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kawazu-y\Desktop\"/>
    </mc:Choice>
  </mc:AlternateContent>
  <xr:revisionPtr revIDLastSave="0" documentId="13_ncr:1_{58CA1132-4171-4A95-BCA0-C8C79C2B23F0}" xr6:coauthVersionLast="47" xr6:coauthVersionMax="47" xr10:uidLastSave="{00000000-0000-0000-0000-000000000000}"/>
  <workbookProtection workbookAlgorithmName="SHA-512" workbookHashValue="ZcVVFnsbbIsZokmiYXwxLesEnV9k2/PV+0BHXOieFQd8nNpBJpkQWBKRDyl01+hFfiDr5s4h3HsXruH1Zqsgvw==" workbookSaltValue="zqIitNqXPwa7E3M9DsGiaQ==" workbookSpinCount="100000" lockStructure="1"/>
  <bookViews>
    <workbookView xWindow="-120" yWindow="-120" windowWidth="29040" windowHeight="17520" tabRatio="874" activeTab="2" xr2:uid="{00000000-000D-0000-FFFF-FFFF00000000}"/>
  </bookViews>
  <sheets>
    <sheet name="記入方法" sheetId="47" r:id="rId1"/>
    <sheet name="省エネ余地一覧" sheetId="61" r:id="rId2"/>
    <sheet name="点検表" sheetId="60" r:id="rId3"/>
    <sheet name="照明グラフデータ" sheetId="62" state="hidden" r:id="rId4"/>
    <sheet name="熱源機器" sheetId="49" r:id="rId5"/>
    <sheet name="冷却塔" sheetId="50" r:id="rId6"/>
    <sheet name="空調用ポンプ" sheetId="51" r:id="rId7"/>
    <sheet name="空調機" sheetId="52" r:id="rId8"/>
    <sheet name="パッケージ形空調機" sheetId="53" r:id="rId9"/>
    <sheet name="ファン" sheetId="54" r:id="rId10"/>
    <sheet name="照明器具" sheetId="55" r:id="rId11"/>
    <sheet name="変圧器" sheetId="56" r:id="rId12"/>
    <sheet name="給水ポンプ" sheetId="57" r:id="rId13"/>
    <sheet name="昇降機" sheetId="58" r:id="rId14"/>
    <sheet name="冷凍・冷蔵設備" sheetId="59" r:id="rId15"/>
  </sheets>
  <definedNames>
    <definedName name="_xlnm.Print_Area" localSheetId="8">パッケージ形空調機!$B$2:$U$72</definedName>
    <definedName name="_xlnm.Print_Area" localSheetId="9">ファン!$B$2:$O$72</definedName>
    <definedName name="_xlnm.Print_Area" localSheetId="0">記入方法!$A$2:$AQ$59</definedName>
    <definedName name="_xlnm.Print_Area" localSheetId="12">給水ポンプ!$B$2:$P$72</definedName>
    <definedName name="_xlnm.Print_Area" localSheetId="7">空調機!$B$2:$Q$72</definedName>
    <definedName name="_xlnm.Print_Area" localSheetId="6">空調用ポンプ!$B$2:$T$72</definedName>
    <definedName name="_xlnm.Print_Area" localSheetId="13">昇降機!$B$2:$N$72</definedName>
    <definedName name="_xlnm.Print_Area" localSheetId="10">照明器具!$B$2:$P$123</definedName>
    <definedName name="_xlnm.Print_Area" localSheetId="1">省エネ余地一覧!$A$1:$P$89</definedName>
    <definedName name="_xlnm.Print_Area" localSheetId="2">点検表!$B$7:$U$337</definedName>
    <definedName name="_xlnm.Print_Area" localSheetId="4">熱源機器!$B$2:$U$73</definedName>
    <definedName name="_xlnm.Print_Area" localSheetId="11">変圧器!$B$2:$P$72</definedName>
    <definedName name="_xlnm.Print_Area" localSheetId="5">冷却塔!$B$2:$V$72</definedName>
    <definedName name="_xlnm.Print_Area" localSheetId="14">冷凍・冷蔵設備!$B$2:$S$73</definedName>
    <definedName name="_xlnm.Print_Titles" localSheetId="8">パッケージ形空調機!$3:$8</definedName>
    <definedName name="_xlnm.Print_Titles" localSheetId="9">ファン!$3:$8</definedName>
    <definedName name="_xlnm.Print_Titles" localSheetId="12">給水ポンプ!$3:$8</definedName>
    <definedName name="_xlnm.Print_Titles" localSheetId="7">空調機!$3:$8</definedName>
    <definedName name="_xlnm.Print_Titles" localSheetId="6">空調用ポンプ!$3:$8</definedName>
    <definedName name="_xlnm.Print_Titles" localSheetId="13">昇降機!$3:$8</definedName>
    <definedName name="_xlnm.Print_Titles" localSheetId="10">照明器具!$3:$8</definedName>
    <definedName name="_xlnm.Print_Titles" localSheetId="1">省エネ余地一覧!$B:$CE</definedName>
    <definedName name="_xlnm.Print_Titles" localSheetId="2">点検表!$B:$CE</definedName>
    <definedName name="_xlnm.Print_Titles" localSheetId="4">熱源機器!$3:$8</definedName>
    <definedName name="_xlnm.Print_Titles" localSheetId="11">変圧器!$3:$8</definedName>
    <definedName name="_xlnm.Print_Titles" localSheetId="5">冷却塔!$3:$8</definedName>
    <definedName name="_xlnm.Print_Titles" localSheetId="14">冷凍・冷蔵設備!$3:$8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 i="49" l="1"/>
  <c r="W87" i="61"/>
  <c r="V87" i="61"/>
  <c r="U87" i="61"/>
  <c r="S87" i="61"/>
  <c r="R87" i="61"/>
  <c r="W86" i="61"/>
  <c r="V86" i="61"/>
  <c r="U86" i="61"/>
  <c r="S86" i="61"/>
  <c r="R86" i="61"/>
  <c r="H87" i="61"/>
  <c r="G87" i="61"/>
  <c r="F87" i="61"/>
  <c r="H86" i="61"/>
  <c r="G86" i="61"/>
  <c r="F86" i="61"/>
  <c r="E87" i="61"/>
  <c r="E86" i="61"/>
  <c r="Z336" i="60" l="1"/>
  <c r="T87" i="61" s="1"/>
  <c r="X336" i="60"/>
  <c r="Z335" i="60"/>
  <c r="T86" i="61" s="1"/>
  <c r="X335" i="60"/>
  <c r="AA334" i="60"/>
  <c r="Q30" i="60"/>
  <c r="Q26" i="60"/>
  <c r="HB27" i="55" a="1"/>
  <c r="HB27" i="55" s="1"/>
  <c r="HA27" i="55" a="1"/>
  <c r="HA27" i="55" s="1"/>
  <c r="GZ27" i="55" a="1"/>
  <c r="GZ27" i="55" s="1"/>
  <c r="GY27" i="55" a="1"/>
  <c r="GY27" i="55" s="1"/>
  <c r="GX27" i="55" a="1"/>
  <c r="GX27" i="55" s="1"/>
  <c r="GW27" i="55" a="1"/>
  <c r="GW27" i="55" s="1"/>
  <c r="GV27" i="55" a="1"/>
  <c r="GV27" i="55" s="1"/>
  <c r="GU27" i="55" a="1"/>
  <c r="GU27" i="55" s="1"/>
  <c r="GT27" i="55" a="1"/>
  <c r="GT27" i="55" s="1"/>
  <c r="GS27" i="55" a="1"/>
  <c r="GS27" i="55" s="1"/>
  <c r="GR27" i="55" a="1"/>
  <c r="GR27" i="55" s="1"/>
  <c r="GQ27" i="55" a="1"/>
  <c r="GQ27" i="55" s="1"/>
  <c r="GP27" i="55" a="1"/>
  <c r="GP27" i="55" s="1"/>
  <c r="GO27" i="55" a="1"/>
  <c r="GO27" i="55" s="1"/>
  <c r="GN27" i="55" a="1"/>
  <c r="GN27" i="55" s="1"/>
  <c r="GM27" i="55" a="1"/>
  <c r="GM27" i="55" s="1"/>
  <c r="GL27" i="55" a="1"/>
  <c r="GL27" i="55" s="1"/>
  <c r="GK27" i="55" a="1"/>
  <c r="GK27" i="55" s="1"/>
  <c r="GJ27" i="55"/>
  <c r="GJ27" i="55" a="1"/>
  <c r="GI27" i="55" a="1"/>
  <c r="GI27" i="55" s="1"/>
  <c r="GH27" i="55" a="1"/>
  <c r="GH27" i="55" s="1"/>
  <c r="GG27" i="55" a="1"/>
  <c r="GG27" i="55" s="1"/>
  <c r="GF27" i="55"/>
  <c r="GF27" i="55" a="1"/>
  <c r="GE27" i="55" a="1"/>
  <c r="GE27" i="55" s="1"/>
  <c r="GD27" i="55" a="1"/>
  <c r="GD27" i="55" s="1"/>
  <c r="GC27" i="55" a="1"/>
  <c r="GC27" i="55" s="1"/>
  <c r="GB27" i="55"/>
  <c r="GB27" i="55" a="1"/>
  <c r="GA27" i="55" a="1"/>
  <c r="GA27" i="55" s="1"/>
  <c r="FZ27" i="55" a="1"/>
  <c r="FZ27" i="55" s="1"/>
  <c r="FY27" i="55" a="1"/>
  <c r="FY27" i="55" s="1"/>
  <c r="FX27" i="55" a="1"/>
  <c r="FX27" i="55" s="1"/>
  <c r="FW27" i="55" a="1"/>
  <c r="FW27" i="55" s="1"/>
  <c r="FV27" i="55" a="1"/>
  <c r="FV27" i="55" s="1"/>
  <c r="FU27" i="55" a="1"/>
  <c r="FU27" i="55" s="1"/>
  <c r="FT27" i="55"/>
  <c r="FT27" i="55" a="1"/>
  <c r="FS27" i="55" a="1"/>
  <c r="FS27" i="55" s="1"/>
  <c r="FR27" i="55" a="1"/>
  <c r="FR27" i="55" s="1"/>
  <c r="FQ27" i="55" a="1"/>
  <c r="FQ27" i="55" s="1"/>
  <c r="FP27" i="55" a="1"/>
  <c r="FP27" i="55" s="1"/>
  <c r="FO27" i="55" a="1"/>
  <c r="FO27" i="55" s="1"/>
  <c r="FN27" i="55" a="1"/>
  <c r="FN27" i="55" s="1"/>
  <c r="FM27" i="55" a="1"/>
  <c r="FM27" i="55" s="1"/>
  <c r="FL27" i="55" a="1"/>
  <c r="FL27" i="55" s="1"/>
  <c r="FK27" i="55" a="1"/>
  <c r="FK27" i="55" s="1"/>
  <c r="FJ27" i="55" a="1"/>
  <c r="FJ27" i="55" s="1"/>
  <c r="FI27" i="55" a="1"/>
  <c r="FI27" i="55" s="1"/>
  <c r="FH27" i="55" a="1"/>
  <c r="FH27" i="55" s="1"/>
  <c r="FG27" i="55" a="1"/>
  <c r="FG27" i="55" s="1"/>
  <c r="FF27" i="55" a="1"/>
  <c r="FF27" i="55" s="1"/>
  <c r="FE27" i="55" a="1"/>
  <c r="FE27" i="55" s="1"/>
  <c r="FD27" i="55" a="1"/>
  <c r="FD27" i="55" s="1"/>
  <c r="FC27" i="55" a="1"/>
  <c r="FC27" i="55" s="1"/>
  <c r="FB27" i="55" a="1"/>
  <c r="FB27" i="55" s="1"/>
  <c r="FA27" i="55" a="1"/>
  <c r="FA27" i="55" s="1"/>
  <c r="EZ27" i="55"/>
  <c r="EZ27" i="55" a="1"/>
  <c r="EY27" i="55" a="1"/>
  <c r="EY27" i="55" s="1"/>
  <c r="EX27" i="55" a="1"/>
  <c r="EX27" i="55" s="1"/>
  <c r="EW27" i="55" a="1"/>
  <c r="EW27" i="55" s="1"/>
  <c r="EV27" i="55"/>
  <c r="EV27" i="55" a="1"/>
  <c r="EU27" i="55" a="1"/>
  <c r="EU27" i="55" s="1"/>
  <c r="ET27" i="55" a="1"/>
  <c r="ET27" i="55" s="1"/>
  <c r="ES27" i="55" a="1"/>
  <c r="ES27" i="55" s="1"/>
  <c r="ER27" i="55"/>
  <c r="ER27" i="55" a="1"/>
  <c r="EQ27" i="55" a="1"/>
  <c r="EQ27" i="55" s="1"/>
  <c r="EP27" i="55" a="1"/>
  <c r="EP27" i="55" s="1"/>
  <c r="EO27" i="55" a="1"/>
  <c r="EO27" i="55" s="1"/>
  <c r="EN27" i="55"/>
  <c r="EN27" i="55" a="1"/>
  <c r="EM27" i="55" a="1"/>
  <c r="EM27" i="55" s="1"/>
  <c r="EL27" i="55" a="1"/>
  <c r="EL27" i="55" s="1"/>
  <c r="EK27" i="55" a="1"/>
  <c r="EK27" i="55" s="1"/>
  <c r="EJ27" i="55" a="1"/>
  <c r="EJ27" i="55" s="1"/>
  <c r="EI27" i="55" a="1"/>
  <c r="EI27" i="55" s="1"/>
  <c r="EH27" i="55" a="1"/>
  <c r="EH27" i="55" s="1"/>
  <c r="EG27" i="55" a="1"/>
  <c r="EG27" i="55" s="1"/>
  <c r="EF27" i="55"/>
  <c r="EF27" i="55" a="1"/>
  <c r="EE27" i="55" a="1"/>
  <c r="EE27" i="55" s="1"/>
  <c r="ED27" i="55" a="1"/>
  <c r="ED27" i="55" s="1"/>
  <c r="EC27" i="55" a="1"/>
  <c r="EC27" i="55" s="1"/>
  <c r="EB27" i="55" a="1"/>
  <c r="EB27" i="55" s="1"/>
  <c r="EA27" i="55" a="1"/>
  <c r="EA27" i="55" s="1"/>
  <c r="DZ27" i="55" a="1"/>
  <c r="DZ27" i="55" s="1"/>
  <c r="HB26" i="55" a="1"/>
  <c r="HB26" i="55" s="1"/>
  <c r="HA26" i="55" a="1"/>
  <c r="HA26" i="55" s="1"/>
  <c r="GZ26" i="55" a="1"/>
  <c r="GZ26" i="55" s="1"/>
  <c r="GY26" i="55" a="1"/>
  <c r="GY26" i="55" s="1"/>
  <c r="GX26" i="55"/>
  <c r="GX26" i="55" a="1"/>
  <c r="GW26" i="55"/>
  <c r="GW26" i="55" a="1"/>
  <c r="GV26" i="55"/>
  <c r="GV26" i="55" a="1"/>
  <c r="GU26" i="55" a="1"/>
  <c r="GU26" i="55" s="1"/>
  <c r="GT26" i="55"/>
  <c r="GT26" i="55" a="1"/>
  <c r="GS26" i="55" a="1"/>
  <c r="GS26" i="55" s="1"/>
  <c r="GR26" i="55" a="1"/>
  <c r="GR26" i="55" s="1"/>
  <c r="GQ26" i="55" a="1"/>
  <c r="GQ26" i="55" s="1"/>
  <c r="GP26" i="55"/>
  <c r="GP26" i="55" a="1"/>
  <c r="GO26" i="55"/>
  <c r="GO26" i="55" a="1"/>
  <c r="GN26" i="55"/>
  <c r="GN26" i="55" a="1"/>
  <c r="GM26" i="55" a="1"/>
  <c r="GM26" i="55" s="1"/>
  <c r="GL26" i="55" a="1"/>
  <c r="GL26" i="55" s="1"/>
  <c r="GK26" i="55"/>
  <c r="GK26" i="55" a="1"/>
  <c r="GJ26" i="55" a="1"/>
  <c r="GJ26" i="55" s="1"/>
  <c r="GI26" i="55" a="1"/>
  <c r="GI26" i="55" s="1"/>
  <c r="GH26" i="55"/>
  <c r="GH26" i="55" a="1"/>
  <c r="GG26" i="55"/>
  <c r="GG26" i="55" a="1"/>
  <c r="GF26" i="55"/>
  <c r="GF26" i="55" a="1"/>
  <c r="GE26" i="55" a="1"/>
  <c r="GE26" i="55" s="1"/>
  <c r="GD26" i="55" a="1"/>
  <c r="GD26" i="55" s="1"/>
  <c r="GC26" i="55" a="1"/>
  <c r="GC26" i="55" s="1"/>
  <c r="GB26" i="55"/>
  <c r="GB26" i="55" a="1"/>
  <c r="GA26" i="55" a="1"/>
  <c r="GA26" i="55" s="1"/>
  <c r="FZ26" i="55"/>
  <c r="FZ26" i="55" a="1"/>
  <c r="FY26" i="55"/>
  <c r="FY26" i="55" a="1"/>
  <c r="FX26" i="55"/>
  <c r="FX26" i="55" a="1"/>
  <c r="FW26" i="55" a="1"/>
  <c r="FW26" i="55" s="1"/>
  <c r="FV26" i="55" a="1"/>
  <c r="FV26" i="55" s="1"/>
  <c r="FU26" i="55" a="1"/>
  <c r="FU26" i="55" s="1"/>
  <c r="FT26" i="55" a="1"/>
  <c r="FT26" i="55" s="1"/>
  <c r="FS26" i="55" a="1"/>
  <c r="FS26" i="55" s="1"/>
  <c r="FR26" i="55"/>
  <c r="FR26" i="55" a="1"/>
  <c r="FQ26" i="55"/>
  <c r="FQ26" i="55" a="1"/>
  <c r="FP26" i="55"/>
  <c r="FP26" i="55" a="1"/>
  <c r="FO26" i="55" a="1"/>
  <c r="FO26" i="55" s="1"/>
  <c r="FN26" i="55"/>
  <c r="FN26" i="55" a="1"/>
  <c r="FM26" i="55" a="1"/>
  <c r="FM26" i="55" s="1"/>
  <c r="FL26" i="55" a="1"/>
  <c r="FL26" i="55" s="1"/>
  <c r="FK26" i="55" a="1"/>
  <c r="FK26" i="55" s="1"/>
  <c r="FJ26" i="55"/>
  <c r="FJ26" i="55" a="1"/>
  <c r="FI26" i="55"/>
  <c r="FI26" i="55" a="1"/>
  <c r="FH26" i="55"/>
  <c r="FH26" i="55" a="1"/>
  <c r="FG26" i="55" a="1"/>
  <c r="FG26" i="55" s="1"/>
  <c r="FF26" i="55" a="1"/>
  <c r="FF26" i="55" s="1"/>
  <c r="FE26" i="55"/>
  <c r="FE26" i="55" a="1"/>
  <c r="FD26" i="55" a="1"/>
  <c r="FD26" i="55" s="1"/>
  <c r="FC26" i="55" a="1"/>
  <c r="FC26" i="55" s="1"/>
  <c r="FB26" i="55"/>
  <c r="FB26" i="55" a="1"/>
  <c r="FA26" i="55"/>
  <c r="FA26" i="55" a="1"/>
  <c r="EZ26" i="55"/>
  <c r="EZ26" i="55" a="1"/>
  <c r="EY26" i="55" a="1"/>
  <c r="EY26" i="55" s="1"/>
  <c r="EX26" i="55" a="1"/>
  <c r="EX26" i="55" s="1"/>
  <c r="EW26" i="55" a="1"/>
  <c r="EW26" i="55" s="1"/>
  <c r="EV26" i="55"/>
  <c r="EV26" i="55" a="1"/>
  <c r="EU26" i="55" a="1"/>
  <c r="EU26" i="55" s="1"/>
  <c r="ET26" i="55"/>
  <c r="ET26" i="55" a="1"/>
  <c r="ES26" i="55"/>
  <c r="ES26" i="55" a="1"/>
  <c r="ER26" i="55"/>
  <c r="ER26" i="55" a="1"/>
  <c r="EQ26" i="55" a="1"/>
  <c r="EQ26" i="55" s="1"/>
  <c r="EP26" i="55" a="1"/>
  <c r="EP26" i="55" s="1"/>
  <c r="EO26" i="55" a="1"/>
  <c r="EO26" i="55" s="1"/>
  <c r="EN26" i="55" a="1"/>
  <c r="EN26" i="55" s="1"/>
  <c r="EM26" i="55" a="1"/>
  <c r="EM26" i="55" s="1"/>
  <c r="EL26" i="55"/>
  <c r="EL26" i="55" a="1"/>
  <c r="EK26" i="55"/>
  <c r="EK26" i="55" a="1"/>
  <c r="EJ26" i="55"/>
  <c r="EJ26" i="55" a="1"/>
  <c r="EI26" i="55" a="1"/>
  <c r="EI26" i="55" s="1"/>
  <c r="EH26" i="55" a="1"/>
  <c r="EH26" i="55" s="1"/>
  <c r="EG26" i="55" a="1"/>
  <c r="EG26" i="55" s="1"/>
  <c r="EF26" i="55"/>
  <c r="EF26" i="55" a="1"/>
  <c r="EE26" i="55" a="1"/>
  <c r="EE26" i="55" s="1"/>
  <c r="ED26" i="55" a="1"/>
  <c r="ED26" i="55" s="1"/>
  <c r="EC26" i="55"/>
  <c r="EC26" i="55" a="1"/>
  <c r="EB26" i="55" a="1"/>
  <c r="EB26" i="55" s="1"/>
  <c r="EA26" i="55" a="1"/>
  <c r="EA26" i="55" s="1"/>
  <c r="DZ26" i="55" a="1"/>
  <c r="DZ26" i="55" s="1"/>
  <c r="HB25" i="55" a="1"/>
  <c r="HB25" i="55" s="1"/>
  <c r="HA25" i="55" a="1"/>
  <c r="HA25" i="55" s="1"/>
  <c r="GZ25" i="55"/>
  <c r="GZ25" i="55" a="1"/>
  <c r="GY25" i="55" a="1"/>
  <c r="GY25" i="55" s="1"/>
  <c r="GX25" i="55" a="1"/>
  <c r="GX25" i="55" s="1"/>
  <c r="GW25" i="55" a="1"/>
  <c r="GW25" i="55" s="1"/>
  <c r="GV25" i="55" a="1"/>
  <c r="GV25" i="55" s="1"/>
  <c r="GU25" i="55" a="1"/>
  <c r="GU25" i="55" s="1"/>
  <c r="GT25" i="55" a="1"/>
  <c r="GT25" i="55" s="1"/>
  <c r="GS25" i="55" a="1"/>
  <c r="GS25" i="55" s="1"/>
  <c r="GR25" i="55" a="1"/>
  <c r="GR25" i="55" s="1"/>
  <c r="GQ25" i="55" a="1"/>
  <c r="GQ25" i="55" s="1"/>
  <c r="GP25" i="55" a="1"/>
  <c r="GP25" i="55" s="1"/>
  <c r="GO25" i="55" a="1"/>
  <c r="GO25" i="55" s="1"/>
  <c r="GN25" i="55" a="1"/>
  <c r="GN25" i="55" s="1"/>
  <c r="GM25" i="55" a="1"/>
  <c r="GM25" i="55" s="1"/>
  <c r="GL25" i="55" a="1"/>
  <c r="GL25" i="55" s="1"/>
  <c r="GK25" i="55"/>
  <c r="GK25" i="55" a="1"/>
  <c r="GJ25" i="55" a="1"/>
  <c r="GJ25" i="55" s="1"/>
  <c r="GI25" i="55" a="1"/>
  <c r="GI25" i="55" s="1"/>
  <c r="GH25" i="55" a="1"/>
  <c r="GH25" i="55" s="1"/>
  <c r="GG25" i="55"/>
  <c r="GG25" i="55" a="1"/>
  <c r="GF25" i="55" a="1"/>
  <c r="GF25" i="55" s="1"/>
  <c r="GE25" i="55" a="1"/>
  <c r="GE25" i="55" s="1"/>
  <c r="GD25" i="55" a="1"/>
  <c r="GD25" i="55" s="1"/>
  <c r="GC25" i="55"/>
  <c r="GC25" i="55" a="1"/>
  <c r="GB25" i="55" a="1"/>
  <c r="GB25" i="55" s="1"/>
  <c r="GA25" i="55" a="1"/>
  <c r="GA25" i="55" s="1"/>
  <c r="FZ25" i="55" a="1"/>
  <c r="FZ25" i="55" s="1"/>
  <c r="FY25" i="55"/>
  <c r="FY25" i="55" a="1"/>
  <c r="FX25" i="55" a="1"/>
  <c r="FX25" i="55" s="1"/>
  <c r="FW25" i="55" a="1"/>
  <c r="FW25" i="55" s="1"/>
  <c r="FV25" i="55" a="1"/>
  <c r="FV25" i="55" s="1"/>
  <c r="FU25" i="55"/>
  <c r="FU25" i="55" a="1"/>
  <c r="FT25" i="55" a="1"/>
  <c r="FT25" i="55" s="1"/>
  <c r="FS25" i="55" a="1"/>
  <c r="FS25" i="55" s="1"/>
  <c r="FR25" i="55" a="1"/>
  <c r="FR25" i="55" s="1"/>
  <c r="FQ25" i="55" a="1"/>
  <c r="FQ25" i="55" s="1"/>
  <c r="FP25" i="55" a="1"/>
  <c r="FP25" i="55" s="1"/>
  <c r="FO25" i="55" a="1"/>
  <c r="FO25" i="55" s="1"/>
  <c r="FN25" i="55" a="1"/>
  <c r="FN25" i="55" s="1"/>
  <c r="FM25" i="55" a="1"/>
  <c r="FM25" i="55" s="1"/>
  <c r="FL25" i="55" a="1"/>
  <c r="FL25" i="55" s="1"/>
  <c r="FK25" i="55" a="1"/>
  <c r="FK25" i="55" s="1"/>
  <c r="FJ25" i="55" a="1"/>
  <c r="FJ25" i="55" s="1"/>
  <c r="FI25" i="55" a="1"/>
  <c r="FI25" i="55" s="1"/>
  <c r="FH25" i="55" a="1"/>
  <c r="FH25" i="55" s="1"/>
  <c r="FG25" i="55" a="1"/>
  <c r="FG25" i="55" s="1"/>
  <c r="FF25" i="55" a="1"/>
  <c r="FF25" i="55" s="1"/>
  <c r="FE25" i="55"/>
  <c r="FE25" i="55" a="1"/>
  <c r="FD25" i="55" a="1"/>
  <c r="FD25" i="55" s="1"/>
  <c r="FC25" i="55" a="1"/>
  <c r="FC25" i="55" s="1"/>
  <c r="FB25" i="55" a="1"/>
  <c r="FB25" i="55" s="1"/>
  <c r="FA25" i="55"/>
  <c r="FA25" i="55" a="1"/>
  <c r="EZ25" i="55" a="1"/>
  <c r="EZ25" i="55" s="1"/>
  <c r="EY25" i="55" a="1"/>
  <c r="EY25" i="55" s="1"/>
  <c r="EX25" i="55" a="1"/>
  <c r="EX25" i="55" s="1"/>
  <c r="EW25" i="55"/>
  <c r="EW25" i="55" a="1"/>
  <c r="EV25" i="55" a="1"/>
  <c r="EV25" i="55" s="1"/>
  <c r="EU25" i="55" a="1"/>
  <c r="EU25" i="55" s="1"/>
  <c r="ET25" i="55" a="1"/>
  <c r="ET25" i="55" s="1"/>
  <c r="ES25" i="55"/>
  <c r="ES25" i="55" a="1"/>
  <c r="ER25" i="55" a="1"/>
  <c r="ER25" i="55" s="1"/>
  <c r="EQ25" i="55" a="1"/>
  <c r="EQ25" i="55" s="1"/>
  <c r="EP25" i="55" a="1"/>
  <c r="EP25" i="55" s="1"/>
  <c r="EO25" i="55"/>
  <c r="EO25" i="55" a="1"/>
  <c r="EN25" i="55" a="1"/>
  <c r="EN25" i="55" s="1"/>
  <c r="EM25" i="55" a="1"/>
  <c r="EM25" i="55" s="1"/>
  <c r="EL25" i="55" a="1"/>
  <c r="EL25" i="55" s="1"/>
  <c r="EK25" i="55" a="1"/>
  <c r="EK25" i="55" s="1"/>
  <c r="EJ25" i="55" a="1"/>
  <c r="EJ25" i="55" s="1"/>
  <c r="EI25" i="55" a="1"/>
  <c r="EI25" i="55" s="1"/>
  <c r="EH25" i="55" a="1"/>
  <c r="EH25" i="55" s="1"/>
  <c r="EG25" i="55" a="1"/>
  <c r="EG25" i="55" s="1"/>
  <c r="EF25" i="55" a="1"/>
  <c r="EF25" i="55" s="1"/>
  <c r="EE25" i="55" a="1"/>
  <c r="EE25" i="55" s="1"/>
  <c r="ED25" i="55" a="1"/>
  <c r="ED25" i="55" s="1"/>
  <c r="EC25" i="55" a="1"/>
  <c r="EC25" i="55" s="1"/>
  <c r="EB25" i="55" a="1"/>
  <c r="EB25" i="55" s="1"/>
  <c r="EA25" i="55" a="1"/>
  <c r="EA25" i="55" s="1"/>
  <c r="DZ25" i="55" a="1"/>
  <c r="DZ25" i="55" s="1"/>
  <c r="HB24" i="55"/>
  <c r="HB24" i="55" a="1"/>
  <c r="HA24" i="55"/>
  <c r="HA24" i="55" a="1"/>
  <c r="GZ24" i="55" a="1"/>
  <c r="GZ24" i="55" s="1"/>
  <c r="GY24" i="55"/>
  <c r="GY24" i="55" a="1"/>
  <c r="GX24" i="55"/>
  <c r="GX24" i="55" a="1"/>
  <c r="GW24" i="55" a="1"/>
  <c r="GW24" i="55" s="1"/>
  <c r="GV24" i="55" a="1"/>
  <c r="GV24" i="55" s="1"/>
  <c r="GU24" i="55"/>
  <c r="GU24" i="55" a="1"/>
  <c r="GT24" i="55" a="1"/>
  <c r="GT24" i="55" s="1"/>
  <c r="GS24" i="55"/>
  <c r="GS24" i="55" a="1"/>
  <c r="GR24" i="55" a="1"/>
  <c r="GR24" i="55" s="1"/>
  <c r="GQ24" i="55" a="1"/>
  <c r="GQ24" i="55" s="1"/>
  <c r="GP24" i="55"/>
  <c r="GP24" i="55" a="1"/>
  <c r="GO24" i="55"/>
  <c r="GO24" i="55" a="1"/>
  <c r="GN24" i="55" a="1"/>
  <c r="GN24" i="55" s="1"/>
  <c r="GM24" i="55"/>
  <c r="GM24" i="55" a="1"/>
  <c r="GL24" i="55"/>
  <c r="GL24" i="55" a="1"/>
  <c r="GK24" i="55" a="1"/>
  <c r="GK24" i="55" s="1"/>
  <c r="GJ24" i="55" a="1"/>
  <c r="GJ24" i="55" s="1"/>
  <c r="GI24" i="55" a="1"/>
  <c r="GI24" i="55" s="1"/>
  <c r="GH24" i="55" a="1"/>
  <c r="GH24" i="55" s="1"/>
  <c r="GG24" i="55"/>
  <c r="GG24" i="55" a="1"/>
  <c r="GF24" i="55" a="1"/>
  <c r="GF24" i="55" s="1"/>
  <c r="GE24" i="55"/>
  <c r="GE24" i="55" a="1"/>
  <c r="GD24" i="55"/>
  <c r="GD24" i="55" a="1"/>
  <c r="GC24" i="55"/>
  <c r="GC24" i="55" a="1"/>
  <c r="GB24" i="55" a="1"/>
  <c r="GB24" i="55" s="1"/>
  <c r="GA24" i="55"/>
  <c r="GA24" i="55" a="1"/>
  <c r="FZ24" i="55" a="1"/>
  <c r="FZ24" i="55" s="1"/>
  <c r="FY24" i="55" a="1"/>
  <c r="FY24" i="55" s="1"/>
  <c r="FX24" i="55" a="1"/>
  <c r="FX24" i="55" s="1"/>
  <c r="FW24" i="55" a="1"/>
  <c r="FW24" i="55" s="1"/>
  <c r="FV24" i="55"/>
  <c r="FV24" i="55" a="1"/>
  <c r="FU24" i="55"/>
  <c r="FU24" i="55" a="1"/>
  <c r="FT24" i="55" a="1"/>
  <c r="FT24" i="55" s="1"/>
  <c r="FS24" i="55"/>
  <c r="FS24" i="55" a="1"/>
  <c r="FR24" i="55"/>
  <c r="FR24" i="55" a="1"/>
  <c r="FQ24" i="55" a="1"/>
  <c r="FQ24" i="55" s="1"/>
  <c r="FP24" i="55" a="1"/>
  <c r="FP24" i="55" s="1"/>
  <c r="FO24" i="55"/>
  <c r="FO24" i="55" a="1"/>
  <c r="FN24" i="55" a="1"/>
  <c r="FN24" i="55" s="1"/>
  <c r="FM24" i="55"/>
  <c r="FM24" i="55" a="1"/>
  <c r="FL24" i="55" a="1"/>
  <c r="FL24" i="55" s="1"/>
  <c r="FK24" i="55" a="1"/>
  <c r="FK24" i="55" s="1"/>
  <c r="FJ24" i="55"/>
  <c r="FJ24" i="55" a="1"/>
  <c r="FI24" i="55"/>
  <c r="FI24" i="55" a="1"/>
  <c r="FH24" i="55" a="1"/>
  <c r="FH24" i="55" s="1"/>
  <c r="FG24" i="55"/>
  <c r="FG24" i="55" a="1"/>
  <c r="FF24" i="55"/>
  <c r="FF24" i="55" a="1"/>
  <c r="FE24" i="55" a="1"/>
  <c r="FE24" i="55" s="1"/>
  <c r="FD24" i="55" a="1"/>
  <c r="FD24" i="55" s="1"/>
  <c r="FC24" i="55" a="1"/>
  <c r="FC24" i="55" s="1"/>
  <c r="FB24" i="55" a="1"/>
  <c r="FB24" i="55" s="1"/>
  <c r="FA24" i="55"/>
  <c r="FA24" i="55" a="1"/>
  <c r="EZ24" i="55" a="1"/>
  <c r="EZ24" i="55" s="1"/>
  <c r="EY24" i="55"/>
  <c r="EY24" i="55" a="1"/>
  <c r="EX24" i="55"/>
  <c r="EX24" i="55" a="1"/>
  <c r="EW24" i="55"/>
  <c r="EW24" i="55" a="1"/>
  <c r="EV24" i="55" a="1"/>
  <c r="EV24" i="55" s="1"/>
  <c r="EU24" i="55"/>
  <c r="EU24" i="55" a="1"/>
  <c r="ET24" i="55" a="1"/>
  <c r="ET24" i="55" s="1"/>
  <c r="ES24" i="55" a="1"/>
  <c r="ES24" i="55" s="1"/>
  <c r="ER24" i="55" a="1"/>
  <c r="ER24" i="55" s="1"/>
  <c r="EQ24" i="55" a="1"/>
  <c r="EQ24" i="55" s="1"/>
  <c r="EP24" i="55"/>
  <c r="EP24" i="55" a="1"/>
  <c r="EO24" i="55"/>
  <c r="EO24" i="55" a="1"/>
  <c r="EN24" i="55" a="1"/>
  <c r="EN24" i="55" s="1"/>
  <c r="EM24" i="55"/>
  <c r="EM24" i="55" a="1"/>
  <c r="EL24" i="55"/>
  <c r="EL24" i="55" a="1"/>
  <c r="EK24" i="55" a="1"/>
  <c r="EK24" i="55" s="1"/>
  <c r="EJ24" i="55" a="1"/>
  <c r="EJ24" i="55" s="1"/>
  <c r="EI24" i="55"/>
  <c r="EI24" i="55" a="1"/>
  <c r="EH24" i="55" a="1"/>
  <c r="EH24" i="55" s="1"/>
  <c r="EG24" i="55" a="1"/>
  <c r="EG24" i="55" s="1"/>
  <c r="EF24" i="55" a="1"/>
  <c r="EF24" i="55" s="1"/>
  <c r="EE24" i="55" a="1"/>
  <c r="EE24" i="55" s="1"/>
  <c r="ED24" i="55"/>
  <c r="ED24" i="55" a="1"/>
  <c r="EC24" i="55" a="1"/>
  <c r="EC24" i="55" s="1"/>
  <c r="EB24" i="55" a="1"/>
  <c r="EB24" i="55" s="1"/>
  <c r="EA24" i="55" a="1"/>
  <c r="EA24" i="55" s="1"/>
  <c r="DZ24" i="55"/>
  <c r="DZ24" i="55" a="1"/>
  <c r="HB23" i="55"/>
  <c r="HB23" i="55" a="1"/>
  <c r="HA23" i="55" a="1"/>
  <c r="HA23" i="55" s="1"/>
  <c r="GZ23" i="55" a="1"/>
  <c r="GZ23" i="55" s="1"/>
  <c r="GY23" i="55" a="1"/>
  <c r="GY23" i="55" s="1"/>
  <c r="GX23" i="55"/>
  <c r="GX23" i="55" a="1"/>
  <c r="GW23" i="55" a="1"/>
  <c r="GW23" i="55" s="1"/>
  <c r="GV23" i="55" a="1"/>
  <c r="GV23" i="55" s="1"/>
  <c r="GU23" i="55" a="1"/>
  <c r="GU23" i="55" s="1"/>
  <c r="GT23" i="55"/>
  <c r="GT23" i="55" a="1"/>
  <c r="GS23" i="55" a="1"/>
  <c r="GS23" i="55" s="1"/>
  <c r="GR23" i="55" a="1"/>
  <c r="GR23" i="55" s="1"/>
  <c r="GQ23" i="55" a="1"/>
  <c r="GQ23" i="55" s="1"/>
  <c r="GP23" i="55"/>
  <c r="GP23" i="55" a="1"/>
  <c r="GO23" i="55" a="1"/>
  <c r="GO23" i="55" s="1"/>
  <c r="GN23" i="55" a="1"/>
  <c r="GN23" i="55" s="1"/>
  <c r="GM23" i="55" a="1"/>
  <c r="GM23" i="55" s="1"/>
  <c r="GL23" i="55" a="1"/>
  <c r="GL23" i="55" s="1"/>
  <c r="GK23" i="55" a="1"/>
  <c r="GK23" i="55" s="1"/>
  <c r="GJ23" i="55" a="1"/>
  <c r="GJ23" i="55" s="1"/>
  <c r="GI23" i="55" a="1"/>
  <c r="GI23" i="55" s="1"/>
  <c r="GH23" i="55" a="1"/>
  <c r="GH23" i="55" s="1"/>
  <c r="GG23" i="55" a="1"/>
  <c r="GG23" i="55" s="1"/>
  <c r="GF23" i="55" a="1"/>
  <c r="GF23" i="55" s="1"/>
  <c r="GE23" i="55" a="1"/>
  <c r="GE23" i="55" s="1"/>
  <c r="GD23" i="55" a="1"/>
  <c r="GD23" i="55" s="1"/>
  <c r="GC23" i="55" a="1"/>
  <c r="GC23" i="55" s="1"/>
  <c r="GB23" i="55" a="1"/>
  <c r="GB23" i="55" s="1"/>
  <c r="GA23" i="55" a="1"/>
  <c r="GA23" i="55" s="1"/>
  <c r="FZ23" i="55" a="1"/>
  <c r="FZ23" i="55" s="1"/>
  <c r="FY23" i="55" a="1"/>
  <c r="FY23" i="55" s="1"/>
  <c r="FX23" i="55" a="1"/>
  <c r="FX23" i="55" s="1"/>
  <c r="FW23" i="55" a="1"/>
  <c r="FW23" i="55" s="1"/>
  <c r="FV23" i="55"/>
  <c r="FV23" i="55" a="1"/>
  <c r="FU23" i="55" a="1"/>
  <c r="FU23" i="55" s="1"/>
  <c r="FT23" i="55" a="1"/>
  <c r="FT23" i="55" s="1"/>
  <c r="FS23" i="55" a="1"/>
  <c r="FS23" i="55" s="1"/>
  <c r="FR23" i="55"/>
  <c r="FR23" i="55" a="1"/>
  <c r="FQ23" i="55" a="1"/>
  <c r="FQ23" i="55" s="1"/>
  <c r="FP23" i="55" a="1"/>
  <c r="FP23" i="55" s="1"/>
  <c r="FO23" i="55" a="1"/>
  <c r="FO23" i="55" s="1"/>
  <c r="FN23" i="55"/>
  <c r="FN23" i="55" a="1"/>
  <c r="FM23" i="55" a="1"/>
  <c r="FM23" i="55" s="1"/>
  <c r="FL23" i="55" a="1"/>
  <c r="FL23" i="55" s="1"/>
  <c r="FK23" i="55" a="1"/>
  <c r="FK23" i="55" s="1"/>
  <c r="FJ23" i="55" a="1"/>
  <c r="FJ23" i="55" s="1"/>
  <c r="FI23" i="55" a="1"/>
  <c r="FI23" i="55" s="1"/>
  <c r="FH23" i="55" a="1"/>
  <c r="FH23" i="55" s="1"/>
  <c r="FG23" i="55" a="1"/>
  <c r="FG23" i="55" s="1"/>
  <c r="FF23" i="55" a="1"/>
  <c r="FF23" i="55" s="1"/>
  <c r="FE23" i="55" a="1"/>
  <c r="FE23" i="55" s="1"/>
  <c r="FD23" i="55" a="1"/>
  <c r="FD23" i="55" s="1"/>
  <c r="FC23" i="55" a="1"/>
  <c r="FC23" i="55" s="1"/>
  <c r="FB23" i="55" a="1"/>
  <c r="FB23" i="55" s="1"/>
  <c r="FA23" i="55" a="1"/>
  <c r="FA23" i="55" s="1"/>
  <c r="EZ23" i="55" a="1"/>
  <c r="EZ23" i="55" s="1"/>
  <c r="EY23" i="55" a="1"/>
  <c r="EY23" i="55" s="1"/>
  <c r="EX23" i="55" a="1"/>
  <c r="EX23" i="55" s="1"/>
  <c r="EW23" i="55" a="1"/>
  <c r="EW23" i="55" s="1"/>
  <c r="EV23" i="55" a="1"/>
  <c r="EV23" i="55" s="1"/>
  <c r="EU23" i="55" a="1"/>
  <c r="EU23" i="55" s="1"/>
  <c r="ET23" i="55"/>
  <c r="ET23" i="55" a="1"/>
  <c r="ES23" i="55" a="1"/>
  <c r="ES23" i="55" s="1"/>
  <c r="ER23" i="55" a="1"/>
  <c r="ER23" i="55" s="1"/>
  <c r="EQ23" i="55" a="1"/>
  <c r="EQ23" i="55" s="1"/>
  <c r="EP23" i="55"/>
  <c r="EP23" i="55" a="1"/>
  <c r="EO23" i="55" a="1"/>
  <c r="EO23" i="55" s="1"/>
  <c r="EN23" i="55" a="1"/>
  <c r="EN23" i="55" s="1"/>
  <c r="EM23" i="55" a="1"/>
  <c r="EM23" i="55" s="1"/>
  <c r="EL23" i="55"/>
  <c r="EL23" i="55" a="1"/>
  <c r="EK23" i="55" a="1"/>
  <c r="EK23" i="55" s="1"/>
  <c r="EJ23" i="55" a="1"/>
  <c r="EJ23" i="55" s="1"/>
  <c r="EI23" i="55" a="1"/>
  <c r="EI23" i="55" s="1"/>
  <c r="EH23" i="55"/>
  <c r="EH23" i="55" a="1"/>
  <c r="EG23" i="55" a="1"/>
  <c r="EG23" i="55" s="1"/>
  <c r="EF23" i="55" a="1"/>
  <c r="EF23" i="55" s="1"/>
  <c r="EE23" i="55" a="1"/>
  <c r="EE23" i="55" s="1"/>
  <c r="ED23" i="55" a="1"/>
  <c r="ED23" i="55" s="1"/>
  <c r="EC23" i="55" a="1"/>
  <c r="EC23" i="55" s="1"/>
  <c r="EB23" i="55" a="1"/>
  <c r="EB23" i="55" s="1"/>
  <c r="EA23" i="55" a="1"/>
  <c r="EA23" i="55" s="1"/>
  <c r="DZ23" i="55" a="1"/>
  <c r="DZ23" i="55" s="1"/>
  <c r="HB22" i="55" a="1"/>
  <c r="HB22" i="55" s="1"/>
  <c r="HA22" i="55" a="1"/>
  <c r="HA22" i="55" s="1"/>
  <c r="GZ22" i="55" a="1"/>
  <c r="GZ22" i="55" s="1"/>
  <c r="GY22" i="55" a="1"/>
  <c r="GY22" i="55" s="1"/>
  <c r="GX22" i="55"/>
  <c r="GX22" i="55" a="1"/>
  <c r="GW22" i="55" a="1"/>
  <c r="GW22" i="55" s="1"/>
  <c r="GV22" i="55"/>
  <c r="GV22" i="55" a="1"/>
  <c r="GU22" i="55"/>
  <c r="GU22" i="55" a="1"/>
  <c r="GT22" i="55" a="1"/>
  <c r="GT22" i="55" s="1"/>
  <c r="GS22" i="55" a="1"/>
  <c r="GS22" i="55" s="1"/>
  <c r="GR22" i="55" a="1"/>
  <c r="GR22" i="55" s="1"/>
  <c r="GQ22" i="55" a="1"/>
  <c r="GQ22" i="55" s="1"/>
  <c r="GP22" i="55" a="1"/>
  <c r="GP22" i="55" s="1"/>
  <c r="GO22" i="55" a="1"/>
  <c r="GO22" i="55" s="1"/>
  <c r="GN22" i="55" a="1"/>
  <c r="GN22" i="55" s="1"/>
  <c r="GM22" i="55"/>
  <c r="GM22" i="55" a="1"/>
  <c r="GL22" i="55"/>
  <c r="GL22" i="55" a="1"/>
  <c r="GK22" i="55" a="1"/>
  <c r="GK22" i="55" s="1"/>
  <c r="GJ22" i="55"/>
  <c r="GJ22" i="55" a="1"/>
  <c r="GI22" i="55" a="1"/>
  <c r="GI22" i="55" s="1"/>
  <c r="GH22" i="55" a="1"/>
  <c r="GH22" i="55" s="1"/>
  <c r="GG22" i="55" a="1"/>
  <c r="GG22" i="55" s="1"/>
  <c r="GF22" i="55" a="1"/>
  <c r="GF22" i="55" s="1"/>
  <c r="GE22" i="55" a="1"/>
  <c r="GE22" i="55" s="1"/>
  <c r="GD22" i="55"/>
  <c r="GD22" i="55" a="1"/>
  <c r="GC22" i="55" a="1"/>
  <c r="GC22" i="55" s="1"/>
  <c r="GB22" i="55"/>
  <c r="GB22" i="55" a="1"/>
  <c r="GA22" i="55"/>
  <c r="GA22" i="55" a="1"/>
  <c r="FZ22" i="55" a="1"/>
  <c r="FZ22" i="55" s="1"/>
  <c r="FY22" i="55" a="1"/>
  <c r="FY22" i="55" s="1"/>
  <c r="FX22" i="55"/>
  <c r="FX22" i="55" a="1"/>
  <c r="FW22" i="55" a="1"/>
  <c r="FW22" i="55" s="1"/>
  <c r="FV22" i="55" a="1"/>
  <c r="FV22" i="55" s="1"/>
  <c r="FU22" i="55" a="1"/>
  <c r="FU22" i="55" s="1"/>
  <c r="FT22" i="55" a="1"/>
  <c r="FT22" i="55" s="1"/>
  <c r="FS22" i="55"/>
  <c r="FS22" i="55" a="1"/>
  <c r="FR22" i="55"/>
  <c r="FR22" i="55" a="1"/>
  <c r="FQ22" i="55" a="1"/>
  <c r="FQ22" i="55" s="1"/>
  <c r="FP22" i="55"/>
  <c r="FP22" i="55" a="1"/>
  <c r="FO22" i="55"/>
  <c r="FO22" i="55" a="1"/>
  <c r="FN22" i="55" a="1"/>
  <c r="FN22" i="55" s="1"/>
  <c r="FM22" i="55" a="1"/>
  <c r="FM22" i="55" s="1"/>
  <c r="FL22" i="55" a="1"/>
  <c r="FL22" i="55" s="1"/>
  <c r="FK22" i="55" a="1"/>
  <c r="FK22" i="55" s="1"/>
  <c r="FJ22" i="55"/>
  <c r="FJ22" i="55" a="1"/>
  <c r="FI22" i="55" a="1"/>
  <c r="FI22" i="55" s="1"/>
  <c r="FH22" i="55" a="1"/>
  <c r="FH22" i="55" s="1"/>
  <c r="FG22" i="55"/>
  <c r="FG22" i="55" a="1"/>
  <c r="FF22" i="55"/>
  <c r="FF22" i="55" a="1"/>
  <c r="FE22" i="55" a="1"/>
  <c r="FE22" i="55" s="1"/>
  <c r="FD22" i="55"/>
  <c r="FD22" i="55" a="1"/>
  <c r="FC22" i="55" a="1"/>
  <c r="FC22" i="55" s="1"/>
  <c r="FB22" i="55" a="1"/>
  <c r="FB22" i="55" s="1"/>
  <c r="FA22" i="55" a="1"/>
  <c r="FA22" i="55" s="1"/>
  <c r="EZ22" i="55" a="1"/>
  <c r="EZ22" i="55" s="1"/>
  <c r="EY22" i="55" a="1"/>
  <c r="EY22" i="55" s="1"/>
  <c r="EX22" i="55"/>
  <c r="EX22" i="55" a="1"/>
  <c r="EW22" i="55" a="1"/>
  <c r="EW22" i="55" s="1"/>
  <c r="EV22" i="55"/>
  <c r="EV22" i="55" a="1"/>
  <c r="EU22" i="55"/>
  <c r="EU22" i="55" a="1"/>
  <c r="ET22" i="55" a="1"/>
  <c r="ET22" i="55" s="1"/>
  <c r="ES22" i="55" a="1"/>
  <c r="ES22" i="55" s="1"/>
  <c r="ER22" i="55"/>
  <c r="ER22" i="55" a="1"/>
  <c r="EQ22" i="55" a="1"/>
  <c r="EQ22" i="55" s="1"/>
  <c r="EP22" i="55" a="1"/>
  <c r="EP22" i="55" s="1"/>
  <c r="EO22" i="55" a="1"/>
  <c r="EO22" i="55" s="1"/>
  <c r="EN22" i="55" a="1"/>
  <c r="EN22" i="55" s="1"/>
  <c r="EM22" i="55"/>
  <c r="EM22" i="55" a="1"/>
  <c r="EL22" i="55"/>
  <c r="EL22" i="55" a="1"/>
  <c r="EK22" i="55" a="1"/>
  <c r="EK22" i="55" s="1"/>
  <c r="EJ22" i="55"/>
  <c r="EJ22" i="55" a="1"/>
  <c r="EI22" i="55"/>
  <c r="EI22" i="55" a="1"/>
  <c r="EH22" i="55" a="1"/>
  <c r="EH22" i="55" s="1"/>
  <c r="EG22" i="55" a="1"/>
  <c r="EG22" i="55" s="1"/>
  <c r="EF22" i="55" a="1"/>
  <c r="EF22" i="55" s="1"/>
  <c r="EE22" i="55" a="1"/>
  <c r="EE22" i="55" s="1"/>
  <c r="ED22" i="55"/>
  <c r="ED22" i="55" a="1"/>
  <c r="EC22" i="55" a="1"/>
  <c r="EC22" i="55" s="1"/>
  <c r="EB22" i="55" a="1"/>
  <c r="EB22" i="55" s="1"/>
  <c r="EA22" i="55"/>
  <c r="EA22" i="55" a="1"/>
  <c r="DZ22" i="55"/>
  <c r="DZ22" i="55" a="1"/>
  <c r="HB21" i="55" a="1"/>
  <c r="HB21" i="55" s="1"/>
  <c r="HA21" i="55" a="1"/>
  <c r="HA21" i="55" s="1"/>
  <c r="GZ21" i="55" a="1"/>
  <c r="GZ21" i="55" s="1"/>
  <c r="GY21" i="55" a="1"/>
  <c r="GY21" i="55" s="1"/>
  <c r="GX21" i="55" a="1"/>
  <c r="GX21" i="55" s="1"/>
  <c r="GW21" i="55" a="1"/>
  <c r="GW21" i="55" s="1"/>
  <c r="GV21" i="55" a="1"/>
  <c r="GV21" i="55" s="1"/>
  <c r="GU21" i="55" a="1"/>
  <c r="GU21" i="55" s="1"/>
  <c r="GT21" i="55" a="1"/>
  <c r="GT21" i="55" s="1"/>
  <c r="GS21" i="55" a="1"/>
  <c r="GS21" i="55" s="1"/>
  <c r="GR21" i="55" a="1"/>
  <c r="GR21" i="55" s="1"/>
  <c r="GQ21" i="55" a="1"/>
  <c r="GQ21" i="55" s="1"/>
  <c r="GP21" i="55" a="1"/>
  <c r="GP21" i="55" s="1"/>
  <c r="GO21" i="55" a="1"/>
  <c r="GO21" i="55" s="1"/>
  <c r="GN21" i="55" a="1"/>
  <c r="GN21" i="55" s="1"/>
  <c r="GM21" i="55" a="1"/>
  <c r="GM21" i="55" s="1"/>
  <c r="GL21" i="55" a="1"/>
  <c r="GL21" i="55" s="1"/>
  <c r="GK21" i="55" a="1"/>
  <c r="GK21" i="55" s="1"/>
  <c r="GJ21" i="55" a="1"/>
  <c r="GJ21" i="55" s="1"/>
  <c r="GI21" i="55"/>
  <c r="GI21" i="55" a="1"/>
  <c r="GH21" i="55" a="1"/>
  <c r="GH21" i="55" s="1"/>
  <c r="GG21" i="55" a="1"/>
  <c r="GG21" i="55" s="1"/>
  <c r="GF21" i="55" a="1"/>
  <c r="GF21" i="55" s="1"/>
  <c r="GE21" i="55"/>
  <c r="GE21" i="55" a="1"/>
  <c r="GD21" i="55" a="1"/>
  <c r="GD21" i="55" s="1"/>
  <c r="GC21" i="55" a="1"/>
  <c r="GC21" i="55" s="1"/>
  <c r="GB21" i="55" a="1"/>
  <c r="GB21" i="55" s="1"/>
  <c r="GA21" i="55"/>
  <c r="GA21" i="55" a="1"/>
  <c r="FZ21" i="55" a="1"/>
  <c r="FZ21" i="55" s="1"/>
  <c r="FY21" i="55" a="1"/>
  <c r="FY21" i="55" s="1"/>
  <c r="FX21" i="55" a="1"/>
  <c r="FX21" i="55" s="1"/>
  <c r="FW21" i="55"/>
  <c r="FW21" i="55" a="1"/>
  <c r="FV21" i="55" a="1"/>
  <c r="FV21" i="55" s="1"/>
  <c r="FU21" i="55" a="1"/>
  <c r="FU21" i="55" s="1"/>
  <c r="FT21" i="55" a="1"/>
  <c r="FT21" i="55" s="1"/>
  <c r="FS21" i="55" a="1"/>
  <c r="FS21" i="55" s="1"/>
  <c r="FR21" i="55" a="1"/>
  <c r="FR21" i="55" s="1"/>
  <c r="FQ21" i="55" a="1"/>
  <c r="FQ21" i="55" s="1"/>
  <c r="FP21" i="55" a="1"/>
  <c r="FP21" i="55" s="1"/>
  <c r="FO21" i="55" a="1"/>
  <c r="FO21" i="55" s="1"/>
  <c r="FN21" i="55" a="1"/>
  <c r="FN21" i="55" s="1"/>
  <c r="FM21" i="55" a="1"/>
  <c r="FM21" i="55" s="1"/>
  <c r="FL21" i="55" a="1"/>
  <c r="FL21" i="55" s="1"/>
  <c r="FK21" i="55" a="1"/>
  <c r="FK21" i="55" s="1"/>
  <c r="FJ21" i="55" a="1"/>
  <c r="FJ21" i="55" s="1"/>
  <c r="FI21" i="55" a="1"/>
  <c r="FI21" i="55" s="1"/>
  <c r="FH21" i="55" a="1"/>
  <c r="FH21" i="55" s="1"/>
  <c r="FG21" i="55" a="1"/>
  <c r="FG21" i="55" s="1"/>
  <c r="FF21" i="55" a="1"/>
  <c r="FF21" i="55" s="1"/>
  <c r="FE21" i="55" a="1"/>
  <c r="FE21" i="55" s="1"/>
  <c r="FD21" i="55" a="1"/>
  <c r="FD21" i="55" s="1"/>
  <c r="FC21" i="55"/>
  <c r="FC21" i="55" a="1"/>
  <c r="FB21" i="55" a="1"/>
  <c r="FB21" i="55" s="1"/>
  <c r="FA21" i="55" a="1"/>
  <c r="FA21" i="55" s="1"/>
  <c r="EZ21" i="55" a="1"/>
  <c r="EZ21" i="55" s="1"/>
  <c r="EY21" i="55"/>
  <c r="EY21" i="55" a="1"/>
  <c r="EX21" i="55" a="1"/>
  <c r="EX21" i="55" s="1"/>
  <c r="EW21" i="55" a="1"/>
  <c r="EW21" i="55" s="1"/>
  <c r="EV21" i="55" a="1"/>
  <c r="EV21" i="55" s="1"/>
  <c r="EU21" i="55"/>
  <c r="EU21" i="55" a="1"/>
  <c r="ET21" i="55" a="1"/>
  <c r="ET21" i="55" s="1"/>
  <c r="ES21" i="55" a="1"/>
  <c r="ES21" i="55" s="1"/>
  <c r="ER21" i="55" a="1"/>
  <c r="ER21" i="55" s="1"/>
  <c r="EQ21" i="55" a="1"/>
  <c r="EQ21" i="55" s="1"/>
  <c r="EP21" i="55" a="1"/>
  <c r="EP21" i="55" s="1"/>
  <c r="EO21" i="55" a="1"/>
  <c r="EO21" i="55" s="1"/>
  <c r="EN21" i="55" a="1"/>
  <c r="EN21" i="55" s="1"/>
  <c r="EM21" i="55" a="1"/>
  <c r="EM21" i="55" s="1"/>
  <c r="EL21" i="55" a="1"/>
  <c r="EL21" i="55" s="1"/>
  <c r="EK21" i="55" a="1"/>
  <c r="EK21" i="55" s="1"/>
  <c r="EJ21" i="55" a="1"/>
  <c r="EJ21" i="55" s="1"/>
  <c r="EI21" i="55" a="1"/>
  <c r="EI21" i="55" s="1"/>
  <c r="EH21" i="55" a="1"/>
  <c r="EH21" i="55" s="1"/>
  <c r="EG21" i="55" a="1"/>
  <c r="EG21" i="55" s="1"/>
  <c r="EF21" i="55" a="1"/>
  <c r="EF21" i="55" s="1"/>
  <c r="EE21" i="55" a="1"/>
  <c r="EE21" i="55" s="1"/>
  <c r="ED21" i="55" a="1"/>
  <c r="ED21" i="55" s="1"/>
  <c r="EC21" i="55" a="1"/>
  <c r="EC21" i="55" s="1"/>
  <c r="EB21" i="55" a="1"/>
  <c r="EB21" i="55" s="1"/>
  <c r="EA21" i="55" a="1"/>
  <c r="EA21" i="55" s="1"/>
  <c r="DZ21" i="55" a="1"/>
  <c r="DZ21" i="55" s="1"/>
  <c r="HB20" i="55" a="1"/>
  <c r="HB20" i="55" s="1"/>
  <c r="HA20" i="55"/>
  <c r="HA20" i="55" a="1"/>
  <c r="GZ20" i="55" a="1"/>
  <c r="GZ20" i="55" s="1"/>
  <c r="GY20" i="55" a="1"/>
  <c r="GY20" i="55" s="1"/>
  <c r="GX20" i="55" a="1"/>
  <c r="GX20" i="55" s="1"/>
  <c r="GW20" i="55" a="1"/>
  <c r="GW20" i="55" s="1"/>
  <c r="GV20" i="55" a="1"/>
  <c r="GV20" i="55" s="1"/>
  <c r="GU20" i="55"/>
  <c r="GU20" i="55" a="1"/>
  <c r="GT20" i="55" a="1"/>
  <c r="GT20" i="55" s="1"/>
  <c r="GS20" i="55"/>
  <c r="GS20" i="55" a="1"/>
  <c r="GR20" i="55"/>
  <c r="GR20" i="55" a="1"/>
  <c r="GQ20" i="55" a="1"/>
  <c r="GQ20" i="55" s="1"/>
  <c r="GP20" i="55" a="1"/>
  <c r="GP20" i="55" s="1"/>
  <c r="GO20" i="55"/>
  <c r="GO20" i="55" a="1"/>
  <c r="GN20" i="55" a="1"/>
  <c r="GN20" i="55" s="1"/>
  <c r="GM20" i="55" a="1"/>
  <c r="GM20" i="55" s="1"/>
  <c r="GL20" i="55" a="1"/>
  <c r="GL20" i="55" s="1"/>
  <c r="GK20" i="55" a="1"/>
  <c r="GK20" i="55" s="1"/>
  <c r="GJ20" i="55"/>
  <c r="GJ20" i="55" a="1"/>
  <c r="GI20" i="55"/>
  <c r="GI20" i="55" a="1"/>
  <c r="GH20" i="55" a="1"/>
  <c r="GH20" i="55" s="1"/>
  <c r="GG20" i="55"/>
  <c r="GG20" i="55" a="1"/>
  <c r="GF20" i="55"/>
  <c r="GF20" i="55" a="1"/>
  <c r="GE20" i="55" a="1"/>
  <c r="GE20" i="55" s="1"/>
  <c r="GD20" i="55" a="1"/>
  <c r="GD20" i="55" s="1"/>
  <c r="GC20" i="55" a="1"/>
  <c r="GC20" i="55" s="1"/>
  <c r="GB20" i="55" a="1"/>
  <c r="GB20" i="55" s="1"/>
  <c r="GA20" i="55"/>
  <c r="GA20" i="55" a="1"/>
  <c r="FZ20" i="55" a="1"/>
  <c r="FZ20" i="55" s="1"/>
  <c r="FY20" i="55" a="1"/>
  <c r="FY20" i="55" s="1"/>
  <c r="FX20" i="55"/>
  <c r="FX20" i="55" a="1"/>
  <c r="FW20" i="55"/>
  <c r="FW20" i="55" a="1"/>
  <c r="FV20" i="55" a="1"/>
  <c r="FV20" i="55" s="1"/>
  <c r="FU20" i="55"/>
  <c r="FU20" i="55" a="1"/>
  <c r="FT20" i="55" a="1"/>
  <c r="FT20" i="55" s="1"/>
  <c r="FS20" i="55" a="1"/>
  <c r="FS20" i="55" s="1"/>
  <c r="FR20" i="55" a="1"/>
  <c r="FR20" i="55" s="1"/>
  <c r="FQ20" i="55" a="1"/>
  <c r="FQ20" i="55" s="1"/>
  <c r="FP20" i="55" a="1"/>
  <c r="FP20" i="55" s="1"/>
  <c r="FO20" i="55"/>
  <c r="FO20" i="55" a="1"/>
  <c r="FN20" i="55" a="1"/>
  <c r="FN20" i="55" s="1"/>
  <c r="FM20" i="55"/>
  <c r="FM20" i="55" a="1"/>
  <c r="FL20" i="55"/>
  <c r="FL20" i="55" a="1"/>
  <c r="FK20" i="55" a="1"/>
  <c r="FK20" i="55" s="1"/>
  <c r="FJ20" i="55" a="1"/>
  <c r="FJ20" i="55" s="1"/>
  <c r="FI20" i="55"/>
  <c r="FI20" i="55" a="1"/>
  <c r="FH20" i="55" a="1"/>
  <c r="FH20" i="55" s="1"/>
  <c r="FG20" i="55" a="1"/>
  <c r="FG20" i="55" s="1"/>
  <c r="FF20" i="55" a="1"/>
  <c r="FF20" i="55" s="1"/>
  <c r="FE20" i="55" a="1"/>
  <c r="FE20" i="55" s="1"/>
  <c r="FD20" i="55"/>
  <c r="FD20" i="55" a="1"/>
  <c r="FC20" i="55"/>
  <c r="FC20" i="55" a="1"/>
  <c r="FB20" i="55" a="1"/>
  <c r="FB20" i="55" s="1"/>
  <c r="FA20" i="55"/>
  <c r="FA20" i="55" a="1"/>
  <c r="EZ20" i="55"/>
  <c r="EZ20" i="55" a="1"/>
  <c r="EY20" i="55" a="1"/>
  <c r="EY20" i="55" s="1"/>
  <c r="EX20" i="55" a="1"/>
  <c r="EX20" i="55" s="1"/>
  <c r="EW20" i="55" a="1"/>
  <c r="EW20" i="55" s="1"/>
  <c r="EV20" i="55" a="1"/>
  <c r="EV20" i="55" s="1"/>
  <c r="EU20" i="55"/>
  <c r="EU20" i="55" a="1"/>
  <c r="ET20" i="55" a="1"/>
  <c r="ET20" i="55" s="1"/>
  <c r="ES20" i="55" a="1"/>
  <c r="ES20" i="55" s="1"/>
  <c r="ER20" i="55"/>
  <c r="ER20" i="55" a="1"/>
  <c r="EQ20" i="55"/>
  <c r="EQ20" i="55" a="1"/>
  <c r="EP20" i="55" a="1"/>
  <c r="EP20" i="55" s="1"/>
  <c r="EO20" i="55"/>
  <c r="EO20" i="55" a="1"/>
  <c r="EN20" i="55" a="1"/>
  <c r="EN20" i="55" s="1"/>
  <c r="EM20" i="55" a="1"/>
  <c r="EM20" i="55" s="1"/>
  <c r="EL20" i="55" a="1"/>
  <c r="EL20" i="55" s="1"/>
  <c r="EK20" i="55" a="1"/>
  <c r="EK20" i="55" s="1"/>
  <c r="EJ20" i="55"/>
  <c r="EJ20" i="55" a="1"/>
  <c r="EI20" i="55" a="1"/>
  <c r="EI20" i="55" s="1"/>
  <c r="EH20" i="55" a="1"/>
  <c r="EH20" i="55" s="1"/>
  <c r="EG20" i="55" a="1"/>
  <c r="EG20" i="55" s="1"/>
  <c r="EF20" i="55"/>
  <c r="EF20" i="55" a="1"/>
  <c r="EE20" i="55"/>
  <c r="EE20" i="55" a="1"/>
  <c r="ED20" i="55" a="1"/>
  <c r="ED20" i="55" s="1"/>
  <c r="EC20" i="55" a="1"/>
  <c r="EC20" i="55" s="1"/>
  <c r="EB20" i="55" a="1"/>
  <c r="EB20" i="55" s="1"/>
  <c r="EA20" i="55"/>
  <c r="EA20" i="55" a="1"/>
  <c r="DZ20" i="55" a="1"/>
  <c r="DZ20" i="55" s="1"/>
  <c r="HB19" i="55" a="1"/>
  <c r="HB19" i="55" s="1"/>
  <c r="HA19" i="55" a="1"/>
  <c r="HA19" i="55" s="1"/>
  <c r="GZ19" i="55" a="1"/>
  <c r="GZ19" i="55" s="1"/>
  <c r="GY19" i="55" a="1"/>
  <c r="GY19" i="55" s="1"/>
  <c r="GX19" i="55" a="1"/>
  <c r="GX19" i="55" s="1"/>
  <c r="GW19" i="55"/>
  <c r="GW19" i="55" a="1"/>
  <c r="GV19" i="55" a="1"/>
  <c r="GV19" i="55" s="1"/>
  <c r="GU19" i="55" a="1"/>
  <c r="GU19" i="55" s="1"/>
  <c r="GT19" i="55" a="1"/>
  <c r="GT19" i="55" s="1"/>
  <c r="GS19" i="55" a="1"/>
  <c r="GS19" i="55" s="1"/>
  <c r="GR19" i="55" a="1"/>
  <c r="GR19" i="55" s="1"/>
  <c r="GQ19" i="55" a="1"/>
  <c r="GQ19" i="55" s="1"/>
  <c r="GP19" i="55" a="1"/>
  <c r="GP19" i="55" s="1"/>
  <c r="GO19" i="55" a="1"/>
  <c r="GO19" i="55" s="1"/>
  <c r="GN19" i="55" a="1"/>
  <c r="GN19" i="55" s="1"/>
  <c r="GM19" i="55" a="1"/>
  <c r="GM19" i="55" s="1"/>
  <c r="GL19" i="55" a="1"/>
  <c r="GL19" i="55" s="1"/>
  <c r="GK19" i="55" a="1"/>
  <c r="GK19" i="55" s="1"/>
  <c r="GJ19" i="55" a="1"/>
  <c r="GJ19" i="55" s="1"/>
  <c r="GI19" i="55" a="1"/>
  <c r="GI19" i="55" s="1"/>
  <c r="GH19" i="55" a="1"/>
  <c r="GH19" i="55" s="1"/>
  <c r="GG19" i="55" a="1"/>
  <c r="GG19" i="55" s="1"/>
  <c r="GF19" i="55" a="1"/>
  <c r="GF19" i="55" s="1"/>
  <c r="GE19" i="55" a="1"/>
  <c r="GE19" i="55" s="1"/>
  <c r="GD19" i="55" a="1"/>
  <c r="GD19" i="55" s="1"/>
  <c r="GC19" i="55" a="1"/>
  <c r="GC19" i="55" s="1"/>
  <c r="GB19" i="55" a="1"/>
  <c r="GB19" i="55" s="1"/>
  <c r="GA19" i="55" a="1"/>
  <c r="GA19" i="55" s="1"/>
  <c r="FZ19" i="55" a="1"/>
  <c r="FZ19" i="55" s="1"/>
  <c r="FY19" i="55" a="1"/>
  <c r="FY19" i="55" s="1"/>
  <c r="FX19" i="55" a="1"/>
  <c r="FX19" i="55" s="1"/>
  <c r="FW19" i="55" a="1"/>
  <c r="FW19" i="55" s="1"/>
  <c r="FV19" i="55" a="1"/>
  <c r="FV19" i="55" s="1"/>
  <c r="FU19" i="55" a="1"/>
  <c r="FU19" i="55" s="1"/>
  <c r="FT19" i="55" a="1"/>
  <c r="FT19" i="55" s="1"/>
  <c r="FS19" i="55" a="1"/>
  <c r="FS19" i="55" s="1"/>
  <c r="FR19" i="55" a="1"/>
  <c r="FR19" i="55" s="1"/>
  <c r="FQ19" i="55" a="1"/>
  <c r="FQ19" i="55" s="1"/>
  <c r="FP19" i="55" a="1"/>
  <c r="FP19" i="55" s="1"/>
  <c r="FO19" i="55" a="1"/>
  <c r="FO19" i="55" s="1"/>
  <c r="FN19" i="55" a="1"/>
  <c r="FN19" i="55" s="1"/>
  <c r="FM19" i="55" a="1"/>
  <c r="FM19" i="55" s="1"/>
  <c r="FL19" i="55" a="1"/>
  <c r="FL19" i="55" s="1"/>
  <c r="FK19" i="55" a="1"/>
  <c r="FK19" i="55" s="1"/>
  <c r="FJ19" i="55" a="1"/>
  <c r="FJ19" i="55" s="1"/>
  <c r="FI19" i="55" a="1"/>
  <c r="FI19" i="55" s="1"/>
  <c r="FH19" i="55" a="1"/>
  <c r="FH19" i="55" s="1"/>
  <c r="FG19" i="55" a="1"/>
  <c r="FG19" i="55" s="1"/>
  <c r="FF19" i="55" a="1"/>
  <c r="FF19" i="55" s="1"/>
  <c r="FE19" i="55" a="1"/>
  <c r="FE19" i="55" s="1"/>
  <c r="FD19" i="55" a="1"/>
  <c r="FD19" i="55" s="1"/>
  <c r="FC19" i="55" a="1"/>
  <c r="FC19" i="55" s="1"/>
  <c r="FB19" i="55" a="1"/>
  <c r="FB19" i="55" s="1"/>
  <c r="FA19" i="55" a="1"/>
  <c r="FA19" i="55" s="1"/>
  <c r="EZ19" i="55" a="1"/>
  <c r="EZ19" i="55" s="1"/>
  <c r="EY19" i="55" a="1"/>
  <c r="EY19" i="55" s="1"/>
  <c r="EX19" i="55" a="1"/>
  <c r="EX19" i="55" s="1"/>
  <c r="EW19" i="55" a="1"/>
  <c r="EW19" i="55" s="1"/>
  <c r="EV19" i="55" a="1"/>
  <c r="EV19" i="55" s="1"/>
  <c r="EU19" i="55" a="1"/>
  <c r="EU19" i="55" s="1"/>
  <c r="ET19" i="55" a="1"/>
  <c r="ET19" i="55" s="1"/>
  <c r="ES19" i="55" a="1"/>
  <c r="ES19" i="55" s="1"/>
  <c r="ER19" i="55" a="1"/>
  <c r="ER19" i="55" s="1"/>
  <c r="EQ19" i="55" a="1"/>
  <c r="EQ19" i="55" s="1"/>
  <c r="EP19" i="55" a="1"/>
  <c r="EP19" i="55" s="1"/>
  <c r="EO19" i="55" a="1"/>
  <c r="EO19" i="55" s="1"/>
  <c r="EN19" i="55" a="1"/>
  <c r="EN19" i="55" s="1"/>
  <c r="EM19" i="55" a="1"/>
  <c r="EM19" i="55" s="1"/>
  <c r="EL19" i="55" a="1"/>
  <c r="EL19" i="55" s="1"/>
  <c r="EK19" i="55" a="1"/>
  <c r="EK19" i="55" s="1"/>
  <c r="EJ19" i="55" a="1"/>
  <c r="EJ19" i="55" s="1"/>
  <c r="EI19" i="55" a="1"/>
  <c r="EI19" i="55" s="1"/>
  <c r="EH19" i="55" a="1"/>
  <c r="EH19" i="55" s="1"/>
  <c r="EG19" i="55" a="1"/>
  <c r="EG19" i="55" s="1"/>
  <c r="EF19" i="55" a="1"/>
  <c r="EF19" i="55" s="1"/>
  <c r="EE19" i="55" a="1"/>
  <c r="EE19" i="55" s="1"/>
  <c r="ED19" i="55" a="1"/>
  <c r="ED19" i="55" s="1"/>
  <c r="EC19" i="55" a="1"/>
  <c r="EC19" i="55" s="1"/>
  <c r="EB19" i="55" a="1"/>
  <c r="EB19" i="55" s="1"/>
  <c r="EA19" i="55" a="1"/>
  <c r="EA19" i="55" s="1"/>
  <c r="DZ19" i="55" a="1"/>
  <c r="DZ19" i="55" s="1"/>
  <c r="HB18" i="55"/>
  <c r="HB18" i="55" a="1"/>
  <c r="HA18" i="55"/>
  <c r="HA18" i="55" a="1"/>
  <c r="GZ18" i="55" a="1"/>
  <c r="GZ18" i="55" s="1"/>
  <c r="GY18" i="55" a="1"/>
  <c r="GY18" i="55" s="1"/>
  <c r="GX18" i="55"/>
  <c r="GX18" i="55" a="1"/>
  <c r="GW18" i="55"/>
  <c r="GW18" i="55" a="1"/>
  <c r="GV18" i="55" a="1"/>
  <c r="GV18" i="55" s="1"/>
  <c r="GU18" i="55" a="1"/>
  <c r="GU18" i="55" s="1"/>
  <c r="GT18" i="55"/>
  <c r="GT18" i="55" a="1"/>
  <c r="GS18" i="55"/>
  <c r="GS18" i="55" a="1"/>
  <c r="GR18" i="55" a="1"/>
  <c r="GR18" i="55" s="1"/>
  <c r="GQ18" i="55" a="1"/>
  <c r="GQ18" i="55" s="1"/>
  <c r="GP18" i="55"/>
  <c r="GP18" i="55" a="1"/>
  <c r="GO18" i="55"/>
  <c r="GO18" i="55" a="1"/>
  <c r="GN18" i="55" a="1"/>
  <c r="GN18" i="55" s="1"/>
  <c r="GM18" i="55" a="1"/>
  <c r="GM18" i="55" s="1"/>
  <c r="GL18" i="55"/>
  <c r="GL18" i="55" a="1"/>
  <c r="GK18" i="55" a="1"/>
  <c r="GK18" i="55" s="1"/>
  <c r="GJ18" i="55" a="1"/>
  <c r="GJ18" i="55" s="1"/>
  <c r="GI18" i="55" a="1"/>
  <c r="GI18" i="55" s="1"/>
  <c r="GH18" i="55"/>
  <c r="GH18" i="55" a="1"/>
  <c r="GG18" i="55" a="1"/>
  <c r="GG18" i="55" s="1"/>
  <c r="GF18" i="55" a="1"/>
  <c r="GF18" i="55" s="1"/>
  <c r="GE18" i="55" a="1"/>
  <c r="GE18" i="55" s="1"/>
  <c r="GD18" i="55"/>
  <c r="GD18" i="55" a="1"/>
  <c r="GC18" i="55" a="1"/>
  <c r="GC18" i="55" s="1"/>
  <c r="GB18" i="55" a="1"/>
  <c r="GB18" i="55" s="1"/>
  <c r="GA18" i="55" a="1"/>
  <c r="GA18" i="55" s="1"/>
  <c r="FZ18" i="55"/>
  <c r="FZ18" i="55" a="1"/>
  <c r="FY18" i="55" a="1"/>
  <c r="FY18" i="55" s="1"/>
  <c r="FX18" i="55" a="1"/>
  <c r="FX18" i="55" s="1"/>
  <c r="FW18" i="55" a="1"/>
  <c r="FW18" i="55" s="1"/>
  <c r="FV18" i="55"/>
  <c r="FV18" i="55" a="1"/>
  <c r="FU18" i="55" a="1"/>
  <c r="FU18" i="55" s="1"/>
  <c r="FT18" i="55" a="1"/>
  <c r="FT18" i="55" s="1"/>
  <c r="FS18" i="55" a="1"/>
  <c r="FS18" i="55" s="1"/>
  <c r="FR18" i="55"/>
  <c r="FR18" i="55" a="1"/>
  <c r="FQ18" i="55" a="1"/>
  <c r="FQ18" i="55" s="1"/>
  <c r="FP18" i="55" a="1"/>
  <c r="FP18" i="55" s="1"/>
  <c r="FO18" i="55" a="1"/>
  <c r="FO18" i="55" s="1"/>
  <c r="FN18" i="55" a="1"/>
  <c r="FN18" i="55" s="1"/>
  <c r="FM18" i="55" a="1"/>
  <c r="FM18" i="55" s="1"/>
  <c r="FL18" i="55" a="1"/>
  <c r="FL18" i="55" s="1"/>
  <c r="FK18" i="55" a="1"/>
  <c r="FK18" i="55" s="1"/>
  <c r="FJ18" i="55" a="1"/>
  <c r="FJ18" i="55" s="1"/>
  <c r="FI18" i="55" a="1"/>
  <c r="FI18" i="55" s="1"/>
  <c r="FH18" i="55" a="1"/>
  <c r="FH18" i="55" s="1"/>
  <c r="FG18" i="55" a="1"/>
  <c r="FG18" i="55" s="1"/>
  <c r="FF18" i="55" a="1"/>
  <c r="FF18" i="55" s="1"/>
  <c r="FE18" i="55" a="1"/>
  <c r="FE18" i="55" s="1"/>
  <c r="FD18" i="55" a="1"/>
  <c r="FD18" i="55" s="1"/>
  <c r="FC18" i="55" a="1"/>
  <c r="FC18" i="55" s="1"/>
  <c r="FB18" i="55" a="1"/>
  <c r="FB18" i="55" s="1"/>
  <c r="FA18" i="55" a="1"/>
  <c r="FA18" i="55" s="1"/>
  <c r="EZ18" i="55" a="1"/>
  <c r="EZ18" i="55" s="1"/>
  <c r="EY18" i="55" a="1"/>
  <c r="EY18" i="55" s="1"/>
  <c r="EX18" i="55" a="1"/>
  <c r="EX18" i="55" s="1"/>
  <c r="EW18" i="55" a="1"/>
  <c r="EW18" i="55" s="1"/>
  <c r="EV18" i="55" a="1"/>
  <c r="EV18" i="55" s="1"/>
  <c r="EU18" i="55" a="1"/>
  <c r="EU18" i="55" s="1"/>
  <c r="ET18" i="55" a="1"/>
  <c r="ET18" i="55" s="1"/>
  <c r="ES18" i="55" a="1"/>
  <c r="ES18" i="55" s="1"/>
  <c r="ER18" i="55" a="1"/>
  <c r="ER18" i="55" s="1"/>
  <c r="EQ18" i="55" a="1"/>
  <c r="EQ18" i="55" s="1"/>
  <c r="EP18" i="55" a="1"/>
  <c r="EP18" i="55" s="1"/>
  <c r="EO18" i="55" a="1"/>
  <c r="EO18" i="55" s="1"/>
  <c r="EN18" i="55" a="1"/>
  <c r="EN18" i="55" s="1"/>
  <c r="EM18" i="55" a="1"/>
  <c r="EM18" i="55" s="1"/>
  <c r="EL18" i="55" a="1"/>
  <c r="EL18" i="55" s="1"/>
  <c r="EK18" i="55" a="1"/>
  <c r="EK18" i="55" s="1"/>
  <c r="EJ18" i="55" a="1"/>
  <c r="EJ18" i="55" s="1"/>
  <c r="EI18" i="55" a="1"/>
  <c r="EI18" i="55" s="1"/>
  <c r="EH18" i="55" a="1"/>
  <c r="EH18" i="55" s="1"/>
  <c r="EG18" i="55" a="1"/>
  <c r="EG18" i="55" s="1"/>
  <c r="EF18" i="55" a="1"/>
  <c r="EF18" i="55" s="1"/>
  <c r="EE18" i="55" a="1"/>
  <c r="EE18" i="55" s="1"/>
  <c r="ED18" i="55" a="1"/>
  <c r="ED18" i="55" s="1"/>
  <c r="EC18" i="55" a="1"/>
  <c r="EC18" i="55" s="1"/>
  <c r="EB18" i="55" a="1"/>
  <c r="EB18" i="55" s="1"/>
  <c r="EA18" i="55" a="1"/>
  <c r="EA18" i="55" s="1"/>
  <c r="DZ18" i="55" a="1"/>
  <c r="DZ18" i="55" s="1"/>
  <c r="HB17" i="55" a="1"/>
  <c r="HB17" i="55" s="1"/>
  <c r="HA17" i="55" a="1"/>
  <c r="HA17" i="55" s="1"/>
  <c r="GZ17" i="55" a="1"/>
  <c r="GZ17" i="55" s="1"/>
  <c r="GY17" i="55" a="1"/>
  <c r="GY17" i="55" s="1"/>
  <c r="GX17" i="55"/>
  <c r="GX17" i="55" a="1"/>
  <c r="GW17" i="55" a="1"/>
  <c r="GW17" i="55" s="1"/>
  <c r="GV17" i="55" a="1"/>
  <c r="GV17" i="55" s="1"/>
  <c r="GU17" i="55" a="1"/>
  <c r="GU17" i="55" s="1"/>
  <c r="GT17" i="55" a="1"/>
  <c r="GT17" i="55" s="1"/>
  <c r="GS17" i="55" a="1"/>
  <c r="GS17" i="55" s="1"/>
  <c r="GR17" i="55" a="1"/>
  <c r="GR17" i="55" s="1"/>
  <c r="GQ17" i="55" a="1"/>
  <c r="GQ17" i="55" s="1"/>
  <c r="GP17" i="55" a="1"/>
  <c r="GP17" i="55" s="1"/>
  <c r="GO17" i="55" a="1"/>
  <c r="GO17" i="55" s="1"/>
  <c r="GN17" i="55" a="1"/>
  <c r="GN17" i="55" s="1"/>
  <c r="GM17" i="55" a="1"/>
  <c r="GM17" i="55" s="1"/>
  <c r="GL17" i="55" a="1"/>
  <c r="GL17" i="55" s="1"/>
  <c r="GK17" i="55" a="1"/>
  <c r="GK17" i="55" s="1"/>
  <c r="GJ17" i="55"/>
  <c r="GJ17" i="55" a="1"/>
  <c r="GI17" i="55" a="1"/>
  <c r="GI17" i="55" s="1"/>
  <c r="GH17" i="55" a="1"/>
  <c r="GH17" i="55" s="1"/>
  <c r="GG17" i="55" a="1"/>
  <c r="GG17" i="55" s="1"/>
  <c r="GF17" i="55" a="1"/>
  <c r="GF17" i="55" s="1"/>
  <c r="GE17" i="55" a="1"/>
  <c r="GE17" i="55" s="1"/>
  <c r="GD17" i="55"/>
  <c r="GD17" i="55" a="1"/>
  <c r="GC17" i="55" a="1"/>
  <c r="GC17" i="55" s="1"/>
  <c r="GB17" i="55" a="1"/>
  <c r="GB17" i="55" s="1"/>
  <c r="GA17" i="55"/>
  <c r="GA17" i="55" a="1"/>
  <c r="FZ17" i="55" a="1"/>
  <c r="FZ17" i="55" s="1"/>
  <c r="FY17" i="55" a="1"/>
  <c r="FY17" i="55" s="1"/>
  <c r="FX17" i="55"/>
  <c r="FX17" i="55" a="1"/>
  <c r="FW17" i="55"/>
  <c r="FW17" i="55" a="1"/>
  <c r="FV17" i="55" a="1"/>
  <c r="FV17" i="55" s="1"/>
  <c r="FU17" i="55" a="1"/>
  <c r="FU17" i="55" s="1"/>
  <c r="FT17" i="55" a="1"/>
  <c r="FT17" i="55" s="1"/>
  <c r="FS17" i="55" a="1"/>
  <c r="FS17" i="55" s="1"/>
  <c r="FR17" i="55"/>
  <c r="FR17" i="55" a="1"/>
  <c r="FQ17" i="55" a="1"/>
  <c r="FQ17" i="55" s="1"/>
  <c r="FP17" i="55" a="1"/>
  <c r="FP17" i="55" s="1"/>
  <c r="FO17" i="55" a="1"/>
  <c r="FO17" i="55" s="1"/>
  <c r="FN17" i="55" a="1"/>
  <c r="FN17" i="55" s="1"/>
  <c r="FM17" i="55" a="1"/>
  <c r="FM17" i="55" s="1"/>
  <c r="FL17" i="55" a="1"/>
  <c r="FL17" i="55" s="1"/>
  <c r="FK17" i="55" a="1"/>
  <c r="FK17" i="55" s="1"/>
  <c r="FJ17" i="55" a="1"/>
  <c r="FJ17" i="55" s="1"/>
  <c r="FI17" i="55" a="1"/>
  <c r="FI17" i="55" s="1"/>
  <c r="FH17" i="55" a="1"/>
  <c r="FH17" i="55" s="1"/>
  <c r="FG17" i="55" a="1"/>
  <c r="FG17" i="55" s="1"/>
  <c r="FF17" i="55" a="1"/>
  <c r="FF17" i="55" s="1"/>
  <c r="FE17" i="55" a="1"/>
  <c r="FE17" i="55" s="1"/>
  <c r="FD17" i="55"/>
  <c r="FD17" i="55" a="1"/>
  <c r="FC17" i="55" a="1"/>
  <c r="FC17" i="55" s="1"/>
  <c r="FB17" i="55" a="1"/>
  <c r="FB17" i="55" s="1"/>
  <c r="FA17" i="55" a="1"/>
  <c r="FA17" i="55" s="1"/>
  <c r="EZ17" i="55" a="1"/>
  <c r="EZ17" i="55" s="1"/>
  <c r="EY17" i="55" a="1"/>
  <c r="EY17" i="55" s="1"/>
  <c r="EX17" i="55"/>
  <c r="EX17" i="55" a="1"/>
  <c r="EW17" i="55" a="1"/>
  <c r="EW17" i="55" s="1"/>
  <c r="EV17" i="55" a="1"/>
  <c r="EV17" i="55" s="1"/>
  <c r="EU17" i="55"/>
  <c r="EU17" i="55" a="1"/>
  <c r="ET17" i="55" a="1"/>
  <c r="ET17" i="55" s="1"/>
  <c r="ES17" i="55" a="1"/>
  <c r="ES17" i="55" s="1"/>
  <c r="ER17" i="55"/>
  <c r="ER17" i="55" a="1"/>
  <c r="EQ17" i="55"/>
  <c r="EQ17" i="55" a="1"/>
  <c r="EP17" i="55" a="1"/>
  <c r="EP17" i="55" s="1"/>
  <c r="EO17" i="55" a="1"/>
  <c r="EO17" i="55" s="1"/>
  <c r="EN17" i="55" a="1"/>
  <c r="EN17" i="55" s="1"/>
  <c r="EM17" i="55" a="1"/>
  <c r="EM17" i="55" s="1"/>
  <c r="EL17" i="55"/>
  <c r="EL17" i="55" a="1"/>
  <c r="EK17" i="55" a="1"/>
  <c r="EK17" i="55" s="1"/>
  <c r="EJ17" i="55" a="1"/>
  <c r="EJ17" i="55" s="1"/>
  <c r="EI17" i="55" a="1"/>
  <c r="EI17" i="55" s="1"/>
  <c r="EH17" i="55" a="1"/>
  <c r="EH17" i="55" s="1"/>
  <c r="EG17" i="55" a="1"/>
  <c r="EG17" i="55" s="1"/>
  <c r="EF17" i="55" a="1"/>
  <c r="EF17" i="55" s="1"/>
  <c r="EE17" i="55" a="1"/>
  <c r="EE17" i="55" s="1"/>
  <c r="ED17" i="55" a="1"/>
  <c r="ED17" i="55" s="1"/>
  <c r="EC17" i="55" a="1"/>
  <c r="EC17" i="55" s="1"/>
  <c r="EB17" i="55" a="1"/>
  <c r="EB17" i="55" s="1"/>
  <c r="EA17" i="55" a="1"/>
  <c r="EA17" i="55" s="1"/>
  <c r="DZ17" i="55" a="1"/>
  <c r="DZ17" i="55" s="1"/>
  <c r="HB16" i="55" a="1"/>
  <c r="HB16" i="55" s="1"/>
  <c r="HA16" i="55" a="1"/>
  <c r="HA16" i="55" s="1"/>
  <c r="GZ16" i="55" a="1"/>
  <c r="GZ16" i="55" s="1"/>
  <c r="GY16" i="55"/>
  <c r="GY16" i="55" a="1"/>
  <c r="GX16" i="55" a="1"/>
  <c r="GX16" i="55" s="1"/>
  <c r="GW16" i="55" a="1"/>
  <c r="GW16" i="55" s="1"/>
  <c r="GV16" i="55" a="1"/>
  <c r="GV16" i="55" s="1"/>
  <c r="GU16" i="55" a="1"/>
  <c r="GU16" i="55" s="1"/>
  <c r="GT16" i="55" a="1"/>
  <c r="GT16" i="55" s="1"/>
  <c r="GS16" i="55" a="1"/>
  <c r="GS16" i="55" s="1"/>
  <c r="GR16" i="55" a="1"/>
  <c r="GR16" i="55" s="1"/>
  <c r="GQ16" i="55" a="1"/>
  <c r="GQ16" i="55" s="1"/>
  <c r="GP16" i="55" a="1"/>
  <c r="GP16" i="55" s="1"/>
  <c r="GO16" i="55" a="1"/>
  <c r="GO16" i="55" s="1"/>
  <c r="GN16" i="55" a="1"/>
  <c r="GN16" i="55" s="1"/>
  <c r="GM16" i="55" a="1"/>
  <c r="GM16" i="55" s="1"/>
  <c r="GL16" i="55" a="1"/>
  <c r="GL16" i="55" s="1"/>
  <c r="GK16" i="55" a="1"/>
  <c r="GK16" i="55" s="1"/>
  <c r="GJ16" i="55" a="1"/>
  <c r="GJ16" i="55" s="1"/>
  <c r="GI16" i="55"/>
  <c r="GI16" i="55" a="1"/>
  <c r="GH16" i="55"/>
  <c r="GH16" i="55" a="1"/>
  <c r="GG16" i="55"/>
  <c r="GG16" i="55" a="1"/>
  <c r="GF16" i="55" a="1"/>
  <c r="GF16" i="55" s="1"/>
  <c r="GE16" i="55" a="1"/>
  <c r="GE16" i="55" s="1"/>
  <c r="GD16" i="55" a="1"/>
  <c r="GD16" i="55" s="1"/>
  <c r="GC16" i="55" a="1"/>
  <c r="GC16" i="55" s="1"/>
  <c r="GB16" i="55" a="1"/>
  <c r="GB16" i="55" s="1"/>
  <c r="GA16" i="55" a="1"/>
  <c r="GA16" i="55" s="1"/>
  <c r="FZ16" i="55"/>
  <c r="FZ16" i="55" a="1"/>
  <c r="FY16" i="55"/>
  <c r="FY16" i="55" a="1"/>
  <c r="FX16" i="55" a="1"/>
  <c r="FX16" i="55" s="1"/>
  <c r="FW16" i="55" a="1"/>
  <c r="FW16" i="55" s="1"/>
  <c r="FV16" i="55" a="1"/>
  <c r="FV16" i="55" s="1"/>
  <c r="FU16" i="55" a="1"/>
  <c r="FU16" i="55" s="1"/>
  <c r="FT16" i="55" a="1"/>
  <c r="FT16" i="55" s="1"/>
  <c r="FS16" i="55"/>
  <c r="FS16" i="55" a="1"/>
  <c r="FR16" i="55" a="1"/>
  <c r="FR16" i="55" s="1"/>
  <c r="FQ16" i="55" a="1"/>
  <c r="FQ16" i="55" s="1"/>
  <c r="FP16" i="55" a="1"/>
  <c r="FP16" i="55" s="1"/>
  <c r="FO16" i="55" a="1"/>
  <c r="FO16" i="55" s="1"/>
  <c r="FN16" i="55" a="1"/>
  <c r="FN16" i="55" s="1"/>
  <c r="FM16" i="55" a="1"/>
  <c r="FM16" i="55" s="1"/>
  <c r="FL16" i="55" a="1"/>
  <c r="FL16" i="55" s="1"/>
  <c r="FK16" i="55" a="1"/>
  <c r="FK16" i="55" s="1"/>
  <c r="FJ16" i="55" a="1"/>
  <c r="FJ16" i="55" s="1"/>
  <c r="FI16" i="55" a="1"/>
  <c r="FI16" i="55" s="1"/>
  <c r="FH16" i="55" a="1"/>
  <c r="FH16" i="55" s="1"/>
  <c r="FG16" i="55" a="1"/>
  <c r="FG16" i="55" s="1"/>
  <c r="FF16" i="55" a="1"/>
  <c r="FF16" i="55" s="1"/>
  <c r="FE16" i="55" a="1"/>
  <c r="FE16" i="55" s="1"/>
  <c r="FD16" i="55" a="1"/>
  <c r="FD16" i="55" s="1"/>
  <c r="FC16" i="55"/>
  <c r="FC16" i="55" a="1"/>
  <c r="FB16" i="55"/>
  <c r="FB16" i="55" a="1"/>
  <c r="FA16" i="55"/>
  <c r="FA16" i="55" a="1"/>
  <c r="EZ16" i="55" a="1"/>
  <c r="EZ16" i="55" s="1"/>
  <c r="EY16" i="55" a="1"/>
  <c r="EY16" i="55" s="1"/>
  <c r="EX16" i="55" a="1"/>
  <c r="EX16" i="55" s="1"/>
  <c r="EW16" i="55" a="1"/>
  <c r="EW16" i="55" s="1"/>
  <c r="EV16" i="55" a="1"/>
  <c r="EV16" i="55" s="1"/>
  <c r="EU16" i="55" a="1"/>
  <c r="EU16" i="55" s="1"/>
  <c r="ET16" i="55"/>
  <c r="ET16" i="55" a="1"/>
  <c r="ES16" i="55"/>
  <c r="ES16" i="55" a="1"/>
  <c r="ER16" i="55" a="1"/>
  <c r="ER16" i="55" s="1"/>
  <c r="EQ16" i="55" a="1"/>
  <c r="EQ16" i="55" s="1"/>
  <c r="EP16" i="55" a="1"/>
  <c r="EP16" i="55" s="1"/>
  <c r="EO16" i="55" a="1"/>
  <c r="EO16" i="55" s="1"/>
  <c r="EN16" i="55" a="1"/>
  <c r="EN16" i="55" s="1"/>
  <c r="EM16" i="55"/>
  <c r="EM16" i="55" a="1"/>
  <c r="EL16" i="55" a="1"/>
  <c r="EL16" i="55" s="1"/>
  <c r="EK16" i="55" a="1"/>
  <c r="EK16" i="55" s="1"/>
  <c r="EJ16" i="55" a="1"/>
  <c r="EJ16" i="55" s="1"/>
  <c r="EI16" i="55" a="1"/>
  <c r="EI16" i="55" s="1"/>
  <c r="EH16" i="55" a="1"/>
  <c r="EH16" i="55" s="1"/>
  <c r="EG16" i="55" a="1"/>
  <c r="EG16" i="55" s="1"/>
  <c r="EF16" i="55" a="1"/>
  <c r="EF16" i="55" s="1"/>
  <c r="EE16" i="55" a="1"/>
  <c r="EE16" i="55" s="1"/>
  <c r="ED16" i="55" a="1"/>
  <c r="ED16" i="55" s="1"/>
  <c r="EC16" i="55" a="1"/>
  <c r="EC16" i="55" s="1"/>
  <c r="EB16" i="55" a="1"/>
  <c r="EB16" i="55" s="1"/>
  <c r="EA16" i="55" a="1"/>
  <c r="EA16" i="55" s="1"/>
  <c r="DZ16" i="55" a="1"/>
  <c r="DZ16" i="55" s="1"/>
  <c r="HB15" i="55" a="1"/>
  <c r="HB15" i="55" s="1"/>
  <c r="HA15" i="55" a="1"/>
  <c r="HA15" i="55" s="1"/>
  <c r="GZ15" i="55" a="1"/>
  <c r="GZ15" i="55" s="1"/>
  <c r="GY15" i="55" a="1"/>
  <c r="GY15" i="55" s="1"/>
  <c r="GX15" i="55"/>
  <c r="GX15" i="55" a="1"/>
  <c r="GW15" i="55"/>
  <c r="GW15" i="55" a="1"/>
  <c r="GV15" i="55"/>
  <c r="GV15" i="55" a="1"/>
  <c r="GU15" i="55" a="1"/>
  <c r="GU15" i="55" s="1"/>
  <c r="GT15" i="55" a="1"/>
  <c r="GT15" i="55" s="1"/>
  <c r="GS15" i="55" a="1"/>
  <c r="GS15" i="55" s="1"/>
  <c r="GR15" i="55"/>
  <c r="GR15" i="55" a="1"/>
  <c r="GQ15" i="55" a="1"/>
  <c r="GQ15" i="55" s="1"/>
  <c r="GP15" i="55" a="1"/>
  <c r="GP15" i="55" s="1"/>
  <c r="GO15" i="55" a="1"/>
  <c r="GO15" i="55" s="1"/>
  <c r="GN15" i="55"/>
  <c r="GN15" i="55" a="1"/>
  <c r="GM15" i="55" a="1"/>
  <c r="GM15" i="55" s="1"/>
  <c r="GL15" i="55" a="1"/>
  <c r="GL15" i="55" s="1"/>
  <c r="GK15" i="55" a="1"/>
  <c r="GK15" i="55" s="1"/>
  <c r="GJ15" i="55"/>
  <c r="GJ15" i="55" a="1"/>
  <c r="GI15" i="55" a="1"/>
  <c r="GI15" i="55" s="1"/>
  <c r="GH15" i="55" a="1"/>
  <c r="GH15" i="55" s="1"/>
  <c r="GG15" i="55" a="1"/>
  <c r="GG15" i="55" s="1"/>
  <c r="GF15" i="55"/>
  <c r="GF15" i="55" a="1"/>
  <c r="GE15" i="55" a="1"/>
  <c r="GE15" i="55" s="1"/>
  <c r="GD15" i="55" a="1"/>
  <c r="GD15" i="55" s="1"/>
  <c r="GC15" i="55" a="1"/>
  <c r="GC15" i="55" s="1"/>
  <c r="GB15" i="55"/>
  <c r="GB15" i="55" a="1"/>
  <c r="GA15" i="55" a="1"/>
  <c r="GA15" i="55" s="1"/>
  <c r="FZ15" i="55" a="1"/>
  <c r="FZ15" i="55" s="1"/>
  <c r="FY15" i="55" a="1"/>
  <c r="FY15" i="55" s="1"/>
  <c r="FX15" i="55"/>
  <c r="FX15" i="55" a="1"/>
  <c r="FW15" i="55" a="1"/>
  <c r="FW15" i="55" s="1"/>
  <c r="FV15" i="55" a="1"/>
  <c r="FV15" i="55" s="1"/>
  <c r="FU15" i="55" a="1"/>
  <c r="FU15" i="55" s="1"/>
  <c r="FT15" i="55" a="1"/>
  <c r="FT15" i="55" s="1"/>
  <c r="FS15" i="55" a="1"/>
  <c r="FS15" i="55" s="1"/>
  <c r="FR15" i="55" a="1"/>
  <c r="FR15" i="55" s="1"/>
  <c r="FQ15" i="55" a="1"/>
  <c r="FQ15" i="55" s="1"/>
  <c r="FP15" i="55" a="1"/>
  <c r="FP15" i="55" s="1"/>
  <c r="FO15" i="55" a="1"/>
  <c r="FO15" i="55" s="1"/>
  <c r="FN15" i="55" a="1"/>
  <c r="FN15" i="55" s="1"/>
  <c r="FM15" i="55" a="1"/>
  <c r="FM15" i="55" s="1"/>
  <c r="FL15" i="55" a="1"/>
  <c r="FL15" i="55" s="1"/>
  <c r="FK15" i="55" a="1"/>
  <c r="FK15" i="55" s="1"/>
  <c r="FJ15" i="55" a="1"/>
  <c r="FJ15" i="55" s="1"/>
  <c r="FI15" i="55" a="1"/>
  <c r="FI15" i="55" s="1"/>
  <c r="FH15" i="55" a="1"/>
  <c r="FH15" i="55" s="1"/>
  <c r="FG15" i="55" a="1"/>
  <c r="FG15" i="55" s="1"/>
  <c r="FF15" i="55" a="1"/>
  <c r="FF15" i="55" s="1"/>
  <c r="FE15" i="55" a="1"/>
  <c r="FE15" i="55" s="1"/>
  <c r="FD15" i="55" a="1"/>
  <c r="FD15" i="55" s="1"/>
  <c r="FC15" i="55" a="1"/>
  <c r="FC15" i="55" s="1"/>
  <c r="FB15" i="55" a="1"/>
  <c r="FB15" i="55" s="1"/>
  <c r="FA15" i="55" a="1"/>
  <c r="FA15" i="55" s="1"/>
  <c r="EZ15" i="55" a="1"/>
  <c r="EZ15" i="55" s="1"/>
  <c r="EY15" i="55" a="1"/>
  <c r="EY15" i="55" s="1"/>
  <c r="EX15" i="55" a="1"/>
  <c r="EX15" i="55" s="1"/>
  <c r="EW15" i="55" a="1"/>
  <c r="EW15" i="55" s="1"/>
  <c r="EV15" i="55" a="1"/>
  <c r="EV15" i="55" s="1"/>
  <c r="EU15" i="55" a="1"/>
  <c r="EU15" i="55" s="1"/>
  <c r="ET15" i="55" a="1"/>
  <c r="ET15" i="55" s="1"/>
  <c r="ES15" i="55" a="1"/>
  <c r="ES15" i="55" s="1"/>
  <c r="ER15" i="55" a="1"/>
  <c r="ER15" i="55" s="1"/>
  <c r="EQ15" i="55" a="1"/>
  <c r="EQ15" i="55" s="1"/>
  <c r="EP15" i="55" a="1"/>
  <c r="EP15" i="55" s="1"/>
  <c r="EO15" i="55" a="1"/>
  <c r="EO15" i="55" s="1"/>
  <c r="EN15" i="55" a="1"/>
  <c r="EN15" i="55" s="1"/>
  <c r="EM15" i="55" a="1"/>
  <c r="EM15" i="55" s="1"/>
  <c r="EL15" i="55" a="1"/>
  <c r="EL15" i="55" s="1"/>
  <c r="EK15" i="55" a="1"/>
  <c r="EK15" i="55" s="1"/>
  <c r="EJ15" i="55" a="1"/>
  <c r="EJ15" i="55" s="1"/>
  <c r="EI15" i="55" a="1"/>
  <c r="EI15" i="55" s="1"/>
  <c r="EH15" i="55" a="1"/>
  <c r="EH15" i="55" s="1"/>
  <c r="EG15" i="55" a="1"/>
  <c r="EG15" i="55" s="1"/>
  <c r="EF15" i="55" a="1"/>
  <c r="EF15" i="55" s="1"/>
  <c r="EE15" i="55" a="1"/>
  <c r="EE15" i="55" s="1"/>
  <c r="ED15" i="55" a="1"/>
  <c r="ED15" i="55" s="1"/>
  <c r="EC15" i="55" a="1"/>
  <c r="EC15" i="55" s="1"/>
  <c r="EB15" i="55" a="1"/>
  <c r="EB15" i="55" s="1"/>
  <c r="EA15" i="55" a="1"/>
  <c r="EA15" i="55" s="1"/>
  <c r="DZ15" i="55" a="1"/>
  <c r="DZ15" i="55" s="1"/>
  <c r="HB14" i="55" a="1"/>
  <c r="HB14" i="55" s="1"/>
  <c r="HA14" i="55" a="1"/>
  <c r="HA14" i="55" s="1"/>
  <c r="GZ14" i="55" a="1"/>
  <c r="GZ14" i="55" s="1"/>
  <c r="GY14" i="55" a="1"/>
  <c r="GY14" i="55" s="1"/>
  <c r="GX14" i="55" a="1"/>
  <c r="GX14" i="55" s="1"/>
  <c r="GW14" i="55" a="1"/>
  <c r="GW14" i="55" s="1"/>
  <c r="GV14" i="55" a="1"/>
  <c r="GV14" i="55" s="1"/>
  <c r="GU14" i="55" a="1"/>
  <c r="GU14" i="55" s="1"/>
  <c r="GT14" i="55" a="1"/>
  <c r="GT14" i="55" s="1"/>
  <c r="GS14" i="55" a="1"/>
  <c r="GS14" i="55" s="1"/>
  <c r="GR14" i="55" a="1"/>
  <c r="GR14" i="55" s="1"/>
  <c r="GQ14" i="55" a="1"/>
  <c r="GQ14" i="55" s="1"/>
  <c r="GP14" i="55" a="1"/>
  <c r="GP14" i="55" s="1"/>
  <c r="GO14" i="55" a="1"/>
  <c r="GO14" i="55" s="1"/>
  <c r="GN14" i="55" a="1"/>
  <c r="GN14" i="55" s="1"/>
  <c r="GM14" i="55" a="1"/>
  <c r="GM14" i="55" s="1"/>
  <c r="GL14" i="55" a="1"/>
  <c r="GL14" i="55" s="1"/>
  <c r="GK14" i="55" a="1"/>
  <c r="GK14" i="55" s="1"/>
  <c r="GJ14" i="55" a="1"/>
  <c r="GJ14" i="55" s="1"/>
  <c r="GI14" i="55" a="1"/>
  <c r="GI14" i="55" s="1"/>
  <c r="GH14" i="55" a="1"/>
  <c r="GH14" i="55" s="1"/>
  <c r="GG14" i="55" a="1"/>
  <c r="GG14" i="55" s="1"/>
  <c r="GF14" i="55" a="1"/>
  <c r="GF14" i="55" s="1"/>
  <c r="GE14" i="55" a="1"/>
  <c r="GE14" i="55" s="1"/>
  <c r="GD14" i="55" a="1"/>
  <c r="GD14" i="55" s="1"/>
  <c r="GC14" i="55" a="1"/>
  <c r="GC14" i="55" s="1"/>
  <c r="GB14" i="55" a="1"/>
  <c r="GB14" i="55" s="1"/>
  <c r="GA14" i="55" a="1"/>
  <c r="GA14" i="55" s="1"/>
  <c r="FZ14" i="55" a="1"/>
  <c r="FZ14" i="55" s="1"/>
  <c r="FY14" i="55" a="1"/>
  <c r="FY14" i="55" s="1"/>
  <c r="FX14" i="55" a="1"/>
  <c r="FX14" i="55" s="1"/>
  <c r="FW14" i="55" a="1"/>
  <c r="FW14" i="55" s="1"/>
  <c r="FV14" i="55" a="1"/>
  <c r="FV14" i="55" s="1"/>
  <c r="FU14" i="55" a="1"/>
  <c r="FU14" i="55" s="1"/>
  <c r="FT14" i="55" a="1"/>
  <c r="FT14" i="55" s="1"/>
  <c r="FS14" i="55" a="1"/>
  <c r="FS14" i="55" s="1"/>
  <c r="FR14" i="55" a="1"/>
  <c r="FR14" i="55" s="1"/>
  <c r="FQ14" i="55" a="1"/>
  <c r="FQ14" i="55" s="1"/>
  <c r="FP14" i="55" a="1"/>
  <c r="FP14" i="55" s="1"/>
  <c r="FO14" i="55" a="1"/>
  <c r="FO14" i="55" s="1"/>
  <c r="FN14" i="55" a="1"/>
  <c r="FN14" i="55" s="1"/>
  <c r="FM14" i="55" a="1"/>
  <c r="FM14" i="55" s="1"/>
  <c r="FL14" i="55" a="1"/>
  <c r="FL14" i="55" s="1"/>
  <c r="FK14" i="55" a="1"/>
  <c r="FK14" i="55" s="1"/>
  <c r="FJ14" i="55" a="1"/>
  <c r="FJ14" i="55" s="1"/>
  <c r="FI14" i="55" a="1"/>
  <c r="FI14" i="55" s="1"/>
  <c r="FH14" i="55" a="1"/>
  <c r="FH14" i="55" s="1"/>
  <c r="FG14" i="55" a="1"/>
  <c r="FG14" i="55" s="1"/>
  <c r="FF14" i="55" a="1"/>
  <c r="FF14" i="55" s="1"/>
  <c r="FE14" i="55" a="1"/>
  <c r="FE14" i="55" s="1"/>
  <c r="FD14" i="55" a="1"/>
  <c r="FD14" i="55" s="1"/>
  <c r="FC14" i="55" a="1"/>
  <c r="FC14" i="55" s="1"/>
  <c r="FB14" i="55" a="1"/>
  <c r="FB14" i="55" s="1"/>
  <c r="FA14" i="55" a="1"/>
  <c r="FA14" i="55" s="1"/>
  <c r="EZ14" i="55" a="1"/>
  <c r="EZ14" i="55" s="1"/>
  <c r="EY14" i="55" a="1"/>
  <c r="EY14" i="55" s="1"/>
  <c r="EX14" i="55" a="1"/>
  <c r="EX14" i="55" s="1"/>
  <c r="EW14" i="55" a="1"/>
  <c r="EW14" i="55" s="1"/>
  <c r="EV14" i="55" a="1"/>
  <c r="EV14" i="55" s="1"/>
  <c r="EU14" i="55" a="1"/>
  <c r="EU14" i="55" s="1"/>
  <c r="ET14" i="55" a="1"/>
  <c r="ET14" i="55" s="1"/>
  <c r="ES14" i="55" a="1"/>
  <c r="ES14" i="55" s="1"/>
  <c r="ER14" i="55" a="1"/>
  <c r="ER14" i="55" s="1"/>
  <c r="EQ14" i="55" a="1"/>
  <c r="EQ14" i="55" s="1"/>
  <c r="EP14" i="55" a="1"/>
  <c r="EP14" i="55" s="1"/>
  <c r="EO14" i="55" a="1"/>
  <c r="EO14" i="55" s="1"/>
  <c r="EN14" i="55" a="1"/>
  <c r="EN14" i="55" s="1"/>
  <c r="EM14" i="55" a="1"/>
  <c r="EM14" i="55" s="1"/>
  <c r="EL14" i="55" a="1"/>
  <c r="EL14" i="55" s="1"/>
  <c r="EK14" i="55" a="1"/>
  <c r="EK14" i="55" s="1"/>
  <c r="EJ14" i="55" a="1"/>
  <c r="EJ14" i="55" s="1"/>
  <c r="EI14" i="55" a="1"/>
  <c r="EI14" i="55" s="1"/>
  <c r="EH14" i="55" a="1"/>
  <c r="EH14" i="55" s="1"/>
  <c r="EG14" i="55" a="1"/>
  <c r="EG14" i="55" s="1"/>
  <c r="EF14" i="55" a="1"/>
  <c r="EF14" i="55" s="1"/>
  <c r="EE14" i="55" a="1"/>
  <c r="EE14" i="55" s="1"/>
  <c r="ED14" i="55" a="1"/>
  <c r="ED14" i="55" s="1"/>
  <c r="EC14" i="55" a="1"/>
  <c r="EC14" i="55" s="1"/>
  <c r="EB14" i="55" a="1"/>
  <c r="EB14" i="55" s="1"/>
  <c r="EA14" i="55" a="1"/>
  <c r="EA14" i="55" s="1"/>
  <c r="DZ14" i="55" a="1"/>
  <c r="DZ14" i="55" s="1"/>
  <c r="HB13" i="55" a="1"/>
  <c r="HB13" i="55" s="1"/>
  <c r="HA13" i="55" a="1"/>
  <c r="HA13" i="55" s="1"/>
  <c r="GZ13" i="55" a="1"/>
  <c r="GZ13" i="55" s="1"/>
  <c r="GY13" i="55" a="1"/>
  <c r="GY13" i="55" s="1"/>
  <c r="GX13" i="55" a="1"/>
  <c r="GX13" i="55" s="1"/>
  <c r="GW13" i="55" a="1"/>
  <c r="GW13" i="55" s="1"/>
  <c r="GV13" i="55" a="1"/>
  <c r="GV13" i="55" s="1"/>
  <c r="GU13" i="55" a="1"/>
  <c r="GU13" i="55" s="1"/>
  <c r="GT13" i="55" a="1"/>
  <c r="GT13" i="55" s="1"/>
  <c r="GS13" i="55" a="1"/>
  <c r="GS13" i="55" s="1"/>
  <c r="GR13" i="55" a="1"/>
  <c r="GR13" i="55" s="1"/>
  <c r="GQ13" i="55" a="1"/>
  <c r="GQ13" i="55" s="1"/>
  <c r="GP13" i="55" a="1"/>
  <c r="GP13" i="55" s="1"/>
  <c r="GO13" i="55" a="1"/>
  <c r="GO13" i="55" s="1"/>
  <c r="GN13" i="55" a="1"/>
  <c r="GN13" i="55" s="1"/>
  <c r="GM13" i="55" a="1"/>
  <c r="GM13" i="55" s="1"/>
  <c r="GL13" i="55" a="1"/>
  <c r="GL13" i="55" s="1"/>
  <c r="GK13" i="55" a="1"/>
  <c r="GK13" i="55" s="1"/>
  <c r="GJ13" i="55" a="1"/>
  <c r="GJ13" i="55" s="1"/>
  <c r="GI13" i="55" a="1"/>
  <c r="GI13" i="55" s="1"/>
  <c r="GH13" i="55" a="1"/>
  <c r="GH13" i="55" s="1"/>
  <c r="GG13" i="55" a="1"/>
  <c r="GG13" i="55" s="1"/>
  <c r="GF13" i="55" a="1"/>
  <c r="GF13" i="55" s="1"/>
  <c r="GE13" i="55" a="1"/>
  <c r="GE13" i="55" s="1"/>
  <c r="GD13" i="55" a="1"/>
  <c r="GD13" i="55" s="1"/>
  <c r="GC13" i="55" a="1"/>
  <c r="GC13" i="55" s="1"/>
  <c r="GB13" i="55" a="1"/>
  <c r="GB13" i="55" s="1"/>
  <c r="GA13" i="55" a="1"/>
  <c r="GA13" i="55" s="1"/>
  <c r="FZ13" i="55" a="1"/>
  <c r="FZ13" i="55" s="1"/>
  <c r="FY13" i="55" a="1"/>
  <c r="FY13" i="55" s="1"/>
  <c r="FX13" i="55" a="1"/>
  <c r="FX13" i="55" s="1"/>
  <c r="FW13" i="55" a="1"/>
  <c r="FW13" i="55" s="1"/>
  <c r="FV13" i="55" a="1"/>
  <c r="FV13" i="55" s="1"/>
  <c r="FU13" i="55" a="1"/>
  <c r="FU13" i="55" s="1"/>
  <c r="FT13" i="55" a="1"/>
  <c r="FT13" i="55" s="1"/>
  <c r="FS13" i="55" a="1"/>
  <c r="FS13" i="55" s="1"/>
  <c r="FR13" i="55" a="1"/>
  <c r="FR13" i="55" s="1"/>
  <c r="FQ13" i="55" a="1"/>
  <c r="FQ13" i="55" s="1"/>
  <c r="FP13" i="55" a="1"/>
  <c r="FP13" i="55" s="1"/>
  <c r="FO13" i="55" a="1"/>
  <c r="FO13" i="55" s="1"/>
  <c r="FN13" i="55" a="1"/>
  <c r="FN13" i="55" s="1"/>
  <c r="FM13" i="55" a="1"/>
  <c r="FM13" i="55" s="1"/>
  <c r="FL13" i="55" a="1"/>
  <c r="FL13" i="55" s="1"/>
  <c r="FK13" i="55" a="1"/>
  <c r="FK13" i="55" s="1"/>
  <c r="FJ13" i="55" a="1"/>
  <c r="FJ13" i="55" s="1"/>
  <c r="FI13" i="55" a="1"/>
  <c r="FI13" i="55" s="1"/>
  <c r="FH13" i="55" a="1"/>
  <c r="FH13" i="55" s="1"/>
  <c r="FG13" i="55" a="1"/>
  <c r="FG13" i="55" s="1"/>
  <c r="FF13" i="55" a="1"/>
  <c r="FF13" i="55" s="1"/>
  <c r="FE13" i="55" a="1"/>
  <c r="FE13" i="55" s="1"/>
  <c r="FD13" i="55" a="1"/>
  <c r="FD13" i="55" s="1"/>
  <c r="FC13" i="55" a="1"/>
  <c r="FC13" i="55" s="1"/>
  <c r="FB13" i="55" a="1"/>
  <c r="FB13" i="55" s="1"/>
  <c r="FA13" i="55" a="1"/>
  <c r="FA13" i="55" s="1"/>
  <c r="EZ13" i="55" a="1"/>
  <c r="EZ13" i="55" s="1"/>
  <c r="EY13" i="55" a="1"/>
  <c r="EY13" i="55" s="1"/>
  <c r="EX13" i="55" a="1"/>
  <c r="EX13" i="55" s="1"/>
  <c r="EW13" i="55" a="1"/>
  <c r="EW13" i="55" s="1"/>
  <c r="EV13" i="55" a="1"/>
  <c r="EV13" i="55" s="1"/>
  <c r="EU13" i="55" a="1"/>
  <c r="EU13" i="55" s="1"/>
  <c r="ET13" i="55" a="1"/>
  <c r="ET13" i="55" s="1"/>
  <c r="ES13" i="55" a="1"/>
  <c r="ES13" i="55" s="1"/>
  <c r="ER13" i="55" a="1"/>
  <c r="ER13" i="55" s="1"/>
  <c r="EQ13" i="55" a="1"/>
  <c r="EQ13" i="55" s="1"/>
  <c r="EP13" i="55" a="1"/>
  <c r="EP13" i="55" s="1"/>
  <c r="EO13" i="55" a="1"/>
  <c r="EO13" i="55" s="1"/>
  <c r="EN13" i="55" a="1"/>
  <c r="EN13" i="55" s="1"/>
  <c r="EM13" i="55" a="1"/>
  <c r="EM13" i="55" s="1"/>
  <c r="EL13" i="55" a="1"/>
  <c r="EL13" i="55" s="1"/>
  <c r="EK13" i="55" a="1"/>
  <c r="EK13" i="55" s="1"/>
  <c r="EJ13" i="55" a="1"/>
  <c r="EJ13" i="55" s="1"/>
  <c r="EI13" i="55" a="1"/>
  <c r="EI13" i="55" s="1"/>
  <c r="EH13" i="55" a="1"/>
  <c r="EH13" i="55" s="1"/>
  <c r="EG13" i="55" a="1"/>
  <c r="EG13" i="55" s="1"/>
  <c r="EF13" i="55" a="1"/>
  <c r="EF13" i="55" s="1"/>
  <c r="EE13" i="55" a="1"/>
  <c r="EE13" i="55" s="1"/>
  <c r="ED13" i="55" a="1"/>
  <c r="ED13" i="55" s="1"/>
  <c r="EC13" i="55" a="1"/>
  <c r="EC13" i="55" s="1"/>
  <c r="EB13" i="55" a="1"/>
  <c r="EB13" i="55" s="1"/>
  <c r="EA13" i="55" a="1"/>
  <c r="EA13" i="55" s="1"/>
  <c r="DZ13" i="55" a="1"/>
  <c r="DZ13" i="55" s="1"/>
  <c r="G60" i="55"/>
  <c r="G58" i="55"/>
  <c r="G56" i="55"/>
  <c r="G54" i="55"/>
  <c r="G52" i="55"/>
  <c r="G50" i="55"/>
  <c r="G48" i="55"/>
  <c r="G46" i="55"/>
  <c r="G44" i="55"/>
  <c r="G42" i="55"/>
  <c r="G40" i="55"/>
  <c r="G38" i="55"/>
  <c r="G36" i="55"/>
  <c r="G34" i="55"/>
  <c r="G32" i="55"/>
  <c r="G30" i="55"/>
  <c r="G28" i="55"/>
  <c r="G26" i="55"/>
  <c r="G24" i="55"/>
  <c r="G22" i="55"/>
  <c r="G20" i="55"/>
  <c r="G18" i="55"/>
  <c r="G16" i="55"/>
  <c r="G14" i="55"/>
  <c r="AD335" i="60" l="1"/>
  <c r="X86" i="61" s="1"/>
  <c r="AE336" i="60"/>
  <c r="AE335" i="60"/>
  <c r="AD336" i="60"/>
  <c r="X87" i="61" s="1"/>
  <c r="HE17" i="55"/>
  <c r="HE14" i="55"/>
  <c r="HE22" i="55"/>
  <c r="HD17" i="55"/>
  <c r="HD16" i="55"/>
  <c r="HC16" i="55"/>
  <c r="HE16" i="55"/>
  <c r="HE15" i="55"/>
  <c r="HD13" i="55"/>
  <c r="HC13" i="55"/>
  <c r="HD14" i="55"/>
  <c r="HC14" i="55"/>
  <c r="HD15" i="55"/>
  <c r="HC15" i="55"/>
  <c r="HE13" i="55"/>
  <c r="HE19" i="55"/>
  <c r="HC20" i="55"/>
  <c r="HD20" i="55"/>
  <c r="HD21" i="55"/>
  <c r="HC17" i="55"/>
  <c r="HE18" i="55"/>
  <c r="HD19" i="55"/>
  <c r="HC19" i="55"/>
  <c r="HD18" i="55"/>
  <c r="HC18" i="55"/>
  <c r="HD23" i="55"/>
  <c r="HC23" i="55"/>
  <c r="HD24" i="55"/>
  <c r="HD26" i="55"/>
  <c r="HC26" i="55"/>
  <c r="HD22" i="55"/>
  <c r="HD25" i="55"/>
  <c r="HC25" i="55"/>
  <c r="HE25" i="55"/>
  <c r="HC21" i="55"/>
  <c r="HE21" i="55"/>
  <c r="HE24" i="55"/>
  <c r="HD27" i="55"/>
  <c r="HC27" i="55"/>
  <c r="HH12" i="55" s="1"/>
  <c r="HE27" i="55"/>
  <c r="HE20" i="55"/>
  <c r="HE23" i="55"/>
  <c r="HC24" i="55"/>
  <c r="HE26" i="55"/>
  <c r="HC22" i="55"/>
  <c r="AF336" i="60" l="1"/>
  <c r="Y87" i="61"/>
  <c r="AF335" i="60"/>
  <c r="Y86" i="61"/>
  <c r="HH14" i="55"/>
  <c r="HH13" i="55"/>
  <c r="HH15" i="55"/>
  <c r="HH16" i="55"/>
  <c r="T335" i="60" l="1"/>
  <c r="N86" i="61" s="1"/>
  <c r="Z86" i="61"/>
  <c r="T336" i="60"/>
  <c r="N87" i="61" s="1"/>
  <c r="Z87" i="61"/>
  <c r="C72" i="62"/>
  <c r="B72" i="62"/>
  <c r="C71" i="62"/>
  <c r="B71" i="62"/>
  <c r="C70" i="62"/>
  <c r="B70" i="62"/>
  <c r="C69" i="62"/>
  <c r="B69" i="62"/>
  <c r="C68" i="62"/>
  <c r="B68" i="62"/>
  <c r="C67" i="62"/>
  <c r="B67" i="62"/>
  <c r="C66" i="62"/>
  <c r="B66" i="62"/>
  <c r="C65" i="62"/>
  <c r="B65" i="62"/>
  <c r="C64" i="62"/>
  <c r="B64" i="62"/>
  <c r="C63" i="62"/>
  <c r="B63" i="62"/>
  <c r="C62" i="62"/>
  <c r="B62" i="62"/>
  <c r="C61" i="62"/>
  <c r="B61" i="62"/>
  <c r="C60" i="62"/>
  <c r="B60" i="62"/>
  <c r="C59" i="62"/>
  <c r="B59" i="62"/>
  <c r="C58" i="62"/>
  <c r="B58" i="62"/>
  <c r="D57" i="62"/>
  <c r="C57" i="62"/>
  <c r="B57" i="62"/>
  <c r="D35" i="62"/>
  <c r="D34" i="62"/>
  <c r="D33" i="62"/>
  <c r="D32" i="62"/>
  <c r="D31" i="62"/>
  <c r="D30" i="62"/>
  <c r="D29" i="62"/>
  <c r="D28" i="62"/>
  <c r="D27" i="62"/>
  <c r="D26" i="62"/>
  <c r="P25" i="62"/>
  <c r="D25" i="62"/>
  <c r="D24" i="62"/>
  <c r="D23" i="62"/>
  <c r="D22" i="62"/>
  <c r="D21" i="62"/>
  <c r="C7" i="62"/>
  <c r="C6" i="62"/>
  <c r="C5" i="62"/>
  <c r="C4" i="62"/>
  <c r="C3" i="62"/>
  <c r="D72" i="49"/>
  <c r="D71" i="49"/>
  <c r="D70" i="49"/>
  <c r="D69" i="49"/>
  <c r="D68" i="49"/>
  <c r="D67" i="49"/>
  <c r="D66" i="49"/>
  <c r="D65" i="49"/>
  <c r="D64" i="49"/>
  <c r="D63" i="49"/>
  <c r="D62" i="49"/>
  <c r="D61" i="49"/>
  <c r="D60" i="49"/>
  <c r="D59" i="49"/>
  <c r="D58" i="49"/>
  <c r="D57" i="49"/>
  <c r="D56" i="49"/>
  <c r="D55" i="49"/>
  <c r="D54" i="49"/>
  <c r="D53" i="49"/>
  <c r="D52" i="49"/>
  <c r="D51" i="49"/>
  <c r="D50" i="49"/>
  <c r="D49" i="49"/>
  <c r="D48" i="49"/>
  <c r="D47" i="49"/>
  <c r="D46" i="49"/>
  <c r="D45" i="49"/>
  <c r="D44" i="49"/>
  <c r="D43" i="49"/>
  <c r="D42" i="49"/>
  <c r="D41" i="49"/>
  <c r="D40" i="49"/>
  <c r="D39" i="49"/>
  <c r="D38" i="49"/>
  <c r="D37" i="49"/>
  <c r="D36" i="49"/>
  <c r="D35" i="49"/>
  <c r="D34" i="49"/>
  <c r="D33" i="49"/>
  <c r="D32" i="49"/>
  <c r="D31" i="49"/>
  <c r="D30" i="49"/>
  <c r="D29" i="49"/>
  <c r="D28" i="49"/>
  <c r="D27" i="49"/>
  <c r="D26" i="49"/>
  <c r="D25" i="49"/>
  <c r="D24" i="49"/>
  <c r="D23" i="49"/>
  <c r="D22" i="49"/>
  <c r="D21" i="49"/>
  <c r="D20" i="49"/>
  <c r="D19" i="49"/>
  <c r="D18" i="49"/>
  <c r="D17" i="49"/>
  <c r="D16" i="49"/>
  <c r="D15" i="49"/>
  <c r="D14" i="49"/>
  <c r="D13" i="49"/>
  <c r="G21" i="62" l="1"/>
  <c r="I21" i="62" s="1"/>
  <c r="J21" i="62" s="1"/>
  <c r="G25" i="62"/>
  <c r="I25" i="62" s="1"/>
  <c r="J25" i="62" s="1"/>
  <c r="G24" i="62"/>
  <c r="I24" i="62" s="1"/>
  <c r="J24" i="62" s="1"/>
  <c r="G23" i="62"/>
  <c r="I23" i="62" s="1"/>
  <c r="J23" i="62" s="1"/>
  <c r="G22" i="62"/>
  <c r="I22" i="62" s="1"/>
  <c r="J22" i="62" s="1"/>
  <c r="M67" i="55"/>
  <c r="M68" i="55"/>
  <c r="M64" i="55"/>
  <c r="M65" i="55"/>
  <c r="D14" i="59"/>
  <c r="D15" i="59"/>
  <c r="D16" i="59"/>
  <c r="D17" i="59"/>
  <c r="D18" i="59"/>
  <c r="D19" i="59"/>
  <c r="D20" i="59"/>
  <c r="D21" i="59"/>
  <c r="D22" i="59"/>
  <c r="D23" i="59"/>
  <c r="D24" i="59"/>
  <c r="D25" i="59"/>
  <c r="D26" i="59"/>
  <c r="D27" i="59"/>
  <c r="D28" i="59"/>
  <c r="D29" i="59"/>
  <c r="D30" i="59"/>
  <c r="D31" i="59"/>
  <c r="D32" i="59"/>
  <c r="D33" i="59"/>
  <c r="D34" i="59"/>
  <c r="D35" i="59"/>
  <c r="D36" i="59"/>
  <c r="D37" i="59"/>
  <c r="D38" i="59"/>
  <c r="D39" i="59"/>
  <c r="D40" i="59"/>
  <c r="D41" i="59"/>
  <c r="D42" i="59"/>
  <c r="D43" i="59"/>
  <c r="D44" i="59"/>
  <c r="D45" i="59"/>
  <c r="D46" i="59"/>
  <c r="D47" i="59"/>
  <c r="D48" i="59"/>
  <c r="D49" i="59"/>
  <c r="D50" i="59"/>
  <c r="D51" i="59"/>
  <c r="D52" i="59"/>
  <c r="D53" i="59"/>
  <c r="D54" i="59"/>
  <c r="D55" i="59"/>
  <c r="D56" i="59"/>
  <c r="D57" i="59"/>
  <c r="D58" i="59"/>
  <c r="D59" i="59"/>
  <c r="D60" i="59"/>
  <c r="D61" i="59"/>
  <c r="D62" i="59"/>
  <c r="D63" i="59"/>
  <c r="D64" i="59"/>
  <c r="D65" i="59"/>
  <c r="D66" i="59"/>
  <c r="D67" i="59"/>
  <c r="D68" i="59"/>
  <c r="D69" i="59"/>
  <c r="D70" i="59"/>
  <c r="D71" i="59"/>
  <c r="D72" i="59"/>
  <c r="W222" i="60"/>
  <c r="W221" i="60"/>
  <c r="W220" i="60"/>
  <c r="W219" i="60"/>
  <c r="W218" i="60"/>
  <c r="W217" i="60"/>
  <c r="X279" i="60"/>
  <c r="J14" i="60"/>
  <c r="AW40" i="60" s="1"/>
  <c r="N1" i="59"/>
  <c r="AG328" i="60" s="1"/>
  <c r="M3059" i="55"/>
  <c r="L3059" i="55"/>
  <c r="D3059" i="55"/>
  <c r="M3058" i="55"/>
  <c r="L3058" i="55"/>
  <c r="D3058" i="55"/>
  <c r="M3027" i="55"/>
  <c r="L3027" i="55"/>
  <c r="D3027" i="55"/>
  <c r="M3026" i="55"/>
  <c r="L3026" i="55"/>
  <c r="D3026" i="55"/>
  <c r="M3025" i="55"/>
  <c r="L3025" i="55"/>
  <c r="D3025" i="55"/>
  <c r="M3024" i="55"/>
  <c r="L3024" i="55"/>
  <c r="D3024" i="55"/>
  <c r="M3023" i="55"/>
  <c r="L3023" i="55"/>
  <c r="D3023" i="55"/>
  <c r="M3022" i="55"/>
  <c r="L3022" i="55"/>
  <c r="D3022" i="55"/>
  <c r="M3021" i="55"/>
  <c r="L3021" i="55"/>
  <c r="D3021" i="55"/>
  <c r="M3020" i="55"/>
  <c r="L3020" i="55"/>
  <c r="D3020" i="55"/>
  <c r="M3019" i="55"/>
  <c r="L3019" i="55"/>
  <c r="D3019" i="55"/>
  <c r="M3018" i="55"/>
  <c r="L3018" i="55"/>
  <c r="D3018" i="55"/>
  <c r="M3017" i="55"/>
  <c r="L3017" i="55"/>
  <c r="D3017" i="55"/>
  <c r="M3016" i="55"/>
  <c r="L3016" i="55"/>
  <c r="D3016" i="55"/>
  <c r="M3015" i="55"/>
  <c r="L3015" i="55"/>
  <c r="D3015" i="55"/>
  <c r="M3014" i="55"/>
  <c r="L3014" i="55"/>
  <c r="D3014" i="55"/>
  <c r="M3013" i="55"/>
  <c r="L3013" i="55"/>
  <c r="D3013" i="55"/>
  <c r="M3012" i="55"/>
  <c r="L3012" i="55"/>
  <c r="D3012" i="55"/>
  <c r="M3011" i="55"/>
  <c r="L3011" i="55"/>
  <c r="D3011" i="55"/>
  <c r="M3010" i="55"/>
  <c r="L3010" i="55"/>
  <c r="D3010" i="55"/>
  <c r="M3009" i="55"/>
  <c r="L3009" i="55"/>
  <c r="D3009" i="55"/>
  <c r="M3008" i="55"/>
  <c r="L3008" i="55"/>
  <c r="D3008" i="55"/>
  <c r="M3007" i="55"/>
  <c r="L3007" i="55"/>
  <c r="D3007" i="55"/>
  <c r="M3006" i="55"/>
  <c r="L3006" i="55"/>
  <c r="D3006" i="55"/>
  <c r="M3005" i="55"/>
  <c r="L3005" i="55"/>
  <c r="D3005" i="55"/>
  <c r="M3004" i="55"/>
  <c r="L3004" i="55"/>
  <c r="D3004" i="55"/>
  <c r="M3003" i="55"/>
  <c r="L3003" i="55"/>
  <c r="D3003" i="55"/>
  <c r="M3002" i="55"/>
  <c r="L3002" i="55"/>
  <c r="D3002" i="55"/>
  <c r="M3001" i="55"/>
  <c r="L3001" i="55"/>
  <c r="D3001" i="55"/>
  <c r="M3000" i="55"/>
  <c r="L3000" i="55"/>
  <c r="D3000" i="55"/>
  <c r="M2999" i="55"/>
  <c r="L2999" i="55"/>
  <c r="D2999" i="55"/>
  <c r="M2998" i="55"/>
  <c r="L2998" i="55"/>
  <c r="D2998" i="55"/>
  <c r="M2997" i="55"/>
  <c r="L2997" i="55"/>
  <c r="D2997" i="55"/>
  <c r="M2996" i="55"/>
  <c r="L2996" i="55"/>
  <c r="D2996" i="55"/>
  <c r="M2938" i="55"/>
  <c r="L2938" i="55"/>
  <c r="D2938" i="55"/>
  <c r="M2937" i="55"/>
  <c r="L2937" i="55"/>
  <c r="D2937" i="55"/>
  <c r="M2936" i="55"/>
  <c r="L2936" i="55"/>
  <c r="D2936" i="55"/>
  <c r="M2935" i="55"/>
  <c r="L2935" i="55"/>
  <c r="D2935" i="55"/>
  <c r="M2934" i="55"/>
  <c r="L2934" i="55"/>
  <c r="D2934" i="55"/>
  <c r="M2933" i="55"/>
  <c r="L2933" i="55"/>
  <c r="D2933" i="55"/>
  <c r="M2932" i="55"/>
  <c r="L2932" i="55"/>
  <c r="D2932" i="55"/>
  <c r="M2931" i="55"/>
  <c r="L2931" i="55"/>
  <c r="D2931" i="55"/>
  <c r="M2930" i="55"/>
  <c r="L2930" i="55"/>
  <c r="D2930" i="55"/>
  <c r="M2929" i="55"/>
  <c r="L2929" i="55"/>
  <c r="D2929" i="55"/>
  <c r="M2928" i="55"/>
  <c r="L2928" i="55"/>
  <c r="D2928" i="55"/>
  <c r="M2927" i="55"/>
  <c r="L2927" i="55"/>
  <c r="D2927" i="55"/>
  <c r="M2926" i="55"/>
  <c r="L2926" i="55"/>
  <c r="D2926" i="55"/>
  <c r="M2925" i="55"/>
  <c r="L2925" i="55"/>
  <c r="D2925" i="55"/>
  <c r="M2924" i="55"/>
  <c r="L2924" i="55"/>
  <c r="D2924" i="55"/>
  <c r="M2923" i="55"/>
  <c r="L2923" i="55"/>
  <c r="D2923" i="55"/>
  <c r="M2922" i="55"/>
  <c r="L2922" i="55"/>
  <c r="D2922" i="55"/>
  <c r="M2921" i="55"/>
  <c r="L2921" i="55"/>
  <c r="D2921" i="55"/>
  <c r="M2920" i="55"/>
  <c r="L2920" i="55"/>
  <c r="D2920" i="55"/>
  <c r="M2919" i="55"/>
  <c r="L2919" i="55"/>
  <c r="D2919" i="55"/>
  <c r="M2918" i="55"/>
  <c r="L2918" i="55"/>
  <c r="D2918" i="55"/>
  <c r="M2917" i="55"/>
  <c r="L2917" i="55"/>
  <c r="D2917" i="55"/>
  <c r="M2916" i="55"/>
  <c r="L2916" i="55"/>
  <c r="D2916" i="55"/>
  <c r="M2915" i="55"/>
  <c r="L2915" i="55"/>
  <c r="D2915" i="55"/>
  <c r="M2914" i="55"/>
  <c r="L2914" i="55"/>
  <c r="D2914" i="55"/>
  <c r="M2913" i="55"/>
  <c r="L2913" i="55"/>
  <c r="D2913" i="55"/>
  <c r="M2912" i="55"/>
  <c r="L2912" i="55"/>
  <c r="D2912" i="55"/>
  <c r="M2911" i="55"/>
  <c r="L2911" i="55"/>
  <c r="D2911" i="55"/>
  <c r="M2910" i="55"/>
  <c r="L2910" i="55"/>
  <c r="D2910" i="55"/>
  <c r="M2909" i="55"/>
  <c r="L2909" i="55"/>
  <c r="D2909" i="55"/>
  <c r="M2908" i="55"/>
  <c r="L2908" i="55"/>
  <c r="D2908" i="55"/>
  <c r="M2907" i="55"/>
  <c r="L2907" i="55"/>
  <c r="D2907" i="55"/>
  <c r="M2906" i="55"/>
  <c r="L2906" i="55"/>
  <c r="D2906" i="55"/>
  <c r="M2905" i="55"/>
  <c r="L2905" i="55"/>
  <c r="D2905" i="55"/>
  <c r="M2904" i="55"/>
  <c r="L2904" i="55"/>
  <c r="D2904" i="55"/>
  <c r="M2903" i="55"/>
  <c r="L2903" i="55"/>
  <c r="D2903" i="55"/>
  <c r="M2902" i="55"/>
  <c r="L2902" i="55"/>
  <c r="D2902" i="55"/>
  <c r="M2901" i="55"/>
  <c r="L2901" i="55"/>
  <c r="D2901" i="55"/>
  <c r="M2900" i="55"/>
  <c r="L2900" i="55"/>
  <c r="D2900" i="55"/>
  <c r="M2899" i="55"/>
  <c r="L2899" i="55"/>
  <c r="D2899" i="55"/>
  <c r="M2898" i="55"/>
  <c r="L2898" i="55"/>
  <c r="D2898" i="55"/>
  <c r="M2897" i="55"/>
  <c r="L2897" i="55"/>
  <c r="D2897" i="55"/>
  <c r="M2896" i="55"/>
  <c r="L2896" i="55"/>
  <c r="D2896" i="55"/>
  <c r="M2895" i="55"/>
  <c r="L2895" i="55"/>
  <c r="D2895" i="55"/>
  <c r="M2894" i="55"/>
  <c r="L2894" i="55"/>
  <c r="D2894" i="55"/>
  <c r="M2893" i="55"/>
  <c r="L2893" i="55"/>
  <c r="D2893" i="55"/>
  <c r="M2892" i="55"/>
  <c r="L2892" i="55"/>
  <c r="D2892" i="55"/>
  <c r="M2891" i="55"/>
  <c r="L2891" i="55"/>
  <c r="D2891" i="55"/>
  <c r="M2890" i="55"/>
  <c r="L2890" i="55"/>
  <c r="D2890" i="55"/>
  <c r="M2889" i="55"/>
  <c r="L2889" i="55"/>
  <c r="D2889" i="55"/>
  <c r="M2888" i="55"/>
  <c r="L2888" i="55"/>
  <c r="D2888" i="55"/>
  <c r="M2887" i="55"/>
  <c r="L2887" i="55"/>
  <c r="D2887" i="55"/>
  <c r="M2886" i="55"/>
  <c r="L2886" i="55"/>
  <c r="D2886" i="55"/>
  <c r="M2885" i="55"/>
  <c r="L2885" i="55"/>
  <c r="D2885" i="55"/>
  <c r="M2884" i="55"/>
  <c r="L2884" i="55"/>
  <c r="D2884" i="55"/>
  <c r="M2883" i="55"/>
  <c r="L2883" i="55"/>
  <c r="D2883" i="55"/>
  <c r="M2882" i="55"/>
  <c r="L2882" i="55"/>
  <c r="D2882" i="55"/>
  <c r="M2881" i="55"/>
  <c r="L2881" i="55"/>
  <c r="D2881" i="55"/>
  <c r="M2880" i="55"/>
  <c r="L2880" i="55"/>
  <c r="D2880" i="55"/>
  <c r="M2879" i="55"/>
  <c r="L2879" i="55"/>
  <c r="D2879" i="55"/>
  <c r="M2878" i="55"/>
  <c r="L2878" i="55"/>
  <c r="D2878" i="55"/>
  <c r="M2877" i="55"/>
  <c r="L2877" i="55"/>
  <c r="D2877" i="55"/>
  <c r="M2876" i="55"/>
  <c r="L2876" i="55"/>
  <c r="D2876" i="55"/>
  <c r="M2875" i="55"/>
  <c r="L2875" i="55"/>
  <c r="D2875" i="55"/>
  <c r="M2874" i="55"/>
  <c r="L2874" i="55"/>
  <c r="D2874" i="55"/>
  <c r="M2873" i="55"/>
  <c r="L2873" i="55"/>
  <c r="D2873" i="55"/>
  <c r="M2872" i="55"/>
  <c r="L2872" i="55"/>
  <c r="D2872" i="55"/>
  <c r="M2871" i="55"/>
  <c r="L2871" i="55"/>
  <c r="D2871" i="55"/>
  <c r="M2870" i="55"/>
  <c r="L2870" i="55"/>
  <c r="D2870" i="55"/>
  <c r="M2869" i="55"/>
  <c r="L2869" i="55"/>
  <c r="D2869" i="55"/>
  <c r="M2868" i="55"/>
  <c r="L2868" i="55"/>
  <c r="D2868" i="55"/>
  <c r="M2867" i="55"/>
  <c r="L2867" i="55"/>
  <c r="D2867" i="55"/>
  <c r="M2866" i="55"/>
  <c r="L2866" i="55"/>
  <c r="D2866" i="55"/>
  <c r="M2865" i="55"/>
  <c r="L2865" i="55"/>
  <c r="D2865" i="55"/>
  <c r="M2864" i="55"/>
  <c r="L2864" i="55"/>
  <c r="D2864" i="55"/>
  <c r="M2863" i="55"/>
  <c r="L2863" i="55"/>
  <c r="D2863" i="55"/>
  <c r="M2862" i="55"/>
  <c r="L2862" i="55"/>
  <c r="D2862" i="55"/>
  <c r="M2861" i="55"/>
  <c r="L2861" i="55"/>
  <c r="D2861" i="55"/>
  <c r="M2860" i="55"/>
  <c r="L2860" i="55"/>
  <c r="D2860" i="55"/>
  <c r="M2859" i="55"/>
  <c r="L2859" i="55"/>
  <c r="D2859" i="55"/>
  <c r="M2858" i="55"/>
  <c r="L2858" i="55"/>
  <c r="D2858" i="55"/>
  <c r="M2857" i="55"/>
  <c r="L2857" i="55"/>
  <c r="D2857" i="55"/>
  <c r="M2856" i="55"/>
  <c r="L2856" i="55"/>
  <c r="D2856" i="55"/>
  <c r="M2855" i="55"/>
  <c r="L2855" i="55"/>
  <c r="D2855" i="55"/>
  <c r="M2854" i="55"/>
  <c r="L2854" i="55"/>
  <c r="D2854" i="55"/>
  <c r="M2853" i="55"/>
  <c r="L2853" i="55"/>
  <c r="D2853" i="55"/>
  <c r="M2852" i="55"/>
  <c r="L2852" i="55"/>
  <c r="D2852" i="55"/>
  <c r="M2851" i="55"/>
  <c r="L2851" i="55"/>
  <c r="D2851" i="55"/>
  <c r="M2850" i="55"/>
  <c r="L2850" i="55"/>
  <c r="D2850" i="55"/>
  <c r="M2972" i="55"/>
  <c r="L2972" i="55"/>
  <c r="D2972" i="55"/>
  <c r="M2971" i="55"/>
  <c r="L2971" i="55"/>
  <c r="D2971" i="55"/>
  <c r="M2970" i="55"/>
  <c r="L2970" i="55"/>
  <c r="D2970" i="55"/>
  <c r="M2969" i="55"/>
  <c r="L2969" i="55"/>
  <c r="D2969" i="55"/>
  <c r="M2968" i="55"/>
  <c r="L2968" i="55"/>
  <c r="D2968" i="55"/>
  <c r="M2967" i="55"/>
  <c r="L2967" i="55"/>
  <c r="D2967" i="55"/>
  <c r="M2966" i="55"/>
  <c r="L2966" i="55"/>
  <c r="D2966" i="55"/>
  <c r="M2965" i="55"/>
  <c r="L2965" i="55"/>
  <c r="D2965" i="55"/>
  <c r="M2964" i="55"/>
  <c r="L2964" i="55"/>
  <c r="D2964" i="55"/>
  <c r="M2963" i="55"/>
  <c r="L2963" i="55"/>
  <c r="D2963" i="55"/>
  <c r="M2962" i="55"/>
  <c r="L2962" i="55"/>
  <c r="D2962" i="55"/>
  <c r="M2961" i="55"/>
  <c r="L2961" i="55"/>
  <c r="D2961" i="55"/>
  <c r="M2960" i="55"/>
  <c r="L2960" i="55"/>
  <c r="D2960" i="55"/>
  <c r="M2959" i="55"/>
  <c r="L2959" i="55"/>
  <c r="D2959" i="55"/>
  <c r="M2958" i="55"/>
  <c r="L2958" i="55"/>
  <c r="D2958" i="55"/>
  <c r="M2957" i="55"/>
  <c r="L2957" i="55"/>
  <c r="D2957" i="55"/>
  <c r="M2956" i="55"/>
  <c r="L2956" i="55"/>
  <c r="D2956" i="55"/>
  <c r="M2955" i="55"/>
  <c r="L2955" i="55"/>
  <c r="D2955" i="55"/>
  <c r="M2954" i="55"/>
  <c r="L2954" i="55"/>
  <c r="D2954" i="55"/>
  <c r="M2953" i="55"/>
  <c r="L2953" i="55"/>
  <c r="D2953" i="55"/>
  <c r="M2952" i="55"/>
  <c r="L2952" i="55"/>
  <c r="D2952" i="55"/>
  <c r="M2951" i="55"/>
  <c r="L2951" i="55"/>
  <c r="D2951" i="55"/>
  <c r="M2950" i="55"/>
  <c r="L2950" i="55"/>
  <c r="D2950" i="55"/>
  <c r="M2949" i="55"/>
  <c r="L2949" i="55"/>
  <c r="D2949" i="55"/>
  <c r="M2948" i="55"/>
  <c r="L2948" i="55"/>
  <c r="D2948" i="55"/>
  <c r="M2947" i="55"/>
  <c r="L2947" i="55"/>
  <c r="D2947" i="55"/>
  <c r="M2946" i="55"/>
  <c r="L2946" i="55"/>
  <c r="D2946" i="55"/>
  <c r="M2945" i="55"/>
  <c r="L2945" i="55"/>
  <c r="D2945" i="55"/>
  <c r="M2944" i="55"/>
  <c r="L2944" i="55"/>
  <c r="D2944" i="55"/>
  <c r="M2943" i="55"/>
  <c r="L2943" i="55"/>
  <c r="D2943" i="55"/>
  <c r="M2942" i="55"/>
  <c r="L2942" i="55"/>
  <c r="D2942" i="55"/>
  <c r="M2941" i="55"/>
  <c r="L2941" i="55"/>
  <c r="D2941" i="55"/>
  <c r="M2940" i="55"/>
  <c r="L2940" i="55"/>
  <c r="D2940" i="55"/>
  <c r="M2939" i="55"/>
  <c r="L2939" i="55"/>
  <c r="D2939" i="55"/>
  <c r="M2849" i="55"/>
  <c r="L2849" i="55"/>
  <c r="D2849" i="55"/>
  <c r="M2848" i="55"/>
  <c r="L2848" i="55"/>
  <c r="D2848" i="55"/>
  <c r="M2847" i="55"/>
  <c r="L2847" i="55"/>
  <c r="D2847" i="55"/>
  <c r="M2846" i="55"/>
  <c r="L2846" i="55"/>
  <c r="D2846" i="55"/>
  <c r="M2845" i="55"/>
  <c r="L2845" i="55"/>
  <c r="D2845" i="55"/>
  <c r="M2844" i="55"/>
  <c r="L2844" i="55"/>
  <c r="D2844" i="55"/>
  <c r="M2843" i="55"/>
  <c r="L2843" i="55"/>
  <c r="D2843" i="55"/>
  <c r="M2842" i="55"/>
  <c r="L2842" i="55"/>
  <c r="D2842" i="55"/>
  <c r="M2841" i="55"/>
  <c r="L2841" i="55"/>
  <c r="D2841" i="55"/>
  <c r="M2840" i="55"/>
  <c r="L2840" i="55"/>
  <c r="D2840" i="55"/>
  <c r="M2839" i="55"/>
  <c r="L2839" i="55"/>
  <c r="D2839" i="55"/>
  <c r="M2838" i="55"/>
  <c r="L2838" i="55"/>
  <c r="D2838" i="55"/>
  <c r="M2837" i="55"/>
  <c r="L2837" i="55"/>
  <c r="D2837" i="55"/>
  <c r="M2836" i="55"/>
  <c r="L2836" i="55"/>
  <c r="D2836" i="55"/>
  <c r="M2835" i="55"/>
  <c r="L2835" i="55"/>
  <c r="D2835" i="55"/>
  <c r="M2834" i="55"/>
  <c r="L2834" i="55"/>
  <c r="D2834" i="55"/>
  <c r="M2833" i="55"/>
  <c r="L2833" i="55"/>
  <c r="D2833" i="55"/>
  <c r="M2832" i="55"/>
  <c r="L2832" i="55"/>
  <c r="D2832" i="55"/>
  <c r="M2831" i="55"/>
  <c r="L2831" i="55"/>
  <c r="D2831" i="55"/>
  <c r="M2830" i="55"/>
  <c r="L2830" i="55"/>
  <c r="D2830" i="55"/>
  <c r="M2829" i="55"/>
  <c r="L2829" i="55"/>
  <c r="D2829" i="55"/>
  <c r="M2993" i="55"/>
  <c r="L2993" i="55"/>
  <c r="D2993" i="55"/>
  <c r="M2992" i="55"/>
  <c r="L2992" i="55"/>
  <c r="D2992" i="55"/>
  <c r="M2991" i="55"/>
  <c r="L2991" i="55"/>
  <c r="D2991" i="55"/>
  <c r="M2990" i="55"/>
  <c r="L2990" i="55"/>
  <c r="D2990" i="55"/>
  <c r="M2989" i="55"/>
  <c r="L2989" i="55"/>
  <c r="D2989" i="55"/>
  <c r="M2988" i="55"/>
  <c r="L2988" i="55"/>
  <c r="D2988" i="55"/>
  <c r="M2987" i="55"/>
  <c r="L2987" i="55"/>
  <c r="D2987" i="55"/>
  <c r="M2986" i="55"/>
  <c r="L2986" i="55"/>
  <c r="D2986" i="55"/>
  <c r="M2985" i="55"/>
  <c r="L2985" i="55"/>
  <c r="D2985" i="55"/>
  <c r="M2984" i="55"/>
  <c r="L2984" i="55"/>
  <c r="D2984" i="55"/>
  <c r="M2983" i="55"/>
  <c r="L2983" i="55"/>
  <c r="D2983" i="55"/>
  <c r="M2982" i="55"/>
  <c r="L2982" i="55"/>
  <c r="D2982" i="55"/>
  <c r="M2981" i="55"/>
  <c r="L2981" i="55"/>
  <c r="D2981" i="55"/>
  <c r="M2980" i="55"/>
  <c r="L2980" i="55"/>
  <c r="D2980" i="55"/>
  <c r="M2979" i="55"/>
  <c r="L2979" i="55"/>
  <c r="D2979" i="55"/>
  <c r="M2978" i="55"/>
  <c r="L2978" i="55"/>
  <c r="D2978" i="55"/>
  <c r="M2977" i="55"/>
  <c r="L2977" i="55"/>
  <c r="D2977" i="55"/>
  <c r="M2976" i="55"/>
  <c r="L2976" i="55"/>
  <c r="D2976" i="55"/>
  <c r="M2975" i="55"/>
  <c r="L2975" i="55"/>
  <c r="D2975" i="55"/>
  <c r="M2974" i="55"/>
  <c r="L2974" i="55"/>
  <c r="D2974" i="55"/>
  <c r="M2973" i="55"/>
  <c r="L2973" i="55"/>
  <c r="D2973" i="55"/>
  <c r="M2828" i="55"/>
  <c r="L2828" i="55"/>
  <c r="D2828" i="55"/>
  <c r="M2827" i="55"/>
  <c r="L2827" i="55"/>
  <c r="D2827" i="55"/>
  <c r="M2826" i="55"/>
  <c r="L2826" i="55"/>
  <c r="D2826" i="55"/>
  <c r="M2825" i="55"/>
  <c r="L2825" i="55"/>
  <c r="D2825" i="55"/>
  <c r="M2824" i="55"/>
  <c r="L2824" i="55"/>
  <c r="D2824" i="55"/>
  <c r="M2823" i="55"/>
  <c r="L2823" i="55"/>
  <c r="D2823" i="55"/>
  <c r="M2822" i="55"/>
  <c r="L2822" i="55"/>
  <c r="D2822" i="55"/>
  <c r="M2821" i="55"/>
  <c r="L2821" i="55"/>
  <c r="D2821" i="55"/>
  <c r="M2820" i="55"/>
  <c r="L2820" i="55"/>
  <c r="D2820" i="55"/>
  <c r="M2819" i="55"/>
  <c r="L2819" i="55"/>
  <c r="D2819" i="55"/>
  <c r="M2818" i="55"/>
  <c r="L2818" i="55"/>
  <c r="D2818" i="55"/>
  <c r="M2817" i="55"/>
  <c r="L2817" i="55"/>
  <c r="D2817" i="55"/>
  <c r="M2816" i="55"/>
  <c r="L2816" i="55"/>
  <c r="D2816" i="55"/>
  <c r="M2294" i="55"/>
  <c r="L2294" i="55"/>
  <c r="D2294" i="55"/>
  <c r="M2293" i="55"/>
  <c r="L2293" i="55"/>
  <c r="D2293" i="55"/>
  <c r="M2292" i="55"/>
  <c r="L2292" i="55"/>
  <c r="D2292" i="55"/>
  <c r="M2291" i="55"/>
  <c r="L2291" i="55"/>
  <c r="D2291" i="55"/>
  <c r="M2290" i="55"/>
  <c r="L2290" i="55"/>
  <c r="D2290" i="55"/>
  <c r="M2289" i="55"/>
  <c r="L2289" i="55"/>
  <c r="D2289" i="55"/>
  <c r="M2288" i="55"/>
  <c r="L2288" i="55"/>
  <c r="D2288" i="55"/>
  <c r="M2287" i="55"/>
  <c r="L2287" i="55"/>
  <c r="D2287" i="55"/>
  <c r="M2286" i="55"/>
  <c r="L2286" i="55"/>
  <c r="D2286" i="55"/>
  <c r="M2285" i="55"/>
  <c r="L2285" i="55"/>
  <c r="D2285" i="55"/>
  <c r="M2284" i="55"/>
  <c r="L2284" i="55"/>
  <c r="D2284" i="55"/>
  <c r="M2283" i="55"/>
  <c r="L2283" i="55"/>
  <c r="D2283" i="55"/>
  <c r="M2282" i="55"/>
  <c r="L2282" i="55"/>
  <c r="D2282" i="55"/>
  <c r="M2281" i="55"/>
  <c r="L2281" i="55"/>
  <c r="D2281" i="55"/>
  <c r="M2280" i="55"/>
  <c r="L2280" i="55"/>
  <c r="D2280" i="55"/>
  <c r="M2279" i="55"/>
  <c r="L2279" i="55"/>
  <c r="D2279" i="55"/>
  <c r="M2278" i="55"/>
  <c r="L2278" i="55"/>
  <c r="D2278" i="55"/>
  <c r="M2277" i="55"/>
  <c r="L2277" i="55"/>
  <c r="D2277" i="55"/>
  <c r="M2276" i="55"/>
  <c r="L2276" i="55"/>
  <c r="D2276" i="55"/>
  <c r="M2275" i="55"/>
  <c r="L2275" i="55"/>
  <c r="D2275" i="55"/>
  <c r="M2274" i="55"/>
  <c r="L2274" i="55"/>
  <c r="D2274" i="55"/>
  <c r="M2273" i="55"/>
  <c r="L2273" i="55"/>
  <c r="D2273" i="55"/>
  <c r="M2272" i="55"/>
  <c r="L2272" i="55"/>
  <c r="D2272" i="55"/>
  <c r="M2271" i="55"/>
  <c r="L2271" i="55"/>
  <c r="D2271" i="55"/>
  <c r="M2270" i="55"/>
  <c r="L2270" i="55"/>
  <c r="D2270" i="55"/>
  <c r="M2269" i="55"/>
  <c r="L2269" i="55"/>
  <c r="D2269" i="55"/>
  <c r="M2268" i="55"/>
  <c r="L2268" i="55"/>
  <c r="D2268" i="55"/>
  <c r="M2267" i="55"/>
  <c r="L2267" i="55"/>
  <c r="D2267" i="55"/>
  <c r="M2266" i="55"/>
  <c r="L2266" i="55"/>
  <c r="D2266" i="55"/>
  <c r="M2265" i="55"/>
  <c r="L2265" i="55"/>
  <c r="D2265" i="55"/>
  <c r="M2264" i="55"/>
  <c r="L2264" i="55"/>
  <c r="D2264" i="55"/>
  <c r="M2263" i="55"/>
  <c r="L2263" i="55"/>
  <c r="D2263" i="55"/>
  <c r="M2262" i="55"/>
  <c r="L2262" i="55"/>
  <c r="D2262" i="55"/>
  <c r="M2261" i="55"/>
  <c r="L2261" i="55"/>
  <c r="D2261" i="55"/>
  <c r="M2260" i="55"/>
  <c r="L2260" i="55"/>
  <c r="D2260" i="55"/>
  <c r="M2259" i="55"/>
  <c r="L2259" i="55"/>
  <c r="D2259" i="55"/>
  <c r="M2258" i="55"/>
  <c r="L2258" i="55"/>
  <c r="D2258" i="55"/>
  <c r="M2257" i="55"/>
  <c r="L2257" i="55"/>
  <c r="D2257" i="55"/>
  <c r="M2256" i="55"/>
  <c r="L2256" i="55"/>
  <c r="D2256" i="55"/>
  <c r="M2255" i="55"/>
  <c r="L2255" i="55"/>
  <c r="D2255" i="55"/>
  <c r="M2254" i="55"/>
  <c r="L2254" i="55"/>
  <c r="D2254" i="55"/>
  <c r="M2253" i="55"/>
  <c r="L2253" i="55"/>
  <c r="D2253" i="55"/>
  <c r="M2252" i="55"/>
  <c r="L2252" i="55"/>
  <c r="D2252" i="55"/>
  <c r="M2251" i="55"/>
  <c r="L2251" i="55"/>
  <c r="D2251" i="55"/>
  <c r="M2250" i="55"/>
  <c r="L2250" i="55"/>
  <c r="D2250" i="55"/>
  <c r="M2249" i="55"/>
  <c r="L2249" i="55"/>
  <c r="D2249" i="55"/>
  <c r="M2248" i="55"/>
  <c r="L2248" i="55"/>
  <c r="D2248" i="55"/>
  <c r="M2247" i="55"/>
  <c r="L2247" i="55"/>
  <c r="D2247" i="55"/>
  <c r="M2246" i="55"/>
  <c r="L2246" i="55"/>
  <c r="D2246" i="55"/>
  <c r="M2245" i="55"/>
  <c r="L2245" i="55"/>
  <c r="D2245" i="55"/>
  <c r="M2244" i="55"/>
  <c r="L2244" i="55"/>
  <c r="D2244" i="55"/>
  <c r="M2243" i="55"/>
  <c r="L2243" i="55"/>
  <c r="D2243" i="55"/>
  <c r="M2242" i="55"/>
  <c r="L2242" i="55"/>
  <c r="D2242" i="55"/>
  <c r="M2241" i="55"/>
  <c r="L2241" i="55"/>
  <c r="D2241" i="55"/>
  <c r="M2240" i="55"/>
  <c r="L2240" i="55"/>
  <c r="D2240" i="55"/>
  <c r="M2239" i="55"/>
  <c r="L2239" i="55"/>
  <c r="D2239" i="55"/>
  <c r="M2238" i="55"/>
  <c r="L2238" i="55"/>
  <c r="D2238" i="55"/>
  <c r="M2237" i="55"/>
  <c r="L2237" i="55"/>
  <c r="D2237" i="55"/>
  <c r="M2236" i="55"/>
  <c r="L2236" i="55"/>
  <c r="D2236" i="55"/>
  <c r="M2235" i="55"/>
  <c r="L2235" i="55"/>
  <c r="D2235" i="55"/>
  <c r="M2234" i="55"/>
  <c r="L2234" i="55"/>
  <c r="D2234" i="55"/>
  <c r="M2233" i="55"/>
  <c r="L2233" i="55"/>
  <c r="D2233" i="55"/>
  <c r="M2232" i="55"/>
  <c r="L2232" i="55"/>
  <c r="D2232" i="55"/>
  <c r="M2231" i="55"/>
  <c r="L2231" i="55"/>
  <c r="D2231" i="55"/>
  <c r="M2230" i="55"/>
  <c r="L2230" i="55"/>
  <c r="D2230" i="55"/>
  <c r="M2229" i="55"/>
  <c r="L2229" i="55"/>
  <c r="D2229" i="55"/>
  <c r="M2228" i="55"/>
  <c r="L2228" i="55"/>
  <c r="D2228" i="55"/>
  <c r="M2227" i="55"/>
  <c r="L2227" i="55"/>
  <c r="D2227" i="55"/>
  <c r="M2226" i="55"/>
  <c r="L2226" i="55"/>
  <c r="D2226" i="55"/>
  <c r="M2225" i="55"/>
  <c r="L2225" i="55"/>
  <c r="D2225" i="55"/>
  <c r="M2224" i="55"/>
  <c r="L2224" i="55"/>
  <c r="D2224" i="55"/>
  <c r="M2223" i="55"/>
  <c r="L2223" i="55"/>
  <c r="D2223" i="55"/>
  <c r="M2222" i="55"/>
  <c r="L2222" i="55"/>
  <c r="D2222" i="55"/>
  <c r="M2221" i="55"/>
  <c r="L2221" i="55"/>
  <c r="D2221" i="55"/>
  <c r="M2220" i="55"/>
  <c r="L2220" i="55"/>
  <c r="D2220" i="55"/>
  <c r="M2219" i="55"/>
  <c r="L2219" i="55"/>
  <c r="D2219" i="55"/>
  <c r="M2218" i="55"/>
  <c r="L2218" i="55"/>
  <c r="D2218" i="55"/>
  <c r="M2217" i="55"/>
  <c r="L2217" i="55"/>
  <c r="D2217" i="55"/>
  <c r="M2216" i="55"/>
  <c r="L2216" i="55"/>
  <c r="D2216" i="55"/>
  <c r="M2215" i="55"/>
  <c r="L2215" i="55"/>
  <c r="D2215" i="55"/>
  <c r="M2214" i="55"/>
  <c r="L2214" i="55"/>
  <c r="D2214" i="55"/>
  <c r="M2213" i="55"/>
  <c r="L2213" i="55"/>
  <c r="D2213" i="55"/>
  <c r="M2212" i="55"/>
  <c r="L2212" i="55"/>
  <c r="D2212" i="55"/>
  <c r="M2211" i="55"/>
  <c r="L2211" i="55"/>
  <c r="D2211" i="55"/>
  <c r="M2210" i="55"/>
  <c r="L2210" i="55"/>
  <c r="D2210" i="55"/>
  <c r="M2209" i="55"/>
  <c r="L2209" i="55"/>
  <c r="D2209" i="55"/>
  <c r="M2208" i="55"/>
  <c r="L2208" i="55"/>
  <c r="D2208" i="55"/>
  <c r="M2207" i="55"/>
  <c r="L2207" i="55"/>
  <c r="D2207" i="55"/>
  <c r="M2206" i="55"/>
  <c r="L2206" i="55"/>
  <c r="D2206" i="55"/>
  <c r="M2205" i="55"/>
  <c r="L2205" i="55"/>
  <c r="D2205" i="55"/>
  <c r="M2204" i="55"/>
  <c r="L2204" i="55"/>
  <c r="D2204" i="55"/>
  <c r="M2203" i="55"/>
  <c r="L2203" i="55"/>
  <c r="D2203" i="55"/>
  <c r="M2202" i="55"/>
  <c r="L2202" i="55"/>
  <c r="D2202" i="55"/>
  <c r="M2201" i="55"/>
  <c r="L2201" i="55"/>
  <c r="D2201" i="55"/>
  <c r="M2200" i="55"/>
  <c r="L2200" i="55"/>
  <c r="D2200" i="55"/>
  <c r="M2199" i="55"/>
  <c r="L2199" i="55"/>
  <c r="D2199" i="55"/>
  <c r="M2198" i="55"/>
  <c r="L2198" i="55"/>
  <c r="D2198" i="55"/>
  <c r="M2197" i="55"/>
  <c r="L2197" i="55"/>
  <c r="D2197" i="55"/>
  <c r="M2196" i="55"/>
  <c r="L2196" i="55"/>
  <c r="D2196" i="55"/>
  <c r="M2195" i="55"/>
  <c r="L2195" i="55"/>
  <c r="D2195" i="55"/>
  <c r="M2194" i="55"/>
  <c r="L2194" i="55"/>
  <c r="D2194" i="55"/>
  <c r="M2193" i="55"/>
  <c r="L2193" i="55"/>
  <c r="D2193" i="55"/>
  <c r="M2192" i="55"/>
  <c r="L2192" i="55"/>
  <c r="D2192" i="55"/>
  <c r="M2191" i="55"/>
  <c r="L2191" i="55"/>
  <c r="D2191" i="55"/>
  <c r="M2190" i="55"/>
  <c r="L2190" i="55"/>
  <c r="D2190" i="55"/>
  <c r="M2189" i="55"/>
  <c r="L2189" i="55"/>
  <c r="D2189" i="55"/>
  <c r="M2188" i="55"/>
  <c r="L2188" i="55"/>
  <c r="D2188" i="55"/>
  <c r="M2187" i="55"/>
  <c r="L2187" i="55"/>
  <c r="D2187" i="55"/>
  <c r="M2186" i="55"/>
  <c r="L2186" i="55"/>
  <c r="D2186" i="55"/>
  <c r="M2185" i="55"/>
  <c r="L2185" i="55"/>
  <c r="D2185" i="55"/>
  <c r="M2184" i="55"/>
  <c r="L2184" i="55"/>
  <c r="D2184" i="55"/>
  <c r="M2183" i="55"/>
  <c r="L2183" i="55"/>
  <c r="D2183" i="55"/>
  <c r="M2182" i="55"/>
  <c r="L2182" i="55"/>
  <c r="D2182" i="55"/>
  <c r="M2181" i="55"/>
  <c r="L2181" i="55"/>
  <c r="D2181" i="55"/>
  <c r="M2180" i="55"/>
  <c r="L2180" i="55"/>
  <c r="D2180" i="55"/>
  <c r="M2179" i="55"/>
  <c r="L2179" i="55"/>
  <c r="D2179" i="55"/>
  <c r="M2178" i="55"/>
  <c r="L2178" i="55"/>
  <c r="D2178" i="55"/>
  <c r="M2177" i="55"/>
  <c r="L2177" i="55"/>
  <c r="D2177" i="55"/>
  <c r="M2176" i="55"/>
  <c r="L2176" i="55"/>
  <c r="D2176" i="55"/>
  <c r="M2175" i="55"/>
  <c r="L2175" i="55"/>
  <c r="D2175" i="55"/>
  <c r="M2174" i="55"/>
  <c r="L2174" i="55"/>
  <c r="D2174" i="55"/>
  <c r="M2173" i="55"/>
  <c r="L2173" i="55"/>
  <c r="D2173" i="55"/>
  <c r="M2172" i="55"/>
  <c r="L2172" i="55"/>
  <c r="D2172" i="55"/>
  <c r="M2171" i="55"/>
  <c r="L2171" i="55"/>
  <c r="D2171" i="55"/>
  <c r="M2170" i="55"/>
  <c r="L2170" i="55"/>
  <c r="D2170" i="55"/>
  <c r="M2169" i="55"/>
  <c r="L2169" i="55"/>
  <c r="D2169" i="55"/>
  <c r="M2168" i="55"/>
  <c r="L2168" i="55"/>
  <c r="D2168" i="55"/>
  <c r="M2167" i="55"/>
  <c r="L2167" i="55"/>
  <c r="D2167" i="55"/>
  <c r="M2166" i="55"/>
  <c r="L2166" i="55"/>
  <c r="D2166" i="55"/>
  <c r="M2165" i="55"/>
  <c r="L2165" i="55"/>
  <c r="D2165" i="55"/>
  <c r="M2164" i="55"/>
  <c r="L2164" i="55"/>
  <c r="D2164" i="55"/>
  <c r="M2163" i="55"/>
  <c r="L2163" i="55"/>
  <c r="D2163" i="55"/>
  <c r="M2162" i="55"/>
  <c r="L2162" i="55"/>
  <c r="D2162" i="55"/>
  <c r="M2161" i="55"/>
  <c r="L2161" i="55"/>
  <c r="D2161" i="55"/>
  <c r="M2160" i="55"/>
  <c r="L2160" i="55"/>
  <c r="D2160" i="55"/>
  <c r="M2159" i="55"/>
  <c r="L2159" i="55"/>
  <c r="D2159" i="55"/>
  <c r="M2158" i="55"/>
  <c r="L2158" i="55"/>
  <c r="D2158" i="55"/>
  <c r="M2157" i="55"/>
  <c r="L2157" i="55"/>
  <c r="D2157" i="55"/>
  <c r="M2156" i="55"/>
  <c r="L2156" i="55"/>
  <c r="D2156" i="55"/>
  <c r="M2155" i="55"/>
  <c r="L2155" i="55"/>
  <c r="D2155" i="55"/>
  <c r="M2154" i="55"/>
  <c r="L2154" i="55"/>
  <c r="D2154" i="55"/>
  <c r="M2153" i="55"/>
  <c r="L2153" i="55"/>
  <c r="D2153" i="55"/>
  <c r="M2152" i="55"/>
  <c r="L2152" i="55"/>
  <c r="D2152" i="55"/>
  <c r="M2151" i="55"/>
  <c r="L2151" i="55"/>
  <c r="D2151" i="55"/>
  <c r="M2150" i="55"/>
  <c r="L2150" i="55"/>
  <c r="D2150" i="55"/>
  <c r="M2149" i="55"/>
  <c r="L2149" i="55"/>
  <c r="D2149" i="55"/>
  <c r="M2148" i="55"/>
  <c r="L2148" i="55"/>
  <c r="D2148" i="55"/>
  <c r="M2147" i="55"/>
  <c r="L2147" i="55"/>
  <c r="D2147" i="55"/>
  <c r="M2146" i="55"/>
  <c r="L2146" i="55"/>
  <c r="D2146" i="55"/>
  <c r="M2145" i="55"/>
  <c r="L2145" i="55"/>
  <c r="D2145" i="55"/>
  <c r="M2144" i="55"/>
  <c r="L2144" i="55"/>
  <c r="D2144" i="55"/>
  <c r="M2143" i="55"/>
  <c r="L2143" i="55"/>
  <c r="D2143" i="55"/>
  <c r="M2142" i="55"/>
  <c r="L2142" i="55"/>
  <c r="D2142" i="55"/>
  <c r="M2141" i="55"/>
  <c r="L2141" i="55"/>
  <c r="D2141" i="55"/>
  <c r="M2140" i="55"/>
  <c r="L2140" i="55"/>
  <c r="D2140" i="55"/>
  <c r="M2139" i="55"/>
  <c r="L2139" i="55"/>
  <c r="D2139" i="55"/>
  <c r="M2138" i="55"/>
  <c r="L2138" i="55"/>
  <c r="D2138" i="55"/>
  <c r="M2137" i="55"/>
  <c r="L2137" i="55"/>
  <c r="D2137" i="55"/>
  <c r="M2136" i="55"/>
  <c r="L2136" i="55"/>
  <c r="D2136" i="55"/>
  <c r="M2135" i="55"/>
  <c r="L2135" i="55"/>
  <c r="D2135" i="55"/>
  <c r="M2134" i="55"/>
  <c r="L2134" i="55"/>
  <c r="D2134" i="55"/>
  <c r="M2133" i="55"/>
  <c r="L2133" i="55"/>
  <c r="D2133" i="55"/>
  <c r="M2132" i="55"/>
  <c r="L2132" i="55"/>
  <c r="D2132" i="55"/>
  <c r="M2131" i="55"/>
  <c r="L2131" i="55"/>
  <c r="D2131" i="55"/>
  <c r="M2130" i="55"/>
  <c r="L2130" i="55"/>
  <c r="D2130" i="55"/>
  <c r="M2129" i="55"/>
  <c r="L2129" i="55"/>
  <c r="D2129" i="55"/>
  <c r="M2128" i="55"/>
  <c r="L2128" i="55"/>
  <c r="D2128" i="55"/>
  <c r="M2127" i="55"/>
  <c r="L2127" i="55"/>
  <c r="D2127" i="55"/>
  <c r="M2126" i="55"/>
  <c r="L2126" i="55"/>
  <c r="D2126" i="55"/>
  <c r="M2125" i="55"/>
  <c r="L2125" i="55"/>
  <c r="D2125" i="55"/>
  <c r="M2124" i="55"/>
  <c r="L2124" i="55"/>
  <c r="D2124" i="55"/>
  <c r="M2123" i="55"/>
  <c r="L2123" i="55"/>
  <c r="D2123" i="55"/>
  <c r="M2122" i="55"/>
  <c r="L2122" i="55"/>
  <c r="D2122" i="55"/>
  <c r="M2121" i="55"/>
  <c r="L2121" i="55"/>
  <c r="D2121" i="55"/>
  <c r="M2120" i="55"/>
  <c r="L2120" i="55"/>
  <c r="D2120" i="55"/>
  <c r="M2119" i="55"/>
  <c r="L2119" i="55"/>
  <c r="D2119" i="55"/>
  <c r="M2118" i="55"/>
  <c r="L2118" i="55"/>
  <c r="D2118" i="55"/>
  <c r="M2117" i="55"/>
  <c r="L2117" i="55"/>
  <c r="D2117" i="55"/>
  <c r="M2116" i="55"/>
  <c r="L2116" i="55"/>
  <c r="D2116" i="55"/>
  <c r="M2115" i="55"/>
  <c r="L2115" i="55"/>
  <c r="D2115" i="55"/>
  <c r="M2114" i="55"/>
  <c r="L2114" i="55"/>
  <c r="D2114" i="55"/>
  <c r="M2113" i="55"/>
  <c r="L2113" i="55"/>
  <c r="D2113" i="55"/>
  <c r="M2112" i="55"/>
  <c r="L2112" i="55"/>
  <c r="D2112" i="55"/>
  <c r="M2111" i="55"/>
  <c r="L2111" i="55"/>
  <c r="D2111" i="55"/>
  <c r="M2110" i="55"/>
  <c r="L2110" i="55"/>
  <c r="D2110" i="55"/>
  <c r="M2109" i="55"/>
  <c r="L2109" i="55"/>
  <c r="D2109" i="55"/>
  <c r="M2108" i="55"/>
  <c r="L2108" i="55"/>
  <c r="D2108" i="55"/>
  <c r="M2107" i="55"/>
  <c r="L2107" i="55"/>
  <c r="D2107" i="55"/>
  <c r="M2106" i="55"/>
  <c r="L2106" i="55"/>
  <c r="D2106" i="55"/>
  <c r="M2105" i="55"/>
  <c r="L2105" i="55"/>
  <c r="D2105" i="55"/>
  <c r="M2104" i="55"/>
  <c r="L2104" i="55"/>
  <c r="D2104" i="55"/>
  <c r="M2103" i="55"/>
  <c r="L2103" i="55"/>
  <c r="D2103" i="55"/>
  <c r="M2102" i="55"/>
  <c r="L2102" i="55"/>
  <c r="D2102" i="55"/>
  <c r="M2101" i="55"/>
  <c r="L2101" i="55"/>
  <c r="D2101" i="55"/>
  <c r="M2100" i="55"/>
  <c r="L2100" i="55"/>
  <c r="D2100" i="55"/>
  <c r="M2099" i="55"/>
  <c r="L2099" i="55"/>
  <c r="D2099" i="55"/>
  <c r="M2098" i="55"/>
  <c r="L2098" i="55"/>
  <c r="D2098" i="55"/>
  <c r="M2097" i="55"/>
  <c r="L2097" i="55"/>
  <c r="D2097" i="55"/>
  <c r="M2096" i="55"/>
  <c r="L2096" i="55"/>
  <c r="D2096" i="55"/>
  <c r="M2095" i="55"/>
  <c r="L2095" i="55"/>
  <c r="D2095" i="55"/>
  <c r="M2094" i="55"/>
  <c r="L2094" i="55"/>
  <c r="D2094" i="55"/>
  <c r="M2093" i="55"/>
  <c r="L2093" i="55"/>
  <c r="D2093" i="55"/>
  <c r="M2092" i="55"/>
  <c r="L2092" i="55"/>
  <c r="D2092" i="55"/>
  <c r="M2091" i="55"/>
  <c r="L2091" i="55"/>
  <c r="D2091" i="55"/>
  <c r="M2090" i="55"/>
  <c r="L2090" i="55"/>
  <c r="D2090" i="55"/>
  <c r="M2089" i="55"/>
  <c r="L2089" i="55"/>
  <c r="D2089" i="55"/>
  <c r="M2088" i="55"/>
  <c r="L2088" i="55"/>
  <c r="D2088" i="55"/>
  <c r="M2087" i="55"/>
  <c r="L2087" i="55"/>
  <c r="D2087" i="55"/>
  <c r="M2086" i="55"/>
  <c r="L2086" i="55"/>
  <c r="D2086" i="55"/>
  <c r="M2085" i="55"/>
  <c r="L2085" i="55"/>
  <c r="D2085" i="55"/>
  <c r="M2084" i="55"/>
  <c r="L2084" i="55"/>
  <c r="D2084" i="55"/>
  <c r="M2083" i="55"/>
  <c r="L2083" i="55"/>
  <c r="D2083" i="55"/>
  <c r="M2082" i="55"/>
  <c r="L2082" i="55"/>
  <c r="D2082" i="55"/>
  <c r="M2081" i="55"/>
  <c r="L2081" i="55"/>
  <c r="D2081" i="55"/>
  <c r="M2080" i="55"/>
  <c r="L2080" i="55"/>
  <c r="D2080" i="55"/>
  <c r="M2079" i="55"/>
  <c r="L2079" i="55"/>
  <c r="D2079" i="55"/>
  <c r="M2078" i="55"/>
  <c r="L2078" i="55"/>
  <c r="D2078" i="55"/>
  <c r="M2077" i="55"/>
  <c r="L2077" i="55"/>
  <c r="D2077" i="55"/>
  <c r="M2076" i="55"/>
  <c r="L2076" i="55"/>
  <c r="D2076" i="55"/>
  <c r="M2075" i="55"/>
  <c r="L2075" i="55"/>
  <c r="D2075" i="55"/>
  <c r="M2074" i="55"/>
  <c r="L2074" i="55"/>
  <c r="D2074" i="55"/>
  <c r="M2073" i="55"/>
  <c r="L2073" i="55"/>
  <c r="D2073" i="55"/>
  <c r="M2072" i="55"/>
  <c r="L2072" i="55"/>
  <c r="D2072" i="55"/>
  <c r="M2071" i="55"/>
  <c r="L2071" i="55"/>
  <c r="D2071" i="55"/>
  <c r="M2070" i="55"/>
  <c r="L2070" i="55"/>
  <c r="D2070" i="55"/>
  <c r="M2069" i="55"/>
  <c r="L2069" i="55"/>
  <c r="D2069" i="55"/>
  <c r="M2068" i="55"/>
  <c r="L2068" i="55"/>
  <c r="D2068" i="55"/>
  <c r="M2067" i="55"/>
  <c r="L2067" i="55"/>
  <c r="D2067" i="55"/>
  <c r="M2066" i="55"/>
  <c r="L2066" i="55"/>
  <c r="D2066" i="55"/>
  <c r="M2065" i="55"/>
  <c r="L2065" i="55"/>
  <c r="D2065" i="55"/>
  <c r="M2064" i="55"/>
  <c r="L2064" i="55"/>
  <c r="D2064" i="55"/>
  <c r="M2063" i="55"/>
  <c r="L2063" i="55"/>
  <c r="D2063" i="55"/>
  <c r="M2062" i="55"/>
  <c r="L2062" i="55"/>
  <c r="D2062" i="55"/>
  <c r="M2061" i="55"/>
  <c r="L2061" i="55"/>
  <c r="D2061" i="55"/>
  <c r="M2060" i="55"/>
  <c r="L2060" i="55"/>
  <c r="D2060" i="55"/>
  <c r="M2059" i="55"/>
  <c r="L2059" i="55"/>
  <c r="D2059" i="55"/>
  <c r="M2058" i="55"/>
  <c r="L2058" i="55"/>
  <c r="D2058" i="55"/>
  <c r="M2057" i="55"/>
  <c r="L2057" i="55"/>
  <c r="D2057" i="55"/>
  <c r="M2056" i="55"/>
  <c r="L2056" i="55"/>
  <c r="D2056" i="55"/>
  <c r="M2055" i="55"/>
  <c r="L2055" i="55"/>
  <c r="D2055" i="55"/>
  <c r="M2054" i="55"/>
  <c r="L2054" i="55"/>
  <c r="D2054" i="55"/>
  <c r="M2053" i="55"/>
  <c r="L2053" i="55"/>
  <c r="D2053" i="55"/>
  <c r="M2052" i="55"/>
  <c r="L2052" i="55"/>
  <c r="D2052" i="55"/>
  <c r="M2051" i="55"/>
  <c r="L2051" i="55"/>
  <c r="D2051" i="55"/>
  <c r="M2050" i="55"/>
  <c r="L2050" i="55"/>
  <c r="D2050" i="55"/>
  <c r="M2049" i="55"/>
  <c r="L2049" i="55"/>
  <c r="D2049" i="55"/>
  <c r="M2048" i="55"/>
  <c r="L2048" i="55"/>
  <c r="D2048" i="55"/>
  <c r="M2047" i="55"/>
  <c r="L2047" i="55"/>
  <c r="D2047" i="55"/>
  <c r="M2046" i="55"/>
  <c r="L2046" i="55"/>
  <c r="D2046" i="55"/>
  <c r="M2045" i="55"/>
  <c r="L2045" i="55"/>
  <c r="D2045" i="55"/>
  <c r="M2044" i="55"/>
  <c r="L2044" i="55"/>
  <c r="D2044" i="55"/>
  <c r="M2043" i="55"/>
  <c r="L2043" i="55"/>
  <c r="D2043" i="55"/>
  <c r="M2042" i="55"/>
  <c r="L2042" i="55"/>
  <c r="D2042" i="55"/>
  <c r="M2041" i="55"/>
  <c r="L2041" i="55"/>
  <c r="D2041" i="55"/>
  <c r="M2040" i="55"/>
  <c r="L2040" i="55"/>
  <c r="D2040" i="55"/>
  <c r="M2039" i="55"/>
  <c r="L2039" i="55"/>
  <c r="D2039" i="55"/>
  <c r="M2038" i="55"/>
  <c r="L2038" i="55"/>
  <c r="D2038" i="55"/>
  <c r="M2037" i="55"/>
  <c r="L2037" i="55"/>
  <c r="D2037" i="55"/>
  <c r="M2036" i="55"/>
  <c r="L2036" i="55"/>
  <c r="D2036" i="55"/>
  <c r="M2035" i="55"/>
  <c r="L2035" i="55"/>
  <c r="D2035" i="55"/>
  <c r="M2034" i="55"/>
  <c r="L2034" i="55"/>
  <c r="D2034" i="55"/>
  <c r="M2033" i="55"/>
  <c r="L2033" i="55"/>
  <c r="D2033" i="55"/>
  <c r="M2032" i="55"/>
  <c r="L2032" i="55"/>
  <c r="D2032" i="55"/>
  <c r="M2031" i="55"/>
  <c r="L2031" i="55"/>
  <c r="D2031" i="55"/>
  <c r="M2030" i="55"/>
  <c r="L2030" i="55"/>
  <c r="D2030" i="55"/>
  <c r="M2029" i="55"/>
  <c r="L2029" i="55"/>
  <c r="D2029" i="55"/>
  <c r="M2028" i="55"/>
  <c r="L2028" i="55"/>
  <c r="D2028" i="55"/>
  <c r="M2027" i="55"/>
  <c r="L2027" i="55"/>
  <c r="D2027" i="55"/>
  <c r="M2026" i="55"/>
  <c r="L2026" i="55"/>
  <c r="D2026" i="55"/>
  <c r="M2025" i="55"/>
  <c r="L2025" i="55"/>
  <c r="D2025" i="55"/>
  <c r="M2024" i="55"/>
  <c r="L2024" i="55"/>
  <c r="D2024" i="55"/>
  <c r="M2023" i="55"/>
  <c r="L2023" i="55"/>
  <c r="D2023" i="55"/>
  <c r="M2022" i="55"/>
  <c r="L2022" i="55"/>
  <c r="D2022" i="55"/>
  <c r="M2021" i="55"/>
  <c r="L2021" i="55"/>
  <c r="D2021" i="55"/>
  <c r="M2020" i="55"/>
  <c r="L2020" i="55"/>
  <c r="D2020" i="55"/>
  <c r="M2019" i="55"/>
  <c r="L2019" i="55"/>
  <c r="D2019" i="55"/>
  <c r="M2018" i="55"/>
  <c r="L2018" i="55"/>
  <c r="D2018" i="55"/>
  <c r="M2017" i="55"/>
  <c r="L2017" i="55"/>
  <c r="D2017" i="55"/>
  <c r="M2016" i="55"/>
  <c r="L2016" i="55"/>
  <c r="D2016" i="55"/>
  <c r="M2015" i="55"/>
  <c r="L2015" i="55"/>
  <c r="D2015" i="55"/>
  <c r="M2014" i="55"/>
  <c r="L2014" i="55"/>
  <c r="D2014" i="55"/>
  <c r="M2013" i="55"/>
  <c r="L2013" i="55"/>
  <c r="D2013" i="55"/>
  <c r="M2012" i="55"/>
  <c r="L2012" i="55"/>
  <c r="D2012" i="55"/>
  <c r="M2011" i="55"/>
  <c r="L2011" i="55"/>
  <c r="D2011" i="55"/>
  <c r="M2010" i="55"/>
  <c r="L2010" i="55"/>
  <c r="D2010" i="55"/>
  <c r="M2009" i="55"/>
  <c r="L2009" i="55"/>
  <c r="D2009" i="55"/>
  <c r="M2008" i="55"/>
  <c r="L2008" i="55"/>
  <c r="D2008" i="55"/>
  <c r="M2007" i="55"/>
  <c r="L2007" i="55"/>
  <c r="D2007" i="55"/>
  <c r="M2006" i="55"/>
  <c r="L2006" i="55"/>
  <c r="D2006" i="55"/>
  <c r="M2005" i="55"/>
  <c r="L2005" i="55"/>
  <c r="D2005" i="55"/>
  <c r="M2004" i="55"/>
  <c r="L2004" i="55"/>
  <c r="D2004" i="55"/>
  <c r="M2003" i="55"/>
  <c r="L2003" i="55"/>
  <c r="D2003" i="55"/>
  <c r="M2002" i="55"/>
  <c r="L2002" i="55"/>
  <c r="D2002" i="55"/>
  <c r="M2001" i="55"/>
  <c r="L2001" i="55"/>
  <c r="D2001" i="55"/>
  <c r="M2000" i="55"/>
  <c r="L2000" i="55"/>
  <c r="D2000" i="55"/>
  <c r="M1999" i="55"/>
  <c r="L1999" i="55"/>
  <c r="D1999" i="55"/>
  <c r="M1998" i="55"/>
  <c r="L1998" i="55"/>
  <c r="D1998" i="55"/>
  <c r="M1997" i="55"/>
  <c r="L1997" i="55"/>
  <c r="D1997" i="55"/>
  <c r="M1996" i="55"/>
  <c r="L1996" i="55"/>
  <c r="D1996" i="55"/>
  <c r="M1995" i="55"/>
  <c r="L1995" i="55"/>
  <c r="D1995" i="55"/>
  <c r="M1994" i="55"/>
  <c r="L1994" i="55"/>
  <c r="D1994" i="55"/>
  <c r="M1993" i="55"/>
  <c r="L1993" i="55"/>
  <c r="D1993" i="55"/>
  <c r="M1992" i="55"/>
  <c r="L1992" i="55"/>
  <c r="D1992" i="55"/>
  <c r="M1991" i="55"/>
  <c r="L1991" i="55"/>
  <c r="D1991" i="55"/>
  <c r="M1990" i="55"/>
  <c r="L1990" i="55"/>
  <c r="D1990" i="55"/>
  <c r="M1989" i="55"/>
  <c r="L1989" i="55"/>
  <c r="D1989" i="55"/>
  <c r="M1988" i="55"/>
  <c r="L1988" i="55"/>
  <c r="D1988" i="55"/>
  <c r="M1987" i="55"/>
  <c r="L1987" i="55"/>
  <c r="D1987" i="55"/>
  <c r="M1986" i="55"/>
  <c r="L1986" i="55"/>
  <c r="D1986" i="55"/>
  <c r="M1985" i="55"/>
  <c r="L1985" i="55"/>
  <c r="D1985" i="55"/>
  <c r="M1984" i="55"/>
  <c r="L1984" i="55"/>
  <c r="D1984" i="55"/>
  <c r="M1983" i="55"/>
  <c r="L1983" i="55"/>
  <c r="D1983" i="55"/>
  <c r="M1982" i="55"/>
  <c r="L1982" i="55"/>
  <c r="D1982" i="55"/>
  <c r="M1981" i="55"/>
  <c r="L1981" i="55"/>
  <c r="D1981" i="55"/>
  <c r="M1980" i="55"/>
  <c r="L1980" i="55"/>
  <c r="D1980" i="55"/>
  <c r="M1979" i="55"/>
  <c r="L1979" i="55"/>
  <c r="D1979" i="55"/>
  <c r="M1978" i="55"/>
  <c r="L1978" i="55"/>
  <c r="D1978" i="55"/>
  <c r="M1977" i="55"/>
  <c r="L1977" i="55"/>
  <c r="D1977" i="55"/>
  <c r="M1976" i="55"/>
  <c r="L1976" i="55"/>
  <c r="D1976" i="55"/>
  <c r="M1975" i="55"/>
  <c r="L1975" i="55"/>
  <c r="D1975" i="55"/>
  <c r="M1974" i="55"/>
  <c r="L1974" i="55"/>
  <c r="D1974" i="55"/>
  <c r="M1973" i="55"/>
  <c r="L1973" i="55"/>
  <c r="D1973" i="55"/>
  <c r="M1972" i="55"/>
  <c r="L1972" i="55"/>
  <c r="D1972" i="55"/>
  <c r="M1971" i="55"/>
  <c r="L1971" i="55"/>
  <c r="D1971" i="55"/>
  <c r="M1970" i="55"/>
  <c r="L1970" i="55"/>
  <c r="D1970" i="55"/>
  <c r="M1969" i="55"/>
  <c r="L1969" i="55"/>
  <c r="D1969" i="55"/>
  <c r="M1968" i="55"/>
  <c r="L1968" i="55"/>
  <c r="D1968" i="55"/>
  <c r="M1967" i="55"/>
  <c r="L1967" i="55"/>
  <c r="D1967" i="55"/>
  <c r="M1966" i="55"/>
  <c r="L1966" i="55"/>
  <c r="D1966" i="55"/>
  <c r="M1965" i="55"/>
  <c r="L1965" i="55"/>
  <c r="D1965" i="55"/>
  <c r="M1964" i="55"/>
  <c r="L1964" i="55"/>
  <c r="D1964" i="55"/>
  <c r="M1963" i="55"/>
  <c r="L1963" i="55"/>
  <c r="D1963" i="55"/>
  <c r="M1962" i="55"/>
  <c r="L1962" i="55"/>
  <c r="D1962" i="55"/>
  <c r="M1961" i="55"/>
  <c r="L1961" i="55"/>
  <c r="D1961" i="55"/>
  <c r="M1960" i="55"/>
  <c r="L1960" i="55"/>
  <c r="D1960" i="55"/>
  <c r="M1959" i="55"/>
  <c r="L1959" i="55"/>
  <c r="D1959" i="55"/>
  <c r="M1958" i="55"/>
  <c r="L1958" i="55"/>
  <c r="D1958" i="55"/>
  <c r="M1957" i="55"/>
  <c r="L1957" i="55"/>
  <c r="D1957" i="55"/>
  <c r="M1956" i="55"/>
  <c r="L1956" i="55"/>
  <c r="D1956" i="55"/>
  <c r="M1955" i="55"/>
  <c r="L1955" i="55"/>
  <c r="D1955" i="55"/>
  <c r="M1954" i="55"/>
  <c r="L1954" i="55"/>
  <c r="D1954" i="55"/>
  <c r="M1953" i="55"/>
  <c r="L1953" i="55"/>
  <c r="D1953" i="55"/>
  <c r="M1952" i="55"/>
  <c r="L1952" i="55"/>
  <c r="D1952" i="55"/>
  <c r="M1951" i="55"/>
  <c r="L1951" i="55"/>
  <c r="D1951" i="55"/>
  <c r="M1950" i="55"/>
  <c r="L1950" i="55"/>
  <c r="D1950" i="55"/>
  <c r="M1949" i="55"/>
  <c r="L1949" i="55"/>
  <c r="D1949" i="55"/>
  <c r="M1948" i="55"/>
  <c r="L1948" i="55"/>
  <c r="D1948" i="55"/>
  <c r="M1947" i="55"/>
  <c r="L1947" i="55"/>
  <c r="D1947" i="55"/>
  <c r="M1946" i="55"/>
  <c r="L1946" i="55"/>
  <c r="D1946" i="55"/>
  <c r="M1945" i="55"/>
  <c r="L1945" i="55"/>
  <c r="D1945" i="55"/>
  <c r="M1944" i="55"/>
  <c r="L1944" i="55"/>
  <c r="D1944" i="55"/>
  <c r="M1943" i="55"/>
  <c r="L1943" i="55"/>
  <c r="D1943" i="55"/>
  <c r="M1942" i="55"/>
  <c r="L1942" i="55"/>
  <c r="D1942" i="55"/>
  <c r="M1941" i="55"/>
  <c r="L1941" i="55"/>
  <c r="D1941" i="55"/>
  <c r="M1940" i="55"/>
  <c r="L1940" i="55"/>
  <c r="D1940" i="55"/>
  <c r="M1939" i="55"/>
  <c r="L1939" i="55"/>
  <c r="D1939" i="55"/>
  <c r="M1938" i="55"/>
  <c r="L1938" i="55"/>
  <c r="D1938" i="55"/>
  <c r="M1937" i="55"/>
  <c r="L1937" i="55"/>
  <c r="D1937" i="55"/>
  <c r="M1936" i="55"/>
  <c r="L1936" i="55"/>
  <c r="D1936" i="55"/>
  <c r="M1935" i="55"/>
  <c r="L1935" i="55"/>
  <c r="D1935" i="55"/>
  <c r="M1934" i="55"/>
  <c r="L1934" i="55"/>
  <c r="D1934" i="55"/>
  <c r="M1933" i="55"/>
  <c r="L1933" i="55"/>
  <c r="D1933" i="55"/>
  <c r="M1932" i="55"/>
  <c r="L1932" i="55"/>
  <c r="D1932" i="55"/>
  <c r="M1931" i="55"/>
  <c r="L1931" i="55"/>
  <c r="D1931" i="55"/>
  <c r="M1930" i="55"/>
  <c r="L1930" i="55"/>
  <c r="D1930" i="55"/>
  <c r="M1929" i="55"/>
  <c r="L1929" i="55"/>
  <c r="D1929" i="55"/>
  <c r="M1928" i="55"/>
  <c r="L1928" i="55"/>
  <c r="D1928" i="55"/>
  <c r="M1927" i="55"/>
  <c r="L1927" i="55"/>
  <c r="D1927" i="55"/>
  <c r="M1926" i="55"/>
  <c r="L1926" i="55"/>
  <c r="D1926" i="55"/>
  <c r="M1925" i="55"/>
  <c r="L1925" i="55"/>
  <c r="D1925" i="55"/>
  <c r="M1924" i="55"/>
  <c r="L1924" i="55"/>
  <c r="D1924" i="55"/>
  <c r="M1923" i="55"/>
  <c r="L1923" i="55"/>
  <c r="D1923" i="55"/>
  <c r="M1922" i="55"/>
  <c r="L1922" i="55"/>
  <c r="D1922" i="55"/>
  <c r="M1921" i="55"/>
  <c r="L1921" i="55"/>
  <c r="D1921" i="55"/>
  <c r="M1920" i="55"/>
  <c r="L1920" i="55"/>
  <c r="D1920" i="55"/>
  <c r="M1919" i="55"/>
  <c r="L1919" i="55"/>
  <c r="D1919" i="55"/>
  <c r="M1918" i="55"/>
  <c r="L1918" i="55"/>
  <c r="D1918" i="55"/>
  <c r="M1917" i="55"/>
  <c r="L1917" i="55"/>
  <c r="D1917" i="55"/>
  <c r="M1916" i="55"/>
  <c r="L1916" i="55"/>
  <c r="D1916" i="55"/>
  <c r="M1915" i="55"/>
  <c r="L1915" i="55"/>
  <c r="D1915" i="55"/>
  <c r="M1914" i="55"/>
  <c r="L1914" i="55"/>
  <c r="D1914" i="55"/>
  <c r="M1913" i="55"/>
  <c r="L1913" i="55"/>
  <c r="D1913" i="55"/>
  <c r="M1912" i="55"/>
  <c r="L1912" i="55"/>
  <c r="D1912" i="55"/>
  <c r="M1911" i="55"/>
  <c r="L1911" i="55"/>
  <c r="D1911" i="55"/>
  <c r="M1910" i="55"/>
  <c r="L1910" i="55"/>
  <c r="D1910" i="55"/>
  <c r="M1909" i="55"/>
  <c r="L1909" i="55"/>
  <c r="D1909" i="55"/>
  <c r="M1908" i="55"/>
  <c r="L1908" i="55"/>
  <c r="D1908" i="55"/>
  <c r="M1907" i="55"/>
  <c r="L1907" i="55"/>
  <c r="D1907" i="55"/>
  <c r="M1906" i="55"/>
  <c r="L1906" i="55"/>
  <c r="D1906" i="55"/>
  <c r="M1905" i="55"/>
  <c r="L1905" i="55"/>
  <c r="D1905" i="55"/>
  <c r="M1904" i="55"/>
  <c r="L1904" i="55"/>
  <c r="D1904" i="55"/>
  <c r="M1903" i="55"/>
  <c r="L1903" i="55"/>
  <c r="D1903" i="55"/>
  <c r="M1902" i="55"/>
  <c r="L1902" i="55"/>
  <c r="D1902" i="55"/>
  <c r="M1901" i="55"/>
  <c r="L1901" i="55"/>
  <c r="D1901" i="55"/>
  <c r="M1900" i="55"/>
  <c r="L1900" i="55"/>
  <c r="D1900" i="55"/>
  <c r="M1899" i="55"/>
  <c r="L1899" i="55"/>
  <c r="D1899" i="55"/>
  <c r="M1898" i="55"/>
  <c r="L1898" i="55"/>
  <c r="D1898" i="55"/>
  <c r="M1897" i="55"/>
  <c r="L1897" i="55"/>
  <c r="D1897" i="55"/>
  <c r="M1896" i="55"/>
  <c r="L1896" i="55"/>
  <c r="D1896" i="55"/>
  <c r="M1895" i="55"/>
  <c r="L1895" i="55"/>
  <c r="D1895" i="55"/>
  <c r="M1894" i="55"/>
  <c r="L1894" i="55"/>
  <c r="D1894" i="55"/>
  <c r="M1893" i="55"/>
  <c r="L1893" i="55"/>
  <c r="D1893" i="55"/>
  <c r="M1892" i="55"/>
  <c r="L1892" i="55"/>
  <c r="D1892" i="55"/>
  <c r="M1891" i="55"/>
  <c r="L1891" i="55"/>
  <c r="D1891" i="55"/>
  <c r="M1890" i="55"/>
  <c r="L1890" i="55"/>
  <c r="D1890" i="55"/>
  <c r="M1889" i="55"/>
  <c r="L1889" i="55"/>
  <c r="D1889" i="55"/>
  <c r="M1888" i="55"/>
  <c r="L1888" i="55"/>
  <c r="D1888" i="55"/>
  <c r="M1887" i="55"/>
  <c r="L1887" i="55"/>
  <c r="D1887" i="55"/>
  <c r="M1886" i="55"/>
  <c r="L1886" i="55"/>
  <c r="D1886" i="55"/>
  <c r="M1885" i="55"/>
  <c r="L1885" i="55"/>
  <c r="D1885" i="55"/>
  <c r="M1884" i="55"/>
  <c r="L1884" i="55"/>
  <c r="D1884" i="55"/>
  <c r="M1883" i="55"/>
  <c r="L1883" i="55"/>
  <c r="D1883" i="55"/>
  <c r="M1882" i="55"/>
  <c r="L1882" i="55"/>
  <c r="D1882" i="55"/>
  <c r="M1881" i="55"/>
  <c r="L1881" i="55"/>
  <c r="D1881" i="55"/>
  <c r="M1880" i="55"/>
  <c r="L1880" i="55"/>
  <c r="D1880" i="55"/>
  <c r="M1879" i="55"/>
  <c r="L1879" i="55"/>
  <c r="D1879" i="55"/>
  <c r="M1878" i="55"/>
  <c r="L1878" i="55"/>
  <c r="D1878" i="55"/>
  <c r="M1877" i="55"/>
  <c r="L1877" i="55"/>
  <c r="D1877" i="55"/>
  <c r="M1876" i="55"/>
  <c r="L1876" i="55"/>
  <c r="D1876" i="55"/>
  <c r="M1875" i="55"/>
  <c r="L1875" i="55"/>
  <c r="D1875" i="55"/>
  <c r="M1874" i="55"/>
  <c r="L1874" i="55"/>
  <c r="D1874" i="55"/>
  <c r="M1873" i="55"/>
  <c r="L1873" i="55"/>
  <c r="D1873" i="55"/>
  <c r="M1872" i="55"/>
  <c r="L1872" i="55"/>
  <c r="D1872" i="55"/>
  <c r="M1871" i="55"/>
  <c r="L1871" i="55"/>
  <c r="D1871" i="55"/>
  <c r="M1870" i="55"/>
  <c r="L1870" i="55"/>
  <c r="D1870" i="55"/>
  <c r="M1869" i="55"/>
  <c r="L1869" i="55"/>
  <c r="D1869" i="55"/>
  <c r="M1868" i="55"/>
  <c r="L1868" i="55"/>
  <c r="D1868" i="55"/>
  <c r="M1867" i="55"/>
  <c r="L1867" i="55"/>
  <c r="D1867" i="55"/>
  <c r="M1866" i="55"/>
  <c r="L1866" i="55"/>
  <c r="D1866" i="55"/>
  <c r="M1865" i="55"/>
  <c r="L1865" i="55"/>
  <c r="D1865" i="55"/>
  <c r="M1864" i="55"/>
  <c r="L1864" i="55"/>
  <c r="D1864" i="55"/>
  <c r="M1863" i="55"/>
  <c r="L1863" i="55"/>
  <c r="D1863" i="55"/>
  <c r="M1862" i="55"/>
  <c r="L1862" i="55"/>
  <c r="D1862" i="55"/>
  <c r="M1861" i="55"/>
  <c r="L1861" i="55"/>
  <c r="D1861" i="55"/>
  <c r="M1860" i="55"/>
  <c r="L1860" i="55"/>
  <c r="D1860" i="55"/>
  <c r="M1859" i="55"/>
  <c r="L1859" i="55"/>
  <c r="D1859" i="55"/>
  <c r="M1858" i="55"/>
  <c r="L1858" i="55"/>
  <c r="D1858" i="55"/>
  <c r="M1857" i="55"/>
  <c r="L1857" i="55"/>
  <c r="D1857" i="55"/>
  <c r="M1856" i="55"/>
  <c r="L1856" i="55"/>
  <c r="D1856" i="55"/>
  <c r="M1855" i="55"/>
  <c r="L1855" i="55"/>
  <c r="D1855" i="55"/>
  <c r="M1854" i="55"/>
  <c r="L1854" i="55"/>
  <c r="D1854" i="55"/>
  <c r="M1853" i="55"/>
  <c r="L1853" i="55"/>
  <c r="D1853" i="55"/>
  <c r="M1852" i="55"/>
  <c r="L1852" i="55"/>
  <c r="D1852" i="55"/>
  <c r="M1851" i="55"/>
  <c r="L1851" i="55"/>
  <c r="D1851" i="55"/>
  <c r="M1850" i="55"/>
  <c r="L1850" i="55"/>
  <c r="D1850" i="55"/>
  <c r="M1849" i="55"/>
  <c r="L1849" i="55"/>
  <c r="D1849" i="55"/>
  <c r="M1848" i="55"/>
  <c r="L1848" i="55"/>
  <c r="D1848" i="55"/>
  <c r="M1847" i="55"/>
  <c r="L1847" i="55"/>
  <c r="D1847" i="55"/>
  <c r="M1846" i="55"/>
  <c r="L1846" i="55"/>
  <c r="D1846" i="55"/>
  <c r="M1845" i="55"/>
  <c r="L1845" i="55"/>
  <c r="D1845" i="55"/>
  <c r="M1844" i="55"/>
  <c r="L1844" i="55"/>
  <c r="D1844" i="55"/>
  <c r="M1843" i="55"/>
  <c r="L1843" i="55"/>
  <c r="D1843" i="55"/>
  <c r="M1842" i="55"/>
  <c r="L1842" i="55"/>
  <c r="D1842" i="55"/>
  <c r="M1841" i="55"/>
  <c r="L1841" i="55"/>
  <c r="D1841" i="55"/>
  <c r="M1840" i="55"/>
  <c r="L1840" i="55"/>
  <c r="D1840" i="55"/>
  <c r="M1839" i="55"/>
  <c r="L1839" i="55"/>
  <c r="D1839" i="55"/>
  <c r="M1838" i="55"/>
  <c r="L1838" i="55"/>
  <c r="D1838" i="55"/>
  <c r="M1837" i="55"/>
  <c r="L1837" i="55"/>
  <c r="D1837" i="55"/>
  <c r="M1836" i="55"/>
  <c r="L1836" i="55"/>
  <c r="D1836" i="55"/>
  <c r="M1835" i="55"/>
  <c r="L1835" i="55"/>
  <c r="D1835" i="55"/>
  <c r="M1834" i="55"/>
  <c r="L1834" i="55"/>
  <c r="D1834" i="55"/>
  <c r="M1833" i="55"/>
  <c r="L1833" i="55"/>
  <c r="D1833" i="55"/>
  <c r="M1832" i="55"/>
  <c r="L1832" i="55"/>
  <c r="D1832" i="55"/>
  <c r="M1831" i="55"/>
  <c r="L1831" i="55"/>
  <c r="D1831" i="55"/>
  <c r="M1830" i="55"/>
  <c r="L1830" i="55"/>
  <c r="D1830" i="55"/>
  <c r="M1829" i="55"/>
  <c r="L1829" i="55"/>
  <c r="D1829" i="55"/>
  <c r="M1828" i="55"/>
  <c r="L1828" i="55"/>
  <c r="D1828" i="55"/>
  <c r="M1827" i="55"/>
  <c r="L1827" i="55"/>
  <c r="D1827" i="55"/>
  <c r="M1826" i="55"/>
  <c r="L1826" i="55"/>
  <c r="D1826" i="55"/>
  <c r="M1825" i="55"/>
  <c r="L1825" i="55"/>
  <c r="D1825" i="55"/>
  <c r="M1824" i="55"/>
  <c r="L1824" i="55"/>
  <c r="D1824" i="55"/>
  <c r="M1823" i="55"/>
  <c r="L1823" i="55"/>
  <c r="D1823" i="55"/>
  <c r="M1822" i="55"/>
  <c r="L1822" i="55"/>
  <c r="D1822" i="55"/>
  <c r="M1821" i="55"/>
  <c r="L1821" i="55"/>
  <c r="D1821" i="55"/>
  <c r="M1820" i="55"/>
  <c r="L1820" i="55"/>
  <c r="D1820" i="55"/>
  <c r="M1819" i="55"/>
  <c r="L1819" i="55"/>
  <c r="D1819" i="55"/>
  <c r="M1818" i="55"/>
  <c r="L1818" i="55"/>
  <c r="D1818" i="55"/>
  <c r="M1817" i="55"/>
  <c r="L1817" i="55"/>
  <c r="D1817" i="55"/>
  <c r="M1816" i="55"/>
  <c r="L1816" i="55"/>
  <c r="D1816" i="55"/>
  <c r="M1815" i="55"/>
  <c r="L1815" i="55"/>
  <c r="D1815" i="55"/>
  <c r="M1814" i="55"/>
  <c r="L1814" i="55"/>
  <c r="D1814" i="55"/>
  <c r="M1813" i="55"/>
  <c r="L1813" i="55"/>
  <c r="D1813" i="55"/>
  <c r="M1812" i="55"/>
  <c r="L1812" i="55"/>
  <c r="D1812" i="55"/>
  <c r="M1811" i="55"/>
  <c r="L1811" i="55"/>
  <c r="D1811" i="55"/>
  <c r="M1810" i="55"/>
  <c r="L1810" i="55"/>
  <c r="D1810" i="55"/>
  <c r="M1809" i="55"/>
  <c r="L1809" i="55"/>
  <c r="D1809" i="55"/>
  <c r="M1808" i="55"/>
  <c r="L1808" i="55"/>
  <c r="D1808" i="55"/>
  <c r="M1807" i="55"/>
  <c r="L1807" i="55"/>
  <c r="D1807" i="55"/>
  <c r="M1806" i="55"/>
  <c r="L1806" i="55"/>
  <c r="D1806" i="55"/>
  <c r="M1805" i="55"/>
  <c r="L1805" i="55"/>
  <c r="D1805" i="55"/>
  <c r="M1804" i="55"/>
  <c r="L1804" i="55"/>
  <c r="D1804" i="55"/>
  <c r="M1803" i="55"/>
  <c r="L1803" i="55"/>
  <c r="D1803" i="55"/>
  <c r="M1802" i="55"/>
  <c r="L1802" i="55"/>
  <c r="D1802" i="55"/>
  <c r="M1801" i="55"/>
  <c r="L1801" i="55"/>
  <c r="D1801" i="55"/>
  <c r="M1800" i="55"/>
  <c r="L1800" i="55"/>
  <c r="D1800" i="55"/>
  <c r="M1799" i="55"/>
  <c r="L1799" i="55"/>
  <c r="D1799" i="55"/>
  <c r="M1798" i="55"/>
  <c r="L1798" i="55"/>
  <c r="D1798" i="55"/>
  <c r="M1797" i="55"/>
  <c r="L1797" i="55"/>
  <c r="D1797" i="55"/>
  <c r="M1796" i="55"/>
  <c r="L1796" i="55"/>
  <c r="D1796" i="55"/>
  <c r="M1795" i="55"/>
  <c r="L1795" i="55"/>
  <c r="D1795" i="55"/>
  <c r="M1794" i="55"/>
  <c r="L1794" i="55"/>
  <c r="D1794" i="55"/>
  <c r="M1793" i="55"/>
  <c r="L1793" i="55"/>
  <c r="D1793" i="55"/>
  <c r="M1792" i="55"/>
  <c r="L1792" i="55"/>
  <c r="D1792" i="55"/>
  <c r="M1791" i="55"/>
  <c r="L1791" i="55"/>
  <c r="D1791" i="55"/>
  <c r="M1790" i="55"/>
  <c r="L1790" i="55"/>
  <c r="D1790" i="55"/>
  <c r="M1789" i="55"/>
  <c r="L1789" i="55"/>
  <c r="D1789" i="55"/>
  <c r="M1788" i="55"/>
  <c r="L1788" i="55"/>
  <c r="D1788" i="55"/>
  <c r="M1787" i="55"/>
  <c r="L1787" i="55"/>
  <c r="D1787" i="55"/>
  <c r="M1786" i="55"/>
  <c r="L1786" i="55"/>
  <c r="D1786" i="55"/>
  <c r="M1785" i="55"/>
  <c r="L1785" i="55"/>
  <c r="D1785" i="55"/>
  <c r="M1784" i="55"/>
  <c r="L1784" i="55"/>
  <c r="D1784" i="55"/>
  <c r="M1783" i="55"/>
  <c r="L1783" i="55"/>
  <c r="D1783" i="55"/>
  <c r="M1782" i="55"/>
  <c r="L1782" i="55"/>
  <c r="D1782" i="55"/>
  <c r="M1781" i="55"/>
  <c r="L1781" i="55"/>
  <c r="D1781" i="55"/>
  <c r="M1780" i="55"/>
  <c r="L1780" i="55"/>
  <c r="D1780" i="55"/>
  <c r="M1779" i="55"/>
  <c r="L1779" i="55"/>
  <c r="D1779" i="55"/>
  <c r="M1778" i="55"/>
  <c r="L1778" i="55"/>
  <c r="D1778" i="55"/>
  <c r="M1777" i="55"/>
  <c r="L1777" i="55"/>
  <c r="D1777" i="55"/>
  <c r="M1776" i="55"/>
  <c r="L1776" i="55"/>
  <c r="D1776" i="55"/>
  <c r="M1775" i="55"/>
  <c r="L1775" i="55"/>
  <c r="D1775" i="55"/>
  <c r="M1774" i="55"/>
  <c r="L1774" i="55"/>
  <c r="D1774" i="55"/>
  <c r="M1773" i="55"/>
  <c r="L1773" i="55"/>
  <c r="D1773" i="55"/>
  <c r="M1772" i="55"/>
  <c r="L1772" i="55"/>
  <c r="D1772" i="55"/>
  <c r="M1771" i="55"/>
  <c r="L1771" i="55"/>
  <c r="D1771" i="55"/>
  <c r="M1770" i="55"/>
  <c r="L1770" i="55"/>
  <c r="D1770" i="55"/>
  <c r="M1769" i="55"/>
  <c r="L1769" i="55"/>
  <c r="D1769" i="55"/>
  <c r="M1768" i="55"/>
  <c r="L1768" i="55"/>
  <c r="D1768" i="55"/>
  <c r="M1767" i="55"/>
  <c r="L1767" i="55"/>
  <c r="D1767" i="55"/>
  <c r="M1766" i="55"/>
  <c r="L1766" i="55"/>
  <c r="D1766" i="55"/>
  <c r="M1765" i="55"/>
  <c r="L1765" i="55"/>
  <c r="D1765" i="55"/>
  <c r="M1764" i="55"/>
  <c r="L1764" i="55"/>
  <c r="D1764" i="55"/>
  <c r="M1763" i="55"/>
  <c r="L1763" i="55"/>
  <c r="D1763" i="55"/>
  <c r="M1762" i="55"/>
  <c r="L1762" i="55"/>
  <c r="D1762" i="55"/>
  <c r="M1761" i="55"/>
  <c r="L1761" i="55"/>
  <c r="D1761" i="55"/>
  <c r="M1760" i="55"/>
  <c r="L1760" i="55"/>
  <c r="D1760" i="55"/>
  <c r="M1759" i="55"/>
  <c r="L1759" i="55"/>
  <c r="D1759" i="55"/>
  <c r="M1758" i="55"/>
  <c r="L1758" i="55"/>
  <c r="D1758" i="55"/>
  <c r="M1757" i="55"/>
  <c r="L1757" i="55"/>
  <c r="D1757" i="55"/>
  <c r="M1756" i="55"/>
  <c r="L1756" i="55"/>
  <c r="D1756" i="55"/>
  <c r="M1755" i="55"/>
  <c r="L1755" i="55"/>
  <c r="D1755" i="55"/>
  <c r="M1754" i="55"/>
  <c r="L1754" i="55"/>
  <c r="D1754" i="55"/>
  <c r="M1753" i="55"/>
  <c r="L1753" i="55"/>
  <c r="D1753" i="55"/>
  <c r="M1752" i="55"/>
  <c r="L1752" i="55"/>
  <c r="D1752" i="55"/>
  <c r="M1751" i="55"/>
  <c r="L1751" i="55"/>
  <c r="D1751" i="55"/>
  <c r="M1750" i="55"/>
  <c r="L1750" i="55"/>
  <c r="D1750" i="55"/>
  <c r="M1749" i="55"/>
  <c r="L1749" i="55"/>
  <c r="D1749" i="55"/>
  <c r="M1748" i="55"/>
  <c r="L1748" i="55"/>
  <c r="D1748" i="55"/>
  <c r="M1747" i="55"/>
  <c r="L1747" i="55"/>
  <c r="D1747" i="55"/>
  <c r="M1746" i="55"/>
  <c r="L1746" i="55"/>
  <c r="D1746" i="55"/>
  <c r="M1745" i="55"/>
  <c r="L1745" i="55"/>
  <c r="D1745" i="55"/>
  <c r="M1744" i="55"/>
  <c r="L1744" i="55"/>
  <c r="D1744" i="55"/>
  <c r="M1743" i="55"/>
  <c r="L1743" i="55"/>
  <c r="D1743" i="55"/>
  <c r="M1742" i="55"/>
  <c r="L1742" i="55"/>
  <c r="D1742" i="55"/>
  <c r="M1741" i="55"/>
  <c r="L1741" i="55"/>
  <c r="D1741" i="55"/>
  <c r="M1740" i="55"/>
  <c r="L1740" i="55"/>
  <c r="D1740" i="55"/>
  <c r="M1442" i="55"/>
  <c r="L1442" i="55"/>
  <c r="D1442" i="55"/>
  <c r="M1441" i="55"/>
  <c r="L1441" i="55"/>
  <c r="D1441" i="55"/>
  <c r="M1440" i="55"/>
  <c r="L1440" i="55"/>
  <c r="D1440" i="55"/>
  <c r="M1439" i="55"/>
  <c r="L1439" i="55"/>
  <c r="D1439" i="55"/>
  <c r="M1438" i="55"/>
  <c r="L1438" i="55"/>
  <c r="D1438" i="55"/>
  <c r="M1437" i="55"/>
  <c r="L1437" i="55"/>
  <c r="D1437" i="55"/>
  <c r="M1436" i="55"/>
  <c r="L1436" i="55"/>
  <c r="D1436" i="55"/>
  <c r="M1435" i="55"/>
  <c r="L1435" i="55"/>
  <c r="D1435" i="55"/>
  <c r="M1434" i="55"/>
  <c r="L1434" i="55"/>
  <c r="D1434" i="55"/>
  <c r="M1433" i="55"/>
  <c r="L1433" i="55"/>
  <c r="D1433" i="55"/>
  <c r="M1432" i="55"/>
  <c r="L1432" i="55"/>
  <c r="D1432" i="55"/>
  <c r="M1431" i="55"/>
  <c r="L1431" i="55"/>
  <c r="D1431" i="55"/>
  <c r="M1430" i="55"/>
  <c r="L1430" i="55"/>
  <c r="D1430" i="55"/>
  <c r="M1429" i="55"/>
  <c r="L1429" i="55"/>
  <c r="D1429" i="55"/>
  <c r="M1428" i="55"/>
  <c r="L1428" i="55"/>
  <c r="D1428" i="55"/>
  <c r="M1427" i="55"/>
  <c r="L1427" i="55"/>
  <c r="D1427" i="55"/>
  <c r="M1426" i="55"/>
  <c r="L1426" i="55"/>
  <c r="D1426" i="55"/>
  <c r="M1425" i="55"/>
  <c r="L1425" i="55"/>
  <c r="D1425" i="55"/>
  <c r="M1424" i="55"/>
  <c r="L1424" i="55"/>
  <c r="D1424" i="55"/>
  <c r="M1423" i="55"/>
  <c r="L1423" i="55"/>
  <c r="D1423" i="55"/>
  <c r="M1422" i="55"/>
  <c r="L1422" i="55"/>
  <c r="D1422" i="55"/>
  <c r="M1421" i="55"/>
  <c r="L1421" i="55"/>
  <c r="D1421" i="55"/>
  <c r="M1420" i="55"/>
  <c r="L1420" i="55"/>
  <c r="D1420" i="55"/>
  <c r="M1419" i="55"/>
  <c r="L1419" i="55"/>
  <c r="D1419" i="55"/>
  <c r="M1418" i="55"/>
  <c r="L1418" i="55"/>
  <c r="D1418" i="55"/>
  <c r="M1417" i="55"/>
  <c r="L1417" i="55"/>
  <c r="D1417" i="55"/>
  <c r="M1416" i="55"/>
  <c r="L1416" i="55"/>
  <c r="D1416" i="55"/>
  <c r="M1415" i="55"/>
  <c r="L1415" i="55"/>
  <c r="D1415" i="55"/>
  <c r="M1414" i="55"/>
  <c r="L1414" i="55"/>
  <c r="D1414" i="55"/>
  <c r="M1413" i="55"/>
  <c r="L1413" i="55"/>
  <c r="D1413" i="55"/>
  <c r="M1412" i="55"/>
  <c r="L1412" i="55"/>
  <c r="D1412" i="55"/>
  <c r="M1411" i="55"/>
  <c r="L1411" i="55"/>
  <c r="D1411" i="55"/>
  <c r="M1410" i="55"/>
  <c r="L1410" i="55"/>
  <c r="D1410" i="55"/>
  <c r="M1409" i="55"/>
  <c r="L1409" i="55"/>
  <c r="D1409" i="55"/>
  <c r="M1408" i="55"/>
  <c r="L1408" i="55"/>
  <c r="D1408" i="55"/>
  <c r="M1407" i="55"/>
  <c r="L1407" i="55"/>
  <c r="D1407" i="55"/>
  <c r="M1406" i="55"/>
  <c r="L1406" i="55"/>
  <c r="D1406" i="55"/>
  <c r="M1405" i="55"/>
  <c r="L1405" i="55"/>
  <c r="D1405" i="55"/>
  <c r="M1404" i="55"/>
  <c r="L1404" i="55"/>
  <c r="D1404" i="55"/>
  <c r="M1403" i="55"/>
  <c r="L1403" i="55"/>
  <c r="D1403" i="55"/>
  <c r="M1402" i="55"/>
  <c r="L1402" i="55"/>
  <c r="D1402" i="55"/>
  <c r="M1401" i="55"/>
  <c r="L1401" i="55"/>
  <c r="D1401" i="55"/>
  <c r="M1400" i="55"/>
  <c r="L1400" i="55"/>
  <c r="D1400" i="55"/>
  <c r="M1399" i="55"/>
  <c r="L1399" i="55"/>
  <c r="D1399" i="55"/>
  <c r="M1398" i="55"/>
  <c r="L1398" i="55"/>
  <c r="D1398" i="55"/>
  <c r="M1397" i="55"/>
  <c r="L1397" i="55"/>
  <c r="D1397" i="55"/>
  <c r="M1396" i="55"/>
  <c r="L1396" i="55"/>
  <c r="D1396" i="55"/>
  <c r="M1395" i="55"/>
  <c r="L1395" i="55"/>
  <c r="D1395" i="55"/>
  <c r="M1394" i="55"/>
  <c r="L1394" i="55"/>
  <c r="D1394" i="55"/>
  <c r="M1393" i="55"/>
  <c r="L1393" i="55"/>
  <c r="D1393" i="55"/>
  <c r="M1392" i="55"/>
  <c r="L1392" i="55"/>
  <c r="D1392" i="55"/>
  <c r="M1391" i="55"/>
  <c r="L1391" i="55"/>
  <c r="D1391" i="55"/>
  <c r="M1390" i="55"/>
  <c r="L1390" i="55"/>
  <c r="D1390" i="55"/>
  <c r="M1389" i="55"/>
  <c r="L1389" i="55"/>
  <c r="D1389" i="55"/>
  <c r="M1388" i="55"/>
  <c r="L1388" i="55"/>
  <c r="D1388" i="55"/>
  <c r="M1387" i="55"/>
  <c r="L1387" i="55"/>
  <c r="D1387" i="55"/>
  <c r="M1386" i="55"/>
  <c r="L1386" i="55"/>
  <c r="D1386" i="55"/>
  <c r="M1385" i="55"/>
  <c r="L1385" i="55"/>
  <c r="D1385" i="55"/>
  <c r="M1384" i="55"/>
  <c r="L1384" i="55"/>
  <c r="D1384" i="55"/>
  <c r="M1383" i="55"/>
  <c r="L1383" i="55"/>
  <c r="D1383" i="55"/>
  <c r="M1382" i="55"/>
  <c r="L1382" i="55"/>
  <c r="D1382" i="55"/>
  <c r="M1381" i="55"/>
  <c r="L1381" i="55"/>
  <c r="D1381" i="55"/>
  <c r="M1380" i="55"/>
  <c r="L1380" i="55"/>
  <c r="D1380" i="55"/>
  <c r="M1379" i="55"/>
  <c r="L1379" i="55"/>
  <c r="D1379" i="55"/>
  <c r="M1378" i="55"/>
  <c r="L1378" i="55"/>
  <c r="D1378" i="55"/>
  <c r="M1377" i="55"/>
  <c r="L1377" i="55"/>
  <c r="D1377" i="55"/>
  <c r="M1376" i="55"/>
  <c r="L1376" i="55"/>
  <c r="D1376" i="55"/>
  <c r="M1375" i="55"/>
  <c r="L1375" i="55"/>
  <c r="D1375" i="55"/>
  <c r="M1374" i="55"/>
  <c r="L1374" i="55"/>
  <c r="D1374" i="55"/>
  <c r="M1373" i="55"/>
  <c r="L1373" i="55"/>
  <c r="D1373" i="55"/>
  <c r="M1372" i="55"/>
  <c r="L1372" i="55"/>
  <c r="D1372" i="55"/>
  <c r="M1371" i="55"/>
  <c r="L1371" i="55"/>
  <c r="D1371" i="55"/>
  <c r="M1370" i="55"/>
  <c r="L1370" i="55"/>
  <c r="D1370" i="55"/>
  <c r="M1369" i="55"/>
  <c r="L1369" i="55"/>
  <c r="D1369" i="55"/>
  <c r="M1368" i="55"/>
  <c r="L1368" i="55"/>
  <c r="D1368" i="55"/>
  <c r="M1367" i="55"/>
  <c r="L1367" i="55"/>
  <c r="D1367" i="55"/>
  <c r="M1366" i="55"/>
  <c r="L1366" i="55"/>
  <c r="D1366" i="55"/>
  <c r="M1365" i="55"/>
  <c r="L1365" i="55"/>
  <c r="D1365" i="55"/>
  <c r="M1364" i="55"/>
  <c r="L1364" i="55"/>
  <c r="D1364" i="55"/>
  <c r="M1363" i="55"/>
  <c r="L1363" i="55"/>
  <c r="D1363" i="55"/>
  <c r="M1362" i="55"/>
  <c r="L1362" i="55"/>
  <c r="D1362" i="55"/>
  <c r="M1361" i="55"/>
  <c r="L1361" i="55"/>
  <c r="D1361" i="55"/>
  <c r="M1360" i="55"/>
  <c r="L1360" i="55"/>
  <c r="D1360" i="55"/>
  <c r="M1359" i="55"/>
  <c r="L1359" i="55"/>
  <c r="D1359" i="55"/>
  <c r="M1358" i="55"/>
  <c r="L1358" i="55"/>
  <c r="D1358" i="55"/>
  <c r="M1357" i="55"/>
  <c r="L1357" i="55"/>
  <c r="D1357" i="55"/>
  <c r="M1356" i="55"/>
  <c r="L1356" i="55"/>
  <c r="D1356" i="55"/>
  <c r="M1355" i="55"/>
  <c r="L1355" i="55"/>
  <c r="D1355" i="55"/>
  <c r="M1354" i="55"/>
  <c r="L1354" i="55"/>
  <c r="D1354" i="55"/>
  <c r="M1353" i="55"/>
  <c r="L1353" i="55"/>
  <c r="D1353" i="55"/>
  <c r="M1352" i="55"/>
  <c r="L1352" i="55"/>
  <c r="D1352" i="55"/>
  <c r="M1351" i="55"/>
  <c r="L1351" i="55"/>
  <c r="D1351" i="55"/>
  <c r="M1350" i="55"/>
  <c r="L1350" i="55"/>
  <c r="D1350" i="55"/>
  <c r="M1349" i="55"/>
  <c r="L1349" i="55"/>
  <c r="D1349" i="55"/>
  <c r="M1348" i="55"/>
  <c r="L1348" i="55"/>
  <c r="D1348" i="55"/>
  <c r="M1347" i="55"/>
  <c r="L1347" i="55"/>
  <c r="D1347" i="55"/>
  <c r="M1346" i="55"/>
  <c r="L1346" i="55"/>
  <c r="D1346" i="55"/>
  <c r="M1345" i="55"/>
  <c r="L1345" i="55"/>
  <c r="D1345" i="55"/>
  <c r="M1344" i="55"/>
  <c r="L1344" i="55"/>
  <c r="D1344" i="55"/>
  <c r="M1343" i="55"/>
  <c r="L1343" i="55"/>
  <c r="D1343" i="55"/>
  <c r="M1342" i="55"/>
  <c r="L1342" i="55"/>
  <c r="D1342" i="55"/>
  <c r="M1341" i="55"/>
  <c r="L1341" i="55"/>
  <c r="D1341" i="55"/>
  <c r="M1340" i="55"/>
  <c r="L1340" i="55"/>
  <c r="D1340" i="55"/>
  <c r="M1339" i="55"/>
  <c r="L1339" i="55"/>
  <c r="D1339" i="55"/>
  <c r="M1338" i="55"/>
  <c r="L1338" i="55"/>
  <c r="D1338" i="55"/>
  <c r="M1337" i="55"/>
  <c r="L1337" i="55"/>
  <c r="D1337" i="55"/>
  <c r="M1336" i="55"/>
  <c r="L1336" i="55"/>
  <c r="D1336" i="55"/>
  <c r="M1335" i="55"/>
  <c r="L1335" i="55"/>
  <c r="D1335" i="55"/>
  <c r="M1334" i="55"/>
  <c r="L1334" i="55"/>
  <c r="D1334" i="55"/>
  <c r="M1333" i="55"/>
  <c r="L1333" i="55"/>
  <c r="D1333" i="55"/>
  <c r="M1332" i="55"/>
  <c r="L1332" i="55"/>
  <c r="D1332" i="55"/>
  <c r="M1331" i="55"/>
  <c r="L1331" i="55"/>
  <c r="D1331" i="55"/>
  <c r="M1330" i="55"/>
  <c r="L1330" i="55"/>
  <c r="D1330" i="55"/>
  <c r="M1329" i="55"/>
  <c r="L1329" i="55"/>
  <c r="D1329" i="55"/>
  <c r="M1328" i="55"/>
  <c r="L1328" i="55"/>
  <c r="D1328" i="55"/>
  <c r="M1327" i="55"/>
  <c r="L1327" i="55"/>
  <c r="D1327" i="55"/>
  <c r="M1326" i="55"/>
  <c r="L1326" i="55"/>
  <c r="D1326" i="55"/>
  <c r="M1325" i="55"/>
  <c r="L1325" i="55"/>
  <c r="D1325" i="55"/>
  <c r="M1324" i="55"/>
  <c r="L1324" i="55"/>
  <c r="D1324" i="55"/>
  <c r="M1323" i="55"/>
  <c r="L1323" i="55"/>
  <c r="D1323" i="55"/>
  <c r="M1322" i="55"/>
  <c r="L1322" i="55"/>
  <c r="D1322" i="55"/>
  <c r="M1321" i="55"/>
  <c r="L1321" i="55"/>
  <c r="D1321" i="55"/>
  <c r="M1320" i="55"/>
  <c r="L1320" i="55"/>
  <c r="D1320" i="55"/>
  <c r="M1319" i="55"/>
  <c r="L1319" i="55"/>
  <c r="D1319" i="55"/>
  <c r="M1318" i="55"/>
  <c r="L1318" i="55"/>
  <c r="D1318" i="55"/>
  <c r="M1317" i="55"/>
  <c r="L1317" i="55"/>
  <c r="D1317" i="55"/>
  <c r="M1316" i="55"/>
  <c r="L1316" i="55"/>
  <c r="D1316" i="55"/>
  <c r="M1315" i="55"/>
  <c r="L1315" i="55"/>
  <c r="D1315" i="55"/>
  <c r="M1314" i="55"/>
  <c r="L1314" i="55"/>
  <c r="D1314" i="55"/>
  <c r="M1313" i="55"/>
  <c r="L1313" i="55"/>
  <c r="D1313" i="55"/>
  <c r="M1312" i="55"/>
  <c r="L1312" i="55"/>
  <c r="D1312" i="55"/>
  <c r="M1311" i="55"/>
  <c r="L1311" i="55"/>
  <c r="D1311" i="55"/>
  <c r="M1310" i="55"/>
  <c r="L1310" i="55"/>
  <c r="D1310" i="55"/>
  <c r="M1309" i="55"/>
  <c r="L1309" i="55"/>
  <c r="D1309" i="55"/>
  <c r="M1308" i="55"/>
  <c r="L1308" i="55"/>
  <c r="D1308" i="55"/>
  <c r="M1307" i="55"/>
  <c r="L1307" i="55"/>
  <c r="D1307" i="55"/>
  <c r="M1306" i="55"/>
  <c r="L1306" i="55"/>
  <c r="D1306" i="55"/>
  <c r="M1305" i="55"/>
  <c r="L1305" i="55"/>
  <c r="D1305" i="55"/>
  <c r="M1304" i="55"/>
  <c r="L1304" i="55"/>
  <c r="D1304" i="55"/>
  <c r="M1303" i="55"/>
  <c r="L1303" i="55"/>
  <c r="D1303" i="55"/>
  <c r="M1302" i="55"/>
  <c r="L1302" i="55"/>
  <c r="D1302" i="55"/>
  <c r="M1301" i="55"/>
  <c r="L1301" i="55"/>
  <c r="D1301" i="55"/>
  <c r="M1300" i="55"/>
  <c r="L1300" i="55"/>
  <c r="D1300" i="55"/>
  <c r="M1299" i="55"/>
  <c r="L1299" i="55"/>
  <c r="D1299" i="55"/>
  <c r="M1298" i="55"/>
  <c r="L1298" i="55"/>
  <c r="D1298" i="55"/>
  <c r="M1297" i="55"/>
  <c r="L1297" i="55"/>
  <c r="D1297" i="55"/>
  <c r="M1296" i="55"/>
  <c r="L1296" i="55"/>
  <c r="D1296" i="55"/>
  <c r="M1295" i="55"/>
  <c r="L1295" i="55"/>
  <c r="D1295" i="55"/>
  <c r="M1294" i="55"/>
  <c r="L1294" i="55"/>
  <c r="D1294" i="55"/>
  <c r="M1293" i="55"/>
  <c r="L1293" i="55"/>
  <c r="D1293" i="55"/>
  <c r="M1292" i="55"/>
  <c r="L1292" i="55"/>
  <c r="D1292" i="55"/>
  <c r="M1291" i="55"/>
  <c r="L1291" i="55"/>
  <c r="D1291" i="55"/>
  <c r="M1290" i="55"/>
  <c r="L1290" i="55"/>
  <c r="D1290" i="55"/>
  <c r="M1289" i="55"/>
  <c r="L1289" i="55"/>
  <c r="D1289" i="55"/>
  <c r="M1288" i="55"/>
  <c r="L1288" i="55"/>
  <c r="D1288" i="55"/>
  <c r="M1287" i="55"/>
  <c r="L1287" i="55"/>
  <c r="D1287" i="55"/>
  <c r="M1286" i="55"/>
  <c r="L1286" i="55"/>
  <c r="D1286" i="55"/>
  <c r="M1285" i="55"/>
  <c r="L1285" i="55"/>
  <c r="D1285" i="55"/>
  <c r="M1284" i="55"/>
  <c r="L1284" i="55"/>
  <c r="D1284" i="55"/>
  <c r="M1283" i="55"/>
  <c r="L1283" i="55"/>
  <c r="D1283" i="55"/>
  <c r="M1282" i="55"/>
  <c r="L1282" i="55"/>
  <c r="D1282" i="55"/>
  <c r="M1281" i="55"/>
  <c r="L1281" i="55"/>
  <c r="D1281" i="55"/>
  <c r="M1280" i="55"/>
  <c r="L1280" i="55"/>
  <c r="D1280" i="55"/>
  <c r="M1279" i="55"/>
  <c r="L1279" i="55"/>
  <c r="D1279" i="55"/>
  <c r="M1278" i="55"/>
  <c r="L1278" i="55"/>
  <c r="D1278" i="55"/>
  <c r="M1277" i="55"/>
  <c r="L1277" i="55"/>
  <c r="D1277" i="55"/>
  <c r="M1276" i="55"/>
  <c r="L1276" i="55"/>
  <c r="D1276" i="55"/>
  <c r="M1275" i="55"/>
  <c r="L1275" i="55"/>
  <c r="D1275" i="55"/>
  <c r="M1274" i="55"/>
  <c r="L1274" i="55"/>
  <c r="D1274" i="55"/>
  <c r="M1273" i="55"/>
  <c r="L1273" i="55"/>
  <c r="D1273" i="55"/>
  <c r="M1272" i="55"/>
  <c r="L1272" i="55"/>
  <c r="D1272" i="55"/>
  <c r="M1271" i="55"/>
  <c r="L1271" i="55"/>
  <c r="D1271" i="55"/>
  <c r="M1270" i="55"/>
  <c r="L1270" i="55"/>
  <c r="D1270" i="55"/>
  <c r="M1269" i="55"/>
  <c r="L1269" i="55"/>
  <c r="D1269" i="55"/>
  <c r="M1268" i="55"/>
  <c r="L1268" i="55"/>
  <c r="D1268" i="55"/>
  <c r="M1267" i="55"/>
  <c r="L1267" i="55"/>
  <c r="D1267" i="55"/>
  <c r="M1266" i="55"/>
  <c r="L1266" i="55"/>
  <c r="D1266" i="55"/>
  <c r="M1265" i="55"/>
  <c r="L1265" i="55"/>
  <c r="D1265" i="55"/>
  <c r="M1264" i="55"/>
  <c r="L1264" i="55"/>
  <c r="D1264" i="55"/>
  <c r="M1263" i="55"/>
  <c r="L1263" i="55"/>
  <c r="D1263" i="55"/>
  <c r="M1262" i="55"/>
  <c r="L1262" i="55"/>
  <c r="D1262" i="55"/>
  <c r="M1261" i="55"/>
  <c r="L1261" i="55"/>
  <c r="D1261" i="55"/>
  <c r="M1260" i="55"/>
  <c r="L1260" i="55"/>
  <c r="D1260" i="55"/>
  <c r="M1259" i="55"/>
  <c r="L1259" i="55"/>
  <c r="D1259" i="55"/>
  <c r="M1258" i="55"/>
  <c r="L1258" i="55"/>
  <c r="D1258" i="55"/>
  <c r="M1257" i="55"/>
  <c r="L1257" i="55"/>
  <c r="D1257" i="55"/>
  <c r="M1256" i="55"/>
  <c r="L1256" i="55"/>
  <c r="D1256" i="55"/>
  <c r="M1255" i="55"/>
  <c r="L1255" i="55"/>
  <c r="D1255" i="55"/>
  <c r="M1254" i="55"/>
  <c r="L1254" i="55"/>
  <c r="D1254" i="55"/>
  <c r="M1253" i="55"/>
  <c r="L1253" i="55"/>
  <c r="D1253" i="55"/>
  <c r="M1252" i="55"/>
  <c r="L1252" i="55"/>
  <c r="D1252" i="55"/>
  <c r="M1251" i="55"/>
  <c r="L1251" i="55"/>
  <c r="D1251" i="55"/>
  <c r="M1250" i="55"/>
  <c r="L1250" i="55"/>
  <c r="D1250" i="55"/>
  <c r="M1249" i="55"/>
  <c r="L1249" i="55"/>
  <c r="D1249" i="55"/>
  <c r="M1248" i="55"/>
  <c r="L1248" i="55"/>
  <c r="D1248" i="55"/>
  <c r="M1247" i="55"/>
  <c r="L1247" i="55"/>
  <c r="D1247" i="55"/>
  <c r="M1246" i="55"/>
  <c r="L1246" i="55"/>
  <c r="D1246" i="55"/>
  <c r="M1245" i="55"/>
  <c r="L1245" i="55"/>
  <c r="D1245" i="55"/>
  <c r="M1244" i="55"/>
  <c r="L1244" i="55"/>
  <c r="D1244" i="55"/>
  <c r="M1243" i="55"/>
  <c r="L1243" i="55"/>
  <c r="D1243" i="55"/>
  <c r="M1242" i="55"/>
  <c r="L1242" i="55"/>
  <c r="D1242" i="55"/>
  <c r="M1241" i="55"/>
  <c r="L1241" i="55"/>
  <c r="D1241" i="55"/>
  <c r="M1240" i="55"/>
  <c r="L1240" i="55"/>
  <c r="D1240" i="55"/>
  <c r="M1239" i="55"/>
  <c r="L1239" i="55"/>
  <c r="D1239" i="55"/>
  <c r="M1238" i="55"/>
  <c r="L1238" i="55"/>
  <c r="D1238" i="55"/>
  <c r="M1237" i="55"/>
  <c r="L1237" i="55"/>
  <c r="D1237" i="55"/>
  <c r="M1236" i="55"/>
  <c r="L1236" i="55"/>
  <c r="D1236" i="55"/>
  <c r="M1235" i="55"/>
  <c r="L1235" i="55"/>
  <c r="D1235" i="55"/>
  <c r="M1234" i="55"/>
  <c r="L1234" i="55"/>
  <c r="D1234" i="55"/>
  <c r="M1233" i="55"/>
  <c r="L1233" i="55"/>
  <c r="D1233" i="55"/>
  <c r="M1232" i="55"/>
  <c r="L1232" i="55"/>
  <c r="D1232" i="55"/>
  <c r="M1231" i="55"/>
  <c r="L1231" i="55"/>
  <c r="D1231" i="55"/>
  <c r="M1230" i="55"/>
  <c r="L1230" i="55"/>
  <c r="D1230" i="55"/>
  <c r="M1229" i="55"/>
  <c r="L1229" i="55"/>
  <c r="D1229" i="55"/>
  <c r="M1228" i="55"/>
  <c r="L1228" i="55"/>
  <c r="D1228" i="55"/>
  <c r="M1227" i="55"/>
  <c r="L1227" i="55"/>
  <c r="D1227" i="55"/>
  <c r="M1226" i="55"/>
  <c r="L1226" i="55"/>
  <c r="D1226" i="55"/>
  <c r="M1225" i="55"/>
  <c r="L1225" i="55"/>
  <c r="D1225" i="55"/>
  <c r="M1224" i="55"/>
  <c r="L1224" i="55"/>
  <c r="D1224" i="55"/>
  <c r="M1223" i="55"/>
  <c r="L1223" i="55"/>
  <c r="D1223" i="55"/>
  <c r="M1222" i="55"/>
  <c r="L1222" i="55"/>
  <c r="D1222" i="55"/>
  <c r="M1221" i="55"/>
  <c r="L1221" i="55"/>
  <c r="D1221" i="55"/>
  <c r="M1220" i="55"/>
  <c r="L1220" i="55"/>
  <c r="D1220" i="55"/>
  <c r="M1219" i="55"/>
  <c r="L1219" i="55"/>
  <c r="D1219" i="55"/>
  <c r="M1218" i="55"/>
  <c r="L1218" i="55"/>
  <c r="D1218" i="55"/>
  <c r="M1217" i="55"/>
  <c r="L1217" i="55"/>
  <c r="D1217" i="55"/>
  <c r="M1216" i="55"/>
  <c r="L1216" i="55"/>
  <c r="D1216" i="55"/>
  <c r="M1215" i="55"/>
  <c r="L1215" i="55"/>
  <c r="D1215" i="55"/>
  <c r="M1214" i="55"/>
  <c r="L1214" i="55"/>
  <c r="D1214" i="55"/>
  <c r="M1213" i="55"/>
  <c r="L1213" i="55"/>
  <c r="D1213" i="55"/>
  <c r="M1212" i="55"/>
  <c r="L1212" i="55"/>
  <c r="D1212" i="55"/>
  <c r="M1211" i="55"/>
  <c r="L1211" i="55"/>
  <c r="D1211" i="55"/>
  <c r="M1210" i="55"/>
  <c r="L1210" i="55"/>
  <c r="D1210" i="55"/>
  <c r="M1209" i="55"/>
  <c r="L1209" i="55"/>
  <c r="D1209" i="55"/>
  <c r="M1208" i="55"/>
  <c r="L1208" i="55"/>
  <c r="D1208" i="55"/>
  <c r="M1207" i="55"/>
  <c r="L1207" i="55"/>
  <c r="D1207" i="55"/>
  <c r="M1206" i="55"/>
  <c r="L1206" i="55"/>
  <c r="D1206" i="55"/>
  <c r="M1205" i="55"/>
  <c r="L1205" i="55"/>
  <c r="D1205" i="55"/>
  <c r="M1204" i="55"/>
  <c r="L1204" i="55"/>
  <c r="D1204" i="55"/>
  <c r="M1203" i="55"/>
  <c r="L1203" i="55"/>
  <c r="D1203" i="55"/>
  <c r="M1202" i="55"/>
  <c r="L1202" i="55"/>
  <c r="D1202" i="55"/>
  <c r="M1201" i="55"/>
  <c r="L1201" i="55"/>
  <c r="D1201" i="55"/>
  <c r="M1200" i="55"/>
  <c r="L1200" i="55"/>
  <c r="D1200" i="55"/>
  <c r="M1199" i="55"/>
  <c r="L1199" i="55"/>
  <c r="D1199" i="55"/>
  <c r="M1198" i="55"/>
  <c r="L1198" i="55"/>
  <c r="D1198" i="55"/>
  <c r="M1197" i="55"/>
  <c r="L1197" i="55"/>
  <c r="D1197" i="55"/>
  <c r="M1196" i="55"/>
  <c r="L1196" i="55"/>
  <c r="D1196" i="55"/>
  <c r="M1195" i="55"/>
  <c r="L1195" i="55"/>
  <c r="D1195" i="55"/>
  <c r="M1194" i="55"/>
  <c r="L1194" i="55"/>
  <c r="D1194" i="55"/>
  <c r="M1193" i="55"/>
  <c r="L1193" i="55"/>
  <c r="D1193" i="55"/>
  <c r="M1192" i="55"/>
  <c r="L1192" i="55"/>
  <c r="D1192" i="55"/>
  <c r="M1191" i="55"/>
  <c r="L1191" i="55"/>
  <c r="D1191" i="55"/>
  <c r="M1190" i="55"/>
  <c r="L1190" i="55"/>
  <c r="D1190" i="55"/>
  <c r="M1189" i="55"/>
  <c r="L1189" i="55"/>
  <c r="D1189" i="55"/>
  <c r="M1188" i="55"/>
  <c r="L1188" i="55"/>
  <c r="D1188" i="55"/>
  <c r="M1187" i="55"/>
  <c r="L1187" i="55"/>
  <c r="D1187" i="55"/>
  <c r="M1186" i="55"/>
  <c r="L1186" i="55"/>
  <c r="D1186" i="55"/>
  <c r="M1185" i="55"/>
  <c r="L1185" i="55"/>
  <c r="D1185" i="55"/>
  <c r="M1184" i="55"/>
  <c r="L1184" i="55"/>
  <c r="D1184" i="55"/>
  <c r="M1183" i="55"/>
  <c r="L1183" i="55"/>
  <c r="D1183" i="55"/>
  <c r="M1182" i="55"/>
  <c r="L1182" i="55"/>
  <c r="D1182" i="55"/>
  <c r="M1181" i="55"/>
  <c r="L1181" i="55"/>
  <c r="D1181" i="55"/>
  <c r="M1180" i="55"/>
  <c r="L1180" i="55"/>
  <c r="D1180" i="55"/>
  <c r="M1179" i="55"/>
  <c r="L1179" i="55"/>
  <c r="D1179" i="55"/>
  <c r="M1178" i="55"/>
  <c r="L1178" i="55"/>
  <c r="D1178" i="55"/>
  <c r="M1177" i="55"/>
  <c r="L1177" i="55"/>
  <c r="D1177" i="55"/>
  <c r="M1176" i="55"/>
  <c r="L1176" i="55"/>
  <c r="D1176" i="55"/>
  <c r="M1175" i="55"/>
  <c r="L1175" i="55"/>
  <c r="D1175" i="55"/>
  <c r="M1174" i="55"/>
  <c r="L1174" i="55"/>
  <c r="D1174" i="55"/>
  <c r="M1173" i="55"/>
  <c r="L1173" i="55"/>
  <c r="D1173" i="55"/>
  <c r="M1172" i="55"/>
  <c r="L1172" i="55"/>
  <c r="D1172" i="55"/>
  <c r="M1171" i="55"/>
  <c r="L1171" i="55"/>
  <c r="D1171" i="55"/>
  <c r="M1170" i="55"/>
  <c r="L1170" i="55"/>
  <c r="D1170" i="55"/>
  <c r="M1169" i="55"/>
  <c r="L1169" i="55"/>
  <c r="D1169" i="55"/>
  <c r="M1168" i="55"/>
  <c r="L1168" i="55"/>
  <c r="D1168" i="55"/>
  <c r="M1167" i="55"/>
  <c r="L1167" i="55"/>
  <c r="D1167" i="55"/>
  <c r="M1166" i="55"/>
  <c r="L1166" i="55"/>
  <c r="D1166" i="55"/>
  <c r="M1165" i="55"/>
  <c r="L1165" i="55"/>
  <c r="D1165" i="55"/>
  <c r="M1164" i="55"/>
  <c r="L1164" i="55"/>
  <c r="D1164" i="55"/>
  <c r="M1163" i="55"/>
  <c r="L1163" i="55"/>
  <c r="D1163" i="55"/>
  <c r="M1162" i="55"/>
  <c r="L1162" i="55"/>
  <c r="D1162" i="55"/>
  <c r="M1161" i="55"/>
  <c r="L1161" i="55"/>
  <c r="D1161" i="55"/>
  <c r="M1160" i="55"/>
  <c r="L1160" i="55"/>
  <c r="D1160" i="55"/>
  <c r="M1159" i="55"/>
  <c r="L1159" i="55"/>
  <c r="D1159" i="55"/>
  <c r="M1158" i="55"/>
  <c r="L1158" i="55"/>
  <c r="D1158" i="55"/>
  <c r="M1157" i="55"/>
  <c r="L1157" i="55"/>
  <c r="D1157" i="55"/>
  <c r="M1156" i="55"/>
  <c r="L1156" i="55"/>
  <c r="D1156" i="55"/>
  <c r="M1155" i="55"/>
  <c r="L1155" i="55"/>
  <c r="D1155" i="55"/>
  <c r="M1154" i="55"/>
  <c r="L1154" i="55"/>
  <c r="D1154" i="55"/>
  <c r="M1153" i="55"/>
  <c r="L1153" i="55"/>
  <c r="D1153" i="55"/>
  <c r="M1152" i="55"/>
  <c r="L1152" i="55"/>
  <c r="D1152" i="55"/>
  <c r="M1151" i="55"/>
  <c r="L1151" i="55"/>
  <c r="D1151" i="55"/>
  <c r="M1150" i="55"/>
  <c r="L1150" i="55"/>
  <c r="D1150" i="55"/>
  <c r="M1149" i="55"/>
  <c r="L1149" i="55"/>
  <c r="D1149" i="55"/>
  <c r="M1148" i="55"/>
  <c r="L1148" i="55"/>
  <c r="D1148" i="55"/>
  <c r="M1147" i="55"/>
  <c r="L1147" i="55"/>
  <c r="D1147" i="55"/>
  <c r="M1146" i="55"/>
  <c r="L1146" i="55"/>
  <c r="D1146" i="55"/>
  <c r="M1145" i="55"/>
  <c r="L1145" i="55"/>
  <c r="D1145" i="55"/>
  <c r="M1144" i="55"/>
  <c r="L1144" i="55"/>
  <c r="D1144" i="55"/>
  <c r="M1143" i="55"/>
  <c r="L1143" i="55"/>
  <c r="D1143" i="55"/>
  <c r="M1142" i="55"/>
  <c r="L1142" i="55"/>
  <c r="D1142" i="55"/>
  <c r="M1141" i="55"/>
  <c r="L1141" i="55"/>
  <c r="D1141" i="55"/>
  <c r="M1140" i="55"/>
  <c r="L1140" i="55"/>
  <c r="D1140" i="55"/>
  <c r="M1139" i="55"/>
  <c r="L1139" i="55"/>
  <c r="D1139" i="55"/>
  <c r="M1138" i="55"/>
  <c r="L1138" i="55"/>
  <c r="D1138" i="55"/>
  <c r="M1137" i="55"/>
  <c r="L1137" i="55"/>
  <c r="D1137" i="55"/>
  <c r="M1136" i="55"/>
  <c r="L1136" i="55"/>
  <c r="D1136" i="55"/>
  <c r="M1135" i="55"/>
  <c r="L1135" i="55"/>
  <c r="D1135" i="55"/>
  <c r="M1134" i="55"/>
  <c r="L1134" i="55"/>
  <c r="D1134" i="55"/>
  <c r="M1133" i="55"/>
  <c r="L1133" i="55"/>
  <c r="D1133" i="55"/>
  <c r="M1132" i="55"/>
  <c r="L1132" i="55"/>
  <c r="D1132" i="55"/>
  <c r="M1131" i="55"/>
  <c r="L1131" i="55"/>
  <c r="D1131" i="55"/>
  <c r="M1130" i="55"/>
  <c r="L1130" i="55"/>
  <c r="D1130" i="55"/>
  <c r="M1129" i="55"/>
  <c r="L1129" i="55"/>
  <c r="D1129" i="55"/>
  <c r="M1128" i="55"/>
  <c r="L1128" i="55"/>
  <c r="D1128" i="55"/>
  <c r="M1127" i="55"/>
  <c r="L1127" i="55"/>
  <c r="D1127" i="55"/>
  <c r="M1126" i="55"/>
  <c r="L1126" i="55"/>
  <c r="D1126" i="55"/>
  <c r="M1125" i="55"/>
  <c r="L1125" i="55"/>
  <c r="D1125" i="55"/>
  <c r="M1124" i="55"/>
  <c r="L1124" i="55"/>
  <c r="D1124" i="55"/>
  <c r="M1123" i="55"/>
  <c r="L1123" i="55"/>
  <c r="D1123" i="55"/>
  <c r="M1122" i="55"/>
  <c r="L1122" i="55"/>
  <c r="D1122" i="55"/>
  <c r="M1121" i="55"/>
  <c r="L1121" i="55"/>
  <c r="D1121" i="55"/>
  <c r="M1120" i="55"/>
  <c r="L1120" i="55"/>
  <c r="D1120" i="55"/>
  <c r="M1119" i="55"/>
  <c r="L1119" i="55"/>
  <c r="D1119" i="55"/>
  <c r="M1118" i="55"/>
  <c r="L1118" i="55"/>
  <c r="D1118" i="55"/>
  <c r="M1117" i="55"/>
  <c r="L1117" i="55"/>
  <c r="D1117" i="55"/>
  <c r="M1116" i="55"/>
  <c r="L1116" i="55"/>
  <c r="D1116" i="55"/>
  <c r="M1115" i="55"/>
  <c r="L1115" i="55"/>
  <c r="D1115" i="55"/>
  <c r="M1114" i="55"/>
  <c r="L1114" i="55"/>
  <c r="D1114" i="55"/>
  <c r="M1113" i="55"/>
  <c r="L1113" i="55"/>
  <c r="D1113" i="55"/>
  <c r="M1112" i="55"/>
  <c r="L1112" i="55"/>
  <c r="D1112" i="55"/>
  <c r="M1111" i="55"/>
  <c r="L1111" i="55"/>
  <c r="D1111" i="55"/>
  <c r="M1110" i="55"/>
  <c r="L1110" i="55"/>
  <c r="D1110" i="55"/>
  <c r="M1109" i="55"/>
  <c r="L1109" i="55"/>
  <c r="D1109" i="55"/>
  <c r="M1108" i="55"/>
  <c r="L1108" i="55"/>
  <c r="D1108" i="55"/>
  <c r="M1107" i="55"/>
  <c r="L1107" i="55"/>
  <c r="D1107" i="55"/>
  <c r="M1106" i="55"/>
  <c r="L1106" i="55"/>
  <c r="D1106" i="55"/>
  <c r="M1105" i="55"/>
  <c r="L1105" i="55"/>
  <c r="D1105" i="55"/>
  <c r="M1104" i="55"/>
  <c r="L1104" i="55"/>
  <c r="D1104" i="55"/>
  <c r="M1103" i="55"/>
  <c r="L1103" i="55"/>
  <c r="D1103" i="55"/>
  <c r="M1102" i="55"/>
  <c r="L1102" i="55"/>
  <c r="D1102" i="55"/>
  <c r="M1101" i="55"/>
  <c r="L1101" i="55"/>
  <c r="D1101" i="55"/>
  <c r="M1100" i="55"/>
  <c r="L1100" i="55"/>
  <c r="D1100" i="55"/>
  <c r="M1099" i="55"/>
  <c r="L1099" i="55"/>
  <c r="D1099" i="55"/>
  <c r="M1098" i="55"/>
  <c r="L1098" i="55"/>
  <c r="D1098" i="55"/>
  <c r="M1097" i="55"/>
  <c r="L1097" i="55"/>
  <c r="D1097" i="55"/>
  <c r="M1096" i="55"/>
  <c r="L1096" i="55"/>
  <c r="D1096" i="55"/>
  <c r="M1095" i="55"/>
  <c r="L1095" i="55"/>
  <c r="D1095" i="55"/>
  <c r="M1094" i="55"/>
  <c r="L1094" i="55"/>
  <c r="D1094" i="55"/>
  <c r="M1093" i="55"/>
  <c r="L1093" i="55"/>
  <c r="D1093" i="55"/>
  <c r="M1092" i="55"/>
  <c r="L1092" i="55"/>
  <c r="D1092" i="55"/>
  <c r="M1091" i="55"/>
  <c r="L1091" i="55"/>
  <c r="D1091" i="55"/>
  <c r="M1090" i="55"/>
  <c r="L1090" i="55"/>
  <c r="D1090" i="55"/>
  <c r="M1089" i="55"/>
  <c r="L1089" i="55"/>
  <c r="D1089" i="55"/>
  <c r="M1088" i="55"/>
  <c r="L1088" i="55"/>
  <c r="D1088" i="55"/>
  <c r="M1087" i="55"/>
  <c r="L1087" i="55"/>
  <c r="D1087" i="55"/>
  <c r="M1086" i="55"/>
  <c r="L1086" i="55"/>
  <c r="D1086" i="55"/>
  <c r="M1085" i="55"/>
  <c r="L1085" i="55"/>
  <c r="D1085" i="55"/>
  <c r="M1084" i="55"/>
  <c r="L1084" i="55"/>
  <c r="D1084" i="55"/>
  <c r="M1083" i="55"/>
  <c r="L1083" i="55"/>
  <c r="D1083" i="55"/>
  <c r="M1082" i="55"/>
  <c r="L1082" i="55"/>
  <c r="D1082" i="55"/>
  <c r="M1081" i="55"/>
  <c r="L1081" i="55"/>
  <c r="D1081" i="55"/>
  <c r="M1080" i="55"/>
  <c r="L1080" i="55"/>
  <c r="D1080" i="55"/>
  <c r="M1079" i="55"/>
  <c r="L1079" i="55"/>
  <c r="D1079" i="55"/>
  <c r="M1078" i="55"/>
  <c r="L1078" i="55"/>
  <c r="D1078" i="55"/>
  <c r="M1077" i="55"/>
  <c r="L1077" i="55"/>
  <c r="D1077" i="55"/>
  <c r="M1076" i="55"/>
  <c r="L1076" i="55"/>
  <c r="D1076" i="55"/>
  <c r="M1075" i="55"/>
  <c r="L1075" i="55"/>
  <c r="D1075" i="55"/>
  <c r="M1074" i="55"/>
  <c r="L1074" i="55"/>
  <c r="D1074" i="55"/>
  <c r="M1073" i="55"/>
  <c r="L1073" i="55"/>
  <c r="D1073" i="55"/>
  <c r="M1072" i="55"/>
  <c r="L1072" i="55"/>
  <c r="D1072" i="55"/>
  <c r="M1071" i="55"/>
  <c r="L1071" i="55"/>
  <c r="D1071" i="55"/>
  <c r="M1070" i="55"/>
  <c r="L1070" i="55"/>
  <c r="D1070" i="55"/>
  <c r="M1069" i="55"/>
  <c r="L1069" i="55"/>
  <c r="D1069" i="55"/>
  <c r="M1068" i="55"/>
  <c r="L1068" i="55"/>
  <c r="D1068" i="55"/>
  <c r="M1067" i="55"/>
  <c r="L1067" i="55"/>
  <c r="D1067" i="55"/>
  <c r="M1066" i="55"/>
  <c r="L1066" i="55"/>
  <c r="D1066" i="55"/>
  <c r="M1065" i="55"/>
  <c r="L1065" i="55"/>
  <c r="D1065" i="55"/>
  <c r="M1064" i="55"/>
  <c r="L1064" i="55"/>
  <c r="D1064" i="55"/>
  <c r="M1063" i="55"/>
  <c r="L1063" i="55"/>
  <c r="D1063" i="55"/>
  <c r="M1062" i="55"/>
  <c r="L1062" i="55"/>
  <c r="D1062" i="55"/>
  <c r="M1061" i="55"/>
  <c r="L1061" i="55"/>
  <c r="D1061" i="55"/>
  <c r="M1060" i="55"/>
  <c r="L1060" i="55"/>
  <c r="D1060" i="55"/>
  <c r="M1059" i="55"/>
  <c r="L1059" i="55"/>
  <c r="D1059" i="55"/>
  <c r="M1058" i="55"/>
  <c r="L1058" i="55"/>
  <c r="D1058" i="55"/>
  <c r="M1057" i="55"/>
  <c r="L1057" i="55"/>
  <c r="D1057" i="55"/>
  <c r="M1056" i="55"/>
  <c r="L1056" i="55"/>
  <c r="D1056" i="55"/>
  <c r="M1055" i="55"/>
  <c r="L1055" i="55"/>
  <c r="D1055" i="55"/>
  <c r="M1054" i="55"/>
  <c r="L1054" i="55"/>
  <c r="D1054" i="55"/>
  <c r="M1053" i="55"/>
  <c r="L1053" i="55"/>
  <c r="D1053" i="55"/>
  <c r="M1052" i="55"/>
  <c r="L1052" i="55"/>
  <c r="D1052" i="55"/>
  <c r="M1051" i="55"/>
  <c r="L1051" i="55"/>
  <c r="D1051" i="55"/>
  <c r="M1050" i="55"/>
  <c r="L1050" i="55"/>
  <c r="D1050" i="55"/>
  <c r="M1049" i="55"/>
  <c r="L1049" i="55"/>
  <c r="D1049" i="55"/>
  <c r="M1048" i="55"/>
  <c r="L1048" i="55"/>
  <c r="D1048" i="55"/>
  <c r="M1047" i="55"/>
  <c r="L1047" i="55"/>
  <c r="D1047" i="55"/>
  <c r="M1046" i="55"/>
  <c r="L1046" i="55"/>
  <c r="D1046" i="55"/>
  <c r="M1045" i="55"/>
  <c r="L1045" i="55"/>
  <c r="D1045" i="55"/>
  <c r="M1044" i="55"/>
  <c r="L1044" i="55"/>
  <c r="D1044" i="55"/>
  <c r="M1043" i="55"/>
  <c r="L1043" i="55"/>
  <c r="D1043" i="55"/>
  <c r="M1042" i="55"/>
  <c r="L1042" i="55"/>
  <c r="D1042" i="55"/>
  <c r="M1041" i="55"/>
  <c r="L1041" i="55"/>
  <c r="D1041" i="55"/>
  <c r="M1040" i="55"/>
  <c r="L1040" i="55"/>
  <c r="D1040" i="55"/>
  <c r="M1039" i="55"/>
  <c r="L1039" i="55"/>
  <c r="D1039" i="55"/>
  <c r="M1038" i="55"/>
  <c r="L1038" i="55"/>
  <c r="D1038" i="55"/>
  <c r="M1037" i="55"/>
  <c r="L1037" i="55"/>
  <c r="D1037" i="55"/>
  <c r="M1036" i="55"/>
  <c r="L1036" i="55"/>
  <c r="D1036" i="55"/>
  <c r="M1035" i="55"/>
  <c r="L1035" i="55"/>
  <c r="D1035" i="55"/>
  <c r="M1034" i="55"/>
  <c r="L1034" i="55"/>
  <c r="D1034" i="55"/>
  <c r="M1033" i="55"/>
  <c r="L1033" i="55"/>
  <c r="D1033" i="55"/>
  <c r="M1032" i="55"/>
  <c r="L1032" i="55"/>
  <c r="D1032" i="55"/>
  <c r="M1031" i="55"/>
  <c r="L1031" i="55"/>
  <c r="D1031" i="55"/>
  <c r="M1030" i="55"/>
  <c r="L1030" i="55"/>
  <c r="D1030" i="55"/>
  <c r="M1029" i="55"/>
  <c r="L1029" i="55"/>
  <c r="D1029" i="55"/>
  <c r="M1028" i="55"/>
  <c r="L1028" i="55"/>
  <c r="D1028" i="55"/>
  <c r="M1027" i="55"/>
  <c r="L1027" i="55"/>
  <c r="D1027" i="55"/>
  <c r="M1026" i="55"/>
  <c r="L1026" i="55"/>
  <c r="D1026" i="55"/>
  <c r="M1025" i="55"/>
  <c r="L1025" i="55"/>
  <c r="D1025" i="55"/>
  <c r="M1024" i="55"/>
  <c r="L1024" i="55"/>
  <c r="D1024" i="55"/>
  <c r="M1023" i="55"/>
  <c r="L1023" i="55"/>
  <c r="D1023" i="55"/>
  <c r="M1022" i="55"/>
  <c r="L1022" i="55"/>
  <c r="D1022" i="55"/>
  <c r="M1021" i="55"/>
  <c r="L1021" i="55"/>
  <c r="D1021" i="55"/>
  <c r="M1020" i="55"/>
  <c r="L1020" i="55"/>
  <c r="D1020" i="55"/>
  <c r="M1019" i="55"/>
  <c r="L1019" i="55"/>
  <c r="D1019" i="55"/>
  <c r="M1018" i="55"/>
  <c r="L1018" i="55"/>
  <c r="D1018" i="55"/>
  <c r="M1017" i="55"/>
  <c r="L1017" i="55"/>
  <c r="D1017" i="55"/>
  <c r="M1016" i="55"/>
  <c r="L1016" i="55"/>
  <c r="D1016" i="55"/>
  <c r="M1015" i="55"/>
  <c r="L1015" i="55"/>
  <c r="D1015" i="55"/>
  <c r="M1014" i="55"/>
  <c r="L1014" i="55"/>
  <c r="D1014" i="55"/>
  <c r="M1013" i="55"/>
  <c r="L1013" i="55"/>
  <c r="D1013" i="55"/>
  <c r="M1012" i="55"/>
  <c r="L1012" i="55"/>
  <c r="D1012" i="55"/>
  <c r="M1011" i="55"/>
  <c r="L1011" i="55"/>
  <c r="D1011" i="55"/>
  <c r="M1010" i="55"/>
  <c r="L1010" i="55"/>
  <c r="D1010" i="55"/>
  <c r="M1009" i="55"/>
  <c r="L1009" i="55"/>
  <c r="D1009" i="55"/>
  <c r="M1008" i="55"/>
  <c r="L1008" i="55"/>
  <c r="D1008" i="55"/>
  <c r="M1007" i="55"/>
  <c r="L1007" i="55"/>
  <c r="D1007" i="55"/>
  <c r="M1006" i="55"/>
  <c r="L1006" i="55"/>
  <c r="D1006" i="55"/>
  <c r="M1005" i="55"/>
  <c r="L1005" i="55"/>
  <c r="D1005" i="55"/>
  <c r="M1004" i="55"/>
  <c r="L1004" i="55"/>
  <c r="D1004" i="55"/>
  <c r="M1003" i="55"/>
  <c r="L1003" i="55"/>
  <c r="D1003" i="55"/>
  <c r="M1002" i="55"/>
  <c r="L1002" i="55"/>
  <c r="D1002" i="55"/>
  <c r="M1001" i="55"/>
  <c r="L1001" i="55"/>
  <c r="D1001" i="55"/>
  <c r="M1000" i="55"/>
  <c r="L1000" i="55"/>
  <c r="D1000" i="55"/>
  <c r="M999" i="55"/>
  <c r="L999" i="55"/>
  <c r="D999" i="55"/>
  <c r="M998" i="55"/>
  <c r="L998" i="55"/>
  <c r="D998" i="55"/>
  <c r="M997" i="55"/>
  <c r="L997" i="55"/>
  <c r="D997" i="55"/>
  <c r="M996" i="55"/>
  <c r="L996" i="55"/>
  <c r="D996" i="55"/>
  <c r="M995" i="55"/>
  <c r="L995" i="55"/>
  <c r="D995" i="55"/>
  <c r="M994" i="55"/>
  <c r="L994" i="55"/>
  <c r="D994" i="55"/>
  <c r="M993" i="55"/>
  <c r="L993" i="55"/>
  <c r="D993" i="55"/>
  <c r="M992" i="55"/>
  <c r="L992" i="55"/>
  <c r="D992" i="55"/>
  <c r="M991" i="55"/>
  <c r="L991" i="55"/>
  <c r="D991" i="55"/>
  <c r="M990" i="55"/>
  <c r="L990" i="55"/>
  <c r="D990" i="55"/>
  <c r="M989" i="55"/>
  <c r="L989" i="55"/>
  <c r="D989" i="55"/>
  <c r="M988" i="55"/>
  <c r="L988" i="55"/>
  <c r="D988" i="55"/>
  <c r="M987" i="55"/>
  <c r="L987" i="55"/>
  <c r="D987" i="55"/>
  <c r="M986" i="55"/>
  <c r="L986" i="55"/>
  <c r="D986" i="55"/>
  <c r="M985" i="55"/>
  <c r="L985" i="55"/>
  <c r="D985" i="55"/>
  <c r="M984" i="55"/>
  <c r="L984" i="55"/>
  <c r="D984" i="55"/>
  <c r="M983" i="55"/>
  <c r="L983" i="55"/>
  <c r="D983" i="55"/>
  <c r="M982" i="55"/>
  <c r="L982" i="55"/>
  <c r="D982" i="55"/>
  <c r="M981" i="55"/>
  <c r="L981" i="55"/>
  <c r="D981" i="55"/>
  <c r="M980" i="55"/>
  <c r="L980" i="55"/>
  <c r="D980" i="55"/>
  <c r="M979" i="55"/>
  <c r="L979" i="55"/>
  <c r="D979" i="55"/>
  <c r="M978" i="55"/>
  <c r="L978" i="55"/>
  <c r="D978" i="55"/>
  <c r="M977" i="55"/>
  <c r="L977" i="55"/>
  <c r="D977" i="55"/>
  <c r="M976" i="55"/>
  <c r="L976" i="55"/>
  <c r="D976" i="55"/>
  <c r="M975" i="55"/>
  <c r="L975" i="55"/>
  <c r="D975" i="55"/>
  <c r="M974" i="55"/>
  <c r="L974" i="55"/>
  <c r="D974" i="55"/>
  <c r="M973" i="55"/>
  <c r="L973" i="55"/>
  <c r="D973" i="55"/>
  <c r="M972" i="55"/>
  <c r="L972" i="55"/>
  <c r="D972" i="55"/>
  <c r="M971" i="55"/>
  <c r="L971" i="55"/>
  <c r="D971" i="55"/>
  <c r="M970" i="55"/>
  <c r="L970" i="55"/>
  <c r="D970" i="55"/>
  <c r="M969" i="55"/>
  <c r="L969" i="55"/>
  <c r="D969" i="55"/>
  <c r="M968" i="55"/>
  <c r="L968" i="55"/>
  <c r="D968" i="55"/>
  <c r="M967" i="55"/>
  <c r="L967" i="55"/>
  <c r="D967" i="55"/>
  <c r="M966" i="55"/>
  <c r="L966" i="55"/>
  <c r="D966" i="55"/>
  <c r="M965" i="55"/>
  <c r="L965" i="55"/>
  <c r="D965" i="55"/>
  <c r="M964" i="55"/>
  <c r="L964" i="55"/>
  <c r="D964" i="55"/>
  <c r="M963" i="55"/>
  <c r="L963" i="55"/>
  <c r="D963" i="55"/>
  <c r="M962" i="55"/>
  <c r="L962" i="55"/>
  <c r="D962" i="55"/>
  <c r="M961" i="55"/>
  <c r="L961" i="55"/>
  <c r="D961" i="55"/>
  <c r="M960" i="55"/>
  <c r="L960" i="55"/>
  <c r="D960" i="55"/>
  <c r="M959" i="55"/>
  <c r="L959" i="55"/>
  <c r="D959" i="55"/>
  <c r="M958" i="55"/>
  <c r="L958" i="55"/>
  <c r="D958" i="55"/>
  <c r="M957" i="55"/>
  <c r="L957" i="55"/>
  <c r="D957" i="55"/>
  <c r="M956" i="55"/>
  <c r="L956" i="55"/>
  <c r="D956" i="55"/>
  <c r="M955" i="55"/>
  <c r="L955" i="55"/>
  <c r="D955" i="55"/>
  <c r="M954" i="55"/>
  <c r="L954" i="55"/>
  <c r="D954" i="55"/>
  <c r="M953" i="55"/>
  <c r="L953" i="55"/>
  <c r="D953" i="55"/>
  <c r="M952" i="55"/>
  <c r="L952" i="55"/>
  <c r="D952" i="55"/>
  <c r="M951" i="55"/>
  <c r="L951" i="55"/>
  <c r="D951" i="55"/>
  <c r="M950" i="55"/>
  <c r="L950" i="55"/>
  <c r="D950" i="55"/>
  <c r="M949" i="55"/>
  <c r="L949" i="55"/>
  <c r="D949" i="55"/>
  <c r="M948" i="55"/>
  <c r="L948" i="55"/>
  <c r="D948" i="55"/>
  <c r="M947" i="55"/>
  <c r="L947" i="55"/>
  <c r="D947" i="55"/>
  <c r="M946" i="55"/>
  <c r="L946" i="55"/>
  <c r="D946" i="55"/>
  <c r="M945" i="55"/>
  <c r="L945" i="55"/>
  <c r="D945" i="55"/>
  <c r="M944" i="55"/>
  <c r="L944" i="55"/>
  <c r="D944" i="55"/>
  <c r="M943" i="55"/>
  <c r="L943" i="55"/>
  <c r="D943" i="55"/>
  <c r="M942" i="55"/>
  <c r="L942" i="55"/>
  <c r="D942" i="55"/>
  <c r="M941" i="55"/>
  <c r="L941" i="55"/>
  <c r="D941" i="55"/>
  <c r="M940" i="55"/>
  <c r="L940" i="55"/>
  <c r="D940" i="55"/>
  <c r="M939" i="55"/>
  <c r="L939" i="55"/>
  <c r="D939" i="55"/>
  <c r="M938" i="55"/>
  <c r="L938" i="55"/>
  <c r="D938" i="55"/>
  <c r="M937" i="55"/>
  <c r="L937" i="55"/>
  <c r="D937" i="55"/>
  <c r="M936" i="55"/>
  <c r="L936" i="55"/>
  <c r="D936" i="55"/>
  <c r="M935" i="55"/>
  <c r="L935" i="55"/>
  <c r="D935" i="55"/>
  <c r="M934" i="55"/>
  <c r="L934" i="55"/>
  <c r="D934" i="55"/>
  <c r="M933" i="55"/>
  <c r="L933" i="55"/>
  <c r="D933" i="55"/>
  <c r="M932" i="55"/>
  <c r="L932" i="55"/>
  <c r="D932" i="55"/>
  <c r="M931" i="55"/>
  <c r="L931" i="55"/>
  <c r="D931" i="55"/>
  <c r="M930" i="55"/>
  <c r="L930" i="55"/>
  <c r="D930" i="55"/>
  <c r="M929" i="55"/>
  <c r="L929" i="55"/>
  <c r="D929" i="55"/>
  <c r="M928" i="55"/>
  <c r="L928" i="55"/>
  <c r="D928" i="55"/>
  <c r="M927" i="55"/>
  <c r="L927" i="55"/>
  <c r="D927" i="55"/>
  <c r="M926" i="55"/>
  <c r="L926" i="55"/>
  <c r="D926" i="55"/>
  <c r="M925" i="55"/>
  <c r="L925" i="55"/>
  <c r="D925" i="55"/>
  <c r="M924" i="55"/>
  <c r="L924" i="55"/>
  <c r="D924" i="55"/>
  <c r="M923" i="55"/>
  <c r="L923" i="55"/>
  <c r="D923" i="55"/>
  <c r="M922" i="55"/>
  <c r="L922" i="55"/>
  <c r="D922" i="55"/>
  <c r="M921" i="55"/>
  <c r="L921" i="55"/>
  <c r="D921" i="55"/>
  <c r="M920" i="55"/>
  <c r="L920" i="55"/>
  <c r="D920" i="55"/>
  <c r="M919" i="55"/>
  <c r="L919" i="55"/>
  <c r="D919" i="55"/>
  <c r="M918" i="55"/>
  <c r="L918" i="55"/>
  <c r="D918" i="55"/>
  <c r="M917" i="55"/>
  <c r="L917" i="55"/>
  <c r="D917" i="55"/>
  <c r="M916" i="55"/>
  <c r="L916" i="55"/>
  <c r="D916" i="55"/>
  <c r="M915" i="55"/>
  <c r="L915" i="55"/>
  <c r="D915" i="55"/>
  <c r="M914" i="55"/>
  <c r="L914" i="55"/>
  <c r="D914" i="55"/>
  <c r="M913" i="55"/>
  <c r="L913" i="55"/>
  <c r="D913" i="55"/>
  <c r="M912" i="55"/>
  <c r="L912" i="55"/>
  <c r="D912" i="55"/>
  <c r="M911" i="55"/>
  <c r="L911" i="55"/>
  <c r="D911" i="55"/>
  <c r="M910" i="55"/>
  <c r="L910" i="55"/>
  <c r="D910" i="55"/>
  <c r="M909" i="55"/>
  <c r="L909" i="55"/>
  <c r="D909" i="55"/>
  <c r="M908" i="55"/>
  <c r="L908" i="55"/>
  <c r="D908" i="55"/>
  <c r="M907" i="55"/>
  <c r="L907" i="55"/>
  <c r="D907" i="55"/>
  <c r="M906" i="55"/>
  <c r="L906" i="55"/>
  <c r="D906" i="55"/>
  <c r="M905" i="55"/>
  <c r="L905" i="55"/>
  <c r="D905" i="55"/>
  <c r="M904" i="55"/>
  <c r="L904" i="55"/>
  <c r="D904" i="55"/>
  <c r="M903" i="55"/>
  <c r="L903" i="55"/>
  <c r="D903" i="55"/>
  <c r="M902" i="55"/>
  <c r="L902" i="55"/>
  <c r="D902" i="55"/>
  <c r="M901" i="55"/>
  <c r="L901" i="55"/>
  <c r="D901" i="55"/>
  <c r="M900" i="55"/>
  <c r="L900" i="55"/>
  <c r="D900" i="55"/>
  <c r="M899" i="55"/>
  <c r="L899" i="55"/>
  <c r="D899" i="55"/>
  <c r="M898" i="55"/>
  <c r="L898" i="55"/>
  <c r="D898" i="55"/>
  <c r="M897" i="55"/>
  <c r="L897" i="55"/>
  <c r="D897" i="55"/>
  <c r="M896" i="55"/>
  <c r="L896" i="55"/>
  <c r="D896" i="55"/>
  <c r="M895" i="55"/>
  <c r="L895" i="55"/>
  <c r="D895" i="55"/>
  <c r="M894" i="55"/>
  <c r="L894" i="55"/>
  <c r="D894" i="55"/>
  <c r="M893" i="55"/>
  <c r="L893" i="55"/>
  <c r="D893" i="55"/>
  <c r="M892" i="55"/>
  <c r="L892" i="55"/>
  <c r="D892" i="55"/>
  <c r="M891" i="55"/>
  <c r="L891" i="55"/>
  <c r="D891" i="55"/>
  <c r="M890" i="55"/>
  <c r="L890" i="55"/>
  <c r="D890" i="55"/>
  <c r="M889" i="55"/>
  <c r="L889" i="55"/>
  <c r="D889" i="55"/>
  <c r="M888" i="55"/>
  <c r="L888" i="55"/>
  <c r="D888" i="55"/>
  <c r="M887" i="55"/>
  <c r="L887" i="55"/>
  <c r="D887" i="55"/>
  <c r="M886" i="55"/>
  <c r="L886" i="55"/>
  <c r="D886" i="55"/>
  <c r="M885" i="55"/>
  <c r="L885" i="55"/>
  <c r="D885" i="55"/>
  <c r="M884" i="55"/>
  <c r="L884" i="55"/>
  <c r="D884" i="55"/>
  <c r="M883" i="55"/>
  <c r="L883" i="55"/>
  <c r="D883" i="55"/>
  <c r="M882" i="55"/>
  <c r="L882" i="55"/>
  <c r="D882" i="55"/>
  <c r="M881" i="55"/>
  <c r="L881" i="55"/>
  <c r="D881" i="55"/>
  <c r="M880" i="55"/>
  <c r="L880" i="55"/>
  <c r="D880" i="55"/>
  <c r="M879" i="55"/>
  <c r="L879" i="55"/>
  <c r="D879" i="55"/>
  <c r="M878" i="55"/>
  <c r="L878" i="55"/>
  <c r="D878" i="55"/>
  <c r="M877" i="55"/>
  <c r="L877" i="55"/>
  <c r="D877" i="55"/>
  <c r="M876" i="55"/>
  <c r="L876" i="55"/>
  <c r="D876" i="55"/>
  <c r="M875" i="55"/>
  <c r="L875" i="55"/>
  <c r="D875" i="55"/>
  <c r="M874" i="55"/>
  <c r="L874" i="55"/>
  <c r="D874" i="55"/>
  <c r="M873" i="55"/>
  <c r="L873" i="55"/>
  <c r="D873" i="55"/>
  <c r="M872" i="55"/>
  <c r="L872" i="55"/>
  <c r="D872" i="55"/>
  <c r="M871" i="55"/>
  <c r="L871" i="55"/>
  <c r="D871" i="55"/>
  <c r="M870" i="55"/>
  <c r="L870" i="55"/>
  <c r="D870" i="55"/>
  <c r="M869" i="55"/>
  <c r="L869" i="55"/>
  <c r="D869" i="55"/>
  <c r="M868" i="55"/>
  <c r="L868" i="55"/>
  <c r="D868" i="55"/>
  <c r="M867" i="55"/>
  <c r="L867" i="55"/>
  <c r="D867" i="55"/>
  <c r="M866" i="55"/>
  <c r="L866" i="55"/>
  <c r="D866" i="55"/>
  <c r="M865" i="55"/>
  <c r="L865" i="55"/>
  <c r="D865" i="55"/>
  <c r="M864" i="55"/>
  <c r="L864" i="55"/>
  <c r="D864" i="55"/>
  <c r="M863" i="55"/>
  <c r="L863" i="55"/>
  <c r="D863" i="55"/>
  <c r="M862" i="55"/>
  <c r="L862" i="55"/>
  <c r="D862" i="55"/>
  <c r="M861" i="55"/>
  <c r="L861" i="55"/>
  <c r="D861" i="55"/>
  <c r="M860" i="55"/>
  <c r="L860" i="55"/>
  <c r="D860" i="55"/>
  <c r="M859" i="55"/>
  <c r="L859" i="55"/>
  <c r="D859" i="55"/>
  <c r="M858" i="55"/>
  <c r="L858" i="55"/>
  <c r="D858" i="55"/>
  <c r="M857" i="55"/>
  <c r="L857" i="55"/>
  <c r="D857" i="55"/>
  <c r="M856" i="55"/>
  <c r="L856" i="55"/>
  <c r="D856" i="55"/>
  <c r="M855" i="55"/>
  <c r="L855" i="55"/>
  <c r="D855" i="55"/>
  <c r="M854" i="55"/>
  <c r="L854" i="55"/>
  <c r="D854" i="55"/>
  <c r="M853" i="55"/>
  <c r="L853" i="55"/>
  <c r="D853" i="55"/>
  <c r="M852" i="55"/>
  <c r="L852" i="55"/>
  <c r="D852" i="55"/>
  <c r="M851" i="55"/>
  <c r="L851" i="55"/>
  <c r="D851" i="55"/>
  <c r="M850" i="55"/>
  <c r="L850" i="55"/>
  <c r="D850" i="55"/>
  <c r="M849" i="55"/>
  <c r="L849" i="55"/>
  <c r="D849" i="55"/>
  <c r="M848" i="55"/>
  <c r="L848" i="55"/>
  <c r="D848" i="55"/>
  <c r="M847" i="55"/>
  <c r="L847" i="55"/>
  <c r="D847" i="55"/>
  <c r="M846" i="55"/>
  <c r="L846" i="55"/>
  <c r="D846" i="55"/>
  <c r="M845" i="55"/>
  <c r="L845" i="55"/>
  <c r="D845" i="55"/>
  <c r="M844" i="55"/>
  <c r="L844" i="55"/>
  <c r="D844" i="55"/>
  <c r="M843" i="55"/>
  <c r="L843" i="55"/>
  <c r="D843" i="55"/>
  <c r="M842" i="55"/>
  <c r="L842" i="55"/>
  <c r="D842" i="55"/>
  <c r="M841" i="55"/>
  <c r="L841" i="55"/>
  <c r="D841" i="55"/>
  <c r="M840" i="55"/>
  <c r="L840" i="55"/>
  <c r="D840" i="55"/>
  <c r="M839" i="55"/>
  <c r="L839" i="55"/>
  <c r="D839" i="55"/>
  <c r="M838" i="55"/>
  <c r="L838" i="55"/>
  <c r="D838" i="55"/>
  <c r="M837" i="55"/>
  <c r="L837" i="55"/>
  <c r="D837" i="55"/>
  <c r="M836" i="55"/>
  <c r="L836" i="55"/>
  <c r="D836" i="55"/>
  <c r="M835" i="55"/>
  <c r="L835" i="55"/>
  <c r="D835" i="55"/>
  <c r="M834" i="55"/>
  <c r="L834" i="55"/>
  <c r="D834" i="55"/>
  <c r="M833" i="55"/>
  <c r="L833" i="55"/>
  <c r="D833" i="55"/>
  <c r="M832" i="55"/>
  <c r="L832" i="55"/>
  <c r="D832" i="55"/>
  <c r="M831" i="55"/>
  <c r="L831" i="55"/>
  <c r="D831" i="55"/>
  <c r="M830" i="55"/>
  <c r="L830" i="55"/>
  <c r="D830" i="55"/>
  <c r="M829" i="55"/>
  <c r="L829" i="55"/>
  <c r="D829" i="55"/>
  <c r="M828" i="55"/>
  <c r="L828" i="55"/>
  <c r="D828" i="55"/>
  <c r="M827" i="55"/>
  <c r="L827" i="55"/>
  <c r="D827" i="55"/>
  <c r="M826" i="55"/>
  <c r="L826" i="55"/>
  <c r="D826" i="55"/>
  <c r="M825" i="55"/>
  <c r="L825" i="55"/>
  <c r="D825" i="55"/>
  <c r="M824" i="55"/>
  <c r="L824" i="55"/>
  <c r="D824" i="55"/>
  <c r="M823" i="55"/>
  <c r="L823" i="55"/>
  <c r="D823" i="55"/>
  <c r="M822" i="55"/>
  <c r="L822" i="55"/>
  <c r="D822" i="55"/>
  <c r="M821" i="55"/>
  <c r="L821" i="55"/>
  <c r="D821" i="55"/>
  <c r="M820" i="55"/>
  <c r="L820" i="55"/>
  <c r="D820" i="55"/>
  <c r="M819" i="55"/>
  <c r="L819" i="55"/>
  <c r="D819" i="55"/>
  <c r="M818" i="55"/>
  <c r="L818" i="55"/>
  <c r="D818" i="55"/>
  <c r="M817" i="55"/>
  <c r="L817" i="55"/>
  <c r="D817" i="55"/>
  <c r="M816" i="55"/>
  <c r="L816" i="55"/>
  <c r="D816" i="55"/>
  <c r="M815" i="55"/>
  <c r="L815" i="55"/>
  <c r="D815" i="55"/>
  <c r="M814" i="55"/>
  <c r="L814" i="55"/>
  <c r="D814" i="55"/>
  <c r="M813" i="55"/>
  <c r="L813" i="55"/>
  <c r="D813" i="55"/>
  <c r="M812" i="55"/>
  <c r="L812" i="55"/>
  <c r="D812" i="55"/>
  <c r="M811" i="55"/>
  <c r="L811" i="55"/>
  <c r="D811" i="55"/>
  <c r="M810" i="55"/>
  <c r="L810" i="55"/>
  <c r="D810" i="55"/>
  <c r="M809" i="55"/>
  <c r="L809" i="55"/>
  <c r="D809" i="55"/>
  <c r="M808" i="55"/>
  <c r="L808" i="55"/>
  <c r="D808" i="55"/>
  <c r="M807" i="55"/>
  <c r="L807" i="55"/>
  <c r="D807" i="55"/>
  <c r="M806" i="55"/>
  <c r="L806" i="55"/>
  <c r="D806" i="55"/>
  <c r="M805" i="55"/>
  <c r="L805" i="55"/>
  <c r="D805" i="55"/>
  <c r="M804" i="55"/>
  <c r="L804" i="55"/>
  <c r="D804" i="55"/>
  <c r="M803" i="55"/>
  <c r="L803" i="55"/>
  <c r="D803" i="55"/>
  <c r="M802" i="55"/>
  <c r="L802" i="55"/>
  <c r="D802" i="55"/>
  <c r="M801" i="55"/>
  <c r="L801" i="55"/>
  <c r="D801" i="55"/>
  <c r="M800" i="55"/>
  <c r="L800" i="55"/>
  <c r="D800" i="55"/>
  <c r="M799" i="55"/>
  <c r="L799" i="55"/>
  <c r="D799" i="55"/>
  <c r="M798" i="55"/>
  <c r="L798" i="55"/>
  <c r="D798" i="55"/>
  <c r="M797" i="55"/>
  <c r="L797" i="55"/>
  <c r="D797" i="55"/>
  <c r="M796" i="55"/>
  <c r="L796" i="55"/>
  <c r="D796" i="55"/>
  <c r="M795" i="55"/>
  <c r="L795" i="55"/>
  <c r="D795" i="55"/>
  <c r="M794" i="55"/>
  <c r="L794" i="55"/>
  <c r="D794" i="55"/>
  <c r="M793" i="55"/>
  <c r="L793" i="55"/>
  <c r="D793" i="55"/>
  <c r="M792" i="55"/>
  <c r="L792" i="55"/>
  <c r="D792" i="55"/>
  <c r="M791" i="55"/>
  <c r="L791" i="55"/>
  <c r="D791" i="55"/>
  <c r="M790" i="55"/>
  <c r="L790" i="55"/>
  <c r="D790" i="55"/>
  <c r="M789" i="55"/>
  <c r="L789" i="55"/>
  <c r="D789" i="55"/>
  <c r="M788" i="55"/>
  <c r="L788" i="55"/>
  <c r="D788" i="55"/>
  <c r="M787" i="55"/>
  <c r="L787" i="55"/>
  <c r="D787" i="55"/>
  <c r="M786" i="55"/>
  <c r="L786" i="55"/>
  <c r="D786" i="55"/>
  <c r="M785" i="55"/>
  <c r="L785" i="55"/>
  <c r="D785" i="55"/>
  <c r="M784" i="55"/>
  <c r="L784" i="55"/>
  <c r="D784" i="55"/>
  <c r="M783" i="55"/>
  <c r="L783" i="55"/>
  <c r="D783" i="55"/>
  <c r="M782" i="55"/>
  <c r="L782" i="55"/>
  <c r="D782" i="55"/>
  <c r="M781" i="55"/>
  <c r="L781" i="55"/>
  <c r="D781" i="55"/>
  <c r="M780" i="55"/>
  <c r="L780" i="55"/>
  <c r="D780" i="55"/>
  <c r="M779" i="55"/>
  <c r="L779" i="55"/>
  <c r="D779" i="55"/>
  <c r="M778" i="55"/>
  <c r="L778" i="55"/>
  <c r="D778" i="55"/>
  <c r="M777" i="55"/>
  <c r="L777" i="55"/>
  <c r="D777" i="55"/>
  <c r="M776" i="55"/>
  <c r="L776" i="55"/>
  <c r="D776" i="55"/>
  <c r="M775" i="55"/>
  <c r="L775" i="55"/>
  <c r="D775" i="55"/>
  <c r="M774" i="55"/>
  <c r="L774" i="55"/>
  <c r="D774" i="55"/>
  <c r="M773" i="55"/>
  <c r="L773" i="55"/>
  <c r="D773" i="55"/>
  <c r="M772" i="55"/>
  <c r="L772" i="55"/>
  <c r="D772" i="55"/>
  <c r="M771" i="55"/>
  <c r="L771" i="55"/>
  <c r="D771" i="55"/>
  <c r="M770" i="55"/>
  <c r="L770" i="55"/>
  <c r="D770" i="55"/>
  <c r="M769" i="55"/>
  <c r="L769" i="55"/>
  <c r="D769" i="55"/>
  <c r="M768" i="55"/>
  <c r="L768" i="55"/>
  <c r="D768" i="55"/>
  <c r="M767" i="55"/>
  <c r="L767" i="55"/>
  <c r="D767" i="55"/>
  <c r="M766" i="55"/>
  <c r="L766" i="55"/>
  <c r="D766" i="55"/>
  <c r="M765" i="55"/>
  <c r="L765" i="55"/>
  <c r="D765" i="55"/>
  <c r="M764" i="55"/>
  <c r="L764" i="55"/>
  <c r="D764" i="55"/>
  <c r="M763" i="55"/>
  <c r="L763" i="55"/>
  <c r="D763" i="55"/>
  <c r="M762" i="55"/>
  <c r="L762" i="55"/>
  <c r="D762" i="55"/>
  <c r="M761" i="55"/>
  <c r="L761" i="55"/>
  <c r="D761" i="55"/>
  <c r="M760" i="55"/>
  <c r="L760" i="55"/>
  <c r="D760" i="55"/>
  <c r="M759" i="55"/>
  <c r="L759" i="55"/>
  <c r="D759" i="55"/>
  <c r="M758" i="55"/>
  <c r="L758" i="55"/>
  <c r="D758" i="55"/>
  <c r="M757" i="55"/>
  <c r="L757" i="55"/>
  <c r="D757" i="55"/>
  <c r="M756" i="55"/>
  <c r="L756" i="55"/>
  <c r="D756" i="55"/>
  <c r="M755" i="55"/>
  <c r="L755" i="55"/>
  <c r="D755" i="55"/>
  <c r="M754" i="55"/>
  <c r="L754" i="55"/>
  <c r="D754" i="55"/>
  <c r="M753" i="55"/>
  <c r="L753" i="55"/>
  <c r="D753" i="55"/>
  <c r="M752" i="55"/>
  <c r="L752" i="55"/>
  <c r="D752" i="55"/>
  <c r="M751" i="55"/>
  <c r="L751" i="55"/>
  <c r="D751" i="55"/>
  <c r="M750" i="55"/>
  <c r="L750" i="55"/>
  <c r="D750" i="55"/>
  <c r="M749" i="55"/>
  <c r="L749" i="55"/>
  <c r="D749" i="55"/>
  <c r="M748" i="55"/>
  <c r="L748" i="55"/>
  <c r="D748" i="55"/>
  <c r="M747" i="55"/>
  <c r="L747" i="55"/>
  <c r="D747" i="55"/>
  <c r="M746" i="55"/>
  <c r="L746" i="55"/>
  <c r="D746" i="55"/>
  <c r="M745" i="55"/>
  <c r="L745" i="55"/>
  <c r="D745" i="55"/>
  <c r="M744" i="55"/>
  <c r="L744" i="55"/>
  <c r="D744" i="55"/>
  <c r="M743" i="55"/>
  <c r="L743" i="55"/>
  <c r="D743" i="55"/>
  <c r="M742" i="55"/>
  <c r="L742" i="55"/>
  <c r="D742" i="55"/>
  <c r="M741" i="55"/>
  <c r="L741" i="55"/>
  <c r="D741" i="55"/>
  <c r="M740" i="55"/>
  <c r="L740" i="55"/>
  <c r="D740" i="55"/>
  <c r="M739" i="55"/>
  <c r="L739" i="55"/>
  <c r="D739" i="55"/>
  <c r="M738" i="55"/>
  <c r="L738" i="55"/>
  <c r="D738" i="55"/>
  <c r="M737" i="55"/>
  <c r="L737" i="55"/>
  <c r="D737" i="55"/>
  <c r="M736" i="55"/>
  <c r="L736" i="55"/>
  <c r="D736" i="55"/>
  <c r="M735" i="55"/>
  <c r="L735" i="55"/>
  <c r="D735" i="55"/>
  <c r="M734" i="55"/>
  <c r="L734" i="55"/>
  <c r="D734" i="55"/>
  <c r="M733" i="55"/>
  <c r="L733" i="55"/>
  <c r="D733" i="55"/>
  <c r="M732" i="55"/>
  <c r="L732" i="55"/>
  <c r="D732" i="55"/>
  <c r="M731" i="55"/>
  <c r="L731" i="55"/>
  <c r="D731" i="55"/>
  <c r="M730" i="55"/>
  <c r="L730" i="55"/>
  <c r="D730" i="55"/>
  <c r="M729" i="55"/>
  <c r="L729" i="55"/>
  <c r="D729" i="55"/>
  <c r="M728" i="55"/>
  <c r="L728" i="55"/>
  <c r="D728" i="55"/>
  <c r="M727" i="55"/>
  <c r="L727" i="55"/>
  <c r="D727" i="55"/>
  <c r="M726" i="55"/>
  <c r="L726" i="55"/>
  <c r="D726" i="55"/>
  <c r="M725" i="55"/>
  <c r="L725" i="55"/>
  <c r="D725" i="55"/>
  <c r="M724" i="55"/>
  <c r="L724" i="55"/>
  <c r="D724" i="55"/>
  <c r="M723" i="55"/>
  <c r="L723" i="55"/>
  <c r="D723" i="55"/>
  <c r="M722" i="55"/>
  <c r="L722" i="55"/>
  <c r="D722" i="55"/>
  <c r="M721" i="55"/>
  <c r="L721" i="55"/>
  <c r="D721" i="55"/>
  <c r="M720" i="55"/>
  <c r="L720" i="55"/>
  <c r="D720" i="55"/>
  <c r="M719" i="55"/>
  <c r="L719" i="55"/>
  <c r="D719" i="55"/>
  <c r="M718" i="55"/>
  <c r="L718" i="55"/>
  <c r="D718" i="55"/>
  <c r="M717" i="55"/>
  <c r="L717" i="55"/>
  <c r="D717" i="55"/>
  <c r="M716" i="55"/>
  <c r="L716" i="55"/>
  <c r="D716" i="55"/>
  <c r="M715" i="55"/>
  <c r="L715" i="55"/>
  <c r="D715" i="55"/>
  <c r="M714" i="55"/>
  <c r="L714" i="55"/>
  <c r="D714" i="55"/>
  <c r="M713" i="55"/>
  <c r="L713" i="55"/>
  <c r="D713" i="55"/>
  <c r="M712" i="55"/>
  <c r="L712" i="55"/>
  <c r="D712" i="55"/>
  <c r="M711" i="55"/>
  <c r="L711" i="55"/>
  <c r="D711" i="55"/>
  <c r="M710" i="55"/>
  <c r="L710" i="55"/>
  <c r="D710" i="55"/>
  <c r="M709" i="55"/>
  <c r="L709" i="55"/>
  <c r="D709" i="55"/>
  <c r="M708" i="55"/>
  <c r="L708" i="55"/>
  <c r="D708" i="55"/>
  <c r="M707" i="55"/>
  <c r="L707" i="55"/>
  <c r="D707" i="55"/>
  <c r="M706" i="55"/>
  <c r="L706" i="55"/>
  <c r="D706" i="55"/>
  <c r="M705" i="55"/>
  <c r="L705" i="55"/>
  <c r="D705" i="55"/>
  <c r="M704" i="55"/>
  <c r="L704" i="55"/>
  <c r="D704" i="55"/>
  <c r="M703" i="55"/>
  <c r="L703" i="55"/>
  <c r="D703" i="55"/>
  <c r="M702" i="55"/>
  <c r="L702" i="55"/>
  <c r="D702" i="55"/>
  <c r="M701" i="55"/>
  <c r="L701" i="55"/>
  <c r="D701" i="55"/>
  <c r="M700" i="55"/>
  <c r="L700" i="55"/>
  <c r="D700" i="55"/>
  <c r="M699" i="55"/>
  <c r="L699" i="55"/>
  <c r="D699" i="55"/>
  <c r="M698" i="55"/>
  <c r="L698" i="55"/>
  <c r="D698" i="55"/>
  <c r="M697" i="55"/>
  <c r="L697" i="55"/>
  <c r="D697" i="55"/>
  <c r="M696" i="55"/>
  <c r="L696" i="55"/>
  <c r="D696" i="55"/>
  <c r="M695" i="55"/>
  <c r="L695" i="55"/>
  <c r="D695" i="55"/>
  <c r="M694" i="55"/>
  <c r="L694" i="55"/>
  <c r="D694" i="55"/>
  <c r="M693" i="55"/>
  <c r="L693" i="55"/>
  <c r="D693" i="55"/>
  <c r="M692" i="55"/>
  <c r="L692" i="55"/>
  <c r="D692" i="55"/>
  <c r="M691" i="55"/>
  <c r="L691" i="55"/>
  <c r="D691" i="55"/>
  <c r="M690" i="55"/>
  <c r="L690" i="55"/>
  <c r="D690" i="55"/>
  <c r="M689" i="55"/>
  <c r="L689" i="55"/>
  <c r="D689" i="55"/>
  <c r="M688" i="55"/>
  <c r="L688" i="55"/>
  <c r="D688" i="55"/>
  <c r="M687" i="55"/>
  <c r="L687" i="55"/>
  <c r="D687" i="55"/>
  <c r="M686" i="55"/>
  <c r="L686" i="55"/>
  <c r="D686" i="55"/>
  <c r="M685" i="55"/>
  <c r="L685" i="55"/>
  <c r="D685" i="55"/>
  <c r="M684" i="55"/>
  <c r="L684" i="55"/>
  <c r="D684" i="55"/>
  <c r="M683" i="55"/>
  <c r="L683" i="55"/>
  <c r="D683" i="55"/>
  <c r="M682" i="55"/>
  <c r="L682" i="55"/>
  <c r="D682" i="55"/>
  <c r="M681" i="55"/>
  <c r="L681" i="55"/>
  <c r="D681" i="55"/>
  <c r="M680" i="55"/>
  <c r="L680" i="55"/>
  <c r="D680" i="55"/>
  <c r="M679" i="55"/>
  <c r="L679" i="55"/>
  <c r="D679" i="55"/>
  <c r="M678" i="55"/>
  <c r="L678" i="55"/>
  <c r="D678" i="55"/>
  <c r="M677" i="55"/>
  <c r="L677" i="55"/>
  <c r="D677" i="55"/>
  <c r="M676" i="55"/>
  <c r="L676" i="55"/>
  <c r="D676" i="55"/>
  <c r="M675" i="55"/>
  <c r="L675" i="55"/>
  <c r="D675" i="55"/>
  <c r="M674" i="55"/>
  <c r="L674" i="55"/>
  <c r="D674" i="55"/>
  <c r="M673" i="55"/>
  <c r="L673" i="55"/>
  <c r="D673" i="55"/>
  <c r="M672" i="55"/>
  <c r="L672" i="55"/>
  <c r="D672" i="55"/>
  <c r="M671" i="55"/>
  <c r="L671" i="55"/>
  <c r="D671" i="55"/>
  <c r="M670" i="55"/>
  <c r="L670" i="55"/>
  <c r="D670" i="55"/>
  <c r="M669" i="55"/>
  <c r="L669" i="55"/>
  <c r="D669" i="55"/>
  <c r="M668" i="55"/>
  <c r="L668" i="55"/>
  <c r="D668" i="55"/>
  <c r="M667" i="55"/>
  <c r="L667" i="55"/>
  <c r="D667" i="55"/>
  <c r="M666" i="55"/>
  <c r="L666" i="55"/>
  <c r="D666" i="55"/>
  <c r="M665" i="55"/>
  <c r="L665" i="55"/>
  <c r="D665" i="55"/>
  <c r="M664" i="55"/>
  <c r="L664" i="55"/>
  <c r="D664" i="55"/>
  <c r="M663" i="55"/>
  <c r="L663" i="55"/>
  <c r="D663" i="55"/>
  <c r="M662" i="55"/>
  <c r="L662" i="55"/>
  <c r="D662" i="55"/>
  <c r="M661" i="55"/>
  <c r="L661" i="55"/>
  <c r="D661" i="55"/>
  <c r="M660" i="55"/>
  <c r="L660" i="55"/>
  <c r="D660" i="55"/>
  <c r="M659" i="55"/>
  <c r="L659" i="55"/>
  <c r="D659" i="55"/>
  <c r="M658" i="55"/>
  <c r="L658" i="55"/>
  <c r="D658" i="55"/>
  <c r="M657" i="55"/>
  <c r="L657" i="55"/>
  <c r="D657" i="55"/>
  <c r="M656" i="55"/>
  <c r="L656" i="55"/>
  <c r="D656" i="55"/>
  <c r="M655" i="55"/>
  <c r="L655" i="55"/>
  <c r="D655" i="55"/>
  <c r="M654" i="55"/>
  <c r="L654" i="55"/>
  <c r="D654" i="55"/>
  <c r="M653" i="55"/>
  <c r="L653" i="55"/>
  <c r="D653" i="55"/>
  <c r="M652" i="55"/>
  <c r="L652" i="55"/>
  <c r="D652" i="55"/>
  <c r="M651" i="55"/>
  <c r="L651" i="55"/>
  <c r="D651" i="55"/>
  <c r="M650" i="55"/>
  <c r="L650" i="55"/>
  <c r="D650" i="55"/>
  <c r="M649" i="55"/>
  <c r="L649" i="55"/>
  <c r="D649" i="55"/>
  <c r="M648" i="55"/>
  <c r="L648" i="55"/>
  <c r="D648" i="55"/>
  <c r="M647" i="55"/>
  <c r="L647" i="55"/>
  <c r="D647" i="55"/>
  <c r="M646" i="55"/>
  <c r="L646" i="55"/>
  <c r="D646" i="55"/>
  <c r="M645" i="55"/>
  <c r="L645" i="55"/>
  <c r="D645" i="55"/>
  <c r="M644" i="55"/>
  <c r="L644" i="55"/>
  <c r="D644" i="55"/>
  <c r="M643" i="55"/>
  <c r="L643" i="55"/>
  <c r="D643" i="55"/>
  <c r="M642" i="55"/>
  <c r="L642" i="55"/>
  <c r="D642" i="55"/>
  <c r="M641" i="55"/>
  <c r="L641" i="55"/>
  <c r="D641" i="55"/>
  <c r="M640" i="55"/>
  <c r="L640" i="55"/>
  <c r="D640" i="55"/>
  <c r="M639" i="55"/>
  <c r="L639" i="55"/>
  <c r="D639" i="55"/>
  <c r="M638" i="55"/>
  <c r="L638" i="55"/>
  <c r="D638" i="55"/>
  <c r="M637" i="55"/>
  <c r="L637" i="55"/>
  <c r="D637" i="55"/>
  <c r="M636" i="55"/>
  <c r="L636" i="55"/>
  <c r="D636" i="55"/>
  <c r="M635" i="55"/>
  <c r="L635" i="55"/>
  <c r="D635" i="55"/>
  <c r="M634" i="55"/>
  <c r="L634" i="55"/>
  <c r="D634" i="55"/>
  <c r="M633" i="55"/>
  <c r="L633" i="55"/>
  <c r="D633" i="55"/>
  <c r="M632" i="55"/>
  <c r="L632" i="55"/>
  <c r="D632" i="55"/>
  <c r="M631" i="55"/>
  <c r="L631" i="55"/>
  <c r="D631" i="55"/>
  <c r="M630" i="55"/>
  <c r="L630" i="55"/>
  <c r="D630" i="55"/>
  <c r="M629" i="55"/>
  <c r="L629" i="55"/>
  <c r="D629" i="55"/>
  <c r="M628" i="55"/>
  <c r="L628" i="55"/>
  <c r="D628" i="55"/>
  <c r="M627" i="55"/>
  <c r="L627" i="55"/>
  <c r="D627" i="55"/>
  <c r="M626" i="55"/>
  <c r="L626" i="55"/>
  <c r="D626" i="55"/>
  <c r="M625" i="55"/>
  <c r="L625" i="55"/>
  <c r="D625" i="55"/>
  <c r="M624" i="55"/>
  <c r="L624" i="55"/>
  <c r="D624" i="55"/>
  <c r="M623" i="55"/>
  <c r="L623" i="55"/>
  <c r="D623" i="55"/>
  <c r="M622" i="55"/>
  <c r="L622" i="55"/>
  <c r="D622" i="55"/>
  <c r="M621" i="55"/>
  <c r="L621" i="55"/>
  <c r="D621" i="55"/>
  <c r="M620" i="55"/>
  <c r="L620" i="55"/>
  <c r="D620" i="55"/>
  <c r="M619" i="55"/>
  <c r="L619" i="55"/>
  <c r="D619" i="55"/>
  <c r="M618" i="55"/>
  <c r="L618" i="55"/>
  <c r="D618" i="55"/>
  <c r="M617" i="55"/>
  <c r="L617" i="55"/>
  <c r="D617" i="55"/>
  <c r="M616" i="55"/>
  <c r="L616" i="55"/>
  <c r="D616" i="55"/>
  <c r="M615" i="55"/>
  <c r="L615" i="55"/>
  <c r="D615" i="55"/>
  <c r="M614" i="55"/>
  <c r="L614" i="55"/>
  <c r="D614" i="55"/>
  <c r="M613" i="55"/>
  <c r="L613" i="55"/>
  <c r="D613" i="55"/>
  <c r="M612" i="55"/>
  <c r="L612" i="55"/>
  <c r="D612" i="55"/>
  <c r="M611" i="55"/>
  <c r="L611" i="55"/>
  <c r="D611" i="55"/>
  <c r="M610" i="55"/>
  <c r="L610" i="55"/>
  <c r="D610" i="55"/>
  <c r="M609" i="55"/>
  <c r="L609" i="55"/>
  <c r="D609" i="55"/>
  <c r="M608" i="55"/>
  <c r="L608" i="55"/>
  <c r="D608" i="55"/>
  <c r="M607" i="55"/>
  <c r="L607" i="55"/>
  <c r="D607" i="55"/>
  <c r="M606" i="55"/>
  <c r="L606" i="55"/>
  <c r="D606" i="55"/>
  <c r="M605" i="55"/>
  <c r="L605" i="55"/>
  <c r="D605" i="55"/>
  <c r="M604" i="55"/>
  <c r="L604" i="55"/>
  <c r="D604" i="55"/>
  <c r="M603" i="55"/>
  <c r="L603" i="55"/>
  <c r="D603" i="55"/>
  <c r="M602" i="55"/>
  <c r="L602" i="55"/>
  <c r="D602" i="55"/>
  <c r="M601" i="55"/>
  <c r="L601" i="55"/>
  <c r="D601" i="55"/>
  <c r="M600" i="55"/>
  <c r="L600" i="55"/>
  <c r="D600" i="55"/>
  <c r="M599" i="55"/>
  <c r="L599" i="55"/>
  <c r="D599" i="55"/>
  <c r="M598" i="55"/>
  <c r="L598" i="55"/>
  <c r="D598" i="55"/>
  <c r="M597" i="55"/>
  <c r="L597" i="55"/>
  <c r="D597" i="55"/>
  <c r="M596" i="55"/>
  <c r="L596" i="55"/>
  <c r="D596" i="55"/>
  <c r="M595" i="55"/>
  <c r="L595" i="55"/>
  <c r="D595" i="55"/>
  <c r="M594" i="55"/>
  <c r="L594" i="55"/>
  <c r="D594" i="55"/>
  <c r="M593" i="55"/>
  <c r="L593" i="55"/>
  <c r="D593" i="55"/>
  <c r="M592" i="55"/>
  <c r="L592" i="55"/>
  <c r="D592" i="55"/>
  <c r="M591" i="55"/>
  <c r="L591" i="55"/>
  <c r="D591" i="55"/>
  <c r="M2458" i="55"/>
  <c r="L2458" i="55"/>
  <c r="D2458" i="55"/>
  <c r="M2457" i="55"/>
  <c r="L2457" i="55"/>
  <c r="D2457" i="55"/>
  <c r="M2456" i="55"/>
  <c r="L2456" i="55"/>
  <c r="D2456" i="55"/>
  <c r="M2455" i="55"/>
  <c r="L2455" i="55"/>
  <c r="D2455" i="55"/>
  <c r="M2454" i="55"/>
  <c r="L2454" i="55"/>
  <c r="D2454" i="55"/>
  <c r="M2453" i="55"/>
  <c r="L2453" i="55"/>
  <c r="D2453" i="55"/>
  <c r="M2452" i="55"/>
  <c r="L2452" i="55"/>
  <c r="D2452" i="55"/>
  <c r="M2451" i="55"/>
  <c r="L2451" i="55"/>
  <c r="D2451" i="55"/>
  <c r="M2450" i="55"/>
  <c r="L2450" i="55"/>
  <c r="D2450" i="55"/>
  <c r="M2449" i="55"/>
  <c r="L2449" i="55"/>
  <c r="D2449" i="55"/>
  <c r="M2448" i="55"/>
  <c r="L2448" i="55"/>
  <c r="D2448" i="55"/>
  <c r="M2447" i="55"/>
  <c r="L2447" i="55"/>
  <c r="D2447" i="55"/>
  <c r="M2446" i="55"/>
  <c r="L2446" i="55"/>
  <c r="D2446" i="55"/>
  <c r="M2445" i="55"/>
  <c r="L2445" i="55"/>
  <c r="D2445" i="55"/>
  <c r="M2444" i="55"/>
  <c r="L2444" i="55"/>
  <c r="D2444" i="55"/>
  <c r="M2443" i="55"/>
  <c r="L2443" i="55"/>
  <c r="D2443" i="55"/>
  <c r="M2442" i="55"/>
  <c r="L2442" i="55"/>
  <c r="D2442" i="55"/>
  <c r="M2441" i="55"/>
  <c r="L2441" i="55"/>
  <c r="D2441" i="55"/>
  <c r="M2440" i="55"/>
  <c r="L2440" i="55"/>
  <c r="D2440" i="55"/>
  <c r="M2439" i="55"/>
  <c r="L2439" i="55"/>
  <c r="D2439" i="55"/>
  <c r="M2438" i="55"/>
  <c r="L2438" i="55"/>
  <c r="D2438" i="55"/>
  <c r="M2437" i="55"/>
  <c r="L2437" i="55"/>
  <c r="D2437" i="55"/>
  <c r="M2436" i="55"/>
  <c r="L2436" i="55"/>
  <c r="D2436" i="55"/>
  <c r="M2435" i="55"/>
  <c r="L2435" i="55"/>
  <c r="D2435" i="55"/>
  <c r="M2434" i="55"/>
  <c r="L2434" i="55"/>
  <c r="D2434" i="55"/>
  <c r="M2433" i="55"/>
  <c r="L2433" i="55"/>
  <c r="D2433" i="55"/>
  <c r="M2432" i="55"/>
  <c r="L2432" i="55"/>
  <c r="D2432" i="55"/>
  <c r="M2431" i="55"/>
  <c r="L2431" i="55"/>
  <c r="D2431" i="55"/>
  <c r="M2430" i="55"/>
  <c r="L2430" i="55"/>
  <c r="D2430" i="55"/>
  <c r="M2429" i="55"/>
  <c r="L2429" i="55"/>
  <c r="D2429" i="55"/>
  <c r="M2428" i="55"/>
  <c r="L2428" i="55"/>
  <c r="D2428" i="55"/>
  <c r="M2427" i="55"/>
  <c r="L2427" i="55"/>
  <c r="D2427" i="55"/>
  <c r="M2426" i="55"/>
  <c r="L2426" i="55"/>
  <c r="D2426" i="55"/>
  <c r="M2425" i="55"/>
  <c r="L2425" i="55"/>
  <c r="D2425" i="55"/>
  <c r="M2424" i="55"/>
  <c r="L2424" i="55"/>
  <c r="D2424" i="55"/>
  <c r="M2423" i="55"/>
  <c r="L2423" i="55"/>
  <c r="D2423" i="55"/>
  <c r="M2422" i="55"/>
  <c r="L2422" i="55"/>
  <c r="D2422" i="55"/>
  <c r="M2421" i="55"/>
  <c r="L2421" i="55"/>
  <c r="D2421" i="55"/>
  <c r="M2420" i="55"/>
  <c r="L2420" i="55"/>
  <c r="D2420" i="55"/>
  <c r="M2419" i="55"/>
  <c r="L2419" i="55"/>
  <c r="D2419" i="55"/>
  <c r="M2418" i="55"/>
  <c r="L2418" i="55"/>
  <c r="D2418" i="55"/>
  <c r="M2417" i="55"/>
  <c r="L2417" i="55"/>
  <c r="D2417" i="55"/>
  <c r="M2416" i="55"/>
  <c r="L2416" i="55"/>
  <c r="D2416" i="55"/>
  <c r="M2415" i="55"/>
  <c r="L2415" i="55"/>
  <c r="D2415" i="55"/>
  <c r="M2414" i="55"/>
  <c r="L2414" i="55"/>
  <c r="D2414" i="55"/>
  <c r="M2413" i="55"/>
  <c r="L2413" i="55"/>
  <c r="D2413" i="55"/>
  <c r="M2412" i="55"/>
  <c r="L2412" i="55"/>
  <c r="D2412" i="55"/>
  <c r="M2411" i="55"/>
  <c r="L2411" i="55"/>
  <c r="D2411" i="55"/>
  <c r="M2410" i="55"/>
  <c r="L2410" i="55"/>
  <c r="D2410" i="55"/>
  <c r="M2409" i="55"/>
  <c r="L2409" i="55"/>
  <c r="D2409" i="55"/>
  <c r="M2408" i="55"/>
  <c r="L2408" i="55"/>
  <c r="D2408" i="55"/>
  <c r="M2407" i="55"/>
  <c r="L2407" i="55"/>
  <c r="D2407" i="55"/>
  <c r="M2406" i="55"/>
  <c r="L2406" i="55"/>
  <c r="D2406" i="55"/>
  <c r="M2405" i="55"/>
  <c r="L2405" i="55"/>
  <c r="D2405" i="55"/>
  <c r="M2404" i="55"/>
  <c r="L2404" i="55"/>
  <c r="D2404" i="55"/>
  <c r="M2403" i="55"/>
  <c r="L2403" i="55"/>
  <c r="D2403" i="55"/>
  <c r="M2402" i="55"/>
  <c r="L2402" i="55"/>
  <c r="D2402" i="55"/>
  <c r="M2401" i="55"/>
  <c r="L2401" i="55"/>
  <c r="D2401" i="55"/>
  <c r="M2400" i="55"/>
  <c r="L2400" i="55"/>
  <c r="D2400" i="55"/>
  <c r="M2399" i="55"/>
  <c r="L2399" i="55"/>
  <c r="D2399" i="55"/>
  <c r="M2398" i="55"/>
  <c r="L2398" i="55"/>
  <c r="D2398" i="55"/>
  <c r="M2397" i="55"/>
  <c r="L2397" i="55"/>
  <c r="D2397" i="55"/>
  <c r="M2396" i="55"/>
  <c r="L2396" i="55"/>
  <c r="D2396" i="55"/>
  <c r="M2395" i="55"/>
  <c r="L2395" i="55"/>
  <c r="D2395" i="55"/>
  <c r="M2394" i="55"/>
  <c r="L2394" i="55"/>
  <c r="D2394" i="55"/>
  <c r="M2393" i="55"/>
  <c r="L2393" i="55"/>
  <c r="D2393" i="55"/>
  <c r="M2392" i="55"/>
  <c r="L2392" i="55"/>
  <c r="D2392" i="55"/>
  <c r="M2391" i="55"/>
  <c r="L2391" i="55"/>
  <c r="D2391" i="55"/>
  <c r="M2390" i="55"/>
  <c r="L2390" i="55"/>
  <c r="D2390" i="55"/>
  <c r="M2389" i="55"/>
  <c r="L2389" i="55"/>
  <c r="D2389" i="55"/>
  <c r="M2388" i="55"/>
  <c r="L2388" i="55"/>
  <c r="D2388" i="55"/>
  <c r="M2387" i="55"/>
  <c r="L2387" i="55"/>
  <c r="D2387" i="55"/>
  <c r="M2386" i="55"/>
  <c r="L2386" i="55"/>
  <c r="D2386" i="55"/>
  <c r="M2385" i="55"/>
  <c r="L2385" i="55"/>
  <c r="D2385" i="55"/>
  <c r="M2384" i="55"/>
  <c r="L2384" i="55"/>
  <c r="D2384" i="55"/>
  <c r="M2383" i="55"/>
  <c r="L2383" i="55"/>
  <c r="D2383" i="55"/>
  <c r="M2382" i="55"/>
  <c r="L2382" i="55"/>
  <c r="D2382" i="55"/>
  <c r="M2381" i="55"/>
  <c r="L2381" i="55"/>
  <c r="D2381" i="55"/>
  <c r="M2380" i="55"/>
  <c r="L2380" i="55"/>
  <c r="D2380" i="55"/>
  <c r="M2379" i="55"/>
  <c r="L2379" i="55"/>
  <c r="D2379" i="55"/>
  <c r="M2378" i="55"/>
  <c r="L2378" i="55"/>
  <c r="D2378" i="55"/>
  <c r="M2377" i="55"/>
  <c r="L2377" i="55"/>
  <c r="D2377" i="55"/>
  <c r="M2376" i="55"/>
  <c r="L2376" i="55"/>
  <c r="D2376" i="55"/>
  <c r="M2375" i="55"/>
  <c r="L2375" i="55"/>
  <c r="D2375" i="55"/>
  <c r="M2374" i="55"/>
  <c r="L2374" i="55"/>
  <c r="D2374" i="55"/>
  <c r="M2373" i="55"/>
  <c r="L2373" i="55"/>
  <c r="D2373" i="55"/>
  <c r="M2372" i="55"/>
  <c r="L2372" i="55"/>
  <c r="D2372" i="55"/>
  <c r="M2371" i="55"/>
  <c r="L2371" i="55"/>
  <c r="D2371" i="55"/>
  <c r="M2370" i="55"/>
  <c r="L2370" i="55"/>
  <c r="D2370" i="55"/>
  <c r="M2369" i="55"/>
  <c r="L2369" i="55"/>
  <c r="D2369" i="55"/>
  <c r="M2368" i="55"/>
  <c r="L2368" i="55"/>
  <c r="D2368" i="55"/>
  <c r="M2367" i="55"/>
  <c r="L2367" i="55"/>
  <c r="D2367" i="55"/>
  <c r="M2366" i="55"/>
  <c r="L2366" i="55"/>
  <c r="D2366" i="55"/>
  <c r="M2365" i="55"/>
  <c r="L2365" i="55"/>
  <c r="D2365" i="55"/>
  <c r="M2364" i="55"/>
  <c r="L2364" i="55"/>
  <c r="D2364" i="55"/>
  <c r="M2363" i="55"/>
  <c r="L2363" i="55"/>
  <c r="D2363" i="55"/>
  <c r="M2362" i="55"/>
  <c r="L2362" i="55"/>
  <c r="D2362" i="55"/>
  <c r="M2361" i="55"/>
  <c r="L2361" i="55"/>
  <c r="D2361" i="55"/>
  <c r="M2360" i="55"/>
  <c r="L2360" i="55"/>
  <c r="D2360" i="55"/>
  <c r="M2359" i="55"/>
  <c r="L2359" i="55"/>
  <c r="D2359" i="55"/>
  <c r="M2358" i="55"/>
  <c r="L2358" i="55"/>
  <c r="D2358" i="55"/>
  <c r="M2357" i="55"/>
  <c r="L2357" i="55"/>
  <c r="D2357" i="55"/>
  <c r="M2356" i="55"/>
  <c r="L2356" i="55"/>
  <c r="D2356" i="55"/>
  <c r="M2355" i="55"/>
  <c r="L2355" i="55"/>
  <c r="D2355" i="55"/>
  <c r="M2354" i="55"/>
  <c r="L2354" i="55"/>
  <c r="D2354" i="55"/>
  <c r="M2353" i="55"/>
  <c r="L2353" i="55"/>
  <c r="D2353" i="55"/>
  <c r="M2352" i="55"/>
  <c r="L2352" i="55"/>
  <c r="D2352" i="55"/>
  <c r="M2351" i="55"/>
  <c r="L2351" i="55"/>
  <c r="D2351" i="55"/>
  <c r="M2350" i="55"/>
  <c r="L2350" i="55"/>
  <c r="D2350" i="55"/>
  <c r="M2349" i="55"/>
  <c r="L2349" i="55"/>
  <c r="D2349" i="55"/>
  <c r="M2348" i="55"/>
  <c r="L2348" i="55"/>
  <c r="D2348" i="55"/>
  <c r="M2347" i="55"/>
  <c r="L2347" i="55"/>
  <c r="D2347" i="55"/>
  <c r="M2346" i="55"/>
  <c r="L2346" i="55"/>
  <c r="D2346" i="55"/>
  <c r="M2345" i="55"/>
  <c r="L2345" i="55"/>
  <c r="D2345" i="55"/>
  <c r="M2344" i="55"/>
  <c r="L2344" i="55"/>
  <c r="D2344" i="55"/>
  <c r="M2343" i="55"/>
  <c r="L2343" i="55"/>
  <c r="D2343" i="55"/>
  <c r="M2342" i="55"/>
  <c r="L2342" i="55"/>
  <c r="D2342" i="55"/>
  <c r="M2341" i="55"/>
  <c r="L2341" i="55"/>
  <c r="D2341" i="55"/>
  <c r="M2340" i="55"/>
  <c r="L2340" i="55"/>
  <c r="D2340" i="55"/>
  <c r="M2339" i="55"/>
  <c r="L2339" i="55"/>
  <c r="D2339" i="55"/>
  <c r="M2338" i="55"/>
  <c r="L2338" i="55"/>
  <c r="D2338" i="55"/>
  <c r="M2337" i="55"/>
  <c r="L2337" i="55"/>
  <c r="D2337" i="55"/>
  <c r="M2336" i="55"/>
  <c r="L2336" i="55"/>
  <c r="D2336" i="55"/>
  <c r="M2335" i="55"/>
  <c r="L2335" i="55"/>
  <c r="D2335" i="55"/>
  <c r="M2334" i="55"/>
  <c r="L2334" i="55"/>
  <c r="D2334" i="55"/>
  <c r="M2333" i="55"/>
  <c r="L2333" i="55"/>
  <c r="D2333" i="55"/>
  <c r="M2332" i="55"/>
  <c r="L2332" i="55"/>
  <c r="D2332" i="55"/>
  <c r="M2331" i="55"/>
  <c r="L2331" i="55"/>
  <c r="D2331" i="55"/>
  <c r="M2330" i="55"/>
  <c r="L2330" i="55"/>
  <c r="D2330" i="55"/>
  <c r="M2329" i="55"/>
  <c r="L2329" i="55"/>
  <c r="D2329" i="55"/>
  <c r="M2328" i="55"/>
  <c r="L2328" i="55"/>
  <c r="D2328" i="55"/>
  <c r="M2327" i="55"/>
  <c r="L2327" i="55"/>
  <c r="D2327" i="55"/>
  <c r="M2326" i="55"/>
  <c r="L2326" i="55"/>
  <c r="D2326" i="55"/>
  <c r="M2325" i="55"/>
  <c r="L2325" i="55"/>
  <c r="D2325" i="55"/>
  <c r="M2324" i="55"/>
  <c r="L2324" i="55"/>
  <c r="D2324" i="55"/>
  <c r="M2323" i="55"/>
  <c r="L2323" i="55"/>
  <c r="D2323" i="55"/>
  <c r="M2322" i="55"/>
  <c r="L2322" i="55"/>
  <c r="D2322" i="55"/>
  <c r="M2321" i="55"/>
  <c r="L2321" i="55"/>
  <c r="D2321" i="55"/>
  <c r="M2320" i="55"/>
  <c r="L2320" i="55"/>
  <c r="D2320" i="55"/>
  <c r="M2319" i="55"/>
  <c r="L2319" i="55"/>
  <c r="D2319" i="55"/>
  <c r="M2318" i="55"/>
  <c r="L2318" i="55"/>
  <c r="D2318" i="55"/>
  <c r="M2317" i="55"/>
  <c r="L2317" i="55"/>
  <c r="D2317" i="55"/>
  <c r="M2316" i="55"/>
  <c r="L2316" i="55"/>
  <c r="D2316" i="55"/>
  <c r="M2315" i="55"/>
  <c r="L2315" i="55"/>
  <c r="D2315" i="55"/>
  <c r="M2314" i="55"/>
  <c r="L2314" i="55"/>
  <c r="D2314" i="55"/>
  <c r="M2313" i="55"/>
  <c r="L2313" i="55"/>
  <c r="D2313" i="55"/>
  <c r="M2312" i="55"/>
  <c r="L2312" i="55"/>
  <c r="D2312" i="55"/>
  <c r="M2311" i="55"/>
  <c r="L2311" i="55"/>
  <c r="D2311" i="55"/>
  <c r="M2310" i="55"/>
  <c r="L2310" i="55"/>
  <c r="D2310" i="55"/>
  <c r="M2309" i="55"/>
  <c r="L2309" i="55"/>
  <c r="D2309" i="55"/>
  <c r="M2308" i="55"/>
  <c r="L2308" i="55"/>
  <c r="D2308" i="55"/>
  <c r="M2307" i="55"/>
  <c r="L2307" i="55"/>
  <c r="D2307" i="55"/>
  <c r="M2306" i="55"/>
  <c r="L2306" i="55"/>
  <c r="D2306" i="55"/>
  <c r="M2305" i="55"/>
  <c r="L2305" i="55"/>
  <c r="D2305" i="55"/>
  <c r="M2304" i="55"/>
  <c r="L2304" i="55"/>
  <c r="D2304" i="55"/>
  <c r="M2303" i="55"/>
  <c r="L2303" i="55"/>
  <c r="D2303" i="55"/>
  <c r="M2302" i="55"/>
  <c r="L2302" i="55"/>
  <c r="D2302" i="55"/>
  <c r="M2301" i="55"/>
  <c r="L2301" i="55"/>
  <c r="D2301" i="55"/>
  <c r="M2300" i="55"/>
  <c r="L2300" i="55"/>
  <c r="D2300" i="55"/>
  <c r="M2299" i="55"/>
  <c r="L2299" i="55"/>
  <c r="D2299" i="55"/>
  <c r="M2298" i="55"/>
  <c r="L2298" i="55"/>
  <c r="D2298" i="55"/>
  <c r="M2297" i="55"/>
  <c r="L2297" i="55"/>
  <c r="D2297" i="55"/>
  <c r="M2296" i="55"/>
  <c r="L2296" i="55"/>
  <c r="D2296" i="55"/>
  <c r="M2295" i="55"/>
  <c r="L2295" i="55"/>
  <c r="D2295" i="55"/>
  <c r="M1739" i="55"/>
  <c r="L1739" i="55"/>
  <c r="D1739" i="55"/>
  <c r="M1738" i="55"/>
  <c r="L1738" i="55"/>
  <c r="D1738" i="55"/>
  <c r="M1737" i="55"/>
  <c r="L1737" i="55"/>
  <c r="D1737" i="55"/>
  <c r="M1736" i="55"/>
  <c r="L1736" i="55"/>
  <c r="D1736" i="55"/>
  <c r="M1735" i="55"/>
  <c r="L1735" i="55"/>
  <c r="D1735" i="55"/>
  <c r="M1734" i="55"/>
  <c r="L1734" i="55"/>
  <c r="D1734" i="55"/>
  <c r="M1733" i="55"/>
  <c r="L1733" i="55"/>
  <c r="D1733" i="55"/>
  <c r="M1732" i="55"/>
  <c r="L1732" i="55"/>
  <c r="D1732" i="55"/>
  <c r="M1731" i="55"/>
  <c r="L1731" i="55"/>
  <c r="D1731" i="55"/>
  <c r="M1730" i="55"/>
  <c r="L1730" i="55"/>
  <c r="D1730" i="55"/>
  <c r="M1729" i="55"/>
  <c r="L1729" i="55"/>
  <c r="D1729" i="55"/>
  <c r="M1728" i="55"/>
  <c r="L1728" i="55"/>
  <c r="D1728" i="55"/>
  <c r="M1727" i="55"/>
  <c r="L1727" i="55"/>
  <c r="D1727" i="55"/>
  <c r="M1726" i="55"/>
  <c r="L1726" i="55"/>
  <c r="D1726" i="55"/>
  <c r="M1725" i="55"/>
  <c r="L1725" i="55"/>
  <c r="D1725" i="55"/>
  <c r="M1724" i="55"/>
  <c r="L1724" i="55"/>
  <c r="D1724" i="55"/>
  <c r="M1723" i="55"/>
  <c r="L1723" i="55"/>
  <c r="D1723" i="55"/>
  <c r="M1722" i="55"/>
  <c r="L1722" i="55"/>
  <c r="D1722" i="55"/>
  <c r="M1721" i="55"/>
  <c r="L1721" i="55"/>
  <c r="D1721" i="55"/>
  <c r="M1720" i="55"/>
  <c r="L1720" i="55"/>
  <c r="D1720" i="55"/>
  <c r="M1719" i="55"/>
  <c r="L1719" i="55"/>
  <c r="D1719" i="55"/>
  <c r="M1718" i="55"/>
  <c r="L1718" i="55"/>
  <c r="D1718" i="55"/>
  <c r="M1717" i="55"/>
  <c r="L1717" i="55"/>
  <c r="D1717" i="55"/>
  <c r="M1716" i="55"/>
  <c r="L1716" i="55"/>
  <c r="D1716" i="55"/>
  <c r="M1715" i="55"/>
  <c r="L1715" i="55"/>
  <c r="D1715" i="55"/>
  <c r="M1714" i="55"/>
  <c r="L1714" i="55"/>
  <c r="D1714" i="55"/>
  <c r="M1713" i="55"/>
  <c r="L1713" i="55"/>
  <c r="D1713" i="55"/>
  <c r="M1712" i="55"/>
  <c r="L1712" i="55"/>
  <c r="D1712" i="55"/>
  <c r="M1711" i="55"/>
  <c r="L1711" i="55"/>
  <c r="D1711" i="55"/>
  <c r="M1710" i="55"/>
  <c r="L1710" i="55"/>
  <c r="D1710" i="55"/>
  <c r="M1709" i="55"/>
  <c r="L1709" i="55"/>
  <c r="D1709" i="55"/>
  <c r="M1708" i="55"/>
  <c r="L1708" i="55"/>
  <c r="D1708" i="55"/>
  <c r="M1707" i="55"/>
  <c r="L1707" i="55"/>
  <c r="D1707" i="55"/>
  <c r="M1706" i="55"/>
  <c r="L1706" i="55"/>
  <c r="D1706" i="55"/>
  <c r="M1705" i="55"/>
  <c r="L1705" i="55"/>
  <c r="D1705" i="55"/>
  <c r="M1704" i="55"/>
  <c r="L1704" i="55"/>
  <c r="D1704" i="55"/>
  <c r="M1703" i="55"/>
  <c r="L1703" i="55"/>
  <c r="D1703" i="55"/>
  <c r="M1702" i="55"/>
  <c r="L1702" i="55"/>
  <c r="D1702" i="55"/>
  <c r="M1701" i="55"/>
  <c r="L1701" i="55"/>
  <c r="D1701" i="55"/>
  <c r="M1700" i="55"/>
  <c r="L1700" i="55"/>
  <c r="D1700" i="55"/>
  <c r="M1699" i="55"/>
  <c r="L1699" i="55"/>
  <c r="D1699" i="55"/>
  <c r="M1698" i="55"/>
  <c r="L1698" i="55"/>
  <c r="D1698" i="55"/>
  <c r="M1697" i="55"/>
  <c r="L1697" i="55"/>
  <c r="D1697" i="55"/>
  <c r="M1696" i="55"/>
  <c r="L1696" i="55"/>
  <c r="D1696" i="55"/>
  <c r="M1695" i="55"/>
  <c r="L1695" i="55"/>
  <c r="D1695" i="55"/>
  <c r="M1694" i="55"/>
  <c r="L1694" i="55"/>
  <c r="D1694" i="55"/>
  <c r="M1693" i="55"/>
  <c r="L1693" i="55"/>
  <c r="D1693" i="55"/>
  <c r="M1692" i="55"/>
  <c r="L1692" i="55"/>
  <c r="D1692" i="55"/>
  <c r="M1691" i="55"/>
  <c r="L1691" i="55"/>
  <c r="D1691" i="55"/>
  <c r="M1690" i="55"/>
  <c r="L1690" i="55"/>
  <c r="D1690" i="55"/>
  <c r="M1689" i="55"/>
  <c r="L1689" i="55"/>
  <c r="D1689" i="55"/>
  <c r="M1688" i="55"/>
  <c r="L1688" i="55"/>
  <c r="D1688" i="55"/>
  <c r="M1687" i="55"/>
  <c r="L1687" i="55"/>
  <c r="D1687" i="55"/>
  <c r="M1686" i="55"/>
  <c r="L1686" i="55"/>
  <c r="D1686" i="55"/>
  <c r="M1685" i="55"/>
  <c r="L1685" i="55"/>
  <c r="D1685" i="55"/>
  <c r="M1684" i="55"/>
  <c r="L1684" i="55"/>
  <c r="D1684" i="55"/>
  <c r="M1683" i="55"/>
  <c r="L1683" i="55"/>
  <c r="D1683" i="55"/>
  <c r="M1682" i="55"/>
  <c r="L1682" i="55"/>
  <c r="D1682" i="55"/>
  <c r="M1681" i="55"/>
  <c r="L1681" i="55"/>
  <c r="D1681" i="55"/>
  <c r="M1680" i="55"/>
  <c r="L1680" i="55"/>
  <c r="D1680" i="55"/>
  <c r="M1679" i="55"/>
  <c r="L1679" i="55"/>
  <c r="D1679" i="55"/>
  <c r="M1678" i="55"/>
  <c r="L1678" i="55"/>
  <c r="D1678" i="55"/>
  <c r="M1677" i="55"/>
  <c r="L1677" i="55"/>
  <c r="D1677" i="55"/>
  <c r="M1676" i="55"/>
  <c r="L1676" i="55"/>
  <c r="D1676" i="55"/>
  <c r="M1675" i="55"/>
  <c r="L1675" i="55"/>
  <c r="D1675" i="55"/>
  <c r="M1674" i="55"/>
  <c r="L1674" i="55"/>
  <c r="D1674" i="55"/>
  <c r="M1673" i="55"/>
  <c r="L1673" i="55"/>
  <c r="D1673" i="55"/>
  <c r="M1672" i="55"/>
  <c r="L1672" i="55"/>
  <c r="D1672" i="55"/>
  <c r="M1671" i="55"/>
  <c r="L1671" i="55"/>
  <c r="D1671" i="55"/>
  <c r="M1670" i="55"/>
  <c r="L1670" i="55"/>
  <c r="D1670" i="55"/>
  <c r="M1669" i="55"/>
  <c r="L1669" i="55"/>
  <c r="D1669" i="55"/>
  <c r="M1668" i="55"/>
  <c r="L1668" i="55"/>
  <c r="D1668" i="55"/>
  <c r="M1667" i="55"/>
  <c r="L1667" i="55"/>
  <c r="D1667" i="55"/>
  <c r="M1666" i="55"/>
  <c r="L1666" i="55"/>
  <c r="D1666" i="55"/>
  <c r="M1665" i="55"/>
  <c r="L1665" i="55"/>
  <c r="D1665" i="55"/>
  <c r="M1664" i="55"/>
  <c r="L1664" i="55"/>
  <c r="D1664" i="55"/>
  <c r="M1663" i="55"/>
  <c r="L1663" i="55"/>
  <c r="D1663" i="55"/>
  <c r="M1662" i="55"/>
  <c r="L1662" i="55"/>
  <c r="D1662" i="55"/>
  <c r="M1661" i="55"/>
  <c r="L1661" i="55"/>
  <c r="D1661" i="55"/>
  <c r="M1660" i="55"/>
  <c r="L1660" i="55"/>
  <c r="D1660" i="55"/>
  <c r="M1659" i="55"/>
  <c r="L1659" i="55"/>
  <c r="D1659" i="55"/>
  <c r="M1658" i="55"/>
  <c r="L1658" i="55"/>
  <c r="D1658" i="55"/>
  <c r="M1657" i="55"/>
  <c r="L1657" i="55"/>
  <c r="D1657" i="55"/>
  <c r="M1656" i="55"/>
  <c r="L1656" i="55"/>
  <c r="D1656" i="55"/>
  <c r="M1655" i="55"/>
  <c r="L1655" i="55"/>
  <c r="D1655" i="55"/>
  <c r="M1654" i="55"/>
  <c r="L1654" i="55"/>
  <c r="D1654" i="55"/>
  <c r="M1653" i="55"/>
  <c r="L1653" i="55"/>
  <c r="D1653" i="55"/>
  <c r="M1652" i="55"/>
  <c r="L1652" i="55"/>
  <c r="D1652" i="55"/>
  <c r="M1651" i="55"/>
  <c r="L1651" i="55"/>
  <c r="D1651" i="55"/>
  <c r="M1650" i="55"/>
  <c r="L1650" i="55"/>
  <c r="D1650" i="55"/>
  <c r="M1649" i="55"/>
  <c r="L1649" i="55"/>
  <c r="D1649" i="55"/>
  <c r="M1648" i="55"/>
  <c r="L1648" i="55"/>
  <c r="D1648" i="55"/>
  <c r="M1647" i="55"/>
  <c r="L1647" i="55"/>
  <c r="D1647" i="55"/>
  <c r="M1646" i="55"/>
  <c r="L1646" i="55"/>
  <c r="D1646" i="55"/>
  <c r="M1645" i="55"/>
  <c r="L1645" i="55"/>
  <c r="D1645" i="55"/>
  <c r="M1644" i="55"/>
  <c r="L1644" i="55"/>
  <c r="D1644" i="55"/>
  <c r="M1643" i="55"/>
  <c r="L1643" i="55"/>
  <c r="D1643" i="55"/>
  <c r="M1642" i="55"/>
  <c r="L1642" i="55"/>
  <c r="D1642" i="55"/>
  <c r="M1641" i="55"/>
  <c r="L1641" i="55"/>
  <c r="D1641" i="55"/>
  <c r="M1640" i="55"/>
  <c r="L1640" i="55"/>
  <c r="D1640" i="55"/>
  <c r="M1639" i="55"/>
  <c r="L1639" i="55"/>
  <c r="D1639" i="55"/>
  <c r="M1638" i="55"/>
  <c r="L1638" i="55"/>
  <c r="D1638" i="55"/>
  <c r="M1637" i="55"/>
  <c r="L1637" i="55"/>
  <c r="D1637" i="55"/>
  <c r="M1636" i="55"/>
  <c r="L1636" i="55"/>
  <c r="D1636" i="55"/>
  <c r="M1635" i="55"/>
  <c r="L1635" i="55"/>
  <c r="D1635" i="55"/>
  <c r="M1634" i="55"/>
  <c r="L1634" i="55"/>
  <c r="D1634" i="55"/>
  <c r="M1633" i="55"/>
  <c r="L1633" i="55"/>
  <c r="D1633" i="55"/>
  <c r="M1632" i="55"/>
  <c r="L1632" i="55"/>
  <c r="D1632" i="55"/>
  <c r="M1631" i="55"/>
  <c r="L1631" i="55"/>
  <c r="D1631" i="55"/>
  <c r="M1630" i="55"/>
  <c r="L1630" i="55"/>
  <c r="D1630" i="55"/>
  <c r="M1629" i="55"/>
  <c r="L1629" i="55"/>
  <c r="D1629" i="55"/>
  <c r="M1628" i="55"/>
  <c r="L1628" i="55"/>
  <c r="D1628" i="55"/>
  <c r="M1627" i="55"/>
  <c r="L1627" i="55"/>
  <c r="D1627" i="55"/>
  <c r="M1626" i="55"/>
  <c r="L1626" i="55"/>
  <c r="D1626" i="55"/>
  <c r="M1625" i="55"/>
  <c r="L1625" i="55"/>
  <c r="D1625" i="55"/>
  <c r="M1624" i="55"/>
  <c r="L1624" i="55"/>
  <c r="D1624" i="55"/>
  <c r="M1623" i="55"/>
  <c r="L1623" i="55"/>
  <c r="D1623" i="55"/>
  <c r="M1622" i="55"/>
  <c r="L1622" i="55"/>
  <c r="D1622" i="55"/>
  <c r="M1621" i="55"/>
  <c r="L1621" i="55"/>
  <c r="D1621" i="55"/>
  <c r="M1620" i="55"/>
  <c r="L1620" i="55"/>
  <c r="D1620" i="55"/>
  <c r="M1619" i="55"/>
  <c r="L1619" i="55"/>
  <c r="D1619" i="55"/>
  <c r="M1618" i="55"/>
  <c r="L1618" i="55"/>
  <c r="D1618" i="55"/>
  <c r="M1617" i="55"/>
  <c r="L1617" i="55"/>
  <c r="D1617" i="55"/>
  <c r="M1616" i="55"/>
  <c r="L1616" i="55"/>
  <c r="D1616" i="55"/>
  <c r="M1615" i="55"/>
  <c r="L1615" i="55"/>
  <c r="D1615" i="55"/>
  <c r="M1614" i="55"/>
  <c r="L1614" i="55"/>
  <c r="D1614" i="55"/>
  <c r="M1613" i="55"/>
  <c r="L1613" i="55"/>
  <c r="D1613" i="55"/>
  <c r="M1612" i="55"/>
  <c r="L1612" i="55"/>
  <c r="D1612" i="55"/>
  <c r="M1611" i="55"/>
  <c r="L1611" i="55"/>
  <c r="D1611" i="55"/>
  <c r="M1610" i="55"/>
  <c r="L1610" i="55"/>
  <c r="D1610" i="55"/>
  <c r="M1609" i="55"/>
  <c r="L1609" i="55"/>
  <c r="D1609" i="55"/>
  <c r="M1608" i="55"/>
  <c r="L1608" i="55"/>
  <c r="D1608" i="55"/>
  <c r="M1607" i="55"/>
  <c r="L1607" i="55"/>
  <c r="D1607" i="55"/>
  <c r="M1606" i="55"/>
  <c r="L1606" i="55"/>
  <c r="D1606" i="55"/>
  <c r="M1605" i="55"/>
  <c r="L1605" i="55"/>
  <c r="D1605" i="55"/>
  <c r="M1604" i="55"/>
  <c r="L1604" i="55"/>
  <c r="D1604" i="55"/>
  <c r="M1603" i="55"/>
  <c r="L1603" i="55"/>
  <c r="D1603" i="55"/>
  <c r="M1602" i="55"/>
  <c r="L1602" i="55"/>
  <c r="D1602" i="55"/>
  <c r="M1601" i="55"/>
  <c r="L1601" i="55"/>
  <c r="D1601" i="55"/>
  <c r="M1600" i="55"/>
  <c r="L1600" i="55"/>
  <c r="D1600" i="55"/>
  <c r="M1599" i="55"/>
  <c r="L1599" i="55"/>
  <c r="D1599" i="55"/>
  <c r="M1598" i="55"/>
  <c r="L1598" i="55"/>
  <c r="D1598" i="55"/>
  <c r="M1597" i="55"/>
  <c r="L1597" i="55"/>
  <c r="D1597" i="55"/>
  <c r="M1596" i="55"/>
  <c r="L1596" i="55"/>
  <c r="D1596" i="55"/>
  <c r="M1595" i="55"/>
  <c r="L1595" i="55"/>
  <c r="D1595" i="55"/>
  <c r="M1594" i="55"/>
  <c r="L1594" i="55"/>
  <c r="D1594" i="55"/>
  <c r="M1593" i="55"/>
  <c r="L1593" i="55"/>
  <c r="D1593" i="55"/>
  <c r="M1592" i="55"/>
  <c r="L1592" i="55"/>
  <c r="D1592" i="55"/>
  <c r="M1591" i="55"/>
  <c r="L1591" i="55"/>
  <c r="D1591" i="55"/>
  <c r="M1590" i="55"/>
  <c r="L1590" i="55"/>
  <c r="D1590" i="55"/>
  <c r="M1589" i="55"/>
  <c r="L1589" i="55"/>
  <c r="D1589" i="55"/>
  <c r="M1588" i="55"/>
  <c r="L1588" i="55"/>
  <c r="D1588" i="55"/>
  <c r="M1587" i="55"/>
  <c r="L1587" i="55"/>
  <c r="D1587" i="55"/>
  <c r="M1586" i="55"/>
  <c r="L1586" i="55"/>
  <c r="D1586" i="55"/>
  <c r="M1585" i="55"/>
  <c r="L1585" i="55"/>
  <c r="D1585" i="55"/>
  <c r="M1584" i="55"/>
  <c r="L1584" i="55"/>
  <c r="D1584" i="55"/>
  <c r="M1583" i="55"/>
  <c r="L1583" i="55"/>
  <c r="D1583" i="55"/>
  <c r="M1582" i="55"/>
  <c r="L1582" i="55"/>
  <c r="D1582" i="55"/>
  <c r="M1581" i="55"/>
  <c r="L1581" i="55"/>
  <c r="D1581" i="55"/>
  <c r="M1580" i="55"/>
  <c r="L1580" i="55"/>
  <c r="D1580" i="55"/>
  <c r="M1579" i="55"/>
  <c r="L1579" i="55"/>
  <c r="D1579" i="55"/>
  <c r="M1578" i="55"/>
  <c r="L1578" i="55"/>
  <c r="D1578" i="55"/>
  <c r="M1577" i="55"/>
  <c r="L1577" i="55"/>
  <c r="D1577" i="55"/>
  <c r="M1576" i="55"/>
  <c r="L1576" i="55"/>
  <c r="D1576" i="55"/>
  <c r="M1575" i="55"/>
  <c r="L1575" i="55"/>
  <c r="D1575" i="55"/>
  <c r="M1574" i="55"/>
  <c r="L1574" i="55"/>
  <c r="D1574" i="55"/>
  <c r="M1573" i="55"/>
  <c r="L1573" i="55"/>
  <c r="D1573" i="55"/>
  <c r="M1572" i="55"/>
  <c r="L1572" i="55"/>
  <c r="D1572" i="55"/>
  <c r="M1571" i="55"/>
  <c r="L1571" i="55"/>
  <c r="D1571" i="55"/>
  <c r="M1570" i="55"/>
  <c r="L1570" i="55"/>
  <c r="D1570" i="55"/>
  <c r="M1569" i="55"/>
  <c r="L1569" i="55"/>
  <c r="D1569" i="55"/>
  <c r="M1568" i="55"/>
  <c r="L1568" i="55"/>
  <c r="D1568" i="55"/>
  <c r="M1567" i="55"/>
  <c r="L1567" i="55"/>
  <c r="D1567" i="55"/>
  <c r="M1566" i="55"/>
  <c r="L1566" i="55"/>
  <c r="D1566" i="55"/>
  <c r="M1565" i="55"/>
  <c r="L1565" i="55"/>
  <c r="D1565" i="55"/>
  <c r="M1564" i="55"/>
  <c r="L1564" i="55"/>
  <c r="D1564" i="55"/>
  <c r="M1563" i="55"/>
  <c r="L1563" i="55"/>
  <c r="D1563" i="55"/>
  <c r="M1562" i="55"/>
  <c r="L1562" i="55"/>
  <c r="D1562" i="55"/>
  <c r="M1561" i="55"/>
  <c r="L1561" i="55"/>
  <c r="D1561" i="55"/>
  <c r="M1560" i="55"/>
  <c r="L1560" i="55"/>
  <c r="D1560" i="55"/>
  <c r="M1559" i="55"/>
  <c r="L1559" i="55"/>
  <c r="D1559" i="55"/>
  <c r="M1558" i="55"/>
  <c r="L1558" i="55"/>
  <c r="D1558" i="55"/>
  <c r="M1557" i="55"/>
  <c r="L1557" i="55"/>
  <c r="D1557" i="55"/>
  <c r="M1556" i="55"/>
  <c r="L1556" i="55"/>
  <c r="D1556" i="55"/>
  <c r="M1555" i="55"/>
  <c r="L1555" i="55"/>
  <c r="D1555" i="55"/>
  <c r="M1554" i="55"/>
  <c r="L1554" i="55"/>
  <c r="D1554" i="55"/>
  <c r="M1553" i="55"/>
  <c r="L1553" i="55"/>
  <c r="D1553" i="55"/>
  <c r="M1552" i="55"/>
  <c r="L1552" i="55"/>
  <c r="D1552" i="55"/>
  <c r="M1551" i="55"/>
  <c r="L1551" i="55"/>
  <c r="D1551" i="55"/>
  <c r="M1550" i="55"/>
  <c r="L1550" i="55"/>
  <c r="D1550" i="55"/>
  <c r="M1549" i="55"/>
  <c r="L1549" i="55"/>
  <c r="D1549" i="55"/>
  <c r="M1548" i="55"/>
  <c r="L1548" i="55"/>
  <c r="D1548" i="55"/>
  <c r="M1547" i="55"/>
  <c r="L1547" i="55"/>
  <c r="D1547" i="55"/>
  <c r="M1546" i="55"/>
  <c r="L1546" i="55"/>
  <c r="D1546" i="55"/>
  <c r="M1545" i="55"/>
  <c r="L1545" i="55"/>
  <c r="D1545" i="55"/>
  <c r="M1544" i="55"/>
  <c r="L1544" i="55"/>
  <c r="D1544" i="55"/>
  <c r="M1543" i="55"/>
  <c r="L1543" i="55"/>
  <c r="D1543" i="55"/>
  <c r="M1542" i="55"/>
  <c r="L1542" i="55"/>
  <c r="D1542" i="55"/>
  <c r="M1541" i="55"/>
  <c r="L1541" i="55"/>
  <c r="D1541" i="55"/>
  <c r="M1540" i="55"/>
  <c r="L1540" i="55"/>
  <c r="D1540" i="55"/>
  <c r="M1539" i="55"/>
  <c r="L1539" i="55"/>
  <c r="D1539" i="55"/>
  <c r="M1538" i="55"/>
  <c r="L1538" i="55"/>
  <c r="D1538" i="55"/>
  <c r="M1537" i="55"/>
  <c r="L1537" i="55"/>
  <c r="D1537" i="55"/>
  <c r="M1536" i="55"/>
  <c r="L1536" i="55"/>
  <c r="D1536" i="55"/>
  <c r="M1535" i="55"/>
  <c r="L1535" i="55"/>
  <c r="D1535" i="55"/>
  <c r="M1534" i="55"/>
  <c r="L1534" i="55"/>
  <c r="D1534" i="55"/>
  <c r="M1533" i="55"/>
  <c r="L1533" i="55"/>
  <c r="D1533" i="55"/>
  <c r="M1532" i="55"/>
  <c r="L1532" i="55"/>
  <c r="D1532" i="55"/>
  <c r="M1531" i="55"/>
  <c r="L1531" i="55"/>
  <c r="D1531" i="55"/>
  <c r="M1530" i="55"/>
  <c r="L1530" i="55"/>
  <c r="D1530" i="55"/>
  <c r="M1529" i="55"/>
  <c r="L1529" i="55"/>
  <c r="D1529" i="55"/>
  <c r="M1528" i="55"/>
  <c r="L1528" i="55"/>
  <c r="D1528" i="55"/>
  <c r="M1527" i="55"/>
  <c r="L1527" i="55"/>
  <c r="D1527" i="55"/>
  <c r="M1526" i="55"/>
  <c r="L1526" i="55"/>
  <c r="D1526" i="55"/>
  <c r="M1525" i="55"/>
  <c r="L1525" i="55"/>
  <c r="D1525" i="55"/>
  <c r="M1524" i="55"/>
  <c r="L1524" i="55"/>
  <c r="D1524" i="55"/>
  <c r="M1523" i="55"/>
  <c r="L1523" i="55"/>
  <c r="D1523" i="55"/>
  <c r="M1522" i="55"/>
  <c r="L1522" i="55"/>
  <c r="D1522" i="55"/>
  <c r="M1521" i="55"/>
  <c r="L1521" i="55"/>
  <c r="D1521" i="55"/>
  <c r="M1520" i="55"/>
  <c r="L1520" i="55"/>
  <c r="D1520" i="55"/>
  <c r="M1519" i="55"/>
  <c r="L1519" i="55"/>
  <c r="D1519" i="55"/>
  <c r="M1518" i="55"/>
  <c r="L1518" i="55"/>
  <c r="D1518" i="55"/>
  <c r="M1517" i="55"/>
  <c r="L1517" i="55"/>
  <c r="D1517" i="55"/>
  <c r="M1516" i="55"/>
  <c r="L1516" i="55"/>
  <c r="D1516" i="55"/>
  <c r="M1515" i="55"/>
  <c r="L1515" i="55"/>
  <c r="D1515" i="55"/>
  <c r="M1514" i="55"/>
  <c r="L1514" i="55"/>
  <c r="D1514" i="55"/>
  <c r="M1513" i="55"/>
  <c r="L1513" i="55"/>
  <c r="D1513" i="55"/>
  <c r="U12" i="50" a="1"/>
  <c r="U12" i="50" s="1"/>
  <c r="I10" i="50"/>
  <c r="X5" i="50" s="1"/>
  <c r="L116" i="60" s="1"/>
  <c r="M14" i="50"/>
  <c r="AQ165" i="60"/>
  <c r="AH289" i="60"/>
  <c r="AH290" i="60"/>
  <c r="AH298" i="60"/>
  <c r="AH297" i="60"/>
  <c r="AH295" i="60"/>
  <c r="AH294" i="60"/>
  <c r="X194" i="60"/>
  <c r="R53" i="61" s="1"/>
  <c r="X133" i="60"/>
  <c r="AD133" i="60" s="1"/>
  <c r="X20" i="61" s="1"/>
  <c r="C11" i="61"/>
  <c r="D8" i="61"/>
  <c r="D7" i="61"/>
  <c r="D6" i="61"/>
  <c r="V5" i="59"/>
  <c r="V4" i="59" s="1"/>
  <c r="I10" i="59" a="1"/>
  <c r="I10" i="59" s="1"/>
  <c r="J10" i="59"/>
  <c r="Q1" i="59" s="1"/>
  <c r="K10" i="59"/>
  <c r="AJ325" i="60" s="1"/>
  <c r="L10" i="59" a="1"/>
  <c r="L10" i="59" s="1"/>
  <c r="M10" i="59" a="1"/>
  <c r="M10" i="59" s="1"/>
  <c r="N9" i="59"/>
  <c r="N10" i="59" a="1"/>
  <c r="N10" i="59" s="1"/>
  <c r="O10" i="59" a="1"/>
  <c r="O10" i="59" s="1"/>
  <c r="P10" i="59" a="1"/>
  <c r="P10" i="59" s="1"/>
  <c r="Q10" i="59" a="1"/>
  <c r="Q10" i="59" s="1"/>
  <c r="R10" i="59" a="1"/>
  <c r="R10" i="59" s="1"/>
  <c r="C14" i="59"/>
  <c r="C15" i="59" s="1"/>
  <c r="C16" i="59" s="1"/>
  <c r="C17" i="59" s="1"/>
  <c r="C18" i="59" s="1"/>
  <c r="C19" i="59" s="1"/>
  <c r="C20" i="59" s="1"/>
  <c r="C21" i="59" s="1"/>
  <c r="C22" i="59" s="1"/>
  <c r="C23" i="59" s="1"/>
  <c r="C24" i="59" s="1"/>
  <c r="C25" i="59" s="1"/>
  <c r="C26" i="59" s="1"/>
  <c r="C27" i="59" s="1"/>
  <c r="C28" i="59" s="1"/>
  <c r="C29" i="59" s="1"/>
  <c r="C30" i="59" s="1"/>
  <c r="C31" i="59" s="1"/>
  <c r="C32" i="59" s="1"/>
  <c r="C33" i="59" s="1"/>
  <c r="C34" i="59" s="1"/>
  <c r="C35" i="59" s="1"/>
  <c r="C36" i="59" s="1"/>
  <c r="C37" i="59" s="1"/>
  <c r="C38" i="59" s="1"/>
  <c r="C39" i="59" s="1"/>
  <c r="C40" i="59" s="1"/>
  <c r="C41" i="59" s="1"/>
  <c r="C42" i="59" s="1"/>
  <c r="C43" i="59" s="1"/>
  <c r="C44" i="59" s="1"/>
  <c r="C45" i="59" s="1"/>
  <c r="C46" i="59" s="1"/>
  <c r="C47" i="59" s="1"/>
  <c r="C48" i="59" s="1"/>
  <c r="C49" i="59" s="1"/>
  <c r="C50" i="59" s="1"/>
  <c r="C51" i="59" s="1"/>
  <c r="C52" i="59" s="1"/>
  <c r="C53" i="59" s="1"/>
  <c r="C54" i="59" s="1"/>
  <c r="C55" i="59" s="1"/>
  <c r="C56" i="59" s="1"/>
  <c r="C57" i="59" s="1"/>
  <c r="C58" i="59" s="1"/>
  <c r="C59" i="59" s="1"/>
  <c r="C60" i="59" s="1"/>
  <c r="C61" i="59" s="1"/>
  <c r="C62" i="59" s="1"/>
  <c r="C63" i="59" s="1"/>
  <c r="C64" i="59" s="1"/>
  <c r="C65" i="59" s="1"/>
  <c r="C66" i="59" s="1"/>
  <c r="C67" i="59" s="1"/>
  <c r="C68" i="59" s="1"/>
  <c r="C69" i="59" s="1"/>
  <c r="C70" i="59" s="1"/>
  <c r="C71" i="59" s="1"/>
  <c r="C72" i="59" s="1"/>
  <c r="Q5" i="58"/>
  <c r="Q6" i="58" s="1" a="1"/>
  <c r="Q6" i="58" s="1"/>
  <c r="G10" i="58" a="1"/>
  <c r="G10" i="58" s="1"/>
  <c r="H10" i="58" a="1"/>
  <c r="H10" i="58" s="1"/>
  <c r="M1" i="58" s="1"/>
  <c r="AG320" i="60" s="1"/>
  <c r="I10" i="58"/>
  <c r="J10" i="58"/>
  <c r="K10" i="58" a="1"/>
  <c r="K10" i="58" s="1"/>
  <c r="L10" i="58" a="1"/>
  <c r="L10" i="58" s="1"/>
  <c r="M10" i="58" a="1"/>
  <c r="M10" i="58" s="1"/>
  <c r="C14" i="58"/>
  <c r="C15" i="58" s="1"/>
  <c r="C16" i="58" s="1"/>
  <c r="C17" i="58" s="1"/>
  <c r="C18" i="58" s="1"/>
  <c r="C19" i="58" s="1"/>
  <c r="C20" i="58" s="1"/>
  <c r="C21" i="58" s="1"/>
  <c r="C22" i="58" s="1"/>
  <c r="C23" i="58" s="1"/>
  <c r="C24" i="58" s="1"/>
  <c r="C25" i="58" s="1"/>
  <c r="C26" i="58" s="1"/>
  <c r="C27" i="58" s="1"/>
  <c r="C28" i="58" s="1"/>
  <c r="C29" i="58" s="1"/>
  <c r="C30" i="58" s="1"/>
  <c r="C31" i="58" s="1"/>
  <c r="C32" i="58" s="1"/>
  <c r="C33" i="58" s="1"/>
  <c r="C34" i="58" s="1"/>
  <c r="C35" i="58" s="1"/>
  <c r="C36" i="58" s="1"/>
  <c r="C37" i="58" s="1"/>
  <c r="C38" i="58" s="1"/>
  <c r="C39" i="58" s="1"/>
  <c r="C40" i="58" s="1"/>
  <c r="C41" i="58" s="1"/>
  <c r="C42" i="58" s="1"/>
  <c r="C43" i="58" s="1"/>
  <c r="C44" i="58" s="1"/>
  <c r="C45" i="58" s="1"/>
  <c r="C46" i="58" s="1"/>
  <c r="C47" i="58" s="1"/>
  <c r="C48" i="58" s="1"/>
  <c r="C49" i="58" s="1"/>
  <c r="C50" i="58" s="1"/>
  <c r="C51" i="58" s="1"/>
  <c r="C52" i="58" s="1"/>
  <c r="C53" i="58" s="1"/>
  <c r="C54" i="58" s="1"/>
  <c r="C55" i="58" s="1"/>
  <c r="C56" i="58" s="1"/>
  <c r="C57" i="58" s="1"/>
  <c r="C58" i="58" s="1"/>
  <c r="C59" i="58" s="1"/>
  <c r="C60" i="58" s="1"/>
  <c r="C61" i="58" s="1"/>
  <c r="C62" i="58" s="1"/>
  <c r="C63" i="58" s="1"/>
  <c r="C64" i="58" s="1"/>
  <c r="C65" i="58" s="1"/>
  <c r="C66" i="58" s="1"/>
  <c r="C67" i="58" s="1"/>
  <c r="C68" i="58" s="1"/>
  <c r="C69" i="58" s="1"/>
  <c r="C70" i="58" s="1"/>
  <c r="C71" i="58" s="1"/>
  <c r="C72" i="58" s="1"/>
  <c r="C73" i="58" s="1"/>
  <c r="C74" i="58" s="1"/>
  <c r="C75" i="58" s="1"/>
  <c r="C76" i="58" s="1"/>
  <c r="C77" i="58" s="1"/>
  <c r="C78" i="58" s="1"/>
  <c r="C79" i="58" s="1"/>
  <c r="C80" i="58" s="1"/>
  <c r="C81" i="58" s="1"/>
  <c r="C82" i="58" s="1"/>
  <c r="C83" i="58" s="1"/>
  <c r="C84" i="58" s="1"/>
  <c r="C85" i="58" s="1"/>
  <c r="C86" i="58" s="1"/>
  <c r="C87" i="58" s="1"/>
  <c r="C88" i="58" s="1"/>
  <c r="C89" i="58" s="1"/>
  <c r="C90" i="58" s="1"/>
  <c r="C91" i="58" s="1"/>
  <c r="C92" i="58" s="1"/>
  <c r="C93" i="58" s="1"/>
  <c r="C94" i="58" s="1"/>
  <c r="C95" i="58" s="1"/>
  <c r="C96" i="58" s="1"/>
  <c r="C97" i="58" s="1"/>
  <c r="C98" i="58" s="1"/>
  <c r="C99" i="58" s="1"/>
  <c r="C100" i="58" s="1"/>
  <c r="C101" i="58" s="1"/>
  <c r="C102" i="58" s="1"/>
  <c r="C103" i="58" s="1"/>
  <c r="C104" i="58" s="1"/>
  <c r="C105" i="58" s="1"/>
  <c r="C106" i="58" s="1"/>
  <c r="C107" i="58" s="1"/>
  <c r="C108" i="58" s="1"/>
  <c r="C109" i="58" s="1"/>
  <c r="C110" i="58" s="1"/>
  <c r="C111" i="58" s="1"/>
  <c r="C112" i="58" s="1"/>
  <c r="C113" i="58" s="1"/>
  <c r="C114" i="58" s="1"/>
  <c r="C115" i="58" s="1"/>
  <c r="C116" i="58" s="1"/>
  <c r="C117" i="58" s="1"/>
  <c r="C118" i="58" s="1"/>
  <c r="C119" i="58" s="1"/>
  <c r="C120" i="58" s="1"/>
  <c r="C121" i="58" s="1"/>
  <c r="C122" i="58" s="1"/>
  <c r="C123" i="58" s="1"/>
  <c r="C124" i="58" s="1"/>
  <c r="C125" i="58" s="1"/>
  <c r="C126" i="58" s="1"/>
  <c r="C127" i="58" s="1"/>
  <c r="C128" i="58" s="1"/>
  <c r="C129" i="58" s="1"/>
  <c r="C130" i="58" s="1"/>
  <c r="C131" i="58" s="1"/>
  <c r="C132" i="58" s="1"/>
  <c r="D20" i="58"/>
  <c r="D21" i="58"/>
  <c r="D22" i="58"/>
  <c r="D23" i="58"/>
  <c r="D24" i="58"/>
  <c r="D25" i="58"/>
  <c r="D26" i="58"/>
  <c r="D27" i="58"/>
  <c r="D28" i="58"/>
  <c r="D29" i="58"/>
  <c r="D30" i="58"/>
  <c r="D31" i="58"/>
  <c r="D32" i="58"/>
  <c r="D33" i="58"/>
  <c r="D34" i="58"/>
  <c r="D35" i="58"/>
  <c r="D36" i="58"/>
  <c r="D37" i="58"/>
  <c r="D38" i="58"/>
  <c r="D39" i="58"/>
  <c r="D40" i="58"/>
  <c r="D41" i="58"/>
  <c r="D42" i="58"/>
  <c r="D43" i="58"/>
  <c r="D44" i="58"/>
  <c r="D45" i="58"/>
  <c r="D46" i="58"/>
  <c r="D47" i="58"/>
  <c r="D48" i="58"/>
  <c r="D49" i="58"/>
  <c r="D50" i="58"/>
  <c r="D51" i="58"/>
  <c r="D52" i="58"/>
  <c r="D53" i="58"/>
  <c r="D54" i="58"/>
  <c r="D55" i="58"/>
  <c r="D56" i="58"/>
  <c r="D57" i="58"/>
  <c r="D58" i="58"/>
  <c r="D59" i="58"/>
  <c r="D60" i="58"/>
  <c r="D61" i="58"/>
  <c r="D62" i="58"/>
  <c r="D63" i="58"/>
  <c r="D64" i="58"/>
  <c r="D65" i="58"/>
  <c r="D66" i="58"/>
  <c r="D67" i="58"/>
  <c r="D68" i="58"/>
  <c r="D69" i="58"/>
  <c r="D70" i="58"/>
  <c r="D71" i="58"/>
  <c r="D72" i="58"/>
  <c r="D73" i="58"/>
  <c r="D74" i="58"/>
  <c r="D75" i="58"/>
  <c r="D76" i="58"/>
  <c r="D77" i="58"/>
  <c r="D78" i="58"/>
  <c r="D79" i="58"/>
  <c r="D80" i="58"/>
  <c r="D81" i="58"/>
  <c r="D82" i="58"/>
  <c r="D83" i="58"/>
  <c r="D84" i="58"/>
  <c r="D85" i="58"/>
  <c r="D86" i="58"/>
  <c r="D87" i="58"/>
  <c r="D88" i="58"/>
  <c r="D89" i="58"/>
  <c r="D90" i="58"/>
  <c r="D91" i="58"/>
  <c r="D92" i="58"/>
  <c r="D93" i="58"/>
  <c r="D94" i="58"/>
  <c r="D95" i="58"/>
  <c r="D96" i="58"/>
  <c r="D97" i="58"/>
  <c r="D98" i="58"/>
  <c r="D99" i="58"/>
  <c r="D100" i="58"/>
  <c r="D101" i="58"/>
  <c r="D102" i="58"/>
  <c r="D103" i="58"/>
  <c r="D104" i="58"/>
  <c r="D105" i="58"/>
  <c r="D106" i="58"/>
  <c r="D107" i="58"/>
  <c r="D108" i="58"/>
  <c r="D109" i="58"/>
  <c r="D110" i="58"/>
  <c r="D111" i="58"/>
  <c r="D112" i="58"/>
  <c r="D113" i="58"/>
  <c r="D114" i="58"/>
  <c r="D115" i="58"/>
  <c r="D116" i="58"/>
  <c r="D117" i="58"/>
  <c r="D118" i="58"/>
  <c r="D119" i="58"/>
  <c r="D120" i="58"/>
  <c r="D121" i="58"/>
  <c r="D122" i="58"/>
  <c r="D123" i="58"/>
  <c r="D124" i="58"/>
  <c r="D125" i="58"/>
  <c r="D126" i="58"/>
  <c r="D127" i="58"/>
  <c r="D128" i="58"/>
  <c r="D129" i="58"/>
  <c r="D130" i="58"/>
  <c r="D131" i="58"/>
  <c r="D132" i="58"/>
  <c r="S5" i="57"/>
  <c r="H10" i="57" a="1"/>
  <c r="H10" i="57" s="1"/>
  <c r="L1" i="57" s="1"/>
  <c r="AG302" i="60" s="1"/>
  <c r="I10" i="57" a="1"/>
  <c r="I10" i="57" s="1"/>
  <c r="J10" i="57"/>
  <c r="K10" i="57"/>
  <c r="AJ301" i="60" s="1"/>
  <c r="L10" i="57" a="1"/>
  <c r="L10" i="57" s="1"/>
  <c r="M10" i="57" a="1"/>
  <c r="M10" i="57" s="1"/>
  <c r="N10" i="57" a="1"/>
  <c r="N10" i="57" s="1"/>
  <c r="O10" i="57" a="1"/>
  <c r="O10" i="57" s="1"/>
  <c r="C14" i="57"/>
  <c r="C15" i="57" s="1"/>
  <c r="C16" i="57" s="1"/>
  <c r="C17" i="57" s="1"/>
  <c r="C18" i="57" s="1"/>
  <c r="C19" i="57" s="1"/>
  <c r="C20" i="57" s="1"/>
  <c r="C21" i="57" s="1"/>
  <c r="C22" i="57" s="1"/>
  <c r="C23" i="57" s="1"/>
  <c r="C24" i="57" s="1"/>
  <c r="C25" i="57" s="1"/>
  <c r="C26" i="57" s="1"/>
  <c r="C27" i="57" s="1"/>
  <c r="C28" i="57" s="1"/>
  <c r="C29" i="57" s="1"/>
  <c r="C30" i="57" s="1"/>
  <c r="C31" i="57" s="1"/>
  <c r="C32" i="57" s="1"/>
  <c r="C33" i="57" s="1"/>
  <c r="C34" i="57" s="1"/>
  <c r="C35" i="57" s="1"/>
  <c r="C36" i="57" s="1"/>
  <c r="C37" i="57" s="1"/>
  <c r="C38" i="57" s="1"/>
  <c r="C39" i="57" s="1"/>
  <c r="C40" i="57" s="1"/>
  <c r="C41" i="57" s="1"/>
  <c r="C42" i="57" s="1"/>
  <c r="C43" i="57" s="1"/>
  <c r="C44" i="57" s="1"/>
  <c r="C45" i="57" s="1"/>
  <c r="C46" i="57" s="1"/>
  <c r="C47" i="57" s="1"/>
  <c r="C48" i="57" s="1"/>
  <c r="C49" i="57" s="1"/>
  <c r="C50" i="57" s="1"/>
  <c r="C51" i="57" s="1"/>
  <c r="C52" i="57" s="1"/>
  <c r="C53" i="57" s="1"/>
  <c r="C54" i="57" s="1"/>
  <c r="C55" i="57" s="1"/>
  <c r="C56" i="57" s="1"/>
  <c r="C57" i="57" s="1"/>
  <c r="C58" i="57" s="1"/>
  <c r="C59" i="57" s="1"/>
  <c r="C60" i="57" s="1"/>
  <c r="C61" i="57" s="1"/>
  <c r="C62" i="57" s="1"/>
  <c r="C63" i="57" s="1"/>
  <c r="C64" i="57" s="1"/>
  <c r="C65" i="57" s="1"/>
  <c r="C66" i="57" s="1"/>
  <c r="C67" i="57" s="1"/>
  <c r="C68" i="57" s="1"/>
  <c r="C69" i="57" s="1"/>
  <c r="C70" i="57" s="1"/>
  <c r="C71" i="57" s="1"/>
  <c r="C72" i="57" s="1"/>
  <c r="C73" i="57" s="1"/>
  <c r="C74" i="57" s="1"/>
  <c r="C75" i="57" s="1"/>
  <c r="C76" i="57" s="1"/>
  <c r="C77" i="57" s="1"/>
  <c r="C78" i="57" s="1"/>
  <c r="C79" i="57" s="1"/>
  <c r="C80" i="57" s="1"/>
  <c r="C81" i="57" s="1"/>
  <c r="C82" i="57" s="1"/>
  <c r="C83" i="57" s="1"/>
  <c r="C84" i="57" s="1"/>
  <c r="C85" i="57" s="1"/>
  <c r="C86" i="57" s="1"/>
  <c r="C87" i="57" s="1"/>
  <c r="C88" i="57" s="1"/>
  <c r="C89" i="57" s="1"/>
  <c r="C90" i="57" s="1"/>
  <c r="C91" i="57" s="1"/>
  <c r="C92" i="57" s="1"/>
  <c r="C93" i="57" s="1"/>
  <c r="C94" i="57" s="1"/>
  <c r="C95" i="57" s="1"/>
  <c r="C96" i="57" s="1"/>
  <c r="C97" i="57" s="1"/>
  <c r="C98" i="57" s="1"/>
  <c r="C99" i="57" s="1"/>
  <c r="C100" i="57" s="1"/>
  <c r="C101" i="57" s="1"/>
  <c r="C102" i="57" s="1"/>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67" i="57"/>
  <c r="D68" i="57"/>
  <c r="D69" i="57"/>
  <c r="D70" i="57"/>
  <c r="D71" i="57"/>
  <c r="D72" i="57"/>
  <c r="D73" i="57"/>
  <c r="D74" i="57"/>
  <c r="D75" i="57"/>
  <c r="D76" i="57"/>
  <c r="D77" i="57"/>
  <c r="D78" i="57"/>
  <c r="D79" i="57"/>
  <c r="D80" i="57"/>
  <c r="D81" i="57"/>
  <c r="D82" i="57"/>
  <c r="D83" i="57"/>
  <c r="D84" i="57"/>
  <c r="D85" i="57"/>
  <c r="D86" i="57"/>
  <c r="D87" i="57"/>
  <c r="D88" i="57"/>
  <c r="D89" i="57"/>
  <c r="D90" i="57"/>
  <c r="D91" i="57"/>
  <c r="D92" i="57"/>
  <c r="D93" i="57"/>
  <c r="D94" i="57"/>
  <c r="D95" i="57"/>
  <c r="D96" i="57"/>
  <c r="D97" i="57"/>
  <c r="D98" i="57"/>
  <c r="D99" i="57"/>
  <c r="D100" i="57"/>
  <c r="D101" i="57"/>
  <c r="D102" i="57"/>
  <c r="S5" i="56"/>
  <c r="S4" i="56" s="1"/>
  <c r="T5" i="56" s="1"/>
  <c r="K10" i="56"/>
  <c r="K1" i="56" s="1"/>
  <c r="AJ280" i="60" s="1"/>
  <c r="L284" i="60" s="1"/>
  <c r="N284" i="60" s="1"/>
  <c r="L10" i="56"/>
  <c r="AJ281" i="60" s="1"/>
  <c r="M10" i="56" a="1"/>
  <c r="M10" i="56" s="1"/>
  <c r="N10" i="56" a="1"/>
  <c r="N10" i="56" s="1"/>
  <c r="O10" i="56" a="1"/>
  <c r="O10" i="56" s="1"/>
  <c r="C14" i="56"/>
  <c r="C15" i="56" s="1"/>
  <c r="C16" i="56" s="1"/>
  <c r="C17" i="56" s="1"/>
  <c r="C18" i="56" s="1"/>
  <c r="C19" i="56" s="1"/>
  <c r="C20" i="56" s="1"/>
  <c r="C21" i="56" s="1"/>
  <c r="C22" i="56" s="1"/>
  <c r="C23" i="56" s="1"/>
  <c r="C24" i="56" s="1"/>
  <c r="C25" i="56" s="1"/>
  <c r="C26" i="56" s="1"/>
  <c r="C27" i="56" s="1"/>
  <c r="C28" i="56" s="1"/>
  <c r="C29" i="56" s="1"/>
  <c r="C30" i="56" s="1"/>
  <c r="C31" i="56" s="1"/>
  <c r="C32" i="56" s="1"/>
  <c r="C33" i="56" s="1"/>
  <c r="C34" i="56" s="1"/>
  <c r="C35" i="56" s="1"/>
  <c r="C36" i="56" s="1"/>
  <c r="C37" i="56" s="1"/>
  <c r="C38" i="56" s="1"/>
  <c r="C39" i="56" s="1"/>
  <c r="C40" i="56" s="1"/>
  <c r="C41" i="56" s="1"/>
  <c r="C42" i="56" s="1"/>
  <c r="C43" i="56" s="1"/>
  <c r="C44" i="56" s="1"/>
  <c r="C45" i="56" s="1"/>
  <c r="C46" i="56" s="1"/>
  <c r="C47" i="56" s="1"/>
  <c r="C48" i="56" s="1"/>
  <c r="C49" i="56" s="1"/>
  <c r="C50" i="56" s="1"/>
  <c r="C51" i="56" s="1"/>
  <c r="C52" i="56" s="1"/>
  <c r="C53" i="56" s="1"/>
  <c r="C54" i="56" s="1"/>
  <c r="C55" i="56" s="1"/>
  <c r="C56" i="56" s="1"/>
  <c r="C57" i="56" s="1"/>
  <c r="C58" i="56" s="1"/>
  <c r="C59" i="56" s="1"/>
  <c r="C60" i="56" s="1"/>
  <c r="C61" i="56" s="1"/>
  <c r="C62" i="56" s="1"/>
  <c r="C63" i="56" s="1"/>
  <c r="C64" i="56" s="1"/>
  <c r="C65" i="56" s="1"/>
  <c r="C66" i="56" s="1"/>
  <c r="C67" i="56" s="1"/>
  <c r="C68" i="56" s="1"/>
  <c r="C69" i="56" s="1"/>
  <c r="C70" i="56" s="1"/>
  <c r="C71" i="56" s="1"/>
  <c r="C72" i="56" s="1"/>
  <c r="C73" i="56" s="1"/>
  <c r="C74" i="56" s="1"/>
  <c r="C75" i="56" s="1"/>
  <c r="C76" i="56" s="1"/>
  <c r="C77" i="56" s="1"/>
  <c r="C78" i="56" s="1"/>
  <c r="C79" i="56" s="1"/>
  <c r="C80" i="56" s="1"/>
  <c r="C81" i="56" s="1"/>
  <c r="C82" i="56" s="1"/>
  <c r="C83" i="56" s="1"/>
  <c r="C84" i="56" s="1"/>
  <c r="C85" i="56" s="1"/>
  <c r="C86" i="56" s="1"/>
  <c r="C87" i="56" s="1"/>
  <c r="C88" i="56" s="1"/>
  <c r="C89" i="56" s="1"/>
  <c r="C90" i="56" s="1"/>
  <c r="C91" i="56" s="1"/>
  <c r="C92" i="56" s="1"/>
  <c r="C93" i="56" s="1"/>
  <c r="C94" i="56" s="1"/>
  <c r="C95" i="56" s="1"/>
  <c r="C96" i="56" s="1"/>
  <c r="C97" i="56" s="1"/>
  <c r="C98" i="56" s="1"/>
  <c r="C99" i="56" s="1"/>
  <c r="C100" i="56" s="1"/>
  <c r="C101" i="56" s="1"/>
  <c r="C102" i="56" s="1"/>
  <c r="C103" i="56" s="1"/>
  <c r="C104" i="56" s="1"/>
  <c r="C105" i="56" s="1"/>
  <c r="C106" i="56" s="1"/>
  <c r="C107" i="56" s="1"/>
  <c r="C108" i="56" s="1"/>
  <c r="C109" i="56" s="1"/>
  <c r="C110" i="56" s="1"/>
  <c r="C111" i="56" s="1"/>
  <c r="C112" i="56" s="1"/>
  <c r="C113" i="56" s="1"/>
  <c r="C114" i="56" s="1"/>
  <c r="C115" i="56" s="1"/>
  <c r="C116" i="56" s="1"/>
  <c r="C117" i="56" s="1"/>
  <c r="C118" i="56" s="1"/>
  <c r="C119" i="56" s="1"/>
  <c r="C120" i="56" s="1"/>
  <c r="C121" i="56" s="1"/>
  <c r="C122" i="56" s="1"/>
  <c r="C123" i="56" s="1"/>
  <c r="C124" i="56" s="1"/>
  <c r="C125" i="56" s="1"/>
  <c r="C126" i="56" s="1"/>
  <c r="C127" i="56" s="1"/>
  <c r="C128" i="56" s="1"/>
  <c r="C129" i="56" s="1"/>
  <c r="C130" i="56" s="1"/>
  <c r="C131" i="56" s="1"/>
  <c r="C132" i="56" s="1"/>
  <c r="C133" i="56" s="1"/>
  <c r="C134" i="56" s="1"/>
  <c r="C135" i="56" s="1"/>
  <c r="C136" i="56" s="1"/>
  <c r="C137" i="56" s="1"/>
  <c r="C138" i="56" s="1"/>
  <c r="C139" i="56" s="1"/>
  <c r="C140" i="56" s="1"/>
  <c r="C141" i="56" s="1"/>
  <c r="C142" i="56" s="1"/>
  <c r="C143" i="56" s="1"/>
  <c r="C144" i="56" s="1"/>
  <c r="C145" i="56" s="1"/>
  <c r="C146" i="56" s="1"/>
  <c r="C147" i="56" s="1"/>
  <c r="C148" i="56" s="1"/>
  <c r="C149" i="56" s="1"/>
  <c r="C150" i="56" s="1"/>
  <c r="C151" i="56" s="1"/>
  <c r="C152" i="56" s="1"/>
  <c r="C153" i="56" s="1"/>
  <c r="C154" i="56" s="1"/>
  <c r="C155" i="56" s="1"/>
  <c r="C156" i="56" s="1"/>
  <c r="C157" i="56" s="1"/>
  <c r="C158" i="56" s="1"/>
  <c r="C159" i="56" s="1"/>
  <c r="C160" i="56" s="1"/>
  <c r="C161" i="56" s="1"/>
  <c r="C162" i="56" s="1"/>
  <c r="C163" i="56" s="1"/>
  <c r="C164" i="56" s="1"/>
  <c r="C165" i="56" s="1"/>
  <c r="C166" i="56" s="1"/>
  <c r="C167" i="56" s="1"/>
  <c r="C168" i="56" s="1"/>
  <c r="C169" i="56" s="1"/>
  <c r="C170" i="56" s="1"/>
  <c r="C171" i="56" s="1"/>
  <c r="C172" i="56" s="1"/>
  <c r="C173" i="56" s="1"/>
  <c r="C174" i="56" s="1"/>
  <c r="C175" i="56" s="1"/>
  <c r="C176" i="56" s="1"/>
  <c r="C177" i="56" s="1"/>
  <c r="C178" i="56" s="1"/>
  <c r="C179" i="56" s="1"/>
  <c r="C180" i="56" s="1"/>
  <c r="C181" i="56" s="1"/>
  <c r="C182" i="56" s="1"/>
  <c r="C183" i="56" s="1"/>
  <c r="C184" i="56" s="1"/>
  <c r="C185" i="56" s="1"/>
  <c r="C186" i="56" s="1"/>
  <c r="C187" i="56" s="1"/>
  <c r="C188" i="56" s="1"/>
  <c r="C189" i="56" s="1"/>
  <c r="C190" i="56" s="1"/>
  <c r="C191" i="56" s="1"/>
  <c r="C192" i="56" s="1"/>
  <c r="C193" i="56" s="1"/>
  <c r="C194" i="56" s="1"/>
  <c r="C195" i="56" s="1"/>
  <c r="C196" i="56" s="1"/>
  <c r="C197" i="56" s="1"/>
  <c r="C198" i="56" s="1"/>
  <c r="C199" i="56" s="1"/>
  <c r="C200" i="56" s="1"/>
  <c r="C201" i="56" s="1"/>
  <c r="C202" i="56" s="1"/>
  <c r="C203" i="56" s="1"/>
  <c r="C204" i="56" s="1"/>
  <c r="C205" i="56" s="1"/>
  <c r="C206" i="56" s="1"/>
  <c r="C207" i="56" s="1"/>
  <c r="C208" i="56" s="1"/>
  <c r="C209" i="56" s="1"/>
  <c r="C210" i="56" s="1"/>
  <c r="C211" i="56" s="1"/>
  <c r="C212" i="56" s="1"/>
  <c r="C213" i="56" s="1"/>
  <c r="C214" i="56" s="1"/>
  <c r="C215" i="56" s="1"/>
  <c r="C216" i="56" s="1"/>
  <c r="C217" i="56" s="1"/>
  <c r="C218" i="56" s="1"/>
  <c r="C219" i="56" s="1"/>
  <c r="C220" i="56" s="1"/>
  <c r="C221" i="56" s="1"/>
  <c r="C222" i="56" s="1"/>
  <c r="C223" i="56" s="1"/>
  <c r="C224" i="56" s="1"/>
  <c r="C225" i="56" s="1"/>
  <c r="C226" i="56" s="1"/>
  <c r="C227" i="56" s="1"/>
  <c r="C228" i="56" s="1"/>
  <c r="C229" i="56" s="1"/>
  <c r="C230" i="56" s="1"/>
  <c r="C231" i="56" s="1"/>
  <c r="C232" i="56" s="1"/>
  <c r="C233" i="56" s="1"/>
  <c r="C234" i="56" s="1"/>
  <c r="C235" i="56" s="1"/>
  <c r="C236" i="56" s="1"/>
  <c r="C237" i="56" s="1"/>
  <c r="C238" i="56" s="1"/>
  <c r="C239" i="56" s="1"/>
  <c r="C240" i="56" s="1"/>
  <c r="C241" i="56" s="1"/>
  <c r="C242" i="56" s="1"/>
  <c r="C243" i="56" s="1"/>
  <c r="C244" i="56" s="1"/>
  <c r="C245" i="56" s="1"/>
  <c r="C246" i="56" s="1"/>
  <c r="C247" i="56" s="1"/>
  <c r="C248" i="56" s="1"/>
  <c r="C249" i="56" s="1"/>
  <c r="C250" i="56" s="1"/>
  <c r="C251" i="56" s="1"/>
  <c r="C252" i="56" s="1"/>
  <c r="C253" i="56" s="1"/>
  <c r="C254" i="56" s="1"/>
  <c r="C255" i="56" s="1"/>
  <c r="C256" i="56" s="1"/>
  <c r="C257" i="56" s="1"/>
  <c r="C258" i="56" s="1"/>
  <c r="C259" i="56" s="1"/>
  <c r="C260" i="56" s="1"/>
  <c r="C261" i="56" s="1"/>
  <c r="C262" i="56" s="1"/>
  <c r="C263" i="56" s="1"/>
  <c r="C264" i="56" s="1"/>
  <c r="C265" i="56" s="1"/>
  <c r="C266" i="56" s="1"/>
  <c r="C267" i="56" s="1"/>
  <c r="C268" i="56" s="1"/>
  <c r="C269" i="56" s="1"/>
  <c r="C270" i="56" s="1"/>
  <c r="C271" i="56" s="1"/>
  <c r="C272" i="56" s="1"/>
  <c r="C273" i="56" s="1"/>
  <c r="C274" i="56" s="1"/>
  <c r="C275" i="56" s="1"/>
  <c r="C276" i="56" s="1"/>
  <c r="C277" i="56" s="1"/>
  <c r="C278" i="56" s="1"/>
  <c r="C279" i="56" s="1"/>
  <c r="C280" i="56" s="1"/>
  <c r="C281" i="56" s="1"/>
  <c r="C282" i="56" s="1"/>
  <c r="C283" i="56" s="1"/>
  <c r="C284" i="56" s="1"/>
  <c r="C285" i="56" s="1"/>
  <c r="C286" i="56" s="1"/>
  <c r="C287" i="56" s="1"/>
  <c r="C288" i="56" s="1"/>
  <c r="C289" i="56" s="1"/>
  <c r="C290" i="56" s="1"/>
  <c r="C291" i="56" s="1"/>
  <c r="C292" i="56" s="1"/>
  <c r="C293" i="56" s="1"/>
  <c r="C294" i="56" s="1"/>
  <c r="C295" i="56" s="1"/>
  <c r="C296" i="56" s="1"/>
  <c r="C297" i="56" s="1"/>
  <c r="C298" i="56" s="1"/>
  <c r="C299" i="56" s="1"/>
  <c r="C300" i="56" s="1"/>
  <c r="C301" i="56" s="1"/>
  <c r="C302" i="56" s="1"/>
  <c r="C303" i="56" s="1"/>
  <c r="C304" i="56" s="1"/>
  <c r="C305" i="56" s="1"/>
  <c r="C306" i="56" s="1"/>
  <c r="C307" i="56" s="1"/>
  <c r="C308" i="56" s="1"/>
  <c r="C309" i="56" s="1"/>
  <c r="C310" i="56" s="1"/>
  <c r="C311" i="56" s="1"/>
  <c r="C312" i="56" s="1"/>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D67" i="56"/>
  <c r="D68" i="56"/>
  <c r="D69" i="56"/>
  <c r="D70" i="56"/>
  <c r="D71" i="56"/>
  <c r="D72" i="56"/>
  <c r="D73" i="56"/>
  <c r="D74" i="56"/>
  <c r="D75" i="56"/>
  <c r="D76" i="56"/>
  <c r="D77" i="56"/>
  <c r="D78" i="56"/>
  <c r="D79" i="56"/>
  <c r="D80" i="56"/>
  <c r="D81" i="56"/>
  <c r="D82" i="56"/>
  <c r="D83" i="56"/>
  <c r="D84" i="56"/>
  <c r="D85" i="56"/>
  <c r="D86" i="56"/>
  <c r="D87" i="56"/>
  <c r="D88" i="56"/>
  <c r="D89" i="56"/>
  <c r="D90" i="56"/>
  <c r="D91" i="56"/>
  <c r="D92" i="56"/>
  <c r="D93" i="56"/>
  <c r="D94" i="56"/>
  <c r="D95" i="56"/>
  <c r="D96" i="56"/>
  <c r="D97" i="56"/>
  <c r="D98" i="56"/>
  <c r="D99" i="56"/>
  <c r="D100" i="56"/>
  <c r="D101" i="56"/>
  <c r="D102" i="56"/>
  <c r="D103" i="56"/>
  <c r="D104" i="56"/>
  <c r="D105" i="56"/>
  <c r="D106" i="56"/>
  <c r="D107" i="56"/>
  <c r="D108" i="56"/>
  <c r="D109" i="56"/>
  <c r="D110" i="56"/>
  <c r="D111" i="56"/>
  <c r="D112" i="56"/>
  <c r="D113" i="56"/>
  <c r="D114" i="56"/>
  <c r="D115" i="56"/>
  <c r="D116" i="56"/>
  <c r="D117" i="56"/>
  <c r="D118" i="56"/>
  <c r="D119" i="56"/>
  <c r="D120" i="56"/>
  <c r="D121" i="56"/>
  <c r="D122" i="56"/>
  <c r="D123" i="56"/>
  <c r="D124" i="56"/>
  <c r="D125" i="56"/>
  <c r="D126" i="56"/>
  <c r="D127" i="56"/>
  <c r="D128" i="56"/>
  <c r="D129" i="56"/>
  <c r="D130" i="56"/>
  <c r="D131" i="56"/>
  <c r="D132" i="56"/>
  <c r="D133" i="56"/>
  <c r="D134" i="56"/>
  <c r="D135" i="56"/>
  <c r="D136" i="56"/>
  <c r="D137" i="56"/>
  <c r="D138" i="56"/>
  <c r="D139" i="56"/>
  <c r="D140" i="56"/>
  <c r="D141" i="56"/>
  <c r="D142" i="56"/>
  <c r="D143" i="56"/>
  <c r="D144" i="56"/>
  <c r="D145" i="56"/>
  <c r="D146" i="56"/>
  <c r="D147" i="56"/>
  <c r="D148" i="56"/>
  <c r="D149" i="56"/>
  <c r="D150" i="56"/>
  <c r="D151" i="56"/>
  <c r="D152" i="56"/>
  <c r="D153" i="56"/>
  <c r="D154" i="56"/>
  <c r="D155" i="56"/>
  <c r="D156" i="56"/>
  <c r="D157" i="56"/>
  <c r="D158" i="56"/>
  <c r="D159" i="56"/>
  <c r="D160" i="56"/>
  <c r="D161" i="56"/>
  <c r="D162" i="56"/>
  <c r="D163" i="56"/>
  <c r="D164" i="56"/>
  <c r="D165" i="56"/>
  <c r="D166" i="56"/>
  <c r="D167" i="56"/>
  <c r="D168" i="56"/>
  <c r="D169" i="56"/>
  <c r="D170" i="56"/>
  <c r="D171" i="56"/>
  <c r="D172" i="56"/>
  <c r="D173" i="56"/>
  <c r="D174" i="56"/>
  <c r="D175" i="56"/>
  <c r="D176" i="56"/>
  <c r="D177" i="56"/>
  <c r="D178" i="56"/>
  <c r="D179" i="56"/>
  <c r="D180" i="56"/>
  <c r="D181" i="56"/>
  <c r="D182" i="56"/>
  <c r="D183" i="56"/>
  <c r="D184" i="56"/>
  <c r="D185" i="56"/>
  <c r="D186" i="56"/>
  <c r="D187" i="56"/>
  <c r="D188" i="56"/>
  <c r="D189" i="56"/>
  <c r="D190" i="56"/>
  <c r="D191" i="56"/>
  <c r="D192" i="56"/>
  <c r="D193" i="56"/>
  <c r="D194" i="56"/>
  <c r="D195" i="56"/>
  <c r="D196" i="56"/>
  <c r="D197" i="56"/>
  <c r="D198" i="56"/>
  <c r="D199" i="56"/>
  <c r="D200" i="56"/>
  <c r="D201" i="56"/>
  <c r="D202" i="56"/>
  <c r="D203" i="56"/>
  <c r="D204" i="56"/>
  <c r="D205" i="56"/>
  <c r="D206" i="56"/>
  <c r="D207" i="56"/>
  <c r="D208" i="56"/>
  <c r="D209" i="56"/>
  <c r="D210" i="56"/>
  <c r="D211" i="56"/>
  <c r="D212" i="56"/>
  <c r="D213" i="56"/>
  <c r="D214" i="56"/>
  <c r="D215" i="56"/>
  <c r="D216" i="56"/>
  <c r="D217" i="56"/>
  <c r="D218" i="56"/>
  <c r="D219" i="56"/>
  <c r="D220" i="56"/>
  <c r="D221" i="56"/>
  <c r="D222" i="56"/>
  <c r="D223" i="56"/>
  <c r="D224" i="56"/>
  <c r="D225" i="56"/>
  <c r="D226" i="56"/>
  <c r="D227" i="56"/>
  <c r="D228" i="56"/>
  <c r="D229" i="56"/>
  <c r="D230" i="56"/>
  <c r="D231" i="56"/>
  <c r="D232" i="56"/>
  <c r="D233" i="56"/>
  <c r="D234" i="56"/>
  <c r="D235" i="56"/>
  <c r="D236" i="56"/>
  <c r="D237" i="56"/>
  <c r="D238" i="56"/>
  <c r="D239" i="56"/>
  <c r="D240" i="56"/>
  <c r="D241" i="56"/>
  <c r="D242" i="56"/>
  <c r="D243" i="56"/>
  <c r="D244" i="56"/>
  <c r="D245" i="56"/>
  <c r="D246" i="56"/>
  <c r="D247" i="56"/>
  <c r="D248" i="56"/>
  <c r="D249" i="56"/>
  <c r="D250" i="56"/>
  <c r="D251" i="56"/>
  <c r="D252" i="56"/>
  <c r="D253" i="56"/>
  <c r="D254" i="56"/>
  <c r="D255" i="56"/>
  <c r="D256" i="56"/>
  <c r="D257" i="56"/>
  <c r="D258" i="56"/>
  <c r="D259" i="56"/>
  <c r="D260" i="56"/>
  <c r="D261" i="56"/>
  <c r="D262" i="56"/>
  <c r="D263" i="56"/>
  <c r="D264" i="56"/>
  <c r="D265" i="56"/>
  <c r="D266" i="56"/>
  <c r="D267" i="56"/>
  <c r="D268" i="56"/>
  <c r="D269" i="56"/>
  <c r="D270" i="56"/>
  <c r="D271" i="56"/>
  <c r="D272" i="56"/>
  <c r="D273" i="56"/>
  <c r="D274" i="56"/>
  <c r="D275" i="56"/>
  <c r="D276" i="56"/>
  <c r="D277" i="56"/>
  <c r="D278" i="56"/>
  <c r="D279" i="56"/>
  <c r="D280" i="56"/>
  <c r="D281" i="56"/>
  <c r="D282" i="56"/>
  <c r="D283" i="56"/>
  <c r="D284" i="56"/>
  <c r="D285" i="56"/>
  <c r="D286" i="56"/>
  <c r="D287" i="56"/>
  <c r="D288" i="56"/>
  <c r="D289" i="56"/>
  <c r="D290" i="56"/>
  <c r="D291" i="56"/>
  <c r="D292" i="56"/>
  <c r="D293" i="56"/>
  <c r="D294" i="56"/>
  <c r="D295" i="56"/>
  <c r="D296" i="56"/>
  <c r="D297" i="56"/>
  <c r="D298" i="56"/>
  <c r="D299" i="56"/>
  <c r="D300" i="56"/>
  <c r="D301" i="56"/>
  <c r="D302" i="56"/>
  <c r="D303" i="56"/>
  <c r="D304" i="56"/>
  <c r="D305" i="56"/>
  <c r="D306" i="56"/>
  <c r="D307" i="56"/>
  <c r="D308" i="56"/>
  <c r="D309" i="56"/>
  <c r="D310" i="56"/>
  <c r="D311" i="56"/>
  <c r="D312" i="56"/>
  <c r="U6" i="55"/>
  <c r="M546" i="55"/>
  <c r="V6" i="55"/>
  <c r="M66" i="55"/>
  <c r="W6" i="55"/>
  <c r="X6" i="55"/>
  <c r="Y6" i="55"/>
  <c r="Z6" i="55"/>
  <c r="AA6" i="55"/>
  <c r="M88" i="55"/>
  <c r="AB6" i="55"/>
  <c r="AC6" i="55"/>
  <c r="AD6" i="55"/>
  <c r="M80" i="55"/>
  <c r="AE6" i="55"/>
  <c r="M70" i="55"/>
  <c r="AF6" i="55"/>
  <c r="M86" i="55"/>
  <c r="AG6" i="55"/>
  <c r="AH6" i="55"/>
  <c r="M456" i="55"/>
  <c r="AI6" i="55"/>
  <c r="M254" i="55"/>
  <c r="K10" i="55"/>
  <c r="AJ226" i="60" s="1"/>
  <c r="O41" i="55"/>
  <c r="S61" i="55"/>
  <c r="L62" i="55"/>
  <c r="C63" i="55"/>
  <c r="C64" i="55" s="1"/>
  <c r="C65" i="55" s="1"/>
  <c r="C66" i="55" s="1"/>
  <c r="C67" i="55" s="1"/>
  <c r="C68" i="55" s="1"/>
  <c r="C69" i="55" s="1"/>
  <c r="C70" i="55" s="1"/>
  <c r="C71" i="55" s="1"/>
  <c r="C72" i="55" s="1"/>
  <c r="C73" i="55" s="1"/>
  <c r="C74" i="55" s="1"/>
  <c r="C75" i="55" s="1"/>
  <c r="C76" i="55" s="1"/>
  <c r="C77" i="55" s="1"/>
  <c r="C78" i="55" s="1"/>
  <c r="C79" i="55" s="1"/>
  <c r="C80" i="55" s="1"/>
  <c r="C81" i="55" s="1"/>
  <c r="C82" i="55" s="1"/>
  <c r="C83" i="55" s="1"/>
  <c r="C84" i="55" s="1"/>
  <c r="C85" i="55" s="1"/>
  <c r="C86" i="55" s="1"/>
  <c r="C87" i="55" s="1"/>
  <c r="C88" i="55" s="1"/>
  <c r="C89" i="55" s="1"/>
  <c r="C90" i="55" s="1"/>
  <c r="C91" i="55" s="1"/>
  <c r="C92" i="55" s="1"/>
  <c r="C93" i="55" s="1"/>
  <c r="C94" i="55" s="1"/>
  <c r="C95" i="55" s="1"/>
  <c r="C96" i="55" s="1"/>
  <c r="C97" i="55" s="1"/>
  <c r="C98" i="55" s="1"/>
  <c r="C99" i="55" s="1"/>
  <c r="C100" i="55" s="1"/>
  <c r="C101" i="55" s="1"/>
  <c r="C102" i="55" s="1"/>
  <c r="C103" i="55" s="1"/>
  <c r="C104" i="55" s="1"/>
  <c r="C105" i="55" s="1"/>
  <c r="C106" i="55" s="1"/>
  <c r="C107" i="55" s="1"/>
  <c r="C108" i="55" s="1"/>
  <c r="C109" i="55" s="1"/>
  <c r="C110" i="55" s="1"/>
  <c r="C111" i="55" s="1"/>
  <c r="C112" i="55" s="1"/>
  <c r="C113" i="55" s="1"/>
  <c r="C114" i="55" s="1"/>
  <c r="C115" i="55" s="1"/>
  <c r="C116" i="55" s="1"/>
  <c r="C117" i="55" s="1"/>
  <c r="C118" i="55" s="1"/>
  <c r="C119" i="55" s="1"/>
  <c r="C120" i="55" s="1"/>
  <c r="C121" i="55" s="1"/>
  <c r="C122" i="55" s="1"/>
  <c r="C123" i="55" s="1"/>
  <c r="C124" i="55" s="1"/>
  <c r="C125" i="55" s="1"/>
  <c r="C126" i="55" s="1"/>
  <c r="C127" i="55" s="1"/>
  <c r="C128" i="55" s="1"/>
  <c r="C129" i="55" s="1"/>
  <c r="C130" i="55" s="1"/>
  <c r="C131" i="55" s="1"/>
  <c r="C132" i="55" s="1"/>
  <c r="C133" i="55" s="1"/>
  <c r="C134" i="55" s="1"/>
  <c r="C135" i="55" s="1"/>
  <c r="C136" i="55" s="1"/>
  <c r="C137" i="55" s="1"/>
  <c r="C138" i="55" s="1"/>
  <c r="C139" i="55" s="1"/>
  <c r="C140" i="55" s="1"/>
  <c r="C141" i="55" s="1"/>
  <c r="C142" i="55" s="1"/>
  <c r="C143" i="55" s="1"/>
  <c r="C144" i="55" s="1"/>
  <c r="C145" i="55" s="1"/>
  <c r="C146" i="55" s="1"/>
  <c r="C147" i="55" s="1"/>
  <c r="C148" i="55" s="1"/>
  <c r="C149" i="55" s="1"/>
  <c r="C150" i="55" s="1"/>
  <c r="C151" i="55" s="1"/>
  <c r="C152" i="55" s="1"/>
  <c r="C153" i="55" s="1"/>
  <c r="C154" i="55" s="1"/>
  <c r="C155" i="55" s="1"/>
  <c r="C156" i="55" s="1"/>
  <c r="C157" i="55" s="1"/>
  <c r="C158" i="55" s="1"/>
  <c r="C159" i="55" s="1"/>
  <c r="C160" i="55" s="1"/>
  <c r="C161" i="55" s="1"/>
  <c r="C162" i="55" s="1"/>
  <c r="C163" i="55" s="1"/>
  <c r="C164" i="55" s="1"/>
  <c r="C165" i="55" s="1"/>
  <c r="C166" i="55" s="1"/>
  <c r="C167" i="55" s="1"/>
  <c r="C168" i="55" s="1"/>
  <c r="C169" i="55" s="1"/>
  <c r="C170" i="55" s="1"/>
  <c r="C171" i="55" s="1"/>
  <c r="C172" i="55" s="1"/>
  <c r="C173" i="55" s="1"/>
  <c r="C174" i="55" s="1"/>
  <c r="C175" i="55" s="1"/>
  <c r="C176" i="55" s="1"/>
  <c r="C177" i="55" s="1"/>
  <c r="C178" i="55" s="1"/>
  <c r="C179" i="55" s="1"/>
  <c r="C180" i="55" s="1"/>
  <c r="C181" i="55" s="1"/>
  <c r="C182" i="55" s="1"/>
  <c r="C183" i="55" s="1"/>
  <c r="C184" i="55" s="1"/>
  <c r="C185" i="55" s="1"/>
  <c r="C186" i="55" s="1"/>
  <c r="C187" i="55" s="1"/>
  <c r="C188" i="55" s="1"/>
  <c r="C189" i="55" s="1"/>
  <c r="C190" i="55" s="1"/>
  <c r="C191" i="55" s="1"/>
  <c r="C192" i="55" s="1"/>
  <c r="C193" i="55" s="1"/>
  <c r="C194" i="55" s="1"/>
  <c r="C195" i="55" s="1"/>
  <c r="C196" i="55" s="1"/>
  <c r="C197" i="55" s="1"/>
  <c r="C198" i="55" s="1"/>
  <c r="C199" i="55" s="1"/>
  <c r="C200" i="55" s="1"/>
  <c r="C201" i="55" s="1"/>
  <c r="C202" i="55" s="1"/>
  <c r="C203" i="55" s="1"/>
  <c r="C204" i="55" s="1"/>
  <c r="C205" i="55" s="1"/>
  <c r="C206" i="55" s="1"/>
  <c r="C207" i="55" s="1"/>
  <c r="C208" i="55" s="1"/>
  <c r="C209" i="55" s="1"/>
  <c r="C210" i="55" s="1"/>
  <c r="C211" i="55" s="1"/>
  <c r="C212" i="55" s="1"/>
  <c r="C213" i="55" s="1"/>
  <c r="C214" i="55" s="1"/>
  <c r="C215" i="55" s="1"/>
  <c r="C216" i="55" s="1"/>
  <c r="C217" i="55" s="1"/>
  <c r="C218" i="55" s="1"/>
  <c r="C219" i="55" s="1"/>
  <c r="C220" i="55" s="1"/>
  <c r="C221" i="55" s="1"/>
  <c r="C222" i="55" s="1"/>
  <c r="C223" i="55" s="1"/>
  <c r="C224" i="55" s="1"/>
  <c r="C225" i="55" s="1"/>
  <c r="C226" i="55" s="1"/>
  <c r="C227" i="55" s="1"/>
  <c r="C228" i="55" s="1"/>
  <c r="C229" i="55" s="1"/>
  <c r="C230" i="55" s="1"/>
  <c r="C231" i="55" s="1"/>
  <c r="C232" i="55" s="1"/>
  <c r="C233" i="55" s="1"/>
  <c r="C234" i="55" s="1"/>
  <c r="C235" i="55" s="1"/>
  <c r="C236" i="55" s="1"/>
  <c r="C237" i="55" s="1"/>
  <c r="C238" i="55" s="1"/>
  <c r="C239" i="55" s="1"/>
  <c r="C240" i="55" s="1"/>
  <c r="C241" i="55" s="1"/>
  <c r="C242" i="55" s="1"/>
  <c r="C243" i="55" s="1"/>
  <c r="C244" i="55" s="1"/>
  <c r="C245" i="55" s="1"/>
  <c r="C246" i="55" s="1"/>
  <c r="C247" i="55" s="1"/>
  <c r="C248" i="55" s="1"/>
  <c r="C249" i="55" s="1"/>
  <c r="C250" i="55" s="1"/>
  <c r="C251" i="55" s="1"/>
  <c r="C252" i="55" s="1"/>
  <c r="C253" i="55" s="1"/>
  <c r="C254" i="55" s="1"/>
  <c r="C255" i="55" s="1"/>
  <c r="C256" i="55" s="1"/>
  <c r="C257" i="55" s="1"/>
  <c r="C258" i="55" s="1"/>
  <c r="C259" i="55" s="1"/>
  <c r="C260" i="55" s="1"/>
  <c r="C261" i="55" s="1"/>
  <c r="C262" i="55" s="1"/>
  <c r="C263" i="55" s="1"/>
  <c r="C264" i="55" s="1"/>
  <c r="C265" i="55" s="1"/>
  <c r="C266" i="55" s="1"/>
  <c r="C267" i="55" s="1"/>
  <c r="C268" i="55" s="1"/>
  <c r="C269" i="55" s="1"/>
  <c r="C270" i="55" s="1"/>
  <c r="C271" i="55" s="1"/>
  <c r="C272" i="55" s="1"/>
  <c r="C273" i="55" s="1"/>
  <c r="C274" i="55" s="1"/>
  <c r="C275" i="55" s="1"/>
  <c r="C276" i="55" s="1"/>
  <c r="C277" i="55" s="1"/>
  <c r="C278" i="55" s="1"/>
  <c r="C279" i="55" s="1"/>
  <c r="C280" i="55" s="1"/>
  <c r="C281" i="55" s="1"/>
  <c r="C282" i="55" s="1"/>
  <c r="C283" i="55" s="1"/>
  <c r="C284" i="55" s="1"/>
  <c r="C285" i="55" s="1"/>
  <c r="C286" i="55" s="1"/>
  <c r="C287" i="55" s="1"/>
  <c r="C288" i="55" s="1"/>
  <c r="C289" i="55" s="1"/>
  <c r="C290" i="55" s="1"/>
  <c r="C291" i="55" s="1"/>
  <c r="C292" i="55" s="1"/>
  <c r="C293" i="55" s="1"/>
  <c r="C294" i="55" s="1"/>
  <c r="C295" i="55" s="1"/>
  <c r="C296" i="55" s="1"/>
  <c r="C297" i="55" s="1"/>
  <c r="C298" i="55" s="1"/>
  <c r="C299" i="55" s="1"/>
  <c r="C300" i="55" s="1"/>
  <c r="C301" i="55" s="1"/>
  <c r="C302" i="55" s="1"/>
  <c r="C303" i="55" s="1"/>
  <c r="C304" i="55" s="1"/>
  <c r="C305" i="55" s="1"/>
  <c r="C306" i="55" s="1"/>
  <c r="C307" i="55" s="1"/>
  <c r="C308" i="55" s="1"/>
  <c r="C309" i="55" s="1"/>
  <c r="C310" i="55" s="1"/>
  <c r="C311" i="55" s="1"/>
  <c r="C312" i="55" s="1"/>
  <c r="C313" i="55" s="1"/>
  <c r="C314" i="55" s="1"/>
  <c r="C315" i="55" s="1"/>
  <c r="C316" i="55" s="1"/>
  <c r="C317" i="55" s="1"/>
  <c r="C318" i="55" s="1"/>
  <c r="C319" i="55" s="1"/>
  <c r="C320" i="55" s="1"/>
  <c r="C321" i="55" s="1"/>
  <c r="C322" i="55" s="1"/>
  <c r="C323" i="55" s="1"/>
  <c r="C324" i="55" s="1"/>
  <c r="C325" i="55" s="1"/>
  <c r="C326" i="55" s="1"/>
  <c r="C327" i="55" s="1"/>
  <c r="C328" i="55" s="1"/>
  <c r="C329" i="55" s="1"/>
  <c r="C330" i="55" s="1"/>
  <c r="C331" i="55" s="1"/>
  <c r="C332" i="55" s="1"/>
  <c r="C333" i="55" s="1"/>
  <c r="C334" i="55" s="1"/>
  <c r="C335" i="55" s="1"/>
  <c r="C336" i="55" s="1"/>
  <c r="C337" i="55" s="1"/>
  <c r="C338" i="55" s="1"/>
  <c r="C339" i="55" s="1"/>
  <c r="C340" i="55" s="1"/>
  <c r="C341" i="55" s="1"/>
  <c r="C342" i="55" s="1"/>
  <c r="C343" i="55" s="1"/>
  <c r="C344" i="55" s="1"/>
  <c r="C345" i="55" s="1"/>
  <c r="C346" i="55" s="1"/>
  <c r="C347" i="55" s="1"/>
  <c r="C348" i="55" s="1"/>
  <c r="C349" i="55" s="1"/>
  <c r="C350" i="55" s="1"/>
  <c r="C351" i="55" s="1"/>
  <c r="C352" i="55" s="1"/>
  <c r="C353" i="55" s="1"/>
  <c r="C354" i="55" s="1"/>
  <c r="C355" i="55" s="1"/>
  <c r="C356" i="55" s="1"/>
  <c r="C357" i="55" s="1"/>
  <c r="C358" i="55" s="1"/>
  <c r="C359" i="55" s="1"/>
  <c r="C360" i="55" s="1"/>
  <c r="C361" i="55" s="1"/>
  <c r="C362" i="55" s="1"/>
  <c r="C363" i="55" s="1"/>
  <c r="C364" i="55" s="1"/>
  <c r="C365" i="55" s="1"/>
  <c r="C366" i="55" s="1"/>
  <c r="C367" i="55" s="1"/>
  <c r="C368" i="55" s="1"/>
  <c r="C369" i="55" s="1"/>
  <c r="C370" i="55" s="1"/>
  <c r="C371" i="55" s="1"/>
  <c r="C372" i="55" s="1"/>
  <c r="C373" i="55" s="1"/>
  <c r="C374" i="55" s="1"/>
  <c r="C375" i="55" s="1"/>
  <c r="C376" i="55" s="1"/>
  <c r="C377" i="55" s="1"/>
  <c r="C378" i="55" s="1"/>
  <c r="C379" i="55" s="1"/>
  <c r="C380" i="55" s="1"/>
  <c r="C381" i="55" s="1"/>
  <c r="C382" i="55" s="1"/>
  <c r="C383" i="55" s="1"/>
  <c r="C384" i="55" s="1"/>
  <c r="C385" i="55" s="1"/>
  <c r="C386" i="55" s="1"/>
  <c r="C387" i="55" s="1"/>
  <c r="C388" i="55" s="1"/>
  <c r="C389" i="55" s="1"/>
  <c r="C390" i="55" s="1"/>
  <c r="C391" i="55" s="1"/>
  <c r="C392" i="55" s="1"/>
  <c r="C393" i="55" s="1"/>
  <c r="C394" i="55" s="1"/>
  <c r="C395" i="55" s="1"/>
  <c r="C396" i="55" s="1"/>
  <c r="C397" i="55" s="1"/>
  <c r="C398" i="55" s="1"/>
  <c r="C399" i="55" s="1"/>
  <c r="C400" i="55" s="1"/>
  <c r="C401" i="55" s="1"/>
  <c r="C402" i="55" s="1"/>
  <c r="C403" i="55" s="1"/>
  <c r="C404" i="55" s="1"/>
  <c r="C405" i="55" s="1"/>
  <c r="C406" i="55" s="1"/>
  <c r="C407" i="55" s="1"/>
  <c r="C408" i="55" s="1"/>
  <c r="C409" i="55" s="1"/>
  <c r="C410" i="55" s="1"/>
  <c r="C411" i="55" s="1"/>
  <c r="C412" i="55" s="1"/>
  <c r="C413" i="55" s="1"/>
  <c r="C414" i="55" s="1"/>
  <c r="C415" i="55" s="1"/>
  <c r="C416" i="55" s="1"/>
  <c r="C417" i="55" s="1"/>
  <c r="C418" i="55" s="1"/>
  <c r="C419" i="55" s="1"/>
  <c r="C420" i="55" s="1"/>
  <c r="C421" i="55" s="1"/>
  <c r="C422" i="55" s="1"/>
  <c r="C423" i="55" s="1"/>
  <c r="C424" i="55" s="1"/>
  <c r="C425" i="55" s="1"/>
  <c r="C426" i="55" s="1"/>
  <c r="C427" i="55" s="1"/>
  <c r="C428" i="55" s="1"/>
  <c r="C429" i="55" s="1"/>
  <c r="C430" i="55" s="1"/>
  <c r="C431" i="55" s="1"/>
  <c r="C432" i="55" s="1"/>
  <c r="C433" i="55" s="1"/>
  <c r="C434" i="55" s="1"/>
  <c r="C435" i="55" s="1"/>
  <c r="C436" i="55" s="1"/>
  <c r="C437" i="55" s="1"/>
  <c r="C438" i="55" s="1"/>
  <c r="C439" i="55" s="1"/>
  <c r="C440" i="55" s="1"/>
  <c r="C441" i="55" s="1"/>
  <c r="C442" i="55" s="1"/>
  <c r="C443" i="55" s="1"/>
  <c r="C444" i="55" s="1"/>
  <c r="C445" i="55" s="1"/>
  <c r="C446" i="55" s="1"/>
  <c r="C447" i="55" s="1"/>
  <c r="C448" i="55" s="1"/>
  <c r="C449" i="55" s="1"/>
  <c r="C450" i="55" s="1"/>
  <c r="C451" i="55" s="1"/>
  <c r="C452" i="55" s="1"/>
  <c r="C453" i="55" s="1"/>
  <c r="C454" i="55" s="1"/>
  <c r="C455" i="55" s="1"/>
  <c r="C456" i="55" s="1"/>
  <c r="C457" i="55" s="1"/>
  <c r="C458" i="55" s="1"/>
  <c r="C459" i="55" s="1"/>
  <c r="C460" i="55" s="1"/>
  <c r="C461" i="55" s="1"/>
  <c r="C462" i="55" s="1"/>
  <c r="C463" i="55" s="1"/>
  <c r="C464" i="55" s="1"/>
  <c r="C465" i="55" s="1"/>
  <c r="C466" i="55" s="1"/>
  <c r="C467" i="55" s="1"/>
  <c r="C468" i="55" s="1"/>
  <c r="C469" i="55" s="1"/>
  <c r="C470" i="55" s="1"/>
  <c r="C471" i="55" s="1"/>
  <c r="C472" i="55" s="1"/>
  <c r="C473" i="55" s="1"/>
  <c r="C474" i="55" s="1"/>
  <c r="C475" i="55" s="1"/>
  <c r="C476" i="55" s="1"/>
  <c r="C477" i="55" s="1"/>
  <c r="C478" i="55" s="1"/>
  <c r="C479" i="55" s="1"/>
  <c r="C480" i="55" s="1"/>
  <c r="C481" i="55" s="1"/>
  <c r="C482" i="55" s="1"/>
  <c r="C483" i="55" s="1"/>
  <c r="C484" i="55" s="1"/>
  <c r="C485" i="55" s="1"/>
  <c r="C486" i="55" s="1"/>
  <c r="C487" i="55" s="1"/>
  <c r="C488" i="55" s="1"/>
  <c r="C489" i="55" s="1"/>
  <c r="C490" i="55" s="1"/>
  <c r="C491" i="55" s="1"/>
  <c r="C492" i="55" s="1"/>
  <c r="C493" i="55" s="1"/>
  <c r="C494" i="55" s="1"/>
  <c r="C495" i="55" s="1"/>
  <c r="C496" i="55" s="1"/>
  <c r="C497" i="55" s="1"/>
  <c r="C498" i="55" s="1"/>
  <c r="C499" i="55" s="1"/>
  <c r="C500" i="55" s="1"/>
  <c r="C501" i="55" s="1"/>
  <c r="C502" i="55" s="1"/>
  <c r="C503" i="55" s="1"/>
  <c r="C504" i="55" s="1"/>
  <c r="C505" i="55" s="1"/>
  <c r="C506" i="55" s="1"/>
  <c r="C507" i="55" s="1"/>
  <c r="C508" i="55" s="1"/>
  <c r="C509" i="55" s="1"/>
  <c r="C510" i="55" s="1"/>
  <c r="C511" i="55" s="1"/>
  <c r="C512" i="55" s="1"/>
  <c r="C513" i="55" s="1"/>
  <c r="C514" i="55" s="1"/>
  <c r="C515" i="55" s="1"/>
  <c r="C516" i="55" s="1"/>
  <c r="C517" i="55" s="1"/>
  <c r="C518" i="55" s="1"/>
  <c r="C519" i="55" s="1"/>
  <c r="C520" i="55" s="1"/>
  <c r="C521" i="55" s="1"/>
  <c r="C522" i="55" s="1"/>
  <c r="C523" i="55" s="1"/>
  <c r="C524" i="55" s="1"/>
  <c r="C525" i="55" s="1"/>
  <c r="C526" i="55" s="1"/>
  <c r="C527" i="55" s="1"/>
  <c r="C528" i="55" s="1"/>
  <c r="C529" i="55" s="1"/>
  <c r="C530" i="55" s="1"/>
  <c r="C531" i="55" s="1"/>
  <c r="C532" i="55" s="1"/>
  <c r="C533" i="55" s="1"/>
  <c r="C534" i="55" s="1"/>
  <c r="C535" i="55" s="1"/>
  <c r="C536" i="55" s="1"/>
  <c r="C537" i="55" s="1"/>
  <c r="C538" i="55" s="1"/>
  <c r="C539" i="55" s="1"/>
  <c r="C540" i="55" s="1"/>
  <c r="C541" i="55" s="1"/>
  <c r="C542" i="55" s="1"/>
  <c r="C543" i="55" s="1"/>
  <c r="C544" i="55" s="1"/>
  <c r="C545" i="55" s="1"/>
  <c r="C546" i="55" s="1"/>
  <c r="C547" i="55" s="1"/>
  <c r="C548" i="55" s="1"/>
  <c r="C549" i="55" s="1"/>
  <c r="C550" i="55" s="1"/>
  <c r="C551" i="55" s="1"/>
  <c r="C552" i="55" s="1"/>
  <c r="C553" i="55" s="1"/>
  <c r="C554" i="55" s="1"/>
  <c r="C555" i="55" s="1"/>
  <c r="C556" i="55" s="1"/>
  <c r="C557" i="55" s="1"/>
  <c r="C558" i="55" s="1"/>
  <c r="C559" i="55" s="1"/>
  <c r="C560" i="55" s="1"/>
  <c r="C561" i="55" s="1"/>
  <c r="C562" i="55" s="1"/>
  <c r="C563" i="55" s="1"/>
  <c r="C564" i="55" s="1"/>
  <c r="C565" i="55" s="1"/>
  <c r="C566" i="55" s="1"/>
  <c r="C567" i="55" s="1"/>
  <c r="C568" i="55" s="1"/>
  <c r="C569" i="55" s="1"/>
  <c r="C570" i="55" s="1"/>
  <c r="C571" i="55" s="1"/>
  <c r="C572" i="55" s="1"/>
  <c r="C573" i="55" s="1"/>
  <c r="C574" i="55" s="1"/>
  <c r="C575" i="55" s="1"/>
  <c r="C576" i="55" s="1"/>
  <c r="C577" i="55" s="1"/>
  <c r="C578" i="55" s="1"/>
  <c r="C579" i="55" s="1"/>
  <c r="C580" i="55" s="1"/>
  <c r="C581" i="55" s="1"/>
  <c r="C582" i="55" s="1"/>
  <c r="C583" i="55" s="1"/>
  <c r="C584" i="55" s="1"/>
  <c r="C585" i="55" s="1"/>
  <c r="C586" i="55" s="1"/>
  <c r="C587" i="55" s="1"/>
  <c r="C588" i="55" s="1"/>
  <c r="C589" i="55" s="1"/>
  <c r="C590" i="55" s="1"/>
  <c r="C591" i="55" s="1"/>
  <c r="C592" i="55" s="1"/>
  <c r="C593" i="55" s="1"/>
  <c r="C594" i="55" s="1"/>
  <c r="C595" i="55" s="1"/>
  <c r="C596" i="55" s="1"/>
  <c r="C597" i="55" s="1"/>
  <c r="C598" i="55" s="1"/>
  <c r="C599" i="55" s="1"/>
  <c r="C600" i="55" s="1"/>
  <c r="C601" i="55" s="1"/>
  <c r="C602" i="55" s="1"/>
  <c r="C603" i="55" s="1"/>
  <c r="C604" i="55" s="1"/>
  <c r="C605" i="55" s="1"/>
  <c r="C606" i="55" s="1"/>
  <c r="C607" i="55" s="1"/>
  <c r="C608" i="55" s="1"/>
  <c r="C609" i="55" s="1"/>
  <c r="C610" i="55" s="1"/>
  <c r="C611" i="55" s="1"/>
  <c r="C612" i="55" s="1"/>
  <c r="C613" i="55" s="1"/>
  <c r="C614" i="55" s="1"/>
  <c r="C615" i="55" s="1"/>
  <c r="C616" i="55" s="1"/>
  <c r="C617" i="55" s="1"/>
  <c r="C618" i="55" s="1"/>
  <c r="C619" i="55" s="1"/>
  <c r="C620" i="55" s="1"/>
  <c r="C621" i="55" s="1"/>
  <c r="C622" i="55" s="1"/>
  <c r="C623" i="55" s="1"/>
  <c r="C624" i="55" s="1"/>
  <c r="C625" i="55" s="1"/>
  <c r="C626" i="55" s="1"/>
  <c r="C627" i="55" s="1"/>
  <c r="C628" i="55" s="1"/>
  <c r="C629" i="55" s="1"/>
  <c r="C630" i="55" s="1"/>
  <c r="C631" i="55" s="1"/>
  <c r="C632" i="55" s="1"/>
  <c r="C633" i="55" s="1"/>
  <c r="C634" i="55" s="1"/>
  <c r="C635" i="55" s="1"/>
  <c r="C636" i="55" s="1"/>
  <c r="C637" i="55" s="1"/>
  <c r="C638" i="55" s="1"/>
  <c r="C639" i="55" s="1"/>
  <c r="C640" i="55" s="1"/>
  <c r="C641" i="55" s="1"/>
  <c r="C642" i="55" s="1"/>
  <c r="C643" i="55" s="1"/>
  <c r="C644" i="55" s="1"/>
  <c r="C645" i="55" s="1"/>
  <c r="C646" i="55" s="1"/>
  <c r="C647" i="55" s="1"/>
  <c r="C648" i="55" s="1"/>
  <c r="C649" i="55" s="1"/>
  <c r="C650" i="55" s="1"/>
  <c r="C651" i="55" s="1"/>
  <c r="C652" i="55" s="1"/>
  <c r="C653" i="55" s="1"/>
  <c r="C654" i="55" s="1"/>
  <c r="C655" i="55" s="1"/>
  <c r="C656" i="55" s="1"/>
  <c r="C657" i="55" s="1"/>
  <c r="C658" i="55" s="1"/>
  <c r="C659" i="55" s="1"/>
  <c r="C660" i="55" s="1"/>
  <c r="C661" i="55" s="1"/>
  <c r="C662" i="55" s="1"/>
  <c r="C663" i="55" s="1"/>
  <c r="C664" i="55" s="1"/>
  <c r="C665" i="55" s="1"/>
  <c r="C666" i="55" s="1"/>
  <c r="C667" i="55" s="1"/>
  <c r="C668" i="55" s="1"/>
  <c r="C669" i="55" s="1"/>
  <c r="C670" i="55" s="1"/>
  <c r="C671" i="55" s="1"/>
  <c r="C672" i="55" s="1"/>
  <c r="C673" i="55" s="1"/>
  <c r="C674" i="55" s="1"/>
  <c r="C675" i="55" s="1"/>
  <c r="C676" i="55" s="1"/>
  <c r="C677" i="55" s="1"/>
  <c r="C678" i="55" s="1"/>
  <c r="C679" i="55" s="1"/>
  <c r="C680" i="55" s="1"/>
  <c r="C681" i="55" s="1"/>
  <c r="C682" i="55" s="1"/>
  <c r="C683" i="55" s="1"/>
  <c r="C684" i="55" s="1"/>
  <c r="C685" i="55" s="1"/>
  <c r="C686" i="55" s="1"/>
  <c r="C687" i="55" s="1"/>
  <c r="C688" i="55" s="1"/>
  <c r="C689" i="55" s="1"/>
  <c r="C690" i="55" s="1"/>
  <c r="C691" i="55" s="1"/>
  <c r="C692" i="55" s="1"/>
  <c r="C693" i="55" s="1"/>
  <c r="C694" i="55" s="1"/>
  <c r="C695" i="55" s="1"/>
  <c r="C696" i="55" s="1"/>
  <c r="C697" i="55" s="1"/>
  <c r="C698" i="55" s="1"/>
  <c r="C699" i="55" s="1"/>
  <c r="C700" i="55" s="1"/>
  <c r="C701" i="55" s="1"/>
  <c r="C702" i="55" s="1"/>
  <c r="C703" i="55" s="1"/>
  <c r="C704" i="55" s="1"/>
  <c r="C705" i="55" s="1"/>
  <c r="C706" i="55" s="1"/>
  <c r="C707" i="55" s="1"/>
  <c r="C708" i="55" s="1"/>
  <c r="C709" i="55" s="1"/>
  <c r="C710" i="55" s="1"/>
  <c r="C711" i="55" s="1"/>
  <c r="C712" i="55" s="1"/>
  <c r="C713" i="55" s="1"/>
  <c r="C714" i="55" s="1"/>
  <c r="C715" i="55" s="1"/>
  <c r="C716" i="55" s="1"/>
  <c r="C717" i="55" s="1"/>
  <c r="C718" i="55" s="1"/>
  <c r="C719" i="55" s="1"/>
  <c r="C720" i="55" s="1"/>
  <c r="C721" i="55" s="1"/>
  <c r="C722" i="55" s="1"/>
  <c r="C723" i="55" s="1"/>
  <c r="C724" i="55" s="1"/>
  <c r="C725" i="55" s="1"/>
  <c r="C726" i="55" s="1"/>
  <c r="C727" i="55" s="1"/>
  <c r="C728" i="55" s="1"/>
  <c r="C729" i="55" s="1"/>
  <c r="C730" i="55" s="1"/>
  <c r="C731" i="55" s="1"/>
  <c r="C732" i="55" s="1"/>
  <c r="C733" i="55" s="1"/>
  <c r="C734" i="55" s="1"/>
  <c r="C735" i="55" s="1"/>
  <c r="C736" i="55" s="1"/>
  <c r="C737" i="55" s="1"/>
  <c r="C738" i="55" s="1"/>
  <c r="C739" i="55" s="1"/>
  <c r="C740" i="55" s="1"/>
  <c r="C741" i="55" s="1"/>
  <c r="C742" i="55" s="1"/>
  <c r="C743" i="55" s="1"/>
  <c r="C744" i="55" s="1"/>
  <c r="C745" i="55" s="1"/>
  <c r="C746" i="55" s="1"/>
  <c r="C747" i="55" s="1"/>
  <c r="C748" i="55" s="1"/>
  <c r="C749" i="55" s="1"/>
  <c r="C750" i="55" s="1"/>
  <c r="C751" i="55" s="1"/>
  <c r="C752" i="55" s="1"/>
  <c r="C753" i="55" s="1"/>
  <c r="C754" i="55" s="1"/>
  <c r="C755" i="55" s="1"/>
  <c r="C756" i="55" s="1"/>
  <c r="C757" i="55" s="1"/>
  <c r="C758" i="55" s="1"/>
  <c r="C759" i="55" s="1"/>
  <c r="C760" i="55" s="1"/>
  <c r="C761" i="55" s="1"/>
  <c r="C762" i="55" s="1"/>
  <c r="C763" i="55" s="1"/>
  <c r="C764" i="55" s="1"/>
  <c r="C765" i="55" s="1"/>
  <c r="C766" i="55" s="1"/>
  <c r="C767" i="55" s="1"/>
  <c r="C768" i="55" s="1"/>
  <c r="C769" i="55" s="1"/>
  <c r="C770" i="55" s="1"/>
  <c r="C771" i="55" s="1"/>
  <c r="C772" i="55" s="1"/>
  <c r="C773" i="55" s="1"/>
  <c r="C774" i="55" s="1"/>
  <c r="C775" i="55" s="1"/>
  <c r="C776" i="55" s="1"/>
  <c r="C777" i="55" s="1"/>
  <c r="C778" i="55" s="1"/>
  <c r="C779" i="55" s="1"/>
  <c r="C780" i="55" s="1"/>
  <c r="C781" i="55" s="1"/>
  <c r="C782" i="55" s="1"/>
  <c r="C783" i="55" s="1"/>
  <c r="C784" i="55" s="1"/>
  <c r="C785" i="55" s="1"/>
  <c r="C786" i="55" s="1"/>
  <c r="C787" i="55" s="1"/>
  <c r="C788" i="55" s="1"/>
  <c r="C789" i="55" s="1"/>
  <c r="C790" i="55" s="1"/>
  <c r="C791" i="55" s="1"/>
  <c r="C792" i="55" s="1"/>
  <c r="C793" i="55" s="1"/>
  <c r="C794" i="55" s="1"/>
  <c r="C795" i="55" s="1"/>
  <c r="C796" i="55" s="1"/>
  <c r="C797" i="55" s="1"/>
  <c r="C798" i="55" s="1"/>
  <c r="C799" i="55" s="1"/>
  <c r="C800" i="55" s="1"/>
  <c r="C801" i="55" s="1"/>
  <c r="C802" i="55" s="1"/>
  <c r="C803" i="55" s="1"/>
  <c r="C804" i="55" s="1"/>
  <c r="C805" i="55" s="1"/>
  <c r="C806" i="55" s="1"/>
  <c r="C807" i="55" s="1"/>
  <c r="C808" i="55" s="1"/>
  <c r="C809" i="55" s="1"/>
  <c r="C810" i="55" s="1"/>
  <c r="C811" i="55" s="1"/>
  <c r="C812" i="55" s="1"/>
  <c r="C813" i="55" s="1"/>
  <c r="C814" i="55" s="1"/>
  <c r="C815" i="55" s="1"/>
  <c r="C816" i="55" s="1"/>
  <c r="C817" i="55" s="1"/>
  <c r="C818" i="55" s="1"/>
  <c r="C819" i="55" s="1"/>
  <c r="C820" i="55" s="1"/>
  <c r="C821" i="55" s="1"/>
  <c r="C822" i="55" s="1"/>
  <c r="C823" i="55" s="1"/>
  <c r="C824" i="55" s="1"/>
  <c r="C825" i="55" s="1"/>
  <c r="C826" i="55" s="1"/>
  <c r="C827" i="55" s="1"/>
  <c r="C828" i="55" s="1"/>
  <c r="C829" i="55" s="1"/>
  <c r="C830" i="55" s="1"/>
  <c r="C831" i="55" s="1"/>
  <c r="C832" i="55" s="1"/>
  <c r="C833" i="55" s="1"/>
  <c r="C834" i="55" s="1"/>
  <c r="C835" i="55" s="1"/>
  <c r="C836" i="55" s="1"/>
  <c r="C837" i="55" s="1"/>
  <c r="C838" i="55" s="1"/>
  <c r="C839" i="55" s="1"/>
  <c r="C840" i="55" s="1"/>
  <c r="C841" i="55" s="1"/>
  <c r="C842" i="55" s="1"/>
  <c r="C843" i="55" s="1"/>
  <c r="C844" i="55" s="1"/>
  <c r="C845" i="55" s="1"/>
  <c r="C846" i="55" s="1"/>
  <c r="C847" i="55" s="1"/>
  <c r="C848" i="55" s="1"/>
  <c r="C849" i="55" s="1"/>
  <c r="C850" i="55" s="1"/>
  <c r="C851" i="55" s="1"/>
  <c r="C852" i="55" s="1"/>
  <c r="C853" i="55" s="1"/>
  <c r="C854" i="55" s="1"/>
  <c r="C855" i="55" s="1"/>
  <c r="C856" i="55" s="1"/>
  <c r="C857" i="55" s="1"/>
  <c r="C858" i="55" s="1"/>
  <c r="C859" i="55" s="1"/>
  <c r="C860" i="55" s="1"/>
  <c r="C861" i="55" s="1"/>
  <c r="C862" i="55" s="1"/>
  <c r="C863" i="55" s="1"/>
  <c r="C864" i="55" s="1"/>
  <c r="C865" i="55" s="1"/>
  <c r="C866" i="55" s="1"/>
  <c r="C867" i="55" s="1"/>
  <c r="C868" i="55" s="1"/>
  <c r="C869" i="55" s="1"/>
  <c r="C870" i="55" s="1"/>
  <c r="C871" i="55" s="1"/>
  <c r="C872" i="55" s="1"/>
  <c r="C873" i="55" s="1"/>
  <c r="C874" i="55" s="1"/>
  <c r="C875" i="55" s="1"/>
  <c r="C876" i="55" s="1"/>
  <c r="C877" i="55" s="1"/>
  <c r="C878" i="55" s="1"/>
  <c r="C879" i="55" s="1"/>
  <c r="C880" i="55" s="1"/>
  <c r="C881" i="55" s="1"/>
  <c r="C882" i="55" s="1"/>
  <c r="C883" i="55" s="1"/>
  <c r="C884" i="55" s="1"/>
  <c r="C885" i="55" s="1"/>
  <c r="C886" i="55" s="1"/>
  <c r="C887" i="55" s="1"/>
  <c r="C888" i="55" s="1"/>
  <c r="C889" i="55" s="1"/>
  <c r="C890" i="55" s="1"/>
  <c r="C891" i="55" s="1"/>
  <c r="C892" i="55" s="1"/>
  <c r="C893" i="55" s="1"/>
  <c r="C894" i="55" s="1"/>
  <c r="C895" i="55" s="1"/>
  <c r="C896" i="55" s="1"/>
  <c r="C897" i="55" s="1"/>
  <c r="C898" i="55" s="1"/>
  <c r="C899" i="55" s="1"/>
  <c r="C900" i="55" s="1"/>
  <c r="C901" i="55" s="1"/>
  <c r="C902" i="55" s="1"/>
  <c r="C903" i="55" s="1"/>
  <c r="C904" i="55" s="1"/>
  <c r="C905" i="55" s="1"/>
  <c r="C906" i="55" s="1"/>
  <c r="C907" i="55" s="1"/>
  <c r="C908" i="55" s="1"/>
  <c r="C909" i="55" s="1"/>
  <c r="C910" i="55" s="1"/>
  <c r="C911" i="55" s="1"/>
  <c r="C912" i="55" s="1"/>
  <c r="C913" i="55" s="1"/>
  <c r="C914" i="55" s="1"/>
  <c r="C915" i="55" s="1"/>
  <c r="C916" i="55" s="1"/>
  <c r="C917" i="55" s="1"/>
  <c r="C918" i="55" s="1"/>
  <c r="C919" i="55" s="1"/>
  <c r="C920" i="55" s="1"/>
  <c r="C921" i="55" s="1"/>
  <c r="C922" i="55" s="1"/>
  <c r="C923" i="55" s="1"/>
  <c r="C924" i="55" s="1"/>
  <c r="C925" i="55" s="1"/>
  <c r="C926" i="55" s="1"/>
  <c r="C927" i="55" s="1"/>
  <c r="C928" i="55" s="1"/>
  <c r="C929" i="55" s="1"/>
  <c r="C930" i="55" s="1"/>
  <c r="C931" i="55" s="1"/>
  <c r="C932" i="55" s="1"/>
  <c r="C933" i="55" s="1"/>
  <c r="C934" i="55" s="1"/>
  <c r="C935" i="55" s="1"/>
  <c r="C936" i="55" s="1"/>
  <c r="C937" i="55" s="1"/>
  <c r="C938" i="55" s="1"/>
  <c r="C939" i="55" s="1"/>
  <c r="C940" i="55" s="1"/>
  <c r="C941" i="55" s="1"/>
  <c r="C942" i="55" s="1"/>
  <c r="C943" i="55" s="1"/>
  <c r="C944" i="55" s="1"/>
  <c r="C945" i="55" s="1"/>
  <c r="C946" i="55" s="1"/>
  <c r="C947" i="55" s="1"/>
  <c r="C948" i="55" s="1"/>
  <c r="C949" i="55" s="1"/>
  <c r="C950" i="55" s="1"/>
  <c r="C951" i="55" s="1"/>
  <c r="C952" i="55" s="1"/>
  <c r="C953" i="55" s="1"/>
  <c r="C954" i="55" s="1"/>
  <c r="C955" i="55" s="1"/>
  <c r="C956" i="55" s="1"/>
  <c r="C957" i="55" s="1"/>
  <c r="C958" i="55" s="1"/>
  <c r="C959" i="55" s="1"/>
  <c r="C960" i="55" s="1"/>
  <c r="C961" i="55" s="1"/>
  <c r="C962" i="55" s="1"/>
  <c r="C963" i="55" s="1"/>
  <c r="C964" i="55" s="1"/>
  <c r="C965" i="55" s="1"/>
  <c r="C966" i="55" s="1"/>
  <c r="C967" i="55" s="1"/>
  <c r="C968" i="55" s="1"/>
  <c r="C969" i="55" s="1"/>
  <c r="C970" i="55" s="1"/>
  <c r="C971" i="55" s="1"/>
  <c r="C972" i="55" s="1"/>
  <c r="C973" i="55" s="1"/>
  <c r="C974" i="55" s="1"/>
  <c r="C975" i="55" s="1"/>
  <c r="C976" i="55" s="1"/>
  <c r="C977" i="55" s="1"/>
  <c r="C978" i="55" s="1"/>
  <c r="C979" i="55" s="1"/>
  <c r="C980" i="55" s="1"/>
  <c r="C981" i="55" s="1"/>
  <c r="C982" i="55" s="1"/>
  <c r="C983" i="55" s="1"/>
  <c r="C984" i="55" s="1"/>
  <c r="C985" i="55" s="1"/>
  <c r="C986" i="55" s="1"/>
  <c r="C987" i="55" s="1"/>
  <c r="C988" i="55" s="1"/>
  <c r="C989" i="55" s="1"/>
  <c r="C990" i="55" s="1"/>
  <c r="C991" i="55" s="1"/>
  <c r="C992" i="55" s="1"/>
  <c r="C993" i="55" s="1"/>
  <c r="C994" i="55" s="1"/>
  <c r="C995" i="55" s="1"/>
  <c r="C996" i="55" s="1"/>
  <c r="C997" i="55" s="1"/>
  <c r="C998" i="55" s="1"/>
  <c r="C999" i="55" s="1"/>
  <c r="C1000" i="55" s="1"/>
  <c r="C1001" i="55" s="1"/>
  <c r="C1002" i="55" s="1"/>
  <c r="C1003" i="55" s="1"/>
  <c r="C1004" i="55" s="1"/>
  <c r="C1005" i="55" s="1"/>
  <c r="C1006" i="55" s="1"/>
  <c r="C1007" i="55" s="1"/>
  <c r="C1008" i="55" s="1"/>
  <c r="C1009" i="55" s="1"/>
  <c r="C1010" i="55" s="1"/>
  <c r="C1011" i="55" s="1"/>
  <c r="C1012" i="55" s="1"/>
  <c r="C1013" i="55" s="1"/>
  <c r="C1014" i="55" s="1"/>
  <c r="C1015" i="55" s="1"/>
  <c r="C1016" i="55" s="1"/>
  <c r="C1017" i="55" s="1"/>
  <c r="C1018" i="55" s="1"/>
  <c r="C1019" i="55" s="1"/>
  <c r="C1020" i="55" s="1"/>
  <c r="C1021" i="55" s="1"/>
  <c r="C1022" i="55" s="1"/>
  <c r="C1023" i="55" s="1"/>
  <c r="C1024" i="55" s="1"/>
  <c r="C1025" i="55" s="1"/>
  <c r="C1026" i="55" s="1"/>
  <c r="C1027" i="55" s="1"/>
  <c r="C1028" i="55" s="1"/>
  <c r="C1029" i="55" s="1"/>
  <c r="C1030" i="55" s="1"/>
  <c r="C1031" i="55" s="1"/>
  <c r="C1032" i="55" s="1"/>
  <c r="C1033" i="55" s="1"/>
  <c r="C1034" i="55" s="1"/>
  <c r="C1035" i="55" s="1"/>
  <c r="C1036" i="55" s="1"/>
  <c r="C1037" i="55" s="1"/>
  <c r="C1038" i="55" s="1"/>
  <c r="C1039" i="55" s="1"/>
  <c r="C1040" i="55" s="1"/>
  <c r="C1041" i="55" s="1"/>
  <c r="C1042" i="55" s="1"/>
  <c r="C1043" i="55" s="1"/>
  <c r="C1044" i="55" s="1"/>
  <c r="C1045" i="55" s="1"/>
  <c r="C1046" i="55" s="1"/>
  <c r="C1047" i="55" s="1"/>
  <c r="C1048" i="55" s="1"/>
  <c r="C1049" i="55" s="1"/>
  <c r="C1050" i="55" s="1"/>
  <c r="C1051" i="55" s="1"/>
  <c r="C1052" i="55" s="1"/>
  <c r="C1053" i="55" s="1"/>
  <c r="C1054" i="55" s="1"/>
  <c r="C1055" i="55" s="1"/>
  <c r="C1056" i="55" s="1"/>
  <c r="C1057" i="55" s="1"/>
  <c r="C1058" i="55" s="1"/>
  <c r="C1059" i="55" s="1"/>
  <c r="C1060" i="55" s="1"/>
  <c r="C1061" i="55" s="1"/>
  <c r="C1062" i="55" s="1"/>
  <c r="C1063" i="55" s="1"/>
  <c r="C1064" i="55" s="1"/>
  <c r="C1065" i="55" s="1"/>
  <c r="C1066" i="55" s="1"/>
  <c r="C1067" i="55" s="1"/>
  <c r="C1068" i="55" s="1"/>
  <c r="C1069" i="55" s="1"/>
  <c r="C1070" i="55" s="1"/>
  <c r="C1071" i="55" s="1"/>
  <c r="C1072" i="55" s="1"/>
  <c r="C1073" i="55" s="1"/>
  <c r="C1074" i="55" s="1"/>
  <c r="C1075" i="55" s="1"/>
  <c r="C1076" i="55" s="1"/>
  <c r="C1077" i="55" s="1"/>
  <c r="C1078" i="55" s="1"/>
  <c r="C1079" i="55" s="1"/>
  <c r="C1080" i="55" s="1"/>
  <c r="C1081" i="55" s="1"/>
  <c r="C1082" i="55" s="1"/>
  <c r="C1083" i="55" s="1"/>
  <c r="C1084" i="55" s="1"/>
  <c r="C1085" i="55" s="1"/>
  <c r="C1086" i="55" s="1"/>
  <c r="C1087" i="55" s="1"/>
  <c r="C1088" i="55" s="1"/>
  <c r="C1089" i="55" s="1"/>
  <c r="C1090" i="55" s="1"/>
  <c r="C1091" i="55" s="1"/>
  <c r="C1092" i="55" s="1"/>
  <c r="C1093" i="55" s="1"/>
  <c r="C1094" i="55" s="1"/>
  <c r="C1095" i="55" s="1"/>
  <c r="C1096" i="55" s="1"/>
  <c r="C1097" i="55" s="1"/>
  <c r="C1098" i="55" s="1"/>
  <c r="C1099" i="55" s="1"/>
  <c r="C1100" i="55" s="1"/>
  <c r="C1101" i="55" s="1"/>
  <c r="C1102" i="55" s="1"/>
  <c r="C1103" i="55" s="1"/>
  <c r="C1104" i="55" s="1"/>
  <c r="C1105" i="55" s="1"/>
  <c r="C1106" i="55" s="1"/>
  <c r="C1107" i="55" s="1"/>
  <c r="C1108" i="55" s="1"/>
  <c r="C1109" i="55" s="1"/>
  <c r="C1110" i="55" s="1"/>
  <c r="C1111" i="55" s="1"/>
  <c r="C1112" i="55" s="1"/>
  <c r="C1113" i="55" s="1"/>
  <c r="C1114" i="55" s="1"/>
  <c r="C1115" i="55" s="1"/>
  <c r="C1116" i="55" s="1"/>
  <c r="C1117" i="55" s="1"/>
  <c r="C1118" i="55" s="1"/>
  <c r="C1119" i="55" s="1"/>
  <c r="C1120" i="55" s="1"/>
  <c r="C1121" i="55" s="1"/>
  <c r="C1122" i="55" s="1"/>
  <c r="C1123" i="55" s="1"/>
  <c r="C1124" i="55" s="1"/>
  <c r="C1125" i="55" s="1"/>
  <c r="C1126" i="55" s="1"/>
  <c r="C1127" i="55" s="1"/>
  <c r="C1128" i="55" s="1"/>
  <c r="C1129" i="55" s="1"/>
  <c r="C1130" i="55" s="1"/>
  <c r="C1131" i="55" s="1"/>
  <c r="C1132" i="55" s="1"/>
  <c r="C1133" i="55" s="1"/>
  <c r="C1134" i="55" s="1"/>
  <c r="C1135" i="55" s="1"/>
  <c r="C1136" i="55" s="1"/>
  <c r="C1137" i="55" s="1"/>
  <c r="C1138" i="55" s="1"/>
  <c r="C1139" i="55" s="1"/>
  <c r="C1140" i="55" s="1"/>
  <c r="C1141" i="55" s="1"/>
  <c r="C1142" i="55" s="1"/>
  <c r="C1143" i="55" s="1"/>
  <c r="C1144" i="55" s="1"/>
  <c r="C1145" i="55" s="1"/>
  <c r="C1146" i="55" s="1"/>
  <c r="C1147" i="55" s="1"/>
  <c r="C1148" i="55" s="1"/>
  <c r="C1149" i="55" s="1"/>
  <c r="C1150" i="55" s="1"/>
  <c r="C1151" i="55" s="1"/>
  <c r="C1152" i="55" s="1"/>
  <c r="C1153" i="55" s="1"/>
  <c r="C1154" i="55" s="1"/>
  <c r="C1155" i="55" s="1"/>
  <c r="C1156" i="55" s="1"/>
  <c r="C1157" i="55" s="1"/>
  <c r="C1158" i="55" s="1"/>
  <c r="C1159" i="55" s="1"/>
  <c r="C1160" i="55" s="1"/>
  <c r="C1161" i="55" s="1"/>
  <c r="C1162" i="55" s="1"/>
  <c r="C1163" i="55" s="1"/>
  <c r="C1164" i="55" s="1"/>
  <c r="C1165" i="55" s="1"/>
  <c r="C1166" i="55" s="1"/>
  <c r="C1167" i="55" s="1"/>
  <c r="C1168" i="55" s="1"/>
  <c r="C1169" i="55" s="1"/>
  <c r="C1170" i="55" s="1"/>
  <c r="C1171" i="55" s="1"/>
  <c r="C1172" i="55" s="1"/>
  <c r="C1173" i="55" s="1"/>
  <c r="C1174" i="55" s="1"/>
  <c r="C1175" i="55" s="1"/>
  <c r="C1176" i="55" s="1"/>
  <c r="C1177" i="55" s="1"/>
  <c r="C1178" i="55" s="1"/>
  <c r="C1179" i="55" s="1"/>
  <c r="C1180" i="55" s="1"/>
  <c r="C1181" i="55" s="1"/>
  <c r="C1182" i="55" s="1"/>
  <c r="C1183" i="55" s="1"/>
  <c r="C1184" i="55" s="1"/>
  <c r="C1185" i="55" s="1"/>
  <c r="C1186" i="55" s="1"/>
  <c r="C1187" i="55" s="1"/>
  <c r="C1188" i="55" s="1"/>
  <c r="C1189" i="55" s="1"/>
  <c r="C1190" i="55" s="1"/>
  <c r="C1191" i="55" s="1"/>
  <c r="C1192" i="55" s="1"/>
  <c r="C1193" i="55" s="1"/>
  <c r="C1194" i="55" s="1"/>
  <c r="C1195" i="55" s="1"/>
  <c r="C1196" i="55" s="1"/>
  <c r="C1197" i="55" s="1"/>
  <c r="C1198" i="55" s="1"/>
  <c r="C1199" i="55" s="1"/>
  <c r="C1200" i="55" s="1"/>
  <c r="C1201" i="55" s="1"/>
  <c r="C1202" i="55" s="1"/>
  <c r="C1203" i="55" s="1"/>
  <c r="C1204" i="55" s="1"/>
  <c r="C1205" i="55" s="1"/>
  <c r="C1206" i="55" s="1"/>
  <c r="C1207" i="55" s="1"/>
  <c r="C1208" i="55" s="1"/>
  <c r="C1209" i="55" s="1"/>
  <c r="C1210" i="55" s="1"/>
  <c r="C1211" i="55" s="1"/>
  <c r="C1212" i="55" s="1"/>
  <c r="C1213" i="55" s="1"/>
  <c r="C1214" i="55" s="1"/>
  <c r="C1215" i="55" s="1"/>
  <c r="C1216" i="55" s="1"/>
  <c r="C1217" i="55" s="1"/>
  <c r="C1218" i="55" s="1"/>
  <c r="C1219" i="55" s="1"/>
  <c r="C1220" i="55" s="1"/>
  <c r="C1221" i="55" s="1"/>
  <c r="C1222" i="55" s="1"/>
  <c r="C1223" i="55" s="1"/>
  <c r="C1224" i="55" s="1"/>
  <c r="C1225" i="55" s="1"/>
  <c r="C1226" i="55" s="1"/>
  <c r="C1227" i="55" s="1"/>
  <c r="C1228" i="55" s="1"/>
  <c r="C1229" i="55" s="1"/>
  <c r="C1230" i="55" s="1"/>
  <c r="C1231" i="55" s="1"/>
  <c r="C1232" i="55" s="1"/>
  <c r="C1233" i="55" s="1"/>
  <c r="C1234" i="55" s="1"/>
  <c r="C1235" i="55" s="1"/>
  <c r="C1236" i="55" s="1"/>
  <c r="C1237" i="55" s="1"/>
  <c r="C1238" i="55" s="1"/>
  <c r="C1239" i="55" s="1"/>
  <c r="C1240" i="55" s="1"/>
  <c r="C1241" i="55" s="1"/>
  <c r="C1242" i="55" s="1"/>
  <c r="C1243" i="55" s="1"/>
  <c r="C1244" i="55" s="1"/>
  <c r="C1245" i="55" s="1"/>
  <c r="C1246" i="55" s="1"/>
  <c r="C1247" i="55" s="1"/>
  <c r="C1248" i="55" s="1"/>
  <c r="C1249" i="55" s="1"/>
  <c r="C1250" i="55" s="1"/>
  <c r="C1251" i="55" s="1"/>
  <c r="C1252" i="55" s="1"/>
  <c r="C1253" i="55" s="1"/>
  <c r="C1254" i="55" s="1"/>
  <c r="C1255" i="55" s="1"/>
  <c r="C1256" i="55" s="1"/>
  <c r="C1257" i="55" s="1"/>
  <c r="C1258" i="55" s="1"/>
  <c r="C1259" i="55" s="1"/>
  <c r="C1260" i="55" s="1"/>
  <c r="C1261" i="55" s="1"/>
  <c r="C1262" i="55" s="1"/>
  <c r="C1263" i="55" s="1"/>
  <c r="C1264" i="55" s="1"/>
  <c r="C1265" i="55" s="1"/>
  <c r="C1266" i="55" s="1"/>
  <c r="C1267" i="55" s="1"/>
  <c r="C1268" i="55" s="1"/>
  <c r="C1269" i="55" s="1"/>
  <c r="C1270" i="55" s="1"/>
  <c r="C1271" i="55" s="1"/>
  <c r="C1272" i="55" s="1"/>
  <c r="C1273" i="55" s="1"/>
  <c r="C1274" i="55" s="1"/>
  <c r="C1275" i="55" s="1"/>
  <c r="C1276" i="55" s="1"/>
  <c r="C1277" i="55" s="1"/>
  <c r="C1278" i="55" s="1"/>
  <c r="C1279" i="55" s="1"/>
  <c r="C1280" i="55" s="1"/>
  <c r="C1281" i="55" s="1"/>
  <c r="C1282" i="55" s="1"/>
  <c r="C1283" i="55" s="1"/>
  <c r="C1284" i="55" s="1"/>
  <c r="C1285" i="55" s="1"/>
  <c r="C1286" i="55" s="1"/>
  <c r="C1287" i="55" s="1"/>
  <c r="C1288" i="55" s="1"/>
  <c r="C1289" i="55" s="1"/>
  <c r="C1290" i="55" s="1"/>
  <c r="C1291" i="55" s="1"/>
  <c r="C1292" i="55" s="1"/>
  <c r="C1293" i="55" s="1"/>
  <c r="C1294" i="55" s="1"/>
  <c r="C1295" i="55" s="1"/>
  <c r="C1296" i="55" s="1"/>
  <c r="C1297" i="55" s="1"/>
  <c r="C1298" i="55" s="1"/>
  <c r="C1299" i="55" s="1"/>
  <c r="C1300" i="55" s="1"/>
  <c r="C1301" i="55" s="1"/>
  <c r="C1302" i="55" s="1"/>
  <c r="C1303" i="55" s="1"/>
  <c r="C1304" i="55" s="1"/>
  <c r="C1305" i="55" s="1"/>
  <c r="C1306" i="55" s="1"/>
  <c r="C1307" i="55" s="1"/>
  <c r="C1308" i="55" s="1"/>
  <c r="C1309" i="55" s="1"/>
  <c r="C1310" i="55" s="1"/>
  <c r="C1311" i="55" s="1"/>
  <c r="C1312" i="55" s="1"/>
  <c r="C1313" i="55" s="1"/>
  <c r="C1314" i="55" s="1"/>
  <c r="C1315" i="55" s="1"/>
  <c r="C1316" i="55" s="1"/>
  <c r="C1317" i="55" s="1"/>
  <c r="C1318" i="55" s="1"/>
  <c r="C1319" i="55" s="1"/>
  <c r="C1320" i="55" s="1"/>
  <c r="C1321" i="55" s="1"/>
  <c r="C1322" i="55" s="1"/>
  <c r="C1323" i="55" s="1"/>
  <c r="C1324" i="55" s="1"/>
  <c r="C1325" i="55" s="1"/>
  <c r="C1326" i="55" s="1"/>
  <c r="C1327" i="55" s="1"/>
  <c r="C1328" i="55" s="1"/>
  <c r="C1329" i="55" s="1"/>
  <c r="C1330" i="55" s="1"/>
  <c r="C1331" i="55" s="1"/>
  <c r="C1332" i="55" s="1"/>
  <c r="C1333" i="55" s="1"/>
  <c r="C1334" i="55" s="1"/>
  <c r="C1335" i="55" s="1"/>
  <c r="C1336" i="55" s="1"/>
  <c r="C1337" i="55" s="1"/>
  <c r="C1338" i="55" s="1"/>
  <c r="C1339" i="55" s="1"/>
  <c r="C1340" i="55" s="1"/>
  <c r="C1341" i="55" s="1"/>
  <c r="C1342" i="55" s="1"/>
  <c r="C1343" i="55" s="1"/>
  <c r="C1344" i="55" s="1"/>
  <c r="C1345" i="55" s="1"/>
  <c r="C1346" i="55" s="1"/>
  <c r="C1347" i="55" s="1"/>
  <c r="C1348" i="55" s="1"/>
  <c r="C1349" i="55" s="1"/>
  <c r="C1350" i="55" s="1"/>
  <c r="C1351" i="55" s="1"/>
  <c r="C1352" i="55" s="1"/>
  <c r="C1353" i="55" s="1"/>
  <c r="C1354" i="55" s="1"/>
  <c r="C1355" i="55" s="1"/>
  <c r="C1356" i="55" s="1"/>
  <c r="C1357" i="55" s="1"/>
  <c r="C1358" i="55" s="1"/>
  <c r="C1359" i="55" s="1"/>
  <c r="C1360" i="55" s="1"/>
  <c r="C1361" i="55" s="1"/>
  <c r="C1362" i="55" s="1"/>
  <c r="C1363" i="55" s="1"/>
  <c r="C1364" i="55" s="1"/>
  <c r="C1365" i="55" s="1"/>
  <c r="C1366" i="55" s="1"/>
  <c r="C1367" i="55" s="1"/>
  <c r="C1368" i="55" s="1"/>
  <c r="C1369" i="55" s="1"/>
  <c r="C1370" i="55" s="1"/>
  <c r="C1371" i="55" s="1"/>
  <c r="C1372" i="55" s="1"/>
  <c r="C1373" i="55" s="1"/>
  <c r="C1374" i="55" s="1"/>
  <c r="C1375" i="55" s="1"/>
  <c r="C1376" i="55" s="1"/>
  <c r="C1377" i="55" s="1"/>
  <c r="C1378" i="55" s="1"/>
  <c r="C1379" i="55" s="1"/>
  <c r="C1380" i="55" s="1"/>
  <c r="C1381" i="55" s="1"/>
  <c r="C1382" i="55" s="1"/>
  <c r="C1383" i="55" s="1"/>
  <c r="C1384" i="55" s="1"/>
  <c r="C1385" i="55" s="1"/>
  <c r="C1386" i="55" s="1"/>
  <c r="C1387" i="55" s="1"/>
  <c r="C1388" i="55" s="1"/>
  <c r="C1389" i="55" s="1"/>
  <c r="C1390" i="55" s="1"/>
  <c r="C1391" i="55" s="1"/>
  <c r="C1392" i="55" s="1"/>
  <c r="C1393" i="55" s="1"/>
  <c r="C1394" i="55" s="1"/>
  <c r="C1395" i="55" s="1"/>
  <c r="C1396" i="55" s="1"/>
  <c r="C1397" i="55" s="1"/>
  <c r="C1398" i="55" s="1"/>
  <c r="C1399" i="55" s="1"/>
  <c r="C1400" i="55" s="1"/>
  <c r="C1401" i="55" s="1"/>
  <c r="C1402" i="55" s="1"/>
  <c r="C1403" i="55" s="1"/>
  <c r="C1404" i="55" s="1"/>
  <c r="C1405" i="55" s="1"/>
  <c r="C1406" i="55" s="1"/>
  <c r="C1407" i="55" s="1"/>
  <c r="C1408" i="55" s="1"/>
  <c r="C1409" i="55" s="1"/>
  <c r="C1410" i="55" s="1"/>
  <c r="C1411" i="55" s="1"/>
  <c r="C1412" i="55" s="1"/>
  <c r="C1413" i="55" s="1"/>
  <c r="C1414" i="55" s="1"/>
  <c r="C1415" i="55" s="1"/>
  <c r="C1416" i="55" s="1"/>
  <c r="C1417" i="55" s="1"/>
  <c r="C1418" i="55" s="1"/>
  <c r="C1419" i="55" s="1"/>
  <c r="C1420" i="55" s="1"/>
  <c r="C1421" i="55" s="1"/>
  <c r="C1422" i="55" s="1"/>
  <c r="C1423" i="55" s="1"/>
  <c r="C1424" i="55" s="1"/>
  <c r="C1425" i="55" s="1"/>
  <c r="C1426" i="55" s="1"/>
  <c r="C1427" i="55" s="1"/>
  <c r="C1428" i="55" s="1"/>
  <c r="C1429" i="55" s="1"/>
  <c r="C1430" i="55" s="1"/>
  <c r="C1431" i="55" s="1"/>
  <c r="C1432" i="55" s="1"/>
  <c r="C1433" i="55" s="1"/>
  <c r="C1434" i="55" s="1"/>
  <c r="C1435" i="55" s="1"/>
  <c r="C1436" i="55" s="1"/>
  <c r="C1437" i="55" s="1"/>
  <c r="C1438" i="55" s="1"/>
  <c r="C1439" i="55" s="1"/>
  <c r="C1440" i="55" s="1"/>
  <c r="C1441" i="55" s="1"/>
  <c r="C1442" i="55" s="1"/>
  <c r="C1443" i="55" s="1"/>
  <c r="C1444" i="55" s="1"/>
  <c r="C1445" i="55" s="1"/>
  <c r="C1446" i="55" s="1"/>
  <c r="C1447" i="55" s="1"/>
  <c r="C1448" i="55" s="1"/>
  <c r="C1449" i="55" s="1"/>
  <c r="C1450" i="55" s="1"/>
  <c r="C1451" i="55" s="1"/>
  <c r="C1452" i="55" s="1"/>
  <c r="C1453" i="55" s="1"/>
  <c r="C1454" i="55" s="1"/>
  <c r="C1455" i="55" s="1"/>
  <c r="C1456" i="55" s="1"/>
  <c r="C1457" i="55" s="1"/>
  <c r="C1458" i="55" s="1"/>
  <c r="C1459" i="55" s="1"/>
  <c r="C1460" i="55" s="1"/>
  <c r="C1461" i="55" s="1"/>
  <c r="C1462" i="55" s="1"/>
  <c r="C1463" i="55" s="1"/>
  <c r="C1464" i="55" s="1"/>
  <c r="C1465" i="55" s="1"/>
  <c r="C1466" i="55" s="1"/>
  <c r="C1467" i="55" s="1"/>
  <c r="C1468" i="55" s="1"/>
  <c r="C1469" i="55" s="1"/>
  <c r="C1470" i="55" s="1"/>
  <c r="C1471" i="55" s="1"/>
  <c r="C1472" i="55" s="1"/>
  <c r="C1473" i="55" s="1"/>
  <c r="C1474" i="55" s="1"/>
  <c r="C1475" i="55" s="1"/>
  <c r="C1476" i="55" s="1"/>
  <c r="C1477" i="55" s="1"/>
  <c r="C1478" i="55" s="1"/>
  <c r="C1479" i="55" s="1"/>
  <c r="C1480" i="55" s="1"/>
  <c r="C1481" i="55" s="1"/>
  <c r="C1482" i="55" s="1"/>
  <c r="C1483" i="55" s="1"/>
  <c r="C1484" i="55" s="1"/>
  <c r="C1485" i="55" s="1"/>
  <c r="C1486" i="55" s="1"/>
  <c r="C1487" i="55" s="1"/>
  <c r="C1488" i="55" s="1"/>
  <c r="C1489" i="55" s="1"/>
  <c r="C1490" i="55" s="1"/>
  <c r="C1491" i="55" s="1"/>
  <c r="C1492" i="55" s="1"/>
  <c r="C1493" i="55" s="1"/>
  <c r="C1494" i="55" s="1"/>
  <c r="C1495" i="55" s="1"/>
  <c r="C1496" i="55" s="1"/>
  <c r="C1497" i="55" s="1"/>
  <c r="C1498" i="55" s="1"/>
  <c r="C1499" i="55" s="1"/>
  <c r="C1500" i="55" s="1"/>
  <c r="C1501" i="55" s="1"/>
  <c r="C1502" i="55" s="1"/>
  <c r="C1503" i="55" s="1"/>
  <c r="C1504" i="55" s="1"/>
  <c r="C1505" i="55" s="1"/>
  <c r="C1506" i="55" s="1"/>
  <c r="C1507" i="55" s="1"/>
  <c r="C1508" i="55" s="1"/>
  <c r="C1509" i="55" s="1"/>
  <c r="C1510" i="55" s="1"/>
  <c r="C1511" i="55" s="1"/>
  <c r="C1512" i="55" s="1"/>
  <c r="C1513" i="55" s="1"/>
  <c r="C1514" i="55" s="1"/>
  <c r="C1515" i="55" s="1"/>
  <c r="C1516" i="55" s="1"/>
  <c r="C1517" i="55" s="1"/>
  <c r="C1518" i="55" s="1"/>
  <c r="C1519" i="55" s="1"/>
  <c r="C1520" i="55" s="1"/>
  <c r="C1521" i="55" s="1"/>
  <c r="C1522" i="55" s="1"/>
  <c r="C1523" i="55" s="1"/>
  <c r="C1524" i="55" s="1"/>
  <c r="C1525" i="55" s="1"/>
  <c r="C1526" i="55" s="1"/>
  <c r="C1527" i="55" s="1"/>
  <c r="C1528" i="55" s="1"/>
  <c r="C1529" i="55" s="1"/>
  <c r="C1530" i="55" s="1"/>
  <c r="C1531" i="55" s="1"/>
  <c r="C1532" i="55" s="1"/>
  <c r="C1533" i="55" s="1"/>
  <c r="C1534" i="55" s="1"/>
  <c r="C1535" i="55" s="1"/>
  <c r="C1536" i="55" s="1"/>
  <c r="C1537" i="55" s="1"/>
  <c r="C1538" i="55" s="1"/>
  <c r="C1539" i="55" s="1"/>
  <c r="C1540" i="55" s="1"/>
  <c r="C1541" i="55" s="1"/>
  <c r="C1542" i="55" s="1"/>
  <c r="C1543" i="55" s="1"/>
  <c r="C1544" i="55" s="1"/>
  <c r="C1545" i="55" s="1"/>
  <c r="C1546" i="55" s="1"/>
  <c r="C1547" i="55" s="1"/>
  <c r="C1548" i="55" s="1"/>
  <c r="C1549" i="55" s="1"/>
  <c r="C1550" i="55" s="1"/>
  <c r="C1551" i="55" s="1"/>
  <c r="C1552" i="55" s="1"/>
  <c r="C1553" i="55" s="1"/>
  <c r="C1554" i="55" s="1"/>
  <c r="C1555" i="55" s="1"/>
  <c r="C1556" i="55" s="1"/>
  <c r="C1557" i="55" s="1"/>
  <c r="C1558" i="55" s="1"/>
  <c r="C1559" i="55" s="1"/>
  <c r="C1560" i="55" s="1"/>
  <c r="C1561" i="55" s="1"/>
  <c r="C1562" i="55" s="1"/>
  <c r="C1563" i="55" s="1"/>
  <c r="C1564" i="55" s="1"/>
  <c r="C1565" i="55" s="1"/>
  <c r="C1566" i="55" s="1"/>
  <c r="C1567" i="55" s="1"/>
  <c r="C1568" i="55" s="1"/>
  <c r="C1569" i="55" s="1"/>
  <c r="C1570" i="55" s="1"/>
  <c r="C1571" i="55" s="1"/>
  <c r="C1572" i="55" s="1"/>
  <c r="C1573" i="55" s="1"/>
  <c r="C1574" i="55" s="1"/>
  <c r="C1575" i="55" s="1"/>
  <c r="C1576" i="55" s="1"/>
  <c r="C1577" i="55" s="1"/>
  <c r="C1578" i="55" s="1"/>
  <c r="C1579" i="55" s="1"/>
  <c r="C1580" i="55" s="1"/>
  <c r="C1581" i="55" s="1"/>
  <c r="C1582" i="55" s="1"/>
  <c r="C1583" i="55" s="1"/>
  <c r="C1584" i="55" s="1"/>
  <c r="C1585" i="55" s="1"/>
  <c r="C1586" i="55" s="1"/>
  <c r="C1587" i="55" s="1"/>
  <c r="C1588" i="55" s="1"/>
  <c r="C1589" i="55" s="1"/>
  <c r="C1590" i="55" s="1"/>
  <c r="C1591" i="55" s="1"/>
  <c r="C1592" i="55" s="1"/>
  <c r="C1593" i="55" s="1"/>
  <c r="C1594" i="55" s="1"/>
  <c r="C1595" i="55" s="1"/>
  <c r="C1596" i="55" s="1"/>
  <c r="C1597" i="55" s="1"/>
  <c r="C1598" i="55" s="1"/>
  <c r="C1599" i="55" s="1"/>
  <c r="C1600" i="55" s="1"/>
  <c r="C1601" i="55" s="1"/>
  <c r="C1602" i="55" s="1"/>
  <c r="C1603" i="55" s="1"/>
  <c r="C1604" i="55" s="1"/>
  <c r="C1605" i="55" s="1"/>
  <c r="C1606" i="55" s="1"/>
  <c r="C1607" i="55" s="1"/>
  <c r="C1608" i="55" s="1"/>
  <c r="C1609" i="55" s="1"/>
  <c r="C1610" i="55" s="1"/>
  <c r="C1611" i="55" s="1"/>
  <c r="C1612" i="55" s="1"/>
  <c r="C1613" i="55" s="1"/>
  <c r="C1614" i="55" s="1"/>
  <c r="C1615" i="55" s="1"/>
  <c r="C1616" i="55" s="1"/>
  <c r="C1617" i="55" s="1"/>
  <c r="C1618" i="55" s="1"/>
  <c r="C1619" i="55" s="1"/>
  <c r="C1620" i="55" s="1"/>
  <c r="C1621" i="55" s="1"/>
  <c r="C1622" i="55" s="1"/>
  <c r="C1623" i="55" s="1"/>
  <c r="C1624" i="55" s="1"/>
  <c r="C1625" i="55" s="1"/>
  <c r="C1626" i="55" s="1"/>
  <c r="C1627" i="55" s="1"/>
  <c r="C1628" i="55" s="1"/>
  <c r="C1629" i="55" s="1"/>
  <c r="C1630" i="55" s="1"/>
  <c r="C1631" i="55" s="1"/>
  <c r="C1632" i="55" s="1"/>
  <c r="C1633" i="55" s="1"/>
  <c r="C1634" i="55" s="1"/>
  <c r="C1635" i="55" s="1"/>
  <c r="C1636" i="55" s="1"/>
  <c r="C1637" i="55" s="1"/>
  <c r="C1638" i="55" s="1"/>
  <c r="C1639" i="55" s="1"/>
  <c r="C1640" i="55" s="1"/>
  <c r="C1641" i="55" s="1"/>
  <c r="C1642" i="55" s="1"/>
  <c r="C1643" i="55" s="1"/>
  <c r="C1644" i="55" s="1"/>
  <c r="C1645" i="55" s="1"/>
  <c r="C1646" i="55" s="1"/>
  <c r="C1647" i="55" s="1"/>
  <c r="C1648" i="55" s="1"/>
  <c r="C1649" i="55" s="1"/>
  <c r="C1650" i="55" s="1"/>
  <c r="C1651" i="55" s="1"/>
  <c r="C1652" i="55" s="1"/>
  <c r="C1653" i="55" s="1"/>
  <c r="C1654" i="55" s="1"/>
  <c r="C1655" i="55" s="1"/>
  <c r="C1656" i="55" s="1"/>
  <c r="C1657" i="55" s="1"/>
  <c r="C1658" i="55" s="1"/>
  <c r="C1659" i="55" s="1"/>
  <c r="C1660" i="55" s="1"/>
  <c r="C1661" i="55" s="1"/>
  <c r="C1662" i="55" s="1"/>
  <c r="C1663" i="55" s="1"/>
  <c r="C1664" i="55" s="1"/>
  <c r="C1665" i="55" s="1"/>
  <c r="C1666" i="55" s="1"/>
  <c r="C1667" i="55" s="1"/>
  <c r="C1668" i="55" s="1"/>
  <c r="C1669" i="55" s="1"/>
  <c r="C1670" i="55" s="1"/>
  <c r="C1671" i="55" s="1"/>
  <c r="C1672" i="55" s="1"/>
  <c r="C1673" i="55" s="1"/>
  <c r="C1674" i="55" s="1"/>
  <c r="C1675" i="55" s="1"/>
  <c r="C1676" i="55" s="1"/>
  <c r="C1677" i="55" s="1"/>
  <c r="C1678" i="55" s="1"/>
  <c r="C1679" i="55" s="1"/>
  <c r="C1680" i="55" s="1"/>
  <c r="C1681" i="55" s="1"/>
  <c r="C1682" i="55" s="1"/>
  <c r="C1683" i="55" s="1"/>
  <c r="C1684" i="55" s="1"/>
  <c r="C1685" i="55" s="1"/>
  <c r="C1686" i="55" s="1"/>
  <c r="C1687" i="55" s="1"/>
  <c r="C1688" i="55" s="1"/>
  <c r="C1689" i="55" s="1"/>
  <c r="C1690" i="55" s="1"/>
  <c r="C1691" i="55" s="1"/>
  <c r="C1692" i="55" s="1"/>
  <c r="C1693" i="55" s="1"/>
  <c r="C1694" i="55" s="1"/>
  <c r="C1695" i="55" s="1"/>
  <c r="C1696" i="55" s="1"/>
  <c r="C1697" i="55" s="1"/>
  <c r="C1698" i="55" s="1"/>
  <c r="C1699" i="55" s="1"/>
  <c r="C1700" i="55" s="1"/>
  <c r="C1701" i="55" s="1"/>
  <c r="C1702" i="55" s="1"/>
  <c r="C1703" i="55" s="1"/>
  <c r="C1704" i="55" s="1"/>
  <c r="C1705" i="55" s="1"/>
  <c r="C1706" i="55" s="1"/>
  <c r="C1707" i="55" s="1"/>
  <c r="C1708" i="55" s="1"/>
  <c r="C1709" i="55" s="1"/>
  <c r="C1710" i="55" s="1"/>
  <c r="C1711" i="55" s="1"/>
  <c r="C1712" i="55" s="1"/>
  <c r="C1713" i="55" s="1"/>
  <c r="C1714" i="55" s="1"/>
  <c r="C1715" i="55" s="1"/>
  <c r="C1716" i="55" s="1"/>
  <c r="C1717" i="55" s="1"/>
  <c r="C1718" i="55" s="1"/>
  <c r="C1719" i="55" s="1"/>
  <c r="C1720" i="55" s="1"/>
  <c r="C1721" i="55" s="1"/>
  <c r="C1722" i="55" s="1"/>
  <c r="C1723" i="55" s="1"/>
  <c r="C1724" i="55" s="1"/>
  <c r="C1725" i="55" s="1"/>
  <c r="C1726" i="55" s="1"/>
  <c r="C1727" i="55" s="1"/>
  <c r="C1728" i="55" s="1"/>
  <c r="C1729" i="55" s="1"/>
  <c r="C1730" i="55" s="1"/>
  <c r="C1731" i="55" s="1"/>
  <c r="C1732" i="55" s="1"/>
  <c r="C1733" i="55" s="1"/>
  <c r="C1734" i="55" s="1"/>
  <c r="C1735" i="55" s="1"/>
  <c r="C1736" i="55" s="1"/>
  <c r="C1737" i="55" s="1"/>
  <c r="C1738" i="55" s="1"/>
  <c r="C1739" i="55" s="1"/>
  <c r="C1740" i="55" s="1"/>
  <c r="C1741" i="55" s="1"/>
  <c r="C1742" i="55" s="1"/>
  <c r="C1743" i="55" s="1"/>
  <c r="C1744" i="55" s="1"/>
  <c r="C1745" i="55" s="1"/>
  <c r="C1746" i="55" s="1"/>
  <c r="C1747" i="55" s="1"/>
  <c r="C1748" i="55" s="1"/>
  <c r="C1749" i="55" s="1"/>
  <c r="C1750" i="55" s="1"/>
  <c r="C1751" i="55" s="1"/>
  <c r="C1752" i="55" s="1"/>
  <c r="C1753" i="55" s="1"/>
  <c r="C1754" i="55" s="1"/>
  <c r="C1755" i="55" s="1"/>
  <c r="C1756" i="55" s="1"/>
  <c r="C1757" i="55" s="1"/>
  <c r="C1758" i="55" s="1"/>
  <c r="C1759" i="55" s="1"/>
  <c r="C1760" i="55" s="1"/>
  <c r="C1761" i="55" s="1"/>
  <c r="C1762" i="55" s="1"/>
  <c r="C1763" i="55" s="1"/>
  <c r="C1764" i="55" s="1"/>
  <c r="C1765" i="55" s="1"/>
  <c r="C1766" i="55" s="1"/>
  <c r="C1767" i="55" s="1"/>
  <c r="C1768" i="55" s="1"/>
  <c r="C1769" i="55" s="1"/>
  <c r="C1770" i="55" s="1"/>
  <c r="C1771" i="55" s="1"/>
  <c r="C1772" i="55" s="1"/>
  <c r="C1773" i="55" s="1"/>
  <c r="C1774" i="55" s="1"/>
  <c r="C1775" i="55" s="1"/>
  <c r="C1776" i="55" s="1"/>
  <c r="C1777" i="55" s="1"/>
  <c r="C1778" i="55" s="1"/>
  <c r="C1779" i="55" s="1"/>
  <c r="C1780" i="55" s="1"/>
  <c r="C1781" i="55" s="1"/>
  <c r="C1782" i="55" s="1"/>
  <c r="C1783" i="55" s="1"/>
  <c r="C1784" i="55" s="1"/>
  <c r="C1785" i="55" s="1"/>
  <c r="C1786" i="55" s="1"/>
  <c r="C1787" i="55" s="1"/>
  <c r="C1788" i="55" s="1"/>
  <c r="C1789" i="55" s="1"/>
  <c r="C1790" i="55" s="1"/>
  <c r="C1791" i="55" s="1"/>
  <c r="C1792" i="55" s="1"/>
  <c r="C1793" i="55" s="1"/>
  <c r="C1794" i="55" s="1"/>
  <c r="C1795" i="55" s="1"/>
  <c r="C1796" i="55" s="1"/>
  <c r="C1797" i="55" s="1"/>
  <c r="C1798" i="55" s="1"/>
  <c r="C1799" i="55" s="1"/>
  <c r="C1800" i="55" s="1"/>
  <c r="C1801" i="55" s="1"/>
  <c r="C1802" i="55" s="1"/>
  <c r="C1803" i="55" s="1"/>
  <c r="C1804" i="55" s="1"/>
  <c r="C1805" i="55" s="1"/>
  <c r="C1806" i="55" s="1"/>
  <c r="C1807" i="55" s="1"/>
  <c r="C1808" i="55" s="1"/>
  <c r="C1809" i="55" s="1"/>
  <c r="C1810" i="55" s="1"/>
  <c r="C1811" i="55" s="1"/>
  <c r="C1812" i="55" s="1"/>
  <c r="C1813" i="55" s="1"/>
  <c r="C1814" i="55" s="1"/>
  <c r="C1815" i="55" s="1"/>
  <c r="C1816" i="55" s="1"/>
  <c r="C1817" i="55" s="1"/>
  <c r="C1818" i="55" s="1"/>
  <c r="C1819" i="55" s="1"/>
  <c r="C1820" i="55" s="1"/>
  <c r="C1821" i="55" s="1"/>
  <c r="C1822" i="55" s="1"/>
  <c r="C1823" i="55" s="1"/>
  <c r="C1824" i="55" s="1"/>
  <c r="C1825" i="55" s="1"/>
  <c r="C1826" i="55" s="1"/>
  <c r="C1827" i="55" s="1"/>
  <c r="C1828" i="55" s="1"/>
  <c r="C1829" i="55" s="1"/>
  <c r="C1830" i="55" s="1"/>
  <c r="C1831" i="55" s="1"/>
  <c r="C1832" i="55" s="1"/>
  <c r="C1833" i="55" s="1"/>
  <c r="C1834" i="55" s="1"/>
  <c r="C1835" i="55" s="1"/>
  <c r="C1836" i="55" s="1"/>
  <c r="C1837" i="55" s="1"/>
  <c r="C1838" i="55" s="1"/>
  <c r="C1839" i="55" s="1"/>
  <c r="C1840" i="55" s="1"/>
  <c r="C1841" i="55" s="1"/>
  <c r="C1842" i="55" s="1"/>
  <c r="C1843" i="55" s="1"/>
  <c r="C1844" i="55" s="1"/>
  <c r="C1845" i="55" s="1"/>
  <c r="C1846" i="55" s="1"/>
  <c r="C1847" i="55" s="1"/>
  <c r="C1848" i="55" s="1"/>
  <c r="C1849" i="55" s="1"/>
  <c r="C1850" i="55" s="1"/>
  <c r="C1851" i="55" s="1"/>
  <c r="C1852" i="55" s="1"/>
  <c r="C1853" i="55" s="1"/>
  <c r="C1854" i="55" s="1"/>
  <c r="C1855" i="55" s="1"/>
  <c r="C1856" i="55" s="1"/>
  <c r="C1857" i="55" s="1"/>
  <c r="C1858" i="55" s="1"/>
  <c r="C1859" i="55" s="1"/>
  <c r="C1860" i="55" s="1"/>
  <c r="C1861" i="55" s="1"/>
  <c r="C1862" i="55" s="1"/>
  <c r="C1863" i="55" s="1"/>
  <c r="C1864" i="55" s="1"/>
  <c r="C1865" i="55" s="1"/>
  <c r="C1866" i="55" s="1"/>
  <c r="C1867" i="55" s="1"/>
  <c r="C1868" i="55" s="1"/>
  <c r="C1869" i="55" s="1"/>
  <c r="C1870" i="55" s="1"/>
  <c r="C1871" i="55" s="1"/>
  <c r="C1872" i="55" s="1"/>
  <c r="C1873" i="55" s="1"/>
  <c r="C1874" i="55" s="1"/>
  <c r="C1875" i="55" s="1"/>
  <c r="C1876" i="55" s="1"/>
  <c r="C1877" i="55" s="1"/>
  <c r="C1878" i="55" s="1"/>
  <c r="C1879" i="55" s="1"/>
  <c r="C1880" i="55" s="1"/>
  <c r="C1881" i="55" s="1"/>
  <c r="C1882" i="55" s="1"/>
  <c r="C1883" i="55" s="1"/>
  <c r="C1884" i="55" s="1"/>
  <c r="C1885" i="55" s="1"/>
  <c r="C1886" i="55" s="1"/>
  <c r="C1887" i="55" s="1"/>
  <c r="C1888" i="55" s="1"/>
  <c r="C1889" i="55" s="1"/>
  <c r="C1890" i="55" s="1"/>
  <c r="C1891" i="55" s="1"/>
  <c r="C1892" i="55" s="1"/>
  <c r="C1893" i="55" s="1"/>
  <c r="C1894" i="55" s="1"/>
  <c r="C1895" i="55" s="1"/>
  <c r="C1896" i="55" s="1"/>
  <c r="C1897" i="55" s="1"/>
  <c r="C1898" i="55" s="1"/>
  <c r="C1899" i="55" s="1"/>
  <c r="C1900" i="55" s="1"/>
  <c r="C1901" i="55" s="1"/>
  <c r="C1902" i="55" s="1"/>
  <c r="C1903" i="55" s="1"/>
  <c r="C1904" i="55" s="1"/>
  <c r="C1905" i="55" s="1"/>
  <c r="C1906" i="55" s="1"/>
  <c r="C1907" i="55" s="1"/>
  <c r="C1908" i="55" s="1"/>
  <c r="C1909" i="55" s="1"/>
  <c r="C1910" i="55" s="1"/>
  <c r="C1911" i="55" s="1"/>
  <c r="C1912" i="55" s="1"/>
  <c r="C1913" i="55" s="1"/>
  <c r="C1914" i="55" s="1"/>
  <c r="C1915" i="55" s="1"/>
  <c r="C1916" i="55" s="1"/>
  <c r="C1917" i="55" s="1"/>
  <c r="C1918" i="55" s="1"/>
  <c r="C1919" i="55" s="1"/>
  <c r="C1920" i="55" s="1"/>
  <c r="C1921" i="55" s="1"/>
  <c r="C1922" i="55" s="1"/>
  <c r="C1923" i="55" s="1"/>
  <c r="C1924" i="55" s="1"/>
  <c r="C1925" i="55" s="1"/>
  <c r="C1926" i="55" s="1"/>
  <c r="C1927" i="55" s="1"/>
  <c r="C1928" i="55" s="1"/>
  <c r="C1929" i="55" s="1"/>
  <c r="C1930" i="55" s="1"/>
  <c r="C1931" i="55" s="1"/>
  <c r="C1932" i="55" s="1"/>
  <c r="C1933" i="55" s="1"/>
  <c r="C1934" i="55" s="1"/>
  <c r="C1935" i="55" s="1"/>
  <c r="C1936" i="55" s="1"/>
  <c r="C1937" i="55" s="1"/>
  <c r="C1938" i="55" s="1"/>
  <c r="C1939" i="55" s="1"/>
  <c r="C1940" i="55" s="1"/>
  <c r="C1941" i="55" s="1"/>
  <c r="C1942" i="55" s="1"/>
  <c r="C1943" i="55" s="1"/>
  <c r="C1944" i="55" s="1"/>
  <c r="C1945" i="55" s="1"/>
  <c r="C1946" i="55" s="1"/>
  <c r="C1947" i="55" s="1"/>
  <c r="C1948" i="55" s="1"/>
  <c r="C1949" i="55" s="1"/>
  <c r="C1950" i="55" s="1"/>
  <c r="C1951" i="55" s="1"/>
  <c r="C1952" i="55" s="1"/>
  <c r="C1953" i="55" s="1"/>
  <c r="C1954" i="55" s="1"/>
  <c r="C1955" i="55" s="1"/>
  <c r="C1956" i="55" s="1"/>
  <c r="C1957" i="55" s="1"/>
  <c r="C1958" i="55" s="1"/>
  <c r="C1959" i="55" s="1"/>
  <c r="C1960" i="55" s="1"/>
  <c r="C1961" i="55" s="1"/>
  <c r="C1962" i="55" s="1"/>
  <c r="C1963" i="55" s="1"/>
  <c r="C1964" i="55" s="1"/>
  <c r="C1965" i="55" s="1"/>
  <c r="C1966" i="55" s="1"/>
  <c r="C1967" i="55" s="1"/>
  <c r="C1968" i="55" s="1"/>
  <c r="C1969" i="55" s="1"/>
  <c r="C1970" i="55" s="1"/>
  <c r="C1971" i="55" s="1"/>
  <c r="C1972" i="55" s="1"/>
  <c r="C1973" i="55" s="1"/>
  <c r="C1974" i="55" s="1"/>
  <c r="C1975" i="55" s="1"/>
  <c r="C1976" i="55" s="1"/>
  <c r="C1977" i="55" s="1"/>
  <c r="C1978" i="55" s="1"/>
  <c r="C1979" i="55" s="1"/>
  <c r="C1980" i="55" s="1"/>
  <c r="C1981" i="55" s="1"/>
  <c r="C1982" i="55" s="1"/>
  <c r="C1983" i="55" s="1"/>
  <c r="C1984" i="55" s="1"/>
  <c r="C1985" i="55" s="1"/>
  <c r="C1986" i="55" s="1"/>
  <c r="C1987" i="55" s="1"/>
  <c r="C1988" i="55" s="1"/>
  <c r="C1989" i="55" s="1"/>
  <c r="C1990" i="55" s="1"/>
  <c r="C1991" i="55" s="1"/>
  <c r="C1992" i="55" s="1"/>
  <c r="C1993" i="55" s="1"/>
  <c r="C1994" i="55" s="1"/>
  <c r="C1995" i="55" s="1"/>
  <c r="C1996" i="55" s="1"/>
  <c r="C1997" i="55" s="1"/>
  <c r="C1998" i="55" s="1"/>
  <c r="C1999" i="55" s="1"/>
  <c r="C2000" i="55" s="1"/>
  <c r="C2001" i="55" s="1"/>
  <c r="C2002" i="55" s="1"/>
  <c r="C2003" i="55" s="1"/>
  <c r="C2004" i="55" s="1"/>
  <c r="C2005" i="55" s="1"/>
  <c r="C2006" i="55" s="1"/>
  <c r="C2007" i="55" s="1"/>
  <c r="C2008" i="55" s="1"/>
  <c r="C2009" i="55" s="1"/>
  <c r="C2010" i="55" s="1"/>
  <c r="C2011" i="55" s="1"/>
  <c r="C2012" i="55" s="1"/>
  <c r="C2013" i="55" s="1"/>
  <c r="C2014" i="55" s="1"/>
  <c r="C2015" i="55" s="1"/>
  <c r="C2016" i="55" s="1"/>
  <c r="C2017" i="55" s="1"/>
  <c r="C2018" i="55" s="1"/>
  <c r="C2019" i="55" s="1"/>
  <c r="C2020" i="55" s="1"/>
  <c r="C2021" i="55" s="1"/>
  <c r="C2022" i="55" s="1"/>
  <c r="C2023" i="55" s="1"/>
  <c r="C2024" i="55" s="1"/>
  <c r="C2025" i="55" s="1"/>
  <c r="C2026" i="55" s="1"/>
  <c r="C2027" i="55" s="1"/>
  <c r="C2028" i="55" s="1"/>
  <c r="C2029" i="55" s="1"/>
  <c r="C2030" i="55" s="1"/>
  <c r="C2031" i="55" s="1"/>
  <c r="C2032" i="55" s="1"/>
  <c r="C2033" i="55" s="1"/>
  <c r="C2034" i="55" s="1"/>
  <c r="C2035" i="55" s="1"/>
  <c r="C2036" i="55" s="1"/>
  <c r="C2037" i="55" s="1"/>
  <c r="C2038" i="55" s="1"/>
  <c r="C2039" i="55" s="1"/>
  <c r="C2040" i="55" s="1"/>
  <c r="C2041" i="55" s="1"/>
  <c r="C2042" i="55" s="1"/>
  <c r="C2043" i="55" s="1"/>
  <c r="C2044" i="55" s="1"/>
  <c r="C2045" i="55" s="1"/>
  <c r="C2046" i="55" s="1"/>
  <c r="C2047" i="55" s="1"/>
  <c r="C2048" i="55" s="1"/>
  <c r="C2049" i="55" s="1"/>
  <c r="C2050" i="55" s="1"/>
  <c r="C2051" i="55" s="1"/>
  <c r="C2052" i="55" s="1"/>
  <c r="C2053" i="55" s="1"/>
  <c r="C2054" i="55" s="1"/>
  <c r="C2055" i="55" s="1"/>
  <c r="C2056" i="55" s="1"/>
  <c r="C2057" i="55" s="1"/>
  <c r="C2058" i="55" s="1"/>
  <c r="C2059" i="55" s="1"/>
  <c r="C2060" i="55" s="1"/>
  <c r="C2061" i="55" s="1"/>
  <c r="C2062" i="55" s="1"/>
  <c r="C2063" i="55" s="1"/>
  <c r="C2064" i="55" s="1"/>
  <c r="C2065" i="55" s="1"/>
  <c r="C2066" i="55" s="1"/>
  <c r="C2067" i="55" s="1"/>
  <c r="C2068" i="55" s="1"/>
  <c r="C2069" i="55" s="1"/>
  <c r="C2070" i="55" s="1"/>
  <c r="C2071" i="55" s="1"/>
  <c r="C2072" i="55" s="1"/>
  <c r="C2073" i="55" s="1"/>
  <c r="C2074" i="55" s="1"/>
  <c r="C2075" i="55" s="1"/>
  <c r="C2076" i="55" s="1"/>
  <c r="C2077" i="55" s="1"/>
  <c r="C2078" i="55" s="1"/>
  <c r="C2079" i="55" s="1"/>
  <c r="C2080" i="55" s="1"/>
  <c r="C2081" i="55" s="1"/>
  <c r="C2082" i="55" s="1"/>
  <c r="C2083" i="55" s="1"/>
  <c r="C2084" i="55" s="1"/>
  <c r="C2085" i="55" s="1"/>
  <c r="C2086" i="55" s="1"/>
  <c r="C2087" i="55" s="1"/>
  <c r="C2088" i="55" s="1"/>
  <c r="C2089" i="55" s="1"/>
  <c r="C2090" i="55" s="1"/>
  <c r="C2091" i="55" s="1"/>
  <c r="C2092" i="55" s="1"/>
  <c r="C2093" i="55" s="1"/>
  <c r="C2094" i="55" s="1"/>
  <c r="C2095" i="55" s="1"/>
  <c r="C2096" i="55" s="1"/>
  <c r="C2097" i="55" s="1"/>
  <c r="C2098" i="55" s="1"/>
  <c r="C2099" i="55" s="1"/>
  <c r="C2100" i="55" s="1"/>
  <c r="C2101" i="55" s="1"/>
  <c r="C2102" i="55" s="1"/>
  <c r="C2103" i="55" s="1"/>
  <c r="C2104" i="55" s="1"/>
  <c r="C2105" i="55" s="1"/>
  <c r="C2106" i="55" s="1"/>
  <c r="C2107" i="55" s="1"/>
  <c r="C2108" i="55" s="1"/>
  <c r="C2109" i="55" s="1"/>
  <c r="C2110" i="55" s="1"/>
  <c r="C2111" i="55" s="1"/>
  <c r="C2112" i="55" s="1"/>
  <c r="C2113" i="55" s="1"/>
  <c r="C2114" i="55" s="1"/>
  <c r="C2115" i="55" s="1"/>
  <c r="C2116" i="55" s="1"/>
  <c r="C2117" i="55" s="1"/>
  <c r="C2118" i="55" s="1"/>
  <c r="C2119" i="55" s="1"/>
  <c r="C2120" i="55" s="1"/>
  <c r="C2121" i="55" s="1"/>
  <c r="C2122" i="55" s="1"/>
  <c r="C2123" i="55" s="1"/>
  <c r="C2124" i="55" s="1"/>
  <c r="C2125" i="55" s="1"/>
  <c r="C2126" i="55" s="1"/>
  <c r="C2127" i="55" s="1"/>
  <c r="C2128" i="55" s="1"/>
  <c r="C2129" i="55" s="1"/>
  <c r="C2130" i="55" s="1"/>
  <c r="C2131" i="55" s="1"/>
  <c r="C2132" i="55" s="1"/>
  <c r="C2133" i="55" s="1"/>
  <c r="C2134" i="55" s="1"/>
  <c r="C2135" i="55" s="1"/>
  <c r="C2136" i="55" s="1"/>
  <c r="C2137" i="55" s="1"/>
  <c r="C2138" i="55" s="1"/>
  <c r="C2139" i="55" s="1"/>
  <c r="C2140" i="55" s="1"/>
  <c r="C2141" i="55" s="1"/>
  <c r="C2142" i="55" s="1"/>
  <c r="C2143" i="55" s="1"/>
  <c r="C2144" i="55" s="1"/>
  <c r="C2145" i="55" s="1"/>
  <c r="C2146" i="55" s="1"/>
  <c r="C2147" i="55" s="1"/>
  <c r="C2148" i="55" s="1"/>
  <c r="C2149" i="55" s="1"/>
  <c r="C2150" i="55" s="1"/>
  <c r="C2151" i="55" s="1"/>
  <c r="C2152" i="55" s="1"/>
  <c r="C2153" i="55" s="1"/>
  <c r="C2154" i="55" s="1"/>
  <c r="C2155" i="55" s="1"/>
  <c r="C2156" i="55" s="1"/>
  <c r="C2157" i="55" s="1"/>
  <c r="C2158" i="55" s="1"/>
  <c r="C2159" i="55" s="1"/>
  <c r="C2160" i="55" s="1"/>
  <c r="C2161" i="55" s="1"/>
  <c r="C2162" i="55" s="1"/>
  <c r="C2163" i="55" s="1"/>
  <c r="C2164" i="55" s="1"/>
  <c r="C2165" i="55" s="1"/>
  <c r="C2166" i="55" s="1"/>
  <c r="C2167" i="55" s="1"/>
  <c r="C2168" i="55" s="1"/>
  <c r="C2169" i="55" s="1"/>
  <c r="C2170" i="55" s="1"/>
  <c r="C2171" i="55" s="1"/>
  <c r="C2172" i="55" s="1"/>
  <c r="C2173" i="55" s="1"/>
  <c r="C2174" i="55" s="1"/>
  <c r="C2175" i="55" s="1"/>
  <c r="C2176" i="55" s="1"/>
  <c r="C2177" i="55" s="1"/>
  <c r="C2178" i="55" s="1"/>
  <c r="C2179" i="55" s="1"/>
  <c r="C2180" i="55" s="1"/>
  <c r="C2181" i="55" s="1"/>
  <c r="C2182" i="55" s="1"/>
  <c r="C2183" i="55" s="1"/>
  <c r="C2184" i="55" s="1"/>
  <c r="C2185" i="55" s="1"/>
  <c r="C2186" i="55" s="1"/>
  <c r="C2187" i="55" s="1"/>
  <c r="C2188" i="55" s="1"/>
  <c r="C2189" i="55" s="1"/>
  <c r="C2190" i="55" s="1"/>
  <c r="C2191" i="55" s="1"/>
  <c r="C2192" i="55" s="1"/>
  <c r="C2193" i="55" s="1"/>
  <c r="C2194" i="55" s="1"/>
  <c r="C2195" i="55" s="1"/>
  <c r="C2196" i="55" s="1"/>
  <c r="C2197" i="55" s="1"/>
  <c r="C2198" i="55" s="1"/>
  <c r="C2199" i="55" s="1"/>
  <c r="C2200" i="55" s="1"/>
  <c r="C2201" i="55" s="1"/>
  <c r="C2202" i="55" s="1"/>
  <c r="C2203" i="55" s="1"/>
  <c r="C2204" i="55" s="1"/>
  <c r="C2205" i="55" s="1"/>
  <c r="C2206" i="55" s="1"/>
  <c r="C2207" i="55" s="1"/>
  <c r="C2208" i="55" s="1"/>
  <c r="C2209" i="55" s="1"/>
  <c r="C2210" i="55" s="1"/>
  <c r="C2211" i="55" s="1"/>
  <c r="C2212" i="55" s="1"/>
  <c r="C2213" i="55" s="1"/>
  <c r="C2214" i="55" s="1"/>
  <c r="C2215" i="55" s="1"/>
  <c r="C2216" i="55" s="1"/>
  <c r="C2217" i="55" s="1"/>
  <c r="C2218" i="55" s="1"/>
  <c r="C2219" i="55" s="1"/>
  <c r="C2220" i="55" s="1"/>
  <c r="C2221" i="55" s="1"/>
  <c r="C2222" i="55" s="1"/>
  <c r="C2223" i="55" s="1"/>
  <c r="C2224" i="55" s="1"/>
  <c r="C2225" i="55" s="1"/>
  <c r="C2226" i="55" s="1"/>
  <c r="C2227" i="55" s="1"/>
  <c r="C2228" i="55" s="1"/>
  <c r="C2229" i="55" s="1"/>
  <c r="C2230" i="55" s="1"/>
  <c r="C2231" i="55" s="1"/>
  <c r="C2232" i="55" s="1"/>
  <c r="C2233" i="55" s="1"/>
  <c r="C2234" i="55" s="1"/>
  <c r="C2235" i="55" s="1"/>
  <c r="C2236" i="55" s="1"/>
  <c r="C2237" i="55" s="1"/>
  <c r="C2238" i="55" s="1"/>
  <c r="C2239" i="55" s="1"/>
  <c r="C2240" i="55" s="1"/>
  <c r="C2241" i="55" s="1"/>
  <c r="C2242" i="55" s="1"/>
  <c r="C2243" i="55" s="1"/>
  <c r="C2244" i="55" s="1"/>
  <c r="C2245" i="55" s="1"/>
  <c r="C2246" i="55" s="1"/>
  <c r="C2247" i="55" s="1"/>
  <c r="C2248" i="55" s="1"/>
  <c r="C2249" i="55" s="1"/>
  <c r="C2250" i="55" s="1"/>
  <c r="C2251" i="55" s="1"/>
  <c r="C2252" i="55" s="1"/>
  <c r="C2253" i="55" s="1"/>
  <c r="C2254" i="55" s="1"/>
  <c r="C2255" i="55" s="1"/>
  <c r="C2256" i="55" s="1"/>
  <c r="C2257" i="55" s="1"/>
  <c r="C2258" i="55" s="1"/>
  <c r="C2259" i="55" s="1"/>
  <c r="C2260" i="55" s="1"/>
  <c r="C2261" i="55" s="1"/>
  <c r="C2262" i="55" s="1"/>
  <c r="C2263" i="55" s="1"/>
  <c r="C2264" i="55" s="1"/>
  <c r="C2265" i="55" s="1"/>
  <c r="C2266" i="55" s="1"/>
  <c r="C2267" i="55" s="1"/>
  <c r="C2268" i="55" s="1"/>
  <c r="C2269" i="55" s="1"/>
  <c r="C2270" i="55" s="1"/>
  <c r="C2271" i="55" s="1"/>
  <c r="C2272" i="55" s="1"/>
  <c r="C2273" i="55" s="1"/>
  <c r="C2274" i="55" s="1"/>
  <c r="C2275" i="55" s="1"/>
  <c r="C2276" i="55" s="1"/>
  <c r="C2277" i="55" s="1"/>
  <c r="C2278" i="55" s="1"/>
  <c r="C2279" i="55" s="1"/>
  <c r="C2280" i="55" s="1"/>
  <c r="C2281" i="55" s="1"/>
  <c r="C2282" i="55" s="1"/>
  <c r="C2283" i="55" s="1"/>
  <c r="C2284" i="55" s="1"/>
  <c r="C2285" i="55" s="1"/>
  <c r="C2286" i="55" s="1"/>
  <c r="C2287" i="55" s="1"/>
  <c r="C2288" i="55" s="1"/>
  <c r="C2289" i="55" s="1"/>
  <c r="C2290" i="55" s="1"/>
  <c r="C2291" i="55" s="1"/>
  <c r="C2292" i="55" s="1"/>
  <c r="C2293" i="55" s="1"/>
  <c r="C2294" i="55" s="1"/>
  <c r="C2295" i="55" s="1"/>
  <c r="C2296" i="55" s="1"/>
  <c r="C2297" i="55" s="1"/>
  <c r="C2298" i="55" s="1"/>
  <c r="C2299" i="55" s="1"/>
  <c r="C2300" i="55" s="1"/>
  <c r="C2301" i="55" s="1"/>
  <c r="C2302" i="55" s="1"/>
  <c r="C2303" i="55" s="1"/>
  <c r="C2304" i="55" s="1"/>
  <c r="C2305" i="55" s="1"/>
  <c r="C2306" i="55" s="1"/>
  <c r="C2307" i="55" s="1"/>
  <c r="C2308" i="55" s="1"/>
  <c r="C2309" i="55" s="1"/>
  <c r="C2310" i="55" s="1"/>
  <c r="C2311" i="55" s="1"/>
  <c r="C2312" i="55" s="1"/>
  <c r="C2313" i="55" s="1"/>
  <c r="C2314" i="55" s="1"/>
  <c r="C2315" i="55" s="1"/>
  <c r="C2316" i="55" s="1"/>
  <c r="C2317" i="55" s="1"/>
  <c r="C2318" i="55" s="1"/>
  <c r="C2319" i="55" s="1"/>
  <c r="C2320" i="55" s="1"/>
  <c r="C2321" i="55" s="1"/>
  <c r="C2322" i="55" s="1"/>
  <c r="C2323" i="55" s="1"/>
  <c r="C2324" i="55" s="1"/>
  <c r="C2325" i="55" s="1"/>
  <c r="C2326" i="55" s="1"/>
  <c r="C2327" i="55" s="1"/>
  <c r="C2328" i="55" s="1"/>
  <c r="C2329" i="55" s="1"/>
  <c r="C2330" i="55" s="1"/>
  <c r="C2331" i="55" s="1"/>
  <c r="C2332" i="55" s="1"/>
  <c r="C2333" i="55" s="1"/>
  <c r="C2334" i="55" s="1"/>
  <c r="C2335" i="55" s="1"/>
  <c r="C2336" i="55" s="1"/>
  <c r="C2337" i="55" s="1"/>
  <c r="C2338" i="55" s="1"/>
  <c r="C2339" i="55" s="1"/>
  <c r="C2340" i="55" s="1"/>
  <c r="C2341" i="55" s="1"/>
  <c r="C2342" i="55" s="1"/>
  <c r="C2343" i="55" s="1"/>
  <c r="C2344" i="55" s="1"/>
  <c r="C2345" i="55" s="1"/>
  <c r="C2346" i="55" s="1"/>
  <c r="C2347" i="55" s="1"/>
  <c r="C2348" i="55" s="1"/>
  <c r="C2349" i="55" s="1"/>
  <c r="C2350" i="55" s="1"/>
  <c r="C2351" i="55" s="1"/>
  <c r="C2352" i="55" s="1"/>
  <c r="C2353" i="55" s="1"/>
  <c r="C2354" i="55" s="1"/>
  <c r="C2355" i="55" s="1"/>
  <c r="C2356" i="55" s="1"/>
  <c r="C2357" i="55" s="1"/>
  <c r="C2358" i="55" s="1"/>
  <c r="C2359" i="55" s="1"/>
  <c r="C2360" i="55" s="1"/>
  <c r="C2361" i="55" s="1"/>
  <c r="C2362" i="55" s="1"/>
  <c r="C2363" i="55" s="1"/>
  <c r="C2364" i="55" s="1"/>
  <c r="C2365" i="55" s="1"/>
  <c r="C2366" i="55" s="1"/>
  <c r="C2367" i="55" s="1"/>
  <c r="C2368" i="55" s="1"/>
  <c r="C2369" i="55" s="1"/>
  <c r="C2370" i="55" s="1"/>
  <c r="C2371" i="55" s="1"/>
  <c r="C2372" i="55" s="1"/>
  <c r="C2373" i="55" s="1"/>
  <c r="C2374" i="55" s="1"/>
  <c r="C2375" i="55" s="1"/>
  <c r="C2376" i="55" s="1"/>
  <c r="C2377" i="55" s="1"/>
  <c r="C2378" i="55" s="1"/>
  <c r="C2379" i="55" s="1"/>
  <c r="C2380" i="55" s="1"/>
  <c r="C2381" i="55" s="1"/>
  <c r="C2382" i="55" s="1"/>
  <c r="C2383" i="55" s="1"/>
  <c r="C2384" i="55" s="1"/>
  <c r="C2385" i="55" s="1"/>
  <c r="C2386" i="55" s="1"/>
  <c r="C2387" i="55" s="1"/>
  <c r="C2388" i="55" s="1"/>
  <c r="C2389" i="55" s="1"/>
  <c r="C2390" i="55" s="1"/>
  <c r="C2391" i="55" s="1"/>
  <c r="C2392" i="55" s="1"/>
  <c r="C2393" i="55" s="1"/>
  <c r="C2394" i="55" s="1"/>
  <c r="C2395" i="55" s="1"/>
  <c r="C2396" i="55" s="1"/>
  <c r="C2397" i="55" s="1"/>
  <c r="C2398" i="55" s="1"/>
  <c r="C2399" i="55" s="1"/>
  <c r="C2400" i="55" s="1"/>
  <c r="C2401" i="55" s="1"/>
  <c r="C2402" i="55" s="1"/>
  <c r="C2403" i="55" s="1"/>
  <c r="C2404" i="55" s="1"/>
  <c r="C2405" i="55" s="1"/>
  <c r="C2406" i="55" s="1"/>
  <c r="C2407" i="55" s="1"/>
  <c r="C2408" i="55" s="1"/>
  <c r="C2409" i="55" s="1"/>
  <c r="C2410" i="55" s="1"/>
  <c r="C2411" i="55" s="1"/>
  <c r="C2412" i="55" s="1"/>
  <c r="C2413" i="55" s="1"/>
  <c r="C2414" i="55" s="1"/>
  <c r="C2415" i="55" s="1"/>
  <c r="C2416" i="55" s="1"/>
  <c r="C2417" i="55" s="1"/>
  <c r="C2418" i="55" s="1"/>
  <c r="C2419" i="55" s="1"/>
  <c r="C2420" i="55" s="1"/>
  <c r="C2421" i="55" s="1"/>
  <c r="C2422" i="55" s="1"/>
  <c r="C2423" i="55" s="1"/>
  <c r="C2424" i="55" s="1"/>
  <c r="C2425" i="55" s="1"/>
  <c r="C2426" i="55" s="1"/>
  <c r="C2427" i="55" s="1"/>
  <c r="C2428" i="55" s="1"/>
  <c r="C2429" i="55" s="1"/>
  <c r="C2430" i="55" s="1"/>
  <c r="C2431" i="55" s="1"/>
  <c r="C2432" i="55" s="1"/>
  <c r="C2433" i="55" s="1"/>
  <c r="C2434" i="55" s="1"/>
  <c r="C2435" i="55" s="1"/>
  <c r="C2436" i="55" s="1"/>
  <c r="C2437" i="55" s="1"/>
  <c r="C2438" i="55" s="1"/>
  <c r="C2439" i="55" s="1"/>
  <c r="C2440" i="55" s="1"/>
  <c r="C2441" i="55" s="1"/>
  <c r="C2442" i="55" s="1"/>
  <c r="C2443" i="55" s="1"/>
  <c r="C2444" i="55" s="1"/>
  <c r="C2445" i="55" s="1"/>
  <c r="C2446" i="55" s="1"/>
  <c r="C2447" i="55" s="1"/>
  <c r="C2448" i="55" s="1"/>
  <c r="C2449" i="55" s="1"/>
  <c r="C2450" i="55" s="1"/>
  <c r="C2451" i="55" s="1"/>
  <c r="C2452" i="55" s="1"/>
  <c r="C2453" i="55" s="1"/>
  <c r="C2454" i="55" s="1"/>
  <c r="C2455" i="55" s="1"/>
  <c r="C2456" i="55" s="1"/>
  <c r="C2457" i="55" s="1"/>
  <c r="C2458" i="55" s="1"/>
  <c r="C2459" i="55" s="1"/>
  <c r="C2460" i="55" s="1"/>
  <c r="C2461" i="55" s="1"/>
  <c r="C2462" i="55" s="1"/>
  <c r="C2463" i="55" s="1"/>
  <c r="C2464" i="55" s="1"/>
  <c r="C2465" i="55" s="1"/>
  <c r="C2466" i="55" s="1"/>
  <c r="C2467" i="55" s="1"/>
  <c r="C2468" i="55" s="1"/>
  <c r="C2469" i="55" s="1"/>
  <c r="C2470" i="55" s="1"/>
  <c r="C2471" i="55" s="1"/>
  <c r="C2472" i="55" s="1"/>
  <c r="C2473" i="55" s="1"/>
  <c r="C2474" i="55" s="1"/>
  <c r="C2475" i="55" s="1"/>
  <c r="C2476" i="55" s="1"/>
  <c r="C2477" i="55" s="1"/>
  <c r="C2478" i="55" s="1"/>
  <c r="C2479" i="55" s="1"/>
  <c r="C2480" i="55" s="1"/>
  <c r="C2481" i="55" s="1"/>
  <c r="C2482" i="55" s="1"/>
  <c r="C2483" i="55" s="1"/>
  <c r="C2484" i="55" s="1"/>
  <c r="C2485" i="55" s="1"/>
  <c r="C2486" i="55" s="1"/>
  <c r="C2487" i="55" s="1"/>
  <c r="C2488" i="55" s="1"/>
  <c r="C2489" i="55" s="1"/>
  <c r="C2490" i="55" s="1"/>
  <c r="C2491" i="55" s="1"/>
  <c r="C2492" i="55" s="1"/>
  <c r="C2493" i="55" s="1"/>
  <c r="C2494" i="55" s="1"/>
  <c r="C2495" i="55" s="1"/>
  <c r="C2496" i="55" s="1"/>
  <c r="C2497" i="55" s="1"/>
  <c r="C2498" i="55" s="1"/>
  <c r="C2499" i="55" s="1"/>
  <c r="C2500" i="55" s="1"/>
  <c r="C2501" i="55" s="1"/>
  <c r="C2502" i="55" s="1"/>
  <c r="C2503" i="55" s="1"/>
  <c r="C2504" i="55" s="1"/>
  <c r="C2505" i="55" s="1"/>
  <c r="C2506" i="55" s="1"/>
  <c r="C2507" i="55" s="1"/>
  <c r="C2508" i="55" s="1"/>
  <c r="C2509" i="55" s="1"/>
  <c r="C2510" i="55" s="1"/>
  <c r="C2511" i="55" s="1"/>
  <c r="C2512" i="55" s="1"/>
  <c r="C2513" i="55" s="1"/>
  <c r="C2514" i="55" s="1"/>
  <c r="C2515" i="55" s="1"/>
  <c r="C2516" i="55" s="1"/>
  <c r="C2517" i="55" s="1"/>
  <c r="C2518" i="55" s="1"/>
  <c r="C2519" i="55" s="1"/>
  <c r="C2520" i="55" s="1"/>
  <c r="C2521" i="55" s="1"/>
  <c r="C2522" i="55" s="1"/>
  <c r="C2523" i="55" s="1"/>
  <c r="C2524" i="55" s="1"/>
  <c r="C2525" i="55" s="1"/>
  <c r="C2526" i="55" s="1"/>
  <c r="C2527" i="55" s="1"/>
  <c r="C2528" i="55" s="1"/>
  <c r="C2529" i="55" s="1"/>
  <c r="C2530" i="55" s="1"/>
  <c r="C2531" i="55" s="1"/>
  <c r="C2532" i="55" s="1"/>
  <c r="C2533" i="55" s="1"/>
  <c r="C2534" i="55" s="1"/>
  <c r="C2535" i="55" s="1"/>
  <c r="C2536" i="55" s="1"/>
  <c r="C2537" i="55" s="1"/>
  <c r="C2538" i="55" s="1"/>
  <c r="C2539" i="55" s="1"/>
  <c r="C2540" i="55" s="1"/>
  <c r="C2541" i="55" s="1"/>
  <c r="C2542" i="55" s="1"/>
  <c r="C2543" i="55" s="1"/>
  <c r="C2544" i="55" s="1"/>
  <c r="C2545" i="55" s="1"/>
  <c r="C2546" i="55" s="1"/>
  <c r="C2547" i="55" s="1"/>
  <c r="C2548" i="55" s="1"/>
  <c r="C2549" i="55" s="1"/>
  <c r="C2550" i="55" s="1"/>
  <c r="C2551" i="55" s="1"/>
  <c r="C2552" i="55" s="1"/>
  <c r="C2553" i="55" s="1"/>
  <c r="C2554" i="55" s="1"/>
  <c r="C2555" i="55" s="1"/>
  <c r="C2556" i="55" s="1"/>
  <c r="C2557" i="55" s="1"/>
  <c r="C2558" i="55" s="1"/>
  <c r="C2559" i="55" s="1"/>
  <c r="C2560" i="55" s="1"/>
  <c r="C2561" i="55" s="1"/>
  <c r="C2562" i="55" s="1"/>
  <c r="C2563" i="55" s="1"/>
  <c r="C2564" i="55" s="1"/>
  <c r="C2565" i="55" s="1"/>
  <c r="C2566" i="55" s="1"/>
  <c r="C2567" i="55" s="1"/>
  <c r="C2568" i="55" s="1"/>
  <c r="C2569" i="55" s="1"/>
  <c r="C2570" i="55" s="1"/>
  <c r="C2571" i="55" s="1"/>
  <c r="C2572" i="55" s="1"/>
  <c r="C2573" i="55" s="1"/>
  <c r="C2574" i="55" s="1"/>
  <c r="C2575" i="55" s="1"/>
  <c r="C2576" i="55" s="1"/>
  <c r="C2577" i="55" s="1"/>
  <c r="C2578" i="55" s="1"/>
  <c r="C2579" i="55" s="1"/>
  <c r="C2580" i="55" s="1"/>
  <c r="C2581" i="55" s="1"/>
  <c r="C2582" i="55" s="1"/>
  <c r="C2583" i="55" s="1"/>
  <c r="C2584" i="55" s="1"/>
  <c r="C2585" i="55" s="1"/>
  <c r="C2586" i="55" s="1"/>
  <c r="C2587" i="55" s="1"/>
  <c r="C2588" i="55" s="1"/>
  <c r="C2589" i="55" s="1"/>
  <c r="C2590" i="55" s="1"/>
  <c r="C2591" i="55" s="1"/>
  <c r="C2592" i="55" s="1"/>
  <c r="C2593" i="55" s="1"/>
  <c r="C2594" i="55" s="1"/>
  <c r="C2595" i="55" s="1"/>
  <c r="C2596" i="55" s="1"/>
  <c r="C2597" i="55" s="1"/>
  <c r="C2598" i="55" s="1"/>
  <c r="C2599" i="55" s="1"/>
  <c r="C2600" i="55" s="1"/>
  <c r="C2601" i="55" s="1"/>
  <c r="C2602" i="55" s="1"/>
  <c r="C2603" i="55" s="1"/>
  <c r="C2604" i="55" s="1"/>
  <c r="C2605" i="55" s="1"/>
  <c r="C2606" i="55" s="1"/>
  <c r="C2607" i="55" s="1"/>
  <c r="C2608" i="55" s="1"/>
  <c r="C2609" i="55" s="1"/>
  <c r="C2610" i="55" s="1"/>
  <c r="C2611" i="55" s="1"/>
  <c r="C2612" i="55" s="1"/>
  <c r="C2613" i="55" s="1"/>
  <c r="C2614" i="55" s="1"/>
  <c r="C2615" i="55" s="1"/>
  <c r="C2616" i="55" s="1"/>
  <c r="C2617" i="55" s="1"/>
  <c r="C2618" i="55" s="1"/>
  <c r="C2619" i="55" s="1"/>
  <c r="C2620" i="55" s="1"/>
  <c r="C2621" i="55" s="1"/>
  <c r="C2622" i="55" s="1"/>
  <c r="C2623" i="55" s="1"/>
  <c r="C2624" i="55" s="1"/>
  <c r="C2625" i="55" s="1"/>
  <c r="C2626" i="55" s="1"/>
  <c r="C2627" i="55" s="1"/>
  <c r="C2628" i="55" s="1"/>
  <c r="C2629" i="55" s="1"/>
  <c r="C2630" i="55" s="1"/>
  <c r="C2631" i="55" s="1"/>
  <c r="C2632" i="55" s="1"/>
  <c r="C2633" i="55" s="1"/>
  <c r="C2634" i="55" s="1"/>
  <c r="C2635" i="55" s="1"/>
  <c r="C2636" i="55" s="1"/>
  <c r="C2637" i="55" s="1"/>
  <c r="C2638" i="55" s="1"/>
  <c r="C2639" i="55" s="1"/>
  <c r="C2640" i="55" s="1"/>
  <c r="C2641" i="55" s="1"/>
  <c r="C2642" i="55" s="1"/>
  <c r="C2643" i="55" s="1"/>
  <c r="C2644" i="55" s="1"/>
  <c r="C2645" i="55" s="1"/>
  <c r="C2646" i="55" s="1"/>
  <c r="C2647" i="55" s="1"/>
  <c r="C2648" i="55" s="1"/>
  <c r="C2649" i="55" s="1"/>
  <c r="C2650" i="55" s="1"/>
  <c r="C2651" i="55" s="1"/>
  <c r="C2652" i="55" s="1"/>
  <c r="C2653" i="55" s="1"/>
  <c r="C2654" i="55" s="1"/>
  <c r="C2655" i="55" s="1"/>
  <c r="C2656" i="55" s="1"/>
  <c r="C2657" i="55" s="1"/>
  <c r="C2658" i="55" s="1"/>
  <c r="C2659" i="55" s="1"/>
  <c r="C2660" i="55" s="1"/>
  <c r="C2661" i="55" s="1"/>
  <c r="C2662" i="55" s="1"/>
  <c r="C2663" i="55" s="1"/>
  <c r="C2664" i="55" s="1"/>
  <c r="C2665" i="55" s="1"/>
  <c r="C2666" i="55" s="1"/>
  <c r="C2667" i="55" s="1"/>
  <c r="C2668" i="55" s="1"/>
  <c r="C2669" i="55" s="1"/>
  <c r="C2670" i="55" s="1"/>
  <c r="C2671" i="55" s="1"/>
  <c r="C2672" i="55" s="1"/>
  <c r="C2673" i="55" s="1"/>
  <c r="C2674" i="55" s="1"/>
  <c r="C2675" i="55" s="1"/>
  <c r="C2676" i="55" s="1"/>
  <c r="C2677" i="55" s="1"/>
  <c r="C2678" i="55" s="1"/>
  <c r="C2679" i="55" s="1"/>
  <c r="C2680" i="55" s="1"/>
  <c r="C2681" i="55" s="1"/>
  <c r="C2682" i="55" s="1"/>
  <c r="C2683" i="55" s="1"/>
  <c r="C2684" i="55" s="1"/>
  <c r="C2685" i="55" s="1"/>
  <c r="C2686" i="55" s="1"/>
  <c r="C2687" i="55" s="1"/>
  <c r="C2688" i="55" s="1"/>
  <c r="C2689" i="55" s="1"/>
  <c r="C2690" i="55" s="1"/>
  <c r="C2691" i="55" s="1"/>
  <c r="C2692" i="55" s="1"/>
  <c r="C2693" i="55" s="1"/>
  <c r="C2694" i="55" s="1"/>
  <c r="C2695" i="55" s="1"/>
  <c r="C2696" i="55" s="1"/>
  <c r="C2697" i="55" s="1"/>
  <c r="C2698" i="55" s="1"/>
  <c r="C2699" i="55" s="1"/>
  <c r="C2700" i="55" s="1"/>
  <c r="C2701" i="55" s="1"/>
  <c r="C2702" i="55" s="1"/>
  <c r="C2703" i="55" s="1"/>
  <c r="C2704" i="55" s="1"/>
  <c r="C2705" i="55" s="1"/>
  <c r="C2706" i="55" s="1"/>
  <c r="C2707" i="55" s="1"/>
  <c r="C2708" i="55" s="1"/>
  <c r="C2709" i="55" s="1"/>
  <c r="C2710" i="55" s="1"/>
  <c r="C2711" i="55" s="1"/>
  <c r="C2712" i="55" s="1"/>
  <c r="C2713" i="55" s="1"/>
  <c r="C2714" i="55" s="1"/>
  <c r="C2715" i="55" s="1"/>
  <c r="C2716" i="55" s="1"/>
  <c r="C2717" i="55" s="1"/>
  <c r="C2718" i="55" s="1"/>
  <c r="C2719" i="55" s="1"/>
  <c r="C2720" i="55" s="1"/>
  <c r="C2721" i="55" s="1"/>
  <c r="C2722" i="55" s="1"/>
  <c r="C2723" i="55" s="1"/>
  <c r="C2724" i="55" s="1"/>
  <c r="C2725" i="55" s="1"/>
  <c r="C2726" i="55" s="1"/>
  <c r="C2727" i="55" s="1"/>
  <c r="C2728" i="55" s="1"/>
  <c r="C2729" i="55" s="1"/>
  <c r="C2730" i="55" s="1"/>
  <c r="C2731" i="55" s="1"/>
  <c r="C2732" i="55" s="1"/>
  <c r="C2733" i="55" s="1"/>
  <c r="C2734" i="55" s="1"/>
  <c r="C2735" i="55" s="1"/>
  <c r="C2736" i="55" s="1"/>
  <c r="C2737" i="55" s="1"/>
  <c r="C2738" i="55" s="1"/>
  <c r="C2739" i="55" s="1"/>
  <c r="C2740" i="55" s="1"/>
  <c r="C2741" i="55" s="1"/>
  <c r="C2742" i="55" s="1"/>
  <c r="C2743" i="55" s="1"/>
  <c r="C2744" i="55" s="1"/>
  <c r="C2745" i="55" s="1"/>
  <c r="C2746" i="55" s="1"/>
  <c r="C2747" i="55" s="1"/>
  <c r="C2748" i="55" s="1"/>
  <c r="C2749" i="55" s="1"/>
  <c r="C2750" i="55" s="1"/>
  <c r="C2751" i="55" s="1"/>
  <c r="C2752" i="55" s="1"/>
  <c r="C2753" i="55" s="1"/>
  <c r="C2754" i="55" s="1"/>
  <c r="C2755" i="55" s="1"/>
  <c r="C2756" i="55" s="1"/>
  <c r="C2757" i="55" s="1"/>
  <c r="C2758" i="55" s="1"/>
  <c r="C2759" i="55" s="1"/>
  <c r="C2760" i="55" s="1"/>
  <c r="C2761" i="55" s="1"/>
  <c r="C2762" i="55" s="1"/>
  <c r="C2763" i="55" s="1"/>
  <c r="C2764" i="55" s="1"/>
  <c r="C2765" i="55" s="1"/>
  <c r="C2766" i="55" s="1"/>
  <c r="C2767" i="55" s="1"/>
  <c r="C2768" i="55" s="1"/>
  <c r="C2769" i="55" s="1"/>
  <c r="C2770" i="55" s="1"/>
  <c r="C2771" i="55" s="1"/>
  <c r="C2772" i="55" s="1"/>
  <c r="C2773" i="55" s="1"/>
  <c r="C2774" i="55" s="1"/>
  <c r="C2775" i="55" s="1"/>
  <c r="C2776" i="55" s="1"/>
  <c r="C2777" i="55" s="1"/>
  <c r="C2778" i="55" s="1"/>
  <c r="C2779" i="55" s="1"/>
  <c r="C2780" i="55" s="1"/>
  <c r="C2781" i="55" s="1"/>
  <c r="C2782" i="55" s="1"/>
  <c r="C2783" i="55" s="1"/>
  <c r="C2784" i="55" s="1"/>
  <c r="C2785" i="55" s="1"/>
  <c r="C2786" i="55" s="1"/>
  <c r="C2787" i="55" s="1"/>
  <c r="C2788" i="55" s="1"/>
  <c r="C2789" i="55" s="1"/>
  <c r="C2790" i="55" s="1"/>
  <c r="C2791" i="55" s="1"/>
  <c r="C2792" i="55" s="1"/>
  <c r="C2793" i="55" s="1"/>
  <c r="C2794" i="55" s="1"/>
  <c r="C2795" i="55" s="1"/>
  <c r="C2796" i="55" s="1"/>
  <c r="C2797" i="55" s="1"/>
  <c r="C2798" i="55" s="1"/>
  <c r="C2799" i="55" s="1"/>
  <c r="C2800" i="55" s="1"/>
  <c r="C2801" i="55" s="1"/>
  <c r="C2802" i="55" s="1"/>
  <c r="C2803" i="55" s="1"/>
  <c r="C2804" i="55" s="1"/>
  <c r="C2805" i="55" s="1"/>
  <c r="C2806" i="55" s="1"/>
  <c r="C2807" i="55" s="1"/>
  <c r="C2808" i="55" s="1"/>
  <c r="C2809" i="55" s="1"/>
  <c r="C2810" i="55" s="1"/>
  <c r="C2811" i="55" s="1"/>
  <c r="C2812" i="55" s="1"/>
  <c r="C2813" i="55" s="1"/>
  <c r="C2814" i="55" s="1"/>
  <c r="C2815" i="55" s="1"/>
  <c r="C2816" i="55" s="1"/>
  <c r="C2817" i="55" s="1"/>
  <c r="C2818" i="55" s="1"/>
  <c r="C2819" i="55" s="1"/>
  <c r="C2820" i="55" s="1"/>
  <c r="C2821" i="55" s="1"/>
  <c r="C2822" i="55" s="1"/>
  <c r="C2823" i="55" s="1"/>
  <c r="C2824" i="55" s="1"/>
  <c r="C2825" i="55" s="1"/>
  <c r="C2826" i="55" s="1"/>
  <c r="C2827" i="55" s="1"/>
  <c r="C2828" i="55" s="1"/>
  <c r="C2829" i="55" s="1"/>
  <c r="C2830" i="55" s="1"/>
  <c r="C2831" i="55" s="1"/>
  <c r="C2832" i="55" s="1"/>
  <c r="C2833" i="55" s="1"/>
  <c r="C2834" i="55" s="1"/>
  <c r="C2835" i="55" s="1"/>
  <c r="C2836" i="55" s="1"/>
  <c r="C2837" i="55" s="1"/>
  <c r="C2838" i="55" s="1"/>
  <c r="C2839" i="55" s="1"/>
  <c r="C2840" i="55" s="1"/>
  <c r="C2841" i="55" s="1"/>
  <c r="C2842" i="55" s="1"/>
  <c r="C2843" i="55" s="1"/>
  <c r="C2844" i="55" s="1"/>
  <c r="C2845" i="55" s="1"/>
  <c r="C2846" i="55" s="1"/>
  <c r="C2847" i="55" s="1"/>
  <c r="C2848" i="55" s="1"/>
  <c r="C2849" i="55" s="1"/>
  <c r="C2850" i="55" s="1"/>
  <c r="C2851" i="55" s="1"/>
  <c r="C2852" i="55" s="1"/>
  <c r="C2853" i="55" s="1"/>
  <c r="C2854" i="55" s="1"/>
  <c r="C2855" i="55" s="1"/>
  <c r="C2856" i="55" s="1"/>
  <c r="C2857" i="55" s="1"/>
  <c r="C2858" i="55" s="1"/>
  <c r="C2859" i="55" s="1"/>
  <c r="C2860" i="55" s="1"/>
  <c r="C2861" i="55" s="1"/>
  <c r="C2862" i="55" s="1"/>
  <c r="C2863" i="55" s="1"/>
  <c r="C2864" i="55" s="1"/>
  <c r="C2865" i="55" s="1"/>
  <c r="C2866" i="55" s="1"/>
  <c r="C2867" i="55" s="1"/>
  <c r="C2868" i="55" s="1"/>
  <c r="C2869" i="55" s="1"/>
  <c r="C2870" i="55" s="1"/>
  <c r="C2871" i="55" s="1"/>
  <c r="C2872" i="55" s="1"/>
  <c r="C2873" i="55" s="1"/>
  <c r="C2874" i="55" s="1"/>
  <c r="C2875" i="55" s="1"/>
  <c r="C2876" i="55" s="1"/>
  <c r="C2877" i="55" s="1"/>
  <c r="C2878" i="55" s="1"/>
  <c r="C2879" i="55" s="1"/>
  <c r="C2880" i="55" s="1"/>
  <c r="C2881" i="55" s="1"/>
  <c r="C2882" i="55" s="1"/>
  <c r="C2883" i="55" s="1"/>
  <c r="C2884" i="55" s="1"/>
  <c r="C2885" i="55" s="1"/>
  <c r="C2886" i="55" s="1"/>
  <c r="C2887" i="55" s="1"/>
  <c r="C2888" i="55" s="1"/>
  <c r="C2889" i="55" s="1"/>
  <c r="C2890" i="55" s="1"/>
  <c r="C2891" i="55" s="1"/>
  <c r="C2892" i="55" s="1"/>
  <c r="C2893" i="55" s="1"/>
  <c r="C2894" i="55" s="1"/>
  <c r="C2895" i="55" s="1"/>
  <c r="C2896" i="55" s="1"/>
  <c r="C2897" i="55" s="1"/>
  <c r="C2898" i="55" s="1"/>
  <c r="C2899" i="55" s="1"/>
  <c r="C2900" i="55" s="1"/>
  <c r="C2901" i="55" s="1"/>
  <c r="C2902" i="55" s="1"/>
  <c r="C2903" i="55" s="1"/>
  <c r="C2904" i="55" s="1"/>
  <c r="C2905" i="55" s="1"/>
  <c r="C2906" i="55" s="1"/>
  <c r="C2907" i="55" s="1"/>
  <c r="C2908" i="55" s="1"/>
  <c r="C2909" i="55" s="1"/>
  <c r="C2910" i="55" s="1"/>
  <c r="C2911" i="55" s="1"/>
  <c r="C2912" i="55" s="1"/>
  <c r="C2913" i="55" s="1"/>
  <c r="C2914" i="55" s="1"/>
  <c r="C2915" i="55" s="1"/>
  <c r="C2916" i="55" s="1"/>
  <c r="C2917" i="55" s="1"/>
  <c r="C2918" i="55" s="1"/>
  <c r="C2919" i="55" s="1"/>
  <c r="C2920" i="55" s="1"/>
  <c r="C2921" i="55" s="1"/>
  <c r="C2922" i="55" s="1"/>
  <c r="C2923" i="55" s="1"/>
  <c r="C2924" i="55" s="1"/>
  <c r="C2925" i="55" s="1"/>
  <c r="C2926" i="55" s="1"/>
  <c r="C2927" i="55" s="1"/>
  <c r="C2928" i="55" s="1"/>
  <c r="C2929" i="55" s="1"/>
  <c r="C2930" i="55" s="1"/>
  <c r="C2931" i="55" s="1"/>
  <c r="C2932" i="55" s="1"/>
  <c r="C2933" i="55" s="1"/>
  <c r="C2934" i="55" s="1"/>
  <c r="C2935" i="55" s="1"/>
  <c r="C2936" i="55" s="1"/>
  <c r="C2937" i="55" s="1"/>
  <c r="C2938" i="55" s="1"/>
  <c r="C2939" i="55" s="1"/>
  <c r="C2940" i="55" s="1"/>
  <c r="C2941" i="55" s="1"/>
  <c r="C2942" i="55" s="1"/>
  <c r="C2943" i="55" s="1"/>
  <c r="C2944" i="55" s="1"/>
  <c r="C2945" i="55" s="1"/>
  <c r="C2946" i="55" s="1"/>
  <c r="C2947" i="55" s="1"/>
  <c r="C2948" i="55" s="1"/>
  <c r="C2949" i="55" s="1"/>
  <c r="C2950" i="55" s="1"/>
  <c r="C2951" i="55" s="1"/>
  <c r="C2952" i="55" s="1"/>
  <c r="C2953" i="55" s="1"/>
  <c r="C2954" i="55" s="1"/>
  <c r="C2955" i="55" s="1"/>
  <c r="C2956" i="55" s="1"/>
  <c r="C2957" i="55" s="1"/>
  <c r="C2958" i="55" s="1"/>
  <c r="C2959" i="55" s="1"/>
  <c r="C2960" i="55" s="1"/>
  <c r="C2961" i="55" s="1"/>
  <c r="C2962" i="55" s="1"/>
  <c r="C2963" i="55" s="1"/>
  <c r="C2964" i="55" s="1"/>
  <c r="C2965" i="55" s="1"/>
  <c r="C2966" i="55" s="1"/>
  <c r="C2967" i="55" s="1"/>
  <c r="C2968" i="55" s="1"/>
  <c r="C2969" i="55" s="1"/>
  <c r="C2970" i="55" s="1"/>
  <c r="C2971" i="55" s="1"/>
  <c r="C2972" i="55" s="1"/>
  <c r="C2973" i="55" s="1"/>
  <c r="C2974" i="55" s="1"/>
  <c r="C2975" i="55" s="1"/>
  <c r="C2976" i="55" s="1"/>
  <c r="C2977" i="55" s="1"/>
  <c r="C2978" i="55" s="1"/>
  <c r="C2979" i="55" s="1"/>
  <c r="C2980" i="55" s="1"/>
  <c r="C2981" i="55" s="1"/>
  <c r="C2982" i="55" s="1"/>
  <c r="C2983" i="55" s="1"/>
  <c r="C2984" i="55" s="1"/>
  <c r="C2985" i="55" s="1"/>
  <c r="C2986" i="55" s="1"/>
  <c r="C2987" i="55" s="1"/>
  <c r="C2988" i="55" s="1"/>
  <c r="C2989" i="55" s="1"/>
  <c r="C2990" i="55" s="1"/>
  <c r="C2991" i="55" s="1"/>
  <c r="C2992" i="55" s="1"/>
  <c r="C2993" i="55" s="1"/>
  <c r="C2994" i="55" s="1"/>
  <c r="C2995" i="55" s="1"/>
  <c r="C2996" i="55" s="1"/>
  <c r="C2997" i="55" s="1"/>
  <c r="C2998" i="55" s="1"/>
  <c r="C2999" i="55" s="1"/>
  <c r="C3000" i="55" s="1"/>
  <c r="C3001" i="55" s="1"/>
  <c r="C3002" i="55" s="1"/>
  <c r="C3003" i="55" s="1"/>
  <c r="C3004" i="55" s="1"/>
  <c r="C3005" i="55" s="1"/>
  <c r="C3006" i="55" s="1"/>
  <c r="C3007" i="55" s="1"/>
  <c r="C3008" i="55" s="1"/>
  <c r="C3009" i="55" s="1"/>
  <c r="C3010" i="55" s="1"/>
  <c r="C3011" i="55" s="1"/>
  <c r="C3012" i="55" s="1"/>
  <c r="C3013" i="55" s="1"/>
  <c r="C3014" i="55" s="1"/>
  <c r="C3015" i="55" s="1"/>
  <c r="C3016" i="55" s="1"/>
  <c r="C3017" i="55" s="1"/>
  <c r="C3018" i="55" s="1"/>
  <c r="C3019" i="55" s="1"/>
  <c r="C3020" i="55" s="1"/>
  <c r="C3021" i="55" s="1"/>
  <c r="C3022" i="55" s="1"/>
  <c r="C3023" i="55" s="1"/>
  <c r="C3024" i="55" s="1"/>
  <c r="C3025" i="55" s="1"/>
  <c r="C3026" i="55" s="1"/>
  <c r="C3027" i="55" s="1"/>
  <c r="C3028" i="55" s="1"/>
  <c r="C3029" i="55" s="1"/>
  <c r="C3030" i="55" s="1"/>
  <c r="C3031" i="55" s="1"/>
  <c r="C3032" i="55" s="1"/>
  <c r="C3033" i="55" s="1"/>
  <c r="C3034" i="55" s="1"/>
  <c r="C3035" i="55" s="1"/>
  <c r="C3036" i="55" s="1"/>
  <c r="C3037" i="55" s="1"/>
  <c r="C3038" i="55" s="1"/>
  <c r="C3039" i="55" s="1"/>
  <c r="C3040" i="55" s="1"/>
  <c r="C3041" i="55" s="1"/>
  <c r="C3042" i="55" s="1"/>
  <c r="C3043" i="55" s="1"/>
  <c r="C3044" i="55" s="1"/>
  <c r="C3045" i="55" s="1"/>
  <c r="C3046" i="55" s="1"/>
  <c r="C3047" i="55" s="1"/>
  <c r="C3048" i="55" s="1"/>
  <c r="C3049" i="55" s="1"/>
  <c r="C3050" i="55" s="1"/>
  <c r="C3051" i="55" s="1"/>
  <c r="C3052" i="55" s="1"/>
  <c r="C3053" i="55" s="1"/>
  <c r="C3054" i="55" s="1"/>
  <c r="C3055" i="55" s="1"/>
  <c r="C3056" i="55" s="1"/>
  <c r="C3057" i="55" s="1"/>
  <c r="C3058" i="55" s="1"/>
  <c r="C3059" i="55" s="1"/>
  <c r="C3060" i="55" s="1"/>
  <c r="C3061" i="55" s="1"/>
  <c r="L63" i="55"/>
  <c r="L64" i="55"/>
  <c r="AG45" i="55" s="1" a="1"/>
  <c r="AG45" i="55" s="1"/>
  <c r="L65" i="55"/>
  <c r="L66" i="55"/>
  <c r="N41"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M94" i="55"/>
  <c r="L95" i="55"/>
  <c r="L96" i="55"/>
  <c r="L97" i="55"/>
  <c r="L98" i="55"/>
  <c r="L99" i="55"/>
  <c r="M99" i="55"/>
  <c r="L100" i="55"/>
  <c r="L101" i="55"/>
  <c r="L102" i="55"/>
  <c r="L103" i="55"/>
  <c r="L104" i="55"/>
  <c r="M104" i="55"/>
  <c r="L105" i="55"/>
  <c r="L106" i="55"/>
  <c r="L107" i="55"/>
  <c r="L108" i="55"/>
  <c r="L109" i="55"/>
  <c r="L110" i="55"/>
  <c r="L111" i="55"/>
  <c r="L112" i="55"/>
  <c r="M112" i="55"/>
  <c r="L113" i="55"/>
  <c r="L114" i="55"/>
  <c r="L115" i="55"/>
  <c r="L116" i="55"/>
  <c r="L117" i="55"/>
  <c r="L118" i="55"/>
  <c r="L119" i="55"/>
  <c r="L120" i="55"/>
  <c r="L121" i="55"/>
  <c r="L122" i="55"/>
  <c r="L123" i="55"/>
  <c r="M123" i="55"/>
  <c r="L124" i="55"/>
  <c r="L125" i="55"/>
  <c r="L126" i="55"/>
  <c r="L127" i="55"/>
  <c r="L128" i="55"/>
  <c r="L129" i="55"/>
  <c r="M129" i="55"/>
  <c r="L130" i="55"/>
  <c r="L131" i="55"/>
  <c r="L132" i="55"/>
  <c r="L133" i="55"/>
  <c r="L134" i="55"/>
  <c r="L135" i="55"/>
  <c r="L136" i="55"/>
  <c r="M136" i="55"/>
  <c r="L137" i="55"/>
  <c r="L138" i="55"/>
  <c r="L139" i="55"/>
  <c r="L140" i="55"/>
  <c r="L141" i="55"/>
  <c r="L142" i="55"/>
  <c r="L143" i="55"/>
  <c r="L144" i="55"/>
  <c r="L145" i="55"/>
  <c r="L146" i="55"/>
  <c r="L147" i="55"/>
  <c r="M147" i="55"/>
  <c r="L148" i="55"/>
  <c r="L149" i="55"/>
  <c r="L150" i="55"/>
  <c r="M150" i="55"/>
  <c r="L151" i="55"/>
  <c r="L152" i="55"/>
  <c r="L153" i="55"/>
  <c r="L154" i="55"/>
  <c r="M154" i="55"/>
  <c r="L155" i="55"/>
  <c r="L156" i="55"/>
  <c r="L157" i="55"/>
  <c r="L158" i="55"/>
  <c r="L159" i="55"/>
  <c r="L160" i="55"/>
  <c r="L161" i="55"/>
  <c r="L162" i="55"/>
  <c r="M162" i="55"/>
  <c r="L163" i="55"/>
  <c r="L164" i="55"/>
  <c r="L165" i="55"/>
  <c r="L166" i="55"/>
  <c r="L167" i="55"/>
  <c r="L168" i="55"/>
  <c r="L169" i="55"/>
  <c r="L170" i="55"/>
  <c r="M170" i="55"/>
  <c r="L171" i="55"/>
  <c r="L172" i="55"/>
  <c r="L173" i="55"/>
  <c r="L174" i="55"/>
  <c r="M174" i="55"/>
  <c r="L175" i="55"/>
  <c r="L176" i="55"/>
  <c r="L177" i="55"/>
  <c r="L178" i="55"/>
  <c r="M178" i="55"/>
  <c r="L179" i="55"/>
  <c r="L180" i="55"/>
  <c r="L181" i="55"/>
  <c r="L182" i="55"/>
  <c r="L183" i="55"/>
  <c r="M183" i="55"/>
  <c r="L184" i="55"/>
  <c r="L185" i="55"/>
  <c r="L186" i="55"/>
  <c r="L187" i="55"/>
  <c r="L188" i="55"/>
  <c r="L189" i="55"/>
  <c r="L190" i="55"/>
  <c r="L191" i="55"/>
  <c r="M191" i="55"/>
  <c r="L192" i="55"/>
  <c r="L193" i="55"/>
  <c r="L194" i="55"/>
  <c r="L195" i="55"/>
  <c r="M195" i="55"/>
  <c r="L196" i="55"/>
  <c r="L197" i="55"/>
  <c r="L198" i="55"/>
  <c r="L199" i="55"/>
  <c r="M199" i="55"/>
  <c r="L200" i="55"/>
  <c r="L201" i="55"/>
  <c r="L202" i="55"/>
  <c r="L203" i="55"/>
  <c r="L204" i="55"/>
  <c r="L205" i="55"/>
  <c r="M205" i="55"/>
  <c r="L206" i="55"/>
  <c r="L207" i="55"/>
  <c r="L208" i="55"/>
  <c r="M208" i="55"/>
  <c r="L209" i="55"/>
  <c r="L210" i="55"/>
  <c r="L211" i="55"/>
  <c r="L212" i="55"/>
  <c r="L213" i="55"/>
  <c r="L214" i="55"/>
  <c r="M214" i="55"/>
  <c r="L215" i="55"/>
  <c r="L216" i="55"/>
  <c r="L217" i="55"/>
  <c r="L218" i="55"/>
  <c r="M218" i="55"/>
  <c r="L219" i="55"/>
  <c r="L220" i="55"/>
  <c r="L221" i="55"/>
  <c r="L222" i="55"/>
  <c r="L223" i="55"/>
  <c r="L224" i="55"/>
  <c r="M224" i="55"/>
  <c r="L225" i="55"/>
  <c r="L226" i="55"/>
  <c r="L227" i="55"/>
  <c r="L228" i="55"/>
  <c r="L229" i="55"/>
  <c r="M229" i="55"/>
  <c r="L230" i="55"/>
  <c r="L231" i="55"/>
  <c r="L232" i="55"/>
  <c r="L233" i="55"/>
  <c r="L234" i="55"/>
  <c r="L235" i="55"/>
  <c r="L236" i="55"/>
  <c r="L237" i="55"/>
  <c r="L238" i="55"/>
  <c r="L239" i="55"/>
  <c r="M239" i="55"/>
  <c r="L240" i="55"/>
  <c r="L241" i="55"/>
  <c r="L242" i="55"/>
  <c r="L243" i="55"/>
  <c r="M243" i="55"/>
  <c r="L244" i="55"/>
  <c r="L245" i="55"/>
  <c r="L246" i="55"/>
  <c r="L247" i="55"/>
  <c r="L248" i="55"/>
  <c r="L249" i="55"/>
  <c r="M249" i="55"/>
  <c r="L250" i="55"/>
  <c r="L251" i="55"/>
  <c r="L252" i="55"/>
  <c r="L253" i="55"/>
  <c r="M253" i="55"/>
  <c r="L254" i="55"/>
  <c r="L255" i="55"/>
  <c r="L256" i="55"/>
  <c r="L257" i="55"/>
  <c r="L258" i="55"/>
  <c r="M258" i="55"/>
  <c r="L259" i="55"/>
  <c r="L260" i="55"/>
  <c r="L261" i="55"/>
  <c r="L262" i="55"/>
  <c r="L263" i="55"/>
  <c r="L264" i="55"/>
  <c r="M264" i="55"/>
  <c r="L265" i="55"/>
  <c r="L266" i="55"/>
  <c r="L267" i="55"/>
  <c r="L268" i="55"/>
  <c r="M268" i="55"/>
  <c r="L269" i="55"/>
  <c r="L270" i="55"/>
  <c r="L271" i="55"/>
  <c r="L272" i="55"/>
  <c r="L273" i="55"/>
  <c r="M273" i="55"/>
  <c r="L274" i="55"/>
  <c r="L275" i="55"/>
  <c r="L276" i="55"/>
  <c r="L277" i="55"/>
  <c r="L278" i="55"/>
  <c r="L279" i="55"/>
  <c r="M279" i="55"/>
  <c r="L280" i="55"/>
  <c r="L281" i="55"/>
  <c r="L282" i="55"/>
  <c r="L283" i="55"/>
  <c r="M283" i="55"/>
  <c r="L284" i="55"/>
  <c r="L285" i="55"/>
  <c r="L286" i="55"/>
  <c r="L287" i="55"/>
  <c r="L288" i="55"/>
  <c r="M288" i="55"/>
  <c r="L289" i="55"/>
  <c r="L290" i="55"/>
  <c r="L291" i="55"/>
  <c r="L292" i="55"/>
  <c r="L293" i="55"/>
  <c r="L294" i="55"/>
  <c r="M294" i="55"/>
  <c r="L295" i="55"/>
  <c r="L296" i="55"/>
  <c r="L297" i="55"/>
  <c r="L298" i="55"/>
  <c r="M298" i="55"/>
  <c r="L299" i="55"/>
  <c r="L300" i="55"/>
  <c r="L301" i="55"/>
  <c r="L302" i="55"/>
  <c r="M302" i="55"/>
  <c r="L303" i="55"/>
  <c r="L304" i="55"/>
  <c r="L305" i="55"/>
  <c r="L306" i="55"/>
  <c r="L307" i="55"/>
  <c r="M307" i="55"/>
  <c r="L308" i="55"/>
  <c r="L309" i="55"/>
  <c r="L310" i="55"/>
  <c r="L311" i="55"/>
  <c r="L312" i="55"/>
  <c r="L313" i="55"/>
  <c r="M313" i="55"/>
  <c r="L314" i="55"/>
  <c r="L315" i="55"/>
  <c r="L316" i="55"/>
  <c r="L317" i="55"/>
  <c r="M317" i="55"/>
  <c r="L318" i="55"/>
  <c r="L319" i="55"/>
  <c r="L320" i="55"/>
  <c r="L321" i="55"/>
  <c r="L322" i="55"/>
  <c r="M322" i="55"/>
  <c r="L323" i="55"/>
  <c r="L324" i="55"/>
  <c r="L325" i="55"/>
  <c r="L326" i="55"/>
  <c r="L327" i="55"/>
  <c r="L328" i="55"/>
  <c r="M328" i="55"/>
  <c r="L329" i="55"/>
  <c r="L330" i="55"/>
  <c r="L331" i="55"/>
  <c r="L332" i="55"/>
  <c r="M332" i="55"/>
  <c r="L333" i="55"/>
  <c r="L334" i="55"/>
  <c r="L335" i="55"/>
  <c r="L336" i="55"/>
  <c r="L337" i="55"/>
  <c r="M337" i="55"/>
  <c r="L338" i="55"/>
  <c r="L339" i="55"/>
  <c r="L340" i="55"/>
  <c r="L341" i="55"/>
  <c r="L342" i="55"/>
  <c r="M342" i="55"/>
  <c r="L343" i="55"/>
  <c r="M343" i="55"/>
  <c r="L344" i="55"/>
  <c r="L345" i="55"/>
  <c r="L346" i="55"/>
  <c r="L347" i="55"/>
  <c r="M347" i="55"/>
  <c r="L348" i="55"/>
  <c r="L349" i="55"/>
  <c r="L350" i="55"/>
  <c r="L351" i="55"/>
  <c r="L352" i="55"/>
  <c r="M352" i="55"/>
  <c r="L353" i="55"/>
  <c r="L354" i="55"/>
  <c r="L355" i="55"/>
  <c r="L356" i="55"/>
  <c r="L357" i="55"/>
  <c r="L358" i="55"/>
  <c r="M358" i="55"/>
  <c r="L359" i="55"/>
  <c r="L360" i="55"/>
  <c r="L361" i="55"/>
  <c r="L362" i="55"/>
  <c r="M362" i="55"/>
  <c r="L363" i="55"/>
  <c r="L364" i="55"/>
  <c r="L365" i="55"/>
  <c r="L366" i="55"/>
  <c r="L367" i="55"/>
  <c r="M367" i="55"/>
  <c r="L368" i="55"/>
  <c r="L369" i="55"/>
  <c r="L370" i="55"/>
  <c r="L371" i="55"/>
  <c r="L372" i="55"/>
  <c r="M372" i="55"/>
  <c r="L373" i="55"/>
  <c r="L374" i="55"/>
  <c r="L375" i="55"/>
  <c r="L376" i="55"/>
  <c r="L377" i="55"/>
  <c r="L378" i="55"/>
  <c r="M378" i="55"/>
  <c r="L379" i="55"/>
  <c r="L380" i="55"/>
  <c r="L381" i="55"/>
  <c r="L382" i="55"/>
  <c r="L383" i="55"/>
  <c r="M383" i="55"/>
  <c r="L384" i="55"/>
  <c r="L385" i="55"/>
  <c r="L386" i="55"/>
  <c r="L387" i="55"/>
  <c r="L388" i="55"/>
  <c r="M388" i="55"/>
  <c r="L389" i="55"/>
  <c r="L390" i="55"/>
  <c r="L391" i="55"/>
  <c r="L392" i="55"/>
  <c r="L393" i="55"/>
  <c r="L394" i="55"/>
  <c r="M394" i="55"/>
  <c r="L395" i="55"/>
  <c r="L396" i="55"/>
  <c r="L397" i="55"/>
  <c r="L398" i="55"/>
  <c r="L399" i="55"/>
  <c r="M399" i="55"/>
  <c r="L400" i="55"/>
  <c r="L401" i="55"/>
  <c r="L402" i="55"/>
  <c r="L403" i="55"/>
  <c r="L404" i="55"/>
  <c r="M404" i="55"/>
  <c r="L405" i="55"/>
  <c r="L406" i="55"/>
  <c r="L407" i="55"/>
  <c r="L408" i="55"/>
  <c r="L409" i="55"/>
  <c r="L410" i="55"/>
  <c r="L411" i="55"/>
  <c r="L412" i="55"/>
  <c r="M412" i="55"/>
  <c r="L413" i="55"/>
  <c r="L414" i="55"/>
  <c r="L415" i="55"/>
  <c r="M415" i="55"/>
  <c r="L416" i="55"/>
  <c r="L417" i="55"/>
  <c r="L418" i="55"/>
  <c r="L419" i="55"/>
  <c r="L420" i="55"/>
  <c r="L421" i="55"/>
  <c r="M421" i="55"/>
  <c r="L422" i="55"/>
  <c r="L423" i="55"/>
  <c r="L424" i="55"/>
  <c r="L425" i="55"/>
  <c r="L426" i="55"/>
  <c r="L427" i="55"/>
  <c r="L428" i="55"/>
  <c r="L429" i="55"/>
  <c r="L430" i="55"/>
  <c r="M430" i="55"/>
  <c r="L431" i="55"/>
  <c r="L432" i="55"/>
  <c r="L433" i="55"/>
  <c r="L434" i="55"/>
  <c r="M434" i="55"/>
  <c r="L435" i="55"/>
  <c r="L436" i="55"/>
  <c r="L437" i="55"/>
  <c r="L438" i="55"/>
  <c r="L439" i="55"/>
  <c r="M439" i="55"/>
  <c r="L440" i="55"/>
  <c r="L441" i="55"/>
  <c r="L442" i="55"/>
  <c r="L443" i="55"/>
  <c r="L444" i="55"/>
  <c r="L445" i="55"/>
  <c r="M445" i="55"/>
  <c r="L446" i="55"/>
  <c r="L447" i="55"/>
  <c r="L448" i="55"/>
  <c r="M448" i="55"/>
  <c r="L449" i="55"/>
  <c r="L450" i="55"/>
  <c r="L451" i="55"/>
  <c r="L452" i="55"/>
  <c r="L453" i="55"/>
  <c r="L454" i="55"/>
  <c r="M454" i="55"/>
  <c r="L455" i="55"/>
  <c r="L456" i="55"/>
  <c r="L457" i="55"/>
  <c r="L458" i="55"/>
  <c r="L459" i="55"/>
  <c r="L460" i="55"/>
  <c r="M460" i="55"/>
  <c r="L461" i="55"/>
  <c r="L462" i="55"/>
  <c r="L463" i="55"/>
  <c r="L464" i="55"/>
  <c r="L465" i="55"/>
  <c r="M465" i="55"/>
  <c r="L466" i="55"/>
  <c r="L467" i="55"/>
  <c r="L468" i="55"/>
  <c r="M468" i="55"/>
  <c r="L469" i="55"/>
  <c r="L470" i="55"/>
  <c r="L471" i="55"/>
  <c r="L472" i="55"/>
  <c r="M472" i="55"/>
  <c r="L473" i="55"/>
  <c r="L474" i="55"/>
  <c r="L475" i="55"/>
  <c r="L476" i="55"/>
  <c r="L477" i="55"/>
  <c r="M477" i="55"/>
  <c r="L478" i="55"/>
  <c r="L479" i="55"/>
  <c r="L480" i="55"/>
  <c r="L481" i="55"/>
  <c r="M481" i="55"/>
  <c r="L482" i="55"/>
  <c r="L483" i="55"/>
  <c r="L484" i="55"/>
  <c r="L485" i="55"/>
  <c r="L486" i="55"/>
  <c r="M486" i="55"/>
  <c r="L487" i="55"/>
  <c r="L488" i="55"/>
  <c r="L489" i="55"/>
  <c r="M489" i="55"/>
  <c r="L490" i="55"/>
  <c r="L491" i="55"/>
  <c r="L492" i="55"/>
  <c r="L493" i="55"/>
  <c r="L494" i="55"/>
  <c r="M494" i="55"/>
  <c r="L495" i="55"/>
  <c r="L496" i="55"/>
  <c r="L497" i="55"/>
  <c r="L498" i="55"/>
  <c r="L499" i="55"/>
  <c r="M499" i="55"/>
  <c r="L500" i="55"/>
  <c r="L501" i="55"/>
  <c r="L502" i="55"/>
  <c r="M502" i="55"/>
  <c r="L503" i="55"/>
  <c r="L504" i="55"/>
  <c r="L505" i="55"/>
  <c r="L506" i="55"/>
  <c r="L507" i="55"/>
  <c r="L508" i="55"/>
  <c r="M508" i="55"/>
  <c r="L509" i="55"/>
  <c r="L510" i="55"/>
  <c r="L511" i="55"/>
  <c r="L512" i="55"/>
  <c r="L513" i="55"/>
  <c r="M513" i="55"/>
  <c r="L514" i="55"/>
  <c r="L515" i="55"/>
  <c r="L516" i="55"/>
  <c r="L517" i="55"/>
  <c r="L518" i="55"/>
  <c r="M518" i="55"/>
  <c r="L519" i="55"/>
  <c r="L520" i="55"/>
  <c r="L521" i="55"/>
  <c r="L522" i="55"/>
  <c r="M522" i="55"/>
  <c r="L523" i="55"/>
  <c r="L524" i="55"/>
  <c r="L525" i="55"/>
  <c r="L526" i="55"/>
  <c r="M526" i="55"/>
  <c r="L527" i="55"/>
  <c r="L528" i="55"/>
  <c r="L529" i="55"/>
  <c r="M529" i="55"/>
  <c r="L530" i="55"/>
  <c r="L531" i="55"/>
  <c r="L532" i="55"/>
  <c r="L533" i="55"/>
  <c r="L534" i="55"/>
  <c r="M534" i="55"/>
  <c r="L535" i="55"/>
  <c r="L536" i="55"/>
  <c r="L537" i="55"/>
  <c r="L538" i="55"/>
  <c r="L539" i="55"/>
  <c r="M539" i="55"/>
  <c r="L540" i="55"/>
  <c r="L541" i="55"/>
  <c r="L542" i="55"/>
  <c r="L543" i="55"/>
  <c r="L544" i="55"/>
  <c r="M544" i="55"/>
  <c r="L545" i="55"/>
  <c r="L546" i="55"/>
  <c r="L547" i="55"/>
  <c r="L548" i="55"/>
  <c r="L549" i="55"/>
  <c r="L550" i="55"/>
  <c r="L551" i="55"/>
  <c r="L552" i="55"/>
  <c r="L553" i="55"/>
  <c r="M553" i="55"/>
  <c r="L554" i="55"/>
  <c r="L555" i="55"/>
  <c r="L556" i="55"/>
  <c r="L557" i="55"/>
  <c r="L558" i="55"/>
  <c r="M558" i="55"/>
  <c r="L559" i="55"/>
  <c r="L560" i="55"/>
  <c r="L561" i="55"/>
  <c r="L562" i="55"/>
  <c r="L563" i="55"/>
  <c r="M563" i="55"/>
  <c r="L564" i="55"/>
  <c r="L565" i="55"/>
  <c r="L566" i="55"/>
  <c r="L567" i="55"/>
  <c r="L568" i="55"/>
  <c r="M568" i="55"/>
  <c r="L569" i="55"/>
  <c r="L570" i="55"/>
  <c r="L571" i="55"/>
  <c r="L572" i="55"/>
  <c r="M572" i="55"/>
  <c r="L573" i="55"/>
  <c r="L574" i="55"/>
  <c r="L575" i="55"/>
  <c r="L576" i="55"/>
  <c r="M576" i="55"/>
  <c r="L577" i="55"/>
  <c r="L578" i="55"/>
  <c r="L579" i="55"/>
  <c r="L580" i="55"/>
  <c r="L581" i="55"/>
  <c r="M581" i="55"/>
  <c r="L582" i="55"/>
  <c r="L583" i="55"/>
  <c r="L584" i="55"/>
  <c r="L585" i="55"/>
  <c r="L586" i="55"/>
  <c r="L587" i="55"/>
  <c r="D588" i="55"/>
  <c r="L588" i="55"/>
  <c r="M588" i="55"/>
  <c r="D589" i="55"/>
  <c r="L589" i="55"/>
  <c r="M589" i="55"/>
  <c r="D590" i="55"/>
  <c r="L590" i="55"/>
  <c r="M590" i="55"/>
  <c r="D1443" i="55"/>
  <c r="L1443" i="55"/>
  <c r="M1443" i="55"/>
  <c r="D1444" i="55"/>
  <c r="L1444" i="55"/>
  <c r="M1444" i="55"/>
  <c r="D1445" i="55"/>
  <c r="L1445" i="55"/>
  <c r="M1445" i="55"/>
  <c r="D1446" i="55"/>
  <c r="L1446" i="55"/>
  <c r="M1446" i="55"/>
  <c r="D1447" i="55"/>
  <c r="L1447" i="55"/>
  <c r="M1447" i="55"/>
  <c r="D1448" i="55"/>
  <c r="L1448" i="55"/>
  <c r="M1448" i="55"/>
  <c r="D1449" i="55"/>
  <c r="L1449" i="55"/>
  <c r="M1449" i="55"/>
  <c r="D1450" i="55"/>
  <c r="L1450" i="55"/>
  <c r="M1450" i="55"/>
  <c r="D1451" i="55"/>
  <c r="L1451" i="55"/>
  <c r="M1451" i="55"/>
  <c r="D1452" i="55"/>
  <c r="L1452" i="55"/>
  <c r="M1452" i="55"/>
  <c r="D1453" i="55"/>
  <c r="L1453" i="55"/>
  <c r="M1453" i="55"/>
  <c r="D1454" i="55"/>
  <c r="L1454" i="55"/>
  <c r="M1454" i="55"/>
  <c r="D1455" i="55"/>
  <c r="L1455" i="55"/>
  <c r="M1455" i="55"/>
  <c r="D1456" i="55"/>
  <c r="L1456" i="55"/>
  <c r="M1456" i="55"/>
  <c r="D1457" i="55"/>
  <c r="L1457" i="55"/>
  <c r="M1457" i="55"/>
  <c r="D1458" i="55"/>
  <c r="L1458" i="55"/>
  <c r="M1458" i="55"/>
  <c r="D1459" i="55"/>
  <c r="L1459" i="55"/>
  <c r="M1459" i="55"/>
  <c r="D1460" i="55"/>
  <c r="L1460" i="55"/>
  <c r="M1460" i="55"/>
  <c r="D1461" i="55"/>
  <c r="L1461" i="55"/>
  <c r="M1461" i="55"/>
  <c r="D1462" i="55"/>
  <c r="L1462" i="55"/>
  <c r="M1462" i="55"/>
  <c r="D1463" i="55"/>
  <c r="L1463" i="55"/>
  <c r="M1463" i="55"/>
  <c r="D1464" i="55"/>
  <c r="L1464" i="55"/>
  <c r="M1464" i="55"/>
  <c r="D1465" i="55"/>
  <c r="L1465" i="55"/>
  <c r="M1465" i="55"/>
  <c r="D1466" i="55"/>
  <c r="L1466" i="55"/>
  <c r="M1466" i="55"/>
  <c r="D1467" i="55"/>
  <c r="L1467" i="55"/>
  <c r="M1467" i="55"/>
  <c r="D1468" i="55"/>
  <c r="L1468" i="55"/>
  <c r="M1468" i="55"/>
  <c r="D1469" i="55"/>
  <c r="L1469" i="55"/>
  <c r="M1469" i="55"/>
  <c r="D1470" i="55"/>
  <c r="L1470" i="55"/>
  <c r="M1470" i="55"/>
  <c r="D1471" i="55"/>
  <c r="L1471" i="55"/>
  <c r="M1471" i="55"/>
  <c r="D1472" i="55"/>
  <c r="L1472" i="55"/>
  <c r="M1472" i="55"/>
  <c r="D1473" i="55"/>
  <c r="L1473" i="55"/>
  <c r="M1473" i="55"/>
  <c r="D1474" i="55"/>
  <c r="L1474" i="55"/>
  <c r="M1474" i="55"/>
  <c r="D1475" i="55"/>
  <c r="L1475" i="55"/>
  <c r="M1475" i="55"/>
  <c r="D1476" i="55"/>
  <c r="L1476" i="55"/>
  <c r="M1476" i="55"/>
  <c r="D1477" i="55"/>
  <c r="L1477" i="55"/>
  <c r="M1477" i="55"/>
  <c r="D1478" i="55"/>
  <c r="L1478" i="55"/>
  <c r="M1478" i="55"/>
  <c r="D1479" i="55"/>
  <c r="L1479" i="55"/>
  <c r="M1479" i="55"/>
  <c r="D1480" i="55"/>
  <c r="L1480" i="55"/>
  <c r="M1480" i="55"/>
  <c r="D1481" i="55"/>
  <c r="L1481" i="55"/>
  <c r="M1481" i="55"/>
  <c r="D1482" i="55"/>
  <c r="L1482" i="55"/>
  <c r="M1482" i="55"/>
  <c r="D1483" i="55"/>
  <c r="L1483" i="55"/>
  <c r="M1483" i="55"/>
  <c r="D1484" i="55"/>
  <c r="L1484" i="55"/>
  <c r="M1484" i="55"/>
  <c r="D1485" i="55"/>
  <c r="L1485" i="55"/>
  <c r="M1485" i="55"/>
  <c r="D1486" i="55"/>
  <c r="L1486" i="55"/>
  <c r="M1486" i="55"/>
  <c r="D1487" i="55"/>
  <c r="L1487" i="55"/>
  <c r="M1487" i="55"/>
  <c r="D1488" i="55"/>
  <c r="L1488" i="55"/>
  <c r="M1488" i="55"/>
  <c r="D1489" i="55"/>
  <c r="L1489" i="55"/>
  <c r="M1489" i="55"/>
  <c r="D1490" i="55"/>
  <c r="L1490" i="55"/>
  <c r="M1490" i="55"/>
  <c r="D1491" i="55"/>
  <c r="L1491" i="55"/>
  <c r="M1491" i="55"/>
  <c r="D1492" i="55"/>
  <c r="L1492" i="55"/>
  <c r="M1492" i="55"/>
  <c r="D1493" i="55"/>
  <c r="L1493" i="55"/>
  <c r="M1493" i="55"/>
  <c r="D1494" i="55"/>
  <c r="L1494" i="55"/>
  <c r="M1494" i="55"/>
  <c r="D1495" i="55"/>
  <c r="L1495" i="55"/>
  <c r="M1495" i="55"/>
  <c r="D1496" i="55"/>
  <c r="L1496" i="55"/>
  <c r="M1496" i="55"/>
  <c r="D1497" i="55"/>
  <c r="L1497" i="55"/>
  <c r="M1497" i="55"/>
  <c r="D1498" i="55"/>
  <c r="L1498" i="55"/>
  <c r="M1498" i="55"/>
  <c r="D1499" i="55"/>
  <c r="L1499" i="55"/>
  <c r="M1499" i="55"/>
  <c r="D1500" i="55"/>
  <c r="L1500" i="55"/>
  <c r="M1500" i="55"/>
  <c r="D1501" i="55"/>
  <c r="L1501" i="55"/>
  <c r="M1501" i="55"/>
  <c r="D1502" i="55"/>
  <c r="L1502" i="55"/>
  <c r="M1502" i="55"/>
  <c r="D1503" i="55"/>
  <c r="L1503" i="55"/>
  <c r="M1503" i="55"/>
  <c r="D1504" i="55"/>
  <c r="L1504" i="55"/>
  <c r="M1504" i="55"/>
  <c r="D1505" i="55"/>
  <c r="L1505" i="55"/>
  <c r="M1505" i="55"/>
  <c r="D1506" i="55"/>
  <c r="L1506" i="55"/>
  <c r="M1506" i="55"/>
  <c r="D1507" i="55"/>
  <c r="L1507" i="55"/>
  <c r="M1507" i="55"/>
  <c r="D1508" i="55"/>
  <c r="L1508" i="55"/>
  <c r="M1508" i="55"/>
  <c r="D1509" i="55"/>
  <c r="L1509" i="55"/>
  <c r="M1509" i="55"/>
  <c r="D1510" i="55"/>
  <c r="L1510" i="55"/>
  <c r="M1510" i="55"/>
  <c r="D1511" i="55"/>
  <c r="L1511" i="55"/>
  <c r="M1511" i="55"/>
  <c r="D1512" i="55"/>
  <c r="L1512" i="55"/>
  <c r="M1512" i="55"/>
  <c r="D2459" i="55"/>
  <c r="L2459" i="55"/>
  <c r="M2459" i="55"/>
  <c r="D2460" i="55"/>
  <c r="L2460" i="55"/>
  <c r="M2460" i="55"/>
  <c r="D2461" i="55"/>
  <c r="L2461" i="55"/>
  <c r="M2461" i="55"/>
  <c r="D2462" i="55"/>
  <c r="L2462" i="55"/>
  <c r="M2462" i="55"/>
  <c r="D2463" i="55"/>
  <c r="L2463" i="55"/>
  <c r="M2463" i="55"/>
  <c r="D2464" i="55"/>
  <c r="L2464" i="55"/>
  <c r="M2464" i="55"/>
  <c r="D2465" i="55"/>
  <c r="L2465" i="55"/>
  <c r="M2465" i="55"/>
  <c r="D2466" i="55"/>
  <c r="L2466" i="55"/>
  <c r="M2466" i="55"/>
  <c r="D2467" i="55"/>
  <c r="L2467" i="55"/>
  <c r="M2467" i="55"/>
  <c r="D2468" i="55"/>
  <c r="L2468" i="55"/>
  <c r="M2468" i="55"/>
  <c r="D2469" i="55"/>
  <c r="L2469" i="55"/>
  <c r="M2469" i="55"/>
  <c r="D2470" i="55"/>
  <c r="L2470" i="55"/>
  <c r="M2470" i="55"/>
  <c r="D2471" i="55"/>
  <c r="L2471" i="55"/>
  <c r="M2471" i="55"/>
  <c r="D2472" i="55"/>
  <c r="L2472" i="55"/>
  <c r="M2472" i="55"/>
  <c r="D2473" i="55"/>
  <c r="L2473" i="55"/>
  <c r="M2473" i="55"/>
  <c r="D2474" i="55"/>
  <c r="L2474" i="55"/>
  <c r="M2474" i="55"/>
  <c r="D2475" i="55"/>
  <c r="L2475" i="55"/>
  <c r="M2475" i="55"/>
  <c r="D2476" i="55"/>
  <c r="L2476" i="55"/>
  <c r="M2476" i="55"/>
  <c r="D2477" i="55"/>
  <c r="L2477" i="55"/>
  <c r="M2477" i="55"/>
  <c r="D2478" i="55"/>
  <c r="L2478" i="55"/>
  <c r="M2478" i="55"/>
  <c r="D2479" i="55"/>
  <c r="L2479" i="55"/>
  <c r="M2479" i="55"/>
  <c r="D2480" i="55"/>
  <c r="L2480" i="55"/>
  <c r="M2480" i="55"/>
  <c r="D2481" i="55"/>
  <c r="L2481" i="55"/>
  <c r="M2481" i="55"/>
  <c r="D2482" i="55"/>
  <c r="L2482" i="55"/>
  <c r="M2482" i="55"/>
  <c r="D2483" i="55"/>
  <c r="L2483" i="55"/>
  <c r="M2483" i="55"/>
  <c r="D2484" i="55"/>
  <c r="L2484" i="55"/>
  <c r="M2484" i="55"/>
  <c r="D2485" i="55"/>
  <c r="L2485" i="55"/>
  <c r="M2485" i="55"/>
  <c r="D2486" i="55"/>
  <c r="L2486" i="55"/>
  <c r="M2486" i="55"/>
  <c r="D2487" i="55"/>
  <c r="L2487" i="55"/>
  <c r="M2487" i="55"/>
  <c r="D2488" i="55"/>
  <c r="L2488" i="55"/>
  <c r="M2488" i="55"/>
  <c r="D2489" i="55"/>
  <c r="L2489" i="55"/>
  <c r="M2489" i="55"/>
  <c r="D2490" i="55"/>
  <c r="L2490" i="55"/>
  <c r="M2490" i="55"/>
  <c r="D2491" i="55"/>
  <c r="L2491" i="55"/>
  <c r="M2491" i="55"/>
  <c r="D2492" i="55"/>
  <c r="L2492" i="55"/>
  <c r="M2492" i="55"/>
  <c r="D2493" i="55"/>
  <c r="L2493" i="55"/>
  <c r="M2493" i="55"/>
  <c r="D2494" i="55"/>
  <c r="L2494" i="55"/>
  <c r="M2494" i="55"/>
  <c r="D2495" i="55"/>
  <c r="L2495" i="55"/>
  <c r="M2495" i="55"/>
  <c r="D2496" i="55"/>
  <c r="L2496" i="55"/>
  <c r="M2496" i="55"/>
  <c r="D2497" i="55"/>
  <c r="L2497" i="55"/>
  <c r="M2497" i="55"/>
  <c r="D2498" i="55"/>
  <c r="L2498" i="55"/>
  <c r="M2498" i="55"/>
  <c r="D2499" i="55"/>
  <c r="L2499" i="55"/>
  <c r="M2499" i="55"/>
  <c r="D2500" i="55"/>
  <c r="L2500" i="55"/>
  <c r="M2500" i="55"/>
  <c r="D2501" i="55"/>
  <c r="L2501" i="55"/>
  <c r="M2501" i="55"/>
  <c r="D2502" i="55"/>
  <c r="L2502" i="55"/>
  <c r="M2502" i="55"/>
  <c r="D2503" i="55"/>
  <c r="L2503" i="55"/>
  <c r="M2503" i="55"/>
  <c r="D2504" i="55"/>
  <c r="L2504" i="55"/>
  <c r="M2504" i="55"/>
  <c r="D2505" i="55"/>
  <c r="L2505" i="55"/>
  <c r="M2505" i="55"/>
  <c r="D2506" i="55"/>
  <c r="L2506" i="55"/>
  <c r="M2506" i="55"/>
  <c r="D2507" i="55"/>
  <c r="L2507" i="55"/>
  <c r="M2507" i="55"/>
  <c r="D2508" i="55"/>
  <c r="L2508" i="55"/>
  <c r="M2508" i="55"/>
  <c r="D2509" i="55"/>
  <c r="L2509" i="55"/>
  <c r="M2509" i="55"/>
  <c r="D2510" i="55"/>
  <c r="L2510" i="55"/>
  <c r="M2510" i="55"/>
  <c r="D2511" i="55"/>
  <c r="L2511" i="55"/>
  <c r="M2511" i="55"/>
  <c r="D2512" i="55"/>
  <c r="L2512" i="55"/>
  <c r="M2512" i="55"/>
  <c r="D2513" i="55"/>
  <c r="L2513" i="55"/>
  <c r="M2513" i="55"/>
  <c r="D2514" i="55"/>
  <c r="L2514" i="55"/>
  <c r="M2514" i="55"/>
  <c r="D2515" i="55"/>
  <c r="L2515" i="55"/>
  <c r="M2515" i="55"/>
  <c r="D2516" i="55"/>
  <c r="L2516" i="55"/>
  <c r="M2516" i="55"/>
  <c r="D2517" i="55"/>
  <c r="L2517" i="55"/>
  <c r="M2517" i="55"/>
  <c r="D2518" i="55"/>
  <c r="L2518" i="55"/>
  <c r="M2518" i="55"/>
  <c r="D2519" i="55"/>
  <c r="L2519" i="55"/>
  <c r="M2519" i="55"/>
  <c r="D2520" i="55"/>
  <c r="L2520" i="55"/>
  <c r="M2520" i="55"/>
  <c r="D2521" i="55"/>
  <c r="L2521" i="55"/>
  <c r="M2521" i="55"/>
  <c r="D2522" i="55"/>
  <c r="L2522" i="55"/>
  <c r="M2522" i="55"/>
  <c r="D2523" i="55"/>
  <c r="L2523" i="55"/>
  <c r="M2523" i="55"/>
  <c r="D2524" i="55"/>
  <c r="L2524" i="55"/>
  <c r="M2524" i="55"/>
  <c r="D2525" i="55"/>
  <c r="L2525" i="55"/>
  <c r="M2525" i="55"/>
  <c r="D2526" i="55"/>
  <c r="L2526" i="55"/>
  <c r="M2526" i="55"/>
  <c r="D2527" i="55"/>
  <c r="L2527" i="55"/>
  <c r="M2527" i="55"/>
  <c r="D2528" i="55"/>
  <c r="L2528" i="55"/>
  <c r="M2528" i="55"/>
  <c r="D2529" i="55"/>
  <c r="L2529" i="55"/>
  <c r="M2529" i="55"/>
  <c r="D2530" i="55"/>
  <c r="L2530" i="55"/>
  <c r="M2530" i="55"/>
  <c r="D2531" i="55"/>
  <c r="L2531" i="55"/>
  <c r="M2531" i="55"/>
  <c r="D2532" i="55"/>
  <c r="L2532" i="55"/>
  <c r="M2532" i="55"/>
  <c r="D2533" i="55"/>
  <c r="L2533" i="55"/>
  <c r="M2533" i="55"/>
  <c r="D2534" i="55"/>
  <c r="L2534" i="55"/>
  <c r="M2534" i="55"/>
  <c r="D2535" i="55"/>
  <c r="L2535" i="55"/>
  <c r="M2535" i="55"/>
  <c r="D2536" i="55"/>
  <c r="L2536" i="55"/>
  <c r="M2536" i="55"/>
  <c r="D2537" i="55"/>
  <c r="L2537" i="55"/>
  <c r="M2537" i="55"/>
  <c r="D2538" i="55"/>
  <c r="L2538" i="55"/>
  <c r="M2538" i="55"/>
  <c r="D2539" i="55"/>
  <c r="L2539" i="55"/>
  <c r="M2539" i="55"/>
  <c r="D2540" i="55"/>
  <c r="L2540" i="55"/>
  <c r="M2540" i="55"/>
  <c r="D2541" i="55"/>
  <c r="L2541" i="55"/>
  <c r="M2541" i="55"/>
  <c r="D2542" i="55"/>
  <c r="L2542" i="55"/>
  <c r="M2542" i="55"/>
  <c r="D2543" i="55"/>
  <c r="L2543" i="55"/>
  <c r="M2543" i="55"/>
  <c r="D2544" i="55"/>
  <c r="L2544" i="55"/>
  <c r="M2544" i="55"/>
  <c r="D2545" i="55"/>
  <c r="L2545" i="55"/>
  <c r="M2545" i="55"/>
  <c r="D2546" i="55"/>
  <c r="L2546" i="55"/>
  <c r="M2546" i="55"/>
  <c r="D2547" i="55"/>
  <c r="L2547" i="55"/>
  <c r="M2547" i="55"/>
  <c r="D2548" i="55"/>
  <c r="L2548" i="55"/>
  <c r="M2548" i="55"/>
  <c r="D2549" i="55"/>
  <c r="L2549" i="55"/>
  <c r="M2549" i="55"/>
  <c r="D2550" i="55"/>
  <c r="L2550" i="55"/>
  <c r="M2550" i="55"/>
  <c r="D2551" i="55"/>
  <c r="L2551" i="55"/>
  <c r="M2551" i="55"/>
  <c r="D2552" i="55"/>
  <c r="L2552" i="55"/>
  <c r="M2552" i="55"/>
  <c r="D2553" i="55"/>
  <c r="L2553" i="55"/>
  <c r="M2553" i="55"/>
  <c r="D2554" i="55"/>
  <c r="L2554" i="55"/>
  <c r="M2554" i="55"/>
  <c r="D2555" i="55"/>
  <c r="L2555" i="55"/>
  <c r="M2555" i="55"/>
  <c r="D2556" i="55"/>
  <c r="L2556" i="55"/>
  <c r="M2556" i="55"/>
  <c r="D2557" i="55"/>
  <c r="L2557" i="55"/>
  <c r="M2557" i="55"/>
  <c r="D2558" i="55"/>
  <c r="L2558" i="55"/>
  <c r="M2558" i="55"/>
  <c r="D2559" i="55"/>
  <c r="L2559" i="55"/>
  <c r="M2559" i="55"/>
  <c r="D2560" i="55"/>
  <c r="L2560" i="55"/>
  <c r="M2560" i="55"/>
  <c r="D2561" i="55"/>
  <c r="L2561" i="55"/>
  <c r="M2561" i="55"/>
  <c r="D2562" i="55"/>
  <c r="L2562" i="55"/>
  <c r="M2562" i="55"/>
  <c r="D2563" i="55"/>
  <c r="L2563" i="55"/>
  <c r="M2563" i="55"/>
  <c r="D2564" i="55"/>
  <c r="L2564" i="55"/>
  <c r="M2564" i="55"/>
  <c r="D2565" i="55"/>
  <c r="L2565" i="55"/>
  <c r="M2565" i="55"/>
  <c r="D2566" i="55"/>
  <c r="L2566" i="55"/>
  <c r="M2566" i="55"/>
  <c r="D2567" i="55"/>
  <c r="L2567" i="55"/>
  <c r="M2567" i="55"/>
  <c r="D2568" i="55"/>
  <c r="L2568" i="55"/>
  <c r="M2568" i="55"/>
  <c r="D2569" i="55"/>
  <c r="L2569" i="55"/>
  <c r="M2569" i="55"/>
  <c r="D2570" i="55"/>
  <c r="L2570" i="55"/>
  <c r="M2570" i="55"/>
  <c r="D2571" i="55"/>
  <c r="L2571" i="55"/>
  <c r="M2571" i="55"/>
  <c r="D2572" i="55"/>
  <c r="L2572" i="55"/>
  <c r="M2572" i="55"/>
  <c r="D2573" i="55"/>
  <c r="L2573" i="55"/>
  <c r="M2573" i="55"/>
  <c r="D2574" i="55"/>
  <c r="L2574" i="55"/>
  <c r="M2574" i="55"/>
  <c r="D2575" i="55"/>
  <c r="L2575" i="55"/>
  <c r="M2575" i="55"/>
  <c r="D2576" i="55"/>
  <c r="L2576" i="55"/>
  <c r="M2576" i="55"/>
  <c r="D2577" i="55"/>
  <c r="L2577" i="55"/>
  <c r="M2577" i="55"/>
  <c r="D2578" i="55"/>
  <c r="L2578" i="55"/>
  <c r="M2578" i="55"/>
  <c r="D2579" i="55"/>
  <c r="L2579" i="55"/>
  <c r="M2579" i="55"/>
  <c r="D2580" i="55"/>
  <c r="L2580" i="55"/>
  <c r="M2580" i="55"/>
  <c r="D2581" i="55"/>
  <c r="L2581" i="55"/>
  <c r="M2581" i="55"/>
  <c r="D2582" i="55"/>
  <c r="L2582" i="55"/>
  <c r="M2582" i="55"/>
  <c r="D2583" i="55"/>
  <c r="L2583" i="55"/>
  <c r="M2583" i="55"/>
  <c r="D2584" i="55"/>
  <c r="L2584" i="55"/>
  <c r="M2584" i="55"/>
  <c r="D2585" i="55"/>
  <c r="L2585" i="55"/>
  <c r="M2585" i="55"/>
  <c r="D2586" i="55"/>
  <c r="L2586" i="55"/>
  <c r="M2586" i="55"/>
  <c r="D2587" i="55"/>
  <c r="L2587" i="55"/>
  <c r="M2587" i="55"/>
  <c r="D2588" i="55"/>
  <c r="L2588" i="55"/>
  <c r="M2588" i="55"/>
  <c r="D2589" i="55"/>
  <c r="L2589" i="55"/>
  <c r="M2589" i="55"/>
  <c r="D2590" i="55"/>
  <c r="L2590" i="55"/>
  <c r="M2590" i="55"/>
  <c r="D2591" i="55"/>
  <c r="L2591" i="55"/>
  <c r="M2591" i="55"/>
  <c r="D2592" i="55"/>
  <c r="L2592" i="55"/>
  <c r="M2592" i="55"/>
  <c r="D2593" i="55"/>
  <c r="L2593" i="55"/>
  <c r="M2593" i="55"/>
  <c r="D2594" i="55"/>
  <c r="L2594" i="55"/>
  <c r="M2594" i="55"/>
  <c r="D2595" i="55"/>
  <c r="L2595" i="55"/>
  <c r="M2595" i="55"/>
  <c r="D2596" i="55"/>
  <c r="L2596" i="55"/>
  <c r="M2596" i="55"/>
  <c r="D2597" i="55"/>
  <c r="L2597" i="55"/>
  <c r="M2597" i="55"/>
  <c r="D2598" i="55"/>
  <c r="L2598" i="55"/>
  <c r="M2598" i="55"/>
  <c r="D2599" i="55"/>
  <c r="L2599" i="55"/>
  <c r="M2599" i="55"/>
  <c r="D2600" i="55"/>
  <c r="L2600" i="55"/>
  <c r="M2600" i="55"/>
  <c r="D2601" i="55"/>
  <c r="L2601" i="55"/>
  <c r="M2601" i="55"/>
  <c r="D2602" i="55"/>
  <c r="L2602" i="55"/>
  <c r="M2602" i="55"/>
  <c r="D2603" i="55"/>
  <c r="L2603" i="55"/>
  <c r="M2603" i="55"/>
  <c r="D2604" i="55"/>
  <c r="L2604" i="55"/>
  <c r="M2604" i="55"/>
  <c r="D2605" i="55"/>
  <c r="L2605" i="55"/>
  <c r="M2605" i="55"/>
  <c r="D2606" i="55"/>
  <c r="L2606" i="55"/>
  <c r="M2606" i="55"/>
  <c r="D2607" i="55"/>
  <c r="L2607" i="55"/>
  <c r="M2607" i="55"/>
  <c r="D2608" i="55"/>
  <c r="L2608" i="55"/>
  <c r="M2608" i="55"/>
  <c r="D2609" i="55"/>
  <c r="L2609" i="55"/>
  <c r="M2609" i="55"/>
  <c r="D2610" i="55"/>
  <c r="L2610" i="55"/>
  <c r="M2610" i="55"/>
  <c r="D2611" i="55"/>
  <c r="L2611" i="55"/>
  <c r="M2611" i="55"/>
  <c r="D2612" i="55"/>
  <c r="L2612" i="55"/>
  <c r="M2612" i="55"/>
  <c r="D2613" i="55"/>
  <c r="L2613" i="55"/>
  <c r="M2613" i="55"/>
  <c r="D2614" i="55"/>
  <c r="L2614" i="55"/>
  <c r="M2614" i="55"/>
  <c r="D2615" i="55"/>
  <c r="L2615" i="55"/>
  <c r="M2615" i="55"/>
  <c r="D2616" i="55"/>
  <c r="L2616" i="55"/>
  <c r="M2616" i="55"/>
  <c r="D2617" i="55"/>
  <c r="L2617" i="55"/>
  <c r="M2617" i="55"/>
  <c r="D2618" i="55"/>
  <c r="L2618" i="55"/>
  <c r="M2618" i="55"/>
  <c r="D2619" i="55"/>
  <c r="L2619" i="55"/>
  <c r="M2619" i="55"/>
  <c r="D2620" i="55"/>
  <c r="L2620" i="55"/>
  <c r="M2620" i="55"/>
  <c r="D2621" i="55"/>
  <c r="L2621" i="55"/>
  <c r="M2621" i="55"/>
  <c r="D2622" i="55"/>
  <c r="L2622" i="55"/>
  <c r="M2622" i="55"/>
  <c r="D2623" i="55"/>
  <c r="L2623" i="55"/>
  <c r="M2623" i="55"/>
  <c r="D2624" i="55"/>
  <c r="L2624" i="55"/>
  <c r="M2624" i="55"/>
  <c r="D2625" i="55"/>
  <c r="L2625" i="55"/>
  <c r="M2625" i="55"/>
  <c r="D2626" i="55"/>
  <c r="L2626" i="55"/>
  <c r="M2626" i="55"/>
  <c r="D2627" i="55"/>
  <c r="L2627" i="55"/>
  <c r="M2627" i="55"/>
  <c r="D2628" i="55"/>
  <c r="L2628" i="55"/>
  <c r="M2628" i="55"/>
  <c r="D2629" i="55"/>
  <c r="L2629" i="55"/>
  <c r="M2629" i="55"/>
  <c r="D2630" i="55"/>
  <c r="L2630" i="55"/>
  <c r="M2630" i="55"/>
  <c r="D2631" i="55"/>
  <c r="L2631" i="55"/>
  <c r="M2631" i="55"/>
  <c r="D2632" i="55"/>
  <c r="L2632" i="55"/>
  <c r="M2632" i="55"/>
  <c r="D2633" i="55"/>
  <c r="L2633" i="55"/>
  <c r="M2633" i="55"/>
  <c r="D2634" i="55"/>
  <c r="L2634" i="55"/>
  <c r="M2634" i="55"/>
  <c r="D2635" i="55"/>
  <c r="L2635" i="55"/>
  <c r="M2635" i="55"/>
  <c r="D2636" i="55"/>
  <c r="L2636" i="55"/>
  <c r="M2636" i="55"/>
  <c r="D2637" i="55"/>
  <c r="L2637" i="55"/>
  <c r="M2637" i="55"/>
  <c r="D2638" i="55"/>
  <c r="L2638" i="55"/>
  <c r="M2638" i="55"/>
  <c r="D2639" i="55"/>
  <c r="L2639" i="55"/>
  <c r="M2639" i="55"/>
  <c r="D2640" i="55"/>
  <c r="L2640" i="55"/>
  <c r="M2640" i="55"/>
  <c r="D2641" i="55"/>
  <c r="L2641" i="55"/>
  <c r="M2641" i="55"/>
  <c r="D2642" i="55"/>
  <c r="L2642" i="55"/>
  <c r="M2642" i="55"/>
  <c r="D2643" i="55"/>
  <c r="L2643" i="55"/>
  <c r="M2643" i="55"/>
  <c r="D2644" i="55"/>
  <c r="L2644" i="55"/>
  <c r="M2644" i="55"/>
  <c r="D2645" i="55"/>
  <c r="L2645" i="55"/>
  <c r="M2645" i="55"/>
  <c r="D2646" i="55"/>
  <c r="L2646" i="55"/>
  <c r="M2646" i="55"/>
  <c r="D2647" i="55"/>
  <c r="L2647" i="55"/>
  <c r="M2647" i="55"/>
  <c r="D2648" i="55"/>
  <c r="L2648" i="55"/>
  <c r="M2648" i="55"/>
  <c r="D2649" i="55"/>
  <c r="L2649" i="55"/>
  <c r="M2649" i="55"/>
  <c r="D2650" i="55"/>
  <c r="L2650" i="55"/>
  <c r="M2650" i="55"/>
  <c r="D2651" i="55"/>
  <c r="L2651" i="55"/>
  <c r="M2651" i="55"/>
  <c r="D2652" i="55"/>
  <c r="L2652" i="55"/>
  <c r="M2652" i="55"/>
  <c r="D2653" i="55"/>
  <c r="L2653" i="55"/>
  <c r="M2653" i="55"/>
  <c r="D2654" i="55"/>
  <c r="L2654" i="55"/>
  <c r="M2654" i="55"/>
  <c r="D2655" i="55"/>
  <c r="L2655" i="55"/>
  <c r="M2655" i="55"/>
  <c r="D2656" i="55"/>
  <c r="L2656" i="55"/>
  <c r="M2656" i="55"/>
  <c r="D2657" i="55"/>
  <c r="L2657" i="55"/>
  <c r="M2657" i="55"/>
  <c r="D2658" i="55"/>
  <c r="L2658" i="55"/>
  <c r="M2658" i="55"/>
  <c r="D2659" i="55"/>
  <c r="L2659" i="55"/>
  <c r="M2659" i="55"/>
  <c r="D2660" i="55"/>
  <c r="L2660" i="55"/>
  <c r="M2660" i="55"/>
  <c r="D2661" i="55"/>
  <c r="L2661" i="55"/>
  <c r="M2661" i="55"/>
  <c r="D2662" i="55"/>
  <c r="L2662" i="55"/>
  <c r="M2662" i="55"/>
  <c r="D2663" i="55"/>
  <c r="L2663" i="55"/>
  <c r="M2663" i="55"/>
  <c r="D2664" i="55"/>
  <c r="L2664" i="55"/>
  <c r="M2664" i="55"/>
  <c r="D2665" i="55"/>
  <c r="L2665" i="55"/>
  <c r="M2665" i="55"/>
  <c r="D2666" i="55"/>
  <c r="L2666" i="55"/>
  <c r="M2666" i="55"/>
  <c r="D2667" i="55"/>
  <c r="L2667" i="55"/>
  <c r="M2667" i="55"/>
  <c r="D2668" i="55"/>
  <c r="L2668" i="55"/>
  <c r="M2668" i="55"/>
  <c r="D2669" i="55"/>
  <c r="L2669" i="55"/>
  <c r="M2669" i="55"/>
  <c r="D2670" i="55"/>
  <c r="L2670" i="55"/>
  <c r="M2670" i="55"/>
  <c r="D2671" i="55"/>
  <c r="L2671" i="55"/>
  <c r="M2671" i="55"/>
  <c r="D2672" i="55"/>
  <c r="L2672" i="55"/>
  <c r="M2672" i="55"/>
  <c r="D2673" i="55"/>
  <c r="L2673" i="55"/>
  <c r="M2673" i="55"/>
  <c r="D2674" i="55"/>
  <c r="L2674" i="55"/>
  <c r="M2674" i="55"/>
  <c r="D2675" i="55"/>
  <c r="L2675" i="55"/>
  <c r="M2675" i="55"/>
  <c r="D2676" i="55"/>
  <c r="L2676" i="55"/>
  <c r="M2676" i="55"/>
  <c r="D2677" i="55"/>
  <c r="L2677" i="55"/>
  <c r="M2677" i="55"/>
  <c r="D2678" i="55"/>
  <c r="L2678" i="55"/>
  <c r="M2678" i="55"/>
  <c r="D2679" i="55"/>
  <c r="L2679" i="55"/>
  <c r="M2679" i="55"/>
  <c r="D2680" i="55"/>
  <c r="L2680" i="55"/>
  <c r="M2680" i="55"/>
  <c r="D2681" i="55"/>
  <c r="L2681" i="55"/>
  <c r="M2681" i="55"/>
  <c r="D2682" i="55"/>
  <c r="L2682" i="55"/>
  <c r="M2682" i="55"/>
  <c r="D2683" i="55"/>
  <c r="L2683" i="55"/>
  <c r="M2683" i="55"/>
  <c r="D2684" i="55"/>
  <c r="L2684" i="55"/>
  <c r="M2684" i="55"/>
  <c r="D2685" i="55"/>
  <c r="L2685" i="55"/>
  <c r="M2685" i="55"/>
  <c r="D2686" i="55"/>
  <c r="L2686" i="55"/>
  <c r="M2686" i="55"/>
  <c r="D2687" i="55"/>
  <c r="L2687" i="55"/>
  <c r="M2687" i="55"/>
  <c r="D2688" i="55"/>
  <c r="L2688" i="55"/>
  <c r="M2688" i="55"/>
  <c r="D2689" i="55"/>
  <c r="L2689" i="55"/>
  <c r="M2689" i="55"/>
  <c r="D2690" i="55"/>
  <c r="L2690" i="55"/>
  <c r="M2690" i="55"/>
  <c r="D2691" i="55"/>
  <c r="L2691" i="55"/>
  <c r="M2691" i="55"/>
  <c r="D2692" i="55"/>
  <c r="L2692" i="55"/>
  <c r="M2692" i="55"/>
  <c r="D2693" i="55"/>
  <c r="L2693" i="55"/>
  <c r="M2693" i="55"/>
  <c r="D2694" i="55"/>
  <c r="L2694" i="55"/>
  <c r="M2694" i="55"/>
  <c r="D2695" i="55"/>
  <c r="L2695" i="55"/>
  <c r="M2695" i="55"/>
  <c r="D2696" i="55"/>
  <c r="L2696" i="55"/>
  <c r="M2696" i="55"/>
  <c r="D2697" i="55"/>
  <c r="L2697" i="55"/>
  <c r="M2697" i="55"/>
  <c r="D2698" i="55"/>
  <c r="L2698" i="55"/>
  <c r="M2698" i="55"/>
  <c r="D2699" i="55"/>
  <c r="L2699" i="55"/>
  <c r="M2699" i="55"/>
  <c r="D2700" i="55"/>
  <c r="L2700" i="55"/>
  <c r="M2700" i="55"/>
  <c r="D2701" i="55"/>
  <c r="L2701" i="55"/>
  <c r="M2701" i="55"/>
  <c r="D2702" i="55"/>
  <c r="L2702" i="55"/>
  <c r="M2702" i="55"/>
  <c r="D2703" i="55"/>
  <c r="L2703" i="55"/>
  <c r="M2703" i="55"/>
  <c r="D2704" i="55"/>
  <c r="L2704" i="55"/>
  <c r="M2704" i="55"/>
  <c r="D2705" i="55"/>
  <c r="L2705" i="55"/>
  <c r="M2705" i="55"/>
  <c r="D2706" i="55"/>
  <c r="L2706" i="55"/>
  <c r="M2706" i="55"/>
  <c r="D2707" i="55"/>
  <c r="L2707" i="55"/>
  <c r="M2707" i="55"/>
  <c r="D2708" i="55"/>
  <c r="L2708" i="55"/>
  <c r="M2708" i="55"/>
  <c r="D2709" i="55"/>
  <c r="L2709" i="55"/>
  <c r="M2709" i="55"/>
  <c r="D2710" i="55"/>
  <c r="L2710" i="55"/>
  <c r="M2710" i="55"/>
  <c r="D2711" i="55"/>
  <c r="L2711" i="55"/>
  <c r="M2711" i="55"/>
  <c r="D2712" i="55"/>
  <c r="L2712" i="55"/>
  <c r="M2712" i="55"/>
  <c r="D2713" i="55"/>
  <c r="L2713" i="55"/>
  <c r="M2713" i="55"/>
  <c r="D2714" i="55"/>
  <c r="L2714" i="55"/>
  <c r="M2714" i="55"/>
  <c r="D2715" i="55"/>
  <c r="L2715" i="55"/>
  <c r="M2715" i="55"/>
  <c r="D2716" i="55"/>
  <c r="L2716" i="55"/>
  <c r="M2716" i="55"/>
  <c r="D2717" i="55"/>
  <c r="L2717" i="55"/>
  <c r="M2717" i="55"/>
  <c r="D2718" i="55"/>
  <c r="L2718" i="55"/>
  <c r="M2718" i="55"/>
  <c r="D2719" i="55"/>
  <c r="L2719" i="55"/>
  <c r="M2719" i="55"/>
  <c r="D2720" i="55"/>
  <c r="L2720" i="55"/>
  <c r="M2720" i="55"/>
  <c r="D2721" i="55"/>
  <c r="L2721" i="55"/>
  <c r="M2721" i="55"/>
  <c r="D2722" i="55"/>
  <c r="L2722" i="55"/>
  <c r="M2722" i="55"/>
  <c r="D2723" i="55"/>
  <c r="L2723" i="55"/>
  <c r="M2723" i="55"/>
  <c r="D2724" i="55"/>
  <c r="L2724" i="55"/>
  <c r="M2724" i="55"/>
  <c r="D2725" i="55"/>
  <c r="L2725" i="55"/>
  <c r="M2725" i="55"/>
  <c r="D2726" i="55"/>
  <c r="L2726" i="55"/>
  <c r="M2726" i="55"/>
  <c r="D2727" i="55"/>
  <c r="L2727" i="55"/>
  <c r="M2727" i="55"/>
  <c r="D2728" i="55"/>
  <c r="L2728" i="55"/>
  <c r="M2728" i="55"/>
  <c r="D2729" i="55"/>
  <c r="L2729" i="55"/>
  <c r="M2729" i="55"/>
  <c r="D2730" i="55"/>
  <c r="L2730" i="55"/>
  <c r="M2730" i="55"/>
  <c r="D2731" i="55"/>
  <c r="L2731" i="55"/>
  <c r="M2731" i="55"/>
  <c r="D2732" i="55"/>
  <c r="L2732" i="55"/>
  <c r="M2732" i="55"/>
  <c r="D2733" i="55"/>
  <c r="L2733" i="55"/>
  <c r="M2733" i="55"/>
  <c r="D2734" i="55"/>
  <c r="L2734" i="55"/>
  <c r="M2734" i="55"/>
  <c r="D2735" i="55"/>
  <c r="L2735" i="55"/>
  <c r="M2735" i="55"/>
  <c r="D2736" i="55"/>
  <c r="L2736" i="55"/>
  <c r="M2736" i="55"/>
  <c r="D2737" i="55"/>
  <c r="L2737" i="55"/>
  <c r="M2737" i="55"/>
  <c r="D2738" i="55"/>
  <c r="L2738" i="55"/>
  <c r="M2738" i="55"/>
  <c r="D2739" i="55"/>
  <c r="L2739" i="55"/>
  <c r="M2739" i="55"/>
  <c r="D2740" i="55"/>
  <c r="L2740" i="55"/>
  <c r="M2740" i="55"/>
  <c r="D2741" i="55"/>
  <c r="L2741" i="55"/>
  <c r="M2741" i="55"/>
  <c r="D2742" i="55"/>
  <c r="L2742" i="55"/>
  <c r="M2742" i="55"/>
  <c r="D2743" i="55"/>
  <c r="L2743" i="55"/>
  <c r="M2743" i="55"/>
  <c r="D2744" i="55"/>
  <c r="L2744" i="55"/>
  <c r="M2744" i="55"/>
  <c r="D2745" i="55"/>
  <c r="L2745" i="55"/>
  <c r="M2745" i="55"/>
  <c r="D2746" i="55"/>
  <c r="L2746" i="55"/>
  <c r="M2746" i="55"/>
  <c r="D2747" i="55"/>
  <c r="L2747" i="55"/>
  <c r="M2747" i="55"/>
  <c r="D2748" i="55"/>
  <c r="L2748" i="55"/>
  <c r="M2748" i="55"/>
  <c r="D2749" i="55"/>
  <c r="L2749" i="55"/>
  <c r="M2749" i="55"/>
  <c r="D2750" i="55"/>
  <c r="L2750" i="55"/>
  <c r="M2750" i="55"/>
  <c r="D2751" i="55"/>
  <c r="L2751" i="55"/>
  <c r="M2751" i="55"/>
  <c r="D2752" i="55"/>
  <c r="L2752" i="55"/>
  <c r="M2752" i="55"/>
  <c r="D2753" i="55"/>
  <c r="L2753" i="55"/>
  <c r="M2753" i="55"/>
  <c r="D2754" i="55"/>
  <c r="L2754" i="55"/>
  <c r="M2754" i="55"/>
  <c r="D2755" i="55"/>
  <c r="L2755" i="55"/>
  <c r="M2755" i="55"/>
  <c r="D2756" i="55"/>
  <c r="L2756" i="55"/>
  <c r="M2756" i="55"/>
  <c r="D2757" i="55"/>
  <c r="L2757" i="55"/>
  <c r="M2757" i="55"/>
  <c r="D2758" i="55"/>
  <c r="L2758" i="55"/>
  <c r="M2758" i="55"/>
  <c r="D2759" i="55"/>
  <c r="L2759" i="55"/>
  <c r="M2759" i="55"/>
  <c r="D2760" i="55"/>
  <c r="L2760" i="55"/>
  <c r="M2760" i="55"/>
  <c r="D2761" i="55"/>
  <c r="L2761" i="55"/>
  <c r="M2761" i="55"/>
  <c r="D2762" i="55"/>
  <c r="L2762" i="55"/>
  <c r="M2762" i="55"/>
  <c r="D2763" i="55"/>
  <c r="L2763" i="55"/>
  <c r="M2763" i="55"/>
  <c r="D2764" i="55"/>
  <c r="L2764" i="55"/>
  <c r="M2764" i="55"/>
  <c r="D2765" i="55"/>
  <c r="L2765" i="55"/>
  <c r="M2765" i="55"/>
  <c r="D2766" i="55"/>
  <c r="L2766" i="55"/>
  <c r="M2766" i="55"/>
  <c r="D2767" i="55"/>
  <c r="L2767" i="55"/>
  <c r="M2767" i="55"/>
  <c r="D2768" i="55"/>
  <c r="L2768" i="55"/>
  <c r="M2768" i="55"/>
  <c r="D2769" i="55"/>
  <c r="L2769" i="55"/>
  <c r="M2769" i="55"/>
  <c r="D2770" i="55"/>
  <c r="L2770" i="55"/>
  <c r="M2770" i="55"/>
  <c r="D2771" i="55"/>
  <c r="L2771" i="55"/>
  <c r="M2771" i="55"/>
  <c r="D2772" i="55"/>
  <c r="L2772" i="55"/>
  <c r="M2772" i="55"/>
  <c r="D2773" i="55"/>
  <c r="L2773" i="55"/>
  <c r="M2773" i="55"/>
  <c r="D2774" i="55"/>
  <c r="L2774" i="55"/>
  <c r="M2774" i="55"/>
  <c r="D2775" i="55"/>
  <c r="L2775" i="55"/>
  <c r="M2775" i="55"/>
  <c r="D2776" i="55"/>
  <c r="L2776" i="55"/>
  <c r="M2776" i="55"/>
  <c r="D2777" i="55"/>
  <c r="L2777" i="55"/>
  <c r="M2777" i="55"/>
  <c r="D2778" i="55"/>
  <c r="L2778" i="55"/>
  <c r="M2778" i="55"/>
  <c r="D2779" i="55"/>
  <c r="L2779" i="55"/>
  <c r="M2779" i="55"/>
  <c r="D2780" i="55"/>
  <c r="L2780" i="55"/>
  <c r="M2780" i="55"/>
  <c r="D2781" i="55"/>
  <c r="L2781" i="55"/>
  <c r="M2781" i="55"/>
  <c r="D2782" i="55"/>
  <c r="L2782" i="55"/>
  <c r="M2782" i="55"/>
  <c r="D2783" i="55"/>
  <c r="L2783" i="55"/>
  <c r="M2783" i="55"/>
  <c r="D2784" i="55"/>
  <c r="L2784" i="55"/>
  <c r="M2784" i="55"/>
  <c r="D2785" i="55"/>
  <c r="L2785" i="55"/>
  <c r="M2785" i="55"/>
  <c r="D2786" i="55"/>
  <c r="L2786" i="55"/>
  <c r="M2786" i="55"/>
  <c r="D2787" i="55"/>
  <c r="L2787" i="55"/>
  <c r="M2787" i="55"/>
  <c r="D2788" i="55"/>
  <c r="L2788" i="55"/>
  <c r="M2788" i="55"/>
  <c r="D2789" i="55"/>
  <c r="L2789" i="55"/>
  <c r="M2789" i="55"/>
  <c r="D2790" i="55"/>
  <c r="L2790" i="55"/>
  <c r="M2790" i="55"/>
  <c r="D2791" i="55"/>
  <c r="L2791" i="55"/>
  <c r="M2791" i="55"/>
  <c r="D2792" i="55"/>
  <c r="L2792" i="55"/>
  <c r="M2792" i="55"/>
  <c r="D2793" i="55"/>
  <c r="L2793" i="55"/>
  <c r="M2793" i="55"/>
  <c r="D2794" i="55"/>
  <c r="L2794" i="55"/>
  <c r="M2794" i="55"/>
  <c r="D2795" i="55"/>
  <c r="L2795" i="55"/>
  <c r="M2795" i="55"/>
  <c r="D2796" i="55"/>
  <c r="L2796" i="55"/>
  <c r="M2796" i="55"/>
  <c r="D2797" i="55"/>
  <c r="L2797" i="55"/>
  <c r="M2797" i="55"/>
  <c r="D2798" i="55"/>
  <c r="L2798" i="55"/>
  <c r="M2798" i="55"/>
  <c r="D2799" i="55"/>
  <c r="L2799" i="55"/>
  <c r="M2799" i="55"/>
  <c r="D2800" i="55"/>
  <c r="L2800" i="55"/>
  <c r="M2800" i="55"/>
  <c r="D2801" i="55"/>
  <c r="L2801" i="55"/>
  <c r="M2801" i="55"/>
  <c r="D2802" i="55"/>
  <c r="L2802" i="55"/>
  <c r="M2802" i="55"/>
  <c r="D2803" i="55"/>
  <c r="L2803" i="55"/>
  <c r="M2803" i="55"/>
  <c r="D2804" i="55"/>
  <c r="L2804" i="55"/>
  <c r="M2804" i="55"/>
  <c r="D2805" i="55"/>
  <c r="L2805" i="55"/>
  <c r="M2805" i="55"/>
  <c r="D2806" i="55"/>
  <c r="L2806" i="55"/>
  <c r="M2806" i="55"/>
  <c r="D2807" i="55"/>
  <c r="L2807" i="55"/>
  <c r="M2807" i="55"/>
  <c r="D2808" i="55"/>
  <c r="L2808" i="55"/>
  <c r="M2808" i="55"/>
  <c r="D2809" i="55"/>
  <c r="L2809" i="55"/>
  <c r="M2809" i="55"/>
  <c r="D2810" i="55"/>
  <c r="L2810" i="55"/>
  <c r="M2810" i="55"/>
  <c r="D2811" i="55"/>
  <c r="L2811" i="55"/>
  <c r="M2811" i="55"/>
  <c r="D2812" i="55"/>
  <c r="L2812" i="55"/>
  <c r="M2812" i="55"/>
  <c r="D2813" i="55"/>
  <c r="L2813" i="55"/>
  <c r="M2813" i="55"/>
  <c r="D2814" i="55"/>
  <c r="L2814" i="55"/>
  <c r="M2814" i="55"/>
  <c r="D2815" i="55"/>
  <c r="L2815" i="55"/>
  <c r="M2815" i="55"/>
  <c r="D2994" i="55"/>
  <c r="L2994" i="55"/>
  <c r="M2994" i="55"/>
  <c r="D2995" i="55"/>
  <c r="L2995" i="55"/>
  <c r="M2995" i="55"/>
  <c r="D3028" i="55"/>
  <c r="L3028" i="55"/>
  <c r="M3028" i="55"/>
  <c r="D3029" i="55"/>
  <c r="L3029" i="55"/>
  <c r="M3029" i="55"/>
  <c r="D3030" i="55"/>
  <c r="L3030" i="55"/>
  <c r="M3030" i="55"/>
  <c r="D3031" i="55"/>
  <c r="L3031" i="55"/>
  <c r="M3031" i="55"/>
  <c r="D3032" i="55"/>
  <c r="L3032" i="55"/>
  <c r="M3032" i="55"/>
  <c r="D3033" i="55"/>
  <c r="L3033" i="55"/>
  <c r="M3033" i="55"/>
  <c r="D3034" i="55"/>
  <c r="L3034" i="55"/>
  <c r="M3034" i="55"/>
  <c r="D3035" i="55"/>
  <c r="L3035" i="55"/>
  <c r="M3035" i="55"/>
  <c r="D3036" i="55"/>
  <c r="L3036" i="55"/>
  <c r="M3036" i="55"/>
  <c r="D3037" i="55"/>
  <c r="L3037" i="55"/>
  <c r="M3037" i="55"/>
  <c r="D3038" i="55"/>
  <c r="L3038" i="55"/>
  <c r="M3038" i="55"/>
  <c r="D3039" i="55"/>
  <c r="L3039" i="55"/>
  <c r="M3039" i="55"/>
  <c r="D3040" i="55"/>
  <c r="L3040" i="55"/>
  <c r="M3040" i="55"/>
  <c r="D3041" i="55"/>
  <c r="L3041" i="55"/>
  <c r="M3041" i="55"/>
  <c r="D3042" i="55"/>
  <c r="L3042" i="55"/>
  <c r="M3042" i="55"/>
  <c r="D3043" i="55"/>
  <c r="L3043" i="55"/>
  <c r="M3043" i="55"/>
  <c r="D3044" i="55"/>
  <c r="L3044" i="55"/>
  <c r="M3044" i="55"/>
  <c r="D3045" i="55"/>
  <c r="L3045" i="55"/>
  <c r="M3045" i="55"/>
  <c r="D3046" i="55"/>
  <c r="L3046" i="55"/>
  <c r="M3046" i="55"/>
  <c r="D3047" i="55"/>
  <c r="L3047" i="55"/>
  <c r="M3047" i="55"/>
  <c r="D3048" i="55"/>
  <c r="L3048" i="55"/>
  <c r="M3048" i="55"/>
  <c r="D3049" i="55"/>
  <c r="L3049" i="55"/>
  <c r="M3049" i="55"/>
  <c r="D3050" i="55"/>
  <c r="L3050" i="55"/>
  <c r="M3050" i="55"/>
  <c r="D3051" i="55"/>
  <c r="L3051" i="55"/>
  <c r="M3051" i="55"/>
  <c r="D3052" i="55"/>
  <c r="L3052" i="55"/>
  <c r="M3052" i="55"/>
  <c r="D3053" i="55"/>
  <c r="L3053" i="55"/>
  <c r="M3053" i="55"/>
  <c r="D3054" i="55"/>
  <c r="L3054" i="55"/>
  <c r="M3054" i="55"/>
  <c r="D3055" i="55"/>
  <c r="L3055" i="55"/>
  <c r="M3055" i="55"/>
  <c r="D3056" i="55"/>
  <c r="L3056" i="55"/>
  <c r="M3056" i="55"/>
  <c r="D3057" i="55"/>
  <c r="L3057" i="55"/>
  <c r="M3057" i="55"/>
  <c r="D3060" i="55"/>
  <c r="L3060" i="55"/>
  <c r="M3060" i="55"/>
  <c r="D3061" i="55"/>
  <c r="L3061" i="55"/>
  <c r="M3061" i="55"/>
  <c r="R5" i="54"/>
  <c r="R6" i="54" s="1" a="1"/>
  <c r="R6" i="54" s="1"/>
  <c r="I10" i="54"/>
  <c r="J10" i="54"/>
  <c r="AJ182" i="60" s="1"/>
  <c r="K10" i="54" a="1"/>
  <c r="K10" i="54" s="1"/>
  <c r="L10" i="54" a="1"/>
  <c r="L10" i="54" s="1"/>
  <c r="M10" i="54" a="1"/>
  <c r="M10" i="54" s="1"/>
  <c r="N10" i="54" a="1"/>
  <c r="N10" i="54" s="1"/>
  <c r="C14" i="54"/>
  <c r="C15" i="54" s="1"/>
  <c r="C16" i="54" s="1"/>
  <c r="C17" i="54" s="1"/>
  <c r="C18" i="54" s="1"/>
  <c r="C19" i="54" s="1"/>
  <c r="C20" i="54" s="1"/>
  <c r="C21" i="54" s="1"/>
  <c r="C22" i="54" s="1"/>
  <c r="C23" i="54" s="1"/>
  <c r="C24" i="54" s="1"/>
  <c r="C25" i="54" s="1"/>
  <c r="C26" i="54" s="1"/>
  <c r="C27" i="54" s="1"/>
  <c r="C28" i="54" s="1"/>
  <c r="C29" i="54" s="1"/>
  <c r="C30" i="54" s="1"/>
  <c r="C31" i="54" s="1"/>
  <c r="C32" i="54" s="1"/>
  <c r="C33" i="54" s="1"/>
  <c r="C34" i="54" s="1"/>
  <c r="C35" i="54" s="1"/>
  <c r="C36" i="54" s="1"/>
  <c r="C37" i="54" s="1"/>
  <c r="C38" i="54" s="1"/>
  <c r="C39" i="54" s="1"/>
  <c r="C40" i="54" s="1"/>
  <c r="C41" i="54" s="1"/>
  <c r="C42" i="54" s="1"/>
  <c r="C43" i="54" s="1"/>
  <c r="C44" i="54" s="1"/>
  <c r="C45" i="54" s="1"/>
  <c r="C46" i="54" s="1"/>
  <c r="C47" i="54" s="1"/>
  <c r="C48" i="54" s="1"/>
  <c r="C49" i="54" s="1"/>
  <c r="C50" i="54" s="1"/>
  <c r="C51" i="54" s="1"/>
  <c r="C52" i="54" s="1"/>
  <c r="C53" i="54" s="1"/>
  <c r="C54" i="54" s="1"/>
  <c r="C55" i="54" s="1"/>
  <c r="C56" i="54" s="1"/>
  <c r="C57" i="54" s="1"/>
  <c r="C58" i="54" s="1"/>
  <c r="C59" i="54" s="1"/>
  <c r="C60" i="54" s="1"/>
  <c r="C61" i="54" s="1"/>
  <c r="C62" i="54" s="1"/>
  <c r="C63" i="54" s="1"/>
  <c r="C64" i="54" s="1"/>
  <c r="C65" i="54" s="1"/>
  <c r="C66" i="54" s="1"/>
  <c r="C67" i="54" s="1"/>
  <c r="C68" i="54" s="1"/>
  <c r="C69" i="54" s="1"/>
  <c r="C70" i="54" s="1"/>
  <c r="C71" i="54" s="1"/>
  <c r="C72" i="54" s="1"/>
  <c r="C73" i="54" s="1"/>
  <c r="C74" i="54" s="1"/>
  <c r="C75" i="54" s="1"/>
  <c r="C76" i="54" s="1"/>
  <c r="C77" i="54" s="1"/>
  <c r="C78" i="54" s="1"/>
  <c r="C79" i="54" s="1"/>
  <c r="C80" i="54" s="1"/>
  <c r="C81" i="54" s="1"/>
  <c r="C82" i="54" s="1"/>
  <c r="C83" i="54" s="1"/>
  <c r="C84" i="54" s="1"/>
  <c r="C85" i="54" s="1"/>
  <c r="C86" i="54" s="1"/>
  <c r="C87" i="54" s="1"/>
  <c r="C88" i="54" s="1"/>
  <c r="C89" i="54" s="1"/>
  <c r="C90" i="54" s="1"/>
  <c r="C91" i="54" s="1"/>
  <c r="C92" i="54" s="1"/>
  <c r="C93" i="54" s="1"/>
  <c r="C94" i="54" s="1"/>
  <c r="C95" i="54" s="1"/>
  <c r="C96" i="54" s="1"/>
  <c r="C97" i="54" s="1"/>
  <c r="C98" i="54" s="1"/>
  <c r="C99" i="54" s="1"/>
  <c r="C100" i="54" s="1"/>
  <c r="C101" i="54" s="1"/>
  <c r="C102" i="54" s="1"/>
  <c r="C103" i="54" s="1"/>
  <c r="C104" i="54" s="1"/>
  <c r="C105" i="54" s="1"/>
  <c r="C106" i="54" s="1"/>
  <c r="C107" i="54" s="1"/>
  <c r="C108" i="54" s="1"/>
  <c r="C109" i="54" s="1"/>
  <c r="C110" i="54" s="1"/>
  <c r="C111" i="54" s="1"/>
  <c r="C112" i="54" s="1"/>
  <c r="C113" i="54" s="1"/>
  <c r="C114" i="54" s="1"/>
  <c r="C115" i="54" s="1"/>
  <c r="C116" i="54" s="1"/>
  <c r="C117" i="54" s="1"/>
  <c r="C118" i="54" s="1"/>
  <c r="C119" i="54" s="1"/>
  <c r="C120" i="54" s="1"/>
  <c r="C121" i="54" s="1"/>
  <c r="C122" i="54" s="1"/>
  <c r="C123" i="54" s="1"/>
  <c r="C124" i="54" s="1"/>
  <c r="C125" i="54" s="1"/>
  <c r="C126" i="54" s="1"/>
  <c r="C127" i="54" s="1"/>
  <c r="C128" i="54" s="1"/>
  <c r="C129" i="54" s="1"/>
  <c r="C130" i="54" s="1"/>
  <c r="C131" i="54" s="1"/>
  <c r="C132" i="54" s="1"/>
  <c r="C133" i="54" s="1"/>
  <c r="C134" i="54" s="1"/>
  <c r="C135" i="54" s="1"/>
  <c r="C136" i="54" s="1"/>
  <c r="C137" i="54" s="1"/>
  <c r="C138" i="54" s="1"/>
  <c r="C139" i="54" s="1"/>
  <c r="C140" i="54" s="1"/>
  <c r="C141" i="54" s="1"/>
  <c r="C142" i="54" s="1"/>
  <c r="C143" i="54" s="1"/>
  <c r="C144" i="54" s="1"/>
  <c r="C145" i="54" s="1"/>
  <c r="C146" i="54" s="1"/>
  <c r="C147" i="54" s="1"/>
  <c r="C148" i="54" s="1"/>
  <c r="C149" i="54" s="1"/>
  <c r="C150" i="54" s="1"/>
  <c r="C151" i="54" s="1"/>
  <c r="C152" i="54" s="1"/>
  <c r="C153" i="54" s="1"/>
  <c r="C154" i="54" s="1"/>
  <c r="C155" i="54" s="1"/>
  <c r="C156" i="54" s="1"/>
  <c r="C157" i="54" s="1"/>
  <c r="C158" i="54" s="1"/>
  <c r="C159" i="54" s="1"/>
  <c r="C160" i="54" s="1"/>
  <c r="C161" i="54" s="1"/>
  <c r="C162" i="54" s="1"/>
  <c r="C163" i="54" s="1"/>
  <c r="C164" i="54" s="1"/>
  <c r="C165" i="54" s="1"/>
  <c r="C166" i="54" s="1"/>
  <c r="C167" i="54" s="1"/>
  <c r="C168" i="54" s="1"/>
  <c r="C169" i="54" s="1"/>
  <c r="C170" i="54" s="1"/>
  <c r="C171" i="54" s="1"/>
  <c r="C172" i="54" s="1"/>
  <c r="C173" i="54" s="1"/>
  <c r="C174" i="54" s="1"/>
  <c r="C175" i="54" s="1"/>
  <c r="C176" i="54" s="1"/>
  <c r="C177" i="54" s="1"/>
  <c r="C178" i="54" s="1"/>
  <c r="C179" i="54" s="1"/>
  <c r="C180" i="54" s="1"/>
  <c r="C181" i="54" s="1"/>
  <c r="C182" i="54" s="1"/>
  <c r="C183" i="54" s="1"/>
  <c r="C184" i="54" s="1"/>
  <c r="C185" i="54" s="1"/>
  <c r="C186" i="54" s="1"/>
  <c r="C187" i="54" s="1"/>
  <c r="C188" i="54" s="1"/>
  <c r="C189" i="54" s="1"/>
  <c r="C190" i="54" s="1"/>
  <c r="C191" i="54" s="1"/>
  <c r="C192" i="54" s="1"/>
  <c r="C193" i="54" s="1"/>
  <c r="C194" i="54" s="1"/>
  <c r="C195" i="54" s="1"/>
  <c r="C196" i="54" s="1"/>
  <c r="C197" i="54" s="1"/>
  <c r="C198" i="54" s="1"/>
  <c r="C199" i="54" s="1"/>
  <c r="C200" i="54" s="1"/>
  <c r="C201" i="54" s="1"/>
  <c r="C202" i="54" s="1"/>
  <c r="C203" i="54" s="1"/>
  <c r="C204" i="54" s="1"/>
  <c r="C205" i="54" s="1"/>
  <c r="C206" i="54" s="1"/>
  <c r="C207" i="54" s="1"/>
  <c r="C208" i="54" s="1"/>
  <c r="C209" i="54" s="1"/>
  <c r="C210" i="54" s="1"/>
  <c r="C211" i="54" s="1"/>
  <c r="C212" i="54" s="1"/>
  <c r="C213" i="54" s="1"/>
  <c r="C214" i="54" s="1"/>
  <c r="C215" i="54" s="1"/>
  <c r="C216" i="54" s="1"/>
  <c r="C217" i="54" s="1"/>
  <c r="C218" i="54" s="1"/>
  <c r="C219" i="54" s="1"/>
  <c r="C220" i="54" s="1"/>
  <c r="C221" i="54" s="1"/>
  <c r="C222" i="54" s="1"/>
  <c r="C223" i="54" s="1"/>
  <c r="C224" i="54" s="1"/>
  <c r="C225" i="54" s="1"/>
  <c r="C226" i="54" s="1"/>
  <c r="C227" i="54" s="1"/>
  <c r="C228" i="54" s="1"/>
  <c r="C229" i="54" s="1"/>
  <c r="C230" i="54" s="1"/>
  <c r="C231" i="54" s="1"/>
  <c r="C232" i="54" s="1"/>
  <c r="C233" i="54" s="1"/>
  <c r="C234" i="54" s="1"/>
  <c r="C235" i="54" s="1"/>
  <c r="C236" i="54" s="1"/>
  <c r="C237" i="54" s="1"/>
  <c r="C238" i="54" s="1"/>
  <c r="C239" i="54" s="1"/>
  <c r="C240" i="54" s="1"/>
  <c r="C241" i="54" s="1"/>
  <c r="C242" i="54" s="1"/>
  <c r="C243" i="54" s="1"/>
  <c r="C244" i="54" s="1"/>
  <c r="C245" i="54" s="1"/>
  <c r="C246" i="54" s="1"/>
  <c r="C247" i="54" s="1"/>
  <c r="C248" i="54" s="1"/>
  <c r="C249" i="54" s="1"/>
  <c r="C250" i="54" s="1"/>
  <c r="C251" i="54" s="1"/>
  <c r="C252" i="54" s="1"/>
  <c r="C253" i="54" s="1"/>
  <c r="C254" i="54" s="1"/>
  <c r="C255" i="54" s="1"/>
  <c r="C256" i="54" s="1"/>
  <c r="C257" i="54" s="1"/>
  <c r="C258" i="54" s="1"/>
  <c r="C259" i="54" s="1"/>
  <c r="C260" i="54" s="1"/>
  <c r="C261" i="54" s="1"/>
  <c r="C262" i="54" s="1"/>
  <c r="C263" i="54" s="1"/>
  <c r="C264" i="54" s="1"/>
  <c r="C265" i="54" s="1"/>
  <c r="C266" i="54" s="1"/>
  <c r="C267" i="54" s="1"/>
  <c r="C268" i="54" s="1"/>
  <c r="C269" i="54" s="1"/>
  <c r="C270" i="54" s="1"/>
  <c r="C271" i="54" s="1"/>
  <c r="C272" i="54" s="1"/>
  <c r="C273" i="54" s="1"/>
  <c r="C274" i="54" s="1"/>
  <c r="C275" i="54" s="1"/>
  <c r="C276" i="54" s="1"/>
  <c r="C277" i="54" s="1"/>
  <c r="C278" i="54" s="1"/>
  <c r="C279" i="54" s="1"/>
  <c r="C280" i="54" s="1"/>
  <c r="C281" i="54" s="1"/>
  <c r="C282" i="54" s="1"/>
  <c r="C283" i="54" s="1"/>
  <c r="C284" i="54" s="1"/>
  <c r="C285" i="54" s="1"/>
  <c r="C286" i="54" s="1"/>
  <c r="C287" i="54" s="1"/>
  <c r="C288" i="54" s="1"/>
  <c r="C289" i="54" s="1"/>
  <c r="C290" i="54" s="1"/>
  <c r="C291" i="54" s="1"/>
  <c r="C292" i="54" s="1"/>
  <c r="C293" i="54" s="1"/>
  <c r="C294" i="54" s="1"/>
  <c r="C295" i="54" s="1"/>
  <c r="C296" i="54" s="1"/>
  <c r="C297" i="54" s="1"/>
  <c r="C298" i="54" s="1"/>
  <c r="C299" i="54" s="1"/>
  <c r="C300" i="54" s="1"/>
  <c r="C301" i="54" s="1"/>
  <c r="C302" i="54" s="1"/>
  <c r="C303" i="54" s="1"/>
  <c r="C304" i="54" s="1"/>
  <c r="C305" i="54" s="1"/>
  <c r="C306" i="54" s="1"/>
  <c r="C307" i="54" s="1"/>
  <c r="C308" i="54" s="1"/>
  <c r="C309" i="54" s="1"/>
  <c r="C310" i="54" s="1"/>
  <c r="C311" i="54" s="1"/>
  <c r="C312" i="54" s="1"/>
  <c r="C313" i="54" s="1"/>
  <c r="C314" i="54" s="1"/>
  <c r="C315" i="54" s="1"/>
  <c r="C316" i="54" s="1"/>
  <c r="C317" i="54" s="1"/>
  <c r="C318" i="54" s="1"/>
  <c r="C319" i="54" s="1"/>
  <c r="C320" i="54" s="1"/>
  <c r="C321" i="54" s="1"/>
  <c r="C322" i="54" s="1"/>
  <c r="C323" i="54" s="1"/>
  <c r="C324" i="54" s="1"/>
  <c r="C325" i="54" s="1"/>
  <c r="C326" i="54" s="1"/>
  <c r="C327" i="54" s="1"/>
  <c r="C328" i="54" s="1"/>
  <c r="C329" i="54" s="1"/>
  <c r="C330" i="54" s="1"/>
  <c r="C331" i="54" s="1"/>
  <c r="C332" i="54" s="1"/>
  <c r="C333" i="54" s="1"/>
  <c r="C334" i="54" s="1"/>
  <c r="C335" i="54" s="1"/>
  <c r="C336" i="54" s="1"/>
  <c r="C337" i="54" s="1"/>
  <c r="C338" i="54" s="1"/>
  <c r="C339" i="54" s="1"/>
  <c r="C340" i="54" s="1"/>
  <c r="C341" i="54" s="1"/>
  <c r="C342" i="54" s="1"/>
  <c r="C343" i="54" s="1"/>
  <c r="C344" i="54" s="1"/>
  <c r="C345" i="54" s="1"/>
  <c r="C346" i="54" s="1"/>
  <c r="C347" i="54" s="1"/>
  <c r="C348" i="54" s="1"/>
  <c r="C349" i="54" s="1"/>
  <c r="C350" i="54" s="1"/>
  <c r="C351" i="54" s="1"/>
  <c r="C352" i="54" s="1"/>
  <c r="C353" i="54" s="1"/>
  <c r="C354" i="54" s="1"/>
  <c r="C355" i="54" s="1"/>
  <c r="C356" i="54" s="1"/>
  <c r="C357" i="54" s="1"/>
  <c r="C358" i="54" s="1"/>
  <c r="C359" i="54" s="1"/>
  <c r="C360" i="54" s="1"/>
  <c r="C361" i="54" s="1"/>
  <c r="C362" i="54" s="1"/>
  <c r="C363" i="54" s="1"/>
  <c r="C364" i="54" s="1"/>
  <c r="C365" i="54" s="1"/>
  <c r="C366" i="54" s="1"/>
  <c r="C367" i="54" s="1"/>
  <c r="C368" i="54" s="1"/>
  <c r="C369" i="54" s="1"/>
  <c r="C370" i="54" s="1"/>
  <c r="C371" i="54" s="1"/>
  <c r="C372" i="54" s="1"/>
  <c r="C373" i="54" s="1"/>
  <c r="C374" i="54" s="1"/>
  <c r="C375" i="54" s="1"/>
  <c r="C376" i="54" s="1"/>
  <c r="C377" i="54" s="1"/>
  <c r="C378" i="54" s="1"/>
  <c r="C379" i="54" s="1"/>
  <c r="C380" i="54" s="1"/>
  <c r="C381" i="54" s="1"/>
  <c r="C382" i="54" s="1"/>
  <c r="C383" i="54" s="1"/>
  <c r="C384" i="54" s="1"/>
  <c r="C385" i="54" s="1"/>
  <c r="C386" i="54" s="1"/>
  <c r="C387" i="54" s="1"/>
  <c r="C388" i="54" s="1"/>
  <c r="C389" i="54" s="1"/>
  <c r="C390" i="54" s="1"/>
  <c r="C391" i="54" s="1"/>
  <c r="C392" i="54" s="1"/>
  <c r="C393" i="54" s="1"/>
  <c r="C394" i="54" s="1"/>
  <c r="C395" i="54" s="1"/>
  <c r="C396" i="54" s="1"/>
  <c r="C397" i="54" s="1"/>
  <c r="C398" i="54" s="1"/>
  <c r="C399" i="54" s="1"/>
  <c r="C400" i="54" s="1"/>
  <c r="C401" i="54" s="1"/>
  <c r="C402" i="54" s="1"/>
  <c r="C403" i="54" s="1"/>
  <c r="C404" i="54" s="1"/>
  <c r="C405" i="54" s="1"/>
  <c r="C406" i="54" s="1"/>
  <c r="C407" i="54" s="1"/>
  <c r="C408" i="54" s="1"/>
  <c r="C409" i="54" s="1"/>
  <c r="C410" i="54" s="1"/>
  <c r="C411" i="54" s="1"/>
  <c r="C412" i="54" s="1"/>
  <c r="C413" i="54" s="1"/>
  <c r="C414" i="54" s="1"/>
  <c r="C415" i="54" s="1"/>
  <c r="C416" i="54" s="1"/>
  <c r="C417" i="54" s="1"/>
  <c r="C418" i="54" s="1"/>
  <c r="C419" i="54" s="1"/>
  <c r="C420" i="54" s="1"/>
  <c r="C421" i="54" s="1"/>
  <c r="C422" i="54" s="1"/>
  <c r="C423" i="54" s="1"/>
  <c r="C424" i="54" s="1"/>
  <c r="C425" i="54" s="1"/>
  <c r="C426" i="54" s="1"/>
  <c r="C427" i="54" s="1"/>
  <c r="C428" i="54" s="1"/>
  <c r="C429" i="54" s="1"/>
  <c r="C430" i="54" s="1"/>
  <c r="C431" i="54" s="1"/>
  <c r="C432" i="54" s="1"/>
  <c r="C433" i="54" s="1"/>
  <c r="C434" i="54" s="1"/>
  <c r="C435" i="54" s="1"/>
  <c r="C436" i="54" s="1"/>
  <c r="C437" i="54" s="1"/>
  <c r="C438" i="54" s="1"/>
  <c r="C439" i="54" s="1"/>
  <c r="C440" i="54" s="1"/>
  <c r="C441" i="54" s="1"/>
  <c r="C442" i="54" s="1"/>
  <c r="C443" i="54" s="1"/>
  <c r="C444" i="54" s="1"/>
  <c r="C445" i="54" s="1"/>
  <c r="C446" i="54" s="1"/>
  <c r="C447" i="54" s="1"/>
  <c r="C448" i="54" s="1"/>
  <c r="C449" i="54" s="1"/>
  <c r="C450" i="54" s="1"/>
  <c r="C451" i="54" s="1"/>
  <c r="C452" i="54" s="1"/>
  <c r="C453" i="54" s="1"/>
  <c r="C454" i="54" s="1"/>
  <c r="C455" i="54" s="1"/>
  <c r="C456" i="54" s="1"/>
  <c r="C457" i="54" s="1"/>
  <c r="C458" i="54" s="1"/>
  <c r="C459" i="54" s="1"/>
  <c r="C460" i="54" s="1"/>
  <c r="C461" i="54" s="1"/>
  <c r="C462" i="54" s="1"/>
  <c r="C463" i="54" s="1"/>
  <c r="C464" i="54" s="1"/>
  <c r="C465" i="54" s="1"/>
  <c r="C466" i="54" s="1"/>
  <c r="C467" i="54" s="1"/>
  <c r="C468" i="54" s="1"/>
  <c r="C469" i="54" s="1"/>
  <c r="C470" i="54" s="1"/>
  <c r="C471" i="54" s="1"/>
  <c r="C472" i="54" s="1"/>
  <c r="C473" i="54" s="1"/>
  <c r="C474" i="54" s="1"/>
  <c r="C475" i="54" s="1"/>
  <c r="C476" i="54" s="1"/>
  <c r="C477" i="54" s="1"/>
  <c r="C478" i="54" s="1"/>
  <c r="C479" i="54" s="1"/>
  <c r="C480" i="54" s="1"/>
  <c r="C481" i="54" s="1"/>
  <c r="C482" i="54" s="1"/>
  <c r="C483" i="54" s="1"/>
  <c r="C484" i="54" s="1"/>
  <c r="C485" i="54" s="1"/>
  <c r="C486" i="54" s="1"/>
  <c r="C487" i="54" s="1"/>
  <c r="C488" i="54" s="1"/>
  <c r="C489" i="54" s="1"/>
  <c r="C490" i="54" s="1"/>
  <c r="C491" i="54" s="1"/>
  <c r="C492" i="54" s="1"/>
  <c r="C493" i="54" s="1"/>
  <c r="C494" i="54" s="1"/>
  <c r="C495" i="54" s="1"/>
  <c r="C496" i="54" s="1"/>
  <c r="C497" i="54" s="1"/>
  <c r="C498" i="54" s="1"/>
  <c r="C499" i="54" s="1"/>
  <c r="C500" i="54" s="1"/>
  <c r="C501" i="54" s="1"/>
  <c r="C502" i="54" s="1"/>
  <c r="C503" i="54" s="1"/>
  <c r="C504" i="54" s="1"/>
  <c r="C505" i="54" s="1"/>
  <c r="C506" i="54" s="1"/>
  <c r="C507" i="54" s="1"/>
  <c r="C508" i="54" s="1"/>
  <c r="C509" i="54" s="1"/>
  <c r="C510" i="54" s="1"/>
  <c r="C511" i="54" s="1"/>
  <c r="C512" i="54" s="1"/>
  <c r="C513" i="54" s="1"/>
  <c r="C514" i="54" s="1"/>
  <c r="C515" i="54" s="1"/>
  <c r="C516" i="54" s="1"/>
  <c r="C517" i="54" s="1"/>
  <c r="C518" i="54" s="1"/>
  <c r="C519" i="54" s="1"/>
  <c r="C520" i="54" s="1"/>
  <c r="C521" i="54" s="1"/>
  <c r="C522" i="54" s="1"/>
  <c r="C523" i="54" s="1"/>
  <c r="C524" i="54" s="1"/>
  <c r="C525" i="54" s="1"/>
  <c r="C526" i="54" s="1"/>
  <c r="C527" i="54" s="1"/>
  <c r="C528" i="54" s="1"/>
  <c r="C529" i="54" s="1"/>
  <c r="C530" i="54" s="1"/>
  <c r="C531" i="54" s="1"/>
  <c r="C532" i="54" s="1"/>
  <c r="C533" i="54" s="1"/>
  <c r="C534" i="54" s="1"/>
  <c r="C535" i="54" s="1"/>
  <c r="C536" i="54" s="1"/>
  <c r="C537" i="54" s="1"/>
  <c r="C538" i="54" s="1"/>
  <c r="C539" i="54" s="1"/>
  <c r="C540" i="54" s="1"/>
  <c r="C541" i="54" s="1"/>
  <c r="C542" i="54" s="1"/>
  <c r="C543" i="54" s="1"/>
  <c r="C544" i="54" s="1"/>
  <c r="C545" i="54" s="1"/>
  <c r="C546" i="54" s="1"/>
  <c r="C547" i="54" s="1"/>
  <c r="C548" i="54" s="1"/>
  <c r="C549" i="54" s="1"/>
  <c r="C550" i="54" s="1"/>
  <c r="C551" i="54" s="1"/>
  <c r="C552" i="54" s="1"/>
  <c r="C553" i="54" s="1"/>
  <c r="C554" i="54" s="1"/>
  <c r="C555" i="54" s="1"/>
  <c r="C556" i="54" s="1"/>
  <c r="C557" i="54" s="1"/>
  <c r="C558" i="54" s="1"/>
  <c r="C559" i="54" s="1"/>
  <c r="C560" i="54" s="1"/>
  <c r="C561" i="54" s="1"/>
  <c r="C562" i="54" s="1"/>
  <c r="C563" i="54" s="1"/>
  <c r="C564" i="54" s="1"/>
  <c r="C565" i="54" s="1"/>
  <c r="C566" i="54" s="1"/>
  <c r="C567" i="54" s="1"/>
  <c r="C568" i="54" s="1"/>
  <c r="C569" i="54" s="1"/>
  <c r="C570" i="54" s="1"/>
  <c r="C571" i="54" s="1"/>
  <c r="C572" i="54" s="1"/>
  <c r="C573" i="54" s="1"/>
  <c r="C574" i="54" s="1"/>
  <c r="C575" i="54" s="1"/>
  <c r="C576" i="54" s="1"/>
  <c r="C577" i="54" s="1"/>
  <c r="C578" i="54" s="1"/>
  <c r="C579" i="54" s="1"/>
  <c r="C580" i="54" s="1"/>
  <c r="C581" i="54" s="1"/>
  <c r="C582" i="54" s="1"/>
  <c r="C583" i="54" s="1"/>
  <c r="C584" i="54" s="1"/>
  <c r="C585" i="54" s="1"/>
  <c r="C586" i="54" s="1"/>
  <c r="C587" i="54" s="1"/>
  <c r="C588" i="54" s="1"/>
  <c r="C589" i="54" s="1"/>
  <c r="C590" i="54" s="1"/>
  <c r="C591" i="54" s="1"/>
  <c r="C592" i="54" s="1"/>
  <c r="C593" i="54" s="1"/>
  <c r="C594" i="54" s="1"/>
  <c r="C595" i="54" s="1"/>
  <c r="C596" i="54" s="1"/>
  <c r="C597" i="54" s="1"/>
  <c r="C598" i="54" s="1"/>
  <c r="C599" i="54" s="1"/>
  <c r="C600" i="54" s="1"/>
  <c r="C601" i="54" s="1"/>
  <c r="C602" i="54" s="1"/>
  <c r="C603" i="54" s="1"/>
  <c r="C604" i="54" s="1"/>
  <c r="C605" i="54" s="1"/>
  <c r="C606" i="54" s="1"/>
  <c r="C607" i="54" s="1"/>
  <c r="C608" i="54" s="1"/>
  <c r="C609" i="54" s="1"/>
  <c r="C610" i="54" s="1"/>
  <c r="C611" i="54" s="1"/>
  <c r="C612" i="54" s="1"/>
  <c r="C613" i="54" s="1"/>
  <c r="C614" i="54" s="1"/>
  <c r="C615" i="54" s="1"/>
  <c r="C616" i="54" s="1"/>
  <c r="C617" i="54" s="1"/>
  <c r="C618" i="54" s="1"/>
  <c r="C619" i="54" s="1"/>
  <c r="C620" i="54" s="1"/>
  <c r="C621" i="54" s="1"/>
  <c r="C622" i="54" s="1"/>
  <c r="C623" i="54" s="1"/>
  <c r="C624" i="54" s="1"/>
  <c r="C625" i="54" s="1"/>
  <c r="C626" i="54" s="1"/>
  <c r="C627" i="54" s="1"/>
  <c r="C628" i="54" s="1"/>
  <c r="C629" i="54" s="1"/>
  <c r="C630" i="54" s="1"/>
  <c r="C631" i="54" s="1"/>
  <c r="C632" i="54" s="1"/>
  <c r="C633" i="54" s="1"/>
  <c r="C634" i="54" s="1"/>
  <c r="C635" i="54" s="1"/>
  <c r="C636" i="54" s="1"/>
  <c r="C637" i="54" s="1"/>
  <c r="C638" i="54" s="1"/>
  <c r="C639" i="54" s="1"/>
  <c r="C640" i="54" s="1"/>
  <c r="C641" i="54" s="1"/>
  <c r="C642" i="54" s="1"/>
  <c r="C643" i="54" s="1"/>
  <c r="C644" i="54" s="1"/>
  <c r="C645" i="54" s="1"/>
  <c r="C646" i="54" s="1"/>
  <c r="C647" i="54" s="1"/>
  <c r="C648" i="54" s="1"/>
  <c r="C649" i="54" s="1"/>
  <c r="C650" i="54" s="1"/>
  <c r="C651" i="54" s="1"/>
  <c r="C652" i="54" s="1"/>
  <c r="C653" i="54" s="1"/>
  <c r="C654" i="54" s="1"/>
  <c r="C655" i="54" s="1"/>
  <c r="C656" i="54" s="1"/>
  <c r="C657" i="54" s="1"/>
  <c r="C658" i="54" s="1"/>
  <c r="C659" i="54" s="1"/>
  <c r="C660" i="54" s="1"/>
  <c r="C661" i="54" s="1"/>
  <c r="C662" i="54" s="1"/>
  <c r="C663" i="54" s="1"/>
  <c r="C664" i="54" s="1"/>
  <c r="C665" i="54" s="1"/>
  <c r="C666" i="54" s="1"/>
  <c r="C667" i="54" s="1"/>
  <c r="C668" i="54" s="1"/>
  <c r="C669" i="54" s="1"/>
  <c r="C670" i="54" s="1"/>
  <c r="C671" i="54" s="1"/>
  <c r="C672" i="54" s="1"/>
  <c r="C673" i="54" s="1"/>
  <c r="C674" i="54" s="1"/>
  <c r="C675" i="54" s="1"/>
  <c r="C676" i="54" s="1"/>
  <c r="C677" i="54" s="1"/>
  <c r="C678" i="54" s="1"/>
  <c r="C679" i="54" s="1"/>
  <c r="C680" i="54" s="1"/>
  <c r="C681" i="54" s="1"/>
  <c r="C682" i="54" s="1"/>
  <c r="C683" i="54" s="1"/>
  <c r="C684" i="54" s="1"/>
  <c r="C685" i="54" s="1"/>
  <c r="C686" i="54" s="1"/>
  <c r="C687" i="54" s="1"/>
  <c r="C688" i="54" s="1"/>
  <c r="C689" i="54" s="1"/>
  <c r="C690" i="54" s="1"/>
  <c r="C691" i="54" s="1"/>
  <c r="C692" i="54" s="1"/>
  <c r="C693" i="54" s="1"/>
  <c r="C694" i="54" s="1"/>
  <c r="C695" i="54" s="1"/>
  <c r="C696" i="54" s="1"/>
  <c r="C697" i="54" s="1"/>
  <c r="C698" i="54" s="1"/>
  <c r="C699" i="54" s="1"/>
  <c r="C700" i="54" s="1"/>
  <c r="C701" i="54" s="1"/>
  <c r="C702" i="54" s="1"/>
  <c r="C703" i="54" s="1"/>
  <c r="C704" i="54" s="1"/>
  <c r="C705" i="54" s="1"/>
  <c r="C706" i="54" s="1"/>
  <c r="C707" i="54" s="1"/>
  <c r="C708" i="54" s="1"/>
  <c r="C709" i="54" s="1"/>
  <c r="C710" i="54" s="1"/>
  <c r="C711" i="54" s="1"/>
  <c r="C712" i="54" s="1"/>
  <c r="C713" i="54" s="1"/>
  <c r="C714" i="54" s="1"/>
  <c r="C715" i="54" s="1"/>
  <c r="C716" i="54" s="1"/>
  <c r="C717" i="54" s="1"/>
  <c r="C718" i="54" s="1"/>
  <c r="C719" i="54" s="1"/>
  <c r="C720" i="54" s="1"/>
  <c r="C721" i="54" s="1"/>
  <c r="C722" i="54" s="1"/>
  <c r="C723" i="54" s="1"/>
  <c r="C724" i="54" s="1"/>
  <c r="C725" i="54" s="1"/>
  <c r="C726" i="54" s="1"/>
  <c r="C727" i="54" s="1"/>
  <c r="C728" i="54" s="1"/>
  <c r="C729" i="54" s="1"/>
  <c r="C730" i="54" s="1"/>
  <c r="C731" i="54" s="1"/>
  <c r="C732" i="54" s="1"/>
  <c r="C733" i="54" s="1"/>
  <c r="C734" i="54" s="1"/>
  <c r="C735" i="54" s="1"/>
  <c r="C736" i="54" s="1"/>
  <c r="C737" i="54" s="1"/>
  <c r="C738" i="54" s="1"/>
  <c r="C739" i="54" s="1"/>
  <c r="C740" i="54" s="1"/>
  <c r="C741" i="54" s="1"/>
  <c r="C742" i="54" s="1"/>
  <c r="C743" i="54" s="1"/>
  <c r="C744" i="54" s="1"/>
  <c r="C745" i="54" s="1"/>
  <c r="C746" i="54" s="1"/>
  <c r="C747" i="54" s="1"/>
  <c r="C748" i="54" s="1"/>
  <c r="C749" i="54" s="1"/>
  <c r="C750" i="54" s="1"/>
  <c r="C751" i="54" s="1"/>
  <c r="C752" i="54" s="1"/>
  <c r="C753" i="54" s="1"/>
  <c r="C754" i="54" s="1"/>
  <c r="C755" i="54" s="1"/>
  <c r="C756" i="54" s="1"/>
  <c r="C757" i="54" s="1"/>
  <c r="C758" i="54" s="1"/>
  <c r="C759" i="54" s="1"/>
  <c r="C760" i="54" s="1"/>
  <c r="C761" i="54" s="1"/>
  <c r="C762" i="54" s="1"/>
  <c r="C763" i="54" s="1"/>
  <c r="C764" i="54" s="1"/>
  <c r="C765" i="54" s="1"/>
  <c r="C766" i="54" s="1"/>
  <c r="C767" i="54" s="1"/>
  <c r="C768" i="54" s="1"/>
  <c r="C769" i="54" s="1"/>
  <c r="C770" i="54" s="1"/>
  <c r="C771" i="54" s="1"/>
  <c r="C772" i="54" s="1"/>
  <c r="C773" i="54" s="1"/>
  <c r="C774" i="54" s="1"/>
  <c r="C775" i="54" s="1"/>
  <c r="C776" i="54" s="1"/>
  <c r="C777" i="54" s="1"/>
  <c r="C778" i="54" s="1"/>
  <c r="C779" i="54" s="1"/>
  <c r="C780" i="54" s="1"/>
  <c r="C781" i="54" s="1"/>
  <c r="C782" i="54" s="1"/>
  <c r="C783" i="54" s="1"/>
  <c r="C784" i="54" s="1"/>
  <c r="C785" i="54" s="1"/>
  <c r="C786" i="54" s="1"/>
  <c r="C787" i="54" s="1"/>
  <c r="C788" i="54" s="1"/>
  <c r="C789" i="54" s="1"/>
  <c r="C790" i="54" s="1"/>
  <c r="C791" i="54" s="1"/>
  <c r="C792" i="54" s="1"/>
  <c r="C793" i="54" s="1"/>
  <c r="C794" i="54" s="1"/>
  <c r="C795" i="54" s="1"/>
  <c r="C796" i="54" s="1"/>
  <c r="C797" i="54" s="1"/>
  <c r="C798" i="54" s="1"/>
  <c r="C799" i="54" s="1"/>
  <c r="C800" i="54" s="1"/>
  <c r="C801" i="54" s="1"/>
  <c r="C802" i="54" s="1"/>
  <c r="C803" i="54" s="1"/>
  <c r="C804" i="54" s="1"/>
  <c r="C805" i="54" s="1"/>
  <c r="C806" i="54" s="1"/>
  <c r="C807" i="54" s="1"/>
  <c r="C808" i="54" s="1"/>
  <c r="C809" i="54" s="1"/>
  <c r="C810" i="54" s="1"/>
  <c r="C811" i="54" s="1"/>
  <c r="C812" i="54" s="1"/>
  <c r="C813" i="54" s="1"/>
  <c r="C814" i="54" s="1"/>
  <c r="C815" i="54" s="1"/>
  <c r="C816" i="54" s="1"/>
  <c r="C817" i="54" s="1"/>
  <c r="C818" i="54" s="1"/>
  <c r="C819" i="54" s="1"/>
  <c r="C820" i="54" s="1"/>
  <c r="C821" i="54" s="1"/>
  <c r="C822" i="54" s="1"/>
  <c r="C823" i="54" s="1"/>
  <c r="C824" i="54" s="1"/>
  <c r="C825" i="54" s="1"/>
  <c r="C826" i="54" s="1"/>
  <c r="C827" i="54" s="1"/>
  <c r="C828" i="54" s="1"/>
  <c r="C829" i="54" s="1"/>
  <c r="C830" i="54" s="1"/>
  <c r="C831" i="54" s="1"/>
  <c r="C832" i="54" s="1"/>
  <c r="C833" i="54" s="1"/>
  <c r="C834" i="54" s="1"/>
  <c r="C835" i="54" s="1"/>
  <c r="C836" i="54" s="1"/>
  <c r="C837" i="54" s="1"/>
  <c r="C838" i="54" s="1"/>
  <c r="C839" i="54" s="1"/>
  <c r="C840" i="54" s="1"/>
  <c r="C841" i="54" s="1"/>
  <c r="C842" i="54" s="1"/>
  <c r="C843" i="54" s="1"/>
  <c r="C844" i="54" s="1"/>
  <c r="C845" i="54" s="1"/>
  <c r="C846" i="54" s="1"/>
  <c r="C847" i="54" s="1"/>
  <c r="C848" i="54" s="1"/>
  <c r="C849" i="54" s="1"/>
  <c r="C850" i="54" s="1"/>
  <c r="C851" i="54" s="1"/>
  <c r="C852" i="54" s="1"/>
  <c r="C853" i="54" s="1"/>
  <c r="C854" i="54" s="1"/>
  <c r="C855" i="54" s="1"/>
  <c r="C856" i="54" s="1"/>
  <c r="C857" i="54" s="1"/>
  <c r="C858" i="54" s="1"/>
  <c r="C859" i="54" s="1"/>
  <c r="C860" i="54" s="1"/>
  <c r="C861" i="54" s="1"/>
  <c r="C862" i="54" s="1"/>
  <c r="C863" i="54" s="1"/>
  <c r="C864" i="54" s="1"/>
  <c r="C865" i="54" s="1"/>
  <c r="C866" i="54" s="1"/>
  <c r="C867" i="54" s="1"/>
  <c r="C868" i="54" s="1"/>
  <c r="C869" i="54" s="1"/>
  <c r="C870" i="54" s="1"/>
  <c r="C871" i="54" s="1"/>
  <c r="C872" i="54" s="1"/>
  <c r="C873" i="54" s="1"/>
  <c r="C874" i="54" s="1"/>
  <c r="C875" i="54" s="1"/>
  <c r="C876" i="54" s="1"/>
  <c r="C877" i="54" s="1"/>
  <c r="C878" i="54" s="1"/>
  <c r="C879" i="54" s="1"/>
  <c r="C880" i="54" s="1"/>
  <c r="C881" i="54" s="1"/>
  <c r="C882" i="54" s="1"/>
  <c r="C883" i="54" s="1"/>
  <c r="C884" i="54" s="1"/>
  <c r="C885" i="54" s="1"/>
  <c r="C886" i="54" s="1"/>
  <c r="C887" i="54" s="1"/>
  <c r="C888" i="54" s="1"/>
  <c r="C889" i="54" s="1"/>
  <c r="C890" i="54" s="1"/>
  <c r="C891" i="54" s="1"/>
  <c r="C892" i="54" s="1"/>
  <c r="C893" i="54" s="1"/>
  <c r="C894" i="54" s="1"/>
  <c r="C895" i="54" s="1"/>
  <c r="C896" i="54" s="1"/>
  <c r="C897" i="54" s="1"/>
  <c r="C898" i="54" s="1"/>
  <c r="C899" i="54" s="1"/>
  <c r="C900" i="54" s="1"/>
  <c r="C901" i="54" s="1"/>
  <c r="C902" i="54" s="1"/>
  <c r="C903" i="54" s="1"/>
  <c r="C904" i="54" s="1"/>
  <c r="C905" i="54" s="1"/>
  <c r="C906" i="54" s="1"/>
  <c r="C907" i="54" s="1"/>
  <c r="C908" i="54" s="1"/>
  <c r="C909" i="54" s="1"/>
  <c r="C910" i="54" s="1"/>
  <c r="C911" i="54" s="1"/>
  <c r="C912" i="54" s="1"/>
  <c r="C913" i="54" s="1"/>
  <c r="C914" i="54" s="1"/>
  <c r="C915" i="54" s="1"/>
  <c r="C916" i="54" s="1"/>
  <c r="C917" i="54" s="1"/>
  <c r="C918" i="54" s="1"/>
  <c r="C919" i="54" s="1"/>
  <c r="C920" i="54" s="1"/>
  <c r="C921" i="54" s="1"/>
  <c r="C922" i="54" s="1"/>
  <c r="C923" i="54" s="1"/>
  <c r="C924" i="54" s="1"/>
  <c r="C925" i="54" s="1"/>
  <c r="C926" i="54" s="1"/>
  <c r="C927" i="54" s="1"/>
  <c r="C928" i="54" s="1"/>
  <c r="C929" i="54" s="1"/>
  <c r="C930" i="54" s="1"/>
  <c r="C931" i="54" s="1"/>
  <c r="C932" i="54" s="1"/>
  <c r="C933" i="54" s="1"/>
  <c r="C934" i="54" s="1"/>
  <c r="C935" i="54" s="1"/>
  <c r="C936" i="54" s="1"/>
  <c r="C937" i="54" s="1"/>
  <c r="C938" i="54" s="1"/>
  <c r="C939" i="54" s="1"/>
  <c r="C940" i="54" s="1"/>
  <c r="C941" i="54" s="1"/>
  <c r="C942" i="54" s="1"/>
  <c r="C943" i="54" s="1"/>
  <c r="C944" i="54" s="1"/>
  <c r="C945" i="54" s="1"/>
  <c r="C946" i="54" s="1"/>
  <c r="C947" i="54" s="1"/>
  <c r="C948" i="54" s="1"/>
  <c r="C949" i="54" s="1"/>
  <c r="C950" i="54" s="1"/>
  <c r="C951" i="54" s="1"/>
  <c r="C952" i="54" s="1"/>
  <c r="C953" i="54" s="1"/>
  <c r="C954" i="54" s="1"/>
  <c r="C955" i="54" s="1"/>
  <c r="C956" i="54" s="1"/>
  <c r="C957" i="54" s="1"/>
  <c r="C958" i="54" s="1"/>
  <c r="C959" i="54" s="1"/>
  <c r="C960" i="54" s="1"/>
  <c r="C961" i="54" s="1"/>
  <c r="C962" i="54" s="1"/>
  <c r="C963" i="54" s="1"/>
  <c r="C964" i="54" s="1"/>
  <c r="C965" i="54" s="1"/>
  <c r="C966" i="54" s="1"/>
  <c r="C967" i="54" s="1"/>
  <c r="C968" i="54" s="1"/>
  <c r="C969" i="54" s="1"/>
  <c r="C970" i="54" s="1"/>
  <c r="C971" i="54" s="1"/>
  <c r="C972" i="54" s="1"/>
  <c r="C973" i="54" s="1"/>
  <c r="C974" i="54" s="1"/>
  <c r="C975" i="54" s="1"/>
  <c r="C976" i="54" s="1"/>
  <c r="C977" i="54" s="1"/>
  <c r="C978" i="54" s="1"/>
  <c r="C979" i="54" s="1"/>
  <c r="C980" i="54" s="1"/>
  <c r="C981" i="54" s="1"/>
  <c r="C982" i="54" s="1"/>
  <c r="C983" i="54" s="1"/>
  <c r="C984" i="54" s="1"/>
  <c r="C985" i="54" s="1"/>
  <c r="C986" i="54" s="1"/>
  <c r="C987" i="54" s="1"/>
  <c r="C988" i="54" s="1"/>
  <c r="C989" i="54" s="1"/>
  <c r="C990" i="54" s="1"/>
  <c r="C991" i="54" s="1"/>
  <c r="C992" i="54" s="1"/>
  <c r="C993" i="54" s="1"/>
  <c r="C994" i="54" s="1"/>
  <c r="C995" i="54" s="1"/>
  <c r="C996" i="54" s="1"/>
  <c r="C997" i="54" s="1"/>
  <c r="C998" i="54" s="1"/>
  <c r="C999" i="54" s="1"/>
  <c r="C1000" i="54" s="1"/>
  <c r="C1001" i="54" s="1"/>
  <c r="C1002" i="54" s="1"/>
  <c r="D48" i="54"/>
  <c r="D49" i="54"/>
  <c r="D50" i="54"/>
  <c r="D51" i="54"/>
  <c r="D52" i="54"/>
  <c r="D53" i="54"/>
  <c r="D54" i="54"/>
  <c r="D55" i="54"/>
  <c r="D56" i="54"/>
  <c r="D57" i="54"/>
  <c r="D58" i="54"/>
  <c r="D59" i="54"/>
  <c r="D60" i="54"/>
  <c r="D61" i="54"/>
  <c r="D62" i="54"/>
  <c r="D63" i="54"/>
  <c r="D64" i="54"/>
  <c r="D65" i="54"/>
  <c r="D66" i="54"/>
  <c r="D67" i="54"/>
  <c r="D68" i="54"/>
  <c r="D69" i="54"/>
  <c r="D70" i="54"/>
  <c r="D71" i="54"/>
  <c r="D72" i="54"/>
  <c r="D73" i="54"/>
  <c r="D74" i="54"/>
  <c r="D75" i="54"/>
  <c r="D76" i="54"/>
  <c r="D77" i="54"/>
  <c r="D78" i="54"/>
  <c r="D79" i="54"/>
  <c r="D80" i="54"/>
  <c r="D81" i="54"/>
  <c r="D82" i="54"/>
  <c r="D83" i="54"/>
  <c r="D84" i="54"/>
  <c r="D85" i="54"/>
  <c r="D86" i="54"/>
  <c r="D87" i="54"/>
  <c r="D88" i="54"/>
  <c r="D89" i="54"/>
  <c r="D90" i="54"/>
  <c r="D91" i="54"/>
  <c r="D92" i="54"/>
  <c r="D93" i="54"/>
  <c r="D94" i="54"/>
  <c r="D95" i="54"/>
  <c r="D96" i="54"/>
  <c r="D97" i="54"/>
  <c r="D98" i="54"/>
  <c r="D99" i="54"/>
  <c r="D100" i="54"/>
  <c r="D101" i="54"/>
  <c r="D102" i="54"/>
  <c r="D103" i="54"/>
  <c r="D104" i="54"/>
  <c r="D105" i="54"/>
  <c r="D106" i="54"/>
  <c r="D107" i="54"/>
  <c r="D108" i="54"/>
  <c r="D109" i="54"/>
  <c r="D110" i="54"/>
  <c r="D111" i="54"/>
  <c r="D112" i="54"/>
  <c r="D113" i="54"/>
  <c r="D114" i="54"/>
  <c r="D115" i="54"/>
  <c r="D116" i="54"/>
  <c r="D117" i="54"/>
  <c r="D118" i="54"/>
  <c r="D119" i="54"/>
  <c r="D120" i="54"/>
  <c r="D121" i="54"/>
  <c r="D122" i="54"/>
  <c r="D123" i="54"/>
  <c r="D124" i="54"/>
  <c r="D125" i="54"/>
  <c r="D126" i="54"/>
  <c r="D127" i="54"/>
  <c r="D128" i="54"/>
  <c r="D129" i="54"/>
  <c r="D130" i="54"/>
  <c r="D131" i="54"/>
  <c r="D132" i="54"/>
  <c r="D133" i="54"/>
  <c r="D134" i="54"/>
  <c r="D135" i="54"/>
  <c r="D136" i="54"/>
  <c r="D137" i="54"/>
  <c r="D138" i="54"/>
  <c r="D139" i="54"/>
  <c r="D140" i="54"/>
  <c r="D141" i="54"/>
  <c r="D142" i="54"/>
  <c r="D143" i="54"/>
  <c r="D144" i="54"/>
  <c r="D145" i="54"/>
  <c r="D146" i="54"/>
  <c r="D147" i="54"/>
  <c r="D148" i="54"/>
  <c r="D149" i="54"/>
  <c r="D150" i="54"/>
  <c r="D151" i="54"/>
  <c r="D152" i="54"/>
  <c r="D153" i="54"/>
  <c r="D154" i="54"/>
  <c r="D155" i="54"/>
  <c r="D156" i="54"/>
  <c r="D157" i="54"/>
  <c r="D158" i="54"/>
  <c r="D159" i="54"/>
  <c r="D160" i="54"/>
  <c r="D161" i="54"/>
  <c r="D162" i="54"/>
  <c r="D163" i="54"/>
  <c r="D164" i="54"/>
  <c r="D165" i="54"/>
  <c r="D166" i="54"/>
  <c r="D167" i="54"/>
  <c r="D168" i="54"/>
  <c r="D169" i="54"/>
  <c r="D170" i="54"/>
  <c r="D171" i="54"/>
  <c r="D172" i="54"/>
  <c r="D173" i="54"/>
  <c r="D174" i="54"/>
  <c r="D175" i="54"/>
  <c r="D176" i="54"/>
  <c r="D177" i="54"/>
  <c r="D178" i="54"/>
  <c r="D179" i="54"/>
  <c r="D180" i="54"/>
  <c r="D181" i="54"/>
  <c r="D182" i="54"/>
  <c r="D183" i="54"/>
  <c r="D184" i="54"/>
  <c r="D185" i="54"/>
  <c r="D186" i="54"/>
  <c r="D187" i="54"/>
  <c r="D188" i="54"/>
  <c r="D189" i="54"/>
  <c r="D190" i="54"/>
  <c r="D191" i="54"/>
  <c r="D192" i="54"/>
  <c r="D193" i="54"/>
  <c r="D194" i="54"/>
  <c r="D195" i="54"/>
  <c r="D196" i="54"/>
  <c r="D197" i="54"/>
  <c r="D198" i="54"/>
  <c r="D199" i="54"/>
  <c r="D200" i="54"/>
  <c r="D201" i="54"/>
  <c r="D202" i="54"/>
  <c r="D203" i="54"/>
  <c r="D204" i="54"/>
  <c r="D205" i="54"/>
  <c r="D206" i="54"/>
  <c r="D207" i="54"/>
  <c r="D208" i="54"/>
  <c r="D209" i="54"/>
  <c r="D210" i="54"/>
  <c r="D211" i="54"/>
  <c r="D212" i="54"/>
  <c r="D213" i="54"/>
  <c r="D214" i="54"/>
  <c r="D215" i="54"/>
  <c r="D216" i="54"/>
  <c r="D217" i="54"/>
  <c r="D218" i="54"/>
  <c r="D219" i="54"/>
  <c r="D220" i="54"/>
  <c r="D221" i="54"/>
  <c r="D222" i="54"/>
  <c r="D223" i="54"/>
  <c r="D224" i="54"/>
  <c r="D225" i="54"/>
  <c r="D226" i="54"/>
  <c r="D227" i="54"/>
  <c r="D228" i="54"/>
  <c r="D229" i="54"/>
  <c r="D230" i="54"/>
  <c r="D231" i="54"/>
  <c r="D232" i="54"/>
  <c r="D233" i="54"/>
  <c r="D234" i="54"/>
  <c r="D235" i="54"/>
  <c r="D236" i="54"/>
  <c r="D237" i="54"/>
  <c r="D238" i="54"/>
  <c r="D239" i="54"/>
  <c r="D240" i="54"/>
  <c r="D241" i="54"/>
  <c r="D242" i="54"/>
  <c r="D243" i="54"/>
  <c r="D244" i="54"/>
  <c r="D245" i="54"/>
  <c r="D246" i="54"/>
  <c r="D247" i="54"/>
  <c r="D248" i="54"/>
  <c r="D249" i="54"/>
  <c r="D250" i="54"/>
  <c r="D251" i="54"/>
  <c r="D252" i="54"/>
  <c r="D253" i="54"/>
  <c r="D254" i="54"/>
  <c r="D255" i="54"/>
  <c r="D256" i="54"/>
  <c r="D257" i="54"/>
  <c r="D258" i="54"/>
  <c r="D259" i="54"/>
  <c r="D260" i="54"/>
  <c r="D261" i="54"/>
  <c r="D262" i="54"/>
  <c r="D263" i="54"/>
  <c r="D264" i="54"/>
  <c r="D265" i="54"/>
  <c r="D266" i="54"/>
  <c r="D267" i="54"/>
  <c r="D268" i="54"/>
  <c r="D269" i="54"/>
  <c r="D270" i="54"/>
  <c r="D271" i="54"/>
  <c r="D272" i="54"/>
  <c r="D273" i="54"/>
  <c r="D274" i="54"/>
  <c r="D275" i="54"/>
  <c r="D276" i="54"/>
  <c r="D277" i="54"/>
  <c r="D278" i="54"/>
  <c r="D279" i="54"/>
  <c r="D280" i="54"/>
  <c r="D281" i="54"/>
  <c r="D282" i="54"/>
  <c r="D283" i="54"/>
  <c r="D284" i="54"/>
  <c r="D285" i="54"/>
  <c r="D286" i="54"/>
  <c r="D287" i="54"/>
  <c r="D288" i="54"/>
  <c r="D289" i="54"/>
  <c r="D290" i="54"/>
  <c r="D291" i="54"/>
  <c r="D292" i="54"/>
  <c r="D293" i="54"/>
  <c r="D294" i="54"/>
  <c r="D295" i="54"/>
  <c r="D296" i="54"/>
  <c r="D297" i="54"/>
  <c r="D298" i="54"/>
  <c r="D299" i="54"/>
  <c r="D300" i="54"/>
  <c r="D301" i="54"/>
  <c r="D302" i="54"/>
  <c r="D303" i="54"/>
  <c r="D304" i="54"/>
  <c r="D305" i="54"/>
  <c r="D306" i="54"/>
  <c r="D307" i="54"/>
  <c r="D308" i="54"/>
  <c r="D309" i="54"/>
  <c r="D310" i="54"/>
  <c r="D311" i="54"/>
  <c r="D312" i="54"/>
  <c r="D313" i="54"/>
  <c r="D314" i="54"/>
  <c r="D315" i="54"/>
  <c r="D316" i="54"/>
  <c r="D317" i="54"/>
  <c r="D318" i="54"/>
  <c r="D319" i="54"/>
  <c r="D320" i="54"/>
  <c r="D321" i="54"/>
  <c r="D322" i="54"/>
  <c r="D323" i="54"/>
  <c r="D324" i="54"/>
  <c r="D325" i="54"/>
  <c r="D326" i="54"/>
  <c r="D327" i="54"/>
  <c r="D328" i="54"/>
  <c r="D329" i="54"/>
  <c r="D330" i="54"/>
  <c r="D331" i="54"/>
  <c r="D332" i="54"/>
  <c r="D333" i="54"/>
  <c r="D334" i="54"/>
  <c r="D335" i="54"/>
  <c r="D336" i="54"/>
  <c r="D337" i="54"/>
  <c r="D338" i="54"/>
  <c r="D339" i="54"/>
  <c r="D340" i="54"/>
  <c r="D341" i="54"/>
  <c r="D342" i="54"/>
  <c r="D343" i="54"/>
  <c r="D344" i="54"/>
  <c r="D345" i="54"/>
  <c r="D346" i="54"/>
  <c r="D347" i="54"/>
  <c r="D348" i="54"/>
  <c r="D349" i="54"/>
  <c r="D350" i="54"/>
  <c r="D351" i="54"/>
  <c r="D352" i="54"/>
  <c r="D353" i="54"/>
  <c r="D354" i="54"/>
  <c r="D355" i="54"/>
  <c r="D356" i="54"/>
  <c r="D357" i="54"/>
  <c r="D358" i="54"/>
  <c r="D359" i="54"/>
  <c r="D360" i="54"/>
  <c r="D361" i="54"/>
  <c r="D362" i="54"/>
  <c r="D363" i="54"/>
  <c r="D364" i="54"/>
  <c r="D365" i="54"/>
  <c r="D366" i="54"/>
  <c r="D367" i="54"/>
  <c r="D368" i="54"/>
  <c r="D369" i="54"/>
  <c r="D370" i="54"/>
  <c r="D371" i="54"/>
  <c r="D372" i="54"/>
  <c r="D373" i="54"/>
  <c r="D374" i="54"/>
  <c r="D375" i="54"/>
  <c r="D376" i="54"/>
  <c r="D377" i="54"/>
  <c r="D378" i="54"/>
  <c r="D379" i="54"/>
  <c r="D380" i="54"/>
  <c r="D381" i="54"/>
  <c r="D382" i="54"/>
  <c r="D383" i="54"/>
  <c r="D384" i="54"/>
  <c r="D385" i="54"/>
  <c r="D386" i="54"/>
  <c r="D387" i="54"/>
  <c r="D388" i="54"/>
  <c r="D389" i="54"/>
  <c r="D390" i="54"/>
  <c r="D391" i="54"/>
  <c r="D392" i="54"/>
  <c r="D393" i="54"/>
  <c r="D394" i="54"/>
  <c r="D395" i="54"/>
  <c r="D396" i="54"/>
  <c r="D397" i="54"/>
  <c r="D398" i="54"/>
  <c r="D399" i="54"/>
  <c r="D400" i="54"/>
  <c r="D401" i="54"/>
  <c r="D402" i="54"/>
  <c r="D403" i="54"/>
  <c r="D404" i="54"/>
  <c r="D405" i="54"/>
  <c r="D406" i="54"/>
  <c r="D407" i="54"/>
  <c r="D408" i="54"/>
  <c r="D409" i="54"/>
  <c r="D410" i="54"/>
  <c r="D411" i="54"/>
  <c r="D412" i="54"/>
  <c r="D413" i="54"/>
  <c r="D414" i="54"/>
  <c r="D415" i="54"/>
  <c r="D416" i="54"/>
  <c r="D417" i="54"/>
  <c r="D418" i="54"/>
  <c r="D419" i="54"/>
  <c r="D420" i="54"/>
  <c r="D421" i="54"/>
  <c r="D422" i="54"/>
  <c r="D423" i="54"/>
  <c r="D424" i="54"/>
  <c r="D425" i="54"/>
  <c r="D426" i="54"/>
  <c r="D427" i="54"/>
  <c r="D428" i="54"/>
  <c r="D429" i="54"/>
  <c r="D430" i="54"/>
  <c r="D431" i="54"/>
  <c r="D432" i="54"/>
  <c r="D433" i="54"/>
  <c r="D434" i="54"/>
  <c r="D435" i="54"/>
  <c r="D436" i="54"/>
  <c r="D437" i="54"/>
  <c r="D438" i="54"/>
  <c r="D439" i="54"/>
  <c r="D440" i="54"/>
  <c r="D441" i="54"/>
  <c r="D442" i="54"/>
  <c r="D443" i="54"/>
  <c r="D444" i="54"/>
  <c r="D445" i="54"/>
  <c r="D446" i="54"/>
  <c r="D447" i="54"/>
  <c r="D448" i="54"/>
  <c r="D449" i="54"/>
  <c r="D450" i="54"/>
  <c r="D451" i="54"/>
  <c r="D452" i="54"/>
  <c r="D453" i="54"/>
  <c r="D454" i="54"/>
  <c r="D455" i="54"/>
  <c r="D456" i="54"/>
  <c r="D457" i="54"/>
  <c r="D458" i="54"/>
  <c r="D459" i="54"/>
  <c r="D460" i="54"/>
  <c r="D461" i="54"/>
  <c r="D462" i="54"/>
  <c r="D463" i="54"/>
  <c r="D464" i="54"/>
  <c r="D465" i="54"/>
  <c r="D466" i="54"/>
  <c r="D467" i="54"/>
  <c r="D468" i="54"/>
  <c r="D469" i="54"/>
  <c r="D470" i="54"/>
  <c r="D471" i="54"/>
  <c r="D472" i="54"/>
  <c r="D473" i="54"/>
  <c r="D474" i="54"/>
  <c r="D475" i="54"/>
  <c r="D476" i="54"/>
  <c r="D477" i="54"/>
  <c r="D478" i="54"/>
  <c r="D479" i="54"/>
  <c r="D480" i="54"/>
  <c r="D481" i="54"/>
  <c r="D482" i="54"/>
  <c r="D483" i="54"/>
  <c r="D484" i="54"/>
  <c r="D485" i="54"/>
  <c r="D486" i="54"/>
  <c r="D487" i="54"/>
  <c r="D488" i="54"/>
  <c r="D489" i="54"/>
  <c r="D490" i="54"/>
  <c r="D491" i="54"/>
  <c r="D492" i="54"/>
  <c r="D493" i="54"/>
  <c r="D494" i="54"/>
  <c r="D495" i="54"/>
  <c r="D496" i="54"/>
  <c r="D497" i="54"/>
  <c r="D498" i="54"/>
  <c r="D499" i="54"/>
  <c r="D500" i="54"/>
  <c r="D501" i="54"/>
  <c r="D502" i="54"/>
  <c r="D503" i="54"/>
  <c r="D504" i="54"/>
  <c r="D505" i="54"/>
  <c r="D506" i="54"/>
  <c r="D507" i="54"/>
  <c r="D508" i="54"/>
  <c r="D509" i="54"/>
  <c r="D510" i="54"/>
  <c r="D511" i="54"/>
  <c r="D512" i="54"/>
  <c r="D513" i="54"/>
  <c r="D514" i="54"/>
  <c r="D515" i="54"/>
  <c r="D516" i="54"/>
  <c r="D517" i="54"/>
  <c r="D518" i="54"/>
  <c r="D519" i="54"/>
  <c r="D520" i="54"/>
  <c r="D521" i="54"/>
  <c r="D522" i="54"/>
  <c r="D523" i="54"/>
  <c r="D524" i="54"/>
  <c r="D525" i="54"/>
  <c r="D526" i="54"/>
  <c r="D527" i="54"/>
  <c r="D528" i="54"/>
  <c r="D529" i="54"/>
  <c r="D530" i="54"/>
  <c r="D531" i="54"/>
  <c r="D532" i="54"/>
  <c r="D533" i="54"/>
  <c r="D534" i="54"/>
  <c r="D535" i="54"/>
  <c r="D536" i="54"/>
  <c r="D537" i="54"/>
  <c r="D538" i="54"/>
  <c r="D539" i="54"/>
  <c r="D540" i="54"/>
  <c r="D541" i="54"/>
  <c r="D542" i="54"/>
  <c r="D543" i="54"/>
  <c r="D544" i="54"/>
  <c r="D545" i="54"/>
  <c r="D546" i="54"/>
  <c r="D547" i="54"/>
  <c r="D548" i="54"/>
  <c r="D549" i="54"/>
  <c r="D550" i="54"/>
  <c r="D551" i="54"/>
  <c r="D552" i="54"/>
  <c r="D553" i="54"/>
  <c r="D554" i="54"/>
  <c r="D555" i="54"/>
  <c r="D556" i="54"/>
  <c r="D557" i="54"/>
  <c r="D558" i="54"/>
  <c r="D559" i="54"/>
  <c r="D560" i="54"/>
  <c r="D561" i="54"/>
  <c r="D562" i="54"/>
  <c r="D563" i="54"/>
  <c r="D564" i="54"/>
  <c r="D565" i="54"/>
  <c r="D566" i="54"/>
  <c r="D567" i="54"/>
  <c r="D568" i="54"/>
  <c r="D569" i="54"/>
  <c r="D570" i="54"/>
  <c r="D571" i="54"/>
  <c r="D572" i="54"/>
  <c r="D573" i="54"/>
  <c r="D574" i="54"/>
  <c r="D575" i="54"/>
  <c r="D576" i="54"/>
  <c r="D577" i="54"/>
  <c r="D578" i="54"/>
  <c r="D579" i="54"/>
  <c r="D580" i="54"/>
  <c r="D581" i="54"/>
  <c r="D582" i="54"/>
  <c r="D583" i="54"/>
  <c r="D584" i="54"/>
  <c r="D585" i="54"/>
  <c r="D586" i="54"/>
  <c r="D587" i="54"/>
  <c r="D588" i="54"/>
  <c r="D589" i="54"/>
  <c r="D590" i="54"/>
  <c r="D591" i="54"/>
  <c r="D592" i="54"/>
  <c r="D593" i="54"/>
  <c r="D594" i="54"/>
  <c r="D595" i="54"/>
  <c r="D596" i="54"/>
  <c r="D597" i="54"/>
  <c r="D598" i="54"/>
  <c r="D599" i="54"/>
  <c r="D600" i="54"/>
  <c r="D601" i="54"/>
  <c r="D602" i="54"/>
  <c r="D603" i="54"/>
  <c r="D604" i="54"/>
  <c r="D605" i="54"/>
  <c r="D606" i="54"/>
  <c r="D607" i="54"/>
  <c r="D608" i="54"/>
  <c r="D609" i="54"/>
  <c r="D610" i="54"/>
  <c r="D611" i="54"/>
  <c r="D612" i="54"/>
  <c r="D613" i="54"/>
  <c r="D614" i="54"/>
  <c r="D615" i="54"/>
  <c r="D616" i="54"/>
  <c r="D617" i="54"/>
  <c r="D618" i="54"/>
  <c r="D619" i="54"/>
  <c r="D620" i="54"/>
  <c r="D621" i="54"/>
  <c r="D622" i="54"/>
  <c r="D623" i="54"/>
  <c r="D624" i="54"/>
  <c r="D625" i="54"/>
  <c r="D626" i="54"/>
  <c r="D627" i="54"/>
  <c r="D628" i="54"/>
  <c r="D629" i="54"/>
  <c r="D630" i="54"/>
  <c r="D631" i="54"/>
  <c r="D632" i="54"/>
  <c r="D633" i="54"/>
  <c r="D634" i="54"/>
  <c r="D635" i="54"/>
  <c r="D636" i="54"/>
  <c r="D637" i="54"/>
  <c r="D638" i="54"/>
  <c r="D639" i="54"/>
  <c r="D640" i="54"/>
  <c r="D641" i="54"/>
  <c r="D642" i="54"/>
  <c r="D643" i="54"/>
  <c r="D644" i="54"/>
  <c r="D645" i="54"/>
  <c r="D646" i="54"/>
  <c r="D647" i="54"/>
  <c r="D648" i="54"/>
  <c r="D649" i="54"/>
  <c r="D650" i="54"/>
  <c r="D651" i="54"/>
  <c r="D652" i="54"/>
  <c r="D653" i="54"/>
  <c r="D654" i="54"/>
  <c r="D655" i="54"/>
  <c r="D656" i="54"/>
  <c r="D657" i="54"/>
  <c r="D658" i="54"/>
  <c r="D659" i="54"/>
  <c r="D660" i="54"/>
  <c r="D661" i="54"/>
  <c r="D662" i="54"/>
  <c r="D663" i="54"/>
  <c r="D664" i="54"/>
  <c r="D665" i="54"/>
  <c r="D666" i="54"/>
  <c r="D667" i="54"/>
  <c r="D668" i="54"/>
  <c r="D669" i="54"/>
  <c r="D670" i="54"/>
  <c r="D671" i="54"/>
  <c r="D672" i="54"/>
  <c r="D673" i="54"/>
  <c r="D674" i="54"/>
  <c r="D675" i="54"/>
  <c r="D676" i="54"/>
  <c r="D677" i="54"/>
  <c r="D678" i="54"/>
  <c r="D679" i="54"/>
  <c r="D680" i="54"/>
  <c r="D681" i="54"/>
  <c r="D682" i="54"/>
  <c r="D683" i="54"/>
  <c r="D684" i="54"/>
  <c r="D685" i="54"/>
  <c r="D686" i="54"/>
  <c r="D687" i="54"/>
  <c r="D688" i="54"/>
  <c r="D689" i="54"/>
  <c r="D690" i="54"/>
  <c r="D691" i="54"/>
  <c r="D692" i="54"/>
  <c r="D693" i="54"/>
  <c r="D694" i="54"/>
  <c r="D695" i="54"/>
  <c r="D696" i="54"/>
  <c r="D697" i="54"/>
  <c r="D698" i="54"/>
  <c r="D699" i="54"/>
  <c r="D700" i="54"/>
  <c r="D701" i="54"/>
  <c r="D702" i="54"/>
  <c r="D703" i="54"/>
  <c r="D704" i="54"/>
  <c r="D705" i="54"/>
  <c r="D706" i="54"/>
  <c r="D707" i="54"/>
  <c r="D708" i="54"/>
  <c r="D709" i="54"/>
  <c r="D710" i="54"/>
  <c r="D711" i="54"/>
  <c r="D712" i="54"/>
  <c r="D713" i="54"/>
  <c r="D714" i="54"/>
  <c r="D715" i="54"/>
  <c r="D716" i="54"/>
  <c r="D717" i="54"/>
  <c r="D718" i="54"/>
  <c r="D719" i="54"/>
  <c r="D720" i="54"/>
  <c r="D721" i="54"/>
  <c r="D722" i="54"/>
  <c r="D723" i="54"/>
  <c r="D724" i="54"/>
  <c r="D725" i="54"/>
  <c r="D726" i="54"/>
  <c r="D727" i="54"/>
  <c r="D728" i="54"/>
  <c r="D729" i="54"/>
  <c r="D730" i="54"/>
  <c r="D731" i="54"/>
  <c r="D732" i="54"/>
  <c r="D733" i="54"/>
  <c r="D734" i="54"/>
  <c r="D735" i="54"/>
  <c r="D736" i="54"/>
  <c r="D737" i="54"/>
  <c r="D738" i="54"/>
  <c r="D739" i="54"/>
  <c r="D740" i="54"/>
  <c r="D741" i="54"/>
  <c r="D742" i="54"/>
  <c r="D743" i="54"/>
  <c r="D744" i="54"/>
  <c r="D745" i="54"/>
  <c r="D746" i="54"/>
  <c r="D747" i="54"/>
  <c r="D748" i="54"/>
  <c r="D749" i="54"/>
  <c r="D750" i="54"/>
  <c r="D751" i="54"/>
  <c r="D752" i="54"/>
  <c r="D753" i="54"/>
  <c r="D754" i="54"/>
  <c r="D755" i="54"/>
  <c r="D756" i="54"/>
  <c r="D757" i="54"/>
  <c r="D758" i="54"/>
  <c r="D759" i="54"/>
  <c r="D760" i="54"/>
  <c r="D761" i="54"/>
  <c r="D762" i="54"/>
  <c r="D763" i="54"/>
  <c r="D764" i="54"/>
  <c r="D765" i="54"/>
  <c r="D766" i="54"/>
  <c r="D767" i="54"/>
  <c r="D768" i="54"/>
  <c r="D769" i="54"/>
  <c r="D770" i="54"/>
  <c r="D771" i="54"/>
  <c r="D772" i="54"/>
  <c r="D773" i="54"/>
  <c r="D774" i="54"/>
  <c r="D775" i="54"/>
  <c r="D776" i="54"/>
  <c r="D777" i="54"/>
  <c r="D778" i="54"/>
  <c r="D779" i="54"/>
  <c r="D780" i="54"/>
  <c r="D781" i="54"/>
  <c r="D782" i="54"/>
  <c r="D783" i="54"/>
  <c r="D784" i="54"/>
  <c r="D785" i="54"/>
  <c r="D786" i="54"/>
  <c r="D787" i="54"/>
  <c r="D788" i="54"/>
  <c r="D789" i="54"/>
  <c r="D790" i="54"/>
  <c r="D791" i="54"/>
  <c r="D792" i="54"/>
  <c r="D793" i="54"/>
  <c r="D794" i="54"/>
  <c r="D795" i="54"/>
  <c r="D796" i="54"/>
  <c r="D797" i="54"/>
  <c r="D798" i="54"/>
  <c r="D799" i="54"/>
  <c r="D800" i="54"/>
  <c r="D801" i="54"/>
  <c r="D802" i="54"/>
  <c r="D803" i="54"/>
  <c r="D804" i="54"/>
  <c r="D805" i="54"/>
  <c r="D806" i="54"/>
  <c r="D807" i="54"/>
  <c r="D808" i="54"/>
  <c r="D809" i="54"/>
  <c r="D810" i="54"/>
  <c r="D811" i="54"/>
  <c r="D812" i="54"/>
  <c r="D813" i="54"/>
  <c r="D814" i="54"/>
  <c r="D815" i="54"/>
  <c r="D816" i="54"/>
  <c r="D817" i="54"/>
  <c r="D818" i="54"/>
  <c r="D819" i="54"/>
  <c r="D820" i="54"/>
  <c r="D821" i="54"/>
  <c r="D822" i="54"/>
  <c r="D823" i="54"/>
  <c r="D824" i="54"/>
  <c r="D825" i="54"/>
  <c r="D826" i="54"/>
  <c r="D827" i="54"/>
  <c r="D828" i="54"/>
  <c r="D829" i="54"/>
  <c r="D830" i="54"/>
  <c r="D831" i="54"/>
  <c r="D832" i="54"/>
  <c r="D833" i="54"/>
  <c r="D834" i="54"/>
  <c r="D835" i="54"/>
  <c r="D836" i="54"/>
  <c r="D837" i="54"/>
  <c r="D838" i="54"/>
  <c r="D839" i="54"/>
  <c r="D840" i="54"/>
  <c r="D841" i="54"/>
  <c r="D842" i="54"/>
  <c r="D843" i="54"/>
  <c r="D844" i="54"/>
  <c r="D845" i="54"/>
  <c r="D846" i="54"/>
  <c r="D847" i="54"/>
  <c r="D848" i="54"/>
  <c r="D849" i="54"/>
  <c r="D850" i="54"/>
  <c r="D851" i="54"/>
  <c r="D852" i="54"/>
  <c r="D853" i="54"/>
  <c r="D854" i="54"/>
  <c r="D855" i="54"/>
  <c r="D856" i="54"/>
  <c r="D857" i="54"/>
  <c r="D858" i="54"/>
  <c r="D859" i="54"/>
  <c r="D860" i="54"/>
  <c r="D861" i="54"/>
  <c r="D862" i="54"/>
  <c r="D863" i="54"/>
  <c r="D864" i="54"/>
  <c r="D865" i="54"/>
  <c r="D866" i="54"/>
  <c r="D867" i="54"/>
  <c r="D868" i="54"/>
  <c r="D869" i="54"/>
  <c r="D870" i="54"/>
  <c r="D871" i="54"/>
  <c r="D872" i="54"/>
  <c r="D873" i="54"/>
  <c r="D874" i="54"/>
  <c r="D875" i="54"/>
  <c r="D876" i="54"/>
  <c r="D877" i="54"/>
  <c r="D878" i="54"/>
  <c r="D879" i="54"/>
  <c r="D880" i="54"/>
  <c r="D881" i="54"/>
  <c r="D882" i="54"/>
  <c r="D883" i="54"/>
  <c r="D884" i="54"/>
  <c r="D885" i="54"/>
  <c r="D886" i="54"/>
  <c r="D887" i="54"/>
  <c r="D888" i="54"/>
  <c r="D889" i="54"/>
  <c r="D890" i="54"/>
  <c r="D891" i="54"/>
  <c r="D892" i="54"/>
  <c r="D893" i="54"/>
  <c r="D894" i="54"/>
  <c r="D895" i="54"/>
  <c r="D896" i="54"/>
  <c r="D897" i="54"/>
  <c r="D898" i="54"/>
  <c r="D899" i="54"/>
  <c r="D900" i="54"/>
  <c r="D901" i="54"/>
  <c r="D902" i="54"/>
  <c r="D903" i="54"/>
  <c r="D904" i="54"/>
  <c r="D905" i="54"/>
  <c r="D906" i="54"/>
  <c r="D907" i="54"/>
  <c r="D908" i="54"/>
  <c r="D909" i="54"/>
  <c r="D910" i="54"/>
  <c r="D911" i="54"/>
  <c r="D912" i="54"/>
  <c r="D913" i="54"/>
  <c r="D914" i="54"/>
  <c r="D915" i="54"/>
  <c r="D916" i="54"/>
  <c r="D917" i="54"/>
  <c r="D918" i="54"/>
  <c r="D919" i="54"/>
  <c r="D920" i="54"/>
  <c r="D921" i="54"/>
  <c r="D922" i="54"/>
  <c r="D923" i="54"/>
  <c r="D924" i="54"/>
  <c r="D925" i="54"/>
  <c r="D926" i="54"/>
  <c r="D927" i="54"/>
  <c r="D928" i="54"/>
  <c r="D929" i="54"/>
  <c r="D930" i="54"/>
  <c r="D931" i="54"/>
  <c r="D932" i="54"/>
  <c r="D933" i="54"/>
  <c r="D934" i="54"/>
  <c r="D935" i="54"/>
  <c r="D936" i="54"/>
  <c r="D937" i="54"/>
  <c r="D938" i="54"/>
  <c r="D939" i="54"/>
  <c r="D940" i="54"/>
  <c r="D941" i="54"/>
  <c r="D942" i="54"/>
  <c r="D943" i="54"/>
  <c r="D944" i="54"/>
  <c r="D945" i="54"/>
  <c r="D946" i="54"/>
  <c r="D947" i="54"/>
  <c r="D948" i="54"/>
  <c r="D949" i="54"/>
  <c r="D950" i="54"/>
  <c r="D951" i="54"/>
  <c r="D952" i="54"/>
  <c r="D953" i="54"/>
  <c r="D954" i="54"/>
  <c r="D955" i="54"/>
  <c r="D956" i="54"/>
  <c r="D957" i="54"/>
  <c r="D958" i="54"/>
  <c r="D959" i="54"/>
  <c r="D960" i="54"/>
  <c r="D961" i="54"/>
  <c r="D962" i="54"/>
  <c r="D963" i="54"/>
  <c r="D964" i="54"/>
  <c r="D965" i="54"/>
  <c r="D966" i="54"/>
  <c r="D967" i="54"/>
  <c r="D968" i="54"/>
  <c r="D969" i="54"/>
  <c r="D970" i="54"/>
  <c r="D971" i="54"/>
  <c r="D972" i="54"/>
  <c r="D973" i="54"/>
  <c r="D974" i="54"/>
  <c r="D975" i="54"/>
  <c r="D976" i="54"/>
  <c r="D977" i="54"/>
  <c r="D978" i="54"/>
  <c r="D979" i="54"/>
  <c r="D980" i="54"/>
  <c r="D981" i="54"/>
  <c r="D982" i="54"/>
  <c r="D983" i="54"/>
  <c r="D984" i="54"/>
  <c r="D985" i="54"/>
  <c r="D986" i="54"/>
  <c r="D987" i="54"/>
  <c r="D988" i="54"/>
  <c r="D989" i="54"/>
  <c r="D990" i="54"/>
  <c r="D991" i="54"/>
  <c r="D992" i="54"/>
  <c r="D993" i="54"/>
  <c r="D994" i="54"/>
  <c r="D995" i="54"/>
  <c r="D996" i="54"/>
  <c r="D997" i="54"/>
  <c r="D998" i="54"/>
  <c r="D999" i="54"/>
  <c r="D1000" i="54"/>
  <c r="D1001" i="54"/>
  <c r="D1002" i="54"/>
  <c r="X10" i="53" a="1"/>
  <c r="X10" i="53" s="1"/>
  <c r="O10" i="53" s="1"/>
  <c r="Y10" i="53" a="1"/>
  <c r="Y10" i="53" s="1"/>
  <c r="AD5" i="53"/>
  <c r="AD6" i="53" a="1"/>
  <c r="AD6" i="53" s="1"/>
  <c r="AA10" i="53" a="1"/>
  <c r="AA10" i="53" s="1"/>
  <c r="P10" i="53" s="1"/>
  <c r="AB10" i="53" a="1"/>
  <c r="AB10" i="53" s="1"/>
  <c r="AC10" i="53" a="1"/>
  <c r="AC10" i="53" s="1"/>
  <c r="I10" i="53" a="1"/>
  <c r="I10" i="53" s="1"/>
  <c r="J10" i="53" a="1"/>
  <c r="J10" i="53" s="1"/>
  <c r="K10" i="53" a="1"/>
  <c r="K10" i="53" s="1"/>
  <c r="L10" i="53"/>
  <c r="M10" i="53"/>
  <c r="N10" i="53"/>
  <c r="AJ165" i="60" s="1"/>
  <c r="Q10" i="53" a="1"/>
  <c r="Q10" i="53" s="1"/>
  <c r="R10" i="53" a="1"/>
  <c r="R10" i="53" s="1"/>
  <c r="T10" i="53" a="1"/>
  <c r="T10" i="53" s="1"/>
  <c r="C14" i="53"/>
  <c r="C15" i="53" s="1"/>
  <c r="C16" i="53" s="1"/>
  <c r="C17" i="53" s="1"/>
  <c r="C18" i="53" s="1"/>
  <c r="C19" i="53" s="1"/>
  <c r="C20" i="53" s="1"/>
  <c r="C21" i="53" s="1"/>
  <c r="C22" i="53" s="1"/>
  <c r="C23" i="53" s="1"/>
  <c r="C24" i="53" s="1"/>
  <c r="C25" i="53"/>
  <c r="C26" i="53" s="1"/>
  <c r="C27" i="53" s="1"/>
  <c r="C28" i="53" s="1"/>
  <c r="C29" i="53" s="1"/>
  <c r="C30" i="53" s="1"/>
  <c r="C31" i="53" s="1"/>
  <c r="C32" i="53" s="1"/>
  <c r="C33" i="53" s="1"/>
  <c r="C34" i="53" s="1"/>
  <c r="C35" i="53" s="1"/>
  <c r="C36" i="53" s="1"/>
  <c r="C37" i="53" s="1"/>
  <c r="C38" i="53" s="1"/>
  <c r="C39" i="53" s="1"/>
  <c r="C40" i="53" s="1"/>
  <c r="C41" i="53" s="1"/>
  <c r="C42" i="53" s="1"/>
  <c r="C43" i="53" s="1"/>
  <c r="C44" i="53" s="1"/>
  <c r="C45" i="53" s="1"/>
  <c r="C46" i="53" s="1"/>
  <c r="C47" i="53" s="1"/>
  <c r="C48" i="53" s="1"/>
  <c r="C49" i="53" s="1"/>
  <c r="C50" i="53" s="1"/>
  <c r="C51" i="53" s="1"/>
  <c r="C52" i="53" s="1"/>
  <c r="C53" i="53" s="1"/>
  <c r="C54" i="53" s="1"/>
  <c r="C55" i="53" s="1"/>
  <c r="C56" i="53" s="1"/>
  <c r="C57" i="53" s="1"/>
  <c r="C58" i="53" s="1"/>
  <c r="C59" i="53" s="1"/>
  <c r="C60" i="53" s="1"/>
  <c r="C61" i="53" s="1"/>
  <c r="C62" i="53" s="1"/>
  <c r="C63" i="53" s="1"/>
  <c r="C64" i="53" s="1"/>
  <c r="C65" i="53" s="1"/>
  <c r="C66" i="53" s="1"/>
  <c r="C67" i="53" s="1"/>
  <c r="C68" i="53" s="1"/>
  <c r="C69" i="53" s="1"/>
  <c r="C70" i="53" s="1"/>
  <c r="C71" i="53" s="1"/>
  <c r="C72" i="53" s="1"/>
  <c r="C73" i="53" s="1"/>
  <c r="C74" i="53" s="1"/>
  <c r="C75" i="53" s="1"/>
  <c r="C76" i="53" s="1"/>
  <c r="C77" i="53" s="1"/>
  <c r="C78" i="53" s="1"/>
  <c r="C79" i="53" s="1"/>
  <c r="C80" i="53" s="1"/>
  <c r="C81" i="53" s="1"/>
  <c r="C82" i="53" s="1"/>
  <c r="C83" i="53" s="1"/>
  <c r="C84" i="53" s="1"/>
  <c r="C85" i="53" s="1"/>
  <c r="C86" i="53" s="1"/>
  <c r="C87" i="53" s="1"/>
  <c r="C88" i="53" s="1"/>
  <c r="C89" i="53" s="1"/>
  <c r="C90" i="53" s="1"/>
  <c r="C91" i="53" s="1"/>
  <c r="C92" i="53" s="1"/>
  <c r="C93" i="53" s="1"/>
  <c r="C94" i="53" s="1"/>
  <c r="C95" i="53" s="1"/>
  <c r="C96" i="53" s="1"/>
  <c r="C97" i="53" s="1"/>
  <c r="C98" i="53" s="1"/>
  <c r="C99" i="53" s="1"/>
  <c r="C100" i="53" s="1"/>
  <c r="C101" i="53" s="1"/>
  <c r="C102" i="53" s="1"/>
  <c r="C103" i="53" s="1"/>
  <c r="C104" i="53" s="1"/>
  <c r="C105" i="53" s="1"/>
  <c r="C106" i="53" s="1"/>
  <c r="C107" i="53" s="1"/>
  <c r="C108" i="53" s="1"/>
  <c r="C109" i="53" s="1"/>
  <c r="C110" i="53" s="1"/>
  <c r="C111" i="53" s="1"/>
  <c r="C112" i="53" s="1"/>
  <c r="C113" i="53" s="1"/>
  <c r="C114" i="53" s="1"/>
  <c r="C115" i="53" s="1"/>
  <c r="C116" i="53" s="1"/>
  <c r="C117" i="53" s="1"/>
  <c r="C118" i="53" s="1"/>
  <c r="C119" i="53" s="1"/>
  <c r="C120" i="53" s="1"/>
  <c r="C121" i="53" s="1"/>
  <c r="C122" i="53" s="1"/>
  <c r="C123" i="53" s="1"/>
  <c r="C124" i="53" s="1"/>
  <c r="C125" i="53" s="1"/>
  <c r="C126" i="53" s="1"/>
  <c r="C127" i="53" s="1"/>
  <c r="C128" i="53" s="1"/>
  <c r="C129" i="53" s="1"/>
  <c r="C130" i="53" s="1"/>
  <c r="C131" i="53" s="1"/>
  <c r="C132" i="53" s="1"/>
  <c r="C133" i="53" s="1"/>
  <c r="C134" i="53" s="1"/>
  <c r="C135" i="53" s="1"/>
  <c r="C136" i="53" s="1"/>
  <c r="C137" i="53" s="1"/>
  <c r="C138" i="53" s="1"/>
  <c r="C139" i="53" s="1"/>
  <c r="C140" i="53" s="1"/>
  <c r="C141" i="53" s="1"/>
  <c r="C142" i="53" s="1"/>
  <c r="C143" i="53" s="1"/>
  <c r="C144" i="53" s="1"/>
  <c r="C145" i="53" s="1"/>
  <c r="C146" i="53" s="1"/>
  <c r="C147" i="53" s="1"/>
  <c r="C148" i="53" s="1"/>
  <c r="C149" i="53" s="1"/>
  <c r="C150" i="53" s="1"/>
  <c r="C151" i="53" s="1"/>
  <c r="C152" i="53" s="1"/>
  <c r="C153" i="53" s="1"/>
  <c r="C154" i="53" s="1"/>
  <c r="C155" i="53" s="1"/>
  <c r="C156" i="53" s="1"/>
  <c r="C157" i="53" s="1"/>
  <c r="C158" i="53" s="1"/>
  <c r="C159" i="53" s="1"/>
  <c r="C160" i="53" s="1"/>
  <c r="C161" i="53" s="1"/>
  <c r="C162" i="53" s="1"/>
  <c r="C163" i="53" s="1"/>
  <c r="C164" i="53" s="1"/>
  <c r="C165" i="53" s="1"/>
  <c r="C166" i="53" s="1"/>
  <c r="C167" i="53" s="1"/>
  <c r="C168" i="53" s="1"/>
  <c r="C169" i="53" s="1"/>
  <c r="C170" i="53" s="1"/>
  <c r="C171" i="53" s="1"/>
  <c r="C172" i="53" s="1"/>
  <c r="C173" i="53" s="1"/>
  <c r="C174" i="53" s="1"/>
  <c r="C175" i="53" s="1"/>
  <c r="C176" i="53" s="1"/>
  <c r="C177" i="53" s="1"/>
  <c r="C178" i="53" s="1"/>
  <c r="C179" i="53" s="1"/>
  <c r="C180" i="53" s="1"/>
  <c r="C181" i="53" s="1"/>
  <c r="C182" i="53" s="1"/>
  <c r="C183" i="53" s="1"/>
  <c r="C184" i="53" s="1"/>
  <c r="C185" i="53" s="1"/>
  <c r="C186" i="53" s="1"/>
  <c r="C187" i="53" s="1"/>
  <c r="C188" i="53" s="1"/>
  <c r="C189" i="53" s="1"/>
  <c r="C190" i="53" s="1"/>
  <c r="C191" i="53" s="1"/>
  <c r="C192" i="53" s="1"/>
  <c r="C193" i="53" s="1"/>
  <c r="C194" i="53" s="1"/>
  <c r="C195" i="53" s="1"/>
  <c r="C196" i="53" s="1"/>
  <c r="C197" i="53" s="1"/>
  <c r="C198" i="53" s="1"/>
  <c r="C199" i="53" s="1"/>
  <c r="C200" i="53" s="1"/>
  <c r="C201" i="53" s="1"/>
  <c r="C202" i="53" s="1"/>
  <c r="C203" i="53" s="1"/>
  <c r="C204" i="53" s="1"/>
  <c r="C205" i="53" s="1"/>
  <c r="C206" i="53" s="1"/>
  <c r="C207" i="53" s="1"/>
  <c r="C208" i="53" s="1"/>
  <c r="C209" i="53" s="1"/>
  <c r="C210" i="53" s="1"/>
  <c r="C211" i="53" s="1"/>
  <c r="C212" i="53" s="1"/>
  <c r="C213" i="53" s="1"/>
  <c r="C214" i="53" s="1"/>
  <c r="C215" i="53" s="1"/>
  <c r="C216" i="53" s="1"/>
  <c r="C217" i="53" s="1"/>
  <c r="C218" i="53" s="1"/>
  <c r="C219" i="53" s="1"/>
  <c r="C220" i="53" s="1"/>
  <c r="C221" i="53" s="1"/>
  <c r="C222" i="53" s="1"/>
  <c r="C223" i="53" s="1"/>
  <c r="C224" i="53" s="1"/>
  <c r="C225" i="53" s="1"/>
  <c r="C226" i="53" s="1"/>
  <c r="C227" i="53" s="1"/>
  <c r="C228" i="53" s="1"/>
  <c r="C229" i="53" s="1"/>
  <c r="C230" i="53" s="1"/>
  <c r="C231" i="53" s="1"/>
  <c r="C232" i="53" s="1"/>
  <c r="C233" i="53" s="1"/>
  <c r="C234" i="53" s="1"/>
  <c r="C235" i="53" s="1"/>
  <c r="C236" i="53" s="1"/>
  <c r="C237" i="53" s="1"/>
  <c r="C238" i="53" s="1"/>
  <c r="C239" i="53" s="1"/>
  <c r="C240" i="53" s="1"/>
  <c r="C241" i="53" s="1"/>
  <c r="C242" i="53" s="1"/>
  <c r="C243" i="53" s="1"/>
  <c r="C244" i="53" s="1"/>
  <c r="C245" i="53" s="1"/>
  <c r="C246" i="53" s="1"/>
  <c r="C247" i="53" s="1"/>
  <c r="C248" i="53" s="1"/>
  <c r="C249" i="53" s="1"/>
  <c r="C250" i="53" s="1"/>
  <c r="C251" i="53" s="1"/>
  <c r="C252" i="53" s="1"/>
  <c r="C253" i="53" s="1"/>
  <c r="C254" i="53" s="1"/>
  <c r="C255" i="53" s="1"/>
  <c r="C256" i="53" s="1"/>
  <c r="C257" i="53" s="1"/>
  <c r="C258" i="53" s="1"/>
  <c r="C259" i="53" s="1"/>
  <c r="C260" i="53" s="1"/>
  <c r="C261" i="53" s="1"/>
  <c r="C262" i="53" s="1"/>
  <c r="C263" i="53" s="1"/>
  <c r="C264" i="53" s="1"/>
  <c r="C265" i="53" s="1"/>
  <c r="C266" i="53" s="1"/>
  <c r="C267" i="53" s="1"/>
  <c r="C268" i="53" s="1"/>
  <c r="C269" i="53" s="1"/>
  <c r="C270" i="53" s="1"/>
  <c r="C271" i="53" s="1"/>
  <c r="C272" i="53" s="1"/>
  <c r="C273" i="53" s="1"/>
  <c r="C274" i="53" s="1"/>
  <c r="C275" i="53" s="1"/>
  <c r="C276" i="53" s="1"/>
  <c r="C277" i="53" s="1"/>
  <c r="C278" i="53" s="1"/>
  <c r="C279" i="53" s="1"/>
  <c r="C280" i="53" s="1"/>
  <c r="C281" i="53" s="1"/>
  <c r="C282" i="53" s="1"/>
  <c r="C283" i="53" s="1"/>
  <c r="C284" i="53" s="1"/>
  <c r="C285" i="53" s="1"/>
  <c r="C286" i="53" s="1"/>
  <c r="C287" i="53" s="1"/>
  <c r="C288" i="53" s="1"/>
  <c r="C289" i="53" s="1"/>
  <c r="C290" i="53" s="1"/>
  <c r="C291" i="53" s="1"/>
  <c r="C292" i="53" s="1"/>
  <c r="C293" i="53" s="1"/>
  <c r="C294" i="53" s="1"/>
  <c r="C295" i="53" s="1"/>
  <c r="C296" i="53" s="1"/>
  <c r="C297" i="53" s="1"/>
  <c r="C298" i="53" s="1"/>
  <c r="C299" i="53" s="1"/>
  <c r="C300" i="53" s="1"/>
  <c r="C301" i="53" s="1"/>
  <c r="C302" i="53" s="1"/>
  <c r="C303" i="53" s="1"/>
  <c r="C304" i="53" s="1"/>
  <c r="C305" i="53" s="1"/>
  <c r="C306" i="53" s="1"/>
  <c r="C307" i="53" s="1"/>
  <c r="C308" i="53" s="1"/>
  <c r="C309" i="53" s="1"/>
  <c r="C310" i="53" s="1"/>
  <c r="C311" i="53" s="1"/>
  <c r="C312" i="53" s="1"/>
  <c r="C313" i="53" s="1"/>
  <c r="C314" i="53" s="1"/>
  <c r="C315" i="53" s="1"/>
  <c r="C316" i="53" s="1"/>
  <c r="C317" i="53" s="1"/>
  <c r="C318" i="53" s="1"/>
  <c r="C319" i="53" s="1"/>
  <c r="C320" i="53" s="1"/>
  <c r="C321" i="53" s="1"/>
  <c r="C322" i="53" s="1"/>
  <c r="C323" i="53" s="1"/>
  <c r="C324" i="53" s="1"/>
  <c r="C325" i="53" s="1"/>
  <c r="C326" i="53" s="1"/>
  <c r="C327" i="53" s="1"/>
  <c r="C328" i="53" s="1"/>
  <c r="C329" i="53" s="1"/>
  <c r="C330" i="53" s="1"/>
  <c r="C331" i="53" s="1"/>
  <c r="C332" i="53" s="1"/>
  <c r="C333" i="53" s="1"/>
  <c r="C334" i="53" s="1"/>
  <c r="C335" i="53" s="1"/>
  <c r="C336" i="53" s="1"/>
  <c r="C337" i="53" s="1"/>
  <c r="C338" i="53" s="1"/>
  <c r="C339" i="53" s="1"/>
  <c r="C340" i="53" s="1"/>
  <c r="C341" i="53" s="1"/>
  <c r="C342" i="53" s="1"/>
  <c r="C343" i="53" s="1"/>
  <c r="C344" i="53" s="1"/>
  <c r="C345" i="53" s="1"/>
  <c r="C346" i="53" s="1"/>
  <c r="C347" i="53" s="1"/>
  <c r="C348" i="53" s="1"/>
  <c r="C349" i="53" s="1"/>
  <c r="C350" i="53" s="1"/>
  <c r="C351" i="53" s="1"/>
  <c r="C352" i="53" s="1"/>
  <c r="C353" i="53" s="1"/>
  <c r="C354" i="53" s="1"/>
  <c r="C355" i="53" s="1"/>
  <c r="C356" i="53" s="1"/>
  <c r="C357" i="53" s="1"/>
  <c r="C358" i="53" s="1"/>
  <c r="C359" i="53" s="1"/>
  <c r="C360" i="53" s="1"/>
  <c r="C361" i="53" s="1"/>
  <c r="C362" i="53" s="1"/>
  <c r="C363" i="53" s="1"/>
  <c r="C364" i="53" s="1"/>
  <c r="C365" i="53" s="1"/>
  <c r="C366" i="53" s="1"/>
  <c r="C367" i="53" s="1"/>
  <c r="C368" i="53" s="1"/>
  <c r="C369" i="53" s="1"/>
  <c r="C370" i="53" s="1"/>
  <c r="C371" i="53" s="1"/>
  <c r="C372" i="53" s="1"/>
  <c r="C373" i="53" s="1"/>
  <c r="C374" i="53" s="1"/>
  <c r="C375" i="53" s="1"/>
  <c r="C376" i="53" s="1"/>
  <c r="C377" i="53" s="1"/>
  <c r="C378" i="53" s="1"/>
  <c r="C379" i="53" s="1"/>
  <c r="C380" i="53" s="1"/>
  <c r="C381" i="53" s="1"/>
  <c r="C382" i="53" s="1"/>
  <c r="C383" i="53" s="1"/>
  <c r="C384" i="53" s="1"/>
  <c r="C385" i="53" s="1"/>
  <c r="C386" i="53" s="1"/>
  <c r="C387" i="53" s="1"/>
  <c r="C388" i="53" s="1"/>
  <c r="C389" i="53" s="1"/>
  <c r="C390" i="53" s="1"/>
  <c r="C391" i="53" s="1"/>
  <c r="C392" i="53" s="1"/>
  <c r="C393" i="53" s="1"/>
  <c r="C394" i="53" s="1"/>
  <c r="C395" i="53" s="1"/>
  <c r="C396" i="53" s="1"/>
  <c r="C397" i="53" s="1"/>
  <c r="C398" i="53" s="1"/>
  <c r="C399" i="53" s="1"/>
  <c r="C400" i="53" s="1"/>
  <c r="C401" i="53" s="1"/>
  <c r="C402" i="53" s="1"/>
  <c r="C403" i="53" s="1"/>
  <c r="C404" i="53" s="1"/>
  <c r="C405" i="53" s="1"/>
  <c r="C406" i="53" s="1"/>
  <c r="C407" i="53" s="1"/>
  <c r="C408" i="53" s="1"/>
  <c r="C409" i="53" s="1"/>
  <c r="C410" i="53" s="1"/>
  <c r="C411" i="53" s="1"/>
  <c r="C412" i="53" s="1"/>
  <c r="C413" i="53" s="1"/>
  <c r="C414" i="53" s="1"/>
  <c r="C415" i="53" s="1"/>
  <c r="C416" i="53" s="1"/>
  <c r="C417" i="53" s="1"/>
  <c r="C418" i="53" s="1"/>
  <c r="C419" i="53" s="1"/>
  <c r="C420" i="53" s="1"/>
  <c r="C421" i="53" s="1"/>
  <c r="C422" i="53" s="1"/>
  <c r="C423" i="53" s="1"/>
  <c r="C424" i="53" s="1"/>
  <c r="C425" i="53" s="1"/>
  <c r="C426" i="53" s="1"/>
  <c r="C427" i="53" s="1"/>
  <c r="C428" i="53" s="1"/>
  <c r="C429" i="53" s="1"/>
  <c r="C430" i="53" s="1"/>
  <c r="C431" i="53" s="1"/>
  <c r="C432" i="53" s="1"/>
  <c r="C433" i="53" s="1"/>
  <c r="C434" i="53" s="1"/>
  <c r="C435" i="53" s="1"/>
  <c r="C436" i="53" s="1"/>
  <c r="C437" i="53" s="1"/>
  <c r="C438" i="53" s="1"/>
  <c r="C439" i="53" s="1"/>
  <c r="C440" i="53" s="1"/>
  <c r="C441" i="53" s="1"/>
  <c r="C442" i="53" s="1"/>
  <c r="C443" i="53" s="1"/>
  <c r="C444" i="53" s="1"/>
  <c r="C445" i="53" s="1"/>
  <c r="C446" i="53" s="1"/>
  <c r="C447" i="53" s="1"/>
  <c r="C448" i="53" s="1"/>
  <c r="C449" i="53" s="1"/>
  <c r="C450" i="53" s="1"/>
  <c r="C451" i="53" s="1"/>
  <c r="C452" i="53" s="1"/>
  <c r="C453" i="53" s="1"/>
  <c r="C454" i="53" s="1"/>
  <c r="C455" i="53" s="1"/>
  <c r="C456" i="53" s="1"/>
  <c r="C457" i="53" s="1"/>
  <c r="C458" i="53" s="1"/>
  <c r="C459" i="53" s="1"/>
  <c r="C460" i="53" s="1"/>
  <c r="C461" i="53" s="1"/>
  <c r="C462" i="53" s="1"/>
  <c r="C463" i="53" s="1"/>
  <c r="C464" i="53" s="1"/>
  <c r="C465" i="53" s="1"/>
  <c r="C466" i="53" s="1"/>
  <c r="C467" i="53" s="1"/>
  <c r="C468" i="53" s="1"/>
  <c r="C469" i="53" s="1"/>
  <c r="C470" i="53" s="1"/>
  <c r="C471" i="53" s="1"/>
  <c r="C472" i="53" s="1"/>
  <c r="C473" i="53" s="1"/>
  <c r="C474" i="53" s="1"/>
  <c r="C475" i="53" s="1"/>
  <c r="C476" i="53" s="1"/>
  <c r="C477" i="53" s="1"/>
  <c r="C478" i="53" s="1"/>
  <c r="C479" i="53" s="1"/>
  <c r="C480" i="53" s="1"/>
  <c r="C481" i="53" s="1"/>
  <c r="C482" i="53" s="1"/>
  <c r="C483" i="53" s="1"/>
  <c r="C484" i="53" s="1"/>
  <c r="C485" i="53" s="1"/>
  <c r="C486" i="53" s="1"/>
  <c r="C487" i="53" s="1"/>
  <c r="C488" i="53" s="1"/>
  <c r="C489" i="53" s="1"/>
  <c r="C490" i="53" s="1"/>
  <c r="C491" i="53" s="1"/>
  <c r="C492" i="53" s="1"/>
  <c r="C493" i="53" s="1"/>
  <c r="C494" i="53" s="1"/>
  <c r="C495" i="53" s="1"/>
  <c r="C496" i="53" s="1"/>
  <c r="C497" i="53" s="1"/>
  <c r="C498" i="53" s="1"/>
  <c r="C499" i="53" s="1"/>
  <c r="C500" i="53" s="1"/>
  <c r="C501" i="53" s="1"/>
  <c r="C502" i="53" s="1"/>
  <c r="C503" i="53" s="1"/>
  <c r="C504" i="53" s="1"/>
  <c r="C505" i="53" s="1"/>
  <c r="C506" i="53" s="1"/>
  <c r="C507" i="53" s="1"/>
  <c r="C508" i="53" s="1"/>
  <c r="C509" i="53" s="1"/>
  <c r="C510" i="53" s="1"/>
  <c r="C511" i="53" s="1"/>
  <c r="C512" i="53" s="1"/>
  <c r="C513" i="53" s="1"/>
  <c r="C514" i="53" s="1"/>
  <c r="C515" i="53" s="1"/>
  <c r="C516" i="53" s="1"/>
  <c r="C517" i="53" s="1"/>
  <c r="C518" i="53" s="1"/>
  <c r="C519" i="53" s="1"/>
  <c r="C520" i="53" s="1"/>
  <c r="C521" i="53" s="1"/>
  <c r="C522" i="53" s="1"/>
  <c r="C523" i="53" s="1"/>
  <c r="C524" i="53" s="1"/>
  <c r="C525" i="53" s="1"/>
  <c r="C526" i="53" s="1"/>
  <c r="C527" i="53" s="1"/>
  <c r="C528" i="53" s="1"/>
  <c r="C529" i="53" s="1"/>
  <c r="C530" i="53" s="1"/>
  <c r="C531" i="53" s="1"/>
  <c r="C532" i="53" s="1"/>
  <c r="C533" i="53" s="1"/>
  <c r="C534" i="53" s="1"/>
  <c r="C535" i="53" s="1"/>
  <c r="C536" i="53" s="1"/>
  <c r="C537" i="53" s="1"/>
  <c r="C538" i="53" s="1"/>
  <c r="C539" i="53" s="1"/>
  <c r="C540" i="53" s="1"/>
  <c r="C541" i="53" s="1"/>
  <c r="C542" i="53" s="1"/>
  <c r="C543" i="53" s="1"/>
  <c r="C544" i="53" s="1"/>
  <c r="C545" i="53" s="1"/>
  <c r="C546" i="53" s="1"/>
  <c r="C547" i="53" s="1"/>
  <c r="C548" i="53" s="1"/>
  <c r="C549" i="53" s="1"/>
  <c r="C550" i="53" s="1"/>
  <c r="C551" i="53" s="1"/>
  <c r="C552" i="53" s="1"/>
  <c r="C553" i="53" s="1"/>
  <c r="C554" i="53" s="1"/>
  <c r="C555" i="53" s="1"/>
  <c r="C556" i="53" s="1"/>
  <c r="C557" i="53" s="1"/>
  <c r="C558" i="53" s="1"/>
  <c r="C559" i="53" s="1"/>
  <c r="C560" i="53" s="1"/>
  <c r="C561" i="53" s="1"/>
  <c r="C562" i="53" s="1"/>
  <c r="C563" i="53" s="1"/>
  <c r="C564" i="53" s="1"/>
  <c r="C565" i="53" s="1"/>
  <c r="C566" i="53" s="1"/>
  <c r="C567" i="53" s="1"/>
  <c r="C568" i="53" s="1"/>
  <c r="C569" i="53" s="1"/>
  <c r="C570" i="53" s="1"/>
  <c r="C571" i="53" s="1"/>
  <c r="C572" i="53" s="1"/>
  <c r="C573" i="53" s="1"/>
  <c r="C574" i="53" s="1"/>
  <c r="C575" i="53" s="1"/>
  <c r="C576" i="53" s="1"/>
  <c r="C577" i="53" s="1"/>
  <c r="C578" i="53" s="1"/>
  <c r="C579" i="53" s="1"/>
  <c r="C580" i="53" s="1"/>
  <c r="C581" i="53" s="1"/>
  <c r="C582" i="53" s="1"/>
  <c r="C583" i="53" s="1"/>
  <c r="C584" i="53" s="1"/>
  <c r="C585" i="53" s="1"/>
  <c r="C586" i="53" s="1"/>
  <c r="C587" i="53" s="1"/>
  <c r="C588" i="53" s="1"/>
  <c r="C589" i="53" s="1"/>
  <c r="C590" i="53" s="1"/>
  <c r="C591" i="53" s="1"/>
  <c r="C592" i="53" s="1"/>
  <c r="C593" i="53" s="1"/>
  <c r="C594" i="53" s="1"/>
  <c r="C595" i="53" s="1"/>
  <c r="C596" i="53" s="1"/>
  <c r="C597" i="53" s="1"/>
  <c r="C598" i="53" s="1"/>
  <c r="C599" i="53" s="1"/>
  <c r="C600" i="53" s="1"/>
  <c r="C601" i="53" s="1"/>
  <c r="C602" i="53" s="1"/>
  <c r="C603" i="53" s="1"/>
  <c r="C604" i="53" s="1"/>
  <c r="C605" i="53" s="1"/>
  <c r="C606" i="53" s="1"/>
  <c r="C607" i="53" s="1"/>
  <c r="C608" i="53" s="1"/>
  <c r="C609" i="53" s="1"/>
  <c r="C610" i="53" s="1"/>
  <c r="C611" i="53" s="1"/>
  <c r="C612" i="53" s="1"/>
  <c r="C613" i="53" s="1"/>
  <c r="C614" i="53" s="1"/>
  <c r="C615" i="53" s="1"/>
  <c r="C616" i="53" s="1"/>
  <c r="C617" i="53" s="1"/>
  <c r="C618" i="53" s="1"/>
  <c r="C619" i="53" s="1"/>
  <c r="C620" i="53" s="1"/>
  <c r="C621" i="53" s="1"/>
  <c r="C622" i="53" s="1"/>
  <c r="C623" i="53" s="1"/>
  <c r="C624" i="53" s="1"/>
  <c r="C625" i="53" s="1"/>
  <c r="C626" i="53" s="1"/>
  <c r="C627" i="53" s="1"/>
  <c r="C628" i="53" s="1"/>
  <c r="C629" i="53" s="1"/>
  <c r="C630" i="53" s="1"/>
  <c r="C631" i="53" s="1"/>
  <c r="C632" i="53" s="1"/>
  <c r="C633" i="53" s="1"/>
  <c r="C634" i="53" s="1"/>
  <c r="C635" i="53" s="1"/>
  <c r="C636" i="53" s="1"/>
  <c r="C637" i="53" s="1"/>
  <c r="C638" i="53" s="1"/>
  <c r="C639" i="53" s="1"/>
  <c r="C640" i="53" s="1"/>
  <c r="C641" i="53" s="1"/>
  <c r="C642" i="53" s="1"/>
  <c r="C643" i="53" s="1"/>
  <c r="C644" i="53" s="1"/>
  <c r="C645" i="53" s="1"/>
  <c r="C646" i="53" s="1"/>
  <c r="C647" i="53" s="1"/>
  <c r="C648" i="53" s="1"/>
  <c r="C649" i="53" s="1"/>
  <c r="C650" i="53" s="1"/>
  <c r="C651" i="53" s="1"/>
  <c r="C652" i="53" s="1"/>
  <c r="C653" i="53" s="1"/>
  <c r="C654" i="53" s="1"/>
  <c r="C655" i="53" s="1"/>
  <c r="C656" i="53" s="1"/>
  <c r="C657" i="53" s="1"/>
  <c r="C658" i="53" s="1"/>
  <c r="C659" i="53" s="1"/>
  <c r="C660" i="53" s="1"/>
  <c r="C661" i="53" s="1"/>
  <c r="C662" i="53" s="1"/>
  <c r="C663" i="53" s="1"/>
  <c r="C664" i="53" s="1"/>
  <c r="C665" i="53" s="1"/>
  <c r="C666" i="53" s="1"/>
  <c r="C667" i="53" s="1"/>
  <c r="C668" i="53" s="1"/>
  <c r="C669" i="53" s="1"/>
  <c r="C670" i="53" s="1"/>
  <c r="C671" i="53" s="1"/>
  <c r="C672" i="53" s="1"/>
  <c r="C673" i="53" s="1"/>
  <c r="C674" i="53" s="1"/>
  <c r="C675" i="53" s="1"/>
  <c r="C676" i="53" s="1"/>
  <c r="C677" i="53" s="1"/>
  <c r="C678" i="53" s="1"/>
  <c r="C679" i="53" s="1"/>
  <c r="C680" i="53" s="1"/>
  <c r="C681" i="53" s="1"/>
  <c r="C682" i="53" s="1"/>
  <c r="C683" i="53" s="1"/>
  <c r="C684" i="53" s="1"/>
  <c r="C685" i="53" s="1"/>
  <c r="C686" i="53" s="1"/>
  <c r="C687" i="53" s="1"/>
  <c r="C688" i="53" s="1"/>
  <c r="C689" i="53" s="1"/>
  <c r="C690" i="53" s="1"/>
  <c r="C691" i="53" s="1"/>
  <c r="C692" i="53" s="1"/>
  <c r="C693" i="53" s="1"/>
  <c r="C694" i="53" s="1"/>
  <c r="C695" i="53" s="1"/>
  <c r="C696" i="53" s="1"/>
  <c r="C697" i="53" s="1"/>
  <c r="C698" i="53" s="1"/>
  <c r="C699" i="53" s="1"/>
  <c r="C700" i="53" s="1"/>
  <c r="C701" i="53" s="1"/>
  <c r="C702" i="53" s="1"/>
  <c r="C703" i="53" s="1"/>
  <c r="C704" i="53" s="1"/>
  <c r="C705" i="53" s="1"/>
  <c r="C706" i="53" s="1"/>
  <c r="C707" i="53" s="1"/>
  <c r="C708" i="53" s="1"/>
  <c r="C709" i="53" s="1"/>
  <c r="C710" i="53" s="1"/>
  <c r="C711" i="53" s="1"/>
  <c r="C712" i="53" s="1"/>
  <c r="C713" i="53" s="1"/>
  <c r="C714" i="53" s="1"/>
  <c r="C715" i="53" s="1"/>
  <c r="C716" i="53" s="1"/>
  <c r="C717" i="53" s="1"/>
  <c r="C718" i="53" s="1"/>
  <c r="C719" i="53" s="1"/>
  <c r="C720" i="53" s="1"/>
  <c r="C721" i="53" s="1"/>
  <c r="C722" i="53" s="1"/>
  <c r="C723" i="53" s="1"/>
  <c r="C724" i="53" s="1"/>
  <c r="C725" i="53" s="1"/>
  <c r="C726" i="53" s="1"/>
  <c r="C727" i="53" s="1"/>
  <c r="C728" i="53" s="1"/>
  <c r="C729" i="53" s="1"/>
  <c r="C730" i="53" s="1"/>
  <c r="C731" i="53" s="1"/>
  <c r="C732" i="53" s="1"/>
  <c r="C733" i="53" s="1"/>
  <c r="C734" i="53" s="1"/>
  <c r="C735" i="53" s="1"/>
  <c r="C736" i="53" s="1"/>
  <c r="C737" i="53" s="1"/>
  <c r="C738" i="53" s="1"/>
  <c r="C739" i="53" s="1"/>
  <c r="C740" i="53" s="1"/>
  <c r="C741" i="53" s="1"/>
  <c r="C742" i="53" s="1"/>
  <c r="C743" i="53" s="1"/>
  <c r="C744" i="53" s="1"/>
  <c r="C745" i="53" s="1"/>
  <c r="C746" i="53" s="1"/>
  <c r="C747" i="53" s="1"/>
  <c r="C748" i="53" s="1"/>
  <c r="C749" i="53" s="1"/>
  <c r="C750" i="53" s="1"/>
  <c r="C751" i="53" s="1"/>
  <c r="C752" i="53" s="1"/>
  <c r="C753" i="53" s="1"/>
  <c r="C754" i="53" s="1"/>
  <c r="C755" i="53" s="1"/>
  <c r="C756" i="53" s="1"/>
  <c r="C757" i="53" s="1"/>
  <c r="C758" i="53" s="1"/>
  <c r="C759" i="53" s="1"/>
  <c r="C760" i="53" s="1"/>
  <c r="C761" i="53" s="1"/>
  <c r="C762" i="53" s="1"/>
  <c r="C763" i="53" s="1"/>
  <c r="C764" i="53" s="1"/>
  <c r="C765" i="53" s="1"/>
  <c r="C766" i="53" s="1"/>
  <c r="C767" i="53" s="1"/>
  <c r="C768" i="53" s="1"/>
  <c r="C769" i="53" s="1"/>
  <c r="C770" i="53" s="1"/>
  <c r="C771" i="53" s="1"/>
  <c r="C772" i="53" s="1"/>
  <c r="C773" i="53" s="1"/>
  <c r="C774" i="53" s="1"/>
  <c r="C775" i="53" s="1"/>
  <c r="C776" i="53" s="1"/>
  <c r="C777" i="53" s="1"/>
  <c r="C778" i="53" s="1"/>
  <c r="C779" i="53" s="1"/>
  <c r="C780" i="53" s="1"/>
  <c r="C781" i="53" s="1"/>
  <c r="C782" i="53" s="1"/>
  <c r="C783" i="53" s="1"/>
  <c r="C784" i="53" s="1"/>
  <c r="C785" i="53" s="1"/>
  <c r="C786" i="53" s="1"/>
  <c r="C787" i="53" s="1"/>
  <c r="C788" i="53" s="1"/>
  <c r="C789" i="53" s="1"/>
  <c r="C790" i="53" s="1"/>
  <c r="C791" i="53" s="1"/>
  <c r="C792" i="53" s="1"/>
  <c r="C793" i="53" s="1"/>
  <c r="C794" i="53" s="1"/>
  <c r="C795" i="53" s="1"/>
  <c r="C796" i="53" s="1"/>
  <c r="C797" i="53" s="1"/>
  <c r="C798" i="53" s="1"/>
  <c r="C799" i="53" s="1"/>
  <c r="C800" i="53" s="1"/>
  <c r="C801" i="53" s="1"/>
  <c r="C802" i="53" s="1"/>
  <c r="C803" i="53" s="1"/>
  <c r="C804" i="53" s="1"/>
  <c r="C805" i="53" s="1"/>
  <c r="C806" i="53" s="1"/>
  <c r="C807" i="53" s="1"/>
  <c r="C808" i="53" s="1"/>
  <c r="C809" i="53" s="1"/>
  <c r="C810" i="53" s="1"/>
  <c r="C811" i="53" s="1"/>
  <c r="C812" i="53" s="1"/>
  <c r="C813" i="53" s="1"/>
  <c r="C814" i="53" s="1"/>
  <c r="C815" i="53" s="1"/>
  <c r="C816" i="53" s="1"/>
  <c r="C817" i="53" s="1"/>
  <c r="C818" i="53" s="1"/>
  <c r="C819" i="53" s="1"/>
  <c r="C820" i="53" s="1"/>
  <c r="C821" i="53" s="1"/>
  <c r="C822" i="53" s="1"/>
  <c r="C823" i="53" s="1"/>
  <c r="C824" i="53" s="1"/>
  <c r="C825" i="53" s="1"/>
  <c r="C826" i="53" s="1"/>
  <c r="C827" i="53" s="1"/>
  <c r="C828" i="53" s="1"/>
  <c r="C829" i="53" s="1"/>
  <c r="C830" i="53" s="1"/>
  <c r="C831" i="53" s="1"/>
  <c r="C832" i="53" s="1"/>
  <c r="C833" i="53" s="1"/>
  <c r="C834" i="53" s="1"/>
  <c r="C835" i="53" s="1"/>
  <c r="C836" i="53" s="1"/>
  <c r="C837" i="53" s="1"/>
  <c r="C838" i="53" s="1"/>
  <c r="C839" i="53" s="1"/>
  <c r="C840" i="53" s="1"/>
  <c r="C841" i="53" s="1"/>
  <c r="C842" i="53" s="1"/>
  <c r="C843" i="53" s="1"/>
  <c r="C844" i="53" s="1"/>
  <c r="C845" i="53" s="1"/>
  <c r="C846" i="53" s="1"/>
  <c r="C847" i="53" s="1"/>
  <c r="C848" i="53" s="1"/>
  <c r="C849" i="53" s="1"/>
  <c r="C850" i="53" s="1"/>
  <c r="C851" i="53" s="1"/>
  <c r="C852" i="53" s="1"/>
  <c r="C853" i="53" s="1"/>
  <c r="C854" i="53" s="1"/>
  <c r="C855" i="53" s="1"/>
  <c r="C856" i="53" s="1"/>
  <c r="C857" i="53" s="1"/>
  <c r="C858" i="53" s="1"/>
  <c r="C859" i="53" s="1"/>
  <c r="C860" i="53" s="1"/>
  <c r="C861" i="53" s="1"/>
  <c r="C862" i="53" s="1"/>
  <c r="C863" i="53" s="1"/>
  <c r="C864" i="53" s="1"/>
  <c r="C865" i="53" s="1"/>
  <c r="C866" i="53" s="1"/>
  <c r="C867" i="53" s="1"/>
  <c r="C868" i="53" s="1"/>
  <c r="C869" i="53" s="1"/>
  <c r="C870" i="53" s="1"/>
  <c r="C871" i="53" s="1"/>
  <c r="C872" i="53" s="1"/>
  <c r="C873" i="53" s="1"/>
  <c r="C874" i="53" s="1"/>
  <c r="C875" i="53" s="1"/>
  <c r="C876" i="53" s="1"/>
  <c r="C877" i="53" s="1"/>
  <c r="C878" i="53" s="1"/>
  <c r="C879" i="53" s="1"/>
  <c r="C880" i="53" s="1"/>
  <c r="C881" i="53" s="1"/>
  <c r="C882" i="53" s="1"/>
  <c r="C883" i="53" s="1"/>
  <c r="C884" i="53" s="1"/>
  <c r="C885" i="53" s="1"/>
  <c r="C886" i="53" s="1"/>
  <c r="C887" i="53" s="1"/>
  <c r="C888" i="53" s="1"/>
  <c r="C889" i="53" s="1"/>
  <c r="C890" i="53" s="1"/>
  <c r="C891" i="53" s="1"/>
  <c r="C892" i="53" s="1"/>
  <c r="C893" i="53" s="1"/>
  <c r="C894" i="53" s="1"/>
  <c r="C895" i="53" s="1"/>
  <c r="C896" i="53" s="1"/>
  <c r="C897" i="53" s="1"/>
  <c r="C898" i="53" s="1"/>
  <c r="C899" i="53" s="1"/>
  <c r="C900" i="53" s="1"/>
  <c r="C901" i="53" s="1"/>
  <c r="C902" i="53" s="1"/>
  <c r="C903" i="53" s="1"/>
  <c r="C904" i="53" s="1"/>
  <c r="C905" i="53" s="1"/>
  <c r="C906" i="53" s="1"/>
  <c r="C907" i="53" s="1"/>
  <c r="C908" i="53" s="1"/>
  <c r="C909" i="53" s="1"/>
  <c r="C910" i="53" s="1"/>
  <c r="C911" i="53" s="1"/>
  <c r="C912" i="53" s="1"/>
  <c r="D20" i="53"/>
  <c r="S20" i="53"/>
  <c r="D21" i="53"/>
  <c r="S21" i="53"/>
  <c r="D22" i="53"/>
  <c r="S22" i="53"/>
  <c r="D23" i="53"/>
  <c r="S23" i="53"/>
  <c r="D24" i="53"/>
  <c r="S24" i="53"/>
  <c r="D25" i="53"/>
  <c r="S25" i="53"/>
  <c r="D26" i="53"/>
  <c r="S26" i="53"/>
  <c r="D27" i="53"/>
  <c r="S27" i="53"/>
  <c r="D28" i="53"/>
  <c r="S28" i="53"/>
  <c r="D29" i="53"/>
  <c r="S29" i="53"/>
  <c r="D30" i="53"/>
  <c r="S30" i="53"/>
  <c r="D31" i="53"/>
  <c r="S31" i="53"/>
  <c r="D32" i="53"/>
  <c r="S32" i="53"/>
  <c r="D33" i="53"/>
  <c r="S33" i="53"/>
  <c r="D34" i="53"/>
  <c r="S34" i="53"/>
  <c r="D35" i="53"/>
  <c r="S35" i="53"/>
  <c r="D36" i="53"/>
  <c r="S36" i="53"/>
  <c r="D37" i="53"/>
  <c r="S37" i="53"/>
  <c r="D38" i="53"/>
  <c r="S38" i="53"/>
  <c r="D39" i="53"/>
  <c r="S39" i="53"/>
  <c r="D40" i="53"/>
  <c r="S40" i="53"/>
  <c r="D41" i="53"/>
  <c r="S41" i="53"/>
  <c r="D42" i="53"/>
  <c r="S42" i="53"/>
  <c r="D43" i="53"/>
  <c r="S43" i="53"/>
  <c r="D44" i="53"/>
  <c r="S44" i="53"/>
  <c r="D45" i="53"/>
  <c r="S45" i="53"/>
  <c r="D46" i="53"/>
  <c r="S46" i="53"/>
  <c r="D47" i="53"/>
  <c r="S47" i="53"/>
  <c r="D48" i="53"/>
  <c r="S48" i="53"/>
  <c r="D49" i="53"/>
  <c r="S49" i="53"/>
  <c r="D50" i="53"/>
  <c r="S50" i="53"/>
  <c r="D51" i="53"/>
  <c r="S51" i="53"/>
  <c r="D52" i="53"/>
  <c r="S52" i="53"/>
  <c r="D53" i="53"/>
  <c r="S53" i="53"/>
  <c r="D54" i="53"/>
  <c r="S54" i="53"/>
  <c r="D55" i="53"/>
  <c r="S55" i="53"/>
  <c r="D56" i="53"/>
  <c r="S56" i="53"/>
  <c r="D57" i="53"/>
  <c r="S57" i="53"/>
  <c r="D58" i="53"/>
  <c r="S58" i="53"/>
  <c r="D59" i="53"/>
  <c r="S59" i="53"/>
  <c r="D60" i="53"/>
  <c r="S60" i="53"/>
  <c r="D61" i="53"/>
  <c r="S61" i="53"/>
  <c r="D62" i="53"/>
  <c r="S62" i="53"/>
  <c r="D63" i="53"/>
  <c r="S63" i="53"/>
  <c r="D64" i="53"/>
  <c r="S64" i="53"/>
  <c r="D65" i="53"/>
  <c r="S65" i="53"/>
  <c r="D66" i="53"/>
  <c r="S66" i="53"/>
  <c r="D67" i="53"/>
  <c r="S67" i="53"/>
  <c r="D68" i="53"/>
  <c r="S68" i="53"/>
  <c r="D69" i="53"/>
  <c r="S69" i="53"/>
  <c r="D70" i="53"/>
  <c r="S70" i="53"/>
  <c r="D71" i="53"/>
  <c r="S71" i="53"/>
  <c r="D72" i="53"/>
  <c r="S72" i="53"/>
  <c r="D73" i="53"/>
  <c r="S73" i="53"/>
  <c r="D74" i="53"/>
  <c r="S74" i="53"/>
  <c r="D75" i="53"/>
  <c r="S75" i="53"/>
  <c r="D76" i="53"/>
  <c r="S76" i="53"/>
  <c r="D77" i="53"/>
  <c r="S77" i="53"/>
  <c r="D78" i="53"/>
  <c r="S78" i="53"/>
  <c r="D79" i="53"/>
  <c r="S79" i="53"/>
  <c r="D80" i="53"/>
  <c r="S80" i="53"/>
  <c r="D81" i="53"/>
  <c r="S81" i="53"/>
  <c r="D82" i="53"/>
  <c r="S82" i="53"/>
  <c r="D83" i="53"/>
  <c r="S83" i="53"/>
  <c r="D84" i="53"/>
  <c r="S84" i="53"/>
  <c r="D85" i="53"/>
  <c r="S85" i="53"/>
  <c r="D86" i="53"/>
  <c r="S86" i="53"/>
  <c r="D87" i="53"/>
  <c r="S87" i="53"/>
  <c r="D88" i="53"/>
  <c r="S88" i="53"/>
  <c r="D89" i="53"/>
  <c r="S89" i="53"/>
  <c r="D90" i="53"/>
  <c r="S90" i="53"/>
  <c r="D91" i="53"/>
  <c r="S91" i="53"/>
  <c r="D92" i="53"/>
  <c r="S92" i="53"/>
  <c r="D93" i="53"/>
  <c r="S93" i="53"/>
  <c r="D94" i="53"/>
  <c r="S94" i="53"/>
  <c r="D95" i="53"/>
  <c r="S95" i="53"/>
  <c r="D96" i="53"/>
  <c r="S96" i="53"/>
  <c r="D97" i="53"/>
  <c r="S97" i="53"/>
  <c r="D98" i="53"/>
  <c r="S98" i="53"/>
  <c r="D99" i="53"/>
  <c r="S99" i="53"/>
  <c r="D100" i="53"/>
  <c r="S100" i="53"/>
  <c r="D101" i="53"/>
  <c r="S101" i="53"/>
  <c r="D102" i="53"/>
  <c r="S102" i="53"/>
  <c r="D103" i="53"/>
  <c r="S103" i="53"/>
  <c r="D104" i="53"/>
  <c r="S104" i="53"/>
  <c r="D105" i="53"/>
  <c r="S105" i="53"/>
  <c r="D106" i="53"/>
  <c r="S106" i="53"/>
  <c r="D107" i="53"/>
  <c r="S107" i="53"/>
  <c r="D108" i="53"/>
  <c r="S108" i="53"/>
  <c r="D109" i="53"/>
  <c r="S109" i="53"/>
  <c r="D110" i="53"/>
  <c r="S110" i="53"/>
  <c r="D111" i="53"/>
  <c r="S111" i="53"/>
  <c r="D112" i="53"/>
  <c r="S112" i="53"/>
  <c r="D113" i="53"/>
  <c r="S113" i="53"/>
  <c r="D114" i="53"/>
  <c r="S114" i="53"/>
  <c r="D115" i="53"/>
  <c r="S115" i="53"/>
  <c r="D116" i="53"/>
  <c r="S116" i="53"/>
  <c r="D117" i="53"/>
  <c r="S117" i="53"/>
  <c r="D118" i="53"/>
  <c r="S118" i="53"/>
  <c r="D119" i="53"/>
  <c r="S119" i="53"/>
  <c r="D120" i="53"/>
  <c r="S120" i="53"/>
  <c r="D121" i="53"/>
  <c r="S121" i="53"/>
  <c r="D122" i="53"/>
  <c r="S122" i="53"/>
  <c r="D123" i="53"/>
  <c r="S123" i="53"/>
  <c r="D124" i="53"/>
  <c r="S124" i="53"/>
  <c r="D125" i="53"/>
  <c r="S125" i="53"/>
  <c r="D126" i="53"/>
  <c r="S126" i="53"/>
  <c r="D127" i="53"/>
  <c r="S127" i="53"/>
  <c r="D128" i="53"/>
  <c r="S128" i="53"/>
  <c r="D129" i="53"/>
  <c r="S129" i="53"/>
  <c r="D130" i="53"/>
  <c r="S130" i="53"/>
  <c r="D131" i="53"/>
  <c r="S131" i="53"/>
  <c r="D132" i="53"/>
  <c r="S132" i="53"/>
  <c r="D133" i="53"/>
  <c r="S133" i="53"/>
  <c r="D134" i="53"/>
  <c r="S134" i="53"/>
  <c r="D135" i="53"/>
  <c r="S135" i="53"/>
  <c r="D136" i="53"/>
  <c r="S136" i="53"/>
  <c r="D137" i="53"/>
  <c r="S137" i="53"/>
  <c r="D138" i="53"/>
  <c r="S138" i="53"/>
  <c r="D139" i="53"/>
  <c r="S139" i="53"/>
  <c r="D140" i="53"/>
  <c r="S140" i="53"/>
  <c r="D141" i="53"/>
  <c r="S141" i="53"/>
  <c r="D142" i="53"/>
  <c r="S142" i="53"/>
  <c r="D143" i="53"/>
  <c r="S143" i="53"/>
  <c r="D144" i="53"/>
  <c r="S144" i="53"/>
  <c r="D145" i="53"/>
  <c r="S145" i="53"/>
  <c r="D146" i="53"/>
  <c r="S146" i="53"/>
  <c r="D147" i="53"/>
  <c r="S147" i="53"/>
  <c r="D148" i="53"/>
  <c r="S148" i="53"/>
  <c r="D149" i="53"/>
  <c r="S149" i="53"/>
  <c r="D150" i="53"/>
  <c r="S150" i="53"/>
  <c r="D151" i="53"/>
  <c r="S151" i="53"/>
  <c r="D152" i="53"/>
  <c r="S152" i="53"/>
  <c r="D153" i="53"/>
  <c r="S153" i="53"/>
  <c r="D154" i="53"/>
  <c r="S154" i="53"/>
  <c r="D155" i="53"/>
  <c r="S155" i="53"/>
  <c r="D156" i="53"/>
  <c r="S156" i="53"/>
  <c r="D157" i="53"/>
  <c r="S157" i="53"/>
  <c r="D158" i="53"/>
  <c r="S158" i="53"/>
  <c r="D159" i="53"/>
  <c r="S159" i="53"/>
  <c r="D160" i="53"/>
  <c r="S160" i="53"/>
  <c r="D161" i="53"/>
  <c r="S161" i="53"/>
  <c r="D162" i="53"/>
  <c r="S162" i="53"/>
  <c r="D163" i="53"/>
  <c r="S163" i="53"/>
  <c r="D164" i="53"/>
  <c r="S164" i="53"/>
  <c r="D165" i="53"/>
  <c r="S165" i="53"/>
  <c r="D166" i="53"/>
  <c r="S166" i="53"/>
  <c r="D167" i="53"/>
  <c r="S167" i="53"/>
  <c r="D168" i="53"/>
  <c r="S168" i="53"/>
  <c r="D169" i="53"/>
  <c r="S169" i="53"/>
  <c r="D170" i="53"/>
  <c r="S170" i="53"/>
  <c r="D171" i="53"/>
  <c r="S171" i="53"/>
  <c r="D172" i="53"/>
  <c r="S172" i="53"/>
  <c r="D173" i="53"/>
  <c r="S173" i="53"/>
  <c r="D174" i="53"/>
  <c r="S174" i="53"/>
  <c r="D175" i="53"/>
  <c r="S175" i="53"/>
  <c r="D176" i="53"/>
  <c r="S176" i="53"/>
  <c r="D177" i="53"/>
  <c r="S177" i="53"/>
  <c r="D178" i="53"/>
  <c r="S178" i="53"/>
  <c r="D179" i="53"/>
  <c r="S179" i="53"/>
  <c r="D180" i="53"/>
  <c r="S180" i="53"/>
  <c r="D181" i="53"/>
  <c r="S181" i="53"/>
  <c r="D182" i="53"/>
  <c r="S182" i="53"/>
  <c r="D183" i="53"/>
  <c r="S183" i="53"/>
  <c r="D184" i="53"/>
  <c r="S184" i="53"/>
  <c r="D185" i="53"/>
  <c r="S185" i="53"/>
  <c r="D186" i="53"/>
  <c r="S186" i="53"/>
  <c r="D187" i="53"/>
  <c r="S187" i="53"/>
  <c r="D188" i="53"/>
  <c r="S188" i="53"/>
  <c r="D189" i="53"/>
  <c r="S189" i="53"/>
  <c r="D190" i="53"/>
  <c r="S190" i="53"/>
  <c r="D191" i="53"/>
  <c r="S191" i="53"/>
  <c r="D192" i="53"/>
  <c r="S192" i="53"/>
  <c r="D193" i="53"/>
  <c r="S193" i="53"/>
  <c r="D194" i="53"/>
  <c r="S194" i="53"/>
  <c r="D195" i="53"/>
  <c r="S195" i="53"/>
  <c r="D196" i="53"/>
  <c r="S196" i="53"/>
  <c r="D197" i="53"/>
  <c r="S197" i="53"/>
  <c r="D198" i="53"/>
  <c r="S198" i="53"/>
  <c r="D199" i="53"/>
  <c r="S199" i="53"/>
  <c r="D200" i="53"/>
  <c r="S200" i="53"/>
  <c r="D201" i="53"/>
  <c r="S201" i="53"/>
  <c r="D202" i="53"/>
  <c r="S202" i="53"/>
  <c r="D203" i="53"/>
  <c r="S203" i="53"/>
  <c r="D204" i="53"/>
  <c r="S204" i="53"/>
  <c r="D205" i="53"/>
  <c r="S205" i="53"/>
  <c r="D206" i="53"/>
  <c r="S206" i="53"/>
  <c r="D207" i="53"/>
  <c r="S207" i="53"/>
  <c r="D208" i="53"/>
  <c r="S208" i="53"/>
  <c r="D209" i="53"/>
  <c r="S209" i="53"/>
  <c r="D210" i="53"/>
  <c r="S210" i="53"/>
  <c r="D211" i="53"/>
  <c r="S211" i="53"/>
  <c r="D212" i="53"/>
  <c r="S212" i="53"/>
  <c r="D213" i="53"/>
  <c r="S213" i="53"/>
  <c r="D214" i="53"/>
  <c r="S214" i="53"/>
  <c r="D215" i="53"/>
  <c r="S215" i="53"/>
  <c r="D216" i="53"/>
  <c r="S216" i="53"/>
  <c r="D217" i="53"/>
  <c r="S217" i="53"/>
  <c r="D218" i="53"/>
  <c r="S218" i="53"/>
  <c r="D219" i="53"/>
  <c r="S219" i="53"/>
  <c r="D220" i="53"/>
  <c r="S220" i="53"/>
  <c r="D221" i="53"/>
  <c r="S221" i="53"/>
  <c r="D222" i="53"/>
  <c r="S222" i="53"/>
  <c r="D223" i="53"/>
  <c r="S223" i="53"/>
  <c r="D224" i="53"/>
  <c r="S224" i="53"/>
  <c r="D225" i="53"/>
  <c r="S225" i="53"/>
  <c r="D226" i="53"/>
  <c r="S226" i="53"/>
  <c r="D227" i="53"/>
  <c r="S227" i="53"/>
  <c r="D228" i="53"/>
  <c r="S228" i="53"/>
  <c r="D229" i="53"/>
  <c r="S229" i="53"/>
  <c r="D230" i="53"/>
  <c r="S230" i="53"/>
  <c r="D231" i="53"/>
  <c r="S231" i="53"/>
  <c r="D232" i="53"/>
  <c r="S232" i="53"/>
  <c r="D233" i="53"/>
  <c r="S233" i="53"/>
  <c r="D234" i="53"/>
  <c r="S234" i="53"/>
  <c r="D235" i="53"/>
  <c r="S235" i="53"/>
  <c r="D236" i="53"/>
  <c r="S236" i="53"/>
  <c r="D237" i="53"/>
  <c r="S237" i="53"/>
  <c r="D238" i="53"/>
  <c r="S238" i="53"/>
  <c r="D239" i="53"/>
  <c r="S239" i="53"/>
  <c r="D240" i="53"/>
  <c r="S240" i="53"/>
  <c r="D241" i="53"/>
  <c r="S241" i="53"/>
  <c r="D242" i="53"/>
  <c r="S242" i="53"/>
  <c r="D243" i="53"/>
  <c r="S243" i="53"/>
  <c r="D244" i="53"/>
  <c r="S244" i="53"/>
  <c r="D245" i="53"/>
  <c r="S245" i="53"/>
  <c r="D246" i="53"/>
  <c r="S246" i="53"/>
  <c r="D247" i="53"/>
  <c r="S247" i="53"/>
  <c r="D248" i="53"/>
  <c r="S248" i="53"/>
  <c r="D249" i="53"/>
  <c r="S249" i="53"/>
  <c r="D250" i="53"/>
  <c r="S250" i="53"/>
  <c r="D251" i="53"/>
  <c r="S251" i="53"/>
  <c r="D252" i="53"/>
  <c r="S252" i="53"/>
  <c r="D253" i="53"/>
  <c r="S253" i="53"/>
  <c r="D254" i="53"/>
  <c r="S254" i="53"/>
  <c r="D255" i="53"/>
  <c r="S255" i="53"/>
  <c r="D256" i="53"/>
  <c r="S256" i="53"/>
  <c r="D257" i="53"/>
  <c r="S257" i="53"/>
  <c r="D258" i="53"/>
  <c r="S258" i="53"/>
  <c r="D259" i="53"/>
  <c r="S259" i="53"/>
  <c r="D260" i="53"/>
  <c r="S260" i="53"/>
  <c r="D261" i="53"/>
  <c r="S261" i="53"/>
  <c r="D262" i="53"/>
  <c r="S262" i="53"/>
  <c r="D263" i="53"/>
  <c r="S263" i="53"/>
  <c r="D264" i="53"/>
  <c r="S264" i="53"/>
  <c r="D265" i="53"/>
  <c r="S265" i="53"/>
  <c r="D266" i="53"/>
  <c r="S266" i="53"/>
  <c r="D267" i="53"/>
  <c r="S267" i="53"/>
  <c r="D268" i="53"/>
  <c r="S268" i="53"/>
  <c r="D269" i="53"/>
  <c r="S269" i="53"/>
  <c r="D270" i="53"/>
  <c r="S270" i="53"/>
  <c r="D271" i="53"/>
  <c r="S271" i="53"/>
  <c r="D272" i="53"/>
  <c r="S272" i="53"/>
  <c r="D273" i="53"/>
  <c r="S273" i="53"/>
  <c r="D274" i="53"/>
  <c r="S274" i="53"/>
  <c r="D275" i="53"/>
  <c r="S275" i="53"/>
  <c r="D276" i="53"/>
  <c r="S276" i="53"/>
  <c r="D277" i="53"/>
  <c r="S277" i="53"/>
  <c r="D278" i="53"/>
  <c r="S278" i="53"/>
  <c r="D279" i="53"/>
  <c r="S279" i="53"/>
  <c r="D280" i="53"/>
  <c r="S280" i="53"/>
  <c r="D281" i="53"/>
  <c r="S281" i="53"/>
  <c r="D282" i="53"/>
  <c r="S282" i="53"/>
  <c r="D283" i="53"/>
  <c r="S283" i="53"/>
  <c r="D284" i="53"/>
  <c r="S284" i="53"/>
  <c r="D285" i="53"/>
  <c r="S285" i="53"/>
  <c r="D286" i="53"/>
  <c r="S286" i="53"/>
  <c r="D287" i="53"/>
  <c r="S287" i="53"/>
  <c r="D288" i="53"/>
  <c r="S288" i="53"/>
  <c r="D289" i="53"/>
  <c r="S289" i="53"/>
  <c r="D290" i="53"/>
  <c r="S290" i="53"/>
  <c r="D291" i="53"/>
  <c r="S291" i="53"/>
  <c r="D292" i="53"/>
  <c r="S292" i="53"/>
  <c r="D293" i="53"/>
  <c r="S293" i="53"/>
  <c r="D294" i="53"/>
  <c r="S294" i="53"/>
  <c r="D295" i="53"/>
  <c r="S295" i="53"/>
  <c r="D296" i="53"/>
  <c r="S296" i="53"/>
  <c r="D297" i="53"/>
  <c r="S297" i="53"/>
  <c r="D298" i="53"/>
  <c r="S298" i="53"/>
  <c r="D299" i="53"/>
  <c r="S299" i="53"/>
  <c r="D300" i="53"/>
  <c r="S300" i="53"/>
  <c r="D301" i="53"/>
  <c r="S301" i="53"/>
  <c r="D302" i="53"/>
  <c r="S302" i="53"/>
  <c r="D303" i="53"/>
  <c r="S303" i="53"/>
  <c r="D304" i="53"/>
  <c r="S304" i="53"/>
  <c r="D305" i="53"/>
  <c r="S305" i="53"/>
  <c r="D306" i="53"/>
  <c r="S306" i="53"/>
  <c r="D307" i="53"/>
  <c r="S307" i="53"/>
  <c r="D308" i="53"/>
  <c r="S308" i="53"/>
  <c r="D309" i="53"/>
  <c r="S309" i="53"/>
  <c r="D310" i="53"/>
  <c r="S310" i="53"/>
  <c r="D311" i="53"/>
  <c r="S311" i="53"/>
  <c r="D312" i="53"/>
  <c r="S312" i="53"/>
  <c r="D313" i="53"/>
  <c r="S313" i="53"/>
  <c r="D314" i="53"/>
  <c r="S314" i="53"/>
  <c r="D315" i="53"/>
  <c r="S315" i="53"/>
  <c r="D316" i="53"/>
  <c r="S316" i="53"/>
  <c r="D317" i="53"/>
  <c r="S317" i="53"/>
  <c r="D318" i="53"/>
  <c r="S318" i="53"/>
  <c r="D319" i="53"/>
  <c r="S319" i="53"/>
  <c r="D320" i="53"/>
  <c r="S320" i="53"/>
  <c r="D321" i="53"/>
  <c r="S321" i="53"/>
  <c r="D322" i="53"/>
  <c r="S322" i="53"/>
  <c r="D323" i="53"/>
  <c r="S323" i="53"/>
  <c r="D324" i="53"/>
  <c r="S324" i="53"/>
  <c r="D325" i="53"/>
  <c r="S325" i="53"/>
  <c r="D326" i="53"/>
  <c r="S326" i="53"/>
  <c r="D327" i="53"/>
  <c r="S327" i="53"/>
  <c r="D328" i="53"/>
  <c r="S328" i="53"/>
  <c r="D329" i="53"/>
  <c r="S329" i="53"/>
  <c r="D330" i="53"/>
  <c r="S330" i="53"/>
  <c r="D331" i="53"/>
  <c r="S331" i="53"/>
  <c r="D332" i="53"/>
  <c r="S332" i="53"/>
  <c r="D333" i="53"/>
  <c r="S333" i="53"/>
  <c r="D334" i="53"/>
  <c r="S334" i="53"/>
  <c r="D335" i="53"/>
  <c r="S335" i="53"/>
  <c r="D336" i="53"/>
  <c r="S336" i="53"/>
  <c r="D337" i="53"/>
  <c r="S337" i="53"/>
  <c r="D338" i="53"/>
  <c r="S338" i="53"/>
  <c r="D339" i="53"/>
  <c r="S339" i="53"/>
  <c r="D340" i="53"/>
  <c r="S340" i="53"/>
  <c r="D341" i="53"/>
  <c r="S341" i="53"/>
  <c r="D342" i="53"/>
  <c r="S342" i="53"/>
  <c r="D343" i="53"/>
  <c r="S343" i="53"/>
  <c r="D344" i="53"/>
  <c r="S344" i="53"/>
  <c r="D345" i="53"/>
  <c r="S345" i="53"/>
  <c r="D346" i="53"/>
  <c r="S346" i="53"/>
  <c r="D347" i="53"/>
  <c r="S347" i="53"/>
  <c r="D348" i="53"/>
  <c r="S348" i="53"/>
  <c r="D349" i="53"/>
  <c r="S349" i="53"/>
  <c r="D350" i="53"/>
  <c r="S350" i="53"/>
  <c r="D351" i="53"/>
  <c r="S351" i="53"/>
  <c r="D352" i="53"/>
  <c r="S352" i="53"/>
  <c r="D353" i="53"/>
  <c r="S353" i="53"/>
  <c r="D354" i="53"/>
  <c r="S354" i="53"/>
  <c r="D355" i="53"/>
  <c r="S355" i="53"/>
  <c r="D356" i="53"/>
  <c r="S356" i="53"/>
  <c r="D357" i="53"/>
  <c r="S357" i="53"/>
  <c r="D358" i="53"/>
  <c r="S358" i="53"/>
  <c r="D359" i="53"/>
  <c r="S359" i="53"/>
  <c r="D360" i="53"/>
  <c r="S360" i="53"/>
  <c r="D361" i="53"/>
  <c r="S361" i="53"/>
  <c r="D362" i="53"/>
  <c r="S362" i="53"/>
  <c r="D363" i="53"/>
  <c r="S363" i="53"/>
  <c r="D364" i="53"/>
  <c r="S364" i="53"/>
  <c r="D365" i="53"/>
  <c r="S365" i="53"/>
  <c r="D366" i="53"/>
  <c r="S366" i="53"/>
  <c r="D367" i="53"/>
  <c r="S367" i="53"/>
  <c r="D368" i="53"/>
  <c r="S368" i="53"/>
  <c r="D369" i="53"/>
  <c r="S369" i="53"/>
  <c r="D370" i="53"/>
  <c r="S370" i="53"/>
  <c r="D371" i="53"/>
  <c r="S371" i="53"/>
  <c r="D372" i="53"/>
  <c r="S372" i="53"/>
  <c r="D373" i="53"/>
  <c r="S373" i="53"/>
  <c r="D374" i="53"/>
  <c r="S374" i="53"/>
  <c r="D375" i="53"/>
  <c r="S375" i="53"/>
  <c r="D376" i="53"/>
  <c r="S376" i="53"/>
  <c r="D377" i="53"/>
  <c r="S377" i="53"/>
  <c r="D378" i="53"/>
  <c r="S378" i="53"/>
  <c r="D379" i="53"/>
  <c r="S379" i="53"/>
  <c r="D380" i="53"/>
  <c r="S380" i="53"/>
  <c r="D381" i="53"/>
  <c r="S381" i="53"/>
  <c r="D382" i="53"/>
  <c r="S382" i="53"/>
  <c r="D383" i="53"/>
  <c r="S383" i="53"/>
  <c r="D384" i="53"/>
  <c r="S384" i="53"/>
  <c r="D385" i="53"/>
  <c r="S385" i="53"/>
  <c r="D386" i="53"/>
  <c r="S386" i="53"/>
  <c r="D387" i="53"/>
  <c r="S387" i="53"/>
  <c r="D388" i="53"/>
  <c r="S388" i="53"/>
  <c r="D389" i="53"/>
  <c r="S389" i="53"/>
  <c r="D390" i="53"/>
  <c r="S390" i="53"/>
  <c r="D391" i="53"/>
  <c r="S391" i="53"/>
  <c r="D392" i="53"/>
  <c r="S392" i="53"/>
  <c r="D393" i="53"/>
  <c r="S393" i="53"/>
  <c r="D394" i="53"/>
  <c r="S394" i="53"/>
  <c r="D395" i="53"/>
  <c r="S395" i="53"/>
  <c r="D396" i="53"/>
  <c r="S396" i="53"/>
  <c r="D397" i="53"/>
  <c r="S397" i="53"/>
  <c r="D398" i="53"/>
  <c r="S398" i="53"/>
  <c r="D399" i="53"/>
  <c r="S399" i="53"/>
  <c r="D400" i="53"/>
  <c r="S400" i="53"/>
  <c r="D401" i="53"/>
  <c r="S401" i="53"/>
  <c r="D402" i="53"/>
  <c r="S402" i="53"/>
  <c r="D403" i="53"/>
  <c r="S403" i="53"/>
  <c r="D404" i="53"/>
  <c r="S404" i="53"/>
  <c r="D405" i="53"/>
  <c r="S405" i="53"/>
  <c r="D406" i="53"/>
  <c r="S406" i="53"/>
  <c r="D407" i="53"/>
  <c r="S407" i="53"/>
  <c r="D408" i="53"/>
  <c r="S408" i="53"/>
  <c r="D409" i="53"/>
  <c r="S409" i="53"/>
  <c r="D410" i="53"/>
  <c r="S410" i="53"/>
  <c r="D411" i="53"/>
  <c r="S411" i="53"/>
  <c r="D412" i="53"/>
  <c r="S412" i="53"/>
  <c r="D413" i="53"/>
  <c r="S413" i="53"/>
  <c r="D414" i="53"/>
  <c r="S414" i="53"/>
  <c r="D415" i="53"/>
  <c r="S415" i="53"/>
  <c r="D416" i="53"/>
  <c r="S416" i="53"/>
  <c r="D417" i="53"/>
  <c r="S417" i="53"/>
  <c r="D418" i="53"/>
  <c r="S418" i="53"/>
  <c r="D419" i="53"/>
  <c r="S419" i="53"/>
  <c r="D420" i="53"/>
  <c r="S420" i="53"/>
  <c r="D421" i="53"/>
  <c r="S421" i="53"/>
  <c r="D422" i="53"/>
  <c r="S422" i="53"/>
  <c r="D423" i="53"/>
  <c r="S423" i="53"/>
  <c r="D424" i="53"/>
  <c r="S424" i="53"/>
  <c r="D425" i="53"/>
  <c r="S425" i="53"/>
  <c r="D426" i="53"/>
  <c r="S426" i="53"/>
  <c r="D427" i="53"/>
  <c r="S427" i="53"/>
  <c r="D428" i="53"/>
  <c r="S428" i="53"/>
  <c r="D429" i="53"/>
  <c r="S429" i="53"/>
  <c r="D430" i="53"/>
  <c r="S430" i="53"/>
  <c r="D431" i="53"/>
  <c r="S431" i="53"/>
  <c r="D432" i="53"/>
  <c r="S432" i="53"/>
  <c r="D433" i="53"/>
  <c r="S433" i="53"/>
  <c r="D434" i="53"/>
  <c r="S434" i="53"/>
  <c r="D435" i="53"/>
  <c r="S435" i="53"/>
  <c r="D436" i="53"/>
  <c r="S436" i="53"/>
  <c r="D437" i="53"/>
  <c r="S437" i="53"/>
  <c r="D438" i="53"/>
  <c r="S438" i="53"/>
  <c r="D439" i="53"/>
  <c r="S439" i="53"/>
  <c r="D440" i="53"/>
  <c r="S440" i="53"/>
  <c r="D441" i="53"/>
  <c r="S441" i="53"/>
  <c r="D442" i="53"/>
  <c r="S442" i="53"/>
  <c r="D443" i="53"/>
  <c r="S443" i="53"/>
  <c r="D444" i="53"/>
  <c r="S444" i="53"/>
  <c r="D445" i="53"/>
  <c r="S445" i="53"/>
  <c r="D446" i="53"/>
  <c r="S446" i="53"/>
  <c r="D447" i="53"/>
  <c r="S447" i="53"/>
  <c r="D448" i="53"/>
  <c r="S448" i="53"/>
  <c r="D449" i="53"/>
  <c r="S449" i="53"/>
  <c r="D450" i="53"/>
  <c r="S450" i="53"/>
  <c r="D451" i="53"/>
  <c r="S451" i="53"/>
  <c r="D452" i="53"/>
  <c r="S452" i="53"/>
  <c r="D453" i="53"/>
  <c r="S453" i="53"/>
  <c r="D454" i="53"/>
  <c r="S454" i="53"/>
  <c r="D455" i="53"/>
  <c r="S455" i="53"/>
  <c r="D456" i="53"/>
  <c r="S456" i="53"/>
  <c r="D457" i="53"/>
  <c r="S457" i="53"/>
  <c r="D458" i="53"/>
  <c r="S458" i="53"/>
  <c r="D459" i="53"/>
  <c r="S459" i="53"/>
  <c r="D460" i="53"/>
  <c r="S460" i="53"/>
  <c r="D461" i="53"/>
  <c r="S461" i="53"/>
  <c r="D462" i="53"/>
  <c r="S462" i="53"/>
  <c r="D463" i="53"/>
  <c r="S463" i="53"/>
  <c r="D464" i="53"/>
  <c r="S464" i="53"/>
  <c r="D465" i="53"/>
  <c r="S465" i="53"/>
  <c r="D466" i="53"/>
  <c r="S466" i="53"/>
  <c r="D467" i="53"/>
  <c r="S467" i="53"/>
  <c r="D468" i="53"/>
  <c r="S468" i="53"/>
  <c r="D469" i="53"/>
  <c r="S469" i="53"/>
  <c r="D470" i="53"/>
  <c r="S470" i="53"/>
  <c r="D471" i="53"/>
  <c r="S471" i="53"/>
  <c r="D472" i="53"/>
  <c r="S472" i="53"/>
  <c r="D473" i="53"/>
  <c r="S473" i="53"/>
  <c r="D474" i="53"/>
  <c r="S474" i="53"/>
  <c r="D475" i="53"/>
  <c r="S475" i="53"/>
  <c r="D476" i="53"/>
  <c r="S476" i="53"/>
  <c r="D477" i="53"/>
  <c r="S477" i="53"/>
  <c r="D478" i="53"/>
  <c r="S478" i="53"/>
  <c r="D479" i="53"/>
  <c r="S479" i="53"/>
  <c r="D480" i="53"/>
  <c r="S480" i="53"/>
  <c r="D481" i="53"/>
  <c r="S481" i="53"/>
  <c r="D482" i="53"/>
  <c r="S482" i="53"/>
  <c r="D483" i="53"/>
  <c r="S483" i="53"/>
  <c r="D484" i="53"/>
  <c r="S484" i="53"/>
  <c r="D485" i="53"/>
  <c r="S485" i="53"/>
  <c r="D486" i="53"/>
  <c r="S486" i="53"/>
  <c r="D487" i="53"/>
  <c r="S487" i="53"/>
  <c r="D488" i="53"/>
  <c r="S488" i="53"/>
  <c r="D489" i="53"/>
  <c r="S489" i="53"/>
  <c r="D490" i="53"/>
  <c r="S490" i="53"/>
  <c r="D491" i="53"/>
  <c r="S491" i="53"/>
  <c r="D492" i="53"/>
  <c r="S492" i="53"/>
  <c r="D493" i="53"/>
  <c r="S493" i="53"/>
  <c r="D494" i="53"/>
  <c r="S494" i="53"/>
  <c r="D495" i="53"/>
  <c r="S495" i="53"/>
  <c r="D496" i="53"/>
  <c r="S496" i="53"/>
  <c r="D497" i="53"/>
  <c r="S497" i="53"/>
  <c r="D498" i="53"/>
  <c r="S498" i="53"/>
  <c r="D499" i="53"/>
  <c r="S499" i="53"/>
  <c r="D500" i="53"/>
  <c r="S500" i="53"/>
  <c r="D501" i="53"/>
  <c r="S501" i="53"/>
  <c r="D502" i="53"/>
  <c r="S502" i="53"/>
  <c r="D503" i="53"/>
  <c r="S503" i="53"/>
  <c r="D504" i="53"/>
  <c r="S504" i="53"/>
  <c r="D505" i="53"/>
  <c r="S505" i="53"/>
  <c r="D506" i="53"/>
  <c r="S506" i="53"/>
  <c r="D507" i="53"/>
  <c r="S507" i="53"/>
  <c r="D508" i="53"/>
  <c r="S508" i="53"/>
  <c r="D509" i="53"/>
  <c r="S509" i="53"/>
  <c r="D510" i="53"/>
  <c r="S510" i="53"/>
  <c r="D511" i="53"/>
  <c r="S511" i="53"/>
  <c r="D512" i="53"/>
  <c r="S512" i="53"/>
  <c r="D513" i="53"/>
  <c r="S513" i="53"/>
  <c r="D514" i="53"/>
  <c r="S514" i="53"/>
  <c r="D515" i="53"/>
  <c r="S515" i="53"/>
  <c r="D516" i="53"/>
  <c r="S516" i="53"/>
  <c r="D517" i="53"/>
  <c r="S517" i="53"/>
  <c r="D518" i="53"/>
  <c r="S518" i="53"/>
  <c r="D519" i="53"/>
  <c r="S519" i="53"/>
  <c r="D520" i="53"/>
  <c r="S520" i="53"/>
  <c r="D521" i="53"/>
  <c r="S521" i="53"/>
  <c r="D522" i="53"/>
  <c r="S522" i="53"/>
  <c r="D523" i="53"/>
  <c r="S523" i="53"/>
  <c r="D524" i="53"/>
  <c r="S524" i="53"/>
  <c r="D525" i="53"/>
  <c r="S525" i="53"/>
  <c r="D526" i="53"/>
  <c r="S526" i="53"/>
  <c r="D527" i="53"/>
  <c r="S527" i="53"/>
  <c r="D528" i="53"/>
  <c r="S528" i="53"/>
  <c r="D529" i="53"/>
  <c r="S529" i="53"/>
  <c r="D530" i="53"/>
  <c r="S530" i="53"/>
  <c r="D531" i="53"/>
  <c r="S531" i="53"/>
  <c r="D532" i="53"/>
  <c r="S532" i="53"/>
  <c r="D533" i="53"/>
  <c r="S533" i="53"/>
  <c r="D534" i="53"/>
  <c r="S534" i="53"/>
  <c r="D535" i="53"/>
  <c r="S535" i="53"/>
  <c r="D536" i="53"/>
  <c r="S536" i="53"/>
  <c r="D537" i="53"/>
  <c r="S537" i="53"/>
  <c r="D538" i="53"/>
  <c r="S538" i="53"/>
  <c r="D539" i="53"/>
  <c r="S539" i="53"/>
  <c r="D540" i="53"/>
  <c r="S540" i="53"/>
  <c r="D541" i="53"/>
  <c r="S541" i="53"/>
  <c r="D542" i="53"/>
  <c r="S542" i="53"/>
  <c r="D543" i="53"/>
  <c r="S543" i="53"/>
  <c r="D544" i="53"/>
  <c r="S544" i="53"/>
  <c r="D545" i="53"/>
  <c r="S545" i="53"/>
  <c r="D546" i="53"/>
  <c r="S546" i="53"/>
  <c r="D547" i="53"/>
  <c r="S547" i="53"/>
  <c r="D548" i="53"/>
  <c r="S548" i="53"/>
  <c r="D549" i="53"/>
  <c r="S549" i="53"/>
  <c r="D550" i="53"/>
  <c r="S550" i="53"/>
  <c r="D551" i="53"/>
  <c r="S551" i="53"/>
  <c r="D552" i="53"/>
  <c r="S552" i="53"/>
  <c r="D553" i="53"/>
  <c r="S553" i="53"/>
  <c r="D554" i="53"/>
  <c r="S554" i="53"/>
  <c r="D555" i="53"/>
  <c r="S555" i="53"/>
  <c r="D556" i="53"/>
  <c r="S556" i="53"/>
  <c r="D557" i="53"/>
  <c r="S557" i="53"/>
  <c r="D558" i="53"/>
  <c r="S558" i="53"/>
  <c r="D559" i="53"/>
  <c r="S559" i="53"/>
  <c r="D560" i="53"/>
  <c r="S560" i="53"/>
  <c r="D561" i="53"/>
  <c r="S561" i="53"/>
  <c r="D562" i="53"/>
  <c r="S562" i="53"/>
  <c r="D563" i="53"/>
  <c r="S563" i="53"/>
  <c r="D564" i="53"/>
  <c r="S564" i="53"/>
  <c r="D565" i="53"/>
  <c r="S565" i="53"/>
  <c r="D566" i="53"/>
  <c r="S566" i="53"/>
  <c r="D567" i="53"/>
  <c r="S567" i="53"/>
  <c r="D568" i="53"/>
  <c r="S568" i="53"/>
  <c r="D569" i="53"/>
  <c r="S569" i="53"/>
  <c r="D570" i="53"/>
  <c r="S570" i="53"/>
  <c r="D571" i="53"/>
  <c r="S571" i="53"/>
  <c r="D572" i="53"/>
  <c r="S572" i="53"/>
  <c r="D573" i="53"/>
  <c r="S573" i="53"/>
  <c r="D574" i="53"/>
  <c r="S574" i="53"/>
  <c r="D575" i="53"/>
  <c r="S575" i="53"/>
  <c r="D576" i="53"/>
  <c r="S576" i="53"/>
  <c r="D577" i="53"/>
  <c r="S577" i="53"/>
  <c r="D578" i="53"/>
  <c r="S578" i="53"/>
  <c r="D579" i="53"/>
  <c r="S579" i="53"/>
  <c r="D580" i="53"/>
  <c r="S580" i="53"/>
  <c r="D581" i="53"/>
  <c r="S581" i="53"/>
  <c r="D582" i="53"/>
  <c r="S582" i="53"/>
  <c r="D583" i="53"/>
  <c r="S583" i="53"/>
  <c r="D584" i="53"/>
  <c r="S584" i="53"/>
  <c r="D585" i="53"/>
  <c r="S585" i="53"/>
  <c r="D586" i="53"/>
  <c r="S586" i="53"/>
  <c r="D587" i="53"/>
  <c r="S587" i="53"/>
  <c r="D588" i="53"/>
  <c r="S588" i="53"/>
  <c r="D589" i="53"/>
  <c r="S589" i="53"/>
  <c r="D590" i="53"/>
  <c r="S590" i="53"/>
  <c r="D591" i="53"/>
  <c r="S591" i="53"/>
  <c r="D592" i="53"/>
  <c r="S592" i="53"/>
  <c r="D593" i="53"/>
  <c r="S593" i="53"/>
  <c r="D594" i="53"/>
  <c r="S594" i="53"/>
  <c r="D595" i="53"/>
  <c r="S595" i="53"/>
  <c r="D596" i="53"/>
  <c r="S596" i="53"/>
  <c r="D597" i="53"/>
  <c r="S597" i="53"/>
  <c r="D598" i="53"/>
  <c r="S598" i="53"/>
  <c r="D599" i="53"/>
  <c r="S599" i="53"/>
  <c r="D600" i="53"/>
  <c r="S600" i="53"/>
  <c r="D601" i="53"/>
  <c r="S601" i="53"/>
  <c r="D602" i="53"/>
  <c r="S602" i="53"/>
  <c r="D603" i="53"/>
  <c r="S603" i="53"/>
  <c r="D604" i="53"/>
  <c r="S604" i="53"/>
  <c r="D605" i="53"/>
  <c r="S605" i="53"/>
  <c r="D606" i="53"/>
  <c r="S606" i="53"/>
  <c r="D607" i="53"/>
  <c r="S607" i="53"/>
  <c r="D608" i="53"/>
  <c r="S608" i="53"/>
  <c r="D609" i="53"/>
  <c r="S609" i="53"/>
  <c r="D610" i="53"/>
  <c r="S610" i="53"/>
  <c r="D611" i="53"/>
  <c r="S611" i="53"/>
  <c r="D612" i="53"/>
  <c r="S612" i="53"/>
  <c r="D613" i="53"/>
  <c r="S613" i="53"/>
  <c r="D614" i="53"/>
  <c r="S614" i="53"/>
  <c r="D615" i="53"/>
  <c r="S615" i="53"/>
  <c r="D616" i="53"/>
  <c r="S616" i="53"/>
  <c r="D617" i="53"/>
  <c r="S617" i="53"/>
  <c r="D618" i="53"/>
  <c r="S618" i="53"/>
  <c r="D619" i="53"/>
  <c r="S619" i="53"/>
  <c r="D620" i="53"/>
  <c r="S620" i="53"/>
  <c r="D621" i="53"/>
  <c r="S621" i="53"/>
  <c r="D622" i="53"/>
  <c r="S622" i="53"/>
  <c r="D623" i="53"/>
  <c r="S623" i="53"/>
  <c r="D624" i="53"/>
  <c r="S624" i="53"/>
  <c r="D625" i="53"/>
  <c r="S625" i="53"/>
  <c r="D626" i="53"/>
  <c r="S626" i="53"/>
  <c r="D627" i="53"/>
  <c r="S627" i="53"/>
  <c r="D628" i="53"/>
  <c r="S628" i="53"/>
  <c r="D629" i="53"/>
  <c r="S629" i="53"/>
  <c r="D630" i="53"/>
  <c r="S630" i="53"/>
  <c r="D631" i="53"/>
  <c r="S631" i="53"/>
  <c r="D632" i="53"/>
  <c r="S632" i="53"/>
  <c r="D633" i="53"/>
  <c r="S633" i="53"/>
  <c r="D634" i="53"/>
  <c r="S634" i="53"/>
  <c r="D635" i="53"/>
  <c r="S635" i="53"/>
  <c r="D636" i="53"/>
  <c r="S636" i="53"/>
  <c r="D637" i="53"/>
  <c r="S637" i="53"/>
  <c r="D638" i="53"/>
  <c r="S638" i="53"/>
  <c r="D639" i="53"/>
  <c r="S639" i="53"/>
  <c r="D640" i="53"/>
  <c r="S640" i="53"/>
  <c r="D641" i="53"/>
  <c r="S641" i="53"/>
  <c r="D642" i="53"/>
  <c r="S642" i="53"/>
  <c r="D643" i="53"/>
  <c r="S643" i="53"/>
  <c r="D644" i="53"/>
  <c r="S644" i="53"/>
  <c r="D645" i="53"/>
  <c r="S645" i="53"/>
  <c r="D646" i="53"/>
  <c r="S646" i="53"/>
  <c r="D647" i="53"/>
  <c r="S647" i="53"/>
  <c r="D648" i="53"/>
  <c r="S648" i="53"/>
  <c r="D649" i="53"/>
  <c r="S649" i="53"/>
  <c r="D650" i="53"/>
  <c r="S650" i="53"/>
  <c r="D651" i="53"/>
  <c r="S651" i="53"/>
  <c r="D652" i="53"/>
  <c r="S652" i="53"/>
  <c r="D653" i="53"/>
  <c r="S653" i="53"/>
  <c r="D654" i="53"/>
  <c r="S654" i="53"/>
  <c r="D655" i="53"/>
  <c r="S655" i="53"/>
  <c r="D656" i="53"/>
  <c r="S656" i="53"/>
  <c r="D657" i="53"/>
  <c r="S657" i="53"/>
  <c r="D658" i="53"/>
  <c r="S658" i="53"/>
  <c r="D659" i="53"/>
  <c r="S659" i="53"/>
  <c r="D660" i="53"/>
  <c r="S660" i="53"/>
  <c r="D661" i="53"/>
  <c r="S661" i="53"/>
  <c r="D662" i="53"/>
  <c r="S662" i="53"/>
  <c r="D663" i="53"/>
  <c r="S663" i="53"/>
  <c r="D664" i="53"/>
  <c r="S664" i="53"/>
  <c r="D665" i="53"/>
  <c r="S665" i="53"/>
  <c r="D666" i="53"/>
  <c r="S666" i="53"/>
  <c r="D667" i="53"/>
  <c r="S667" i="53"/>
  <c r="D668" i="53"/>
  <c r="S668" i="53"/>
  <c r="D669" i="53"/>
  <c r="S669" i="53"/>
  <c r="D670" i="53"/>
  <c r="S670" i="53"/>
  <c r="D671" i="53"/>
  <c r="S671" i="53"/>
  <c r="D672" i="53"/>
  <c r="S672" i="53"/>
  <c r="D673" i="53"/>
  <c r="S673" i="53"/>
  <c r="D674" i="53"/>
  <c r="S674" i="53"/>
  <c r="D675" i="53"/>
  <c r="S675" i="53"/>
  <c r="D676" i="53"/>
  <c r="S676" i="53"/>
  <c r="D677" i="53"/>
  <c r="S677" i="53"/>
  <c r="D678" i="53"/>
  <c r="S678" i="53"/>
  <c r="D679" i="53"/>
  <c r="S679" i="53"/>
  <c r="D680" i="53"/>
  <c r="S680" i="53"/>
  <c r="D681" i="53"/>
  <c r="S681" i="53"/>
  <c r="D682" i="53"/>
  <c r="S682" i="53"/>
  <c r="D683" i="53"/>
  <c r="S683" i="53"/>
  <c r="D684" i="53"/>
  <c r="S684" i="53"/>
  <c r="D685" i="53"/>
  <c r="S685" i="53"/>
  <c r="D686" i="53"/>
  <c r="S686" i="53"/>
  <c r="D687" i="53"/>
  <c r="S687" i="53"/>
  <c r="D688" i="53"/>
  <c r="S688" i="53"/>
  <c r="D689" i="53"/>
  <c r="S689" i="53"/>
  <c r="D690" i="53"/>
  <c r="S690" i="53"/>
  <c r="D691" i="53"/>
  <c r="S691" i="53"/>
  <c r="D692" i="53"/>
  <c r="S692" i="53"/>
  <c r="D693" i="53"/>
  <c r="S693" i="53"/>
  <c r="D694" i="53"/>
  <c r="S694" i="53"/>
  <c r="D695" i="53"/>
  <c r="S695" i="53"/>
  <c r="D696" i="53"/>
  <c r="S696" i="53"/>
  <c r="D697" i="53"/>
  <c r="S697" i="53"/>
  <c r="D698" i="53"/>
  <c r="S698" i="53"/>
  <c r="D699" i="53"/>
  <c r="S699" i="53"/>
  <c r="D700" i="53"/>
  <c r="S700" i="53"/>
  <c r="D701" i="53"/>
  <c r="S701" i="53"/>
  <c r="D702" i="53"/>
  <c r="S702" i="53"/>
  <c r="D703" i="53"/>
  <c r="S703" i="53"/>
  <c r="D704" i="53"/>
  <c r="S704" i="53"/>
  <c r="D705" i="53"/>
  <c r="S705" i="53"/>
  <c r="D706" i="53"/>
  <c r="S706" i="53"/>
  <c r="D707" i="53"/>
  <c r="S707" i="53"/>
  <c r="D708" i="53"/>
  <c r="S708" i="53"/>
  <c r="D709" i="53"/>
  <c r="S709" i="53"/>
  <c r="D710" i="53"/>
  <c r="S710" i="53"/>
  <c r="D711" i="53"/>
  <c r="S711" i="53"/>
  <c r="D712" i="53"/>
  <c r="S712" i="53"/>
  <c r="D713" i="53"/>
  <c r="S713" i="53"/>
  <c r="D714" i="53"/>
  <c r="S714" i="53"/>
  <c r="D715" i="53"/>
  <c r="S715" i="53"/>
  <c r="D716" i="53"/>
  <c r="S716" i="53"/>
  <c r="D717" i="53"/>
  <c r="S717" i="53"/>
  <c r="D718" i="53"/>
  <c r="S718" i="53"/>
  <c r="D719" i="53"/>
  <c r="S719" i="53"/>
  <c r="D720" i="53"/>
  <c r="S720" i="53"/>
  <c r="D721" i="53"/>
  <c r="S721" i="53"/>
  <c r="D722" i="53"/>
  <c r="S722" i="53"/>
  <c r="D723" i="53"/>
  <c r="S723" i="53"/>
  <c r="D724" i="53"/>
  <c r="S724" i="53"/>
  <c r="D725" i="53"/>
  <c r="S725" i="53"/>
  <c r="D726" i="53"/>
  <c r="S726" i="53"/>
  <c r="D727" i="53"/>
  <c r="S727" i="53"/>
  <c r="D728" i="53"/>
  <c r="S728" i="53"/>
  <c r="D729" i="53"/>
  <c r="S729" i="53"/>
  <c r="D730" i="53"/>
  <c r="S730" i="53"/>
  <c r="D731" i="53"/>
  <c r="S731" i="53"/>
  <c r="D732" i="53"/>
  <c r="S732" i="53"/>
  <c r="D733" i="53"/>
  <c r="S733" i="53"/>
  <c r="D734" i="53"/>
  <c r="S734" i="53"/>
  <c r="D735" i="53"/>
  <c r="S735" i="53"/>
  <c r="D736" i="53"/>
  <c r="S736" i="53"/>
  <c r="D737" i="53"/>
  <c r="S737" i="53"/>
  <c r="D738" i="53"/>
  <c r="S738" i="53"/>
  <c r="D739" i="53"/>
  <c r="S739" i="53"/>
  <c r="D740" i="53"/>
  <c r="S740" i="53"/>
  <c r="D741" i="53"/>
  <c r="S741" i="53"/>
  <c r="D742" i="53"/>
  <c r="S742" i="53"/>
  <c r="D743" i="53"/>
  <c r="S743" i="53"/>
  <c r="D744" i="53"/>
  <c r="S744" i="53"/>
  <c r="D745" i="53"/>
  <c r="S745" i="53"/>
  <c r="D746" i="53"/>
  <c r="S746" i="53"/>
  <c r="D747" i="53"/>
  <c r="S747" i="53"/>
  <c r="D748" i="53"/>
  <c r="S748" i="53"/>
  <c r="D749" i="53"/>
  <c r="S749" i="53"/>
  <c r="D750" i="53"/>
  <c r="S750" i="53"/>
  <c r="D751" i="53"/>
  <c r="S751" i="53"/>
  <c r="D752" i="53"/>
  <c r="S752" i="53"/>
  <c r="D753" i="53"/>
  <c r="S753" i="53"/>
  <c r="D754" i="53"/>
  <c r="S754" i="53"/>
  <c r="D755" i="53"/>
  <c r="S755" i="53"/>
  <c r="D756" i="53"/>
  <c r="S756" i="53"/>
  <c r="D757" i="53"/>
  <c r="S757" i="53"/>
  <c r="D758" i="53"/>
  <c r="S758" i="53"/>
  <c r="D759" i="53"/>
  <c r="S759" i="53"/>
  <c r="D760" i="53"/>
  <c r="S760" i="53"/>
  <c r="D761" i="53"/>
  <c r="S761" i="53"/>
  <c r="D762" i="53"/>
  <c r="S762" i="53"/>
  <c r="D763" i="53"/>
  <c r="S763" i="53"/>
  <c r="D764" i="53"/>
  <c r="S764" i="53"/>
  <c r="D765" i="53"/>
  <c r="S765" i="53"/>
  <c r="D766" i="53"/>
  <c r="S766" i="53"/>
  <c r="D767" i="53"/>
  <c r="S767" i="53"/>
  <c r="D768" i="53"/>
  <c r="S768" i="53"/>
  <c r="D769" i="53"/>
  <c r="S769" i="53"/>
  <c r="D770" i="53"/>
  <c r="S770" i="53"/>
  <c r="D771" i="53"/>
  <c r="S771" i="53"/>
  <c r="D772" i="53"/>
  <c r="S772" i="53"/>
  <c r="D773" i="53"/>
  <c r="S773" i="53"/>
  <c r="D774" i="53"/>
  <c r="S774" i="53"/>
  <c r="D775" i="53"/>
  <c r="S775" i="53"/>
  <c r="D776" i="53"/>
  <c r="S776" i="53"/>
  <c r="D777" i="53"/>
  <c r="S777" i="53"/>
  <c r="D778" i="53"/>
  <c r="S778" i="53"/>
  <c r="D779" i="53"/>
  <c r="S779" i="53"/>
  <c r="D780" i="53"/>
  <c r="S780" i="53"/>
  <c r="D781" i="53"/>
  <c r="S781" i="53"/>
  <c r="D782" i="53"/>
  <c r="S782" i="53"/>
  <c r="D783" i="53"/>
  <c r="S783" i="53"/>
  <c r="D784" i="53"/>
  <c r="S784" i="53"/>
  <c r="D785" i="53"/>
  <c r="S785" i="53"/>
  <c r="D786" i="53"/>
  <c r="S786" i="53"/>
  <c r="D787" i="53"/>
  <c r="S787" i="53"/>
  <c r="D788" i="53"/>
  <c r="S788" i="53"/>
  <c r="D789" i="53"/>
  <c r="S789" i="53"/>
  <c r="D790" i="53"/>
  <c r="S790" i="53"/>
  <c r="D791" i="53"/>
  <c r="S791" i="53"/>
  <c r="D792" i="53"/>
  <c r="S792" i="53"/>
  <c r="D793" i="53"/>
  <c r="S793" i="53"/>
  <c r="D794" i="53"/>
  <c r="S794" i="53"/>
  <c r="D795" i="53"/>
  <c r="S795" i="53"/>
  <c r="D796" i="53"/>
  <c r="S796" i="53"/>
  <c r="D797" i="53"/>
  <c r="S797" i="53"/>
  <c r="D798" i="53"/>
  <c r="S798" i="53"/>
  <c r="D799" i="53"/>
  <c r="S799" i="53"/>
  <c r="D800" i="53"/>
  <c r="S800" i="53"/>
  <c r="D801" i="53"/>
  <c r="S801" i="53"/>
  <c r="D802" i="53"/>
  <c r="S802" i="53"/>
  <c r="D803" i="53"/>
  <c r="S803" i="53"/>
  <c r="D804" i="53"/>
  <c r="S804" i="53"/>
  <c r="D805" i="53"/>
  <c r="S805" i="53"/>
  <c r="D806" i="53"/>
  <c r="S806" i="53"/>
  <c r="D807" i="53"/>
  <c r="S807" i="53"/>
  <c r="D808" i="53"/>
  <c r="S808" i="53"/>
  <c r="D809" i="53"/>
  <c r="S809" i="53"/>
  <c r="D810" i="53"/>
  <c r="S810" i="53"/>
  <c r="D811" i="53"/>
  <c r="S811" i="53"/>
  <c r="D812" i="53"/>
  <c r="S812" i="53"/>
  <c r="D813" i="53"/>
  <c r="S813" i="53"/>
  <c r="D814" i="53"/>
  <c r="S814" i="53"/>
  <c r="D815" i="53"/>
  <c r="S815" i="53"/>
  <c r="D816" i="53"/>
  <c r="S816" i="53"/>
  <c r="D817" i="53"/>
  <c r="S817" i="53"/>
  <c r="D818" i="53"/>
  <c r="S818" i="53"/>
  <c r="D819" i="53"/>
  <c r="S819" i="53"/>
  <c r="D820" i="53"/>
  <c r="S820" i="53"/>
  <c r="D821" i="53"/>
  <c r="S821" i="53"/>
  <c r="D822" i="53"/>
  <c r="S822" i="53"/>
  <c r="D823" i="53"/>
  <c r="S823" i="53"/>
  <c r="D824" i="53"/>
  <c r="S824" i="53"/>
  <c r="D825" i="53"/>
  <c r="S825" i="53"/>
  <c r="D826" i="53"/>
  <c r="S826" i="53"/>
  <c r="D827" i="53"/>
  <c r="S827" i="53"/>
  <c r="D828" i="53"/>
  <c r="S828" i="53"/>
  <c r="D829" i="53"/>
  <c r="S829" i="53"/>
  <c r="D830" i="53"/>
  <c r="S830" i="53"/>
  <c r="D831" i="53"/>
  <c r="S831" i="53"/>
  <c r="D832" i="53"/>
  <c r="S832" i="53"/>
  <c r="D833" i="53"/>
  <c r="S833" i="53"/>
  <c r="D834" i="53"/>
  <c r="S834" i="53"/>
  <c r="D835" i="53"/>
  <c r="S835" i="53"/>
  <c r="D836" i="53"/>
  <c r="S836" i="53"/>
  <c r="D837" i="53"/>
  <c r="S837" i="53"/>
  <c r="D838" i="53"/>
  <c r="S838" i="53"/>
  <c r="D839" i="53"/>
  <c r="S839" i="53"/>
  <c r="D840" i="53"/>
  <c r="S840" i="53"/>
  <c r="D841" i="53"/>
  <c r="S841" i="53"/>
  <c r="D842" i="53"/>
  <c r="S842" i="53"/>
  <c r="D843" i="53"/>
  <c r="S843" i="53"/>
  <c r="D844" i="53"/>
  <c r="S844" i="53"/>
  <c r="D845" i="53"/>
  <c r="S845" i="53"/>
  <c r="D846" i="53"/>
  <c r="S846" i="53"/>
  <c r="D847" i="53"/>
  <c r="S847" i="53"/>
  <c r="D848" i="53"/>
  <c r="S848" i="53"/>
  <c r="D849" i="53"/>
  <c r="S849" i="53"/>
  <c r="D850" i="53"/>
  <c r="S850" i="53"/>
  <c r="D851" i="53"/>
  <c r="S851" i="53"/>
  <c r="D852" i="53"/>
  <c r="S852" i="53"/>
  <c r="D853" i="53"/>
  <c r="S853" i="53"/>
  <c r="D854" i="53"/>
  <c r="S854" i="53"/>
  <c r="D855" i="53"/>
  <c r="S855" i="53"/>
  <c r="D856" i="53"/>
  <c r="S856" i="53"/>
  <c r="D857" i="53"/>
  <c r="S857" i="53"/>
  <c r="D858" i="53"/>
  <c r="S858" i="53"/>
  <c r="D859" i="53"/>
  <c r="S859" i="53"/>
  <c r="D860" i="53"/>
  <c r="S860" i="53"/>
  <c r="D861" i="53"/>
  <c r="S861" i="53"/>
  <c r="D862" i="53"/>
  <c r="S862" i="53"/>
  <c r="D863" i="53"/>
  <c r="S863" i="53"/>
  <c r="D864" i="53"/>
  <c r="S864" i="53"/>
  <c r="D865" i="53"/>
  <c r="S865" i="53"/>
  <c r="D866" i="53"/>
  <c r="S866" i="53"/>
  <c r="D867" i="53"/>
  <c r="S867" i="53"/>
  <c r="D868" i="53"/>
  <c r="S868" i="53"/>
  <c r="D869" i="53"/>
  <c r="S869" i="53"/>
  <c r="D870" i="53"/>
  <c r="S870" i="53"/>
  <c r="D871" i="53"/>
  <c r="S871" i="53"/>
  <c r="D872" i="53"/>
  <c r="S872" i="53"/>
  <c r="D873" i="53"/>
  <c r="S873" i="53"/>
  <c r="D874" i="53"/>
  <c r="S874" i="53"/>
  <c r="D875" i="53"/>
  <c r="S875" i="53"/>
  <c r="D876" i="53"/>
  <c r="S876" i="53"/>
  <c r="D877" i="53"/>
  <c r="S877" i="53"/>
  <c r="D878" i="53"/>
  <c r="S878" i="53"/>
  <c r="D879" i="53"/>
  <c r="S879" i="53"/>
  <c r="D880" i="53"/>
  <c r="S880" i="53"/>
  <c r="D881" i="53"/>
  <c r="S881" i="53"/>
  <c r="D882" i="53"/>
  <c r="S882" i="53"/>
  <c r="D883" i="53"/>
  <c r="S883" i="53"/>
  <c r="D884" i="53"/>
  <c r="S884" i="53"/>
  <c r="D885" i="53"/>
  <c r="S885" i="53"/>
  <c r="D886" i="53"/>
  <c r="S886" i="53"/>
  <c r="D887" i="53"/>
  <c r="S887" i="53"/>
  <c r="D888" i="53"/>
  <c r="S888" i="53"/>
  <c r="D889" i="53"/>
  <c r="S889" i="53"/>
  <c r="D890" i="53"/>
  <c r="S890" i="53"/>
  <c r="D891" i="53"/>
  <c r="S891" i="53"/>
  <c r="D892" i="53"/>
  <c r="S892" i="53"/>
  <c r="D893" i="53"/>
  <c r="S893" i="53"/>
  <c r="D894" i="53"/>
  <c r="S894" i="53"/>
  <c r="D895" i="53"/>
  <c r="S895" i="53"/>
  <c r="D896" i="53"/>
  <c r="S896" i="53"/>
  <c r="D897" i="53"/>
  <c r="S897" i="53"/>
  <c r="D898" i="53"/>
  <c r="S898" i="53"/>
  <c r="D899" i="53"/>
  <c r="S899" i="53"/>
  <c r="D900" i="53"/>
  <c r="S900" i="53"/>
  <c r="D901" i="53"/>
  <c r="S901" i="53"/>
  <c r="D902" i="53"/>
  <c r="S902" i="53"/>
  <c r="D903" i="53"/>
  <c r="S903" i="53"/>
  <c r="D904" i="53"/>
  <c r="S904" i="53"/>
  <c r="D905" i="53"/>
  <c r="S905" i="53"/>
  <c r="D906" i="53"/>
  <c r="S906" i="53"/>
  <c r="D907" i="53"/>
  <c r="S907" i="53"/>
  <c r="D908" i="53"/>
  <c r="S908" i="53"/>
  <c r="D909" i="53"/>
  <c r="S909" i="53"/>
  <c r="D910" i="53"/>
  <c r="S910" i="53"/>
  <c r="D911" i="53"/>
  <c r="S911" i="53"/>
  <c r="D912" i="53"/>
  <c r="S912" i="53"/>
  <c r="T5" i="52"/>
  <c r="T4" i="52" s="1"/>
  <c r="I10" i="52"/>
  <c r="I1" i="52" s="1"/>
  <c r="AJ155" i="60" s="1"/>
  <c r="L160" i="60" s="1"/>
  <c r="N160" i="60" s="1"/>
  <c r="J10" i="52"/>
  <c r="AJ156" i="60" s="1"/>
  <c r="K10" i="52" a="1"/>
  <c r="K10" i="52" s="1"/>
  <c r="L10" i="52" a="1"/>
  <c r="L10" i="52" s="1"/>
  <c r="M10" i="52" a="1"/>
  <c r="M10" i="52" s="1"/>
  <c r="N10" i="52" a="1"/>
  <c r="N10" i="52"/>
  <c r="O10" i="52" a="1"/>
  <c r="O10" i="52" s="1"/>
  <c r="P10" i="52" a="1"/>
  <c r="P10" i="52" s="1"/>
  <c r="C14" i="52"/>
  <c r="C15" i="52" s="1"/>
  <c r="C16" i="52" s="1"/>
  <c r="C17" i="52" s="1"/>
  <c r="C18" i="52" s="1"/>
  <c r="C19" i="52" s="1"/>
  <c r="C20" i="52" s="1"/>
  <c r="C21" i="52" s="1"/>
  <c r="C22" i="52" s="1"/>
  <c r="C23" i="52" s="1"/>
  <c r="C24" i="52" s="1"/>
  <c r="C25" i="52" s="1"/>
  <c r="C26" i="52" s="1"/>
  <c r="C27" i="52" s="1"/>
  <c r="C28" i="52" s="1"/>
  <c r="C29" i="52" s="1"/>
  <c r="C30" i="52" s="1"/>
  <c r="C31" i="52" s="1"/>
  <c r="C32" i="52" s="1"/>
  <c r="C33" i="52" s="1"/>
  <c r="C34" i="52" s="1"/>
  <c r="C35" i="52" s="1"/>
  <c r="C36" i="52" s="1"/>
  <c r="C37" i="52" s="1"/>
  <c r="C38" i="52" s="1"/>
  <c r="C39" i="52" s="1"/>
  <c r="C40" i="52" s="1"/>
  <c r="C41" i="52" s="1"/>
  <c r="C42" i="52" s="1"/>
  <c r="C43" i="52" s="1"/>
  <c r="C44" i="52" s="1"/>
  <c r="C45" i="52" s="1"/>
  <c r="C46" i="52" s="1"/>
  <c r="C47" i="52" s="1"/>
  <c r="C48" i="52" s="1"/>
  <c r="C49" i="52" s="1"/>
  <c r="C50" i="52" s="1"/>
  <c r="C51" i="52" s="1"/>
  <c r="C52" i="52" s="1"/>
  <c r="C53" i="52" s="1"/>
  <c r="C54" i="52" s="1"/>
  <c r="C55" i="52" s="1"/>
  <c r="C56" i="52" s="1"/>
  <c r="C57" i="52" s="1"/>
  <c r="C58" i="52" s="1"/>
  <c r="C59" i="52" s="1"/>
  <c r="C60" i="52" s="1"/>
  <c r="C61" i="52" s="1"/>
  <c r="C62" i="52" s="1"/>
  <c r="C63" i="52" s="1"/>
  <c r="C64" i="52" s="1"/>
  <c r="C65" i="52" s="1"/>
  <c r="C66" i="52" s="1"/>
  <c r="C67" i="52" s="1"/>
  <c r="C68" i="52" s="1"/>
  <c r="C69" i="52" s="1"/>
  <c r="C70" i="52" s="1"/>
  <c r="C71" i="52" s="1"/>
  <c r="C72" i="52" s="1"/>
  <c r="C73" i="52" s="1"/>
  <c r="C74" i="52" s="1"/>
  <c r="C75" i="52" s="1"/>
  <c r="C76" i="52" s="1"/>
  <c r="C77" i="52" s="1"/>
  <c r="C78" i="52" s="1"/>
  <c r="C79" i="52" s="1"/>
  <c r="C80" i="52" s="1"/>
  <c r="C81" i="52" s="1"/>
  <c r="C82" i="52" s="1"/>
  <c r="C83" i="52" s="1"/>
  <c r="C84" i="52" s="1"/>
  <c r="C85" i="52" s="1"/>
  <c r="C86" i="52" s="1"/>
  <c r="C87" i="52" s="1"/>
  <c r="C88" i="52" s="1"/>
  <c r="C89" i="52" s="1"/>
  <c r="C90" i="52" s="1"/>
  <c r="C91" i="52" s="1"/>
  <c r="C92" i="52" s="1"/>
  <c r="C93" i="52" s="1"/>
  <c r="C94" i="52" s="1"/>
  <c r="C95" i="52" s="1"/>
  <c r="C96" i="52" s="1"/>
  <c r="C97" i="52" s="1"/>
  <c r="C98" i="52" s="1"/>
  <c r="C99" i="52" s="1"/>
  <c r="C100" i="52" s="1"/>
  <c r="C101" i="52" s="1"/>
  <c r="C102" i="52" s="1"/>
  <c r="C103" i="52" s="1"/>
  <c r="C104" i="52" s="1"/>
  <c r="C105" i="52" s="1"/>
  <c r="C106" i="52" s="1"/>
  <c r="C107" i="52" s="1"/>
  <c r="C108" i="52" s="1"/>
  <c r="C109" i="52" s="1"/>
  <c r="C110" i="52" s="1"/>
  <c r="C111" i="52" s="1"/>
  <c r="C112" i="52" s="1"/>
  <c r="C113" i="52" s="1"/>
  <c r="C114" i="52" s="1"/>
  <c r="C115" i="52" s="1"/>
  <c r="C116" i="52" s="1"/>
  <c r="C117" i="52" s="1"/>
  <c r="C118" i="52" s="1"/>
  <c r="C119" i="52" s="1"/>
  <c r="C120" i="52" s="1"/>
  <c r="C121" i="52" s="1"/>
  <c r="C122" i="52" s="1"/>
  <c r="C123" i="52" s="1"/>
  <c r="C124" i="52" s="1"/>
  <c r="C125" i="52" s="1"/>
  <c r="C126" i="52" s="1"/>
  <c r="C127" i="52" s="1"/>
  <c r="C128" i="52" s="1"/>
  <c r="C129" i="52" s="1"/>
  <c r="C130" i="52" s="1"/>
  <c r="C131" i="52" s="1"/>
  <c r="C132" i="52" s="1"/>
  <c r="C133" i="52" s="1"/>
  <c r="C134" i="52" s="1"/>
  <c r="C135" i="52" s="1"/>
  <c r="C136" i="52" s="1"/>
  <c r="C137" i="52" s="1"/>
  <c r="C138" i="52" s="1"/>
  <c r="C139" i="52" s="1"/>
  <c r="C140" i="52" s="1"/>
  <c r="C141" i="52" s="1"/>
  <c r="C142" i="52" s="1"/>
  <c r="C143" i="52" s="1"/>
  <c r="C144" i="52" s="1"/>
  <c r="C145" i="52" s="1"/>
  <c r="C146" i="52" s="1"/>
  <c r="C147" i="52" s="1"/>
  <c r="C148" i="52" s="1"/>
  <c r="C149" i="52" s="1"/>
  <c r="C150" i="52" s="1"/>
  <c r="C151" i="52" s="1"/>
  <c r="C152" i="52" s="1"/>
  <c r="C153" i="52" s="1"/>
  <c r="C154" i="52" s="1"/>
  <c r="C155" i="52" s="1"/>
  <c r="C156" i="52" s="1"/>
  <c r="C157" i="52" s="1"/>
  <c r="C158" i="52" s="1"/>
  <c r="C159" i="52" s="1"/>
  <c r="C160" i="52" s="1"/>
  <c r="C161" i="52" s="1"/>
  <c r="C162" i="52" s="1"/>
  <c r="C163" i="52" s="1"/>
  <c r="C164" i="52" s="1"/>
  <c r="C165" i="52" s="1"/>
  <c r="C166" i="52" s="1"/>
  <c r="C167" i="52" s="1"/>
  <c r="C168" i="52" s="1"/>
  <c r="C169" i="52" s="1"/>
  <c r="C170" i="52" s="1"/>
  <c r="C171" i="52" s="1"/>
  <c r="C172" i="52" s="1"/>
  <c r="C173" i="52" s="1"/>
  <c r="C174" i="52" s="1"/>
  <c r="C175" i="52" s="1"/>
  <c r="C176" i="52" s="1"/>
  <c r="C177" i="52" s="1"/>
  <c r="C178" i="52" s="1"/>
  <c r="C179" i="52" s="1"/>
  <c r="C180" i="52" s="1"/>
  <c r="C181" i="52" s="1"/>
  <c r="C182" i="52" s="1"/>
  <c r="C183" i="52" s="1"/>
  <c r="C184" i="52" s="1"/>
  <c r="C185" i="52" s="1"/>
  <c r="C186" i="52" s="1"/>
  <c r="C187" i="52" s="1"/>
  <c r="C188" i="52" s="1"/>
  <c r="C189" i="52" s="1"/>
  <c r="C190" i="52" s="1"/>
  <c r="C191" i="52" s="1"/>
  <c r="C192" i="52" s="1"/>
  <c r="C193" i="52" s="1"/>
  <c r="C194" i="52" s="1"/>
  <c r="C195" i="52" s="1"/>
  <c r="C196" i="52" s="1"/>
  <c r="C197" i="52" s="1"/>
  <c r="C198" i="52" s="1"/>
  <c r="C199" i="52" s="1"/>
  <c r="C200" i="52" s="1"/>
  <c r="C201" i="52" s="1"/>
  <c r="C202" i="52" s="1"/>
  <c r="C203" i="52" s="1"/>
  <c r="C204" i="52" s="1"/>
  <c r="C205" i="52" s="1"/>
  <c r="C206" i="52" s="1"/>
  <c r="C207" i="52" s="1"/>
  <c r="C208" i="52" s="1"/>
  <c r="C209" i="52" s="1"/>
  <c r="C210" i="52" s="1"/>
  <c r="C211" i="52" s="1"/>
  <c r="C212" i="52" s="1"/>
  <c r="C213" i="52" s="1"/>
  <c r="C214" i="52" s="1"/>
  <c r="C215" i="52" s="1"/>
  <c r="C216" i="52" s="1"/>
  <c r="C217" i="52" s="1"/>
  <c r="C218" i="52" s="1"/>
  <c r="C219" i="52" s="1"/>
  <c r="C220" i="52" s="1"/>
  <c r="C221" i="52" s="1"/>
  <c r="C222" i="52" s="1"/>
  <c r="C223" i="52" s="1"/>
  <c r="C224" i="52" s="1"/>
  <c r="C225" i="52" s="1"/>
  <c r="C226" i="52" s="1"/>
  <c r="C227" i="52" s="1"/>
  <c r="C228" i="52" s="1"/>
  <c r="C229" i="52" s="1"/>
  <c r="C230" i="52" s="1"/>
  <c r="C231" i="52" s="1"/>
  <c r="C232" i="52" s="1"/>
  <c r="C233" i="52" s="1"/>
  <c r="C234" i="52" s="1"/>
  <c r="C235" i="52" s="1"/>
  <c r="C236" i="52" s="1"/>
  <c r="C237" i="52" s="1"/>
  <c r="C238" i="52" s="1"/>
  <c r="C239" i="52" s="1"/>
  <c r="C240" i="52" s="1"/>
  <c r="C241" i="52" s="1"/>
  <c r="C242" i="52" s="1"/>
  <c r="C243" i="52" s="1"/>
  <c r="C244" i="52" s="1"/>
  <c r="C245" i="52" s="1"/>
  <c r="C246" i="52" s="1"/>
  <c r="C247" i="52" s="1"/>
  <c r="C248" i="52" s="1"/>
  <c r="C249" i="52" s="1"/>
  <c r="C250" i="52" s="1"/>
  <c r="C251" i="52" s="1"/>
  <c r="C252" i="52" s="1"/>
  <c r="C253" i="52" s="1"/>
  <c r="C254" i="52" s="1"/>
  <c r="C255" i="52" s="1"/>
  <c r="C256" i="52" s="1"/>
  <c r="C257" i="52" s="1"/>
  <c r="C258" i="52" s="1"/>
  <c r="C259" i="52" s="1"/>
  <c r="C260" i="52" s="1"/>
  <c r="C261" i="52" s="1"/>
  <c r="C262" i="52" s="1"/>
  <c r="C263" i="52" s="1"/>
  <c r="C264" i="52" s="1"/>
  <c r="C265" i="52" s="1"/>
  <c r="C266" i="52" s="1"/>
  <c r="C267" i="52" s="1"/>
  <c r="C268" i="52" s="1"/>
  <c r="C269" i="52" s="1"/>
  <c r="C270" i="52" s="1"/>
  <c r="C271" i="52" s="1"/>
  <c r="C272" i="52" s="1"/>
  <c r="C273" i="52" s="1"/>
  <c r="C274" i="52" s="1"/>
  <c r="C275" i="52" s="1"/>
  <c r="C276" i="52" s="1"/>
  <c r="C277" i="52" s="1"/>
  <c r="C278" i="52" s="1"/>
  <c r="C279" i="52" s="1"/>
  <c r="C280" i="52" s="1"/>
  <c r="C281" i="52" s="1"/>
  <c r="C282" i="52" s="1"/>
  <c r="C283" i="52" s="1"/>
  <c r="C284" i="52" s="1"/>
  <c r="C285" i="52" s="1"/>
  <c r="C286" i="52" s="1"/>
  <c r="C287" i="52" s="1"/>
  <c r="C288" i="52" s="1"/>
  <c r="C289" i="52" s="1"/>
  <c r="C290" i="52" s="1"/>
  <c r="C291" i="52" s="1"/>
  <c r="C292" i="52" s="1"/>
  <c r="C293" i="52" s="1"/>
  <c r="C294" i="52" s="1"/>
  <c r="C295" i="52" s="1"/>
  <c r="C296" i="52" s="1"/>
  <c r="C297" i="52" s="1"/>
  <c r="C298" i="52" s="1"/>
  <c r="C299" i="52" s="1"/>
  <c r="C300" i="52" s="1"/>
  <c r="C301" i="52" s="1"/>
  <c r="C302" i="52" s="1"/>
  <c r="C303" i="52" s="1"/>
  <c r="C304" i="52" s="1"/>
  <c r="C305" i="52" s="1"/>
  <c r="C306" i="52" s="1"/>
  <c r="C307" i="52" s="1"/>
  <c r="C308" i="52" s="1"/>
  <c r="C309" i="52" s="1"/>
  <c r="C310" i="52" s="1"/>
  <c r="C311" i="52" s="1"/>
  <c r="C312" i="52" s="1"/>
  <c r="C313" i="52" s="1"/>
  <c r="C314" i="52" s="1"/>
  <c r="C315" i="52" s="1"/>
  <c r="C316" i="52" s="1"/>
  <c r="C317" i="52" s="1"/>
  <c r="C318" i="52" s="1"/>
  <c r="C319" i="52" s="1"/>
  <c r="C320" i="52" s="1"/>
  <c r="C321" i="52" s="1"/>
  <c r="C322" i="52" s="1"/>
  <c r="C323" i="52" s="1"/>
  <c r="C324" i="52" s="1"/>
  <c r="C325" i="52" s="1"/>
  <c r="C326" i="52" s="1"/>
  <c r="C327" i="52" s="1"/>
  <c r="C328" i="52" s="1"/>
  <c r="C329" i="52" s="1"/>
  <c r="C330" i="52" s="1"/>
  <c r="C331" i="52" s="1"/>
  <c r="C332" i="52" s="1"/>
  <c r="C333" i="52" s="1"/>
  <c r="C334" i="52" s="1"/>
  <c r="C335" i="52" s="1"/>
  <c r="C336" i="52" s="1"/>
  <c r="C337" i="52" s="1"/>
  <c r="C338" i="52" s="1"/>
  <c r="C339" i="52" s="1"/>
  <c r="C340" i="52" s="1"/>
  <c r="C341" i="52" s="1"/>
  <c r="C342" i="52" s="1"/>
  <c r="C343" i="52" s="1"/>
  <c r="C344" i="52" s="1"/>
  <c r="C345" i="52" s="1"/>
  <c r="C346" i="52" s="1"/>
  <c r="C347" i="52" s="1"/>
  <c r="C348" i="52" s="1"/>
  <c r="C349" i="52" s="1"/>
  <c r="C350" i="52" s="1"/>
  <c r="C351" i="52" s="1"/>
  <c r="C352" i="52" s="1"/>
  <c r="C353" i="52" s="1"/>
  <c r="C354" i="52" s="1"/>
  <c r="C355" i="52" s="1"/>
  <c r="C356" i="52" s="1"/>
  <c r="C357" i="52" s="1"/>
  <c r="C358" i="52" s="1"/>
  <c r="C359" i="52" s="1"/>
  <c r="C360" i="52" s="1"/>
  <c r="C361" i="52" s="1"/>
  <c r="C362" i="52" s="1"/>
  <c r="C363" i="52" s="1"/>
  <c r="C364" i="52" s="1"/>
  <c r="C365" i="52" s="1"/>
  <c r="C366" i="52" s="1"/>
  <c r="C367" i="52" s="1"/>
  <c r="C368" i="52" s="1"/>
  <c r="C369" i="52" s="1"/>
  <c r="C370" i="52" s="1"/>
  <c r="C371" i="52" s="1"/>
  <c r="C372" i="52" s="1"/>
  <c r="C373" i="52" s="1"/>
  <c r="C374" i="52" s="1"/>
  <c r="C375" i="52" s="1"/>
  <c r="C376" i="52" s="1"/>
  <c r="C377" i="52" s="1"/>
  <c r="C378" i="52" s="1"/>
  <c r="C379" i="52" s="1"/>
  <c r="C380" i="52" s="1"/>
  <c r="C381" i="52" s="1"/>
  <c r="C382" i="52" s="1"/>
  <c r="C383" i="52" s="1"/>
  <c r="C384" i="52" s="1"/>
  <c r="C385" i="52" s="1"/>
  <c r="C386" i="52" s="1"/>
  <c r="C387" i="52" s="1"/>
  <c r="C388" i="52" s="1"/>
  <c r="C389" i="52" s="1"/>
  <c r="C390" i="52" s="1"/>
  <c r="C391" i="52" s="1"/>
  <c r="C392" i="52" s="1"/>
  <c r="C393" i="52" s="1"/>
  <c r="C394" i="52" s="1"/>
  <c r="C395" i="52" s="1"/>
  <c r="C396" i="52" s="1"/>
  <c r="C397" i="52" s="1"/>
  <c r="C398" i="52" s="1"/>
  <c r="C399" i="52" s="1"/>
  <c r="C400" i="52" s="1"/>
  <c r="C401" i="52" s="1"/>
  <c r="C402" i="52" s="1"/>
  <c r="C403" i="52" s="1"/>
  <c r="C404" i="52" s="1"/>
  <c r="C405" i="52" s="1"/>
  <c r="C406" i="52" s="1"/>
  <c r="C407" i="52" s="1"/>
  <c r="C408" i="52" s="1"/>
  <c r="C409" i="52" s="1"/>
  <c r="C410" i="52" s="1"/>
  <c r="C411" i="52" s="1"/>
  <c r="C412" i="52" s="1"/>
  <c r="C413" i="52" s="1"/>
  <c r="C414" i="52" s="1"/>
  <c r="C415" i="52" s="1"/>
  <c r="C416" i="52" s="1"/>
  <c r="C417" i="52" s="1"/>
  <c r="C418" i="52" s="1"/>
  <c r="C419" i="52" s="1"/>
  <c r="C420" i="52" s="1"/>
  <c r="C421" i="52" s="1"/>
  <c r="C422" i="52" s="1"/>
  <c r="C423" i="52" s="1"/>
  <c r="C424" i="52" s="1"/>
  <c r="C425" i="52" s="1"/>
  <c r="C426" i="52" s="1"/>
  <c r="C427" i="52" s="1"/>
  <c r="C428" i="52" s="1"/>
  <c r="C429" i="52" s="1"/>
  <c r="C430" i="52" s="1"/>
  <c r="C431" i="52" s="1"/>
  <c r="C432" i="52" s="1"/>
  <c r="C433" i="52" s="1"/>
  <c r="C434" i="52" s="1"/>
  <c r="C435" i="52" s="1"/>
  <c r="C436" i="52" s="1"/>
  <c r="C437" i="52" s="1"/>
  <c r="C438" i="52" s="1"/>
  <c r="C439" i="52" s="1"/>
  <c r="C440" i="52" s="1"/>
  <c r="C441" i="52" s="1"/>
  <c r="C442" i="52" s="1"/>
  <c r="C443" i="52" s="1"/>
  <c r="C444" i="52" s="1"/>
  <c r="C445" i="52" s="1"/>
  <c r="C446" i="52" s="1"/>
  <c r="C447" i="52" s="1"/>
  <c r="C448" i="52" s="1"/>
  <c r="C449" i="52" s="1"/>
  <c r="C450" i="52" s="1"/>
  <c r="C451" i="52" s="1"/>
  <c r="C452" i="52" s="1"/>
  <c r="C453" i="52" s="1"/>
  <c r="C454" i="52" s="1"/>
  <c r="C455" i="52" s="1"/>
  <c r="C456" i="52" s="1"/>
  <c r="C457" i="52" s="1"/>
  <c r="C458" i="52" s="1"/>
  <c r="C459" i="52" s="1"/>
  <c r="C460" i="52" s="1"/>
  <c r="C461" i="52" s="1"/>
  <c r="C462" i="52" s="1"/>
  <c r="C463" i="52" s="1"/>
  <c r="C464" i="52" s="1"/>
  <c r="C465" i="52" s="1"/>
  <c r="C466" i="52" s="1"/>
  <c r="C467" i="52" s="1"/>
  <c r="C468" i="52" s="1"/>
  <c r="C469" i="52" s="1"/>
  <c r="C470" i="52" s="1"/>
  <c r="C471" i="52" s="1"/>
  <c r="C472" i="52" s="1"/>
  <c r="C473" i="52" s="1"/>
  <c r="C474" i="52" s="1"/>
  <c r="C475" i="52" s="1"/>
  <c r="C476" i="52" s="1"/>
  <c r="C477" i="52" s="1"/>
  <c r="C478" i="52" s="1"/>
  <c r="C479" i="52" s="1"/>
  <c r="C480" i="52" s="1"/>
  <c r="C481" i="52" s="1"/>
  <c r="C482" i="52" s="1"/>
  <c r="C483" i="52" s="1"/>
  <c r="C484" i="52" s="1"/>
  <c r="C485" i="52" s="1"/>
  <c r="C486" i="52" s="1"/>
  <c r="C487" i="52" s="1"/>
  <c r="C488" i="52" s="1"/>
  <c r="C489" i="52" s="1"/>
  <c r="C490" i="52" s="1"/>
  <c r="C491" i="52" s="1"/>
  <c r="C492" i="52" s="1"/>
  <c r="C493" i="52" s="1"/>
  <c r="C494" i="52" s="1"/>
  <c r="C495" i="52" s="1"/>
  <c r="C496" i="52" s="1"/>
  <c r="C497" i="52" s="1"/>
  <c r="C498" i="52" s="1"/>
  <c r="C499" i="52" s="1"/>
  <c r="C500" i="52" s="1"/>
  <c r="C501" i="52" s="1"/>
  <c r="C502" i="52" s="1"/>
  <c r="C503" i="52" s="1"/>
  <c r="C504" i="52" s="1"/>
  <c r="C505" i="52" s="1"/>
  <c r="C506" i="52" s="1"/>
  <c r="C507" i="52" s="1"/>
  <c r="C508" i="52" s="1"/>
  <c r="C509" i="52" s="1"/>
  <c r="C510" i="52" s="1"/>
  <c r="C511" i="52" s="1"/>
  <c r="C512" i="52" s="1"/>
  <c r="C513" i="52" s="1"/>
  <c r="C514" i="52" s="1"/>
  <c r="C515" i="52" s="1"/>
  <c r="C516" i="52" s="1"/>
  <c r="C517" i="52" s="1"/>
  <c r="C518" i="52" s="1"/>
  <c r="C519" i="52" s="1"/>
  <c r="C520" i="52" s="1"/>
  <c r="C521" i="52" s="1"/>
  <c r="C522" i="52" s="1"/>
  <c r="C523" i="52" s="1"/>
  <c r="C524" i="52" s="1"/>
  <c r="C525" i="52" s="1"/>
  <c r="C526" i="52" s="1"/>
  <c r="C527" i="52" s="1"/>
  <c r="C528" i="52" s="1"/>
  <c r="C529" i="52" s="1"/>
  <c r="C530" i="52" s="1"/>
  <c r="C531" i="52" s="1"/>
  <c r="C532" i="52" s="1"/>
  <c r="C533" i="52" s="1"/>
  <c r="C534" i="52" s="1"/>
  <c r="C535" i="52" s="1"/>
  <c r="C536" i="52" s="1"/>
  <c r="C537" i="52" s="1"/>
  <c r="C538" i="52" s="1"/>
  <c r="C539" i="52" s="1"/>
  <c r="C540" i="52" s="1"/>
  <c r="C541" i="52" s="1"/>
  <c r="C542" i="52" s="1"/>
  <c r="C543" i="52" s="1"/>
  <c r="C544" i="52" s="1"/>
  <c r="C545" i="52" s="1"/>
  <c r="C546" i="52" s="1"/>
  <c r="C547" i="52" s="1"/>
  <c r="C548" i="52" s="1"/>
  <c r="C549" i="52" s="1"/>
  <c r="C550" i="52" s="1"/>
  <c r="C551" i="52" s="1"/>
  <c r="C552" i="52" s="1"/>
  <c r="C553" i="52" s="1"/>
  <c r="C554" i="52" s="1"/>
  <c r="C555" i="52" s="1"/>
  <c r="C556" i="52" s="1"/>
  <c r="C557" i="52" s="1"/>
  <c r="C558" i="52" s="1"/>
  <c r="C559" i="52" s="1"/>
  <c r="C560" i="52" s="1"/>
  <c r="C561" i="52" s="1"/>
  <c r="C562" i="52" s="1"/>
  <c r="C563" i="52" s="1"/>
  <c r="C564" i="52" s="1"/>
  <c r="C565" i="52" s="1"/>
  <c r="C566" i="52" s="1"/>
  <c r="C567" i="52" s="1"/>
  <c r="C568" i="52" s="1"/>
  <c r="C569" i="52" s="1"/>
  <c r="C570" i="52" s="1"/>
  <c r="C571" i="52" s="1"/>
  <c r="C572" i="52" s="1"/>
  <c r="C573" i="52" s="1"/>
  <c r="C574" i="52" s="1"/>
  <c r="C575" i="52" s="1"/>
  <c r="C576" i="52" s="1"/>
  <c r="C577" i="52" s="1"/>
  <c r="C578" i="52" s="1"/>
  <c r="C579" i="52" s="1"/>
  <c r="C580" i="52" s="1"/>
  <c r="C581" i="52" s="1"/>
  <c r="C582" i="52" s="1"/>
  <c r="C583" i="52" s="1"/>
  <c r="C584" i="52" s="1"/>
  <c r="C585" i="52" s="1"/>
  <c r="C586" i="52" s="1"/>
  <c r="C587" i="52" s="1"/>
  <c r="C588" i="52" s="1"/>
  <c r="C589" i="52" s="1"/>
  <c r="C590" i="52" s="1"/>
  <c r="C591" i="52" s="1"/>
  <c r="C592" i="52" s="1"/>
  <c r="C593" i="52" s="1"/>
  <c r="C594" i="52" s="1"/>
  <c r="C595" i="52" s="1"/>
  <c r="C596" i="52" s="1"/>
  <c r="C597" i="52" s="1"/>
  <c r="C598" i="52" s="1"/>
  <c r="C599" i="52" s="1"/>
  <c r="C600" i="52" s="1"/>
  <c r="C601" i="52" s="1"/>
  <c r="C602" i="52" s="1"/>
  <c r="C603" i="52" s="1"/>
  <c r="C604" i="52" s="1"/>
  <c r="C605" i="52" s="1"/>
  <c r="C606" i="52" s="1"/>
  <c r="C607" i="52" s="1"/>
  <c r="C608" i="52" s="1"/>
  <c r="C609" i="52" s="1"/>
  <c r="C610" i="52" s="1"/>
  <c r="C611" i="52" s="1"/>
  <c r="C612" i="52" s="1"/>
  <c r="D43" i="52"/>
  <c r="D44" i="52"/>
  <c r="D45" i="52"/>
  <c r="D46" i="52"/>
  <c r="D47" i="52"/>
  <c r="D48" i="52"/>
  <c r="D49" i="52"/>
  <c r="D50" i="52"/>
  <c r="D51" i="52"/>
  <c r="D52" i="52"/>
  <c r="D53" i="52"/>
  <c r="D54" i="52"/>
  <c r="D55" i="52"/>
  <c r="D56" i="52"/>
  <c r="D57" i="52"/>
  <c r="D58" i="52"/>
  <c r="D59" i="52"/>
  <c r="D60" i="52"/>
  <c r="D61" i="52"/>
  <c r="D62" i="52"/>
  <c r="D63" i="52"/>
  <c r="D64" i="52"/>
  <c r="D65" i="52"/>
  <c r="D66" i="52"/>
  <c r="D67" i="52"/>
  <c r="D68" i="52"/>
  <c r="D69" i="52"/>
  <c r="D70" i="52"/>
  <c r="D71" i="52"/>
  <c r="D72" i="52"/>
  <c r="D73" i="52"/>
  <c r="D74" i="52"/>
  <c r="D75" i="52"/>
  <c r="D76" i="52"/>
  <c r="D77" i="52"/>
  <c r="D78" i="52"/>
  <c r="D79" i="52"/>
  <c r="D80" i="52"/>
  <c r="D81" i="52"/>
  <c r="D82" i="52"/>
  <c r="D83" i="52"/>
  <c r="D84" i="52"/>
  <c r="D85" i="52"/>
  <c r="D86" i="52"/>
  <c r="D87" i="52"/>
  <c r="D88" i="52"/>
  <c r="D89" i="52"/>
  <c r="D90" i="52"/>
  <c r="D91" i="52"/>
  <c r="D92" i="52"/>
  <c r="D93" i="52"/>
  <c r="D94" i="52"/>
  <c r="D95" i="52"/>
  <c r="D96" i="52"/>
  <c r="D97" i="52"/>
  <c r="D98" i="52"/>
  <c r="D99" i="52"/>
  <c r="D100" i="52"/>
  <c r="D101" i="52"/>
  <c r="D102" i="52"/>
  <c r="D103" i="52"/>
  <c r="D104" i="52"/>
  <c r="D105" i="52"/>
  <c r="D106" i="52"/>
  <c r="D107" i="52"/>
  <c r="D108" i="52"/>
  <c r="D109" i="52"/>
  <c r="D110" i="52"/>
  <c r="D111" i="52"/>
  <c r="D112" i="52"/>
  <c r="D113" i="52"/>
  <c r="D114" i="52"/>
  <c r="D115" i="52"/>
  <c r="D116" i="52"/>
  <c r="D117" i="52"/>
  <c r="D118" i="52"/>
  <c r="D119" i="52"/>
  <c r="D120" i="52"/>
  <c r="D121" i="52"/>
  <c r="D122" i="52"/>
  <c r="D123" i="52"/>
  <c r="D124" i="52"/>
  <c r="D125" i="52"/>
  <c r="D126" i="52"/>
  <c r="D127" i="52"/>
  <c r="D128" i="52"/>
  <c r="D129" i="52"/>
  <c r="D130" i="52"/>
  <c r="D131" i="52"/>
  <c r="D132" i="52"/>
  <c r="D133" i="52"/>
  <c r="D134" i="52"/>
  <c r="D135" i="52"/>
  <c r="D136" i="52"/>
  <c r="D137" i="52"/>
  <c r="D138" i="52"/>
  <c r="D139" i="52"/>
  <c r="D140" i="52"/>
  <c r="D141" i="52"/>
  <c r="D142" i="52"/>
  <c r="D143" i="52"/>
  <c r="D144" i="52"/>
  <c r="D145" i="52"/>
  <c r="D146" i="52"/>
  <c r="D147" i="52"/>
  <c r="D148" i="52"/>
  <c r="D149" i="52"/>
  <c r="D150" i="52"/>
  <c r="D151" i="52"/>
  <c r="D152" i="52"/>
  <c r="D153" i="52"/>
  <c r="D154" i="52"/>
  <c r="D155" i="52"/>
  <c r="D156" i="52"/>
  <c r="D157" i="52"/>
  <c r="D158" i="52"/>
  <c r="D159" i="52"/>
  <c r="D160" i="52"/>
  <c r="D161" i="52"/>
  <c r="D162" i="52"/>
  <c r="D163" i="52"/>
  <c r="D164" i="52"/>
  <c r="D165" i="52"/>
  <c r="D166" i="52"/>
  <c r="D167" i="52"/>
  <c r="D168" i="52"/>
  <c r="D169" i="52"/>
  <c r="D170" i="52"/>
  <c r="D171" i="52"/>
  <c r="D172" i="52"/>
  <c r="D173" i="52"/>
  <c r="D174" i="52"/>
  <c r="D175" i="52"/>
  <c r="D176" i="52"/>
  <c r="D177" i="52"/>
  <c r="D178" i="52"/>
  <c r="D179" i="52"/>
  <c r="D180" i="52"/>
  <c r="D181" i="52"/>
  <c r="D182" i="52"/>
  <c r="D183" i="52"/>
  <c r="D184" i="52"/>
  <c r="D185" i="52"/>
  <c r="D186" i="52"/>
  <c r="D187" i="52"/>
  <c r="D188" i="52"/>
  <c r="D189" i="52"/>
  <c r="D190" i="52"/>
  <c r="D191" i="52"/>
  <c r="D192" i="52"/>
  <c r="D193" i="52"/>
  <c r="D194" i="52"/>
  <c r="D195" i="52"/>
  <c r="D196" i="52"/>
  <c r="D197" i="52"/>
  <c r="D198" i="52"/>
  <c r="D199" i="52"/>
  <c r="D200" i="52"/>
  <c r="D201" i="52"/>
  <c r="D202" i="52"/>
  <c r="D203" i="52"/>
  <c r="D204" i="52"/>
  <c r="D205" i="52"/>
  <c r="D206" i="52"/>
  <c r="D207" i="52"/>
  <c r="D208" i="52"/>
  <c r="D209" i="52"/>
  <c r="D210" i="52"/>
  <c r="D211" i="52"/>
  <c r="D212" i="52"/>
  <c r="D213" i="52"/>
  <c r="D214" i="52"/>
  <c r="D215" i="52"/>
  <c r="D216" i="52"/>
  <c r="D217" i="52"/>
  <c r="D218" i="52"/>
  <c r="D219" i="52"/>
  <c r="D220" i="52"/>
  <c r="D221" i="52"/>
  <c r="D222" i="52"/>
  <c r="D223" i="52"/>
  <c r="D224" i="52"/>
  <c r="D225" i="52"/>
  <c r="D226" i="52"/>
  <c r="D227" i="52"/>
  <c r="D228" i="52"/>
  <c r="D229" i="52"/>
  <c r="D230" i="52"/>
  <c r="D231" i="52"/>
  <c r="D232" i="52"/>
  <c r="D233" i="52"/>
  <c r="D234" i="52"/>
  <c r="D235" i="52"/>
  <c r="D236" i="52"/>
  <c r="D237" i="52"/>
  <c r="D238" i="52"/>
  <c r="D239" i="52"/>
  <c r="D240" i="52"/>
  <c r="D241" i="52"/>
  <c r="D242" i="52"/>
  <c r="D243" i="52"/>
  <c r="D244" i="52"/>
  <c r="D245" i="52"/>
  <c r="D246" i="52"/>
  <c r="D247" i="52"/>
  <c r="D248" i="52"/>
  <c r="D249" i="52"/>
  <c r="D250" i="52"/>
  <c r="D251" i="52"/>
  <c r="D252" i="52"/>
  <c r="D253" i="52"/>
  <c r="D254" i="52"/>
  <c r="D255" i="52"/>
  <c r="D256" i="52"/>
  <c r="D257" i="52"/>
  <c r="D258" i="52"/>
  <c r="D259" i="52"/>
  <c r="D260" i="52"/>
  <c r="D261" i="52"/>
  <c r="D262" i="52"/>
  <c r="D263" i="52"/>
  <c r="D264" i="52"/>
  <c r="D265" i="52"/>
  <c r="D266" i="52"/>
  <c r="D267" i="52"/>
  <c r="D268" i="52"/>
  <c r="D269" i="52"/>
  <c r="D270" i="52"/>
  <c r="D271" i="52"/>
  <c r="D272" i="52"/>
  <c r="D273" i="52"/>
  <c r="D274" i="52"/>
  <c r="D275" i="52"/>
  <c r="D276" i="52"/>
  <c r="D277" i="52"/>
  <c r="D278" i="52"/>
  <c r="D279" i="52"/>
  <c r="D280" i="52"/>
  <c r="D281" i="52"/>
  <c r="D282" i="52"/>
  <c r="D283" i="52"/>
  <c r="D284" i="52"/>
  <c r="D285" i="52"/>
  <c r="D286" i="52"/>
  <c r="D287" i="52"/>
  <c r="D288" i="52"/>
  <c r="D289" i="52"/>
  <c r="D290" i="52"/>
  <c r="D291" i="52"/>
  <c r="D292" i="52"/>
  <c r="D293" i="52"/>
  <c r="D294" i="52"/>
  <c r="D295" i="52"/>
  <c r="D296" i="52"/>
  <c r="D297" i="52"/>
  <c r="D298" i="52"/>
  <c r="D299" i="52"/>
  <c r="D300" i="52"/>
  <c r="D301" i="52"/>
  <c r="D302" i="52"/>
  <c r="D303" i="52"/>
  <c r="D304" i="52"/>
  <c r="D305" i="52"/>
  <c r="D306" i="52"/>
  <c r="D307" i="52"/>
  <c r="D308" i="52"/>
  <c r="D309" i="52"/>
  <c r="D310" i="52"/>
  <c r="D311" i="52"/>
  <c r="D312" i="52"/>
  <c r="D313" i="52"/>
  <c r="D314" i="52"/>
  <c r="D315" i="52"/>
  <c r="D316" i="52"/>
  <c r="D317" i="52"/>
  <c r="D318" i="52"/>
  <c r="D319" i="52"/>
  <c r="D320" i="52"/>
  <c r="D321" i="52"/>
  <c r="D322" i="52"/>
  <c r="D323" i="52"/>
  <c r="D324" i="52"/>
  <c r="D325" i="52"/>
  <c r="D326" i="52"/>
  <c r="D327" i="52"/>
  <c r="D328" i="52"/>
  <c r="D329" i="52"/>
  <c r="D330" i="52"/>
  <c r="D331" i="52"/>
  <c r="D332" i="52"/>
  <c r="D333" i="52"/>
  <c r="D334" i="52"/>
  <c r="D335" i="52"/>
  <c r="D336" i="52"/>
  <c r="D337" i="52"/>
  <c r="D338" i="52"/>
  <c r="D339" i="52"/>
  <c r="D340" i="52"/>
  <c r="D341" i="52"/>
  <c r="D342" i="52"/>
  <c r="D343" i="52"/>
  <c r="D344" i="52"/>
  <c r="D345" i="52"/>
  <c r="D346" i="52"/>
  <c r="D347" i="52"/>
  <c r="D348" i="52"/>
  <c r="D349" i="52"/>
  <c r="D350" i="52"/>
  <c r="D351" i="52"/>
  <c r="D352" i="52"/>
  <c r="D353" i="52"/>
  <c r="D354" i="52"/>
  <c r="D355" i="52"/>
  <c r="D356" i="52"/>
  <c r="D357" i="52"/>
  <c r="D358" i="52"/>
  <c r="D359" i="52"/>
  <c r="D360" i="52"/>
  <c r="D361" i="52"/>
  <c r="D362" i="52"/>
  <c r="D363" i="52"/>
  <c r="D364" i="52"/>
  <c r="D365" i="52"/>
  <c r="D366" i="52"/>
  <c r="D367" i="52"/>
  <c r="D368" i="52"/>
  <c r="D369" i="52"/>
  <c r="D370" i="52"/>
  <c r="D371" i="52"/>
  <c r="D372" i="52"/>
  <c r="D373" i="52"/>
  <c r="D374" i="52"/>
  <c r="D375" i="52"/>
  <c r="D376" i="52"/>
  <c r="D377" i="52"/>
  <c r="D378" i="52"/>
  <c r="D379" i="52"/>
  <c r="D380" i="52"/>
  <c r="D381" i="52"/>
  <c r="D382" i="52"/>
  <c r="D383" i="52"/>
  <c r="D384" i="52"/>
  <c r="D385" i="52"/>
  <c r="D386" i="52"/>
  <c r="D387" i="52"/>
  <c r="D388" i="52"/>
  <c r="D389" i="52"/>
  <c r="D390" i="52"/>
  <c r="D391" i="52"/>
  <c r="D392" i="52"/>
  <c r="D393" i="52"/>
  <c r="D394" i="52"/>
  <c r="D395" i="52"/>
  <c r="D396" i="52"/>
  <c r="D397" i="52"/>
  <c r="D398" i="52"/>
  <c r="D399" i="52"/>
  <c r="D400" i="52"/>
  <c r="D401" i="52"/>
  <c r="D402" i="52"/>
  <c r="D403" i="52"/>
  <c r="D404" i="52"/>
  <c r="D405" i="52"/>
  <c r="D406" i="52"/>
  <c r="D407" i="52"/>
  <c r="D408" i="52"/>
  <c r="D409" i="52"/>
  <c r="D410" i="52"/>
  <c r="D411" i="52"/>
  <c r="D412" i="52"/>
  <c r="D413" i="52"/>
  <c r="D414" i="52"/>
  <c r="D415" i="52"/>
  <c r="D416" i="52"/>
  <c r="D417" i="52"/>
  <c r="D418" i="52"/>
  <c r="D419" i="52"/>
  <c r="D420" i="52"/>
  <c r="D421" i="52"/>
  <c r="D422" i="52"/>
  <c r="D423" i="52"/>
  <c r="D424" i="52"/>
  <c r="D425" i="52"/>
  <c r="D426" i="52"/>
  <c r="D427" i="52"/>
  <c r="D428" i="52"/>
  <c r="D429" i="52"/>
  <c r="D430" i="52"/>
  <c r="D431" i="52"/>
  <c r="D432" i="52"/>
  <c r="D433" i="52"/>
  <c r="D434" i="52"/>
  <c r="D435" i="52"/>
  <c r="D436" i="52"/>
  <c r="D437" i="52"/>
  <c r="D438" i="52"/>
  <c r="D439" i="52"/>
  <c r="D440" i="52"/>
  <c r="D441" i="52"/>
  <c r="D442" i="52"/>
  <c r="D443" i="52"/>
  <c r="D444" i="52"/>
  <c r="D445" i="52"/>
  <c r="D446" i="52"/>
  <c r="D447" i="52"/>
  <c r="D448" i="52"/>
  <c r="D449" i="52"/>
  <c r="D450" i="52"/>
  <c r="D451" i="52"/>
  <c r="D452" i="52"/>
  <c r="D453" i="52"/>
  <c r="D454" i="52"/>
  <c r="D455" i="52"/>
  <c r="D456" i="52"/>
  <c r="D457" i="52"/>
  <c r="D458" i="52"/>
  <c r="D459" i="52"/>
  <c r="D460" i="52"/>
  <c r="D461" i="52"/>
  <c r="D462" i="52"/>
  <c r="D463" i="52"/>
  <c r="D464" i="52"/>
  <c r="D465" i="52"/>
  <c r="D466" i="52"/>
  <c r="D467" i="52"/>
  <c r="D468" i="52"/>
  <c r="D469" i="52"/>
  <c r="D470" i="52"/>
  <c r="D471" i="52"/>
  <c r="D472" i="52"/>
  <c r="D473" i="52"/>
  <c r="D474" i="52"/>
  <c r="D475" i="52"/>
  <c r="D476" i="52"/>
  <c r="D477" i="52"/>
  <c r="D478" i="52"/>
  <c r="D479" i="52"/>
  <c r="D480" i="52"/>
  <c r="D481" i="52"/>
  <c r="D482" i="52"/>
  <c r="D483" i="52"/>
  <c r="D484" i="52"/>
  <c r="D485" i="52"/>
  <c r="D486" i="52"/>
  <c r="D487" i="52"/>
  <c r="D488" i="52"/>
  <c r="D489" i="52"/>
  <c r="D490" i="52"/>
  <c r="D491" i="52"/>
  <c r="D492" i="52"/>
  <c r="D493" i="52"/>
  <c r="D494" i="52"/>
  <c r="D495" i="52"/>
  <c r="D496" i="52"/>
  <c r="D497" i="52"/>
  <c r="D498" i="52"/>
  <c r="D499" i="52"/>
  <c r="D500" i="52"/>
  <c r="D501" i="52"/>
  <c r="D502" i="52"/>
  <c r="D503" i="52"/>
  <c r="D504" i="52"/>
  <c r="D505" i="52"/>
  <c r="D506" i="52"/>
  <c r="D507" i="52"/>
  <c r="D508" i="52"/>
  <c r="D509" i="52"/>
  <c r="D510" i="52"/>
  <c r="D511" i="52"/>
  <c r="D512" i="52"/>
  <c r="D513" i="52"/>
  <c r="D514" i="52"/>
  <c r="D515" i="52"/>
  <c r="D516" i="52"/>
  <c r="D517" i="52"/>
  <c r="D518" i="52"/>
  <c r="D519" i="52"/>
  <c r="D520" i="52"/>
  <c r="D521" i="52"/>
  <c r="D522" i="52"/>
  <c r="D523" i="52"/>
  <c r="D524" i="52"/>
  <c r="D525" i="52"/>
  <c r="D526" i="52"/>
  <c r="D527" i="52"/>
  <c r="D528" i="52"/>
  <c r="D529" i="52"/>
  <c r="D530" i="52"/>
  <c r="D531" i="52"/>
  <c r="D532" i="52"/>
  <c r="D533" i="52"/>
  <c r="D534" i="52"/>
  <c r="D535" i="52"/>
  <c r="D536" i="52"/>
  <c r="D537" i="52"/>
  <c r="D538" i="52"/>
  <c r="D539" i="52"/>
  <c r="D540" i="52"/>
  <c r="D541" i="52"/>
  <c r="D542" i="52"/>
  <c r="D543" i="52"/>
  <c r="D544" i="52"/>
  <c r="D545" i="52"/>
  <c r="D546" i="52"/>
  <c r="D547" i="52"/>
  <c r="D548" i="52"/>
  <c r="D549" i="52"/>
  <c r="D550" i="52"/>
  <c r="D551" i="52"/>
  <c r="D552" i="52"/>
  <c r="D553" i="52"/>
  <c r="D554" i="52"/>
  <c r="D555" i="52"/>
  <c r="D556" i="52"/>
  <c r="D557" i="52"/>
  <c r="D558" i="52"/>
  <c r="D559" i="52"/>
  <c r="D560" i="52"/>
  <c r="D561" i="52"/>
  <c r="D562" i="52"/>
  <c r="D563" i="52"/>
  <c r="D564" i="52"/>
  <c r="D565" i="52"/>
  <c r="D566" i="52"/>
  <c r="D567" i="52"/>
  <c r="D568" i="52"/>
  <c r="D569" i="52"/>
  <c r="D570" i="52"/>
  <c r="D571" i="52"/>
  <c r="D572" i="52"/>
  <c r="D573" i="52"/>
  <c r="D574" i="52"/>
  <c r="D575" i="52"/>
  <c r="D576" i="52"/>
  <c r="D577" i="52"/>
  <c r="D578" i="52"/>
  <c r="D579" i="52"/>
  <c r="D580" i="52"/>
  <c r="D581" i="52"/>
  <c r="D582" i="52"/>
  <c r="D583" i="52"/>
  <c r="D584" i="52"/>
  <c r="D585" i="52"/>
  <c r="D586" i="52"/>
  <c r="D587" i="52"/>
  <c r="D588" i="52"/>
  <c r="D589" i="52"/>
  <c r="D590" i="52"/>
  <c r="D591" i="52"/>
  <c r="D592" i="52"/>
  <c r="D593" i="52"/>
  <c r="D594" i="52"/>
  <c r="D595" i="52"/>
  <c r="D596" i="52"/>
  <c r="D597" i="52"/>
  <c r="D598" i="52"/>
  <c r="D599" i="52"/>
  <c r="D600" i="52"/>
  <c r="D601" i="52"/>
  <c r="D602" i="52"/>
  <c r="D603" i="52"/>
  <c r="D604" i="52"/>
  <c r="D605" i="52"/>
  <c r="D606" i="52"/>
  <c r="D607" i="52"/>
  <c r="D608" i="52"/>
  <c r="D609" i="52"/>
  <c r="D610" i="52"/>
  <c r="D611" i="52"/>
  <c r="D612" i="52"/>
  <c r="W5" i="51"/>
  <c r="H10" i="51" a="1"/>
  <c r="H10" i="51" s="1"/>
  <c r="I10" i="51" a="1"/>
  <c r="I10" i="51" s="1"/>
  <c r="J10" i="51" a="1"/>
  <c r="J10" i="51" s="1"/>
  <c r="K10" i="51"/>
  <c r="AI127" i="60" s="1"/>
  <c r="L10" i="51"/>
  <c r="AJ125" i="60" s="1"/>
  <c r="M10" i="51" a="1"/>
  <c r="M10" i="51" s="1"/>
  <c r="N10" i="51" a="1"/>
  <c r="N10" i="51" s="1"/>
  <c r="O10" i="51" a="1"/>
  <c r="O10" i="51" s="1"/>
  <c r="P10" i="51" a="1"/>
  <c r="P10" i="51" s="1"/>
  <c r="Q10" i="51" a="1"/>
  <c r="Q10" i="51" s="1"/>
  <c r="R10" i="51" a="1"/>
  <c r="R10" i="51" s="1"/>
  <c r="S10" i="51" a="1"/>
  <c r="S10" i="51" s="1"/>
  <c r="P12" i="51" a="1"/>
  <c r="P12" i="51" s="1"/>
  <c r="Q12" i="51" a="1"/>
  <c r="Q12" i="51" s="1"/>
  <c r="R12" i="51" a="1"/>
  <c r="R12" i="51" s="1"/>
  <c r="S12" i="51" a="1"/>
  <c r="S12" i="51" s="1"/>
  <c r="C14" i="51"/>
  <c r="C15" i="51" s="1"/>
  <c r="C16" i="51" s="1"/>
  <c r="C17" i="51" s="1"/>
  <c r="C18" i="51" s="1"/>
  <c r="C19" i="51" s="1"/>
  <c r="C20" i="51" s="1"/>
  <c r="C21" i="51" s="1"/>
  <c r="C22" i="51" s="1"/>
  <c r="C23" i="51" s="1"/>
  <c r="C24" i="51" s="1"/>
  <c r="C25" i="51" s="1"/>
  <c r="C26" i="51" s="1"/>
  <c r="C27" i="51" s="1"/>
  <c r="C28" i="51" s="1"/>
  <c r="C29" i="51" s="1"/>
  <c r="C30" i="51" s="1"/>
  <c r="C31" i="51" s="1"/>
  <c r="C32" i="51" s="1"/>
  <c r="C33" i="51" s="1"/>
  <c r="C34" i="51" s="1"/>
  <c r="C35" i="51" s="1"/>
  <c r="C36" i="51" s="1"/>
  <c r="C37" i="51" s="1"/>
  <c r="C38" i="51" s="1"/>
  <c r="C39" i="51" s="1"/>
  <c r="C40" i="51" s="1"/>
  <c r="C41" i="51" s="1"/>
  <c r="C42" i="51" s="1"/>
  <c r="C43" i="51" s="1"/>
  <c r="C44" i="51" s="1"/>
  <c r="C45" i="51" s="1"/>
  <c r="C46" i="51" s="1"/>
  <c r="C47" i="51" s="1"/>
  <c r="C48" i="51" s="1"/>
  <c r="C49" i="51" s="1"/>
  <c r="C50" i="51" s="1"/>
  <c r="C51" i="51" s="1"/>
  <c r="C52" i="51" s="1"/>
  <c r="C53" i="51" s="1"/>
  <c r="C54" i="51" s="1"/>
  <c r="C55" i="51" s="1"/>
  <c r="C56" i="51" s="1"/>
  <c r="C57" i="51" s="1"/>
  <c r="C58" i="51" s="1"/>
  <c r="C59" i="51" s="1"/>
  <c r="C60" i="51" s="1"/>
  <c r="C61" i="51" s="1"/>
  <c r="C62" i="51" s="1"/>
  <c r="C63" i="51" s="1"/>
  <c r="C64" i="51" s="1"/>
  <c r="C65" i="51" s="1"/>
  <c r="C66" i="51" s="1"/>
  <c r="C67" i="51" s="1"/>
  <c r="C68" i="51" s="1"/>
  <c r="C69" i="51" s="1"/>
  <c r="C70" i="51" s="1"/>
  <c r="C71" i="51" s="1"/>
  <c r="C72" i="51" s="1"/>
  <c r="C73" i="51" s="1"/>
  <c r="C74" i="51" s="1"/>
  <c r="C75" i="51" s="1"/>
  <c r="C76" i="51" s="1"/>
  <c r="C77" i="51" s="1"/>
  <c r="C78" i="51" s="1"/>
  <c r="C79" i="51" s="1"/>
  <c r="C80" i="51" s="1"/>
  <c r="C81" i="51" s="1"/>
  <c r="C82" i="51" s="1"/>
  <c r="C83" i="51" s="1"/>
  <c r="C84" i="51" s="1"/>
  <c r="C85" i="51" s="1"/>
  <c r="C86" i="51" s="1"/>
  <c r="C87" i="51" s="1"/>
  <c r="C88" i="51" s="1"/>
  <c r="C89" i="51" s="1"/>
  <c r="C90" i="51" s="1"/>
  <c r="C91" i="51" s="1"/>
  <c r="C92" i="51" s="1"/>
  <c r="C93" i="51" s="1"/>
  <c r="C94" i="51" s="1"/>
  <c r="C95" i="51" s="1"/>
  <c r="C96" i="51" s="1"/>
  <c r="C97" i="51" s="1"/>
  <c r="C98" i="51" s="1"/>
  <c r="C99" i="51" s="1"/>
  <c r="C100" i="51" s="1"/>
  <c r="C101" i="51" s="1"/>
  <c r="C102" i="51" s="1"/>
  <c r="C103" i="51" s="1"/>
  <c r="C104" i="51" s="1"/>
  <c r="C105" i="51" s="1"/>
  <c r="C106" i="51" s="1"/>
  <c r="C107" i="51" s="1"/>
  <c r="C108" i="51" s="1"/>
  <c r="C109" i="51" s="1"/>
  <c r="C110" i="51" s="1"/>
  <c r="C111" i="51" s="1"/>
  <c r="C112" i="51" s="1"/>
  <c r="C113" i="51" s="1"/>
  <c r="C114" i="51" s="1"/>
  <c r="C115" i="51" s="1"/>
  <c r="C116" i="51" s="1"/>
  <c r="C117" i="51" s="1"/>
  <c r="C118" i="51" s="1"/>
  <c r="C119" i="51" s="1"/>
  <c r="C120" i="51" s="1"/>
  <c r="C121" i="51" s="1"/>
  <c r="C122" i="51" s="1"/>
  <c r="C123" i="51" s="1"/>
  <c r="C124" i="51" s="1"/>
  <c r="C125" i="51" s="1"/>
  <c r="C126" i="51" s="1"/>
  <c r="C127" i="51" s="1"/>
  <c r="C128" i="51" s="1"/>
  <c r="C129" i="51" s="1"/>
  <c r="C130" i="51" s="1"/>
  <c r="C131" i="51" s="1"/>
  <c r="C132" i="51" s="1"/>
  <c r="D27" i="51"/>
  <c r="D28" i="51"/>
  <c r="D29" i="51"/>
  <c r="D30" i="51"/>
  <c r="D31" i="51"/>
  <c r="D32" i="51"/>
  <c r="D33" i="51"/>
  <c r="D34" i="51"/>
  <c r="D35" i="51"/>
  <c r="D36" i="51"/>
  <c r="D37" i="51"/>
  <c r="D38" i="51"/>
  <c r="D39" i="51"/>
  <c r="D40" i="51"/>
  <c r="D41" i="51"/>
  <c r="D42" i="51"/>
  <c r="D43" i="51"/>
  <c r="D44" i="51"/>
  <c r="D45" i="51"/>
  <c r="D46" i="51"/>
  <c r="D47" i="51"/>
  <c r="D48" i="51"/>
  <c r="D49" i="51"/>
  <c r="D50" i="51"/>
  <c r="D51" i="51"/>
  <c r="D52" i="51"/>
  <c r="D53" i="51"/>
  <c r="D54" i="51"/>
  <c r="D55" i="51"/>
  <c r="D56" i="51"/>
  <c r="D57" i="51"/>
  <c r="D58" i="51"/>
  <c r="D59" i="51"/>
  <c r="D60" i="51"/>
  <c r="D61" i="51"/>
  <c r="D62" i="51"/>
  <c r="D63" i="51"/>
  <c r="D64" i="51"/>
  <c r="D65" i="51"/>
  <c r="D66" i="51"/>
  <c r="D67" i="51"/>
  <c r="D68" i="51"/>
  <c r="D69" i="51"/>
  <c r="D70" i="51"/>
  <c r="D71" i="51"/>
  <c r="D72" i="51"/>
  <c r="D73" i="51"/>
  <c r="D74" i="51"/>
  <c r="D75" i="51"/>
  <c r="D76" i="51"/>
  <c r="D77" i="51"/>
  <c r="D78" i="51"/>
  <c r="D79" i="51"/>
  <c r="D80" i="51"/>
  <c r="D81" i="51"/>
  <c r="D82" i="51"/>
  <c r="D83" i="51"/>
  <c r="D84" i="51"/>
  <c r="D85" i="51"/>
  <c r="D86" i="51"/>
  <c r="D87" i="51"/>
  <c r="D88" i="51"/>
  <c r="D89" i="51"/>
  <c r="D90" i="51"/>
  <c r="D91" i="51"/>
  <c r="D92" i="51"/>
  <c r="D93" i="51"/>
  <c r="D94" i="51"/>
  <c r="D95" i="51"/>
  <c r="D96" i="51"/>
  <c r="D97" i="51"/>
  <c r="D98" i="51"/>
  <c r="D99" i="51"/>
  <c r="D100" i="51"/>
  <c r="D101" i="51"/>
  <c r="D102" i="51"/>
  <c r="D103" i="51"/>
  <c r="D104" i="51"/>
  <c r="D105" i="51"/>
  <c r="D106" i="51"/>
  <c r="D107" i="51"/>
  <c r="D108" i="51"/>
  <c r="D109" i="51"/>
  <c r="D110" i="51"/>
  <c r="D111" i="51"/>
  <c r="D112" i="51"/>
  <c r="D113" i="51"/>
  <c r="D114" i="51"/>
  <c r="D115" i="51"/>
  <c r="D116" i="51"/>
  <c r="D117" i="51"/>
  <c r="D118" i="51"/>
  <c r="D119" i="51"/>
  <c r="D120" i="51"/>
  <c r="D121" i="51"/>
  <c r="D122" i="51"/>
  <c r="D123" i="51"/>
  <c r="D124" i="51"/>
  <c r="D125" i="51"/>
  <c r="D126" i="51"/>
  <c r="D127" i="51"/>
  <c r="D128" i="51"/>
  <c r="D129" i="51"/>
  <c r="D130" i="51"/>
  <c r="D131" i="51"/>
  <c r="D132" i="51"/>
  <c r="D133" i="51"/>
  <c r="D134" i="51"/>
  <c r="D135" i="51"/>
  <c r="D136" i="51"/>
  <c r="D137" i="51"/>
  <c r="D138" i="51"/>
  <c r="D139" i="51"/>
  <c r="D140" i="51"/>
  <c r="D141" i="51"/>
  <c r="D142" i="51"/>
  <c r="D143" i="51"/>
  <c r="D144" i="51"/>
  <c r="D145" i="51"/>
  <c r="D146" i="51"/>
  <c r="D147" i="51"/>
  <c r="D148" i="51"/>
  <c r="D149" i="51"/>
  <c r="D150" i="51"/>
  <c r="D151" i="51"/>
  <c r="D152" i="51"/>
  <c r="D153" i="51"/>
  <c r="D154" i="51"/>
  <c r="D155" i="51"/>
  <c r="D156" i="51"/>
  <c r="D157" i="51"/>
  <c r="D158" i="51"/>
  <c r="D159" i="51"/>
  <c r="D160" i="51"/>
  <c r="D161" i="51"/>
  <c r="D162" i="51"/>
  <c r="D163" i="51"/>
  <c r="D164" i="51"/>
  <c r="D165" i="51"/>
  <c r="D166" i="51"/>
  <c r="D167" i="51"/>
  <c r="D168" i="51"/>
  <c r="D169" i="51"/>
  <c r="D170" i="51"/>
  <c r="D171" i="51"/>
  <c r="D172" i="51"/>
  <c r="D173" i="51"/>
  <c r="D174" i="51"/>
  <c r="D175" i="51"/>
  <c r="D176" i="51"/>
  <c r="D177" i="51"/>
  <c r="D178" i="51"/>
  <c r="D179" i="51"/>
  <c r="D180" i="51"/>
  <c r="D181" i="51"/>
  <c r="D182" i="51"/>
  <c r="D183" i="51"/>
  <c r="D184" i="51"/>
  <c r="D185" i="51"/>
  <c r="D186" i="51"/>
  <c r="D187" i="51"/>
  <c r="D188" i="51"/>
  <c r="D189" i="51"/>
  <c r="D190" i="51"/>
  <c r="D191" i="51"/>
  <c r="D192" i="51"/>
  <c r="Y5" i="50"/>
  <c r="Y6" i="50" s="1" a="1"/>
  <c r="Y6" i="50" s="1"/>
  <c r="H10" i="50" a="1"/>
  <c r="H10" i="50" s="1"/>
  <c r="K10" i="50"/>
  <c r="R1" i="50" s="1"/>
  <c r="AG119" i="60" s="1"/>
  <c r="L10" i="50"/>
  <c r="AJ113" i="60" s="1"/>
  <c r="R10" i="50" a="1"/>
  <c r="R10" i="50" s="1"/>
  <c r="S10" i="50" a="1"/>
  <c r="S10" i="50" s="1"/>
  <c r="T10" i="50" a="1"/>
  <c r="T10" i="50" s="1"/>
  <c r="C14" i="50"/>
  <c r="C15" i="50"/>
  <c r="C16" i="50" s="1"/>
  <c r="C17" i="50" s="1"/>
  <c r="C18" i="50" s="1"/>
  <c r="C19" i="50" s="1"/>
  <c r="C20" i="50" s="1"/>
  <c r="C21" i="50" s="1"/>
  <c r="C22" i="50" s="1"/>
  <c r="C23" i="50" s="1"/>
  <c r="C24" i="50" s="1"/>
  <c r="C25" i="50" s="1"/>
  <c r="C26" i="50" s="1"/>
  <c r="C27" i="50" s="1"/>
  <c r="C28" i="50" s="1"/>
  <c r="C29" i="50" s="1"/>
  <c r="C30" i="50" s="1"/>
  <c r="C31" i="50" s="1"/>
  <c r="C32" i="50" s="1"/>
  <c r="C33" i="50" s="1"/>
  <c r="C34" i="50" s="1"/>
  <c r="C35" i="50" s="1"/>
  <c r="C36" i="50" s="1"/>
  <c r="C37" i="50" s="1"/>
  <c r="C38" i="50" s="1"/>
  <c r="C39" i="50" s="1"/>
  <c r="C40" i="50" s="1"/>
  <c r="C41" i="50" s="1"/>
  <c r="C42" i="50" s="1"/>
  <c r="C43" i="50" s="1"/>
  <c r="C44" i="50" s="1"/>
  <c r="C45" i="50" s="1"/>
  <c r="C46" i="50" s="1"/>
  <c r="C47" i="50" s="1"/>
  <c r="C48" i="50" s="1"/>
  <c r="C49" i="50" s="1"/>
  <c r="C50" i="50" s="1"/>
  <c r="C51" i="50" s="1"/>
  <c r="C52" i="50" s="1"/>
  <c r="C53" i="50" s="1"/>
  <c r="C54" i="50" s="1"/>
  <c r="C55" i="50" s="1"/>
  <c r="C56" i="50" s="1"/>
  <c r="C57" i="50" s="1"/>
  <c r="C58" i="50" s="1"/>
  <c r="C59" i="50" s="1"/>
  <c r="C60" i="50" s="1"/>
  <c r="C61" i="50" s="1"/>
  <c r="C62" i="50" s="1"/>
  <c r="C63" i="50" s="1"/>
  <c r="C64" i="50" s="1"/>
  <c r="C65" i="50" s="1"/>
  <c r="C66" i="50" s="1"/>
  <c r="C67" i="50" s="1"/>
  <c r="C68" i="50" s="1"/>
  <c r="C69" i="50" s="1"/>
  <c r="C70" i="50" s="1"/>
  <c r="C71" i="50" s="1"/>
  <c r="C72" i="50" s="1"/>
  <c r="C73" i="50" s="1"/>
  <c r="C74" i="50" s="1"/>
  <c r="C75" i="50" s="1"/>
  <c r="C76" i="50" s="1"/>
  <c r="C77" i="50" s="1"/>
  <c r="C78" i="50" s="1"/>
  <c r="C79" i="50" s="1"/>
  <c r="C80" i="50" s="1"/>
  <c r="C81" i="50" s="1"/>
  <c r="C82" i="50" s="1"/>
  <c r="C83" i="50" s="1"/>
  <c r="C84" i="50" s="1"/>
  <c r="C85" i="50" s="1"/>
  <c r="C86" i="50" s="1"/>
  <c r="C87" i="50" s="1"/>
  <c r="C88" i="50" s="1"/>
  <c r="C89" i="50" s="1"/>
  <c r="C90" i="50" s="1"/>
  <c r="C91" i="50" s="1"/>
  <c r="C92" i="50" s="1"/>
  <c r="C93" i="50" s="1"/>
  <c r="C94" i="50" s="1"/>
  <c r="C95" i="50" s="1"/>
  <c r="C96" i="50" s="1"/>
  <c r="C97" i="50" s="1"/>
  <c r="C98" i="50" s="1"/>
  <c r="C99" i="50" s="1"/>
  <c r="C100" i="50" s="1"/>
  <c r="C101" i="50" s="1"/>
  <c r="C102" i="50" s="1"/>
  <c r="D15" i="50"/>
  <c r="M15" i="50"/>
  <c r="M10" i="50" s="1" a="1"/>
  <c r="M10" i="50" s="1"/>
  <c r="D16" i="50"/>
  <c r="M16" i="50"/>
  <c r="D17" i="50"/>
  <c r="M17" i="50"/>
  <c r="D18" i="50"/>
  <c r="M18" i="50"/>
  <c r="D19" i="50"/>
  <c r="M19" i="50"/>
  <c r="D20" i="50"/>
  <c r="M20" i="50"/>
  <c r="D21" i="50"/>
  <c r="M21" i="50"/>
  <c r="D22" i="50"/>
  <c r="M22" i="50"/>
  <c r="D23" i="50"/>
  <c r="M23" i="50"/>
  <c r="D24" i="50"/>
  <c r="M24" i="50"/>
  <c r="D25" i="50"/>
  <c r="M25" i="50"/>
  <c r="D26" i="50"/>
  <c r="M26" i="50"/>
  <c r="D27" i="50"/>
  <c r="M27" i="50"/>
  <c r="D28" i="50"/>
  <c r="M28" i="50"/>
  <c r="D29" i="50"/>
  <c r="M29" i="50"/>
  <c r="D30" i="50"/>
  <c r="M30" i="50"/>
  <c r="D31" i="50"/>
  <c r="M31" i="50"/>
  <c r="D32" i="50"/>
  <c r="M32" i="50"/>
  <c r="D33" i="50"/>
  <c r="M33" i="50"/>
  <c r="D34" i="50"/>
  <c r="M34" i="50"/>
  <c r="D35" i="50"/>
  <c r="M35" i="50"/>
  <c r="D36" i="50"/>
  <c r="M36" i="50"/>
  <c r="D37" i="50"/>
  <c r="M37" i="50"/>
  <c r="D38" i="50"/>
  <c r="M38" i="50"/>
  <c r="D39" i="50"/>
  <c r="M39" i="50"/>
  <c r="D40" i="50"/>
  <c r="M40" i="50"/>
  <c r="D41" i="50"/>
  <c r="M41" i="50"/>
  <c r="D42" i="50"/>
  <c r="M42" i="50"/>
  <c r="D43" i="50"/>
  <c r="M43" i="50"/>
  <c r="D44" i="50"/>
  <c r="M44" i="50"/>
  <c r="D45" i="50"/>
  <c r="M45" i="50"/>
  <c r="D46" i="50"/>
  <c r="M46" i="50"/>
  <c r="D47" i="50"/>
  <c r="M47" i="50"/>
  <c r="D48" i="50"/>
  <c r="M48" i="50"/>
  <c r="D49" i="50"/>
  <c r="M49" i="50"/>
  <c r="D50" i="50"/>
  <c r="M50" i="50"/>
  <c r="D51" i="50"/>
  <c r="M51" i="50"/>
  <c r="D52" i="50"/>
  <c r="M52" i="50"/>
  <c r="D53" i="50"/>
  <c r="M53" i="50"/>
  <c r="D54" i="50"/>
  <c r="M54" i="50"/>
  <c r="D55" i="50"/>
  <c r="M55" i="50"/>
  <c r="D56" i="50"/>
  <c r="M56" i="50"/>
  <c r="D57" i="50"/>
  <c r="M57" i="50"/>
  <c r="D58" i="50"/>
  <c r="M58" i="50"/>
  <c r="D59" i="50"/>
  <c r="M59" i="50"/>
  <c r="D60" i="50"/>
  <c r="M60" i="50"/>
  <c r="D61" i="50"/>
  <c r="M61" i="50"/>
  <c r="D62" i="50"/>
  <c r="M62" i="50"/>
  <c r="D63" i="50"/>
  <c r="M63" i="50"/>
  <c r="D64" i="50"/>
  <c r="M64" i="50"/>
  <c r="D65" i="50"/>
  <c r="M65" i="50"/>
  <c r="D66" i="50"/>
  <c r="M66" i="50"/>
  <c r="D67" i="50"/>
  <c r="M67" i="50"/>
  <c r="D68" i="50"/>
  <c r="M68" i="50"/>
  <c r="D69" i="50"/>
  <c r="M69" i="50"/>
  <c r="D70" i="50"/>
  <c r="M70" i="50"/>
  <c r="D71" i="50"/>
  <c r="M71" i="50"/>
  <c r="D72" i="50"/>
  <c r="M72" i="50"/>
  <c r="D73" i="50"/>
  <c r="M73" i="50"/>
  <c r="D74" i="50"/>
  <c r="M74" i="50"/>
  <c r="D75" i="50"/>
  <c r="M75" i="50"/>
  <c r="D76" i="50"/>
  <c r="M76" i="50"/>
  <c r="D77" i="50"/>
  <c r="M77" i="50"/>
  <c r="D78" i="50"/>
  <c r="M78" i="50"/>
  <c r="D79" i="50"/>
  <c r="M79" i="50"/>
  <c r="D80" i="50"/>
  <c r="M80" i="50"/>
  <c r="D81" i="50"/>
  <c r="M81" i="50"/>
  <c r="D82" i="50"/>
  <c r="M82" i="50"/>
  <c r="D83" i="50"/>
  <c r="M83" i="50"/>
  <c r="D84" i="50"/>
  <c r="M84" i="50"/>
  <c r="D85" i="50"/>
  <c r="M85" i="50"/>
  <c r="D86" i="50"/>
  <c r="M86" i="50"/>
  <c r="D87" i="50"/>
  <c r="M87" i="50"/>
  <c r="D88" i="50"/>
  <c r="M88" i="50"/>
  <c r="D89" i="50"/>
  <c r="M89" i="50"/>
  <c r="D90" i="50"/>
  <c r="M90" i="50"/>
  <c r="D91" i="50"/>
  <c r="M91" i="50"/>
  <c r="D92" i="50"/>
  <c r="M92" i="50"/>
  <c r="D93" i="50"/>
  <c r="M93" i="50"/>
  <c r="D94" i="50"/>
  <c r="M94" i="50"/>
  <c r="D95" i="50"/>
  <c r="M95" i="50"/>
  <c r="D96" i="50"/>
  <c r="M96" i="50"/>
  <c r="D97" i="50"/>
  <c r="M97" i="50"/>
  <c r="D98" i="50"/>
  <c r="M98" i="50"/>
  <c r="D99" i="50"/>
  <c r="M99" i="50"/>
  <c r="D100" i="50"/>
  <c r="M100" i="50"/>
  <c r="D101" i="50"/>
  <c r="M101" i="50"/>
  <c r="D102" i="50"/>
  <c r="M102" i="50"/>
  <c r="W9" i="49"/>
  <c r="X9" i="49" a="1"/>
  <c r="X9" i="49" s="1"/>
  <c r="Y9" i="49" a="1"/>
  <c r="Y9" i="49" s="1"/>
  <c r="AB9" i="49"/>
  <c r="AB16" i="49"/>
  <c r="I10" i="49" a="1"/>
  <c r="I10" i="49" s="1"/>
  <c r="K10" i="49"/>
  <c r="O10" i="49"/>
  <c r="P10" i="49"/>
  <c r="Q10" i="49"/>
  <c r="Y10" i="49" a="1"/>
  <c r="Y10" i="49" s="1"/>
  <c r="AB10" i="49"/>
  <c r="S13" i="49"/>
  <c r="AB13" i="49"/>
  <c r="C14" i="49"/>
  <c r="C15" i="49" s="1"/>
  <c r="C16" i="49" s="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C43" i="49" s="1"/>
  <c r="C44" i="49" s="1"/>
  <c r="C45" i="49" s="1"/>
  <c r="C46" i="49" s="1"/>
  <c r="C47" i="49" s="1"/>
  <c r="C48" i="49" s="1"/>
  <c r="C49" i="49" s="1"/>
  <c r="C50" i="49" s="1"/>
  <c r="C51" i="49" s="1"/>
  <c r="C52" i="49" s="1"/>
  <c r="C53" i="49" s="1"/>
  <c r="C54" i="49" s="1"/>
  <c r="C55" i="49" s="1"/>
  <c r="C56" i="49" s="1"/>
  <c r="C57" i="49" s="1"/>
  <c r="C58" i="49" s="1"/>
  <c r="C59" i="49" s="1"/>
  <c r="C60" i="49" s="1"/>
  <c r="C61" i="49" s="1"/>
  <c r="C62" i="49" s="1"/>
  <c r="C63" i="49" s="1"/>
  <c r="C64" i="49" s="1"/>
  <c r="C65" i="49" s="1"/>
  <c r="C66" i="49" s="1"/>
  <c r="C67" i="49" s="1"/>
  <c r="C68" i="49" s="1"/>
  <c r="C69" i="49" s="1"/>
  <c r="C70" i="49" s="1"/>
  <c r="C71" i="49" s="1"/>
  <c r="C72" i="49" s="1"/>
  <c r="R14" i="49"/>
  <c r="T14" i="49"/>
  <c r="S14" i="49"/>
  <c r="S15" i="49"/>
  <c r="R15" i="49"/>
  <c r="T15" i="49"/>
  <c r="R16" i="49"/>
  <c r="T16" i="49"/>
  <c r="S16" i="49"/>
  <c r="R17" i="49"/>
  <c r="S17" i="49"/>
  <c r="T17" i="49"/>
  <c r="AA17" i="49"/>
  <c r="AB17" i="49"/>
  <c r="R18" i="49"/>
  <c r="S18" i="49"/>
  <c r="T18" i="49"/>
  <c r="AA18" i="49"/>
  <c r="R19" i="49"/>
  <c r="S19" i="49"/>
  <c r="T19" i="49"/>
  <c r="W19" i="49"/>
  <c r="AA19" i="49"/>
  <c r="AB19" i="49"/>
  <c r="R20" i="49"/>
  <c r="S20" i="49"/>
  <c r="T20" i="49"/>
  <c r="AA20" i="49"/>
  <c r="AB20" i="49"/>
  <c r="R21" i="49"/>
  <c r="S21" i="49"/>
  <c r="T21" i="49"/>
  <c r="AA21" i="49"/>
  <c r="AB21" i="49"/>
  <c r="R22" i="49"/>
  <c r="S22" i="49"/>
  <c r="T22" i="49"/>
  <c r="AA22" i="49"/>
  <c r="AB22" i="49"/>
  <c r="R23" i="49"/>
  <c r="S23" i="49"/>
  <c r="T23" i="49"/>
  <c r="AA23" i="49"/>
  <c r="AB23" i="49"/>
  <c r="R24" i="49"/>
  <c r="S24" i="49"/>
  <c r="T24" i="49"/>
  <c r="AA24" i="49"/>
  <c r="AB24" i="49"/>
  <c r="R25" i="49"/>
  <c r="S25" i="49"/>
  <c r="T25" i="49"/>
  <c r="AA25" i="49"/>
  <c r="AB25" i="49"/>
  <c r="R26" i="49"/>
  <c r="S26" i="49"/>
  <c r="T26" i="49"/>
  <c r="AA26" i="49"/>
  <c r="AB26" i="49"/>
  <c r="R27" i="49"/>
  <c r="S27" i="49"/>
  <c r="T27" i="49"/>
  <c r="AA27" i="49"/>
  <c r="AB27" i="49"/>
  <c r="R28" i="49"/>
  <c r="S28" i="49"/>
  <c r="T28" i="49"/>
  <c r="AA28" i="49"/>
  <c r="AB28" i="49"/>
  <c r="R29" i="49"/>
  <c r="S29" i="49"/>
  <c r="T29" i="49"/>
  <c r="AA29" i="49"/>
  <c r="AB29" i="49"/>
  <c r="R30" i="49"/>
  <c r="S30" i="49"/>
  <c r="T30" i="49"/>
  <c r="AA30" i="49"/>
  <c r="AB30" i="49"/>
  <c r="R31" i="49"/>
  <c r="S31" i="49"/>
  <c r="T31" i="49"/>
  <c r="AA31" i="49"/>
  <c r="AB31" i="49"/>
  <c r="R32" i="49"/>
  <c r="S32" i="49"/>
  <c r="T32" i="49"/>
  <c r="AA32" i="49"/>
  <c r="AB32" i="49"/>
  <c r="R33" i="49"/>
  <c r="S33" i="49"/>
  <c r="T33" i="49"/>
  <c r="AA33" i="49"/>
  <c r="AB33" i="49"/>
  <c r="R34" i="49"/>
  <c r="S34" i="49"/>
  <c r="T34" i="49"/>
  <c r="AA34" i="49"/>
  <c r="AB34" i="49"/>
  <c r="R35" i="49"/>
  <c r="S35" i="49"/>
  <c r="T35" i="49"/>
  <c r="AA35" i="49"/>
  <c r="AB35" i="49"/>
  <c r="R36" i="49"/>
  <c r="S36" i="49"/>
  <c r="T36" i="49"/>
  <c r="AA36" i="49"/>
  <c r="AB36" i="49"/>
  <c r="R37" i="49"/>
  <c r="S37" i="49"/>
  <c r="T37" i="49"/>
  <c r="AA37" i="49"/>
  <c r="AB37" i="49"/>
  <c r="R38" i="49"/>
  <c r="S38" i="49"/>
  <c r="T38" i="49"/>
  <c r="AA38" i="49"/>
  <c r="AB38" i="49"/>
  <c r="R39" i="49"/>
  <c r="S39" i="49"/>
  <c r="T39" i="49"/>
  <c r="AA39" i="49"/>
  <c r="AB39" i="49"/>
  <c r="R40" i="49"/>
  <c r="S40" i="49"/>
  <c r="T40" i="49"/>
  <c r="AA40" i="49"/>
  <c r="AB40" i="49"/>
  <c r="R41" i="49"/>
  <c r="S41" i="49"/>
  <c r="T41" i="49"/>
  <c r="AA41" i="49"/>
  <c r="AB41" i="49"/>
  <c r="R42" i="49"/>
  <c r="S42" i="49"/>
  <c r="T42" i="49"/>
  <c r="AA42" i="49"/>
  <c r="AB42" i="49"/>
  <c r="R43" i="49"/>
  <c r="S43" i="49"/>
  <c r="T43" i="49"/>
  <c r="AA43" i="49"/>
  <c r="AB43" i="49"/>
  <c r="R44" i="49"/>
  <c r="S44" i="49"/>
  <c r="T44" i="49"/>
  <c r="AA44" i="49"/>
  <c r="AB44" i="49"/>
  <c r="R45" i="49"/>
  <c r="S45" i="49"/>
  <c r="T45" i="49"/>
  <c r="AA45" i="49"/>
  <c r="AB45" i="49"/>
  <c r="R46" i="49"/>
  <c r="S46" i="49"/>
  <c r="T46" i="49"/>
  <c r="AA46" i="49"/>
  <c r="AB46" i="49"/>
  <c r="R47" i="49"/>
  <c r="S47" i="49"/>
  <c r="T47" i="49"/>
  <c r="AA47" i="49"/>
  <c r="AB47" i="49"/>
  <c r="R48" i="49"/>
  <c r="S48" i="49"/>
  <c r="T48" i="49"/>
  <c r="AA48" i="49"/>
  <c r="AB48" i="49"/>
  <c r="R49" i="49"/>
  <c r="S49" i="49"/>
  <c r="T49" i="49"/>
  <c r="AA49" i="49"/>
  <c r="AB49" i="49"/>
  <c r="R50" i="49"/>
  <c r="S50" i="49"/>
  <c r="T50" i="49"/>
  <c r="AA50" i="49"/>
  <c r="AB50" i="49"/>
  <c r="R51" i="49"/>
  <c r="S51" i="49"/>
  <c r="T51" i="49"/>
  <c r="AA51" i="49"/>
  <c r="AB51" i="49"/>
  <c r="R52" i="49"/>
  <c r="S52" i="49"/>
  <c r="T52" i="49"/>
  <c r="AA52" i="49"/>
  <c r="AB52" i="49"/>
  <c r="R53" i="49"/>
  <c r="S53" i="49"/>
  <c r="T53" i="49"/>
  <c r="AA53" i="49"/>
  <c r="AB53" i="49"/>
  <c r="R54" i="49"/>
  <c r="S54" i="49"/>
  <c r="T54" i="49"/>
  <c r="AA54" i="49"/>
  <c r="AB54" i="49"/>
  <c r="R55" i="49"/>
  <c r="S55" i="49"/>
  <c r="T55" i="49"/>
  <c r="AA55" i="49"/>
  <c r="AB55" i="49"/>
  <c r="R56" i="49"/>
  <c r="S56" i="49"/>
  <c r="T56" i="49"/>
  <c r="AA56" i="49"/>
  <c r="AB56" i="49"/>
  <c r="R57" i="49"/>
  <c r="S57" i="49"/>
  <c r="T57" i="49"/>
  <c r="AA57" i="49"/>
  <c r="AB57" i="49"/>
  <c r="R58" i="49"/>
  <c r="S58" i="49"/>
  <c r="T58" i="49"/>
  <c r="AA58" i="49"/>
  <c r="AB58" i="49"/>
  <c r="R59" i="49"/>
  <c r="S59" i="49"/>
  <c r="T59" i="49"/>
  <c r="AA59" i="49"/>
  <c r="AB59" i="49"/>
  <c r="R60" i="49"/>
  <c r="S60" i="49"/>
  <c r="T60" i="49"/>
  <c r="AA60" i="49"/>
  <c r="AB60" i="49"/>
  <c r="R61" i="49"/>
  <c r="S61" i="49"/>
  <c r="T61" i="49"/>
  <c r="AA61" i="49"/>
  <c r="AB61" i="49"/>
  <c r="R62" i="49"/>
  <c r="S62" i="49"/>
  <c r="T62" i="49"/>
  <c r="AA62" i="49"/>
  <c r="AB62" i="49"/>
  <c r="R63" i="49"/>
  <c r="S63" i="49"/>
  <c r="T63" i="49"/>
  <c r="AA63" i="49"/>
  <c r="AB63" i="49"/>
  <c r="R64" i="49"/>
  <c r="S64" i="49"/>
  <c r="T64" i="49"/>
  <c r="AA64" i="49"/>
  <c r="AB64" i="49"/>
  <c r="R65" i="49"/>
  <c r="S65" i="49"/>
  <c r="T65" i="49"/>
  <c r="AA65" i="49"/>
  <c r="AB65" i="49"/>
  <c r="R66" i="49"/>
  <c r="S66" i="49"/>
  <c r="T66" i="49"/>
  <c r="AA66" i="49"/>
  <c r="AB66" i="49"/>
  <c r="R67" i="49"/>
  <c r="S67" i="49"/>
  <c r="T67" i="49"/>
  <c r="AA67" i="49"/>
  <c r="AB67" i="49"/>
  <c r="R68" i="49"/>
  <c r="S68" i="49"/>
  <c r="T68" i="49"/>
  <c r="AA68" i="49"/>
  <c r="AB68" i="49"/>
  <c r="R69" i="49"/>
  <c r="S69" i="49"/>
  <c r="T69" i="49"/>
  <c r="AA69" i="49"/>
  <c r="AB69" i="49"/>
  <c r="R70" i="49"/>
  <c r="S70" i="49"/>
  <c r="T70" i="49"/>
  <c r="AA70" i="49"/>
  <c r="AB70" i="49"/>
  <c r="R71" i="49"/>
  <c r="S71" i="49"/>
  <c r="T71" i="49"/>
  <c r="AA71" i="49"/>
  <c r="AB71" i="49"/>
  <c r="R72" i="49"/>
  <c r="S72" i="49"/>
  <c r="T72" i="49"/>
  <c r="AA72" i="49"/>
  <c r="AB72" i="49"/>
  <c r="AK4" i="60"/>
  <c r="Y2" i="49" s="1"/>
  <c r="AL4" i="60"/>
  <c r="I117" i="60" s="1"/>
  <c r="D14" i="50"/>
  <c r="AM4" i="60"/>
  <c r="T2" i="57" s="1"/>
  <c r="AN4" i="60"/>
  <c r="X141" i="60"/>
  <c r="AA141" i="60" s="1"/>
  <c r="AO4" i="60"/>
  <c r="I160" i="60" s="1"/>
  <c r="AP4" i="60"/>
  <c r="AQ4" i="60"/>
  <c r="AA2" i="53" s="1"/>
  <c r="AR4" i="60"/>
  <c r="I186" i="60" s="1"/>
  <c r="AS4" i="60"/>
  <c r="W2" i="55" s="1"/>
  <c r="AA2" i="55" s="1"/>
  <c r="D230" i="55"/>
  <c r="AT4" i="60"/>
  <c r="I284" i="60" s="1"/>
  <c r="D22" i="56"/>
  <c r="AU4" i="60"/>
  <c r="I320" i="60" s="1"/>
  <c r="AV4" i="60"/>
  <c r="W2" i="59" s="1"/>
  <c r="D13" i="59"/>
  <c r="AL12" i="60"/>
  <c r="BE12" i="60" s="1"/>
  <c r="AO12" i="60"/>
  <c r="AP12" i="60"/>
  <c r="AN50" i="60" s="1"/>
  <c r="AP20" i="60" s="1"/>
  <c r="AQ12" i="60"/>
  <c r="AO50" i="60" s="1"/>
  <c r="AQ20" i="60" s="1"/>
  <c r="AR12" i="60"/>
  <c r="AP50" i="60" s="1"/>
  <c r="AR20" i="60" s="1"/>
  <c r="AS12" i="60"/>
  <c r="AQ50" i="60" s="1"/>
  <c r="AT12" i="60"/>
  <c r="AR50" i="60" s="1"/>
  <c r="AT20" i="60" s="1"/>
  <c r="AU12" i="60"/>
  <c r="AS50" i="60" s="1"/>
  <c r="AU20" i="60" s="1"/>
  <c r="AV12" i="60"/>
  <c r="AT50" i="60" s="1"/>
  <c r="AV22" i="60" s="1"/>
  <c r="AW12" i="60"/>
  <c r="AU50" i="60" s="1"/>
  <c r="AW18" i="60" s="1"/>
  <c r="AX12" i="60"/>
  <c r="AV50" i="60" s="1"/>
  <c r="AY12" i="60"/>
  <c r="AW50" i="60" s="1"/>
  <c r="AO13" i="60"/>
  <c r="AP13" i="60"/>
  <c r="AQ13" i="60"/>
  <c r="AR13" i="60"/>
  <c r="AS13" i="60"/>
  <c r="AT13" i="60"/>
  <c r="AU13" i="60"/>
  <c r="AV13" i="60"/>
  <c r="AW13" i="60"/>
  <c r="AX13" i="60"/>
  <c r="AO14" i="60"/>
  <c r="AP14" i="60"/>
  <c r="AQ14" i="60"/>
  <c r="AR14" i="60"/>
  <c r="AS14" i="60"/>
  <c r="AT14" i="60"/>
  <c r="AU14" i="60"/>
  <c r="AV14" i="60"/>
  <c r="AW14" i="60"/>
  <c r="AX14" i="60"/>
  <c r="AL15" i="60"/>
  <c r="BE16" i="60" s="1"/>
  <c r="AO15" i="60"/>
  <c r="AP15" i="60"/>
  <c r="AQ15" i="60"/>
  <c r="AR15" i="60"/>
  <c r="AT15" i="60"/>
  <c r="AU15" i="60"/>
  <c r="AV15" i="60"/>
  <c r="AW15" i="60"/>
  <c r="AX15" i="60"/>
  <c r="AL16" i="60"/>
  <c r="BE17" i="60" s="1"/>
  <c r="AO16" i="60"/>
  <c r="AP16" i="60"/>
  <c r="AQ16" i="60"/>
  <c r="AR16" i="60"/>
  <c r="AS16" i="60"/>
  <c r="AT16" i="60"/>
  <c r="AU16" i="60"/>
  <c r="AV16" i="60"/>
  <c r="AW16" i="60"/>
  <c r="AX16" i="60"/>
  <c r="AL17" i="60"/>
  <c r="BE18" i="60" s="1"/>
  <c r="AO17" i="60"/>
  <c r="AP17" i="60"/>
  <c r="AQ17" i="60"/>
  <c r="AR17" i="60"/>
  <c r="AT17" i="60"/>
  <c r="AU17" i="60"/>
  <c r="AV17" i="60"/>
  <c r="AW17" i="60"/>
  <c r="AX17" i="60"/>
  <c r="AL18" i="60"/>
  <c r="AL19" i="60"/>
  <c r="AN19" i="60" s="1"/>
  <c r="AO19" i="60"/>
  <c r="BG13" i="60" s="1"/>
  <c r="AP19" i="60"/>
  <c r="AN51" i="60" s="1"/>
  <c r="AP23" i="60" s="1"/>
  <c r="AQ19" i="60"/>
  <c r="AO51" i="60" s="1"/>
  <c r="AQ23" i="60" s="1"/>
  <c r="AR19" i="60"/>
  <c r="AP51" i="60" s="1"/>
  <c r="AR23" i="60" s="1"/>
  <c r="AS19" i="60"/>
  <c r="AQ51" i="60" s="1"/>
  <c r="AS23" i="60" s="1"/>
  <c r="AT19" i="60"/>
  <c r="AR51" i="60" s="1"/>
  <c r="AT23" i="60" s="1"/>
  <c r="AU19" i="60"/>
  <c r="AS51" i="60" s="1"/>
  <c r="AU23" i="60" s="1"/>
  <c r="AV19" i="60"/>
  <c r="AT51" i="60" s="1"/>
  <c r="AV23" i="60" s="1"/>
  <c r="AW19" i="60"/>
  <c r="AU51" i="60"/>
  <c r="AW23" i="60" s="1"/>
  <c r="AX19" i="60"/>
  <c r="AV51" i="60" s="1"/>
  <c r="AX23" i="60" s="1"/>
  <c r="AL20" i="60"/>
  <c r="AN20" i="60" s="1"/>
  <c r="AN21" i="60"/>
  <c r="AL22" i="60"/>
  <c r="BE14" i="60" s="1"/>
  <c r="AN23" i="60"/>
  <c r="AL24" i="60"/>
  <c r="AN24" i="60" s="1"/>
  <c r="AC190" i="60" s="1"/>
  <c r="W50" i="61" s="1"/>
  <c r="AZ24" i="60"/>
  <c r="BE24" i="60"/>
  <c r="AL25" i="60"/>
  <c r="AN25" i="60" s="1"/>
  <c r="BE25" i="60"/>
  <c r="AL37" i="60"/>
  <c r="AM37" i="60"/>
  <c r="AN37" i="60"/>
  <c r="AO37" i="60"/>
  <c r="AP37" i="60"/>
  <c r="AQ37" i="60"/>
  <c r="AR37" i="60"/>
  <c r="AS37" i="60"/>
  <c r="AW37" i="60"/>
  <c r="AC176" i="60" s="1"/>
  <c r="W42" i="61" s="1"/>
  <c r="AL38" i="60"/>
  <c r="BH12" i="60" s="1"/>
  <c r="AM38" i="60"/>
  <c r="BH13" i="60" s="1"/>
  <c r="AN38" i="60"/>
  <c r="BH14" i="60" s="1"/>
  <c r="AO38" i="60"/>
  <c r="BH15" i="60" s="1"/>
  <c r="AP38" i="60"/>
  <c r="BH16" i="60" s="1"/>
  <c r="AQ38" i="60"/>
  <c r="BH17" i="60" s="1"/>
  <c r="AR38" i="60"/>
  <c r="BH19" i="60" s="1"/>
  <c r="AL39" i="60"/>
  <c r="BI12" i="60" s="1"/>
  <c r="AM39" i="60"/>
  <c r="BI13" i="60" s="1"/>
  <c r="AN39" i="60"/>
  <c r="BI14" i="60" s="1"/>
  <c r="AO39" i="60"/>
  <c r="BI15" i="60" s="1"/>
  <c r="AP39" i="60"/>
  <c r="BI16" i="60" s="1"/>
  <c r="AQ39" i="60"/>
  <c r="BI17" i="60" s="1"/>
  <c r="AR39" i="60"/>
  <c r="BI19" i="60" s="1"/>
  <c r="BE42" i="60"/>
  <c r="BG42" i="60"/>
  <c r="AW31" i="60"/>
  <c r="BE44" i="60"/>
  <c r="BG44" i="60"/>
  <c r="BE45" i="60"/>
  <c r="BG45" i="60"/>
  <c r="AK50" i="60"/>
  <c r="AY50" i="60"/>
  <c r="BA15" i="60" s="1"/>
  <c r="AK51" i="60"/>
  <c r="AW51" i="60"/>
  <c r="AZ52" i="60"/>
  <c r="BA52" i="60"/>
  <c r="AZ53" i="60"/>
  <c r="BA53" i="60"/>
  <c r="AZ54" i="60"/>
  <c r="BA54" i="60"/>
  <c r="AZ55" i="60"/>
  <c r="AZ56" i="60"/>
  <c r="BA56" i="60"/>
  <c r="AZ57" i="60"/>
  <c r="AZ58" i="60"/>
  <c r="BA58" i="60"/>
  <c r="AZ59" i="60"/>
  <c r="BA59" i="60"/>
  <c r="AZ60" i="60"/>
  <c r="BA60" i="60"/>
  <c r="AZ62" i="60"/>
  <c r="BA62" i="60"/>
  <c r="AZ63" i="60"/>
  <c r="AL64" i="60"/>
  <c r="AO64" i="60"/>
  <c r="AP64" i="60"/>
  <c r="AQ64" i="60"/>
  <c r="AR64" i="60"/>
  <c r="AS64" i="60"/>
  <c r="AT64" i="60"/>
  <c r="AU64" i="60"/>
  <c r="AV64" i="60"/>
  <c r="AW64" i="60"/>
  <c r="AX64" i="60"/>
  <c r="AY64" i="60"/>
  <c r="AZ65" i="60"/>
  <c r="BF74" i="60"/>
  <c r="X102" i="60"/>
  <c r="AD102" i="60" s="1"/>
  <c r="X11" i="61" s="1"/>
  <c r="S109" i="60"/>
  <c r="S110" i="60"/>
  <c r="K111" i="60"/>
  <c r="M111" i="60"/>
  <c r="O111" i="60"/>
  <c r="S111" i="60" s="1"/>
  <c r="Q111" i="60"/>
  <c r="AT114" i="60"/>
  <c r="AT115" i="60"/>
  <c r="AT116" i="60"/>
  <c r="AT117" i="60"/>
  <c r="AT118" i="60"/>
  <c r="AT119" i="60"/>
  <c r="AT120" i="60"/>
  <c r="AT121" i="60"/>
  <c r="AT122" i="60"/>
  <c r="AT126" i="60"/>
  <c r="AT127" i="60"/>
  <c r="AT128" i="60"/>
  <c r="AT129" i="60"/>
  <c r="AT130" i="60"/>
  <c r="AT131" i="60"/>
  <c r="AT132" i="60"/>
  <c r="AT133" i="60"/>
  <c r="AT134" i="60"/>
  <c r="X134" i="60"/>
  <c r="AE134" i="60" s="1"/>
  <c r="Y21" i="61" s="1"/>
  <c r="AV134" i="60"/>
  <c r="X135" i="60"/>
  <c r="R22" i="61" s="1"/>
  <c r="AT135" i="60"/>
  <c r="X136" i="60"/>
  <c r="AF136" i="60" s="1"/>
  <c r="AT136" i="60"/>
  <c r="AV136" i="60"/>
  <c r="T138" i="60"/>
  <c r="AL139" i="60"/>
  <c r="AM139" i="60"/>
  <c r="AN139" i="60"/>
  <c r="AL140" i="60"/>
  <c r="AK140" i="60" s="1"/>
  <c r="N141" i="60"/>
  <c r="R141" i="60"/>
  <c r="S141" i="60"/>
  <c r="AE141" i="60"/>
  <c r="AH137" i="60" s="1"/>
  <c r="AH141" i="60"/>
  <c r="AL141" i="60"/>
  <c r="AK141" i="60" s="1"/>
  <c r="N142" i="60"/>
  <c r="R142" i="60"/>
  <c r="S142" i="60"/>
  <c r="X142" i="60"/>
  <c r="AA142" i="60" s="1"/>
  <c r="AD142" i="60" s="1"/>
  <c r="AE142" i="60"/>
  <c r="AH142" i="60"/>
  <c r="AL142" i="60"/>
  <c r="AK142" i="60" s="1"/>
  <c r="N143" i="60"/>
  <c r="R143" i="60"/>
  <c r="S143" i="60"/>
  <c r="X143" i="60"/>
  <c r="Z143" i="60" s="1"/>
  <c r="AE143" i="60"/>
  <c r="AH143" i="60"/>
  <c r="X144" i="60"/>
  <c r="AD144" i="60" s="1"/>
  <c r="X25" i="61" s="1"/>
  <c r="X145" i="60"/>
  <c r="AD145" i="60" s="1"/>
  <c r="X26" i="61" s="1"/>
  <c r="X146" i="60"/>
  <c r="R27" i="61" s="1"/>
  <c r="X147" i="60"/>
  <c r="AF147" i="60" s="1"/>
  <c r="Z28" i="61" s="1"/>
  <c r="X148" i="60"/>
  <c r="R29" i="61" s="1"/>
  <c r="X149" i="60"/>
  <c r="R30" i="61" s="1"/>
  <c r="X150" i="60"/>
  <c r="R31" i="61" s="1"/>
  <c r="X151" i="60"/>
  <c r="AE151" i="60" s="1"/>
  <c r="Y32" i="61" s="1"/>
  <c r="X152" i="60"/>
  <c r="R33" i="61" s="1"/>
  <c r="X153" i="60"/>
  <c r="AF153" i="60" s="1"/>
  <c r="Z34" i="61" s="1"/>
  <c r="AA155" i="60"/>
  <c r="AT157" i="60"/>
  <c r="AT158" i="60"/>
  <c r="AT159" i="60"/>
  <c r="AT160" i="60"/>
  <c r="AT161" i="60"/>
  <c r="AA162" i="60"/>
  <c r="AT162" i="60"/>
  <c r="AT166" i="60"/>
  <c r="AT167" i="60"/>
  <c r="AT168" i="60"/>
  <c r="AT169" i="60"/>
  <c r="AA170" i="60"/>
  <c r="AT170" i="60"/>
  <c r="X171" i="60"/>
  <c r="AF171" i="60" s="1"/>
  <c r="Z37" i="61" s="1"/>
  <c r="AT171" i="60"/>
  <c r="AT172" i="60"/>
  <c r="X172" i="60"/>
  <c r="AE172" i="60" s="1"/>
  <c r="Y38" i="61" s="1"/>
  <c r="X173" i="60"/>
  <c r="R39" i="61" s="1"/>
  <c r="AT173" i="60"/>
  <c r="X174" i="60"/>
  <c r="R40" i="61" s="1"/>
  <c r="AT174" i="60"/>
  <c r="AT175" i="60"/>
  <c r="X175" i="60"/>
  <c r="AF175" i="60" s="1"/>
  <c r="X176" i="60"/>
  <c r="AE176" i="60" s="1"/>
  <c r="Y42" i="61" s="1"/>
  <c r="AT176" i="60"/>
  <c r="AT178" i="60"/>
  <c r="X178" i="60"/>
  <c r="R43" i="61" s="1"/>
  <c r="X179" i="60"/>
  <c r="R44" i="61" s="1"/>
  <c r="AT179" i="60"/>
  <c r="X180" i="60"/>
  <c r="AE180" i="60" s="1"/>
  <c r="Y45" i="61" s="1"/>
  <c r="AT180" i="60"/>
  <c r="AV180" i="60"/>
  <c r="AA184" i="60"/>
  <c r="AA186" i="60"/>
  <c r="X187" i="60"/>
  <c r="R47" i="61" s="1"/>
  <c r="X188" i="60"/>
  <c r="R48" i="61" s="1"/>
  <c r="X189" i="60"/>
  <c r="AE189" i="60" s="1"/>
  <c r="Y49" i="61" s="1"/>
  <c r="X190" i="60"/>
  <c r="AD190" i="60" s="1"/>
  <c r="X50" i="61" s="1"/>
  <c r="X192" i="60"/>
  <c r="R51" i="61" s="1"/>
  <c r="X193" i="60"/>
  <c r="R52" i="61" s="1"/>
  <c r="X195" i="60"/>
  <c r="R54" i="61" s="1"/>
  <c r="AA197" i="60"/>
  <c r="U55" i="61" s="1"/>
  <c r="AH197" i="60"/>
  <c r="AH198" i="60"/>
  <c r="AQ198" i="60"/>
  <c r="AH199" i="60"/>
  <c r="AQ199" i="60"/>
  <c r="AH200" i="60"/>
  <c r="AQ200" i="60"/>
  <c r="AH201" i="60"/>
  <c r="AQ201" i="60"/>
  <c r="AH202" i="60"/>
  <c r="AQ202" i="60"/>
  <c r="AY202" i="60"/>
  <c r="X203" i="60"/>
  <c r="R56" i="61" s="1"/>
  <c r="X204" i="60"/>
  <c r="AE204" i="60" s="1"/>
  <c r="Y57" i="61" s="1"/>
  <c r="X205" i="60"/>
  <c r="X206" i="60"/>
  <c r="AD206" i="60" s="1"/>
  <c r="X59" i="61" s="1"/>
  <c r="X207" i="60"/>
  <c r="R60" i="61" s="1"/>
  <c r="AT207" i="60"/>
  <c r="AV207" i="60"/>
  <c r="AT208" i="60"/>
  <c r="X208" i="60"/>
  <c r="AE208" i="60" s="1"/>
  <c r="Y61" i="61" s="1"/>
  <c r="AV208" i="60"/>
  <c r="X209" i="60"/>
  <c r="Y217" i="60"/>
  <c r="AA217" i="60" s="1"/>
  <c r="AK227" i="60"/>
  <c r="AL227" i="60"/>
  <c r="AM227" i="60"/>
  <c r="AN227" i="60"/>
  <c r="AO227" i="60"/>
  <c r="AP227" i="60"/>
  <c r="AQ227" i="60"/>
  <c r="AR227" i="60"/>
  <c r="AS227" i="60"/>
  <c r="AT227" i="60"/>
  <c r="AU227" i="60"/>
  <c r="AV227" i="60"/>
  <c r="AW227" i="60"/>
  <c r="AX227" i="60"/>
  <c r="AY227" i="60"/>
  <c r="BB227" i="60"/>
  <c r="BC227" i="60"/>
  <c r="BD227" i="60"/>
  <c r="BE227" i="60"/>
  <c r="BF227" i="60"/>
  <c r="Y218" i="60"/>
  <c r="AA218" i="60" s="1"/>
  <c r="AK228" i="60"/>
  <c r="AL228" i="60"/>
  <c r="AM228" i="60"/>
  <c r="AN228" i="60"/>
  <c r="AO228" i="60"/>
  <c r="AP228" i="60"/>
  <c r="AQ228" i="60"/>
  <c r="AR228" i="60"/>
  <c r="AS228" i="60"/>
  <c r="AT228" i="60"/>
  <c r="AU228" i="60"/>
  <c r="AV228" i="60"/>
  <c r="AW228" i="60"/>
  <c r="AX228" i="60"/>
  <c r="AY228" i="60"/>
  <c r="BB228" i="60"/>
  <c r="BC228" i="60"/>
  <c r="BD228" i="60"/>
  <c r="BE228" i="60"/>
  <c r="BF228" i="60"/>
  <c r="Y219" i="60"/>
  <c r="AA219" i="60" s="1"/>
  <c r="AK229" i="60"/>
  <c r="AL229" i="60"/>
  <c r="AM229" i="60"/>
  <c r="AN229" i="60"/>
  <c r="AO229" i="60"/>
  <c r="AP229" i="60"/>
  <c r="AQ229" i="60"/>
  <c r="AR229" i="60"/>
  <c r="AS229" i="60"/>
  <c r="AT229" i="60"/>
  <c r="AU229" i="60"/>
  <c r="AV229" i="60"/>
  <c r="AW229" i="60"/>
  <c r="AX229" i="60"/>
  <c r="AY229" i="60"/>
  <c r="BB229" i="60"/>
  <c r="BC229" i="60"/>
  <c r="BD229" i="60"/>
  <c r="BE229" i="60"/>
  <c r="BF229" i="60"/>
  <c r="Y220" i="60"/>
  <c r="AA220" i="60" s="1"/>
  <c r="AK230" i="60"/>
  <c r="AL230" i="60"/>
  <c r="AM230" i="60"/>
  <c r="AN230" i="60"/>
  <c r="AO230" i="60"/>
  <c r="AP230" i="60"/>
  <c r="AQ230" i="60"/>
  <c r="AR230" i="60"/>
  <c r="AS230" i="60"/>
  <c r="AT230" i="60"/>
  <c r="AU230" i="60"/>
  <c r="AV230" i="60"/>
  <c r="AW230" i="60"/>
  <c r="AX230" i="60"/>
  <c r="AY230" i="60"/>
  <c r="BB230" i="60"/>
  <c r="BC230" i="60"/>
  <c r="BD230" i="60"/>
  <c r="BE230" i="60"/>
  <c r="BF230" i="60"/>
  <c r="Y221" i="60"/>
  <c r="AA221" i="60" s="1"/>
  <c r="AK231" i="60"/>
  <c r="AL231" i="60"/>
  <c r="AM231" i="60"/>
  <c r="AN231" i="60"/>
  <c r="AO231" i="60"/>
  <c r="AP231" i="60"/>
  <c r="AQ231" i="60"/>
  <c r="AR231" i="60"/>
  <c r="AS231" i="60"/>
  <c r="AT231" i="60"/>
  <c r="AU231" i="60"/>
  <c r="AV231" i="60"/>
  <c r="AW231" i="60"/>
  <c r="AX231" i="60"/>
  <c r="AY231" i="60"/>
  <c r="BB231" i="60"/>
  <c r="BC231" i="60"/>
  <c r="BD231" i="60"/>
  <c r="BE231" i="60"/>
  <c r="BF231" i="60"/>
  <c r="Y222" i="60"/>
  <c r="AA222" i="60" s="1"/>
  <c r="AK232" i="60"/>
  <c r="AL232" i="60"/>
  <c r="AM232" i="60"/>
  <c r="AN232" i="60"/>
  <c r="AO232" i="60"/>
  <c r="AP232" i="60"/>
  <c r="AQ232" i="60"/>
  <c r="AR232" i="60"/>
  <c r="AS232" i="60"/>
  <c r="AT232" i="60"/>
  <c r="AU232" i="60"/>
  <c r="AV232" i="60"/>
  <c r="AW232" i="60"/>
  <c r="AX232" i="60"/>
  <c r="AY232" i="60"/>
  <c r="BB232" i="60"/>
  <c r="BC232" i="60"/>
  <c r="BD232" i="60"/>
  <c r="BE232" i="60"/>
  <c r="BF232" i="60"/>
  <c r="AK233" i="60"/>
  <c r="AL233" i="60"/>
  <c r="AM233" i="60"/>
  <c r="AN233" i="60"/>
  <c r="AO233" i="60"/>
  <c r="AP233" i="60"/>
  <c r="AQ233" i="60"/>
  <c r="AR233" i="60"/>
  <c r="AS233" i="60"/>
  <c r="AT233" i="60"/>
  <c r="AU233" i="60"/>
  <c r="AV233" i="60"/>
  <c r="AW233" i="60"/>
  <c r="AX233" i="60"/>
  <c r="AY233" i="60"/>
  <c r="BB233" i="60"/>
  <c r="BC233" i="60"/>
  <c r="BD233" i="60"/>
  <c r="BE233" i="60"/>
  <c r="BF233" i="60"/>
  <c r="AK234" i="60"/>
  <c r="AL234" i="60"/>
  <c r="AM234" i="60"/>
  <c r="AN234" i="60"/>
  <c r="AO234" i="60"/>
  <c r="AP234" i="60"/>
  <c r="AQ234" i="60"/>
  <c r="AR234" i="60"/>
  <c r="AS234" i="60"/>
  <c r="AT234" i="60"/>
  <c r="AU234" i="60"/>
  <c r="AV234" i="60"/>
  <c r="AW234" i="60"/>
  <c r="AX234" i="60"/>
  <c r="AY234" i="60"/>
  <c r="BB234" i="60"/>
  <c r="BC234" i="60"/>
  <c r="BD234" i="60"/>
  <c r="BE234" i="60"/>
  <c r="BF234" i="60"/>
  <c r="AK235" i="60"/>
  <c r="AL235" i="60"/>
  <c r="AM235" i="60"/>
  <c r="AN235" i="60"/>
  <c r="AO235" i="60"/>
  <c r="AP235" i="60"/>
  <c r="AQ235" i="60"/>
  <c r="AR235" i="60"/>
  <c r="AS235" i="60"/>
  <c r="AT235" i="60"/>
  <c r="AU235" i="60"/>
  <c r="AV235" i="60"/>
  <c r="AW235" i="60"/>
  <c r="AX235" i="60"/>
  <c r="AY235" i="60"/>
  <c r="BB235" i="60"/>
  <c r="BC235" i="60"/>
  <c r="BD235" i="60"/>
  <c r="BE235" i="60"/>
  <c r="BF235" i="60"/>
  <c r="AK236" i="60"/>
  <c r="AL236" i="60"/>
  <c r="AM236" i="60"/>
  <c r="AN236" i="60"/>
  <c r="AO236" i="60"/>
  <c r="AP236" i="60"/>
  <c r="AQ236" i="60"/>
  <c r="AR236" i="60"/>
  <c r="AS236" i="60"/>
  <c r="AT236" i="60"/>
  <c r="AU236" i="60"/>
  <c r="AV236" i="60"/>
  <c r="AW236" i="60"/>
  <c r="AX236" i="60"/>
  <c r="AY236" i="60"/>
  <c r="BB236" i="60"/>
  <c r="BC236" i="60"/>
  <c r="BD236" i="60"/>
  <c r="BE236" i="60"/>
  <c r="BF236" i="60"/>
  <c r="AK237" i="60"/>
  <c r="AL237" i="60"/>
  <c r="AM237" i="60"/>
  <c r="AN237" i="60"/>
  <c r="AO237" i="60"/>
  <c r="AP237" i="60"/>
  <c r="AQ237" i="60"/>
  <c r="AR237" i="60"/>
  <c r="AS237" i="60"/>
  <c r="AT237" i="60"/>
  <c r="AU237" i="60"/>
  <c r="AV237" i="60"/>
  <c r="AW237" i="60"/>
  <c r="AX237" i="60"/>
  <c r="AY237" i="60"/>
  <c r="BB237" i="60"/>
  <c r="BC237" i="60"/>
  <c r="BD237" i="60"/>
  <c r="BE237" i="60"/>
  <c r="BF237" i="60"/>
  <c r="AK238" i="60"/>
  <c r="AL238" i="60"/>
  <c r="AM238" i="60"/>
  <c r="AN238" i="60"/>
  <c r="AO238" i="60"/>
  <c r="AP238" i="60"/>
  <c r="AQ238" i="60"/>
  <c r="AR238" i="60"/>
  <c r="AS238" i="60"/>
  <c r="AT238" i="60"/>
  <c r="AU238" i="60"/>
  <c r="AV238" i="60"/>
  <c r="AW238" i="60"/>
  <c r="AX238" i="60"/>
  <c r="AY238" i="60"/>
  <c r="BB238" i="60"/>
  <c r="BC238" i="60"/>
  <c r="BD238" i="60"/>
  <c r="BE238" i="60"/>
  <c r="BF238" i="60"/>
  <c r="AK239" i="60"/>
  <c r="AL239" i="60"/>
  <c r="AM239" i="60"/>
  <c r="AN239" i="60"/>
  <c r="AO239" i="60"/>
  <c r="AP239" i="60"/>
  <c r="AQ239" i="60"/>
  <c r="AR239" i="60"/>
  <c r="AS239" i="60"/>
  <c r="AT239" i="60"/>
  <c r="AU239" i="60"/>
  <c r="AV239" i="60"/>
  <c r="AW239" i="60"/>
  <c r="AX239" i="60"/>
  <c r="AY239" i="60"/>
  <c r="BB239" i="60"/>
  <c r="BC239" i="60"/>
  <c r="BD239" i="60"/>
  <c r="BE239" i="60"/>
  <c r="BF239" i="60"/>
  <c r="AK240" i="60"/>
  <c r="AL240" i="60"/>
  <c r="AM240" i="60"/>
  <c r="AN240" i="60"/>
  <c r="AO240" i="60"/>
  <c r="AP240" i="60"/>
  <c r="AQ240" i="60"/>
  <c r="AR240" i="60"/>
  <c r="AS240" i="60"/>
  <c r="AT240" i="60"/>
  <c r="AU240" i="60"/>
  <c r="AV240" i="60"/>
  <c r="AW240" i="60"/>
  <c r="AX240" i="60"/>
  <c r="AY240" i="60"/>
  <c r="BB240" i="60"/>
  <c r="BC240" i="60"/>
  <c r="BD240" i="60"/>
  <c r="BE240" i="60"/>
  <c r="BF240" i="60"/>
  <c r="AK241" i="60"/>
  <c r="AL241" i="60"/>
  <c r="AM241" i="60"/>
  <c r="AN241" i="60"/>
  <c r="AO241" i="60"/>
  <c r="AP241" i="60"/>
  <c r="AQ241" i="60"/>
  <c r="AR241" i="60"/>
  <c r="AS241" i="60"/>
  <c r="AT241" i="60"/>
  <c r="AU241" i="60"/>
  <c r="AV241" i="60"/>
  <c r="AW241" i="60"/>
  <c r="AX241" i="60"/>
  <c r="AY241" i="60"/>
  <c r="BB241" i="60"/>
  <c r="BC241" i="60"/>
  <c r="BD241" i="60"/>
  <c r="BE241" i="60"/>
  <c r="BF241" i="60"/>
  <c r="AK242" i="60"/>
  <c r="AL242" i="60"/>
  <c r="AM242" i="60"/>
  <c r="AN242" i="60"/>
  <c r="AO242" i="60"/>
  <c r="AP242" i="60"/>
  <c r="AQ242" i="60"/>
  <c r="AR242" i="60"/>
  <c r="AS242" i="60"/>
  <c r="AT242" i="60"/>
  <c r="AU242" i="60"/>
  <c r="AV242" i="60"/>
  <c r="AW242" i="60"/>
  <c r="AX242" i="60"/>
  <c r="AY242" i="60"/>
  <c r="BB242" i="60"/>
  <c r="BC242" i="60"/>
  <c r="BD242" i="60"/>
  <c r="BE242" i="60"/>
  <c r="BF242" i="60"/>
  <c r="AK243" i="60"/>
  <c r="AL243" i="60"/>
  <c r="AM243" i="60"/>
  <c r="AN243" i="60"/>
  <c r="AO243" i="60"/>
  <c r="AP243" i="60"/>
  <c r="AQ243" i="60"/>
  <c r="AR243" i="60"/>
  <c r="AS243" i="60"/>
  <c r="AT243" i="60"/>
  <c r="AU243" i="60"/>
  <c r="AV243" i="60"/>
  <c r="AW243" i="60"/>
  <c r="AX243" i="60"/>
  <c r="AY243" i="60"/>
  <c r="BB243" i="60"/>
  <c r="BC243" i="60"/>
  <c r="BD243" i="60"/>
  <c r="BE243" i="60"/>
  <c r="BF243" i="60"/>
  <c r="AK244" i="60"/>
  <c r="AL244" i="60"/>
  <c r="AM244" i="60"/>
  <c r="AN244" i="60"/>
  <c r="AO244" i="60"/>
  <c r="AP244" i="60"/>
  <c r="AQ244" i="60"/>
  <c r="AR244" i="60"/>
  <c r="AS244" i="60"/>
  <c r="AT244" i="60"/>
  <c r="AU244" i="60"/>
  <c r="AV244" i="60"/>
  <c r="AW244" i="60"/>
  <c r="AX244" i="60"/>
  <c r="AY244" i="60"/>
  <c r="BB244" i="60"/>
  <c r="BC244" i="60"/>
  <c r="BD244" i="60"/>
  <c r="BE244" i="60"/>
  <c r="BF244" i="60"/>
  <c r="AK245" i="60"/>
  <c r="AL245" i="60"/>
  <c r="AM245" i="60"/>
  <c r="AN245" i="60"/>
  <c r="AO245" i="60"/>
  <c r="AP245" i="60"/>
  <c r="AQ245" i="60"/>
  <c r="AR245" i="60"/>
  <c r="AS245" i="60"/>
  <c r="AT245" i="60"/>
  <c r="AU245" i="60"/>
  <c r="AV245" i="60"/>
  <c r="AW245" i="60"/>
  <c r="AX245" i="60"/>
  <c r="AY245" i="60"/>
  <c r="BB245" i="60"/>
  <c r="BC245" i="60"/>
  <c r="BD245" i="60"/>
  <c r="BE245" i="60"/>
  <c r="BF245" i="60"/>
  <c r="AK246" i="60"/>
  <c r="AL246" i="60"/>
  <c r="AM246" i="60"/>
  <c r="AN246" i="60"/>
  <c r="AO246" i="60"/>
  <c r="AP246" i="60"/>
  <c r="AQ246" i="60"/>
  <c r="AR246" i="60"/>
  <c r="AS246" i="60"/>
  <c r="AT246" i="60"/>
  <c r="AU246" i="60"/>
  <c r="AV246" i="60"/>
  <c r="AW246" i="60"/>
  <c r="AX246" i="60"/>
  <c r="AY246" i="60"/>
  <c r="BB246" i="60"/>
  <c r="BC246" i="60"/>
  <c r="BD246" i="60"/>
  <c r="BE246" i="60"/>
  <c r="BF246" i="60"/>
  <c r="AK247" i="60"/>
  <c r="AL247" i="60"/>
  <c r="AM247" i="60"/>
  <c r="AN247" i="60"/>
  <c r="AO247" i="60"/>
  <c r="AP247" i="60"/>
  <c r="AQ247" i="60"/>
  <c r="AR247" i="60"/>
  <c r="AS247" i="60"/>
  <c r="AT247" i="60"/>
  <c r="AU247" i="60"/>
  <c r="AV247" i="60"/>
  <c r="AW247" i="60"/>
  <c r="AX247" i="60"/>
  <c r="AY247" i="60"/>
  <c r="BB247" i="60"/>
  <c r="BC247" i="60"/>
  <c r="BD247" i="60"/>
  <c r="BE247" i="60"/>
  <c r="BF247" i="60"/>
  <c r="AK248" i="60"/>
  <c r="AL248" i="60"/>
  <c r="AM248" i="60"/>
  <c r="AN248" i="60"/>
  <c r="AO248" i="60"/>
  <c r="AP248" i="60"/>
  <c r="AQ248" i="60"/>
  <c r="AR248" i="60"/>
  <c r="AS248" i="60"/>
  <c r="AT248" i="60"/>
  <c r="AU248" i="60"/>
  <c r="AV248" i="60"/>
  <c r="AW248" i="60"/>
  <c r="AX248" i="60"/>
  <c r="AY248" i="60"/>
  <c r="BB248" i="60"/>
  <c r="BC248" i="60"/>
  <c r="BD248" i="60"/>
  <c r="BE248" i="60"/>
  <c r="BF248" i="60"/>
  <c r="AK249" i="60"/>
  <c r="AL249" i="60"/>
  <c r="AM249" i="60"/>
  <c r="AN249" i="60"/>
  <c r="AO249" i="60"/>
  <c r="AP249" i="60"/>
  <c r="AQ249" i="60"/>
  <c r="AR249" i="60"/>
  <c r="AS249" i="60"/>
  <c r="AT249" i="60"/>
  <c r="AU249" i="60"/>
  <c r="AV249" i="60"/>
  <c r="AW249" i="60"/>
  <c r="AX249" i="60"/>
  <c r="AY249" i="60"/>
  <c r="BB249" i="60"/>
  <c r="BC249" i="60"/>
  <c r="BD249" i="60"/>
  <c r="BE249" i="60"/>
  <c r="BF249" i="60"/>
  <c r="AK250" i="60"/>
  <c r="AL250" i="60"/>
  <c r="AM250" i="60"/>
  <c r="AN250" i="60"/>
  <c r="AO250" i="60"/>
  <c r="AP250" i="60"/>
  <c r="AQ250" i="60"/>
  <c r="AR250" i="60"/>
  <c r="AS250" i="60"/>
  <c r="AT250" i="60"/>
  <c r="AU250" i="60"/>
  <c r="AV250" i="60"/>
  <c r="AW250" i="60"/>
  <c r="AX250" i="60"/>
  <c r="AY250" i="60"/>
  <c r="BB250" i="60"/>
  <c r="BC250" i="60"/>
  <c r="BD250" i="60"/>
  <c r="BE250" i="60"/>
  <c r="BF250" i="60"/>
  <c r="AK251" i="60"/>
  <c r="AL251" i="60"/>
  <c r="AM251" i="60"/>
  <c r="AN251" i="60"/>
  <c r="AO251" i="60"/>
  <c r="AP251" i="60"/>
  <c r="AQ251" i="60"/>
  <c r="AR251" i="60"/>
  <c r="AS251" i="60"/>
  <c r="AT251" i="60"/>
  <c r="AU251" i="60"/>
  <c r="AV251" i="60"/>
  <c r="AW251" i="60"/>
  <c r="AX251" i="60"/>
  <c r="AY251" i="60"/>
  <c r="BB251" i="60"/>
  <c r="BC251" i="60"/>
  <c r="BD251" i="60"/>
  <c r="BE251" i="60"/>
  <c r="BF251" i="60"/>
  <c r="AK252" i="60"/>
  <c r="AL252" i="60"/>
  <c r="AM252" i="60"/>
  <c r="AN252" i="60"/>
  <c r="AO252" i="60"/>
  <c r="AP252" i="60"/>
  <c r="AQ252" i="60"/>
  <c r="AR252" i="60"/>
  <c r="AS252" i="60"/>
  <c r="AT252" i="60"/>
  <c r="AU252" i="60"/>
  <c r="AV252" i="60"/>
  <c r="AW252" i="60"/>
  <c r="AX252" i="60"/>
  <c r="AY252" i="60"/>
  <c r="BB252" i="60"/>
  <c r="BC252" i="60"/>
  <c r="BD252" i="60"/>
  <c r="BE252" i="60"/>
  <c r="BF252" i="60"/>
  <c r="AK253" i="60"/>
  <c r="AL253" i="60"/>
  <c r="AM253" i="60"/>
  <c r="AN253" i="60"/>
  <c r="AO253" i="60"/>
  <c r="AP253" i="60"/>
  <c r="AQ253" i="60"/>
  <c r="AR253" i="60"/>
  <c r="AS253" i="60"/>
  <c r="AT253" i="60"/>
  <c r="AU253" i="60"/>
  <c r="AV253" i="60"/>
  <c r="AW253" i="60"/>
  <c r="AX253" i="60"/>
  <c r="AY253" i="60"/>
  <c r="BB253" i="60"/>
  <c r="BC253" i="60"/>
  <c r="BD253" i="60"/>
  <c r="BE253" i="60"/>
  <c r="BF253" i="60"/>
  <c r="AK254" i="60"/>
  <c r="AL254" i="60"/>
  <c r="AM254" i="60"/>
  <c r="AN254" i="60"/>
  <c r="AO254" i="60"/>
  <c r="AP254" i="60"/>
  <c r="AQ254" i="60"/>
  <c r="AR254" i="60"/>
  <c r="AS254" i="60"/>
  <c r="AT254" i="60"/>
  <c r="AU254" i="60"/>
  <c r="AV254" i="60"/>
  <c r="AW254" i="60"/>
  <c r="AX254" i="60"/>
  <c r="AY254" i="60"/>
  <c r="BB254" i="60"/>
  <c r="BC254" i="60"/>
  <c r="BD254" i="60"/>
  <c r="BE254" i="60"/>
  <c r="BF254" i="60"/>
  <c r="AK255" i="60"/>
  <c r="AL255" i="60"/>
  <c r="AM255" i="60"/>
  <c r="AN255" i="60"/>
  <c r="AO255" i="60"/>
  <c r="AP255" i="60"/>
  <c r="AQ255" i="60"/>
  <c r="AR255" i="60"/>
  <c r="AS255" i="60"/>
  <c r="AT255" i="60"/>
  <c r="AU255" i="60"/>
  <c r="AV255" i="60"/>
  <c r="AW255" i="60"/>
  <c r="AX255" i="60"/>
  <c r="AY255" i="60"/>
  <c r="BB255" i="60"/>
  <c r="BC255" i="60"/>
  <c r="BD255" i="60"/>
  <c r="BE255" i="60"/>
  <c r="BF255" i="60"/>
  <c r="AK256" i="60"/>
  <c r="AL256" i="60"/>
  <c r="AM256" i="60"/>
  <c r="AN256" i="60"/>
  <c r="AO256" i="60"/>
  <c r="AP256" i="60"/>
  <c r="AQ256" i="60"/>
  <c r="AR256" i="60"/>
  <c r="AS256" i="60"/>
  <c r="AT256" i="60"/>
  <c r="AU256" i="60"/>
  <c r="AV256" i="60"/>
  <c r="AW256" i="60"/>
  <c r="AX256" i="60"/>
  <c r="AY256" i="60"/>
  <c r="BB256" i="60"/>
  <c r="BC256" i="60"/>
  <c r="BD256" i="60"/>
  <c r="BE256" i="60"/>
  <c r="BF256" i="60"/>
  <c r="AK257" i="60"/>
  <c r="AL257" i="60"/>
  <c r="AM257" i="60"/>
  <c r="AN257" i="60"/>
  <c r="AO257" i="60"/>
  <c r="AP257" i="60"/>
  <c r="AQ257" i="60"/>
  <c r="AR257" i="60"/>
  <c r="AS257" i="60"/>
  <c r="AT257" i="60"/>
  <c r="AU257" i="60"/>
  <c r="AV257" i="60"/>
  <c r="AW257" i="60"/>
  <c r="AX257" i="60"/>
  <c r="AY257" i="60"/>
  <c r="BB257" i="60"/>
  <c r="BC257" i="60"/>
  <c r="BD257" i="60"/>
  <c r="BE257" i="60"/>
  <c r="BF257" i="60"/>
  <c r="AK258" i="60"/>
  <c r="AL258" i="60"/>
  <c r="AM258" i="60"/>
  <c r="AN258" i="60"/>
  <c r="AO258" i="60"/>
  <c r="AP258" i="60"/>
  <c r="AQ258" i="60"/>
  <c r="AR258" i="60"/>
  <c r="AS258" i="60"/>
  <c r="AT258" i="60"/>
  <c r="AU258" i="60"/>
  <c r="AV258" i="60"/>
  <c r="AW258" i="60"/>
  <c r="AX258" i="60"/>
  <c r="AY258" i="60"/>
  <c r="BB258" i="60"/>
  <c r="BC258" i="60"/>
  <c r="BD258" i="60"/>
  <c r="BE258" i="60"/>
  <c r="BF258" i="60"/>
  <c r="AK259" i="60"/>
  <c r="AL259" i="60"/>
  <c r="AM259" i="60"/>
  <c r="AN259" i="60"/>
  <c r="AO259" i="60"/>
  <c r="AP259" i="60"/>
  <c r="AQ259" i="60"/>
  <c r="AR259" i="60"/>
  <c r="AS259" i="60"/>
  <c r="AT259" i="60"/>
  <c r="AU259" i="60"/>
  <c r="AV259" i="60"/>
  <c r="AW259" i="60"/>
  <c r="AX259" i="60"/>
  <c r="AY259" i="60"/>
  <c r="BB259" i="60"/>
  <c r="BC259" i="60"/>
  <c r="BD259" i="60"/>
  <c r="BE259" i="60"/>
  <c r="BF259" i="60"/>
  <c r="AK260" i="60"/>
  <c r="AL260" i="60"/>
  <c r="AM260" i="60"/>
  <c r="AN260" i="60"/>
  <c r="AO260" i="60"/>
  <c r="AP260" i="60"/>
  <c r="AQ260" i="60"/>
  <c r="AR260" i="60"/>
  <c r="AS260" i="60"/>
  <c r="AT260" i="60"/>
  <c r="AU260" i="60"/>
  <c r="AV260" i="60"/>
  <c r="AW260" i="60"/>
  <c r="AX260" i="60"/>
  <c r="AY260" i="60"/>
  <c r="BB260" i="60"/>
  <c r="BC260" i="60"/>
  <c r="BD260" i="60"/>
  <c r="BE260" i="60"/>
  <c r="BF260" i="60"/>
  <c r="AK261" i="60"/>
  <c r="AL261" i="60"/>
  <c r="AM261" i="60"/>
  <c r="AN261" i="60"/>
  <c r="AO261" i="60"/>
  <c r="AP261" i="60"/>
  <c r="AQ261" i="60"/>
  <c r="AR261" i="60"/>
  <c r="AS261" i="60"/>
  <c r="AT261" i="60"/>
  <c r="AU261" i="60"/>
  <c r="AV261" i="60"/>
  <c r="AW261" i="60"/>
  <c r="AX261" i="60"/>
  <c r="AY261" i="60"/>
  <c r="BB261" i="60"/>
  <c r="BC261" i="60"/>
  <c r="BD261" i="60"/>
  <c r="BE261" i="60"/>
  <c r="BF261" i="60"/>
  <c r="AK262" i="60"/>
  <c r="AL262" i="60"/>
  <c r="AM262" i="60"/>
  <c r="AN262" i="60"/>
  <c r="AO262" i="60"/>
  <c r="AP262" i="60"/>
  <c r="AQ262" i="60"/>
  <c r="AR262" i="60"/>
  <c r="AS262" i="60"/>
  <c r="AT262" i="60"/>
  <c r="AU262" i="60"/>
  <c r="AV262" i="60"/>
  <c r="AW262" i="60"/>
  <c r="AX262" i="60"/>
  <c r="AY262" i="60"/>
  <c r="BB262" i="60"/>
  <c r="BC262" i="60"/>
  <c r="BD262" i="60"/>
  <c r="BE262" i="60"/>
  <c r="BF262" i="60"/>
  <c r="AK263" i="60"/>
  <c r="AL263" i="60"/>
  <c r="AM263" i="60"/>
  <c r="AN263" i="60"/>
  <c r="AO263" i="60"/>
  <c r="AP263" i="60"/>
  <c r="AQ263" i="60"/>
  <c r="AR263" i="60"/>
  <c r="AS263" i="60"/>
  <c r="AT263" i="60"/>
  <c r="AU263" i="60"/>
  <c r="AV263" i="60"/>
  <c r="AW263" i="60"/>
  <c r="AX263" i="60"/>
  <c r="AY263" i="60"/>
  <c r="BB263" i="60"/>
  <c r="BC263" i="60"/>
  <c r="BD263" i="60"/>
  <c r="BE263" i="60"/>
  <c r="BF263" i="60"/>
  <c r="AK264" i="60"/>
  <c r="AL264" i="60"/>
  <c r="AM264" i="60"/>
  <c r="AN264" i="60"/>
  <c r="AO264" i="60"/>
  <c r="AP264" i="60"/>
  <c r="AQ264" i="60"/>
  <c r="AR264" i="60"/>
  <c r="AS264" i="60"/>
  <c r="AT264" i="60"/>
  <c r="AU264" i="60"/>
  <c r="AV264" i="60"/>
  <c r="AW264" i="60"/>
  <c r="AX264" i="60"/>
  <c r="AY264" i="60"/>
  <c r="BB264" i="60"/>
  <c r="BC264" i="60"/>
  <c r="BD264" i="60"/>
  <c r="BE264" i="60"/>
  <c r="BF264" i="60"/>
  <c r="AK265" i="60"/>
  <c r="AL265" i="60"/>
  <c r="AM265" i="60"/>
  <c r="AN265" i="60"/>
  <c r="AO265" i="60"/>
  <c r="AP265" i="60"/>
  <c r="AQ265" i="60"/>
  <c r="AR265" i="60"/>
  <c r="AS265" i="60"/>
  <c r="AT265" i="60"/>
  <c r="AU265" i="60"/>
  <c r="AV265" i="60"/>
  <c r="AW265" i="60"/>
  <c r="AX265" i="60"/>
  <c r="AY265" i="60"/>
  <c r="BB265" i="60"/>
  <c r="BC265" i="60"/>
  <c r="BD265" i="60"/>
  <c r="BE265" i="60"/>
  <c r="BF265" i="60"/>
  <c r="AK266" i="60"/>
  <c r="AL266" i="60"/>
  <c r="AM266" i="60"/>
  <c r="AN266" i="60"/>
  <c r="AO266" i="60"/>
  <c r="AP266" i="60"/>
  <c r="AQ266" i="60"/>
  <c r="AR266" i="60"/>
  <c r="AS266" i="60"/>
  <c r="AT266" i="60"/>
  <c r="AU266" i="60"/>
  <c r="AV266" i="60"/>
  <c r="AW266" i="60"/>
  <c r="AX266" i="60"/>
  <c r="AY266" i="60"/>
  <c r="BB266" i="60"/>
  <c r="BC266" i="60"/>
  <c r="BD266" i="60"/>
  <c r="BE266" i="60"/>
  <c r="BF266" i="60"/>
  <c r="AK267" i="60"/>
  <c r="AL267" i="60"/>
  <c r="AM267" i="60"/>
  <c r="AN267" i="60"/>
  <c r="AO267" i="60"/>
  <c r="AP267" i="60"/>
  <c r="AQ267" i="60"/>
  <c r="AR267" i="60"/>
  <c r="AS267" i="60"/>
  <c r="AT267" i="60"/>
  <c r="AU267" i="60"/>
  <c r="AV267" i="60"/>
  <c r="AW267" i="60"/>
  <c r="AX267" i="60"/>
  <c r="AY267" i="60"/>
  <c r="BB267" i="60"/>
  <c r="BC267" i="60"/>
  <c r="BD267" i="60"/>
  <c r="BE267" i="60"/>
  <c r="BF267" i="60"/>
  <c r="AK268" i="60"/>
  <c r="AL268" i="60"/>
  <c r="AM268" i="60"/>
  <c r="AN268" i="60"/>
  <c r="AO268" i="60"/>
  <c r="AP268" i="60"/>
  <c r="AQ268" i="60"/>
  <c r="AR268" i="60"/>
  <c r="AS268" i="60"/>
  <c r="AT268" i="60"/>
  <c r="AU268" i="60"/>
  <c r="AV268" i="60"/>
  <c r="AW268" i="60"/>
  <c r="AX268" i="60"/>
  <c r="AY268" i="60"/>
  <c r="BB268" i="60"/>
  <c r="BC268" i="60"/>
  <c r="BD268" i="60"/>
  <c r="BE268" i="60"/>
  <c r="BF268" i="60"/>
  <c r="AK269" i="60"/>
  <c r="AL269" i="60"/>
  <c r="AM269" i="60"/>
  <c r="AN269" i="60"/>
  <c r="AO269" i="60"/>
  <c r="AP269" i="60"/>
  <c r="AQ269" i="60"/>
  <c r="AR269" i="60"/>
  <c r="AS269" i="60"/>
  <c r="AT269" i="60"/>
  <c r="AU269" i="60"/>
  <c r="AV269" i="60"/>
  <c r="AW269" i="60"/>
  <c r="AX269" i="60"/>
  <c r="AY269" i="60"/>
  <c r="BB269" i="60"/>
  <c r="BC269" i="60"/>
  <c r="BD269" i="60"/>
  <c r="BE269" i="60"/>
  <c r="BF269" i="60"/>
  <c r="AK270" i="60"/>
  <c r="AL270" i="60"/>
  <c r="AM270" i="60"/>
  <c r="AN270" i="60"/>
  <c r="AO270" i="60"/>
  <c r="AP270" i="60"/>
  <c r="AQ270" i="60"/>
  <c r="AR270" i="60"/>
  <c r="AS270" i="60"/>
  <c r="AT270" i="60"/>
  <c r="AU270" i="60"/>
  <c r="AV270" i="60"/>
  <c r="AW270" i="60"/>
  <c r="AX270" i="60"/>
  <c r="AY270" i="60"/>
  <c r="BB270" i="60"/>
  <c r="BC270" i="60"/>
  <c r="BD270" i="60"/>
  <c r="BE270" i="60"/>
  <c r="BF270" i="60"/>
  <c r="AK271" i="60"/>
  <c r="AL271" i="60"/>
  <c r="AM271" i="60"/>
  <c r="AN271" i="60"/>
  <c r="AO271" i="60"/>
  <c r="AP271" i="60"/>
  <c r="AQ271" i="60"/>
  <c r="AR271" i="60"/>
  <c r="AS271" i="60"/>
  <c r="AT271" i="60"/>
  <c r="AU271" i="60"/>
  <c r="AV271" i="60"/>
  <c r="AW271" i="60"/>
  <c r="AX271" i="60"/>
  <c r="AY271" i="60"/>
  <c r="BB271" i="60"/>
  <c r="BC271" i="60"/>
  <c r="BD271" i="60"/>
  <c r="BE271" i="60"/>
  <c r="BF271" i="60"/>
  <c r="AK272" i="60"/>
  <c r="AL272" i="60"/>
  <c r="AM272" i="60"/>
  <c r="AN272" i="60"/>
  <c r="AO272" i="60"/>
  <c r="AP272" i="60"/>
  <c r="AQ272" i="60"/>
  <c r="AR272" i="60"/>
  <c r="AS272" i="60"/>
  <c r="AT272" i="60"/>
  <c r="AU272" i="60"/>
  <c r="AV272" i="60"/>
  <c r="AW272" i="60"/>
  <c r="AX272" i="60"/>
  <c r="AY272" i="60"/>
  <c r="BB272" i="60"/>
  <c r="BC272" i="60"/>
  <c r="BD272" i="60"/>
  <c r="BE272" i="60"/>
  <c r="BF272" i="60"/>
  <c r="AK273" i="60"/>
  <c r="AL273" i="60"/>
  <c r="AM273" i="60"/>
  <c r="AN273" i="60"/>
  <c r="AO273" i="60"/>
  <c r="AP273" i="60"/>
  <c r="AQ273" i="60"/>
  <c r="AR273" i="60"/>
  <c r="AS273" i="60"/>
  <c r="AT273" i="60"/>
  <c r="AU273" i="60"/>
  <c r="AV273" i="60"/>
  <c r="AW273" i="60"/>
  <c r="AX273" i="60"/>
  <c r="AY273" i="60"/>
  <c r="BB273" i="60"/>
  <c r="BC273" i="60"/>
  <c r="BD273" i="60"/>
  <c r="BE273" i="60"/>
  <c r="BF273" i="60"/>
  <c r="AK274" i="60"/>
  <c r="AL274" i="60"/>
  <c r="AM274" i="60"/>
  <c r="AN274" i="60"/>
  <c r="AO274" i="60"/>
  <c r="AP274" i="60"/>
  <c r="AQ274" i="60"/>
  <c r="AR274" i="60"/>
  <c r="AS274" i="60"/>
  <c r="AT274" i="60"/>
  <c r="AU274" i="60"/>
  <c r="AV274" i="60"/>
  <c r="AW274" i="60"/>
  <c r="AX274" i="60"/>
  <c r="AY274" i="60"/>
  <c r="BB274" i="60"/>
  <c r="BC274" i="60"/>
  <c r="BD274" i="60"/>
  <c r="BE274" i="60"/>
  <c r="BF274" i="60"/>
  <c r="AT282" i="60"/>
  <c r="AV282" i="60"/>
  <c r="AT283" i="60"/>
  <c r="AV283" i="60"/>
  <c r="AA284" i="60"/>
  <c r="AQ284" i="60"/>
  <c r="AT284" i="60"/>
  <c r="AV284" i="60"/>
  <c r="AT286" i="60"/>
  <c r="AH286" i="60"/>
  <c r="AV286" i="60"/>
  <c r="AT287" i="60"/>
  <c r="AH287" i="60"/>
  <c r="AV287" i="60"/>
  <c r="AT288" i="60"/>
  <c r="AH288" i="60"/>
  <c r="AV288" i="60"/>
  <c r="AT289" i="60"/>
  <c r="AV289" i="60"/>
  <c r="AT290" i="60"/>
  <c r="AV290" i="60"/>
  <c r="X291" i="60"/>
  <c r="R70" i="61" s="1"/>
  <c r="AT291" i="60"/>
  <c r="X292" i="60"/>
  <c r="R71" i="61" s="1"/>
  <c r="AT292" i="60"/>
  <c r="AU292" i="60"/>
  <c r="AT294" i="60"/>
  <c r="AT295" i="60"/>
  <c r="AT297" i="60"/>
  <c r="AV297" i="60"/>
  <c r="AT298" i="60"/>
  <c r="AV298" i="60"/>
  <c r="AA300" i="60"/>
  <c r="X306" i="60"/>
  <c r="R75" i="61" s="1"/>
  <c r="X307" i="60"/>
  <c r="R76" i="61" s="1"/>
  <c r="X308" i="60"/>
  <c r="R77" i="61" s="1"/>
  <c r="X309" i="60"/>
  <c r="AF309" i="60" s="1"/>
  <c r="T309" i="60" s="1"/>
  <c r="N78" i="61" s="1"/>
  <c r="X311" i="60"/>
  <c r="R79" i="61" s="1"/>
  <c r="X312" i="60"/>
  <c r="R80" i="61" s="1"/>
  <c r="X313" i="60"/>
  <c r="AF313" i="60" s="1"/>
  <c r="Z81" i="61" s="1"/>
  <c r="AT313" i="60"/>
  <c r="AA315" i="60"/>
  <c r="AJ316" i="60"/>
  <c r="AA323" i="60"/>
  <c r="Z326" i="60"/>
  <c r="T85" i="61" s="1"/>
  <c r="AC326" i="60"/>
  <c r="W85" i="61" s="1"/>
  <c r="AJ328" i="60"/>
  <c r="R328" i="60" s="1"/>
  <c r="AH328" i="60" s="1"/>
  <c r="AI329" i="60"/>
  <c r="AJ332" i="60"/>
  <c r="R332" i="60" s="1"/>
  <c r="AH332" i="60" s="1"/>
  <c r="R10" i="61"/>
  <c r="S10" i="61"/>
  <c r="T10" i="61"/>
  <c r="U10" i="61"/>
  <c r="V10" i="61"/>
  <c r="W10" i="61"/>
  <c r="X10" i="61"/>
  <c r="Y10" i="61"/>
  <c r="Z10" i="61"/>
  <c r="E11" i="61"/>
  <c r="F11" i="61"/>
  <c r="G11" i="61"/>
  <c r="H11" i="61"/>
  <c r="S11" i="61"/>
  <c r="T11" i="61"/>
  <c r="U11" i="61"/>
  <c r="V11" i="61"/>
  <c r="W11" i="61"/>
  <c r="C12" i="61"/>
  <c r="E12" i="61"/>
  <c r="F12" i="61"/>
  <c r="G12" i="61"/>
  <c r="H12" i="61"/>
  <c r="S12" i="61"/>
  <c r="U12" i="61"/>
  <c r="E13" i="61"/>
  <c r="F13" i="61"/>
  <c r="G13" i="61"/>
  <c r="H13" i="61"/>
  <c r="S13" i="61"/>
  <c r="U13" i="61"/>
  <c r="I14" i="61"/>
  <c r="S14" i="61"/>
  <c r="U14" i="61"/>
  <c r="E15" i="61"/>
  <c r="F15" i="61"/>
  <c r="G15" i="61"/>
  <c r="H15" i="61"/>
  <c r="S15" i="61"/>
  <c r="U15" i="61"/>
  <c r="I16" i="61"/>
  <c r="S16" i="61"/>
  <c r="U16" i="61"/>
  <c r="I17" i="61"/>
  <c r="S17" i="61"/>
  <c r="U17" i="61"/>
  <c r="I18" i="61"/>
  <c r="S18" i="61"/>
  <c r="U18" i="61"/>
  <c r="I19" i="61"/>
  <c r="S19" i="61"/>
  <c r="U19" i="61"/>
  <c r="E20" i="61"/>
  <c r="F20" i="61"/>
  <c r="G20" i="61"/>
  <c r="H20" i="61"/>
  <c r="S20" i="61"/>
  <c r="U20" i="61"/>
  <c r="E21" i="61"/>
  <c r="F21" i="61"/>
  <c r="G21" i="61"/>
  <c r="H21" i="61"/>
  <c r="S21" i="61"/>
  <c r="U21" i="61"/>
  <c r="E22" i="61"/>
  <c r="F22" i="61"/>
  <c r="G22" i="61"/>
  <c r="H22" i="61"/>
  <c r="S22" i="61"/>
  <c r="U22" i="61"/>
  <c r="E23" i="61"/>
  <c r="F23" i="61"/>
  <c r="G23" i="61"/>
  <c r="H23" i="61"/>
  <c r="S23" i="61"/>
  <c r="U23" i="61"/>
  <c r="E24" i="61"/>
  <c r="F24" i="61"/>
  <c r="G24" i="61"/>
  <c r="H24" i="61"/>
  <c r="S24" i="61"/>
  <c r="U24" i="61"/>
  <c r="W24" i="61"/>
  <c r="E25" i="61"/>
  <c r="F25" i="61"/>
  <c r="G25" i="61"/>
  <c r="H25" i="61"/>
  <c r="S25" i="61"/>
  <c r="U25" i="61"/>
  <c r="V25" i="61"/>
  <c r="E26" i="61"/>
  <c r="F26" i="61"/>
  <c r="G26" i="61"/>
  <c r="H26" i="61"/>
  <c r="S26" i="61"/>
  <c r="U26" i="61"/>
  <c r="V26" i="61"/>
  <c r="E27" i="61"/>
  <c r="F27" i="61"/>
  <c r="G27" i="61"/>
  <c r="H27" i="61"/>
  <c r="S27" i="61"/>
  <c r="U27" i="61"/>
  <c r="V27" i="61"/>
  <c r="E28" i="61"/>
  <c r="F28" i="61"/>
  <c r="G28" i="61"/>
  <c r="H28" i="61"/>
  <c r="S28" i="61"/>
  <c r="U28" i="61"/>
  <c r="V28" i="61"/>
  <c r="E29" i="61"/>
  <c r="F29" i="61"/>
  <c r="G29" i="61"/>
  <c r="H29" i="61"/>
  <c r="S29" i="61"/>
  <c r="U29" i="61"/>
  <c r="V29" i="61"/>
  <c r="E30" i="61"/>
  <c r="F30" i="61"/>
  <c r="G30" i="61"/>
  <c r="H30" i="61"/>
  <c r="S30" i="61"/>
  <c r="U30" i="61"/>
  <c r="V30" i="61"/>
  <c r="E31" i="61"/>
  <c r="F31" i="61"/>
  <c r="G31" i="61"/>
  <c r="H31" i="61"/>
  <c r="S31" i="61"/>
  <c r="U31" i="61"/>
  <c r="V31" i="61"/>
  <c r="E32" i="61"/>
  <c r="F32" i="61"/>
  <c r="G32" i="61"/>
  <c r="H32" i="61"/>
  <c r="S32" i="61"/>
  <c r="U32" i="61"/>
  <c r="V32" i="61"/>
  <c r="E33" i="61"/>
  <c r="F33" i="61"/>
  <c r="G33" i="61"/>
  <c r="H33" i="61"/>
  <c r="S33" i="61"/>
  <c r="U33" i="61"/>
  <c r="V33" i="61"/>
  <c r="E34" i="61"/>
  <c r="F34" i="61"/>
  <c r="G34" i="61"/>
  <c r="H34" i="61"/>
  <c r="S34" i="61"/>
  <c r="U34" i="61"/>
  <c r="V34" i="61"/>
  <c r="C35" i="61"/>
  <c r="E35" i="61"/>
  <c r="F35" i="61"/>
  <c r="G35" i="61"/>
  <c r="H35" i="61"/>
  <c r="S35" i="61"/>
  <c r="U35" i="61"/>
  <c r="E36" i="61"/>
  <c r="F36" i="61"/>
  <c r="G36" i="61"/>
  <c r="H36" i="61"/>
  <c r="S36" i="61"/>
  <c r="U36" i="61"/>
  <c r="E37" i="61"/>
  <c r="F37" i="61"/>
  <c r="G37" i="61"/>
  <c r="H37" i="61"/>
  <c r="S37" i="61"/>
  <c r="U37" i="61"/>
  <c r="W37" i="61"/>
  <c r="E38" i="61"/>
  <c r="F38" i="61"/>
  <c r="G38" i="61"/>
  <c r="H38" i="61"/>
  <c r="S38" i="61"/>
  <c r="U38" i="61"/>
  <c r="E39" i="61"/>
  <c r="F39" i="61"/>
  <c r="G39" i="61"/>
  <c r="H39" i="61"/>
  <c r="S39" i="61"/>
  <c r="U39" i="61"/>
  <c r="W39" i="61"/>
  <c r="E40" i="61"/>
  <c r="F40" i="61"/>
  <c r="G40" i="61"/>
  <c r="H40" i="61"/>
  <c r="S40" i="61"/>
  <c r="U40" i="61"/>
  <c r="E41" i="61"/>
  <c r="F41" i="61"/>
  <c r="G41" i="61"/>
  <c r="H41" i="61"/>
  <c r="S41" i="61"/>
  <c r="U41" i="61"/>
  <c r="W41" i="61"/>
  <c r="E42" i="61"/>
  <c r="F42" i="61"/>
  <c r="G42" i="61"/>
  <c r="H42" i="61"/>
  <c r="S42" i="61"/>
  <c r="U42" i="61"/>
  <c r="E43" i="61"/>
  <c r="F43" i="61"/>
  <c r="G43" i="61"/>
  <c r="H43" i="61"/>
  <c r="S43" i="61"/>
  <c r="U43" i="61"/>
  <c r="W43" i="61"/>
  <c r="E44" i="61"/>
  <c r="F44" i="61"/>
  <c r="G44" i="61"/>
  <c r="H44" i="61"/>
  <c r="S44" i="61"/>
  <c r="U44" i="61"/>
  <c r="W44" i="61"/>
  <c r="E45" i="61"/>
  <c r="F45" i="61"/>
  <c r="G45" i="61"/>
  <c r="H45" i="61"/>
  <c r="S45" i="61"/>
  <c r="U45" i="61"/>
  <c r="E46" i="61"/>
  <c r="F46" i="61"/>
  <c r="G46" i="61"/>
  <c r="H46" i="61"/>
  <c r="S46" i="61"/>
  <c r="U46" i="61"/>
  <c r="W46" i="61"/>
  <c r="E47" i="61"/>
  <c r="F47" i="61"/>
  <c r="G47" i="61"/>
  <c r="H47" i="61"/>
  <c r="S47" i="61"/>
  <c r="U47" i="61"/>
  <c r="W47" i="61"/>
  <c r="E48" i="61"/>
  <c r="F48" i="61"/>
  <c r="G48" i="61"/>
  <c r="H48" i="61"/>
  <c r="S48" i="61"/>
  <c r="U48" i="61"/>
  <c r="W48" i="61"/>
  <c r="E49" i="61"/>
  <c r="F49" i="61"/>
  <c r="G49" i="61"/>
  <c r="H49" i="61"/>
  <c r="S49" i="61"/>
  <c r="U49" i="61"/>
  <c r="E50" i="61"/>
  <c r="F50" i="61"/>
  <c r="G50" i="61"/>
  <c r="H50" i="61"/>
  <c r="S50" i="61"/>
  <c r="U50" i="61"/>
  <c r="E51" i="61"/>
  <c r="F51" i="61"/>
  <c r="G51" i="61"/>
  <c r="H51" i="61"/>
  <c r="I51" i="61"/>
  <c r="S51" i="61"/>
  <c r="U51" i="61"/>
  <c r="I52" i="61"/>
  <c r="S52" i="61"/>
  <c r="U52" i="61"/>
  <c r="E53" i="61"/>
  <c r="F53" i="61"/>
  <c r="G53" i="61"/>
  <c r="H53" i="61"/>
  <c r="S53" i="61"/>
  <c r="U53" i="61"/>
  <c r="W53" i="61"/>
  <c r="E54" i="61"/>
  <c r="F54" i="61"/>
  <c r="G54" i="61"/>
  <c r="H54" i="61"/>
  <c r="S54" i="61"/>
  <c r="U54" i="61"/>
  <c r="V54" i="61"/>
  <c r="W54" i="61"/>
  <c r="E55" i="61"/>
  <c r="F55" i="61"/>
  <c r="H55" i="61"/>
  <c r="S55" i="61"/>
  <c r="V55" i="61"/>
  <c r="W55" i="61"/>
  <c r="E56" i="61"/>
  <c r="F56" i="61"/>
  <c r="G56" i="61"/>
  <c r="H56" i="61"/>
  <c r="S56" i="61"/>
  <c r="U56" i="61"/>
  <c r="V56" i="61"/>
  <c r="W56" i="61"/>
  <c r="E57" i="61"/>
  <c r="F57" i="61"/>
  <c r="G57" i="61"/>
  <c r="H57" i="61"/>
  <c r="S57" i="61"/>
  <c r="U57" i="61"/>
  <c r="V57" i="61"/>
  <c r="W57" i="61"/>
  <c r="E58" i="61"/>
  <c r="F58" i="61"/>
  <c r="G58" i="61"/>
  <c r="H58" i="61"/>
  <c r="S58" i="61"/>
  <c r="U58" i="61"/>
  <c r="V58" i="61"/>
  <c r="W58" i="61"/>
  <c r="E59" i="61"/>
  <c r="F59" i="61"/>
  <c r="G59" i="61"/>
  <c r="H59" i="61"/>
  <c r="S59" i="61"/>
  <c r="U59" i="61"/>
  <c r="V59" i="61"/>
  <c r="W59" i="61"/>
  <c r="E60" i="61"/>
  <c r="F60" i="61"/>
  <c r="G60" i="61"/>
  <c r="H60" i="61"/>
  <c r="S60" i="61"/>
  <c r="U60" i="61"/>
  <c r="V60" i="61"/>
  <c r="W60" i="61"/>
  <c r="E61" i="61"/>
  <c r="F61" i="61"/>
  <c r="G61" i="61"/>
  <c r="H61" i="61"/>
  <c r="S61" i="61"/>
  <c r="U61" i="61"/>
  <c r="V61" i="61"/>
  <c r="W61" i="61"/>
  <c r="E62" i="61"/>
  <c r="F62" i="61"/>
  <c r="G62" i="61"/>
  <c r="H62" i="61"/>
  <c r="S62" i="61"/>
  <c r="U62" i="61"/>
  <c r="V62" i="61"/>
  <c r="W62" i="61"/>
  <c r="C63" i="61"/>
  <c r="E63" i="61"/>
  <c r="F63" i="61"/>
  <c r="G63" i="61"/>
  <c r="H63" i="61"/>
  <c r="S63" i="61"/>
  <c r="U63" i="61"/>
  <c r="V63" i="61"/>
  <c r="W63" i="61"/>
  <c r="S64" i="61"/>
  <c r="U64" i="61"/>
  <c r="V64" i="61"/>
  <c r="I65" i="61"/>
  <c r="S65" i="61"/>
  <c r="U65" i="61"/>
  <c r="V65" i="61"/>
  <c r="I66" i="61"/>
  <c r="S66" i="61"/>
  <c r="U66" i="61"/>
  <c r="V66" i="61"/>
  <c r="E67" i="61"/>
  <c r="F67" i="61"/>
  <c r="G67" i="61"/>
  <c r="H67" i="61"/>
  <c r="S67" i="61"/>
  <c r="U67" i="61"/>
  <c r="V67" i="61"/>
  <c r="W67" i="61"/>
  <c r="E68" i="61"/>
  <c r="F68" i="61"/>
  <c r="G68" i="61"/>
  <c r="H68" i="61"/>
  <c r="S68" i="61"/>
  <c r="U68" i="61"/>
  <c r="V68" i="61"/>
  <c r="W68" i="61"/>
  <c r="E69" i="61"/>
  <c r="F69" i="61"/>
  <c r="G69" i="61"/>
  <c r="H69" i="61"/>
  <c r="S69" i="61"/>
  <c r="U69" i="61"/>
  <c r="V69" i="61"/>
  <c r="W69" i="61"/>
  <c r="E70" i="61"/>
  <c r="F70" i="61"/>
  <c r="G70" i="61"/>
  <c r="H70" i="61"/>
  <c r="S70" i="61"/>
  <c r="U70" i="61"/>
  <c r="V70" i="61"/>
  <c r="W70" i="61"/>
  <c r="E71" i="61"/>
  <c r="F71" i="61"/>
  <c r="G71" i="61"/>
  <c r="H71" i="61"/>
  <c r="S71" i="61"/>
  <c r="U71" i="61"/>
  <c r="V71" i="61"/>
  <c r="W71" i="61"/>
  <c r="E72" i="61"/>
  <c r="F72" i="61"/>
  <c r="G72" i="61"/>
  <c r="H72" i="61"/>
  <c r="S72" i="61"/>
  <c r="U72" i="61"/>
  <c r="V72" i="61"/>
  <c r="W72" i="61"/>
  <c r="E73" i="61"/>
  <c r="F73" i="61"/>
  <c r="G73" i="61"/>
  <c r="H73" i="61"/>
  <c r="S73" i="61"/>
  <c r="U73" i="61"/>
  <c r="V73" i="61"/>
  <c r="W73" i="61"/>
  <c r="E74" i="61"/>
  <c r="F74" i="61"/>
  <c r="G74" i="61"/>
  <c r="H74" i="61"/>
  <c r="S74" i="61"/>
  <c r="U74" i="61"/>
  <c r="V74" i="61"/>
  <c r="W74" i="61"/>
  <c r="E75" i="61"/>
  <c r="F75" i="61"/>
  <c r="G75" i="61"/>
  <c r="H75" i="61"/>
  <c r="S75" i="61"/>
  <c r="U75" i="61"/>
  <c r="V75" i="61"/>
  <c r="W75" i="61"/>
  <c r="E76" i="61"/>
  <c r="F76" i="61"/>
  <c r="G76" i="61"/>
  <c r="H76" i="61"/>
  <c r="S76" i="61"/>
  <c r="U76" i="61"/>
  <c r="V76" i="61"/>
  <c r="W76" i="61"/>
  <c r="E77" i="61"/>
  <c r="F77" i="61"/>
  <c r="G77" i="61"/>
  <c r="H77" i="61"/>
  <c r="S77" i="61"/>
  <c r="U77" i="61"/>
  <c r="V77" i="61"/>
  <c r="W77" i="61"/>
  <c r="E78" i="61"/>
  <c r="F78" i="61"/>
  <c r="G78" i="61"/>
  <c r="H78" i="61"/>
  <c r="S78" i="61"/>
  <c r="U78" i="61"/>
  <c r="V78" i="61"/>
  <c r="W78" i="61"/>
  <c r="E79" i="61"/>
  <c r="F79" i="61"/>
  <c r="G79" i="61"/>
  <c r="H79" i="61"/>
  <c r="I79" i="61"/>
  <c r="S79" i="61"/>
  <c r="U79" i="61"/>
  <c r="V79" i="61"/>
  <c r="W79" i="61"/>
  <c r="I80" i="61"/>
  <c r="S80" i="61"/>
  <c r="U80" i="61"/>
  <c r="V80" i="61"/>
  <c r="W80" i="61"/>
  <c r="I81" i="61"/>
  <c r="S81" i="61"/>
  <c r="U81" i="61"/>
  <c r="V81" i="61"/>
  <c r="W81" i="61"/>
  <c r="E82" i="61"/>
  <c r="F82" i="61"/>
  <c r="G82" i="61"/>
  <c r="H82" i="61"/>
  <c r="I82" i="61"/>
  <c r="S82" i="61"/>
  <c r="U82" i="61"/>
  <c r="V82" i="61"/>
  <c r="W82" i="61"/>
  <c r="I83" i="61"/>
  <c r="S83" i="61"/>
  <c r="U83" i="61"/>
  <c r="V83" i="61"/>
  <c r="W83" i="61"/>
  <c r="I84" i="61"/>
  <c r="S84" i="61"/>
  <c r="U84" i="61"/>
  <c r="V84" i="61"/>
  <c r="W84" i="61"/>
  <c r="C85" i="61"/>
  <c r="E85" i="61"/>
  <c r="F85" i="61"/>
  <c r="G85" i="61"/>
  <c r="H85" i="61"/>
  <c r="S85" i="61"/>
  <c r="U85" i="61"/>
  <c r="V85" i="61"/>
  <c r="E52" i="47"/>
  <c r="H52" i="47"/>
  <c r="K52" i="47"/>
  <c r="N52" i="47"/>
  <c r="Q52" i="47"/>
  <c r="T52" i="47"/>
  <c r="W52" i="47"/>
  <c r="Z52" i="47"/>
  <c r="AC52" i="47"/>
  <c r="AF52" i="47"/>
  <c r="AI52" i="47"/>
  <c r="AL52" i="47"/>
  <c r="M124" i="55"/>
  <c r="M292" i="55"/>
  <c r="AI161" i="60"/>
  <c r="AJ158" i="60"/>
  <c r="R158" i="60" s="1"/>
  <c r="AH158" i="60" s="1"/>
  <c r="D19" i="53"/>
  <c r="AJ126" i="60"/>
  <c r="R126" i="60" s="1"/>
  <c r="AH126" i="60" s="1"/>
  <c r="AJ160" i="60"/>
  <c r="R160" i="60" s="1"/>
  <c r="AH160" i="60" s="1"/>
  <c r="D31" i="56"/>
  <c r="D19" i="56"/>
  <c r="D15" i="54"/>
  <c r="M458" i="55"/>
  <c r="M137" i="55"/>
  <c r="M280" i="55"/>
  <c r="M552" i="55"/>
  <c r="M247" i="55"/>
  <c r="M373" i="55"/>
  <c r="M164" i="55"/>
  <c r="M186" i="55"/>
  <c r="M482" i="55"/>
  <c r="D19" i="57"/>
  <c r="M216" i="55"/>
  <c r="M493" i="55"/>
  <c r="D496" i="55"/>
  <c r="D13" i="57"/>
  <c r="M309" i="55"/>
  <c r="M250" i="55"/>
  <c r="M198" i="55"/>
  <c r="M145" i="55"/>
  <c r="M96" i="55"/>
  <c r="M545" i="55"/>
  <c r="M492" i="55"/>
  <c r="M426" i="55"/>
  <c r="M360" i="55"/>
  <c r="M540" i="55"/>
  <c r="M501" i="55"/>
  <c r="M419" i="55"/>
  <c r="M349" i="55"/>
  <c r="M391" i="55"/>
  <c r="M433" i="55"/>
  <c r="M467" i="55"/>
  <c r="M503" i="55"/>
  <c r="M535" i="55"/>
  <c r="M578" i="55"/>
  <c r="M107" i="55"/>
  <c r="M143" i="55"/>
  <c r="M182" i="55"/>
  <c r="M222" i="55"/>
  <c r="M266" i="55"/>
  <c r="M306" i="55"/>
  <c r="M348" i="55"/>
  <c r="U10" i="50" a="1"/>
  <c r="U10" i="50" s="1"/>
  <c r="Q10" i="50" a="1"/>
  <c r="Q10" i="50" s="1"/>
  <c r="O10" i="50" a="1"/>
  <c r="O10" i="50" s="1"/>
  <c r="M13" i="50"/>
  <c r="P10" i="50" a="1"/>
  <c r="P10" i="50" s="1"/>
  <c r="N10" i="50" a="1"/>
  <c r="N10" i="50" s="1"/>
  <c r="J10" i="50"/>
  <c r="D308" i="55"/>
  <c r="D73" i="55"/>
  <c r="D412" i="55"/>
  <c r="D503" i="55"/>
  <c r="D272" i="55"/>
  <c r="D286" i="55"/>
  <c r="M311" i="55"/>
  <c r="M187" i="55"/>
  <c r="M507" i="55"/>
  <c r="M355" i="55"/>
  <c r="M357" i="55"/>
  <c r="M83" i="55"/>
  <c r="M244" i="55"/>
  <c r="M420" i="55"/>
  <c r="M300" i="55"/>
  <c r="M500" i="55"/>
  <c r="M326" i="55"/>
  <c r="M202" i="55"/>
  <c r="M81" i="55"/>
  <c r="M483" i="55"/>
  <c r="M371" i="55"/>
  <c r="M520" i="55"/>
  <c r="M457" i="55"/>
  <c r="M121" i="55"/>
  <c r="M282" i="55"/>
  <c r="M293" i="55"/>
  <c r="M156" i="55"/>
  <c r="M567" i="55"/>
  <c r="M203" i="55"/>
  <c r="M271" i="55"/>
  <c r="M227" i="55"/>
  <c r="M111" i="55"/>
  <c r="M582" i="55"/>
  <c r="M471" i="55"/>
  <c r="M437" i="55"/>
  <c r="M416" i="55"/>
  <c r="M497" i="55"/>
  <c r="M409" i="55"/>
  <c r="M476" i="55"/>
  <c r="M140" i="55"/>
  <c r="M190" i="55"/>
  <c r="M393" i="55"/>
  <c r="M435" i="55"/>
  <c r="M108" i="55"/>
  <c r="M228" i="55"/>
  <c r="M110" i="55"/>
  <c r="M318" i="55"/>
  <c r="M333" i="55"/>
  <c r="M286" i="55"/>
  <c r="M241" i="55"/>
  <c r="M163" i="55"/>
  <c r="M125" i="55"/>
  <c r="M562" i="55"/>
  <c r="M519" i="55"/>
  <c r="M452" i="55"/>
  <c r="M418" i="55"/>
  <c r="M389" i="55"/>
  <c r="M462" i="55"/>
  <c r="M579" i="55"/>
  <c r="M384" i="55"/>
  <c r="M525" i="55"/>
  <c r="M571" i="55"/>
  <c r="M171" i="55"/>
  <c r="M225" i="55"/>
  <c r="M335" i="55"/>
  <c r="M417" i="55"/>
  <c r="M524" i="55"/>
  <c r="M356" i="55"/>
  <c r="M350" i="55"/>
  <c r="M206" i="55"/>
  <c r="M365" i="55"/>
  <c r="M331" i="55"/>
  <c r="M291" i="55"/>
  <c r="M246" i="55"/>
  <c r="M207" i="55"/>
  <c r="M167" i="55"/>
  <c r="M130" i="55"/>
  <c r="M87" i="55"/>
  <c r="M566" i="55"/>
  <c r="M523" i="55"/>
  <c r="M487" i="55"/>
  <c r="M455" i="55"/>
  <c r="M422" i="55"/>
  <c r="M375" i="55"/>
  <c r="M386" i="55"/>
  <c r="M444" i="55"/>
  <c r="M517" i="55"/>
  <c r="M573" i="55"/>
  <c r="M380" i="55"/>
  <c r="M446" i="55"/>
  <c r="M512" i="55"/>
  <c r="M565" i="55"/>
  <c r="M115" i="55"/>
  <c r="M165" i="55"/>
  <c r="M219" i="55"/>
  <c r="M275" i="55"/>
  <c r="M329" i="55"/>
  <c r="M403" i="55"/>
  <c r="M583" i="55"/>
  <c r="M304" i="55"/>
  <c r="M274" i="55"/>
  <c r="M106" i="55"/>
  <c r="M561" i="55"/>
  <c r="M201" i="55"/>
  <c r="M498" i="55"/>
  <c r="M240" i="55"/>
  <c r="M105" i="55"/>
  <c r="M398" i="55"/>
  <c r="M245" i="55"/>
  <c r="M148" i="55"/>
  <c r="M543" i="55"/>
  <c r="M400" i="55"/>
  <c r="M536" i="55"/>
  <c r="M542" i="55"/>
  <c r="M303" i="55"/>
  <c r="M131" i="55"/>
  <c r="M464" i="55"/>
  <c r="M169" i="55"/>
  <c r="M160" i="55"/>
  <c r="D584" i="55"/>
  <c r="D482" i="55"/>
  <c r="D120" i="55"/>
  <c r="D460" i="55"/>
  <c r="D289" i="55"/>
  <c r="D300" i="55"/>
  <c r="D479" i="55"/>
  <c r="D452" i="55"/>
  <c r="D401" i="55"/>
  <c r="D202" i="55"/>
  <c r="D137" i="55"/>
  <c r="D516" i="55"/>
  <c r="D348" i="55"/>
  <c r="D538" i="55"/>
  <c r="D92" i="55"/>
  <c r="D535" i="55"/>
  <c r="D304" i="55"/>
  <c r="D112" i="55"/>
  <c r="M424" i="55"/>
  <c r="M73" i="55"/>
  <c r="M78" i="55"/>
  <c r="M453" i="55"/>
  <c r="M79" i="55"/>
  <c r="D132" i="55"/>
  <c r="D341" i="55"/>
  <c r="D319" i="55"/>
  <c r="D302" i="55"/>
  <c r="D140" i="55"/>
  <c r="D345" i="55"/>
  <c r="D565" i="55"/>
  <c r="D212" i="55"/>
  <c r="D203" i="55"/>
  <c r="D406" i="55"/>
  <c r="D229" i="55"/>
  <c r="D311" i="55"/>
  <c r="D358" i="55"/>
  <c r="D527" i="55"/>
  <c r="D128" i="55"/>
  <c r="D352" i="55"/>
  <c r="D65" i="55"/>
  <c r="D124" i="55"/>
  <c r="D256" i="55"/>
  <c r="D403" i="55"/>
  <c r="D209" i="55"/>
  <c r="D586" i="55"/>
  <c r="D448" i="55"/>
  <c r="D190" i="55"/>
  <c r="D480" i="55"/>
  <c r="D354" i="55"/>
  <c r="D305" i="55"/>
  <c r="D415" i="55"/>
  <c r="D389" i="55"/>
  <c r="D365" i="55"/>
  <c r="D364" i="55"/>
  <c r="D464" i="55"/>
  <c r="D539" i="55"/>
  <c r="D453" i="55"/>
  <c r="D87" i="55"/>
  <c r="D330" i="55"/>
  <c r="D537" i="55"/>
  <c r="D164" i="55"/>
  <c r="D266" i="55"/>
  <c r="D366" i="55"/>
  <c r="D328" i="55"/>
  <c r="D334" i="55"/>
  <c r="D207" i="55"/>
  <c r="D83" i="55"/>
  <c r="D343" i="55"/>
  <c r="D214" i="55"/>
  <c r="D245" i="55"/>
  <c r="D394" i="55"/>
  <c r="D439" i="55"/>
  <c r="D413" i="55"/>
  <c r="D395" i="55"/>
  <c r="D102" i="55"/>
  <c r="D219" i="55"/>
  <c r="D133" i="55"/>
  <c r="D297" i="55"/>
  <c r="D172" i="55"/>
  <c r="D372" i="55"/>
  <c r="D323" i="55"/>
  <c r="D169" i="55"/>
  <c r="D508" i="55"/>
  <c r="D210" i="55"/>
  <c r="D426" i="55"/>
  <c r="D549" i="55"/>
  <c r="D528" i="55"/>
  <c r="D246" i="55"/>
  <c r="D175" i="55"/>
  <c r="D110" i="55"/>
  <c r="D543" i="55"/>
  <c r="D566" i="55"/>
  <c r="D315" i="55"/>
  <c r="M336" i="55"/>
  <c r="M296" i="55"/>
  <c r="M276" i="55"/>
  <c r="M232" i="55"/>
  <c r="M212" i="55"/>
  <c r="M172" i="55"/>
  <c r="M153" i="55"/>
  <c r="M116" i="55"/>
  <c r="M97" i="55"/>
  <c r="M570" i="55"/>
  <c r="M550" i="55"/>
  <c r="M511" i="55"/>
  <c r="M491" i="55"/>
  <c r="M459" i="55"/>
  <c r="M441" i="55"/>
  <c r="M408" i="55"/>
  <c r="M379" i="55"/>
  <c r="M382" i="55"/>
  <c r="M413" i="55"/>
  <c r="M484" i="55"/>
  <c r="M514" i="55"/>
  <c r="M560" i="55"/>
  <c r="M354" i="55"/>
  <c r="M406" i="55"/>
  <c r="M442" i="55"/>
  <c r="M509" i="55"/>
  <c r="M538" i="55"/>
  <c r="M74" i="55"/>
  <c r="M109" i="55"/>
  <c r="M159" i="55"/>
  <c r="M185" i="55"/>
  <c r="M237" i="55"/>
  <c r="M269" i="55"/>
  <c r="M323" i="55"/>
  <c r="M474" i="55"/>
  <c r="M580" i="55"/>
  <c r="M193" i="55"/>
  <c r="M284" i="55"/>
  <c r="M75" i="55"/>
  <c r="M168" i="55"/>
  <c r="M339" i="55"/>
  <c r="M310" i="55"/>
  <c r="M181" i="55"/>
  <c r="M118" i="55"/>
  <c r="M480" i="55"/>
  <c r="M405" i="55"/>
  <c r="M361" i="55"/>
  <c r="M312" i="55"/>
  <c r="M213" i="55"/>
  <c r="M166" i="55"/>
  <c r="M555" i="55"/>
  <c r="M532" i="55"/>
  <c r="M325" i="55"/>
  <c r="M290" i="55"/>
  <c r="M215" i="55"/>
  <c r="M144" i="55"/>
  <c r="M113" i="55"/>
  <c r="M505" i="55"/>
  <c r="M461" i="55"/>
  <c r="M401" i="55"/>
  <c r="M267" i="55"/>
  <c r="M175" i="55"/>
  <c r="M98" i="55"/>
  <c r="M541" i="55"/>
  <c r="M366" i="55"/>
  <c r="M316" i="55"/>
  <c r="M251" i="55"/>
  <c r="M192" i="55"/>
  <c r="M134" i="55"/>
  <c r="M586" i="55"/>
  <c r="M527" i="55"/>
  <c r="M475" i="55"/>
  <c r="M425" i="55"/>
  <c r="M359" i="55"/>
  <c r="M431" i="55"/>
  <c r="M533" i="55"/>
  <c r="M377" i="55"/>
  <c r="M473" i="55"/>
  <c r="M551" i="55"/>
  <c r="M133" i="55"/>
  <c r="M211" i="55"/>
  <c r="M295" i="55"/>
  <c r="M432" i="55"/>
  <c r="M114" i="55"/>
  <c r="M443" i="55"/>
  <c r="M252" i="55"/>
  <c r="M242" i="55"/>
  <c r="M577" i="55"/>
  <c r="M564" i="55"/>
  <c r="M265" i="55"/>
  <c r="M122" i="55"/>
  <c r="M385" i="55"/>
  <c r="M248" i="55"/>
  <c r="M180" i="55"/>
  <c r="M575" i="55"/>
  <c r="M368" i="55"/>
  <c r="M305" i="55"/>
  <c r="M220" i="55"/>
  <c r="M138" i="55"/>
  <c r="M341" i="55"/>
  <c r="M321" i="55"/>
  <c r="M301" i="55"/>
  <c r="M281" i="55"/>
  <c r="M261" i="55"/>
  <c r="M236" i="55"/>
  <c r="M217" i="55"/>
  <c r="M197" i="55"/>
  <c r="M177" i="55"/>
  <c r="M158" i="55"/>
  <c r="M139" i="55"/>
  <c r="M120" i="55"/>
  <c r="M102" i="55"/>
  <c r="M72" i="55"/>
  <c r="M574" i="55"/>
  <c r="M554" i="55"/>
  <c r="M531" i="55"/>
  <c r="M515" i="55"/>
  <c r="M495" i="55"/>
  <c r="M479" i="55"/>
  <c r="M463" i="55"/>
  <c r="M449" i="55"/>
  <c r="M429" i="55"/>
  <c r="M414" i="55"/>
  <c r="M387" i="55"/>
  <c r="M363" i="55"/>
  <c r="M369" i="55"/>
  <c r="M392" i="55"/>
  <c r="M428" i="55"/>
  <c r="M478" i="55"/>
  <c r="M504" i="55"/>
  <c r="M530" i="55"/>
  <c r="M556" i="55"/>
  <c r="M351" i="55"/>
  <c r="M374" i="55"/>
  <c r="M402" i="55"/>
  <c r="M436" i="55"/>
  <c r="M470" i="55"/>
  <c r="M506" i="55"/>
  <c r="M528" i="55"/>
  <c r="M548" i="55"/>
  <c r="M584" i="55"/>
  <c r="M103" i="55"/>
  <c r="M127" i="55"/>
  <c r="M152" i="55"/>
  <c r="M179" i="55"/>
  <c r="M204" i="55"/>
  <c r="M231" i="55"/>
  <c r="M262" i="55"/>
  <c r="M289" i="55"/>
  <c r="M315" i="55"/>
  <c r="M344" i="55"/>
  <c r="D166" i="55"/>
  <c r="D548" i="55"/>
  <c r="D147" i="55"/>
  <c r="D570" i="55"/>
  <c r="D534" i="55"/>
  <c r="D490" i="55"/>
  <c r="D421" i="55"/>
  <c r="D332" i="55"/>
  <c r="D379" i="55"/>
  <c r="D287" i="55"/>
  <c r="D220" i="55"/>
  <c r="D208" i="55"/>
  <c r="D582" i="55"/>
  <c r="D456" i="55"/>
  <c r="D515" i="55"/>
  <c r="D559" i="55"/>
  <c r="D312" i="55"/>
  <c r="D63" i="55"/>
  <c r="D376" i="55"/>
  <c r="D370" i="55"/>
  <c r="D318" i="55"/>
  <c r="D445" i="55"/>
  <c r="D459" i="55"/>
  <c r="D258" i="55"/>
  <c r="D187" i="55"/>
  <c r="D267" i="55"/>
  <c r="D320" i="55"/>
  <c r="D317" i="55"/>
  <c r="D201" i="55"/>
  <c r="D465" i="55"/>
  <c r="D278" i="55"/>
  <c r="D113" i="55"/>
  <c r="D105" i="55"/>
  <c r="D183" i="55"/>
  <c r="D408" i="55"/>
  <c r="D587" i="55"/>
  <c r="D331" i="55"/>
  <c r="D271" i="55"/>
  <c r="D569" i="55"/>
  <c r="D424" i="55"/>
  <c r="D507" i="55"/>
  <c r="D443" i="55"/>
  <c r="D397" i="55"/>
  <c r="D90" i="55"/>
  <c r="M63" i="55"/>
  <c r="M427" i="55"/>
  <c r="M469" i="55"/>
  <c r="M557" i="55"/>
  <c r="M92" i="55"/>
  <c r="M173" i="55"/>
  <c r="M259" i="55"/>
  <c r="M346" i="55"/>
  <c r="M438" i="55"/>
  <c r="M146" i="55"/>
  <c r="M230" i="55"/>
  <c r="M319" i="55"/>
  <c r="M327" i="55"/>
  <c r="M260" i="55"/>
  <c r="M194" i="55"/>
  <c r="M135" i="55"/>
  <c r="M585" i="55"/>
  <c r="M516" i="55"/>
  <c r="M447" i="55"/>
  <c r="M569" i="55"/>
  <c r="M364" i="55"/>
  <c r="M324" i="55"/>
  <c r="M277" i="55"/>
  <c r="M226" i="55"/>
  <c r="M176" i="55"/>
  <c r="M132" i="55"/>
  <c r="M82" i="55"/>
  <c r="M537" i="55"/>
  <c r="M390" i="55"/>
  <c r="M334" i="55"/>
  <c r="M299" i="55"/>
  <c r="M263" i="55"/>
  <c r="M223" i="55"/>
  <c r="M188" i="55"/>
  <c r="M155" i="55"/>
  <c r="M119" i="55"/>
  <c r="M77" i="55"/>
  <c r="M510" i="55"/>
  <c r="M485" i="55"/>
  <c r="M407" i="55"/>
  <c r="M376" i="55"/>
  <c r="D68" i="55"/>
  <c r="D336" i="55"/>
  <c r="D141" i="55"/>
  <c r="D125" i="55"/>
  <c r="D130" i="55"/>
  <c r="D277" i="55"/>
  <c r="D301" i="55"/>
  <c r="D393" i="55"/>
  <c r="D198" i="55"/>
  <c r="D99" i="55"/>
  <c r="D495" i="55"/>
  <c r="D463" i="55"/>
  <c r="D138" i="55"/>
  <c r="D280" i="55"/>
  <c r="D152" i="55"/>
  <c r="D192" i="55"/>
  <c r="M314" i="55"/>
  <c r="M270" i="55"/>
  <c r="M221" i="55"/>
  <c r="M184" i="55"/>
  <c r="M141" i="55"/>
  <c r="M101" i="55"/>
  <c r="M466" i="55"/>
  <c r="M496" i="55"/>
  <c r="M151" i="55"/>
  <c r="M234" i="55"/>
  <c r="M320" i="55"/>
  <c r="M423" i="55"/>
  <c r="M126" i="55"/>
  <c r="M209" i="55"/>
  <c r="M297" i="55"/>
  <c r="M353" i="55"/>
  <c r="M340" i="55"/>
  <c r="M278" i="55"/>
  <c r="M210" i="55"/>
  <c r="M149" i="55"/>
  <c r="M84" i="55"/>
  <c r="M521" i="55"/>
  <c r="M450" i="55"/>
  <c r="M370" i="55"/>
  <c r="M549" i="55"/>
  <c r="M338" i="55"/>
  <c r="M287" i="55"/>
  <c r="M235" i="55"/>
  <c r="M189" i="55"/>
  <c r="M142" i="55"/>
  <c r="M100" i="55"/>
  <c r="M547" i="55"/>
  <c r="M490" i="55"/>
  <c r="M345" i="55"/>
  <c r="M308" i="55"/>
  <c r="M272" i="55"/>
  <c r="M233" i="55"/>
  <c r="M196" i="55"/>
  <c r="M161" i="55"/>
  <c r="M128" i="55"/>
  <c r="M95" i="55"/>
  <c r="M559" i="55"/>
  <c r="M488" i="55"/>
  <c r="M440" i="55"/>
  <c r="M381" i="55"/>
  <c r="M330" i="55"/>
  <c r="M285" i="55"/>
  <c r="M238" i="55"/>
  <c r="M200" i="55"/>
  <c r="M157" i="55"/>
  <c r="M117" i="55"/>
  <c r="D80" i="55"/>
  <c r="D373" i="55"/>
  <c r="D446" i="55"/>
  <c r="D580" i="55"/>
  <c r="D233" i="55"/>
  <c r="D388" i="55"/>
  <c r="D234" i="55"/>
  <c r="D551" i="55"/>
  <c r="D181" i="55"/>
  <c r="D542" i="55"/>
  <c r="D526" i="55"/>
  <c r="D510" i="55"/>
  <c r="D494" i="55"/>
  <c r="D478" i="55"/>
  <c r="D462" i="55"/>
  <c r="D417" i="55"/>
  <c r="D574" i="55"/>
  <c r="D157" i="55"/>
  <c r="D136" i="55"/>
  <c r="D363" i="55"/>
  <c r="D273" i="55"/>
  <c r="D129" i="55"/>
  <c r="D577" i="55"/>
  <c r="D109" i="55"/>
  <c r="D241" i="55"/>
  <c r="D244" i="55"/>
  <c r="D581" i="55"/>
  <c r="D285" i="55"/>
  <c r="D261" i="55"/>
  <c r="D199" i="55"/>
  <c r="D85" i="55"/>
  <c r="D282" i="55"/>
  <c r="D461" i="55"/>
  <c r="D483" i="55"/>
  <c r="D504" i="55"/>
  <c r="D525" i="55"/>
  <c r="D269" i="55"/>
  <c r="D146" i="55"/>
  <c r="D298" i="55"/>
  <c r="D314" i="55"/>
  <c r="D307" i="55"/>
  <c r="D440" i="55"/>
  <c r="D400" i="55"/>
  <c r="D142" i="55"/>
  <c r="D126" i="55"/>
  <c r="D211" i="55"/>
  <c r="D168" i="55"/>
  <c r="D555" i="55"/>
  <c r="D79" i="55"/>
  <c r="D374" i="55"/>
  <c r="D442" i="55"/>
  <c r="D369" i="55"/>
  <c r="D117" i="55"/>
  <c r="D419" i="55"/>
  <c r="D491" i="55"/>
  <c r="D533" i="55"/>
  <c r="D186" i="55"/>
  <c r="D165" i="55"/>
  <c r="D134" i="55"/>
  <c r="D324" i="55"/>
  <c r="D436" i="55"/>
  <c r="D579" i="55"/>
  <c r="D95" i="55"/>
  <c r="D71" i="55"/>
  <c r="D100" i="55"/>
  <c r="D399" i="55"/>
  <c r="D205" i="55"/>
  <c r="D550" i="55"/>
  <c r="D455" i="55"/>
  <c r="D476" i="55"/>
  <c r="D497" i="55"/>
  <c r="D519" i="55"/>
  <c r="D540" i="55"/>
  <c r="D149" i="55"/>
  <c r="D347" i="55"/>
  <c r="D377" i="55"/>
  <c r="D84" i="55"/>
  <c r="D226" i="55"/>
  <c r="D362" i="55"/>
  <c r="D340" i="55"/>
  <c r="D576" i="55"/>
  <c r="D431" i="55"/>
  <c r="D213" i="55"/>
  <c r="D310" i="55"/>
  <c r="D171" i="55"/>
  <c r="D106" i="55"/>
  <c r="D231" i="55"/>
  <c r="D262" i="55"/>
  <c r="D167" i="55"/>
  <c r="D101" i="55"/>
  <c r="D159" i="55"/>
  <c r="D299" i="55"/>
  <c r="D558" i="55"/>
  <c r="D475" i="55"/>
  <c r="D517" i="55"/>
  <c r="D96" i="55"/>
  <c r="D398" i="55"/>
  <c r="D284" i="55"/>
  <c r="D242" i="55"/>
  <c r="D247" i="55"/>
  <c r="D78" i="55"/>
  <c r="D295" i="55"/>
  <c r="D72" i="55"/>
  <c r="D162" i="55"/>
  <c r="D381" i="55"/>
  <c r="D118" i="55"/>
  <c r="D249" i="55"/>
  <c r="D252" i="55"/>
  <c r="D313" i="55"/>
  <c r="D386" i="55"/>
  <c r="D438" i="55"/>
  <c r="D217" i="55"/>
  <c r="D66" i="55"/>
  <c r="D103" i="55"/>
  <c r="D572" i="55"/>
  <c r="D197" i="55"/>
  <c r="D227" i="55"/>
  <c r="D322" i="55"/>
  <c r="D578" i="55"/>
  <c r="D532" i="55"/>
  <c r="D511" i="55"/>
  <c r="D489" i="55"/>
  <c r="D468" i="55"/>
  <c r="D418" i="55"/>
  <c r="D195" i="55"/>
  <c r="D148" i="55"/>
  <c r="D367" i="55"/>
  <c r="D437" i="55"/>
  <c r="D553" i="55"/>
  <c r="AC49" i="55" a="1"/>
  <c r="AC49" i="55" s="1"/>
  <c r="X39" i="55" a="1"/>
  <c r="X39" i="55" s="1"/>
  <c r="Y51" i="55" a="1"/>
  <c r="Y51" i="55" s="1"/>
  <c r="D76" i="55"/>
  <c r="D243" i="55"/>
  <c r="D215" i="55"/>
  <c r="D235" i="55"/>
  <c r="D524" i="55"/>
  <c r="D223" i="55"/>
  <c r="D552" i="55"/>
  <c r="D240" i="55"/>
  <c r="D236" i="55"/>
  <c r="D541" i="55"/>
  <c r="D193" i="55"/>
  <c r="D441" i="55"/>
  <c r="D470" i="55"/>
  <c r="D93" i="55"/>
  <c r="D121" i="55"/>
  <c r="D407" i="55"/>
  <c r="D434" i="55"/>
  <c r="D259" i="55"/>
  <c r="D402" i="55"/>
  <c r="D414" i="55"/>
  <c r="D111" i="55"/>
  <c r="D545" i="55"/>
  <c r="D429" i="55"/>
  <c r="D469" i="55"/>
  <c r="D303" i="55"/>
  <c r="D499" i="55"/>
  <c r="D200" i="55"/>
  <c r="D474" i="55"/>
  <c r="D94" i="55"/>
  <c r="D361" i="55"/>
  <c r="D221" i="55"/>
  <c r="D276" i="55"/>
  <c r="D477" i="55"/>
  <c r="D546" i="55"/>
  <c r="D387" i="55"/>
  <c r="D238" i="55"/>
  <c r="D270" i="55"/>
  <c r="D325" i="55"/>
  <c r="D237" i="55"/>
  <c r="D153" i="55"/>
  <c r="D513" i="55"/>
  <c r="D396" i="55"/>
  <c r="D107" i="55"/>
  <c r="D291" i="55"/>
  <c r="D472" i="55"/>
  <c r="D116" i="55"/>
  <c r="D466" i="55"/>
  <c r="D143" i="55"/>
  <c r="D423" i="55"/>
  <c r="D333" i="55"/>
  <c r="D268" i="55"/>
  <c r="D380" i="55"/>
  <c r="D487" i="55"/>
  <c r="D501" i="55"/>
  <c r="D163" i="55"/>
  <c r="D135" i="55"/>
  <c r="D156" i="55"/>
  <c r="M411" i="55"/>
  <c r="M410" i="55"/>
  <c r="D444" i="55"/>
  <c r="D375" i="55"/>
  <c r="D326" i="55"/>
  <c r="D378" i="55"/>
  <c r="D567" i="55"/>
  <c r="D493" i="55"/>
  <c r="D81" i="55"/>
  <c r="D260" i="55"/>
  <c r="D523" i="55"/>
  <c r="D67" i="55"/>
  <c r="D454" i="55"/>
  <c r="D13" i="50"/>
  <c r="D47" i="54"/>
  <c r="D33" i="56"/>
  <c r="D34" i="56"/>
  <c r="D16" i="56"/>
  <c r="M69" i="55"/>
  <c r="M93" i="55"/>
  <c r="M451" i="55"/>
  <c r="D24" i="56"/>
  <c r="D17" i="56"/>
  <c r="D14" i="56"/>
  <c r="D13" i="56"/>
  <c r="D26" i="56"/>
  <c r="D14" i="54"/>
  <c r="D25" i="56"/>
  <c r="D27" i="56"/>
  <c r="D39" i="56"/>
  <c r="D38" i="56"/>
  <c r="D21" i="56"/>
  <c r="D32" i="56"/>
  <c r="D18" i="56"/>
  <c r="D15" i="56"/>
  <c r="D18" i="51"/>
  <c r="D16" i="57"/>
  <c r="D18" i="57"/>
  <c r="D139" i="55"/>
  <c r="D435" i="55"/>
  <c r="D145" i="55"/>
  <c r="D353" i="55"/>
  <c r="D131" i="55"/>
  <c r="D531" i="55"/>
  <c r="D346" i="55"/>
  <c r="D309" i="55"/>
  <c r="D432" i="55"/>
  <c r="D506" i="55"/>
  <c r="D250" i="55"/>
  <c r="D290" i="55"/>
  <c r="D357" i="55"/>
  <c r="D224" i="55"/>
  <c r="D296" i="55"/>
  <c r="D384" i="55"/>
  <c r="D123" i="55"/>
  <c r="D176" i="55"/>
  <c r="D583" i="55"/>
  <c r="D188" i="55"/>
  <c r="D416" i="55"/>
  <c r="D263" i="55"/>
  <c r="D430" i="55"/>
  <c r="D420" i="55"/>
  <c r="D225" i="55"/>
  <c r="D339" i="55"/>
  <c r="D564" i="55"/>
  <c r="D385" i="55"/>
  <c r="D189" i="55"/>
  <c r="D573" i="55"/>
  <c r="D409" i="55"/>
  <c r="D498" i="55"/>
  <c r="D316" i="55"/>
  <c r="D433" i="55"/>
  <c r="D509" i="55"/>
  <c r="D265" i="55"/>
  <c r="D447" i="55"/>
  <c r="D562" i="55"/>
  <c r="D585" i="55"/>
  <c r="D481" i="55"/>
  <c r="D283" i="55"/>
  <c r="D194" i="55"/>
  <c r="D179" i="55"/>
  <c r="D89" i="55"/>
  <c r="D108" i="55"/>
  <c r="D154" i="55"/>
  <c r="D254" i="55"/>
  <c r="D204" i="55"/>
  <c r="D321" i="55"/>
  <c r="D222" i="55"/>
  <c r="D275" i="55"/>
  <c r="D119" i="55"/>
  <c r="D529" i="55"/>
  <c r="D390" i="55"/>
  <c r="D484" i="55"/>
  <c r="D158" i="55"/>
  <c r="D530" i="55"/>
  <c r="D70" i="55"/>
  <c r="D337" i="55"/>
  <c r="D467" i="55"/>
  <c r="D239" i="55"/>
  <c r="D342" i="55"/>
  <c r="D544" i="55"/>
  <c r="D77" i="55"/>
  <c r="D471" i="55"/>
  <c r="D293" i="55"/>
  <c r="D349" i="55"/>
  <c r="D371" i="55"/>
  <c r="D410" i="55"/>
  <c r="D122" i="55"/>
  <c r="D392" i="55"/>
  <c r="D88" i="55"/>
  <c r="D473" i="55"/>
  <c r="D127" i="55"/>
  <c r="D177" i="55"/>
  <c r="D292" i="55"/>
  <c r="D514" i="55"/>
  <c r="D173" i="55"/>
  <c r="D335" i="55"/>
  <c r="D82" i="55"/>
  <c r="D488" i="55"/>
  <c r="D356" i="55"/>
  <c r="D568" i="55"/>
  <c r="D274" i="55"/>
  <c r="D512" i="55"/>
  <c r="D329" i="55"/>
  <c r="D355" i="55"/>
  <c r="D492" i="55"/>
  <c r="D404" i="55"/>
  <c r="D344" i="55"/>
  <c r="D216" i="55"/>
  <c r="D160" i="55"/>
  <c r="D575" i="55"/>
  <c r="D91" i="55"/>
  <c r="D64" i="55"/>
  <c r="D104" i="55"/>
  <c r="D196" i="55"/>
  <c r="D521" i="55"/>
  <c r="D281" i="55"/>
  <c r="D98" i="55"/>
  <c r="D13" i="58"/>
  <c r="D15" i="58"/>
  <c r="D36" i="56"/>
  <c r="D20" i="56"/>
  <c r="D28" i="56"/>
  <c r="D23" i="56"/>
  <c r="D30" i="56"/>
  <c r="D37" i="56"/>
  <c r="D29" i="56"/>
  <c r="D35" i="56"/>
  <c r="H10" i="49" a="1"/>
  <c r="H10" i="49" s="1"/>
  <c r="J10" i="49"/>
  <c r="AA12" i="49" s="1"/>
  <c r="R13" i="49"/>
  <c r="AA14" i="49"/>
  <c r="AA15" i="49"/>
  <c r="N21" i="55"/>
  <c r="D18" i="53"/>
  <c r="O21" i="55"/>
  <c r="O10" i="55" s="1"/>
  <c r="AD4" i="53"/>
  <c r="AE5" i="53" s="1"/>
  <c r="Q9" i="53"/>
  <c r="AI183" i="60"/>
  <c r="M9" i="57"/>
  <c r="N9" i="56"/>
  <c r="M9" i="56"/>
  <c r="O9" i="56"/>
  <c r="P9" i="59"/>
  <c r="Q9" i="59"/>
  <c r="M62" i="55"/>
  <c r="M91" i="55"/>
  <c r="M89" i="55"/>
  <c r="D20" i="51"/>
  <c r="D20" i="54"/>
  <c r="M71" i="55"/>
  <c r="D36" i="54"/>
  <c r="D13" i="51"/>
  <c r="M90" i="55"/>
  <c r="M257" i="55"/>
  <c r="D24" i="51"/>
  <c r="D39" i="54"/>
  <c r="D17" i="58"/>
  <c r="D15" i="57"/>
  <c r="AB15" i="49"/>
  <c r="D17" i="57"/>
  <c r="AB14" i="49"/>
  <c r="D18" i="52"/>
  <c r="D38" i="52"/>
  <c r="D15" i="52"/>
  <c r="D33" i="52"/>
  <c r="D19" i="52"/>
  <c r="D42" i="52"/>
  <c r="D39" i="52"/>
  <c r="D18" i="58"/>
  <c r="D19" i="58"/>
  <c r="D14" i="57"/>
  <c r="D20" i="57"/>
  <c r="D13" i="52"/>
  <c r="D31" i="52"/>
  <c r="D37" i="52"/>
  <c r="D26" i="52"/>
  <c r="D14" i="52"/>
  <c r="D29" i="52"/>
  <c r="D16" i="58"/>
  <c r="D14" i="58"/>
  <c r="AA16" i="49"/>
  <c r="AB18" i="49"/>
  <c r="S15" i="53"/>
  <c r="D16" i="53"/>
  <c r="D13" i="53"/>
  <c r="D15" i="53"/>
  <c r="D17" i="53"/>
  <c r="D14" i="53"/>
  <c r="M396" i="55"/>
  <c r="M397" i="55"/>
  <c r="M395" i="55"/>
  <c r="M76" i="55"/>
  <c r="D45" i="54"/>
  <c r="D33" i="54"/>
  <c r="D26" i="54"/>
  <c r="D28" i="52"/>
  <c r="D22" i="54"/>
  <c r="D17" i="54"/>
  <c r="D32" i="52"/>
  <c r="D23" i="52"/>
  <c r="D41" i="52"/>
  <c r="AJ331" i="60"/>
  <c r="R331" i="60" s="1"/>
  <c r="AH331" i="60" s="1"/>
  <c r="AI330" i="60"/>
  <c r="AJ330" i="60"/>
  <c r="R330" i="60" s="1"/>
  <c r="AH330" i="60" s="1"/>
  <c r="AJ284" i="60"/>
  <c r="R284" i="60" s="1"/>
  <c r="AH284" i="60" s="1"/>
  <c r="AI284" i="60"/>
  <c r="AJ170" i="60"/>
  <c r="R170" i="60" s="1"/>
  <c r="AH170" i="60" s="1"/>
  <c r="AJ283" i="60"/>
  <c r="R283" i="60" s="1"/>
  <c r="AH283" i="60" s="1"/>
  <c r="AI283" i="60"/>
  <c r="AI304" i="60"/>
  <c r="AJ304" i="60"/>
  <c r="R304" i="60" s="1"/>
  <c r="AH304" i="60" s="1"/>
  <c r="AI327" i="60"/>
  <c r="AJ327" i="60"/>
  <c r="R327" i="60" s="1"/>
  <c r="AH327" i="60" s="1"/>
  <c r="D17" i="52"/>
  <c r="D40" i="52"/>
  <c r="D36" i="52"/>
  <c r="D35" i="52"/>
  <c r="D24" i="52"/>
  <c r="D21" i="52"/>
  <c r="D30" i="52"/>
  <c r="D20" i="52"/>
  <c r="AJ282" i="60"/>
  <c r="R282" i="60" s="1"/>
  <c r="AH282" i="60" s="1"/>
  <c r="AI282" i="60"/>
  <c r="AJ168" i="60"/>
  <c r="R168" i="60" s="1"/>
  <c r="AH168" i="60" s="1"/>
  <c r="T13" i="49"/>
  <c r="AA13" i="49"/>
  <c r="AJ303" i="60"/>
  <c r="R303" i="60" s="1"/>
  <c r="AH303" i="60" s="1"/>
  <c r="D25" i="52"/>
  <c r="D27" i="52"/>
  <c r="D16" i="52"/>
  <c r="D22" i="52"/>
  <c r="D34" i="52"/>
  <c r="T9" i="49"/>
  <c r="Q5" i="54"/>
  <c r="L185" i="60" s="1"/>
  <c r="U5" i="59"/>
  <c r="L328" i="60" s="1"/>
  <c r="R5" i="56"/>
  <c r="L283" i="60" s="1"/>
  <c r="AI120" i="60"/>
  <c r="AI121" i="60"/>
  <c r="M9" i="50"/>
  <c r="AJ114" i="60"/>
  <c r="R114" i="60" s="1"/>
  <c r="P9" i="50"/>
  <c r="AJ117" i="60"/>
  <c r="R117" i="60" s="1"/>
  <c r="AH117" i="60" s="1"/>
  <c r="O9" i="50"/>
  <c r="AI116" i="60"/>
  <c r="AJ118" i="60"/>
  <c r="R118" i="60" s="1"/>
  <c r="AH118" i="60" s="1"/>
  <c r="U9" i="50"/>
  <c r="AJ122" i="60"/>
  <c r="R122" i="60" s="1"/>
  <c r="AH122" i="60" s="1"/>
  <c r="AI118" i="60"/>
  <c r="AI117" i="60"/>
  <c r="N9" i="50"/>
  <c r="AI115" i="60"/>
  <c r="AF189" i="60"/>
  <c r="T189" i="60" s="1"/>
  <c r="N49" i="61" s="1"/>
  <c r="AF151" i="60"/>
  <c r="T151" i="60" s="1"/>
  <c r="N32" i="61" s="1"/>
  <c r="AD151" i="60"/>
  <c r="X32" i="61" s="1"/>
  <c r="R32" i="61"/>
  <c r="AF145" i="60"/>
  <c r="BE22" i="60"/>
  <c r="BE19" i="60"/>
  <c r="AC141" i="60"/>
  <c r="X2" i="51"/>
  <c r="D21" i="51"/>
  <c r="I129" i="60"/>
  <c r="AB142" i="60"/>
  <c r="I304" i="60"/>
  <c r="Q9" i="50"/>
  <c r="AI130" i="60"/>
  <c r="AJ130" i="60"/>
  <c r="R130" i="60" s="1"/>
  <c r="AH130" i="60" s="1"/>
  <c r="Q9" i="51"/>
  <c r="AJ131" i="60"/>
  <c r="R131" i="60" s="1"/>
  <c r="AH131" i="60" s="1"/>
  <c r="AI131" i="60"/>
  <c r="R9" i="51"/>
  <c r="U5" i="52"/>
  <c r="T6" i="52" a="1"/>
  <c r="T6" i="52" s="1"/>
  <c r="AI170" i="60"/>
  <c r="AJ169" i="60"/>
  <c r="R169" i="60" s="1"/>
  <c r="AH169" i="60" s="1"/>
  <c r="AI168" i="60"/>
  <c r="R9" i="53"/>
  <c r="T9" i="53"/>
  <c r="AC5" i="53"/>
  <c r="L168" i="60" s="1"/>
  <c r="AI169" i="60"/>
  <c r="AI186" i="60"/>
  <c r="AI185" i="60"/>
  <c r="L9" i="54"/>
  <c r="AJ184" i="60"/>
  <c r="R184" i="60" s="1"/>
  <c r="AH184" i="60" s="1"/>
  <c r="K9" i="54"/>
  <c r="AJ183" i="60"/>
  <c r="R183" i="60" s="1"/>
  <c r="AH183" i="60" s="1"/>
  <c r="AI184" i="60"/>
  <c r="AB53" i="55" a="1"/>
  <c r="AB53" i="55" s="1"/>
  <c r="S6" i="56" a="1"/>
  <c r="S6" i="56" s="1"/>
  <c r="R5" i="57"/>
  <c r="L303" i="60" s="1"/>
  <c r="AI305" i="60"/>
  <c r="O9" i="57"/>
  <c r="N9" i="57"/>
  <c r="AI303" i="60"/>
  <c r="AJ320" i="60"/>
  <c r="R320" i="60" s="1"/>
  <c r="AH320" i="60" s="1"/>
  <c r="M9" i="58"/>
  <c r="AI320" i="60"/>
  <c r="AI331" i="60"/>
  <c r="W5" i="59"/>
  <c r="W4" i="59" s="1"/>
  <c r="X5" i="59" s="1"/>
  <c r="AJ329" i="60"/>
  <c r="R329" i="60" s="1"/>
  <c r="AH329" i="60" s="1"/>
  <c r="R9" i="59"/>
  <c r="O9" i="59"/>
  <c r="M9" i="59"/>
  <c r="AI332" i="60"/>
  <c r="M1" i="52"/>
  <c r="AG159" i="60" s="1"/>
  <c r="L1" i="52"/>
  <c r="AG158" i="60" s="1"/>
  <c r="D43" i="54"/>
  <c r="D31" i="54"/>
  <c r="D40" i="54"/>
  <c r="D18" i="54"/>
  <c r="D13" i="54"/>
  <c r="D44" i="54"/>
  <c r="D35" i="54"/>
  <c r="D19" i="54"/>
  <c r="D27" i="54"/>
  <c r="D21" i="54"/>
  <c r="D23" i="54"/>
  <c r="D46" i="54"/>
  <c r="D16" i="54"/>
  <c r="D28" i="54"/>
  <c r="D42" i="54"/>
  <c r="D29" i="54"/>
  <c r="D34" i="54"/>
  <c r="D41" i="54"/>
  <c r="D30" i="54"/>
  <c r="D32" i="54"/>
  <c r="D38" i="54"/>
  <c r="D25" i="54"/>
  <c r="D24" i="54"/>
  <c r="D37" i="54"/>
  <c r="AB12" i="49"/>
  <c r="D451" i="55"/>
  <c r="D264" i="55"/>
  <c r="D306" i="55"/>
  <c r="D253" i="55"/>
  <c r="D563" i="55"/>
  <c r="D383" i="55"/>
  <c r="D502" i="55"/>
  <c r="D405" i="55"/>
  <c r="D338" i="55"/>
  <c r="D62" i="55"/>
  <c r="D500" i="55"/>
  <c r="D97" i="55"/>
  <c r="D391" i="55"/>
  <c r="D554" i="55"/>
  <c r="D151" i="55"/>
  <c r="D174" i="55"/>
  <c r="D257" i="55"/>
  <c r="D327" i="55"/>
  <c r="D155" i="55"/>
  <c r="D228" i="55"/>
  <c r="D232" i="55"/>
  <c r="D368" i="55"/>
  <c r="D518" i="55"/>
  <c r="D170" i="55"/>
  <c r="D382" i="55"/>
  <c r="D351" i="55"/>
  <c r="D557" i="55"/>
  <c r="D161" i="55"/>
  <c r="D359" i="55"/>
  <c r="D561" i="55"/>
  <c r="D184" i="55"/>
  <c r="S19" i="53"/>
  <c r="Q1" i="50"/>
  <c r="AG118" i="60" s="1"/>
  <c r="N1" i="50"/>
  <c r="AG115" i="60" s="1"/>
  <c r="O1" i="50"/>
  <c r="AG116" i="60" s="1"/>
  <c r="I1" i="50"/>
  <c r="AJ112" i="60" s="1"/>
  <c r="L117" i="60" s="1"/>
  <c r="N117" i="60" s="1"/>
  <c r="M1" i="50"/>
  <c r="AG114" i="60" s="1"/>
  <c r="P1" i="50"/>
  <c r="AG117" i="60" s="1"/>
  <c r="AG331" i="60"/>
  <c r="D22" i="51"/>
  <c r="D25" i="51"/>
  <c r="D14" i="51"/>
  <c r="M256" i="55"/>
  <c r="D16" i="51"/>
  <c r="D505" i="55"/>
  <c r="D248" i="55"/>
  <c r="D185" i="55"/>
  <c r="D255" i="55"/>
  <c r="D450" i="55"/>
  <c r="D114" i="55"/>
  <c r="D571" i="55"/>
  <c r="D536" i="55"/>
  <c r="D425" i="55"/>
  <c r="D178" i="55"/>
  <c r="D115" i="55"/>
  <c r="D350" i="55"/>
  <c r="D86" i="55"/>
  <c r="D458" i="55"/>
  <c r="D457" i="55"/>
  <c r="D144" i="55"/>
  <c r="D191" i="55"/>
  <c r="D180" i="55"/>
  <c r="D75" i="55"/>
  <c r="D449" i="55"/>
  <c r="D360" i="55"/>
  <c r="D428" i="55"/>
  <c r="D218" i="55"/>
  <c r="D522" i="55"/>
  <c r="D206" i="55"/>
  <c r="D560" i="55"/>
  <c r="D485" i="55"/>
  <c r="D556" i="55"/>
  <c r="D294" i="55"/>
  <c r="D520" i="55"/>
  <c r="D486" i="55"/>
  <c r="D74" i="55"/>
  <c r="D411" i="55"/>
  <c r="D422" i="55"/>
  <c r="D279" i="55"/>
  <c r="D69" i="55"/>
  <c r="D182" i="55"/>
  <c r="D547" i="55"/>
  <c r="D150" i="55"/>
  <c r="D427" i="55"/>
  <c r="D288" i="55"/>
  <c r="D251" i="55"/>
  <c r="D15" i="51"/>
  <c r="M255" i="55"/>
  <c r="D23" i="51"/>
  <c r="M85" i="55"/>
  <c r="D26" i="51"/>
  <c r="M1" i="54"/>
  <c r="AG185" i="60" s="1"/>
  <c r="D17" i="51"/>
  <c r="D19" i="51"/>
  <c r="M587" i="55"/>
  <c r="P9" i="53"/>
  <c r="S13" i="53"/>
  <c r="S14" i="53"/>
  <c r="O9" i="53"/>
  <c r="S16" i="53"/>
  <c r="S18" i="53"/>
  <c r="S17" i="53"/>
  <c r="AJ115" i="60"/>
  <c r="R115" i="60" s="1"/>
  <c r="AH115" i="60" s="1"/>
  <c r="AI122" i="60"/>
  <c r="AI114" i="60"/>
  <c r="AJ116" i="60"/>
  <c r="R116" i="60" s="1"/>
  <c r="AH116" i="60" s="1"/>
  <c r="X137" i="60"/>
  <c r="R24" i="61" s="1"/>
  <c r="N1" i="54"/>
  <c r="AG186" i="60" s="1"/>
  <c r="K1" i="54"/>
  <c r="AG183" i="60" s="1"/>
  <c r="Z12" i="49"/>
  <c r="X105" i="60" s="1"/>
  <c r="L1" i="54"/>
  <c r="AG184" i="60" s="1"/>
  <c r="AJ167" i="60"/>
  <c r="R167" i="60" s="1"/>
  <c r="AH167" i="60" s="1"/>
  <c r="AI167" i="60"/>
  <c r="S9" i="53"/>
  <c r="AJ166" i="60"/>
  <c r="R166" i="60" s="1"/>
  <c r="AH166" i="60" s="1"/>
  <c r="AI166" i="60"/>
  <c r="AD208" i="60"/>
  <c r="X61" i="61" s="1"/>
  <c r="AD306" i="60"/>
  <c r="X75" i="61" s="1"/>
  <c r="AE306" i="60"/>
  <c r="Y75" i="61" s="1"/>
  <c r="AE311" i="60"/>
  <c r="Y79" i="61" s="1"/>
  <c r="AD311" i="60"/>
  <c r="X79" i="61" s="1"/>
  <c r="AE195" i="60"/>
  <c r="Y54" i="61" s="1"/>
  <c r="AD195" i="60"/>
  <c r="X54" i="61" s="1"/>
  <c r="AD204" i="60"/>
  <c r="X57" i="61" s="1"/>
  <c r="AF204" i="60"/>
  <c r="Z57" i="61" s="1"/>
  <c r="AF311" i="60"/>
  <c r="Z79" i="61" s="1"/>
  <c r="AF306" i="60"/>
  <c r="Z75" i="61" s="1"/>
  <c r="AF308" i="60"/>
  <c r="Z77" i="61" s="1"/>
  <c r="AF208" i="60"/>
  <c r="T208" i="60" s="1"/>
  <c r="N61" i="61" s="1"/>
  <c r="AF195" i="60"/>
  <c r="T195" i="60" s="1"/>
  <c r="N54" i="61" s="1"/>
  <c r="AD135" i="60"/>
  <c r="X22" i="61" s="1"/>
  <c r="AE135" i="60"/>
  <c r="Y22" i="61" s="1"/>
  <c r="AE150" i="60"/>
  <c r="Y31" i="61" s="1"/>
  <c r="AD152" i="60"/>
  <c r="X33" i="61" s="1"/>
  <c r="AE152" i="60"/>
  <c r="Y33" i="61" s="1"/>
  <c r="AD134" i="60"/>
  <c r="X21" i="61" s="1"/>
  <c r="AF150" i="60"/>
  <c r="Z31" i="61" s="1"/>
  <c r="AF180" i="60"/>
  <c r="Z45" i="61" s="1"/>
  <c r="AF152" i="60"/>
  <c r="T152" i="60" s="1"/>
  <c r="N33" i="61" s="1"/>
  <c r="AE206" i="60"/>
  <c r="Y59" i="61" s="1"/>
  <c r="BG12" i="60"/>
  <c r="R67" i="61"/>
  <c r="AD146" i="60"/>
  <c r="X27" i="61" s="1"/>
  <c r="AF194" i="60"/>
  <c r="T194" i="60" s="1"/>
  <c r="N53" i="61" s="1"/>
  <c r="AD194" i="60"/>
  <c r="X53" i="61" s="1"/>
  <c r="AE194" i="60"/>
  <c r="Y53" i="61" s="1"/>
  <c r="AC143" i="60"/>
  <c r="AN18" i="60"/>
  <c r="AC189" i="60" s="1"/>
  <c r="W49" i="61" s="1"/>
  <c r="BE13" i="60"/>
  <c r="AY18" i="60"/>
  <c r="AY22" i="60"/>
  <c r="AM50" i="60"/>
  <c r="AO20" i="60" s="1"/>
  <c r="AF146" i="60"/>
  <c r="T146" i="60" s="1"/>
  <c r="N27" i="61" s="1"/>
  <c r="AD150" i="60"/>
  <c r="X31" i="61" s="1"/>
  <c r="BA18" i="60"/>
  <c r="AD174" i="60" l="1"/>
  <c r="X40" i="61" s="1"/>
  <c r="AD171" i="60"/>
  <c r="X37" i="61" s="1"/>
  <c r="AF179" i="60"/>
  <c r="T179" i="60" s="1"/>
  <c r="N44" i="61" s="1"/>
  <c r="AD179" i="60"/>
  <c r="X44" i="61" s="1"/>
  <c r="AE133" i="60"/>
  <c r="Y20" i="61" s="1"/>
  <c r="AF133" i="60"/>
  <c r="Z20" i="61" s="1"/>
  <c r="AE179" i="60"/>
  <c r="Y44" i="61" s="1"/>
  <c r="AD175" i="60"/>
  <c r="X41" i="61" s="1"/>
  <c r="AD313" i="60"/>
  <c r="X81" i="61" s="1"/>
  <c r="T1" i="49"/>
  <c r="AJ105" i="60" s="1"/>
  <c r="R61" i="61"/>
  <c r="BC15" i="60"/>
  <c r="BA19" i="60"/>
  <c r="AY51" i="60" s="1"/>
  <c r="BA23" i="60"/>
  <c r="AE188" i="60"/>
  <c r="Y48" i="61" s="1"/>
  <c r="BA22" i="60"/>
  <c r="AF188" i="60"/>
  <c r="Z48" i="61" s="1"/>
  <c r="AD188" i="60"/>
  <c r="X48" i="61" s="1"/>
  <c r="AF148" i="60"/>
  <c r="Z29" i="61" s="1"/>
  <c r="AF203" i="60"/>
  <c r="Z56" i="61" s="1"/>
  <c r="AF144" i="60"/>
  <c r="T144" i="60" s="1"/>
  <c r="N25" i="61" s="1"/>
  <c r="AE148" i="60"/>
  <c r="Y29" i="61" s="1"/>
  <c r="AD148" i="60"/>
  <c r="X29" i="61" s="1"/>
  <c r="R45" i="61"/>
  <c r="R57" i="61"/>
  <c r="AD309" i="60"/>
  <c r="X78" i="61" s="1"/>
  <c r="BB53" i="60"/>
  <c r="BB54" i="60" s="1"/>
  <c r="I11" i="50" a="1"/>
  <c r="I11" i="50" s="1"/>
  <c r="AE203" i="60"/>
  <c r="Y56" i="61" s="1"/>
  <c r="AD203" i="60"/>
  <c r="X56" i="61" s="1"/>
  <c r="I216" i="60"/>
  <c r="U2" i="52"/>
  <c r="BG16" i="60"/>
  <c r="R37" i="61"/>
  <c r="AE171" i="60"/>
  <c r="Y37" i="61" s="1"/>
  <c r="N10" i="55"/>
  <c r="J26" i="62"/>
  <c r="DQ61" i="55" a="1"/>
  <c r="DQ61" i="55" s="1"/>
  <c r="DD61" i="55" a="1"/>
  <c r="DD61" i="55" s="1"/>
  <c r="CX61" i="55" a="1"/>
  <c r="CX61" i="55" s="1"/>
  <c r="CQ61" i="55" a="1"/>
  <c r="CQ61" i="55" s="1"/>
  <c r="CK61" i="55" a="1"/>
  <c r="CK61" i="55" s="1"/>
  <c r="CE61" i="55" a="1"/>
  <c r="CE61" i="55" s="1"/>
  <c r="BL61" i="55" a="1"/>
  <c r="BL61" i="55" s="1"/>
  <c r="BF61" i="55" a="1"/>
  <c r="BF61" i="55" s="1"/>
  <c r="AZ61" i="55" a="1"/>
  <c r="AZ61" i="55" s="1"/>
  <c r="AS61" i="55" a="1"/>
  <c r="AS61" i="55" s="1"/>
  <c r="AY61" i="55" a="1"/>
  <c r="AY61" i="55" s="1"/>
  <c r="DP61" i="55" a="1"/>
  <c r="DP61" i="55" s="1"/>
  <c r="DJ61" i="55" a="1"/>
  <c r="DJ61" i="55" s="1"/>
  <c r="DC61" i="55" a="1"/>
  <c r="DC61" i="55" s="1"/>
  <c r="CW61" i="55" a="1"/>
  <c r="CW61" i="55" s="1"/>
  <c r="CJ61" i="55" a="1"/>
  <c r="CJ61" i="55" s="1"/>
  <c r="BX61" i="55" a="1"/>
  <c r="BX61" i="55" s="1"/>
  <c r="BR61" i="55" a="1"/>
  <c r="BR61" i="55" s="1"/>
  <c r="BK61" i="55" a="1"/>
  <c r="BK61" i="55" s="1"/>
  <c r="BE61" i="55" a="1"/>
  <c r="BE61" i="55" s="1"/>
  <c r="DO61" i="55" a="1"/>
  <c r="DO61" i="55" s="1"/>
  <c r="DI61" i="55" a="1"/>
  <c r="DI61" i="55" s="1"/>
  <c r="DB61" i="55" a="1"/>
  <c r="DB61" i="55" s="1"/>
  <c r="CV61" i="55" a="1"/>
  <c r="CV61" i="55" s="1"/>
  <c r="CP61" i="55" a="1"/>
  <c r="CP61" i="55" s="1"/>
  <c r="CI61" i="55" a="1"/>
  <c r="CI61" i="55" s="1"/>
  <c r="CD61" i="55" a="1"/>
  <c r="CD61" i="55" s="1"/>
  <c r="BW61" i="55" a="1"/>
  <c r="BW61" i="55" s="1"/>
  <c r="BQ61" i="55" a="1"/>
  <c r="BQ61" i="55" s="1"/>
  <c r="BD61" i="55" a="1"/>
  <c r="BD61" i="55" s="1"/>
  <c r="AX61" i="55" a="1"/>
  <c r="AX61" i="55" s="1"/>
  <c r="DU61" i="55" a="1"/>
  <c r="DU61" i="55" s="1"/>
  <c r="DN61" i="55" a="1"/>
  <c r="DN61" i="55" s="1"/>
  <c r="DH61" i="55" a="1"/>
  <c r="DH61" i="55" s="1"/>
  <c r="CU61" i="55" a="1"/>
  <c r="CU61" i="55" s="1"/>
  <c r="CH61" i="55" a="1"/>
  <c r="CH61" i="55" s="1"/>
  <c r="CC61" i="55" a="1"/>
  <c r="CC61" i="55" s="1"/>
  <c r="BV61" i="55" a="1"/>
  <c r="BV61" i="55" s="1"/>
  <c r="BP61" i="55" a="1"/>
  <c r="BP61" i="55" s="1"/>
  <c r="BJ61" i="55" a="1"/>
  <c r="BJ61" i="55" s="1"/>
  <c r="BC61" i="55" a="1"/>
  <c r="BC61" i="55" s="1"/>
  <c r="AW61" i="55" a="1"/>
  <c r="AW61" i="55" s="1"/>
  <c r="DM61" i="55" a="1"/>
  <c r="DM61" i="55" s="1"/>
  <c r="DG61" i="55" a="1"/>
  <c r="DG61" i="55" s="1"/>
  <c r="DA61" i="55" a="1"/>
  <c r="DA61" i="55" s="1"/>
  <c r="CT61" i="55" a="1"/>
  <c r="CT61" i="55" s="1"/>
  <c r="CO61" i="55" a="1"/>
  <c r="CO61" i="55" s="1"/>
  <c r="CB61" i="55" a="1"/>
  <c r="CB61" i="55" s="1"/>
  <c r="BO61" i="55" a="1"/>
  <c r="BO61" i="55" s="1"/>
  <c r="BB61" i="55" a="1"/>
  <c r="BB61" i="55" s="1"/>
  <c r="AV61" i="55" a="1"/>
  <c r="AV61" i="55" s="1"/>
  <c r="BI61" i="55" a="1"/>
  <c r="BI61" i="55" s="1"/>
  <c r="AT61" i="55" a="1"/>
  <c r="AT61" i="55" s="1"/>
  <c r="DT61" i="55" a="1"/>
  <c r="DT61" i="55" s="1"/>
  <c r="DF61" i="55" a="1"/>
  <c r="DF61" i="55" s="1"/>
  <c r="CZ61" i="55" a="1"/>
  <c r="CZ61" i="55" s="1"/>
  <c r="CS61" i="55" a="1"/>
  <c r="CS61" i="55" s="1"/>
  <c r="CN61" i="55" a="1"/>
  <c r="CN61" i="55" s="1"/>
  <c r="CG61" i="55" a="1"/>
  <c r="CG61" i="55" s="1"/>
  <c r="CA61" i="55" a="1"/>
  <c r="CA61" i="55" s="1"/>
  <c r="BU61" i="55" a="1"/>
  <c r="BU61" i="55" s="1"/>
  <c r="BN61" i="55" a="1"/>
  <c r="BN61" i="55" s="1"/>
  <c r="AU61" i="55" a="1"/>
  <c r="AU61" i="55" s="1"/>
  <c r="DS61" i="55" a="1"/>
  <c r="DS61" i="55" s="1"/>
  <c r="DL61" i="55" a="1"/>
  <c r="DL61" i="55" s="1"/>
  <c r="DE61" i="55" a="1"/>
  <c r="DE61" i="55" s="1"/>
  <c r="CY61" i="55" a="1"/>
  <c r="CY61" i="55" s="1"/>
  <c r="CM61" i="55" a="1"/>
  <c r="CM61" i="55" s="1"/>
  <c r="BZ61" i="55" a="1"/>
  <c r="BZ61" i="55" s="1"/>
  <c r="BT61" i="55" a="1"/>
  <c r="BT61" i="55" s="1"/>
  <c r="BM61" i="55" a="1"/>
  <c r="BM61" i="55" s="1"/>
  <c r="BH61" i="55" a="1"/>
  <c r="BH61" i="55" s="1"/>
  <c r="BA61" i="55" a="1"/>
  <c r="BA61" i="55" s="1"/>
  <c r="DR61" i="55" a="1"/>
  <c r="DR61" i="55" s="1"/>
  <c r="DK61" i="55" a="1"/>
  <c r="DK61" i="55" s="1"/>
  <c r="CR61" i="55" a="1"/>
  <c r="CR61" i="55" s="1"/>
  <c r="CL61" i="55" a="1"/>
  <c r="CL61" i="55" s="1"/>
  <c r="CF61" i="55" a="1"/>
  <c r="CF61" i="55" s="1"/>
  <c r="BY61" i="55" a="1"/>
  <c r="BY61" i="55" s="1"/>
  <c r="BS61" i="55" a="1"/>
  <c r="BS61" i="55" s="1"/>
  <c r="BG61" i="55" a="1"/>
  <c r="BG61" i="55" s="1"/>
  <c r="AS22" i="60"/>
  <c r="AS18" i="60"/>
  <c r="AS20" i="60"/>
  <c r="AA143" i="60"/>
  <c r="AD143" i="60" s="1"/>
  <c r="R59" i="61"/>
  <c r="AD149" i="60"/>
  <c r="X30" i="61" s="1"/>
  <c r="AE149" i="60"/>
  <c r="Y30" i="61" s="1"/>
  <c r="AD187" i="60"/>
  <c r="X47" i="61" s="1"/>
  <c r="AE178" i="60"/>
  <c r="Y43" i="61" s="1"/>
  <c r="AD147" i="60"/>
  <c r="X28" i="61" s="1"/>
  <c r="BE23" i="60"/>
  <c r="BE20" i="60"/>
  <c r="BG14" i="60"/>
  <c r="BC16" i="60"/>
  <c r="BC14" i="60"/>
  <c r="AF206" i="60"/>
  <c r="Z59" i="61" s="1"/>
  <c r="W197" i="60"/>
  <c r="X197" i="60" s="1"/>
  <c r="R55" i="61" s="1"/>
  <c r="AZ16" i="60"/>
  <c r="AZ19" i="60"/>
  <c r="AD178" i="60"/>
  <c r="X43" i="61" s="1"/>
  <c r="AE312" i="60"/>
  <c r="Y80" i="61" s="1"/>
  <c r="X130" i="60"/>
  <c r="AD130" i="60" s="1"/>
  <c r="X17" i="61" s="1"/>
  <c r="AM51" i="60"/>
  <c r="AO23" i="60" s="1"/>
  <c r="BC23" i="60" s="1"/>
  <c r="AF312" i="60"/>
  <c r="Z80" i="61" s="1"/>
  <c r="AF149" i="60"/>
  <c r="Z30" i="61" s="1"/>
  <c r="AD312" i="60"/>
  <c r="X80" i="61" s="1"/>
  <c r="AF178" i="60"/>
  <c r="T178" i="60" s="1"/>
  <c r="N43" i="61" s="1"/>
  <c r="AF187" i="60"/>
  <c r="T187" i="60" s="1"/>
  <c r="N47" i="61" s="1"/>
  <c r="AI318" i="60"/>
  <c r="AJ319" i="60"/>
  <c r="R319" i="60" s="1"/>
  <c r="AH319" i="60" s="1"/>
  <c r="AJ318" i="60"/>
  <c r="R318" i="60" s="1"/>
  <c r="AH318" i="60" s="1"/>
  <c r="AI319" i="60"/>
  <c r="K9" i="58"/>
  <c r="R50" i="61"/>
  <c r="AC41" i="55" a="1"/>
  <c r="AC41" i="55" s="1"/>
  <c r="V53" i="55" a="1"/>
  <c r="V53" i="55" s="1"/>
  <c r="AH47" i="55" a="1"/>
  <c r="AH47" i="55" s="1"/>
  <c r="AI157" i="60"/>
  <c r="X297" i="60"/>
  <c r="R73" i="61" s="1"/>
  <c r="Z59" i="55" a="1"/>
  <c r="Z59" i="55" s="1"/>
  <c r="T9" i="50"/>
  <c r="T1" i="50"/>
  <c r="AG121" i="60" s="1"/>
  <c r="AH53" i="55" a="1"/>
  <c r="AH53" i="55" s="1"/>
  <c r="AB37" i="55" a="1"/>
  <c r="AB37" i="55" s="1"/>
  <c r="AJ157" i="60"/>
  <c r="R157" i="60" s="1"/>
  <c r="AH157" i="60" s="1"/>
  <c r="AJ128" i="60"/>
  <c r="R128" i="60" s="1"/>
  <c r="AH128" i="60" s="1"/>
  <c r="AG57" i="55" a="1"/>
  <c r="AG57" i="55" s="1"/>
  <c r="AF307" i="60"/>
  <c r="Z76" i="61" s="1"/>
  <c r="Y57" i="55" a="1"/>
  <c r="Y57" i="55" s="1"/>
  <c r="AH55" i="55" a="1"/>
  <c r="AH55" i="55" s="1"/>
  <c r="BA16" i="60"/>
  <c r="K9" i="52"/>
  <c r="O9" i="51"/>
  <c r="AI59" i="55" a="1"/>
  <c r="AI59" i="55" s="1"/>
  <c r="R26" i="61"/>
  <c r="AE145" i="60"/>
  <c r="Y26" i="61" s="1"/>
  <c r="AI119" i="60"/>
  <c r="R9" i="50"/>
  <c r="R21" i="61"/>
  <c r="AZ13" i="60"/>
  <c r="AD308" i="60"/>
  <c r="X77" i="61" s="1"/>
  <c r="AE146" i="60"/>
  <c r="Y27" i="61" s="1"/>
  <c r="AD180" i="60"/>
  <c r="X45" i="61" s="1"/>
  <c r="K1" i="52"/>
  <c r="AG157" i="60" s="1"/>
  <c r="AT18" i="60"/>
  <c r="AF134" i="60"/>
  <c r="T134" i="60" s="1"/>
  <c r="N21" i="61" s="1"/>
  <c r="AI302" i="60"/>
  <c r="AD153" i="60"/>
  <c r="X34" i="61" s="1"/>
  <c r="R49" i="61"/>
  <c r="AJ120" i="60"/>
  <c r="R120" i="60" s="1"/>
  <c r="AH120" i="60" s="1"/>
  <c r="R41" i="61"/>
  <c r="U39" i="55" a="1"/>
  <c r="U39" i="55" s="1"/>
  <c r="AJ159" i="60"/>
  <c r="R159" i="60" s="1"/>
  <c r="AH159" i="60" s="1"/>
  <c r="AE53" i="55" a="1"/>
  <c r="AE53" i="55" s="1"/>
  <c r="W51" i="55" a="1"/>
  <c r="W51" i="55" s="1"/>
  <c r="N1" i="52"/>
  <c r="AG160" i="60" s="1"/>
  <c r="AD189" i="60"/>
  <c r="X49" i="61" s="1"/>
  <c r="S9" i="50"/>
  <c r="AE55" i="55" a="1"/>
  <c r="AE55" i="55" s="1"/>
  <c r="AJ161" i="60"/>
  <c r="R161" i="60" s="1"/>
  <c r="AH161" i="60" s="1"/>
  <c r="M9" i="52"/>
  <c r="AF190" i="60"/>
  <c r="T190" i="60" s="1"/>
  <c r="N50" i="61" s="1"/>
  <c r="AE190" i="60"/>
  <c r="Y50" i="61" s="1"/>
  <c r="W10" i="49" a="1"/>
  <c r="W10" i="49" s="1"/>
  <c r="AE308" i="60"/>
  <c r="Y77" i="61" s="1"/>
  <c r="AA57" i="55" a="1"/>
  <c r="AA57" i="55" s="1"/>
  <c r="AN17" i="60"/>
  <c r="AZ14" i="60"/>
  <c r="V5" i="51"/>
  <c r="L128" i="60" s="1"/>
  <c r="P1" i="52"/>
  <c r="AG162" i="60" s="1"/>
  <c r="AJ302" i="60"/>
  <c r="R302" i="60" s="1"/>
  <c r="AH302" i="60" s="1"/>
  <c r="BC19" i="60"/>
  <c r="AZ51" i="60" s="1"/>
  <c r="AD176" i="60"/>
  <c r="X42" i="61" s="1"/>
  <c r="O1" i="52"/>
  <c r="AG161" i="60" s="1"/>
  <c r="L9" i="57"/>
  <c r="AJ121" i="60"/>
  <c r="R121" i="60" s="1"/>
  <c r="AH121" i="60" s="1"/>
  <c r="S5" i="52"/>
  <c r="L159" i="60" s="1"/>
  <c r="AI158" i="60"/>
  <c r="R42" i="61"/>
  <c r="L1" i="59"/>
  <c r="AG326" i="60" s="1"/>
  <c r="AJ326" i="60"/>
  <c r="R326" i="60" s="1"/>
  <c r="L9" i="59"/>
  <c r="AI326" i="60"/>
  <c r="AJ129" i="60"/>
  <c r="R129" i="60" s="1"/>
  <c r="AI129" i="60"/>
  <c r="AJ132" i="60"/>
  <c r="R132" i="60" s="1"/>
  <c r="AH132" i="60" s="1"/>
  <c r="X132" i="60" s="1"/>
  <c r="AD132" i="60" s="1"/>
  <c r="X19" i="61" s="1"/>
  <c r="S9" i="51"/>
  <c r="P9" i="51"/>
  <c r="AI132" i="60"/>
  <c r="Y49" i="55" a="1"/>
  <c r="Y49" i="55" s="1"/>
  <c r="BA13" i="60"/>
  <c r="BA17" i="60"/>
  <c r="L9" i="52"/>
  <c r="AJ162" i="60"/>
  <c r="R162" i="60" s="1"/>
  <c r="AH162" i="60" s="1"/>
  <c r="AE175" i="60"/>
  <c r="Y41" i="61" s="1"/>
  <c r="AE147" i="60"/>
  <c r="Y28" i="61" s="1"/>
  <c r="Z2" i="50"/>
  <c r="R4" i="54"/>
  <c r="S5" i="54" s="1"/>
  <c r="Q4" i="58"/>
  <c r="V6" i="59" a="1"/>
  <c r="V6" i="59" s="1"/>
  <c r="W6" i="59" a="1"/>
  <c r="W6" i="59" s="1"/>
  <c r="AG43" i="55" a="1"/>
  <c r="AG43" i="55" s="1"/>
  <c r="BA14" i="60"/>
  <c r="R28" i="61"/>
  <c r="X10" i="49" a="1"/>
  <c r="X10" i="49" s="1"/>
  <c r="T10" i="49" s="1"/>
  <c r="AE187" i="60"/>
  <c r="Y47" i="61" s="1"/>
  <c r="AI162" i="60"/>
  <c r="AI159" i="60"/>
  <c r="AD307" i="60"/>
  <c r="X76" i="61" s="1"/>
  <c r="AE307" i="60"/>
  <c r="Y76" i="61" s="1"/>
  <c r="U55" i="55" a="1"/>
  <c r="U55" i="55" s="1"/>
  <c r="Y45" i="55" a="1"/>
  <c r="Y45" i="55" s="1"/>
  <c r="L41" i="55" a="1"/>
  <c r="L41" i="55" s="1"/>
  <c r="T41" i="55" s="1"/>
  <c r="AF47" i="55" a="1"/>
  <c r="AF47" i="55" s="1"/>
  <c r="AD55" i="55" a="1"/>
  <c r="AD55" i="55" s="1"/>
  <c r="AI51" i="55" a="1"/>
  <c r="AI51" i="55" s="1"/>
  <c r="W57" i="55" a="1"/>
  <c r="W57" i="55" s="1"/>
  <c r="AF45" i="55" a="1"/>
  <c r="AF45" i="55" s="1"/>
  <c r="AF57" i="55" a="1"/>
  <c r="AF57" i="55" s="1"/>
  <c r="AH33" i="55" a="1"/>
  <c r="AH33" i="55" s="1"/>
  <c r="AD35" i="55" a="1"/>
  <c r="AD35" i="55" s="1"/>
  <c r="AI27" i="55" a="1"/>
  <c r="AI27" i="55" s="1"/>
  <c r="L37" i="55" a="1"/>
  <c r="L37" i="55" s="1"/>
  <c r="T37" i="55" s="1"/>
  <c r="AG37" i="55" a="1"/>
  <c r="AG37" i="55" s="1"/>
  <c r="AB43" i="55" a="1"/>
  <c r="AB43" i="55" s="1"/>
  <c r="AA47" i="55" a="1"/>
  <c r="AA47" i="55" s="1"/>
  <c r="AB49" i="55" a="1"/>
  <c r="AB49" i="55" s="1"/>
  <c r="U51" i="55" a="1"/>
  <c r="U51" i="55" s="1"/>
  <c r="AG39" i="55" a="1"/>
  <c r="AG39" i="55" s="1"/>
  <c r="AB17" i="55" a="1"/>
  <c r="AB17" i="55" s="1"/>
  <c r="W29" i="55" a="1"/>
  <c r="W29" i="55" s="1"/>
  <c r="AA29" i="55" a="1"/>
  <c r="AA29" i="55" s="1"/>
  <c r="V37" i="55" a="1"/>
  <c r="V37" i="55" s="1"/>
  <c r="U31" i="55" a="1"/>
  <c r="U31" i="55" s="1"/>
  <c r="AA35" i="55" a="1"/>
  <c r="AA35" i="55" s="1"/>
  <c r="AD43" i="55" a="1"/>
  <c r="AD43" i="55" s="1"/>
  <c r="AD49" i="55" a="1"/>
  <c r="AD49" i="55" s="1"/>
  <c r="W39" i="55" a="1"/>
  <c r="W39" i="55" s="1"/>
  <c r="AI39" i="55" a="1"/>
  <c r="AI39" i="55" s="1"/>
  <c r="AI33" i="55" a="1"/>
  <c r="AI33" i="55" s="1"/>
  <c r="AE25" i="55" a="1"/>
  <c r="AE25" i="55" s="1"/>
  <c r="AF29" i="55" a="1"/>
  <c r="AF29" i="55" s="1"/>
  <c r="AE35" i="55" a="1"/>
  <c r="AE35" i="55" s="1"/>
  <c r="AA37" i="55" a="1"/>
  <c r="AA37" i="55" s="1"/>
  <c r="V43" i="55" a="1"/>
  <c r="V43" i="55" s="1"/>
  <c r="AH43" i="55" a="1"/>
  <c r="AH43" i="55" s="1"/>
  <c r="U47" i="55" a="1"/>
  <c r="U47" i="55" s="1"/>
  <c r="X49" i="55" a="1"/>
  <c r="X49" i="55" s="1"/>
  <c r="AH49" i="55" a="1"/>
  <c r="AH49" i="55" s="1"/>
  <c r="AA39" i="55" a="1"/>
  <c r="AA39" i="55" s="1"/>
  <c r="AB35" i="55" a="1"/>
  <c r="AB35" i="55" s="1"/>
  <c r="Y25" i="55" a="1"/>
  <c r="Y25" i="55" s="1"/>
  <c r="Z27" i="55" a="1"/>
  <c r="Z27" i="55" s="1"/>
  <c r="AG35" i="55" a="1"/>
  <c r="AG35" i="55" s="1"/>
  <c r="AB19" i="55" a="1"/>
  <c r="AB19" i="55" s="1"/>
  <c r="Y27" i="55" a="1"/>
  <c r="Y27" i="55" s="1"/>
  <c r="AG25" i="55" a="1"/>
  <c r="AG25" i="55" s="1"/>
  <c r="AH27" i="55" a="1"/>
  <c r="AH27" i="55" s="1"/>
  <c r="L31" i="55" a="1"/>
  <c r="L31" i="55" s="1"/>
  <c r="T31" i="55" s="1"/>
  <c r="L33" i="55" a="1"/>
  <c r="L33" i="55" s="1"/>
  <c r="T33" i="55" s="1"/>
  <c r="AI35" i="55" a="1"/>
  <c r="AI35" i="55" s="1"/>
  <c r="Y37" i="55" a="1"/>
  <c r="Y37" i="55" s="1"/>
  <c r="AC47" i="55" a="1"/>
  <c r="AC47" i="55" s="1"/>
  <c r="Y39" i="55" a="1"/>
  <c r="Y39" i="55" s="1"/>
  <c r="U41" i="55" a="1"/>
  <c r="U41" i="55" s="1"/>
  <c r="AG41" i="55" a="1"/>
  <c r="AG41" i="55" s="1"/>
  <c r="V45" i="55" a="1"/>
  <c r="V45" i="55" s="1"/>
  <c r="AC31" i="55" a="1"/>
  <c r="AC31" i="55" s="1"/>
  <c r="U35" i="55" a="1"/>
  <c r="U35" i="55" s="1"/>
  <c r="AF43" i="55" a="1"/>
  <c r="AF43" i="55" s="1"/>
  <c r="AE47" i="55" a="1"/>
  <c r="AE47" i="55" s="1"/>
  <c r="V49" i="55" a="1"/>
  <c r="V49" i="55" s="1"/>
  <c r="L51" i="55" a="1"/>
  <c r="L51" i="55" s="1"/>
  <c r="T51" i="55" s="1"/>
  <c r="AI41" i="55" a="1"/>
  <c r="AI41" i="55" s="1"/>
  <c r="W35" i="55" a="1"/>
  <c r="W35" i="55" s="1"/>
  <c r="AC37" i="55" a="1"/>
  <c r="AC37" i="55" s="1"/>
  <c r="AG47" i="55" a="1"/>
  <c r="AG47" i="55" s="1"/>
  <c r="AC39" i="55" a="1"/>
  <c r="AC39" i="55" s="1"/>
  <c r="W41" i="55" a="1"/>
  <c r="W41" i="55" s="1"/>
  <c r="X45" i="55" a="1"/>
  <c r="X45" i="55" s="1"/>
  <c r="V55" i="55" a="1"/>
  <c r="V55" i="55" s="1"/>
  <c r="L57" i="55" a="1"/>
  <c r="L57" i="55" s="1"/>
  <c r="T57" i="55" s="1"/>
  <c r="X33" i="55" a="1"/>
  <c r="X33" i="55" s="1"/>
  <c r="W27" i="55" a="1"/>
  <c r="W27" i="55" s="1"/>
  <c r="U27" i="55" a="1"/>
  <c r="U27" i="55" s="1"/>
  <c r="AC29" i="55" a="1"/>
  <c r="AC29" i="55" s="1"/>
  <c r="Z43" i="55" a="1"/>
  <c r="Z43" i="55" s="1"/>
  <c r="AE41" i="55" a="1"/>
  <c r="AE41" i="55" s="1"/>
  <c r="Z55" i="55" a="1"/>
  <c r="Z55" i="55" s="1"/>
  <c r="AD37" i="55" a="1"/>
  <c r="AD37" i="55" s="1"/>
  <c r="Y43" i="55" a="1"/>
  <c r="Y43" i="55" s="1"/>
  <c r="AI31" i="55" a="1"/>
  <c r="AI31" i="55" s="1"/>
  <c r="Z49" i="55" a="1"/>
  <c r="Z49" i="55" s="1"/>
  <c r="Z45" i="55" a="1"/>
  <c r="Z45" i="55" s="1"/>
  <c r="AB55" i="55" a="1"/>
  <c r="AB55" i="55" s="1"/>
  <c r="Y35" i="55" a="1"/>
  <c r="Y35" i="55" s="1"/>
  <c r="L45" i="55" a="1"/>
  <c r="L45" i="55" s="1"/>
  <c r="T45" i="55" s="1"/>
  <c r="AB45" i="55" a="1"/>
  <c r="AB45" i="55" s="1"/>
  <c r="W33" i="55" a="1"/>
  <c r="W33" i="55" s="1"/>
  <c r="W25" i="55" a="1"/>
  <c r="W25" i="55" s="1"/>
  <c r="AC35" i="55" a="1"/>
  <c r="AC35" i="55" s="1"/>
  <c r="W47" i="55" a="1"/>
  <c r="W47" i="55" s="1"/>
  <c r="AF49" i="55" a="1"/>
  <c r="AF49" i="55" s="1"/>
  <c r="AD45" i="55" a="1"/>
  <c r="AD45" i="55" s="1"/>
  <c r="AF55" i="55" a="1"/>
  <c r="AF55" i="55" s="1"/>
  <c r="AA27" i="55" a="1"/>
  <c r="AA27" i="55" s="1"/>
  <c r="Y33" i="55" a="1"/>
  <c r="Y33" i="55" s="1"/>
  <c r="AE39" i="55" a="1"/>
  <c r="AE39" i="55" s="1"/>
  <c r="Y41" i="55" a="1"/>
  <c r="Y41" i="55" s="1"/>
  <c r="AH45" i="55" a="1"/>
  <c r="AH45" i="55" s="1"/>
  <c r="L47" i="55" a="1"/>
  <c r="L47" i="55" s="1"/>
  <c r="T47" i="55" s="1"/>
  <c r="Z37" i="55" a="1"/>
  <c r="Z37" i="55" s="1"/>
  <c r="U43" i="55" a="1"/>
  <c r="U43" i="55" s="1"/>
  <c r="AE43" i="55" a="1"/>
  <c r="AE43" i="55" s="1"/>
  <c r="Z47" i="55" a="1"/>
  <c r="Z47" i="55" s="1"/>
  <c r="W49" i="55" a="1"/>
  <c r="W49" i="55" s="1"/>
  <c r="V51" i="55" a="1"/>
  <c r="V51" i="55" s="1"/>
  <c r="Z39" i="55" a="1"/>
  <c r="Z39" i="55" s="1"/>
  <c r="AF37" i="55" a="1"/>
  <c r="AF37" i="55" s="1"/>
  <c r="AA43" i="55" a="1"/>
  <c r="AA43" i="55" s="1"/>
  <c r="V47" i="55" a="1"/>
  <c r="V47" i="55" s="1"/>
  <c r="L49" i="55" a="1"/>
  <c r="L49" i="55" s="1"/>
  <c r="T49" i="55" s="1"/>
  <c r="AG49" i="55" a="1"/>
  <c r="AG49" i="55" s="1"/>
  <c r="AB39" i="55" a="1"/>
  <c r="AB39" i="55" s="1"/>
  <c r="V41" i="55" a="1"/>
  <c r="V41" i="55" s="1"/>
  <c r="AF41" i="55" a="1"/>
  <c r="AF41" i="55" s="1"/>
  <c r="L43" i="55" a="1"/>
  <c r="L43" i="55" s="1"/>
  <c r="T43" i="55" s="1"/>
  <c r="AA45" i="55" a="1"/>
  <c r="AA45" i="55" s="1"/>
  <c r="AI45" i="55" a="1"/>
  <c r="AI45" i="55" s="1"/>
  <c r="AC55" i="55" a="1"/>
  <c r="AC55" i="55" s="1"/>
  <c r="Y47" i="55" a="1"/>
  <c r="Y47" i="55" s="1"/>
  <c r="AH37" i="55" a="1"/>
  <c r="AH37" i="55" s="1"/>
  <c r="AC43" i="55" a="1"/>
  <c r="AC43" i="55" s="1"/>
  <c r="AI49" i="55" a="1"/>
  <c r="AI49" i="55" s="1"/>
  <c r="AD39" i="55" a="1"/>
  <c r="AD39" i="55" s="1"/>
  <c r="X41" i="55" a="1"/>
  <c r="X41" i="55" s="1"/>
  <c r="X43" i="55" a="1"/>
  <c r="X43" i="55" s="1"/>
  <c r="AI47" i="55" a="1"/>
  <c r="AI47" i="55" s="1"/>
  <c r="X47" i="55" a="1"/>
  <c r="X47" i="55" s="1"/>
  <c r="U49" i="55" a="1"/>
  <c r="U49" i="55" s="1"/>
  <c r="X51" i="55" a="1"/>
  <c r="X51" i="55" s="1"/>
  <c r="AF39" i="55" a="1"/>
  <c r="AF39" i="55" s="1"/>
  <c r="AH41" i="55" a="1"/>
  <c r="AH41" i="55" s="1"/>
  <c r="U29" i="55" a="1"/>
  <c r="U29" i="55" s="1"/>
  <c r="X55" i="55" a="1"/>
  <c r="X55" i="55" s="1"/>
  <c r="AB47" i="55" a="1"/>
  <c r="AB47" i="55" s="1"/>
  <c r="AA49" i="55" a="1"/>
  <c r="AA49" i="55" s="1"/>
  <c r="Z51" i="55" a="1"/>
  <c r="Z51" i="55" s="1"/>
  <c r="W37" i="55" a="1"/>
  <c r="W37" i="55" s="1"/>
  <c r="AH39" i="55" a="1"/>
  <c r="AH39" i="55" s="1"/>
  <c r="AB41" i="55" a="1"/>
  <c r="AB41" i="55" s="1"/>
  <c r="W45" i="55" a="1"/>
  <c r="W45" i="55" s="1"/>
  <c r="AE45" i="55" a="1"/>
  <c r="AE45" i="55" s="1"/>
  <c r="W55" i="55" a="1"/>
  <c r="W55" i="55" s="1"/>
  <c r="AI55" i="55" a="1"/>
  <c r="AI55" i="55" s="1"/>
  <c r="AB59" i="55" a="1"/>
  <c r="AB59" i="55" s="1"/>
  <c r="AE37" i="55" a="1"/>
  <c r="AE37" i="55" s="1"/>
  <c r="AA41" i="55" a="1"/>
  <c r="AA41" i="55" s="1"/>
  <c r="L39" i="55" a="1"/>
  <c r="L39" i="55" s="1"/>
  <c r="T39" i="55" s="1"/>
  <c r="AI43" i="55" a="1"/>
  <c r="AI43" i="55" s="1"/>
  <c r="AD47" i="55" a="1"/>
  <c r="AD47" i="55" s="1"/>
  <c r="AB51" i="55" a="1"/>
  <c r="AB51" i="55" s="1"/>
  <c r="V39" i="55" a="1"/>
  <c r="V39" i="55" s="1"/>
  <c r="Y55" i="55" a="1"/>
  <c r="Y55" i="55" s="1"/>
  <c r="X59" i="55" a="1"/>
  <c r="X59" i="55" s="1"/>
  <c r="AE57" i="55" a="1"/>
  <c r="AE57" i="55" s="1"/>
  <c r="Z53" i="55" a="1"/>
  <c r="Z53" i="55" s="1"/>
  <c r="AG51" i="55" a="1"/>
  <c r="AG51" i="55" s="1"/>
  <c r="L59" i="55" a="1"/>
  <c r="L59" i="55" s="1"/>
  <c r="T59" i="55" s="1"/>
  <c r="AE51" i="55" a="1"/>
  <c r="AE51" i="55" s="1"/>
  <c r="AH59" i="55" a="1"/>
  <c r="AH59" i="55" s="1"/>
  <c r="AG55" i="55" a="1"/>
  <c r="AG55" i="55" s="1"/>
  <c r="U45" i="55" a="1"/>
  <c r="U45" i="55" s="1"/>
  <c r="AE49" i="55" a="1"/>
  <c r="AE49" i="55" s="1"/>
  <c r="U57" i="55" a="1"/>
  <c r="U57" i="55" s="1"/>
  <c r="AD53" i="55" a="1"/>
  <c r="AD53" i="55" s="1"/>
  <c r="AC45" i="55" a="1"/>
  <c r="AC45" i="55" s="1"/>
  <c r="AD41" i="55" a="1"/>
  <c r="AD41" i="55" s="1"/>
  <c r="W43" i="55" a="1"/>
  <c r="W43" i="55" s="1"/>
  <c r="AA59" i="55" a="1"/>
  <c r="AA59" i="55" s="1"/>
  <c r="W53" i="55" a="1"/>
  <c r="W53" i="55" s="1"/>
  <c r="AI57" i="55" a="1"/>
  <c r="AI57" i="55" s="1"/>
  <c r="AF59" i="55" a="1"/>
  <c r="AF59" i="55" s="1"/>
  <c r="AA55" i="55" a="1"/>
  <c r="AA55" i="55" s="1"/>
  <c r="Z41" i="55" a="1"/>
  <c r="Z41" i="55" s="1"/>
  <c r="AI37" i="55" a="1"/>
  <c r="AI37" i="55" s="1"/>
  <c r="I169" i="60"/>
  <c r="Z2" i="53"/>
  <c r="P5" i="58"/>
  <c r="L319" i="60" s="1"/>
  <c r="I1" i="58"/>
  <c r="AJ315" i="60" s="1"/>
  <c r="L320" i="60" s="1"/>
  <c r="N320" i="60" s="1"/>
  <c r="AD137" i="60"/>
  <c r="X24" i="61" s="1"/>
  <c r="X320" i="60"/>
  <c r="AF320" i="60" s="1"/>
  <c r="Z84" i="61" s="1"/>
  <c r="X37" i="55" a="1"/>
  <c r="X37" i="55" s="1"/>
  <c r="AC33" i="55" a="1"/>
  <c r="AC33" i="55" s="1"/>
  <c r="AA31" i="55" a="1"/>
  <c r="AA31" i="55" s="1"/>
  <c r="V29" i="55" a="1"/>
  <c r="V29" i="55" s="1"/>
  <c r="U21" i="55" a="1"/>
  <c r="U21" i="55" s="1"/>
  <c r="Y19" i="55" a="1"/>
  <c r="Y19" i="55" s="1"/>
  <c r="AA17" i="55" a="1"/>
  <c r="AA17" i="55" s="1"/>
  <c r="AD205" i="60"/>
  <c r="X58" i="61" s="1"/>
  <c r="R58" i="61"/>
  <c r="AE205" i="60"/>
  <c r="Y58" i="61" s="1"/>
  <c r="AF205" i="60"/>
  <c r="T205" i="60" s="1"/>
  <c r="N58" i="61" s="1"/>
  <c r="X29" i="55" a="1"/>
  <c r="X29" i="55" s="1"/>
  <c r="AI29" i="55" a="1"/>
  <c r="AI29" i="55" s="1"/>
  <c r="X27" i="55" a="1"/>
  <c r="X27" i="55" s="1"/>
  <c r="Z35" i="55" a="1"/>
  <c r="Z35" i="55" s="1"/>
  <c r="AG31" i="55" a="1"/>
  <c r="AG31" i="55" s="1"/>
  <c r="AG33" i="55" a="1"/>
  <c r="AG33" i="55" s="1"/>
  <c r="U33" i="55" a="1"/>
  <c r="U33" i="55" s="1"/>
  <c r="AD29" i="55" a="1"/>
  <c r="AD29" i="55" s="1"/>
  <c r="L27" i="55" a="1"/>
  <c r="L27" i="55" s="1"/>
  <c r="T27" i="55" s="1"/>
  <c r="V35" i="55" a="1"/>
  <c r="V35" i="55" s="1"/>
  <c r="W31" i="55" a="1"/>
  <c r="W31" i="55" s="1"/>
  <c r="AH29" i="55" a="1"/>
  <c r="AH29" i="55" s="1"/>
  <c r="Z23" i="55" a="1"/>
  <c r="Z23" i="55" s="1"/>
  <c r="Z19" i="55" a="1"/>
  <c r="Z19" i="55" s="1"/>
  <c r="AA53" i="55" a="1"/>
  <c r="AA53" i="55" s="1"/>
  <c r="X17" i="55" a="1"/>
  <c r="X17" i="55" s="1"/>
  <c r="AB13" i="55" a="1"/>
  <c r="AB13" i="55" s="1"/>
  <c r="AF31" i="55" a="1"/>
  <c r="AF31" i="55" s="1"/>
  <c r="AF21" i="55" a="1"/>
  <c r="AF21" i="55" s="1"/>
  <c r="AF23" i="55" a="1"/>
  <c r="AF23" i="55" s="1"/>
  <c r="AC13" i="55" a="1"/>
  <c r="AC13" i="55" s="1"/>
  <c r="X15" i="55" a="1"/>
  <c r="X15" i="55" s="1"/>
  <c r="AF35" i="55" a="1"/>
  <c r="AF35" i="55" s="1"/>
  <c r="AF27" i="55" a="1"/>
  <c r="AF27" i="55" s="1"/>
  <c r="AG23" i="55" a="1"/>
  <c r="AG23" i="55" s="1"/>
  <c r="AI21" i="55" a="1"/>
  <c r="AI21" i="55" s="1"/>
  <c r="AH23" i="55" a="1"/>
  <c r="AH23" i="55" s="1"/>
  <c r="AA15" i="55" a="1"/>
  <c r="AA15" i="55" s="1"/>
  <c r="L17" i="55" a="1"/>
  <c r="L17" i="55" s="1"/>
  <c r="T17" i="55" s="1"/>
  <c r="Z33" i="55" a="1"/>
  <c r="Z33" i="55" s="1"/>
  <c r="X35" i="55" a="1"/>
  <c r="X35" i="55" s="1"/>
  <c r="L29" i="55" a="1"/>
  <c r="L29" i="55" s="1"/>
  <c r="T29" i="55" s="1"/>
  <c r="AA33" i="55" a="1"/>
  <c r="AA33" i="55" s="1"/>
  <c r="AF13" i="55" a="1"/>
  <c r="AF13" i="55" s="1"/>
  <c r="AF15" i="55" a="1"/>
  <c r="AF15" i="55" s="1"/>
  <c r="V17" i="55" a="1"/>
  <c r="V17" i="55" s="1"/>
  <c r="AA25" i="55" a="1"/>
  <c r="AA25" i="55" s="1"/>
  <c r="AB29" i="55" a="1"/>
  <c r="AB29" i="55" s="1"/>
  <c r="AH35" i="55" a="1"/>
  <c r="AH35" i="55" s="1"/>
  <c r="AC51" i="55" a="1"/>
  <c r="AC51" i="55" s="1"/>
  <c r="Z15" i="55" a="1"/>
  <c r="Z15" i="55" s="1"/>
  <c r="L21" i="55" a="1"/>
  <c r="L21" i="55" s="1"/>
  <c r="T21" i="55" s="1"/>
  <c r="W15" i="55" a="1"/>
  <c r="W15" i="55" s="1"/>
  <c r="V23" i="55" a="1"/>
  <c r="V23" i="55" s="1"/>
  <c r="V33" i="55" a="1"/>
  <c r="V33" i="55" s="1"/>
  <c r="U37" i="55" a="1"/>
  <c r="U37" i="55" s="1"/>
  <c r="AG27" i="55" a="1"/>
  <c r="AG27" i="55" s="1"/>
  <c r="AE15" i="55" a="1"/>
  <c r="AE15" i="55" s="1"/>
  <c r="Z17" i="55" a="1"/>
  <c r="Z17" i="55" s="1"/>
  <c r="AC27" i="55" a="1"/>
  <c r="AC27" i="55" s="1"/>
  <c r="AE33" i="55" a="1"/>
  <c r="AE33" i="55" s="1"/>
  <c r="L35" i="55" a="1"/>
  <c r="L35" i="55" s="1"/>
  <c r="T35" i="55" s="1"/>
  <c r="Z29" i="55" a="1"/>
  <c r="Z29" i="55" s="1"/>
  <c r="AB27" i="55" a="1"/>
  <c r="AB27" i="55" s="1"/>
  <c r="AC25" i="55" a="1"/>
  <c r="AC25" i="55" s="1"/>
  <c r="AH21" i="55" a="1"/>
  <c r="AH21" i="55" s="1"/>
  <c r="AB25" i="55" a="1"/>
  <c r="AB25" i="55" s="1"/>
  <c r="AH17" i="55" a="1"/>
  <c r="AH17" i="55" s="1"/>
  <c r="AH19" i="55" a="1"/>
  <c r="AH19" i="55" s="1"/>
  <c r="AB23" i="55" a="1"/>
  <c r="AB23" i="55" s="1"/>
  <c r="AD17" i="55" a="1"/>
  <c r="AD17" i="55" s="1"/>
  <c r="AD19" i="55" a="1"/>
  <c r="AD19" i="55" s="1"/>
  <c r="AD33" i="55" a="1"/>
  <c r="AD33" i="55" s="1"/>
  <c r="AG21" i="55" a="1"/>
  <c r="AG21" i="55" s="1"/>
  <c r="AB31" i="55" a="1"/>
  <c r="AB31" i="55" s="1"/>
  <c r="V15" i="55" a="1"/>
  <c r="V15" i="55" s="1"/>
  <c r="X21" i="55" a="1"/>
  <c r="X21" i="55" s="1"/>
  <c r="AD23" i="55" a="1"/>
  <c r="AD23" i="55" s="1"/>
  <c r="Z21" i="55" a="1"/>
  <c r="Z21" i="55" s="1"/>
  <c r="AF33" i="55" a="1"/>
  <c r="AF33" i="55" s="1"/>
  <c r="AA13" i="55" a="1"/>
  <c r="AA13" i="55" s="1"/>
  <c r="Y15" i="55" a="1"/>
  <c r="Y15" i="55" s="1"/>
  <c r="Y17" i="55" a="1"/>
  <c r="Y17" i="55" s="1"/>
  <c r="X13" i="55" a="1"/>
  <c r="X13" i="55" s="1"/>
  <c r="L15" i="55" a="1"/>
  <c r="L15" i="55" s="1"/>
  <c r="T15" i="55" s="1"/>
  <c r="AI17" i="55" a="1"/>
  <c r="AI17" i="55" s="1"/>
  <c r="AG19" i="55" a="1"/>
  <c r="AG19" i="55" s="1"/>
  <c r="AC21" i="55" a="1"/>
  <c r="AC21" i="55" s="1"/>
  <c r="U25" i="55" a="1"/>
  <c r="U25" i="55" s="1"/>
  <c r="AC59" i="55" a="1"/>
  <c r="AC59" i="55" s="1"/>
  <c r="W21" i="55" a="1"/>
  <c r="W21" i="55" s="1"/>
  <c r="AB15" i="55" a="1"/>
  <c r="AB15" i="55" s="1"/>
  <c r="X23" i="55" a="1"/>
  <c r="X23" i="55" s="1"/>
  <c r="AI15" i="55" a="1"/>
  <c r="AI15" i="55" s="1"/>
  <c r="V19" i="55" a="1"/>
  <c r="V19" i="55" s="1"/>
  <c r="AE27" i="55" a="1"/>
  <c r="AE27" i="55" s="1"/>
  <c r="AE29" i="55" a="1"/>
  <c r="AE29" i="55" s="1"/>
  <c r="AE31" i="55" a="1"/>
  <c r="AE31" i="55" s="1"/>
  <c r="AB33" i="55" a="1"/>
  <c r="AB33" i="55" s="1"/>
  <c r="AF53" i="55" a="1"/>
  <c r="AF53" i="55" s="1"/>
  <c r="AD59" i="55" a="1"/>
  <c r="AD59" i="55" s="1"/>
  <c r="X53" i="55" a="1"/>
  <c r="X53" i="55" s="1"/>
  <c r="AC17" i="55" a="1"/>
  <c r="AC17" i="55" s="1"/>
  <c r="L23" i="55" a="1"/>
  <c r="L23" i="55" s="1"/>
  <c r="T23" i="55" s="1"/>
  <c r="Z25" i="55" a="1"/>
  <c r="Z25" i="55" s="1"/>
  <c r="AG13" i="55" a="1"/>
  <c r="AG13" i="55" s="1"/>
  <c r="V21" i="55" a="1"/>
  <c r="V21" i="55" s="1"/>
  <c r="V31" i="55" a="1"/>
  <c r="V31" i="55" s="1"/>
  <c r="AI13" i="55" a="1"/>
  <c r="AI13" i="55" s="1"/>
  <c r="AG15" i="55" a="1"/>
  <c r="AG15" i="55" s="1"/>
  <c r="AG17" i="55" a="1"/>
  <c r="AG17" i="55" s="1"/>
  <c r="AE19" i="55" a="1"/>
  <c r="AE19" i="55" s="1"/>
  <c r="W59" i="55" a="1"/>
  <c r="W59" i="55" s="1"/>
  <c r="X19" i="55" a="1"/>
  <c r="X19" i="55" s="1"/>
  <c r="Y23" i="55" a="1"/>
  <c r="Y23" i="55" s="1"/>
  <c r="AE17" i="55" a="1"/>
  <c r="AE17" i="55" s="1"/>
  <c r="AC19" i="55" a="1"/>
  <c r="AC19" i="55" s="1"/>
  <c r="Y21" i="55" a="1"/>
  <c r="Y21" i="55" s="1"/>
  <c r="X31" i="55" a="1"/>
  <c r="X31" i="55" s="1"/>
  <c r="AH31" i="55" a="1"/>
  <c r="AH31" i="55" s="1"/>
  <c r="AA21" i="55" a="1"/>
  <c r="AA21" i="55" s="1"/>
  <c r="AE13" i="55" a="1"/>
  <c r="AE13" i="55" s="1"/>
  <c r="AA19" i="55" a="1"/>
  <c r="AA19" i="55" s="1"/>
  <c r="AI23" i="55" a="1"/>
  <c r="AI23" i="55" s="1"/>
  <c r="AH25" i="55" a="1"/>
  <c r="AH25" i="55" s="1"/>
  <c r="AD21" i="55" a="1"/>
  <c r="AD21" i="55" s="1"/>
  <c r="Z31" i="55" a="1"/>
  <c r="Z31" i="55" s="1"/>
  <c r="AC15" i="55" a="1"/>
  <c r="AC15" i="55" s="1"/>
  <c r="W17" i="55" a="1"/>
  <c r="W17" i="55" s="1"/>
  <c r="U19" i="55" a="1"/>
  <c r="U19" i="55" s="1"/>
  <c r="AD31" i="55" a="1"/>
  <c r="AD31" i="55" s="1"/>
  <c r="AD13" i="55" a="1"/>
  <c r="AD13" i="55" s="1"/>
  <c r="AD15" i="55" a="1"/>
  <c r="AD15" i="55" s="1"/>
  <c r="W19" i="55" a="1"/>
  <c r="W19" i="55" s="1"/>
  <c r="Y4" i="50"/>
  <c r="Z13" i="55" a="1"/>
  <c r="Z13" i="55" s="1"/>
  <c r="AD136" i="60"/>
  <c r="X23" i="61" s="1"/>
  <c r="R23" i="61"/>
  <c r="BG19" i="60"/>
  <c r="BC17" i="60"/>
  <c r="AZ17" i="60"/>
  <c r="O9" i="52"/>
  <c r="P9" i="52"/>
  <c r="AI160" i="60"/>
  <c r="AI328" i="60"/>
  <c r="M1" i="59"/>
  <c r="AG327" i="60" s="1"/>
  <c r="Z142" i="60"/>
  <c r="AC142" i="60"/>
  <c r="AI142" i="60"/>
  <c r="AF234" i="60"/>
  <c r="AF272" i="60"/>
  <c r="AF261" i="60"/>
  <c r="AF266" i="60"/>
  <c r="AF271" i="60"/>
  <c r="AF256" i="60"/>
  <c r="AF254" i="60"/>
  <c r="AF263" i="60"/>
  <c r="AF248" i="60"/>
  <c r="AF244" i="60"/>
  <c r="AF260" i="60"/>
  <c r="AF250" i="60"/>
  <c r="AF259" i="60"/>
  <c r="AF242" i="60"/>
  <c r="AF255" i="60"/>
  <c r="AF238" i="60"/>
  <c r="Z221" i="60"/>
  <c r="AF245" i="60"/>
  <c r="AF240" i="60"/>
  <c r="AL14" i="60"/>
  <c r="AL13" i="60" s="1"/>
  <c r="BE15" i="60" s="1"/>
  <c r="AF243" i="60"/>
  <c r="AF239" i="60"/>
  <c r="Z27" i="61"/>
  <c r="AI139" i="60"/>
  <c r="AD141" i="60"/>
  <c r="AB143" i="60"/>
  <c r="AB141" i="60"/>
  <c r="S2" i="56"/>
  <c r="AI143" i="60"/>
  <c r="I329" i="60"/>
  <c r="Z141" i="60"/>
  <c r="AE137" i="60"/>
  <c r="Y24" i="61" s="1"/>
  <c r="AF137" i="60"/>
  <c r="AI141" i="60"/>
  <c r="R12" i="50" a="1"/>
  <c r="R12" i="50" s="1"/>
  <c r="S2" i="54"/>
  <c r="R2" i="58"/>
  <c r="K11" i="53" a="1"/>
  <c r="K11" i="53" s="1"/>
  <c r="T308" i="60"/>
  <c r="N77" i="61" s="1"/>
  <c r="AF262" i="60"/>
  <c r="Z220" i="60"/>
  <c r="AF251" i="60"/>
  <c r="AF268" i="60"/>
  <c r="AF236" i="60"/>
  <c r="AF265" i="60"/>
  <c r="AF258" i="60"/>
  <c r="AF247" i="60"/>
  <c r="AF264" i="60"/>
  <c r="Z222" i="60"/>
  <c r="AF246" i="60"/>
  <c r="AF267" i="60"/>
  <c r="AF235" i="60"/>
  <c r="AF252" i="60"/>
  <c r="Z61" i="61"/>
  <c r="T203" i="60"/>
  <c r="N56" i="61" s="1"/>
  <c r="T147" i="60"/>
  <c r="N28" i="61" s="1"/>
  <c r="T204" i="60"/>
  <c r="N57" i="61" s="1"/>
  <c r="T306" i="60"/>
  <c r="N75" i="61" s="1"/>
  <c r="X294" i="60"/>
  <c r="AF294" i="60" s="1"/>
  <c r="AF293" i="60" s="1"/>
  <c r="T293" i="60" s="1"/>
  <c r="N72" i="61" s="1"/>
  <c r="AE292" i="60"/>
  <c r="Y71" i="61" s="1"/>
  <c r="R38" i="61"/>
  <c r="AZ64" i="60"/>
  <c r="BG11" i="60"/>
  <c r="AF292" i="60"/>
  <c r="AF174" i="60"/>
  <c r="T174" i="60" s="1"/>
  <c r="N40" i="61" s="1"/>
  <c r="AF291" i="60"/>
  <c r="Z70" i="61" s="1"/>
  <c r="R20" i="61"/>
  <c r="T153" i="60"/>
  <c r="N34" i="61" s="1"/>
  <c r="AD292" i="60"/>
  <c r="X71" i="61" s="1"/>
  <c r="W286" i="60"/>
  <c r="X286" i="60" s="1"/>
  <c r="R69" i="61" s="1"/>
  <c r="Z78" i="61"/>
  <c r="AE174" i="60"/>
  <c r="Y40" i="61" s="1"/>
  <c r="R81" i="61"/>
  <c r="BE53" i="60"/>
  <c r="BE54" i="60" s="1"/>
  <c r="BA64" i="60"/>
  <c r="T171" i="60"/>
  <c r="N37" i="61" s="1"/>
  <c r="AE297" i="60"/>
  <c r="Y73" i="61" s="1"/>
  <c r="AF297" i="60"/>
  <c r="Z73" i="61" s="1"/>
  <c r="AD297" i="60"/>
  <c r="X73" i="61" s="1"/>
  <c r="T175" i="60"/>
  <c r="N41" i="61" s="1"/>
  <c r="Z41" i="61"/>
  <c r="AX20" i="60"/>
  <c r="AX18" i="60"/>
  <c r="AX22" i="60"/>
  <c r="BC20" i="60"/>
  <c r="AW20" i="60"/>
  <c r="AD291" i="60"/>
  <c r="X70" i="61" s="1"/>
  <c r="AF173" i="60"/>
  <c r="T173" i="60" s="1"/>
  <c r="N39" i="61" s="1"/>
  <c r="AW22" i="60"/>
  <c r="AF207" i="60"/>
  <c r="AZ12" i="60"/>
  <c r="AV18" i="60"/>
  <c r="AD173" i="60"/>
  <c r="X39" i="61" s="1"/>
  <c r="Z44" i="61"/>
  <c r="X122" i="60"/>
  <c r="AD122" i="60" s="1"/>
  <c r="X14" i="61" s="1"/>
  <c r="T133" i="60"/>
  <c r="N20" i="61" s="1"/>
  <c r="AE136" i="60"/>
  <c r="Y23" i="61" s="1"/>
  <c r="Z53" i="61"/>
  <c r="BC53" i="60"/>
  <c r="BC54" i="60" s="1"/>
  <c r="R11" i="61"/>
  <c r="AF172" i="60"/>
  <c r="AD172" i="60"/>
  <c r="X38" i="61" s="1"/>
  <c r="AE207" i="60"/>
  <c r="Y60" i="61" s="1"/>
  <c r="AV20" i="60"/>
  <c r="AF135" i="60"/>
  <c r="BC12" i="60"/>
  <c r="AZ50" i="60" s="1"/>
  <c r="AE173" i="60"/>
  <c r="Y39" i="61" s="1"/>
  <c r="AD207" i="60"/>
  <c r="X60" i="61" s="1"/>
  <c r="AE313" i="60"/>
  <c r="Y81" i="61" s="1"/>
  <c r="Z49" i="61"/>
  <c r="BD53" i="60"/>
  <c r="BD54" i="60" s="1"/>
  <c r="AE102" i="60"/>
  <c r="Y11" i="61" s="1"/>
  <c r="AF176" i="60"/>
  <c r="Z42" i="61" s="1"/>
  <c r="Z25" i="61"/>
  <c r="Z54" i="61"/>
  <c r="AE291" i="60"/>
  <c r="Y70" i="61" s="1"/>
  <c r="Z47" i="61"/>
  <c r="K12" i="58" a="1"/>
  <c r="K12" i="58" s="1"/>
  <c r="H11" i="50" a="1"/>
  <c r="H11" i="50" s="1"/>
  <c r="N11" i="53"/>
  <c r="S12" i="50" a="1"/>
  <c r="S12" i="50" s="1"/>
  <c r="AF105" i="60"/>
  <c r="T105" i="60" s="1"/>
  <c r="N12" i="61" s="1"/>
  <c r="S12" i="53" a="1"/>
  <c r="S12" i="53" s="1"/>
  <c r="J11" i="50" a="1"/>
  <c r="J11" i="50" s="1"/>
  <c r="AE105" i="60"/>
  <c r="Y12" i="61" s="1"/>
  <c r="T4" i="56"/>
  <c r="T6" i="56" a="1"/>
  <c r="T6" i="56" s="1"/>
  <c r="M12" i="57" a="1"/>
  <c r="M12" i="57" s="1"/>
  <c r="Z43" i="61"/>
  <c r="H11" i="58" a="1"/>
  <c r="H11" i="58" s="1"/>
  <c r="L11" i="55"/>
  <c r="M12" i="58" a="1"/>
  <c r="M12" i="58" s="1"/>
  <c r="AY23" i="60"/>
  <c r="T145" i="60"/>
  <c r="N26" i="61" s="1"/>
  <c r="Z26" i="61"/>
  <c r="Z23" i="61"/>
  <c r="T136" i="60"/>
  <c r="N23" i="61" s="1"/>
  <c r="X4" i="59"/>
  <c r="Y5" i="59" s="1"/>
  <c r="X6" i="59" a="1"/>
  <c r="X6" i="59" s="1"/>
  <c r="S10" i="53" a="1"/>
  <c r="S10" i="53" s="1"/>
  <c r="C163" i="51"/>
  <c r="C164" i="51" s="1"/>
  <c r="C165" i="51" s="1"/>
  <c r="C166" i="51" s="1"/>
  <c r="C167" i="51" s="1"/>
  <c r="C168" i="51" s="1"/>
  <c r="C169" i="51" s="1"/>
  <c r="C170" i="51" s="1"/>
  <c r="C171" i="51" s="1"/>
  <c r="C172" i="51" s="1"/>
  <c r="C173" i="51" s="1"/>
  <c r="C174" i="51" s="1"/>
  <c r="C175" i="51" s="1"/>
  <c r="C176" i="51" s="1"/>
  <c r="C177" i="51" s="1"/>
  <c r="C178" i="51" s="1"/>
  <c r="C179" i="51" s="1"/>
  <c r="C180" i="51" s="1"/>
  <c r="C181" i="51" s="1"/>
  <c r="C182" i="51" s="1"/>
  <c r="C183" i="51" s="1"/>
  <c r="C184" i="51" s="1"/>
  <c r="C185" i="51" s="1"/>
  <c r="C186" i="51" s="1"/>
  <c r="C187" i="51" s="1"/>
  <c r="C188" i="51" s="1"/>
  <c r="C189" i="51" s="1"/>
  <c r="C190" i="51" s="1"/>
  <c r="C191" i="51" s="1"/>
  <c r="C192" i="51" s="1"/>
  <c r="C133" i="51"/>
  <c r="C134" i="51" s="1"/>
  <c r="C135" i="51" s="1"/>
  <c r="C136" i="51" s="1"/>
  <c r="C137" i="51" s="1"/>
  <c r="C138" i="51" s="1"/>
  <c r="C139" i="51" s="1"/>
  <c r="C140" i="51" s="1"/>
  <c r="C141" i="51" s="1"/>
  <c r="C142" i="51" s="1"/>
  <c r="C143" i="51" s="1"/>
  <c r="C144" i="51" s="1"/>
  <c r="C145" i="51" s="1"/>
  <c r="C146" i="51" s="1"/>
  <c r="C147" i="51" s="1"/>
  <c r="C148" i="51" s="1"/>
  <c r="C149" i="51" s="1"/>
  <c r="C150" i="51" s="1"/>
  <c r="C151" i="51" s="1"/>
  <c r="C152" i="51" s="1"/>
  <c r="C153" i="51" s="1"/>
  <c r="C154" i="51" s="1"/>
  <c r="C155" i="51" s="1"/>
  <c r="C156" i="51" s="1"/>
  <c r="C157" i="51" s="1"/>
  <c r="C158" i="51" s="1"/>
  <c r="C159" i="51" s="1"/>
  <c r="C160" i="51" s="1"/>
  <c r="C161" i="51" s="1"/>
  <c r="C162" i="51" s="1"/>
  <c r="AE6" i="53" a="1"/>
  <c r="AE6" i="53" s="1"/>
  <c r="AE4" i="53"/>
  <c r="AF197" i="60"/>
  <c r="AH165" i="60"/>
  <c r="W166" i="60" s="1"/>
  <c r="X166" i="60" s="1"/>
  <c r="AI165" i="60"/>
  <c r="I11" i="58" a="1"/>
  <c r="I11" i="58" s="1"/>
  <c r="U4" i="52"/>
  <c r="U6" i="52" a="1"/>
  <c r="U6" i="52" s="1"/>
  <c r="AD197" i="60"/>
  <c r="X55" i="61" s="1"/>
  <c r="N12" i="56" a="1"/>
  <c r="N12" i="56" s="1"/>
  <c r="T180" i="60"/>
  <c r="N45" i="61" s="1"/>
  <c r="Z21" i="61"/>
  <c r="J11" i="52"/>
  <c r="O12" i="57" a="1"/>
  <c r="O12" i="57" s="1"/>
  <c r="AF209" i="60"/>
  <c r="AE209" i="60"/>
  <c r="Y62" i="61" s="1"/>
  <c r="R62" i="61"/>
  <c r="H11" i="49" a="1"/>
  <c r="H11" i="49" s="1"/>
  <c r="S1" i="53"/>
  <c r="AG166" i="60" s="1"/>
  <c r="T1" i="53"/>
  <c r="AG170" i="60" s="1"/>
  <c r="N1" i="53"/>
  <c r="AJ163" i="60" s="1"/>
  <c r="L169" i="60" s="1"/>
  <c r="N169" i="60" s="1"/>
  <c r="L1" i="53"/>
  <c r="N12" i="51" a="1"/>
  <c r="N12" i="51" s="1"/>
  <c r="I11" i="53" a="1"/>
  <c r="I11" i="53" s="1"/>
  <c r="BC13" i="60"/>
  <c r="AE153" i="60"/>
  <c r="Y34" i="61" s="1"/>
  <c r="R34" i="61"/>
  <c r="AZ15" i="60"/>
  <c r="BG17" i="60"/>
  <c r="AD209" i="60"/>
  <c r="X62" i="61" s="1"/>
  <c r="V59" i="55" a="1"/>
  <c r="V59" i="55" s="1"/>
  <c r="L53" i="55" a="1"/>
  <c r="L53" i="55" s="1"/>
  <c r="T53" i="55" s="1"/>
  <c r="AF51" i="55" a="1"/>
  <c r="AF51" i="55" s="1"/>
  <c r="Y59" i="55" a="1"/>
  <c r="Y59" i="55" s="1"/>
  <c r="AB57" i="55" a="1"/>
  <c r="AB57" i="55" s="1"/>
  <c r="AG53" i="55" a="1"/>
  <c r="AG53" i="55" s="1"/>
  <c r="AH51" i="55" a="1"/>
  <c r="AH51" i="55" s="1"/>
  <c r="U13" i="55" a="1"/>
  <c r="U13" i="55" s="1"/>
  <c r="AI25" i="55" a="1"/>
  <c r="AI25" i="55" s="1"/>
  <c r="V27" i="55" a="1"/>
  <c r="V27" i="55" s="1"/>
  <c r="Y29" i="55" a="1"/>
  <c r="Y29" i="55" s="1"/>
  <c r="Y31" i="55" a="1"/>
  <c r="Y31" i="55" s="1"/>
  <c r="AH57" i="55" a="1"/>
  <c r="AH57" i="55" s="1"/>
  <c r="AH13" i="55" a="1"/>
  <c r="AH13" i="55" s="1"/>
  <c r="AH15" i="55" a="1"/>
  <c r="AH15" i="55" s="1"/>
  <c r="AF17" i="55" a="1"/>
  <c r="AF17" i="55" s="1"/>
  <c r="AF19" i="55" a="1"/>
  <c r="AF19" i="55" s="1"/>
  <c r="AB21" i="55" a="1"/>
  <c r="AB21" i="55" s="1"/>
  <c r="U23" i="55" a="1"/>
  <c r="U23" i="55" s="1"/>
  <c r="AC23" i="55" a="1"/>
  <c r="AC23" i="55" s="1"/>
  <c r="AE59" i="55" a="1"/>
  <c r="AE59" i="55" s="1"/>
  <c r="AD57" i="55" a="1"/>
  <c r="AD57" i="55" s="1"/>
  <c r="W13" i="55" a="1"/>
  <c r="W13" i="55" s="1"/>
  <c r="U15" i="55" a="1"/>
  <c r="U15" i="55" s="1"/>
  <c r="U17" i="55" a="1"/>
  <c r="U17" i="55" s="1"/>
  <c r="L19" i="55" a="1"/>
  <c r="L19" i="55" s="1"/>
  <c r="T19" i="55" s="1"/>
  <c r="AI19" i="55" a="1"/>
  <c r="AI19" i="55" s="1"/>
  <c r="AE21" i="55" a="1"/>
  <c r="AE21" i="55" s="1"/>
  <c r="W23" i="55" a="1"/>
  <c r="W23" i="55" s="1"/>
  <c r="AE23" i="55" a="1"/>
  <c r="AE23" i="55" s="1"/>
  <c r="AI53" i="55" a="1"/>
  <c r="AI53" i="55" s="1"/>
  <c r="AG59" i="55" a="1"/>
  <c r="AG59" i="55" s="1"/>
  <c r="X57" i="55" a="1"/>
  <c r="X57" i="55" s="1"/>
  <c r="Y53" i="55" a="1"/>
  <c r="Y53" i="55" s="1"/>
  <c r="V13" i="55" a="1"/>
  <c r="V13" i="55" s="1"/>
  <c r="L25" i="55" a="1"/>
  <c r="L25" i="55" s="1"/>
  <c r="T25" i="55" s="1"/>
  <c r="AD27" i="55" a="1"/>
  <c r="AD27" i="55" s="1"/>
  <c r="AG29" i="55" a="1"/>
  <c r="AG29" i="55" s="1"/>
  <c r="X25" i="55" a="1"/>
  <c r="X25" i="55" s="1"/>
  <c r="L10" i="55"/>
  <c r="AE309" i="60"/>
  <c r="Y78" i="61" s="1"/>
  <c r="R78" i="61"/>
  <c r="AF102" i="60"/>
  <c r="S1" i="50"/>
  <c r="AG120" i="60" s="1"/>
  <c r="AJ119" i="60"/>
  <c r="R119" i="60" s="1"/>
  <c r="AH119" i="60" s="1"/>
  <c r="W6" i="51" a="1"/>
  <c r="W6" i="51" s="1"/>
  <c r="W4" i="51"/>
  <c r="AA23" i="55" a="1"/>
  <c r="AA23" i="55" s="1"/>
  <c r="N1" i="51"/>
  <c r="AG127" i="60" s="1"/>
  <c r="M1" i="51"/>
  <c r="AG126" i="60" s="1"/>
  <c r="K1" i="51"/>
  <c r="AJ124" i="60" s="1"/>
  <c r="L129" i="60" s="1"/>
  <c r="N129" i="60" s="1"/>
  <c r="O1" i="51"/>
  <c r="AG128" i="60" s="1"/>
  <c r="AI126" i="60"/>
  <c r="AI128" i="60"/>
  <c r="N9" i="51"/>
  <c r="AJ127" i="60"/>
  <c r="R127" i="60" s="1"/>
  <c r="AH127" i="60" s="1"/>
  <c r="I1" i="54"/>
  <c r="AJ181" i="60" s="1"/>
  <c r="L186" i="60" s="1"/>
  <c r="N186" i="60" s="1"/>
  <c r="M9" i="54"/>
  <c r="AJ185" i="60" s="1"/>
  <c r="R185" i="60" s="1"/>
  <c r="AH185" i="60" s="1"/>
  <c r="N9" i="54"/>
  <c r="AJ186" i="60" s="1"/>
  <c r="R186" i="60" s="1"/>
  <c r="AH186" i="60" s="1"/>
  <c r="AF25" i="55" a="1"/>
  <c r="AF25" i="55" s="1"/>
  <c r="V25" i="55" a="1"/>
  <c r="V25" i="55" s="1"/>
  <c r="L13" i="55" a="1"/>
  <c r="L13" i="55" s="1"/>
  <c r="U53" i="55" a="1"/>
  <c r="U53" i="55" s="1"/>
  <c r="V57" i="55" a="1"/>
  <c r="V57" i="55" s="1"/>
  <c r="L55" i="55" a="1"/>
  <c r="L55" i="55" s="1"/>
  <c r="T55" i="55" s="1"/>
  <c r="AC57" i="55" a="1"/>
  <c r="AC57" i="55" s="1"/>
  <c r="R25" i="61"/>
  <c r="AE144" i="60"/>
  <c r="Y25" i="61" s="1"/>
  <c r="Y13" i="55" a="1"/>
  <c r="Y13" i="55" s="1"/>
  <c r="AD25" i="55" a="1"/>
  <c r="AD25" i="55" s="1"/>
  <c r="AD51" i="55" a="1"/>
  <c r="AD51" i="55" s="1"/>
  <c r="AC53" i="55" a="1"/>
  <c r="AC53" i="55" s="1"/>
  <c r="Z57" i="55" a="1"/>
  <c r="Z57" i="55" s="1"/>
  <c r="U59" i="55" a="1"/>
  <c r="U59" i="55" s="1"/>
  <c r="AA51" i="55" a="1"/>
  <c r="AA51" i="55" s="1"/>
  <c r="M9" i="51"/>
  <c r="BA20" i="60"/>
  <c r="N9" i="52"/>
  <c r="M1" i="56"/>
  <c r="AG282" i="60" s="1"/>
  <c r="O1" i="56"/>
  <c r="AG284" i="60" s="1"/>
  <c r="N1" i="56"/>
  <c r="AG283" i="60" s="1"/>
  <c r="S4" i="57"/>
  <c r="S6" i="57" a="1"/>
  <c r="S6" i="57" s="1"/>
  <c r="N1" i="57"/>
  <c r="AG304" i="60" s="1"/>
  <c r="M1" i="57"/>
  <c r="AG303" i="60" s="1"/>
  <c r="O1" i="57"/>
  <c r="AG305" i="60" s="1"/>
  <c r="J1" i="57"/>
  <c r="AJ300" i="60" s="1"/>
  <c r="L304" i="60" s="1"/>
  <c r="N304" i="60" s="1"/>
  <c r="H1" i="57"/>
  <c r="AN300" i="60" s="1"/>
  <c r="AJ305" i="60"/>
  <c r="R305" i="60" s="1"/>
  <c r="AH305" i="60" s="1"/>
  <c r="L1" i="58"/>
  <c r="AG319" i="60" s="1"/>
  <c r="K1" i="58"/>
  <c r="AG318" i="60" s="1"/>
  <c r="L9" i="58"/>
  <c r="AF257" i="60"/>
  <c r="AF270" i="60"/>
  <c r="AF249" i="60"/>
  <c r="AF253" i="60"/>
  <c r="AF241" i="60"/>
  <c r="AF269" i="60"/>
  <c r="AF237" i="60"/>
  <c r="AF233" i="60"/>
  <c r="O1" i="59"/>
  <c r="AG329" i="60" s="1"/>
  <c r="J1" i="59"/>
  <c r="AJ324" i="60" s="1"/>
  <c r="L329" i="60" s="1"/>
  <c r="N329" i="60" s="1"/>
  <c r="P1" i="59"/>
  <c r="AG330" i="60" s="1"/>
  <c r="R1" i="59"/>
  <c r="AG332" i="60" s="1"/>
  <c r="R84" i="61"/>
  <c r="AD320" i="60"/>
  <c r="X84" i="61" s="1"/>
  <c r="AE320" i="60"/>
  <c r="Y84" i="61" s="1"/>
  <c r="R12" i="61"/>
  <c r="N12" i="54" a="1"/>
  <c r="N12" i="54" s="1"/>
  <c r="J11" i="58"/>
  <c r="T150" i="60"/>
  <c r="N31" i="61" s="1"/>
  <c r="AD105" i="60"/>
  <c r="X12" i="61" s="1"/>
  <c r="Z33" i="61"/>
  <c r="X131" i="60"/>
  <c r="R18" i="61" s="1"/>
  <c r="O12" i="51" a="1"/>
  <c r="O12" i="51" s="1"/>
  <c r="X319" i="60"/>
  <c r="AE319" i="60" s="1"/>
  <c r="Y83" i="61" s="1"/>
  <c r="K12" i="52" a="1"/>
  <c r="K12" i="52" s="1"/>
  <c r="J11" i="53" a="1"/>
  <c r="J11" i="53" s="1"/>
  <c r="AE130" i="60"/>
  <c r="Y17" i="61" s="1"/>
  <c r="AF130" i="60"/>
  <c r="Z17" i="61" s="1"/>
  <c r="AH326" i="60"/>
  <c r="W326" i="60" s="1"/>
  <c r="X326" i="60" s="1"/>
  <c r="AH129" i="60"/>
  <c r="X129" i="60" s="1"/>
  <c r="AH114" i="60"/>
  <c r="M11" i="53" a="1"/>
  <c r="M11" i="53" s="1"/>
  <c r="L11" i="53" a="1"/>
  <c r="L11" i="53" s="1"/>
  <c r="T12" i="53" a="1"/>
  <c r="T12" i="53" s="1"/>
  <c r="K11" i="57"/>
  <c r="I11" i="57" a="1"/>
  <c r="I11" i="57" s="1"/>
  <c r="H11" i="57" a="1"/>
  <c r="H11" i="57" s="1"/>
  <c r="N12" i="57" a="1"/>
  <c r="N12" i="57" s="1"/>
  <c r="L12" i="57" a="1"/>
  <c r="L12" i="57" s="1"/>
  <c r="J11" i="57" a="1"/>
  <c r="J11" i="57" s="1"/>
  <c r="Q12" i="50" a="1"/>
  <c r="Q12" i="50" s="1"/>
  <c r="T12" i="50" a="1"/>
  <c r="T12" i="50" s="1"/>
  <c r="M12" i="50" a="1"/>
  <c r="M12" i="50" s="1"/>
  <c r="L11" i="50"/>
  <c r="K11" i="50" a="1"/>
  <c r="K11" i="50" s="1"/>
  <c r="N12" i="50" a="1"/>
  <c r="N12" i="50" s="1"/>
  <c r="O12" i="50" a="1"/>
  <c r="O12" i="50" s="1"/>
  <c r="P12" i="50" a="1"/>
  <c r="P12" i="50" s="1"/>
  <c r="L12" i="58" a="1"/>
  <c r="L12" i="58" s="1"/>
  <c r="G11" i="58" a="1"/>
  <c r="G11" i="58" s="1"/>
  <c r="H11" i="51" a="1"/>
  <c r="H11" i="51" s="1"/>
  <c r="J11" i="54"/>
  <c r="W282" i="60"/>
  <c r="X282" i="60" s="1"/>
  <c r="M12" i="54" a="1"/>
  <c r="M12" i="54" s="1"/>
  <c r="L12" i="54" a="1"/>
  <c r="L12" i="54" s="1"/>
  <c r="L12" i="52" a="1"/>
  <c r="L12" i="52" s="1"/>
  <c r="M12" i="52" a="1"/>
  <c r="M12" i="52" s="1"/>
  <c r="I11" i="52" a="1"/>
  <c r="I11" i="52" s="1"/>
  <c r="M12" i="56" a="1"/>
  <c r="M12" i="56" s="1"/>
  <c r="O12" i="56" a="1"/>
  <c r="O12" i="56" s="1"/>
  <c r="K11" i="56" a="1"/>
  <c r="K11" i="56" s="1"/>
  <c r="L11" i="56"/>
  <c r="O12" i="55"/>
  <c r="M11" i="55"/>
  <c r="N12" i="55"/>
  <c r="K11" i="55"/>
  <c r="K12" i="54" a="1"/>
  <c r="K12" i="54" s="1"/>
  <c r="X318" i="60"/>
  <c r="N12" i="52" a="1"/>
  <c r="N12" i="52" s="1"/>
  <c r="J11" i="51" a="1"/>
  <c r="J11" i="51" s="1"/>
  <c r="M12" i="51" a="1"/>
  <c r="M12" i="51" s="1"/>
  <c r="L11" i="51"/>
  <c r="I11" i="51" a="1"/>
  <c r="I11" i="51" s="1"/>
  <c r="K11" i="51" a="1"/>
  <c r="K11" i="51" s="1"/>
  <c r="Y12" i="49" a="1"/>
  <c r="Y12" i="49" s="1"/>
  <c r="O11" i="49"/>
  <c r="W12" i="49" a="1"/>
  <c r="W12" i="49" s="1"/>
  <c r="J11" i="49" a="1"/>
  <c r="J11" i="49" s="1"/>
  <c r="K11" i="49" a="1"/>
  <c r="K11" i="49" s="1"/>
  <c r="I11" i="49" a="1"/>
  <c r="I11" i="49" s="1"/>
  <c r="P11" i="49"/>
  <c r="Q11" i="49"/>
  <c r="X12" i="49" a="1"/>
  <c r="X12" i="49" s="1"/>
  <c r="P12" i="52" a="1"/>
  <c r="P12" i="52" s="1"/>
  <c r="O12" i="52" a="1"/>
  <c r="O12" i="52" s="1"/>
  <c r="O12" i="59" a="1"/>
  <c r="O12" i="59" s="1"/>
  <c r="I11" i="54" a="1"/>
  <c r="I11" i="54" s="1"/>
  <c r="Z32" i="61"/>
  <c r="M10" i="55"/>
  <c r="L12" i="59" a="1"/>
  <c r="L12" i="59" s="1"/>
  <c r="M12" i="59" a="1"/>
  <c r="M12" i="59" s="1"/>
  <c r="P12" i="59" a="1"/>
  <c r="P12" i="59" s="1"/>
  <c r="K11" i="59"/>
  <c r="Q12" i="59" a="1"/>
  <c r="Q12" i="59" s="1"/>
  <c r="R12" i="59" a="1"/>
  <c r="R12" i="59" s="1"/>
  <c r="I11" i="59" a="1"/>
  <c r="I11" i="59" s="1"/>
  <c r="N12" i="59" a="1"/>
  <c r="N12" i="59" s="1"/>
  <c r="J11" i="59" a="1"/>
  <c r="J11" i="59" s="1"/>
  <c r="W157" i="60" l="1"/>
  <c r="X157" i="60" s="1"/>
  <c r="T148" i="60"/>
  <c r="N29" i="61" s="1"/>
  <c r="T188" i="60"/>
  <c r="N48" i="61" s="1"/>
  <c r="T149" i="60"/>
  <c r="N30" i="61" s="1"/>
  <c r="BE26" i="60"/>
  <c r="AE197" i="60"/>
  <c r="Y55" i="61" s="1"/>
  <c r="Z50" i="61"/>
  <c r="R17" i="61"/>
  <c r="T206" i="60"/>
  <c r="N59" i="61" s="1"/>
  <c r="AF310" i="60"/>
  <c r="T310" i="60" s="1"/>
  <c r="N79" i="61" s="1"/>
  <c r="Z58" i="61"/>
  <c r="T307" i="60"/>
  <c r="N76" i="61" s="1"/>
  <c r="R41" i="55"/>
  <c r="W183" i="60"/>
  <c r="X183" i="60" s="1"/>
  <c r="W302" i="60"/>
  <c r="X302" i="60" s="1"/>
  <c r="R74" i="61" s="1"/>
  <c r="I43" i="55"/>
  <c r="AI275" i="60"/>
  <c r="I41" i="55"/>
  <c r="AE294" i="60"/>
  <c r="Y72" i="61" s="1"/>
  <c r="I35" i="55"/>
  <c r="I44" i="55"/>
  <c r="I56" i="55"/>
  <c r="I42" i="55"/>
  <c r="I50" i="55"/>
  <c r="I38" i="55"/>
  <c r="Z10" i="55"/>
  <c r="I34" i="55"/>
  <c r="I45" i="55"/>
  <c r="R49" i="55"/>
  <c r="R39" i="55"/>
  <c r="I48" i="55"/>
  <c r="BG25" i="60"/>
  <c r="AO25" i="60" s="1"/>
  <c r="AP25" i="60" s="1"/>
  <c r="AQ25" i="60" s="1"/>
  <c r="AZ25" i="60" s="1"/>
  <c r="R5" i="58"/>
  <c r="AE122" i="60"/>
  <c r="Y14" i="61" s="1"/>
  <c r="AD294" i="60"/>
  <c r="X72" i="61" s="1"/>
  <c r="S6" i="54" a="1"/>
  <c r="S6" i="54" s="1"/>
  <c r="S4" i="54"/>
  <c r="T5" i="54" s="1"/>
  <c r="I55" i="55"/>
  <c r="R43" i="55"/>
  <c r="I46" i="55"/>
  <c r="I39" i="55"/>
  <c r="R45" i="55"/>
  <c r="S45" i="55" s="1"/>
  <c r="AJ276" i="60"/>
  <c r="R276" i="60" s="1"/>
  <c r="AH276" i="60" s="1"/>
  <c r="R55" i="55"/>
  <c r="R56" i="55" s="1"/>
  <c r="S56" i="55" s="1"/>
  <c r="I40" i="55"/>
  <c r="Y10" i="55"/>
  <c r="R47" i="55"/>
  <c r="S47" i="55" s="1"/>
  <c r="I47" i="55"/>
  <c r="R37" i="55"/>
  <c r="R38" i="55" s="1"/>
  <c r="S38" i="55" s="1"/>
  <c r="I37" i="55"/>
  <c r="R31" i="55"/>
  <c r="R32" i="55" s="1"/>
  <c r="S32" i="55" s="1"/>
  <c r="N9" i="55"/>
  <c r="AI276" i="60"/>
  <c r="I49" i="55"/>
  <c r="AJ275" i="60"/>
  <c r="R275" i="60" s="1"/>
  <c r="AH275" i="60" s="1"/>
  <c r="AH10" i="55"/>
  <c r="O9" i="55"/>
  <c r="T13" i="55"/>
  <c r="M12" i="55" a="1"/>
  <c r="M12" i="55" s="1"/>
  <c r="I51" i="55"/>
  <c r="I20" i="55"/>
  <c r="AF122" i="60"/>
  <c r="Z14" i="61" s="1"/>
  <c r="X10" i="55"/>
  <c r="I30" i="55"/>
  <c r="R33" i="55"/>
  <c r="R35" i="55"/>
  <c r="I22" i="55"/>
  <c r="AO22" i="60"/>
  <c r="R72" i="61"/>
  <c r="Z5" i="50"/>
  <c r="AY20" i="60"/>
  <c r="I33" i="55"/>
  <c r="AD319" i="60"/>
  <c r="X83" i="61" s="1"/>
  <c r="AG10" i="55"/>
  <c r="AO18" i="60"/>
  <c r="I36" i="55"/>
  <c r="AN14" i="60"/>
  <c r="AN22" i="60"/>
  <c r="AL9" i="60"/>
  <c r="AN13" i="60"/>
  <c r="AN15" i="60"/>
  <c r="AN16" i="60"/>
  <c r="Z11" i="61"/>
  <c r="T102" i="60"/>
  <c r="N11" i="61" s="1"/>
  <c r="Z223" i="60"/>
  <c r="AC214" i="60" s="1"/>
  <c r="W64" i="61" s="1"/>
  <c r="T137" i="60"/>
  <c r="N24" i="61" s="1"/>
  <c r="Z24" i="61"/>
  <c r="AF296" i="60"/>
  <c r="T296" i="60" s="1"/>
  <c r="N73" i="61" s="1"/>
  <c r="AL26" i="60"/>
  <c r="AM26" i="60" s="1"/>
  <c r="AN12" i="60"/>
  <c r="T291" i="60"/>
  <c r="N70" i="61" s="1"/>
  <c r="Z40" i="61"/>
  <c r="AR22" i="60"/>
  <c r="Z71" i="61"/>
  <c r="T292" i="60"/>
  <c r="N71" i="61" s="1"/>
  <c r="W114" i="60"/>
  <c r="X114" i="60" s="1"/>
  <c r="R13" i="61" s="1"/>
  <c r="AU22" i="60"/>
  <c r="Z39" i="61"/>
  <c r="AT22" i="60"/>
  <c r="R14" i="61"/>
  <c r="Z72" i="61"/>
  <c r="AP22" i="60"/>
  <c r="AQ22" i="60"/>
  <c r="T176" i="60"/>
  <c r="N42" i="61" s="1"/>
  <c r="AP18" i="60"/>
  <c r="T135" i="60"/>
  <c r="N22" i="61" s="1"/>
  <c r="Z22" i="61"/>
  <c r="AQ18" i="60"/>
  <c r="AE132" i="60"/>
  <c r="Y19" i="61" s="1"/>
  <c r="AR18" i="60"/>
  <c r="AU18" i="60"/>
  <c r="AF132" i="60"/>
  <c r="Z19" i="61" s="1"/>
  <c r="W126" i="60"/>
  <c r="X126" i="60" s="1"/>
  <c r="R15" i="61" s="1"/>
  <c r="Z60" i="61"/>
  <c r="T207" i="60"/>
  <c r="N60" i="61" s="1"/>
  <c r="T172" i="60"/>
  <c r="N38" i="61" s="1"/>
  <c r="Z38" i="61"/>
  <c r="Z12" i="61"/>
  <c r="AF131" i="60"/>
  <c r="Z18" i="61" s="1"/>
  <c r="R19" i="61"/>
  <c r="T12" i="49"/>
  <c r="V10" i="55"/>
  <c r="W10" i="55"/>
  <c r="R23" i="55"/>
  <c r="I24" i="55"/>
  <c r="I23" i="55"/>
  <c r="R42" i="55"/>
  <c r="S42" i="55" s="1"/>
  <c r="S41" i="55"/>
  <c r="R57" i="55"/>
  <c r="I58" i="55"/>
  <c r="R25" i="55"/>
  <c r="I25" i="55"/>
  <c r="I26" i="55"/>
  <c r="AF196" i="60"/>
  <c r="T196" i="60" s="1"/>
  <c r="N55" i="61" s="1"/>
  <c r="Z55" i="61"/>
  <c r="R51" i="55"/>
  <c r="T5" i="57"/>
  <c r="X5" i="51"/>
  <c r="R15" i="55"/>
  <c r="I15" i="55"/>
  <c r="I16" i="55"/>
  <c r="AF10" i="55"/>
  <c r="R13" i="55"/>
  <c r="I14" i="55"/>
  <c r="U10" i="55"/>
  <c r="I13" i="55"/>
  <c r="AF326" i="60"/>
  <c r="AF324" i="60" s="1"/>
  <c r="T324" i="60" s="1"/>
  <c r="N85" i="61" s="1"/>
  <c r="O1" i="55"/>
  <c r="AG276" i="60" s="1"/>
  <c r="N1" i="55"/>
  <c r="AG275" i="60" s="1"/>
  <c r="L1" i="55"/>
  <c r="M1" i="55"/>
  <c r="AG212" i="60" s="1"/>
  <c r="AE2" i="55"/>
  <c r="M9" i="55"/>
  <c r="I27" i="55"/>
  <c r="AJ164" i="60"/>
  <c r="AX33" i="60"/>
  <c r="AW33" i="60" s="1"/>
  <c r="T209" i="60"/>
  <c r="N62" i="61" s="1"/>
  <c r="Z62" i="61"/>
  <c r="U5" i="56"/>
  <c r="I18" i="55"/>
  <c r="I17" i="55"/>
  <c r="R17" i="55"/>
  <c r="R19" i="55"/>
  <c r="I19" i="55"/>
  <c r="Y6" i="59" a="1"/>
  <c r="Y6" i="59" s="1"/>
  <c r="Y4" i="59"/>
  <c r="I57" i="55"/>
  <c r="R27" i="55"/>
  <c r="R44" i="55"/>
  <c r="S44" i="55" s="1"/>
  <c r="S43" i="55"/>
  <c r="I60" i="55"/>
  <c r="I59" i="55"/>
  <c r="R59" i="55"/>
  <c r="R53" i="55"/>
  <c r="I54" i="55"/>
  <c r="I53" i="55"/>
  <c r="AI10" i="55"/>
  <c r="R29" i="55"/>
  <c r="I29" i="55"/>
  <c r="I28" i="55"/>
  <c r="AA10" i="55"/>
  <c r="AB10" i="55"/>
  <c r="I21" i="55"/>
  <c r="R21" i="55"/>
  <c r="V5" i="52"/>
  <c r="T4" i="54"/>
  <c r="T6" i="54" a="1"/>
  <c r="T6" i="54" s="1"/>
  <c r="R50" i="55"/>
  <c r="S50" i="55" s="1"/>
  <c r="S49" i="55"/>
  <c r="AD10" i="55"/>
  <c r="AE10" i="55"/>
  <c r="AC10" i="55"/>
  <c r="I31" i="55"/>
  <c r="I32" i="55"/>
  <c r="R40" i="55"/>
  <c r="S40" i="55" s="1"/>
  <c r="S39" i="55"/>
  <c r="AF5" i="53"/>
  <c r="I52" i="55"/>
  <c r="AF319" i="60"/>
  <c r="Z83" i="61" s="1"/>
  <c r="AD131" i="60"/>
  <c r="X18" i="61" s="1"/>
  <c r="AE131" i="60"/>
  <c r="Y18" i="61" s="1"/>
  <c r="R83" i="61"/>
  <c r="AD318" i="60"/>
  <c r="X82" i="61" s="1"/>
  <c r="AF318" i="60"/>
  <c r="R82" i="61"/>
  <c r="AE318" i="60"/>
  <c r="Y82" i="61" s="1"/>
  <c r="R68" i="61"/>
  <c r="AE326" i="60"/>
  <c r="Y85" i="61" s="1"/>
  <c r="AD326" i="60"/>
  <c r="X85" i="61" s="1"/>
  <c r="R85" i="61"/>
  <c r="AE129" i="60"/>
  <c r="Y16" i="61" s="1"/>
  <c r="AF129" i="60"/>
  <c r="Z16" i="61" s="1"/>
  <c r="AD129" i="60"/>
  <c r="X16" i="61" s="1"/>
  <c r="R16" i="61"/>
  <c r="R46" i="61"/>
  <c r="R35" i="61"/>
  <c r="R36" i="61"/>
  <c r="R46" i="55" l="1"/>
  <c r="S46" i="55" s="1"/>
  <c r="AJ228" i="60"/>
  <c r="O228" i="60" s="1"/>
  <c r="BO228" i="60" s="1"/>
  <c r="BQ228" i="60" s="1"/>
  <c r="DR14" i="55" a="1"/>
  <c r="DR14" i="55" s="1"/>
  <c r="DM14" i="55" a="1"/>
  <c r="DM14" i="55" s="1"/>
  <c r="DG14" i="55" a="1"/>
  <c r="DG14" i="55" s="1"/>
  <c r="DA14" i="55" a="1"/>
  <c r="DA14" i="55" s="1"/>
  <c r="CU14" i="55" a="1"/>
  <c r="CU14" i="55" s="1"/>
  <c r="CO14" i="55" a="1"/>
  <c r="CO14" i="55" s="1"/>
  <c r="CJ14" i="55" a="1"/>
  <c r="CJ14" i="55" s="1"/>
  <c r="BX14" i="55" a="1"/>
  <c r="BX14" i="55" s="1"/>
  <c r="BR14" i="55" a="1"/>
  <c r="BR14" i="55" s="1"/>
  <c r="BM14" i="55" a="1"/>
  <c r="BM14" i="55" s="1"/>
  <c r="BF14" i="55" a="1"/>
  <c r="BF14" i="55" s="1"/>
  <c r="BA14" i="55" a="1"/>
  <c r="BA14" i="55" s="1"/>
  <c r="AU14" i="55" a="1"/>
  <c r="AU14" i="55" s="1"/>
  <c r="DL14" i="55" a="1"/>
  <c r="DL14" i="55" s="1"/>
  <c r="DF14" i="55" a="1"/>
  <c r="DF14" i="55" s="1"/>
  <c r="CN14" i="55" a="1"/>
  <c r="CN14" i="55" s="1"/>
  <c r="CI14" i="55" a="1"/>
  <c r="CI14" i="55" s="1"/>
  <c r="CC14" i="55" a="1"/>
  <c r="CC14" i="55" s="1"/>
  <c r="BW14" i="55" a="1"/>
  <c r="BW14" i="55" s="1"/>
  <c r="BQ14" i="55" a="1"/>
  <c r="BQ14" i="55" s="1"/>
  <c r="BL14" i="55" a="1"/>
  <c r="BL14" i="55" s="1"/>
  <c r="AZ14" i="55" a="1"/>
  <c r="AZ14" i="55" s="1"/>
  <c r="AT14" i="55" a="1"/>
  <c r="AT14" i="55" s="1"/>
  <c r="DQ14" i="55" a="1"/>
  <c r="DQ14" i="55" s="1"/>
  <c r="DK14" i="55" a="1"/>
  <c r="DK14" i="55" s="1"/>
  <c r="CZ14" i="55" a="1"/>
  <c r="CZ14" i="55" s="1"/>
  <c r="CT14" i="55" a="1"/>
  <c r="CT14" i="55" s="1"/>
  <c r="CM14" i="55" a="1"/>
  <c r="CM14" i="55" s="1"/>
  <c r="BK14" i="55" a="1"/>
  <c r="BK14" i="55" s="1"/>
  <c r="BE14" i="55" a="1"/>
  <c r="BE14" i="55" s="1"/>
  <c r="AY14" i="55" a="1"/>
  <c r="AY14" i="55" s="1"/>
  <c r="DJ14" i="55" a="1"/>
  <c r="DJ14" i="55" s="1"/>
  <c r="DE14" i="55" a="1"/>
  <c r="DE14" i="55" s="1"/>
  <c r="CY14" i="55" a="1"/>
  <c r="CY14" i="55" s="1"/>
  <c r="CH14" i="55" a="1"/>
  <c r="CH14" i="55" s="1"/>
  <c r="CB14" i="55" a="1"/>
  <c r="CB14" i="55" s="1"/>
  <c r="BV14" i="55" a="1"/>
  <c r="BV14" i="55" s="1"/>
  <c r="BP14" i="55" a="1"/>
  <c r="BP14" i="55" s="1"/>
  <c r="BJ14" i="55" a="1"/>
  <c r="BJ14" i="55" s="1"/>
  <c r="AX14" i="55" a="1"/>
  <c r="AX14" i="55" s="1"/>
  <c r="AS14" i="55" a="1"/>
  <c r="AS14" i="55" s="1"/>
  <c r="DU14" i="55" a="1"/>
  <c r="DU14" i="55" s="1"/>
  <c r="DP14" i="55" a="1"/>
  <c r="DP14" i="55" s="1"/>
  <c r="DD14" i="55" a="1"/>
  <c r="DD14" i="55" s="1"/>
  <c r="CX14" i="55" a="1"/>
  <c r="CX14" i="55" s="1"/>
  <c r="CS14" i="55" a="1"/>
  <c r="CS14" i="55" s="1"/>
  <c r="CL14" i="55" a="1"/>
  <c r="CL14" i="55" s="1"/>
  <c r="CG14" i="55" a="1"/>
  <c r="CG14" i="55" s="1"/>
  <c r="CA14" i="55" a="1"/>
  <c r="CA14" i="55" s="1"/>
  <c r="BU14" i="55" a="1"/>
  <c r="BU14" i="55" s="1"/>
  <c r="BO14" i="55" a="1"/>
  <c r="BO14" i="55" s="1"/>
  <c r="BI14" i="55" a="1"/>
  <c r="BI14" i="55" s="1"/>
  <c r="BD14" i="55" a="1"/>
  <c r="BD14" i="55" s="1"/>
  <c r="DT14" i="55" a="1"/>
  <c r="DT14" i="55" s="1"/>
  <c r="DO14" i="55" a="1"/>
  <c r="DO14" i="55" s="1"/>
  <c r="DI14" i="55" a="1"/>
  <c r="DI14" i="55" s="1"/>
  <c r="DC14" i="55" a="1"/>
  <c r="DC14" i="55" s="1"/>
  <c r="CW14" i="55" a="1"/>
  <c r="CW14" i="55" s="1"/>
  <c r="CR14" i="55" a="1"/>
  <c r="CR14" i="55" s="1"/>
  <c r="CF14" i="55" a="1"/>
  <c r="CF14" i="55" s="1"/>
  <c r="BZ14" i="55" a="1"/>
  <c r="BZ14" i="55" s="1"/>
  <c r="BH14" i="55" a="1"/>
  <c r="BH14" i="55" s="1"/>
  <c r="BC14" i="55" a="1"/>
  <c r="BC14" i="55" s="1"/>
  <c r="AW14" i="55" a="1"/>
  <c r="AW14" i="55" s="1"/>
  <c r="DS14" i="55" a="1"/>
  <c r="DS14" i="55" s="1"/>
  <c r="CQ14" i="55" a="1"/>
  <c r="CQ14" i="55" s="1"/>
  <c r="CK14" i="55" a="1"/>
  <c r="CK14" i="55" s="1"/>
  <c r="CE14" i="55" a="1"/>
  <c r="CE14" i="55" s="1"/>
  <c r="BT14" i="55" a="1"/>
  <c r="BT14" i="55" s="1"/>
  <c r="BN14" i="55" a="1"/>
  <c r="BN14" i="55" s="1"/>
  <c r="BG14" i="55" a="1"/>
  <c r="BG14" i="55" s="1"/>
  <c r="DN14" i="55" a="1"/>
  <c r="DN14" i="55" s="1"/>
  <c r="DH14" i="55" a="1"/>
  <c r="DH14" i="55" s="1"/>
  <c r="DB14" i="55" a="1"/>
  <c r="DB14" i="55" s="1"/>
  <c r="CV14" i="55" a="1"/>
  <c r="CV14" i="55" s="1"/>
  <c r="CP14" i="55" a="1"/>
  <c r="CP14" i="55" s="1"/>
  <c r="CD14" i="55" a="1"/>
  <c r="CD14" i="55" s="1"/>
  <c r="BY14" i="55" a="1"/>
  <c r="BY14" i="55" s="1"/>
  <c r="BS14" i="55" a="1"/>
  <c r="BS14" i="55" s="1"/>
  <c r="BB14" i="55" a="1"/>
  <c r="BB14" i="55" s="1"/>
  <c r="AV14" i="55" a="1"/>
  <c r="AV14" i="55" s="1"/>
  <c r="AJ266" i="60"/>
  <c r="O266" i="60" s="1"/>
  <c r="W266" i="60" s="1"/>
  <c r="DR52" i="55" a="1"/>
  <c r="DR52" i="55" s="1"/>
  <c r="DL52" i="55" a="1"/>
  <c r="DL52" i="55" s="1"/>
  <c r="CV52" i="55" a="1"/>
  <c r="CV52" i="55" s="1"/>
  <c r="CO52" i="55" a="1"/>
  <c r="CO52" i="55" s="1"/>
  <c r="CJ52" i="55" a="1"/>
  <c r="CJ52" i="55" s="1"/>
  <c r="CD52" i="55" a="1"/>
  <c r="CD52" i="55" s="1"/>
  <c r="BY52" i="55" a="1"/>
  <c r="BY52" i="55" s="1"/>
  <c r="BN52" i="55" a="1"/>
  <c r="BN52" i="55" s="1"/>
  <c r="BH52" i="55" a="1"/>
  <c r="BH52" i="55" s="1"/>
  <c r="BB52" i="55" a="1"/>
  <c r="BB52" i="55" s="1"/>
  <c r="AV52" i="55" a="1"/>
  <c r="AV52" i="55" s="1"/>
  <c r="DQ52" i="55" a="1"/>
  <c r="DQ52" i="55" s="1"/>
  <c r="DK52" i="55" a="1"/>
  <c r="DK52" i="55" s="1"/>
  <c r="DF52" i="55" a="1"/>
  <c r="DF52" i="55" s="1"/>
  <c r="CZ52" i="55" a="1"/>
  <c r="CZ52" i="55" s="1"/>
  <c r="CU52" i="55" a="1"/>
  <c r="CU52" i="55" s="1"/>
  <c r="CI52" i="55" a="1"/>
  <c r="CI52" i="55" s="1"/>
  <c r="BX52" i="55" a="1"/>
  <c r="BX52" i="55" s="1"/>
  <c r="BR52" i="55" a="1"/>
  <c r="BR52" i="55" s="1"/>
  <c r="BM52" i="55" a="1"/>
  <c r="BM52" i="55" s="1"/>
  <c r="BG52" i="55" a="1"/>
  <c r="BG52" i="55" s="1"/>
  <c r="BA52" i="55" a="1"/>
  <c r="BA52" i="55" s="1"/>
  <c r="AU52" i="55" a="1"/>
  <c r="AU52" i="55" s="1"/>
  <c r="DP52" i="55" a="1"/>
  <c r="DP52" i="55" s="1"/>
  <c r="DJ52" i="55" a="1"/>
  <c r="DJ52" i="55" s="1"/>
  <c r="CY52" i="55" a="1"/>
  <c r="CY52" i="55" s="1"/>
  <c r="CT52" i="55" a="1"/>
  <c r="CT52" i="55" s="1"/>
  <c r="CN52" i="55" a="1"/>
  <c r="CN52" i="55" s="1"/>
  <c r="CC52" i="55" a="1"/>
  <c r="CC52" i="55" s="1"/>
  <c r="BW52" i="55" a="1"/>
  <c r="BW52" i="55" s="1"/>
  <c r="BL52" i="55" a="1"/>
  <c r="BL52" i="55" s="1"/>
  <c r="DU52" i="55" a="1"/>
  <c r="DU52" i="55" s="1"/>
  <c r="DO52" i="55" a="1"/>
  <c r="DO52" i="55" s="1"/>
  <c r="DE52" i="55" a="1"/>
  <c r="DE52" i="55" s="1"/>
  <c r="CS52" i="55" a="1"/>
  <c r="CS52" i="55" s="1"/>
  <c r="CM52" i="55" a="1"/>
  <c r="CM52" i="55" s="1"/>
  <c r="CH52" i="55" a="1"/>
  <c r="CH52" i="55" s="1"/>
  <c r="CB52" i="55" a="1"/>
  <c r="CB52" i="55" s="1"/>
  <c r="BV52" i="55" a="1"/>
  <c r="BV52" i="55" s="1"/>
  <c r="BQ52" i="55" a="1"/>
  <c r="BQ52" i="55" s="1"/>
  <c r="BK52" i="55" a="1"/>
  <c r="BK52" i="55" s="1"/>
  <c r="BF52" i="55" a="1"/>
  <c r="BF52" i="55" s="1"/>
  <c r="AZ52" i="55" a="1"/>
  <c r="AZ52" i="55" s="1"/>
  <c r="AT52" i="55" a="1"/>
  <c r="AT52" i="55" s="1"/>
  <c r="DI52" i="55" a="1"/>
  <c r="DI52" i="55" s="1"/>
  <c r="DD52" i="55" a="1"/>
  <c r="DD52" i="55" s="1"/>
  <c r="CX52" i="55" a="1"/>
  <c r="CX52" i="55" s="1"/>
  <c r="CR52" i="55" a="1"/>
  <c r="CR52" i="55" s="1"/>
  <c r="CG52" i="55" a="1"/>
  <c r="CG52" i="55" s="1"/>
  <c r="CA52" i="55" a="1"/>
  <c r="CA52" i="55" s="1"/>
  <c r="BU52" i="55" a="1"/>
  <c r="BU52" i="55" s="1"/>
  <c r="BJ52" i="55" a="1"/>
  <c r="BJ52" i="55" s="1"/>
  <c r="BE52" i="55" a="1"/>
  <c r="BE52" i="55" s="1"/>
  <c r="AY52" i="55" a="1"/>
  <c r="AY52" i="55" s="1"/>
  <c r="DT52" i="55" a="1"/>
  <c r="DT52" i="55" s="1"/>
  <c r="DN52" i="55" a="1"/>
  <c r="DN52" i="55" s="1"/>
  <c r="DC52" i="55" a="1"/>
  <c r="DC52" i="55" s="1"/>
  <c r="CQ52" i="55" a="1"/>
  <c r="CQ52" i="55" s="1"/>
  <c r="CL52" i="55" a="1"/>
  <c r="CL52" i="55" s="1"/>
  <c r="BP52" i="55" a="1"/>
  <c r="BP52" i="55" s="1"/>
  <c r="BD52" i="55" a="1"/>
  <c r="BD52" i="55" s="1"/>
  <c r="AX52" i="55" a="1"/>
  <c r="AX52" i="55" s="1"/>
  <c r="AS52" i="55" a="1"/>
  <c r="AS52" i="55" s="1"/>
  <c r="DS52" i="55" a="1"/>
  <c r="DS52" i="55" s="1"/>
  <c r="DM52" i="55" a="1"/>
  <c r="DM52" i="55" s="1"/>
  <c r="DH52" i="55" a="1"/>
  <c r="DH52" i="55" s="1"/>
  <c r="DB52" i="55" a="1"/>
  <c r="DB52" i="55" s="1"/>
  <c r="CW52" i="55" a="1"/>
  <c r="CW52" i="55" s="1"/>
  <c r="CP52" i="55" a="1"/>
  <c r="CP52" i="55" s="1"/>
  <c r="CF52" i="55" a="1"/>
  <c r="CF52" i="55" s="1"/>
  <c r="BZ52" i="55" a="1"/>
  <c r="BZ52" i="55" s="1"/>
  <c r="BT52" i="55" a="1"/>
  <c r="BT52" i="55" s="1"/>
  <c r="BO52" i="55" a="1"/>
  <c r="BO52" i="55" s="1"/>
  <c r="BI52" i="55" a="1"/>
  <c r="BI52" i="55" s="1"/>
  <c r="BC52" i="55" a="1"/>
  <c r="BC52" i="55" s="1"/>
  <c r="DG52" i="55" a="1"/>
  <c r="DG52" i="55" s="1"/>
  <c r="DA52" i="55" a="1"/>
  <c r="DA52" i="55" s="1"/>
  <c r="CK52" i="55" a="1"/>
  <c r="CK52" i="55" s="1"/>
  <c r="CE52" i="55" a="1"/>
  <c r="CE52" i="55" s="1"/>
  <c r="BS52" i="55" a="1"/>
  <c r="BS52" i="55" s="1"/>
  <c r="AW52" i="55" a="1"/>
  <c r="AW52" i="55" s="1"/>
  <c r="AJ235" i="60"/>
  <c r="O235" i="60" s="1"/>
  <c r="W235" i="60" s="1"/>
  <c r="DR21" i="55" a="1"/>
  <c r="DR21" i="55" s="1"/>
  <c r="DL21" i="55" a="1"/>
  <c r="DL21" i="55" s="1"/>
  <c r="DA21" i="55" a="1"/>
  <c r="DA21" i="55" s="1"/>
  <c r="CU21" i="55" a="1"/>
  <c r="CU21" i="55" s="1"/>
  <c r="CO21" i="55" a="1"/>
  <c r="CO21" i="55" s="1"/>
  <c r="BM21" i="55" a="1"/>
  <c r="BM21" i="55" s="1"/>
  <c r="BF21" i="55" a="1"/>
  <c r="BF21" i="55" s="1"/>
  <c r="AS21" i="55" a="1"/>
  <c r="AS21" i="55" s="1"/>
  <c r="DF21" i="55" a="1"/>
  <c r="DF21" i="55" s="1"/>
  <c r="CZ21" i="55" a="1"/>
  <c r="CZ21" i="55" s="1"/>
  <c r="CN21" i="55" a="1"/>
  <c r="CN21" i="55" s="1"/>
  <c r="CI21" i="55" a="1"/>
  <c r="CI21" i="55" s="1"/>
  <c r="CC21" i="55" a="1"/>
  <c r="CC21" i="55" s="1"/>
  <c r="BW21" i="55" a="1"/>
  <c r="BW21" i="55" s="1"/>
  <c r="BQ21" i="55" a="1"/>
  <c r="BQ21" i="55" s="1"/>
  <c r="BL21" i="55" a="1"/>
  <c r="BL21" i="55" s="1"/>
  <c r="AY21" i="55" a="1"/>
  <c r="AY21" i="55" s="1"/>
  <c r="DQ21" i="55" a="1"/>
  <c r="DQ21" i="55" s="1"/>
  <c r="DK21" i="55" a="1"/>
  <c r="DK21" i="55" s="1"/>
  <c r="DE21" i="55" a="1"/>
  <c r="DE21" i="55" s="1"/>
  <c r="CY21" i="55" a="1"/>
  <c r="CY21" i="55" s="1"/>
  <c r="CT21" i="55" a="1"/>
  <c r="CT21" i="55" s="1"/>
  <c r="CM21" i="55" a="1"/>
  <c r="CM21" i="55" s="1"/>
  <c r="CH21" i="55" a="1"/>
  <c r="CH21" i="55" s="1"/>
  <c r="CB21" i="55" a="1"/>
  <c r="CB21" i="55" s="1"/>
  <c r="BP21" i="55" a="1"/>
  <c r="BP21" i="55" s="1"/>
  <c r="BK21" i="55" a="1"/>
  <c r="BK21" i="55" s="1"/>
  <c r="BE21" i="55" a="1"/>
  <c r="BE21" i="55" s="1"/>
  <c r="AX21" i="55" a="1"/>
  <c r="AX21" i="55" s="1"/>
  <c r="DP21" i="55" a="1"/>
  <c r="DP21" i="55" s="1"/>
  <c r="DJ21" i="55" a="1"/>
  <c r="DJ21" i="55" s="1"/>
  <c r="DD21" i="55" a="1"/>
  <c r="DD21" i="55" s="1"/>
  <c r="CX21" i="55" a="1"/>
  <c r="CX21" i="55" s="1"/>
  <c r="CG21" i="55" a="1"/>
  <c r="CG21" i="55" s="1"/>
  <c r="CA21" i="55" a="1"/>
  <c r="CA21" i="55" s="1"/>
  <c r="BV21" i="55" a="1"/>
  <c r="BV21" i="55" s="1"/>
  <c r="BJ21" i="55" a="1"/>
  <c r="BJ21" i="55" s="1"/>
  <c r="BD21" i="55" a="1"/>
  <c r="BD21" i="55" s="1"/>
  <c r="DU21" i="55" a="1"/>
  <c r="DU21" i="55" s="1"/>
  <c r="CS21" i="55" a="1"/>
  <c r="CS21" i="55" s="1"/>
  <c r="CL21" i="55" a="1"/>
  <c r="CL21" i="55" s="1"/>
  <c r="CF21" i="55" a="1"/>
  <c r="CF21" i="55" s="1"/>
  <c r="BU21" i="55" a="1"/>
  <c r="BU21" i="55" s="1"/>
  <c r="BO21" i="55" a="1"/>
  <c r="BO21" i="55" s="1"/>
  <c r="BI21" i="55" a="1"/>
  <c r="BI21" i="55" s="1"/>
  <c r="BC21" i="55" a="1"/>
  <c r="BC21" i="55" s="1"/>
  <c r="AW21" i="55" a="1"/>
  <c r="AW21" i="55" s="1"/>
  <c r="DT21" i="55" a="1"/>
  <c r="DT21" i="55" s="1"/>
  <c r="DO21" i="55" a="1"/>
  <c r="DO21" i="55" s="1"/>
  <c r="DI21" i="55" a="1"/>
  <c r="DI21" i="55" s="1"/>
  <c r="DC21" i="55" a="1"/>
  <c r="DC21" i="55" s="1"/>
  <c r="CW21" i="55" a="1"/>
  <c r="CW21" i="55" s="1"/>
  <c r="CR21" i="55" a="1"/>
  <c r="CR21" i="55" s="1"/>
  <c r="BZ21" i="55" a="1"/>
  <c r="BZ21" i="55" s="1"/>
  <c r="BT21" i="55" a="1"/>
  <c r="BT21" i="55" s="1"/>
  <c r="BH21" i="55" a="1"/>
  <c r="BH21" i="55" s="1"/>
  <c r="BB21" i="55" a="1"/>
  <c r="BB21" i="55" s="1"/>
  <c r="AV21" i="55" a="1"/>
  <c r="AV21" i="55" s="1"/>
  <c r="DS21" i="55" a="1"/>
  <c r="DS21" i="55" s="1"/>
  <c r="DN21" i="55" a="1"/>
  <c r="DN21" i="55" s="1"/>
  <c r="DH21" i="55" a="1"/>
  <c r="DH21" i="55" s="1"/>
  <c r="CV21" i="55" a="1"/>
  <c r="CV21" i="55" s="1"/>
  <c r="CQ21" i="55" a="1"/>
  <c r="CQ21" i="55" s="1"/>
  <c r="CK21" i="55" a="1"/>
  <c r="CK21" i="55" s="1"/>
  <c r="CE21" i="55" a="1"/>
  <c r="CE21" i="55" s="1"/>
  <c r="BY21" i="55" a="1"/>
  <c r="BY21" i="55" s="1"/>
  <c r="BS21" i="55" a="1"/>
  <c r="BS21" i="55" s="1"/>
  <c r="BN21" i="55" a="1"/>
  <c r="BN21" i="55" s="1"/>
  <c r="BG21" i="55" a="1"/>
  <c r="BG21" i="55" s="1"/>
  <c r="BA21" i="55" a="1"/>
  <c r="BA21" i="55" s="1"/>
  <c r="AU21" i="55" a="1"/>
  <c r="AU21" i="55" s="1"/>
  <c r="DM21" i="55" a="1"/>
  <c r="DM21" i="55" s="1"/>
  <c r="DG21" i="55" a="1"/>
  <c r="DG21" i="55" s="1"/>
  <c r="DB21" i="55" a="1"/>
  <c r="DB21" i="55" s="1"/>
  <c r="CP21" i="55" a="1"/>
  <c r="CP21" i="55" s="1"/>
  <c r="CJ21" i="55" a="1"/>
  <c r="CJ21" i="55" s="1"/>
  <c r="CD21" i="55" a="1"/>
  <c r="CD21" i="55" s="1"/>
  <c r="BX21" i="55" a="1"/>
  <c r="BX21" i="55" s="1"/>
  <c r="BR21" i="55" a="1"/>
  <c r="BR21" i="55" s="1"/>
  <c r="AZ21" i="55" a="1"/>
  <c r="AZ21" i="55" s="1"/>
  <c r="AT21" i="55" a="1"/>
  <c r="AT21" i="55" s="1"/>
  <c r="AJ267" i="60"/>
  <c r="O267" i="60" s="1"/>
  <c r="W267" i="60" s="1"/>
  <c r="DU53" i="55" a="1"/>
  <c r="DU53" i="55" s="1"/>
  <c r="DO53" i="55" a="1"/>
  <c r="DO53" i="55" s="1"/>
  <c r="DJ53" i="55" a="1"/>
  <c r="DJ53" i="55" s="1"/>
  <c r="CR53" i="55" a="1"/>
  <c r="CR53" i="55" s="1"/>
  <c r="CM53" i="55" a="1"/>
  <c r="CM53" i="55" s="1"/>
  <c r="CG53" i="55" a="1"/>
  <c r="CG53" i="55" s="1"/>
  <c r="CB53" i="55" a="1"/>
  <c r="CB53" i="55" s="1"/>
  <c r="BV53" i="55" a="1"/>
  <c r="BV53" i="55" s="1"/>
  <c r="BQ53" i="55" a="1"/>
  <c r="BQ53" i="55" s="1"/>
  <c r="BF53" i="55" a="1"/>
  <c r="BF53" i="55" s="1"/>
  <c r="AT53" i="55" a="1"/>
  <c r="AT53" i="55" s="1"/>
  <c r="DN53" i="55" a="1"/>
  <c r="DN53" i="55" s="1"/>
  <c r="DI53" i="55" a="1"/>
  <c r="DI53" i="55" s="1"/>
  <c r="DC53" i="55" a="1"/>
  <c r="DC53" i="55" s="1"/>
  <c r="CW53" i="55" a="1"/>
  <c r="CW53" i="55" s="1"/>
  <c r="CL53" i="55" a="1"/>
  <c r="CL53" i="55" s="1"/>
  <c r="CA53" i="55" a="1"/>
  <c r="CA53" i="55" s="1"/>
  <c r="BP53" i="55" a="1"/>
  <c r="BP53" i="55" s="1"/>
  <c r="BK53" i="55" a="1"/>
  <c r="BK53" i="55" s="1"/>
  <c r="BE53" i="55" a="1"/>
  <c r="BE53" i="55" s="1"/>
  <c r="AZ53" i="55" a="1"/>
  <c r="AZ53" i="55" s="1"/>
  <c r="AS53" i="55" a="1"/>
  <c r="AS53" i="55" s="1"/>
  <c r="DT53" i="55" a="1"/>
  <c r="DT53" i="55" s="1"/>
  <c r="DH53" i="55" a="1"/>
  <c r="DH53" i="55" s="1"/>
  <c r="DB53" i="55" a="1"/>
  <c r="DB53" i="55" s="1"/>
  <c r="CV53" i="55" a="1"/>
  <c r="CV53" i="55" s="1"/>
  <c r="CQ53" i="55" a="1"/>
  <c r="CQ53" i="55" s="1"/>
  <c r="CK53" i="55" a="1"/>
  <c r="CK53" i="55" s="1"/>
  <c r="CF53" i="55" a="1"/>
  <c r="CF53" i="55" s="1"/>
  <c r="BZ53" i="55" a="1"/>
  <c r="BZ53" i="55" s="1"/>
  <c r="BU53" i="55" a="1"/>
  <c r="BU53" i="55" s="1"/>
  <c r="BJ53" i="55" a="1"/>
  <c r="BJ53" i="55" s="1"/>
  <c r="BD53" i="55" a="1"/>
  <c r="BD53" i="55" s="1"/>
  <c r="DS53" i="55" a="1"/>
  <c r="DS53" i="55" s="1"/>
  <c r="DM53" i="55" a="1"/>
  <c r="DM53" i="55" s="1"/>
  <c r="DG53" i="55" a="1"/>
  <c r="DG53" i="55" s="1"/>
  <c r="CP53" i="55" a="1"/>
  <c r="CP53" i="55" s="1"/>
  <c r="CJ53" i="55" a="1"/>
  <c r="CJ53" i="55" s="1"/>
  <c r="BY53" i="55" a="1"/>
  <c r="BY53" i="55" s="1"/>
  <c r="BO53" i="55" a="1"/>
  <c r="BO53" i="55" s="1"/>
  <c r="AY53" i="55" a="1"/>
  <c r="AY53" i="55" s="1"/>
  <c r="DR53" i="55" a="1"/>
  <c r="DR53" i="55" s="1"/>
  <c r="DF53" i="55" a="1"/>
  <c r="DF53" i="55" s="1"/>
  <c r="DA53" i="55" a="1"/>
  <c r="DA53" i="55" s="1"/>
  <c r="CU53" i="55" a="1"/>
  <c r="CU53" i="55" s="1"/>
  <c r="CE53" i="55" a="1"/>
  <c r="CE53" i="55" s="1"/>
  <c r="BT53" i="55" a="1"/>
  <c r="BT53" i="55" s="1"/>
  <c r="BN53" i="55" a="1"/>
  <c r="BN53" i="55" s="1"/>
  <c r="BI53" i="55" a="1"/>
  <c r="BI53" i="55" s="1"/>
  <c r="BC53" i="55" a="1"/>
  <c r="BC53" i="55" s="1"/>
  <c r="AX53" i="55" a="1"/>
  <c r="AX53" i="55" s="1"/>
  <c r="DQ53" i="55" a="1"/>
  <c r="DQ53" i="55" s="1"/>
  <c r="DL53" i="55" a="1"/>
  <c r="DL53" i="55" s="1"/>
  <c r="DE53" i="55" a="1"/>
  <c r="DE53" i="55" s="1"/>
  <c r="CZ53" i="55" a="1"/>
  <c r="CZ53" i="55" s="1"/>
  <c r="CT53" i="55" a="1"/>
  <c r="CT53" i="55" s="1"/>
  <c r="CO53" i="55" a="1"/>
  <c r="CO53" i="55" s="1"/>
  <c r="CI53" i="55" a="1"/>
  <c r="CI53" i="55" s="1"/>
  <c r="CD53" i="55" a="1"/>
  <c r="CD53" i="55" s="1"/>
  <c r="BX53" i="55" a="1"/>
  <c r="BX53" i="55" s="1"/>
  <c r="BS53" i="55" a="1"/>
  <c r="BS53" i="55" s="1"/>
  <c r="BM53" i="55" a="1"/>
  <c r="BM53" i="55" s="1"/>
  <c r="BB53" i="55" a="1"/>
  <c r="BB53" i="55" s="1"/>
  <c r="AW53" i="55" a="1"/>
  <c r="AW53" i="55" s="1"/>
  <c r="DP53" i="55" a="1"/>
  <c r="DP53" i="55" s="1"/>
  <c r="CY53" i="55" a="1"/>
  <c r="CY53" i="55" s="1"/>
  <c r="CS53" i="55" a="1"/>
  <c r="CS53" i="55" s="1"/>
  <c r="CH53" i="55" a="1"/>
  <c r="CH53" i="55" s="1"/>
  <c r="BR53" i="55" a="1"/>
  <c r="BR53" i="55" s="1"/>
  <c r="BH53" i="55" a="1"/>
  <c r="BH53" i="55" s="1"/>
  <c r="AV53" i="55" a="1"/>
  <c r="AV53" i="55" s="1"/>
  <c r="DK53" i="55" a="1"/>
  <c r="DK53" i="55" s="1"/>
  <c r="DD53" i="55" a="1"/>
  <c r="DD53" i="55" s="1"/>
  <c r="CX53" i="55" a="1"/>
  <c r="CX53" i="55" s="1"/>
  <c r="CN53" i="55" a="1"/>
  <c r="CN53" i="55" s="1"/>
  <c r="CC53" i="55" a="1"/>
  <c r="CC53" i="55" s="1"/>
  <c r="BW53" i="55" a="1"/>
  <c r="BW53" i="55" s="1"/>
  <c r="BL53" i="55" a="1"/>
  <c r="BL53" i="55" s="1"/>
  <c r="BG53" i="55" a="1"/>
  <c r="BG53" i="55" s="1"/>
  <c r="BA53" i="55" a="1"/>
  <c r="BA53" i="55" s="1"/>
  <c r="AU53" i="55" a="1"/>
  <c r="AU53" i="55" s="1"/>
  <c r="AJ232" i="60"/>
  <c r="O232" i="60" s="1"/>
  <c r="W232" i="60" s="1"/>
  <c r="DP18" i="55" a="1"/>
  <c r="DP18" i="55" s="1"/>
  <c r="DK18" i="55" a="1"/>
  <c r="DK18" i="55" s="1"/>
  <c r="DE18" i="55" a="1"/>
  <c r="DE18" i="55" s="1"/>
  <c r="CY18" i="55" a="1"/>
  <c r="CY18" i="55" s="1"/>
  <c r="CS18" i="55" a="1"/>
  <c r="CS18" i="55" s="1"/>
  <c r="CN18" i="55" a="1"/>
  <c r="CN18" i="55" s="1"/>
  <c r="CB18" i="55" a="1"/>
  <c r="CB18" i="55" s="1"/>
  <c r="BV18" i="55" a="1"/>
  <c r="BV18" i="55" s="1"/>
  <c r="BD18" i="55" a="1"/>
  <c r="BD18" i="55" s="1"/>
  <c r="DO18" i="55" a="1"/>
  <c r="DO18" i="55" s="1"/>
  <c r="CM18" i="55" a="1"/>
  <c r="CM18" i="55" s="1"/>
  <c r="CG18" i="55" a="1"/>
  <c r="CG18" i="55" s="1"/>
  <c r="CA18" i="55" a="1"/>
  <c r="CA18" i="55" s="1"/>
  <c r="BP18" i="55" a="1"/>
  <c r="BP18" i="55" s="1"/>
  <c r="BJ18" i="55" a="1"/>
  <c r="BJ18" i="55" s="1"/>
  <c r="DJ18" i="55" a="1"/>
  <c r="DJ18" i="55" s="1"/>
  <c r="DD18" i="55" a="1"/>
  <c r="DD18" i="55" s="1"/>
  <c r="CX18" i="55" a="1"/>
  <c r="CX18" i="55" s="1"/>
  <c r="CR18" i="55" a="1"/>
  <c r="CR18" i="55" s="1"/>
  <c r="DU18" i="55" a="1"/>
  <c r="DU18" i="55" s="1"/>
  <c r="DN18" i="55" a="1"/>
  <c r="DN18" i="55" s="1"/>
  <c r="DI18" i="55" a="1"/>
  <c r="DI18" i="55" s="1"/>
  <c r="DC18" i="55" a="1"/>
  <c r="DC18" i="55" s="1"/>
  <c r="DT18" i="55" a="1"/>
  <c r="DT18" i="55" s="1"/>
  <c r="DH18" i="55" a="1"/>
  <c r="DH18" i="55" s="1"/>
  <c r="DB18" i="55" a="1"/>
  <c r="DB18" i="55" s="1"/>
  <c r="CJ18" i="55" a="1"/>
  <c r="CJ18" i="55" s="1"/>
  <c r="CE18" i="55" a="1"/>
  <c r="CE18" i="55" s="1"/>
  <c r="DS18" i="55" a="1"/>
  <c r="DS18" i="55" s="1"/>
  <c r="DM18" i="55" a="1"/>
  <c r="DM18" i="55" s="1"/>
  <c r="DG18" i="55" a="1"/>
  <c r="DG18" i="55" s="1"/>
  <c r="CV18" i="55" a="1"/>
  <c r="CV18" i="55" s="1"/>
  <c r="CP18" i="55" a="1"/>
  <c r="CP18" i="55" s="1"/>
  <c r="CI18" i="55" a="1"/>
  <c r="CI18" i="55" s="1"/>
  <c r="CZ18" i="55" a="1"/>
  <c r="CZ18" i="55" s="1"/>
  <c r="CK18" i="55" a="1"/>
  <c r="CK18" i="55" s="1"/>
  <c r="BZ18" i="55" a="1"/>
  <c r="BZ18" i="55" s="1"/>
  <c r="BS18" i="55" a="1"/>
  <c r="BS18" i="55" s="1"/>
  <c r="BL18" i="55" a="1"/>
  <c r="BL18" i="55" s="1"/>
  <c r="BC18" i="55" a="1"/>
  <c r="BC18" i="55" s="1"/>
  <c r="DR18" i="55" a="1"/>
  <c r="DR18" i="55" s="1"/>
  <c r="CW18" i="55" a="1"/>
  <c r="CW18" i="55" s="1"/>
  <c r="BK18" i="55" a="1"/>
  <c r="BK18" i="55" s="1"/>
  <c r="AX18" i="55" a="1"/>
  <c r="AX18" i="55" s="1"/>
  <c r="DQ18" i="55" a="1"/>
  <c r="DQ18" i="55" s="1"/>
  <c r="CU18" i="55" a="1"/>
  <c r="CU18" i="55" s="1"/>
  <c r="CH18" i="55" a="1"/>
  <c r="CH18" i="55" s="1"/>
  <c r="BY18" i="55" a="1"/>
  <c r="BY18" i="55" s="1"/>
  <c r="BR18" i="55" a="1"/>
  <c r="BR18" i="55" s="1"/>
  <c r="BB18" i="55" a="1"/>
  <c r="BB18" i="55" s="1"/>
  <c r="AW18" i="55" a="1"/>
  <c r="AW18" i="55" s="1"/>
  <c r="CT18" i="55" a="1"/>
  <c r="CT18" i="55" s="1"/>
  <c r="BQ18" i="55" a="1"/>
  <c r="BQ18" i="55" s="1"/>
  <c r="BI18" i="55" a="1"/>
  <c r="BI18" i="55" s="1"/>
  <c r="AV18" i="55" a="1"/>
  <c r="AV18" i="55" s="1"/>
  <c r="DL18" i="55" a="1"/>
  <c r="DL18" i="55" s="1"/>
  <c r="CQ18" i="55" a="1"/>
  <c r="CQ18" i="55" s="1"/>
  <c r="CF18" i="55" a="1"/>
  <c r="CF18" i="55" s="1"/>
  <c r="BX18" i="55" a="1"/>
  <c r="BX18" i="55" s="1"/>
  <c r="BO18" i="55" a="1"/>
  <c r="BO18" i="55" s="1"/>
  <c r="BH18" i="55" a="1"/>
  <c r="BH18" i="55" s="1"/>
  <c r="BA18" i="55" a="1"/>
  <c r="BA18" i="55" s="1"/>
  <c r="AU18" i="55" a="1"/>
  <c r="AU18" i="55" s="1"/>
  <c r="DF18" i="55" a="1"/>
  <c r="DF18" i="55" s="1"/>
  <c r="BW18" i="55" a="1"/>
  <c r="BW18" i="55" s="1"/>
  <c r="BN18" i="55" a="1"/>
  <c r="BN18" i="55" s="1"/>
  <c r="BG18" i="55" a="1"/>
  <c r="BG18" i="55" s="1"/>
  <c r="AT18" i="55" a="1"/>
  <c r="AT18" i="55" s="1"/>
  <c r="CO18" i="55" a="1"/>
  <c r="CO18" i="55" s="1"/>
  <c r="CD18" i="55" a="1"/>
  <c r="CD18" i="55" s="1"/>
  <c r="BU18" i="55" a="1"/>
  <c r="BU18" i="55" s="1"/>
  <c r="BM18" i="55" a="1"/>
  <c r="BM18" i="55" s="1"/>
  <c r="BF18" i="55" a="1"/>
  <c r="BF18" i="55" s="1"/>
  <c r="AZ18" i="55" a="1"/>
  <c r="AZ18" i="55" s="1"/>
  <c r="DA18" i="55" a="1"/>
  <c r="DA18" i="55" s="1"/>
  <c r="CL18" i="55" a="1"/>
  <c r="CL18" i="55" s="1"/>
  <c r="CC18" i="55" a="1"/>
  <c r="CC18" i="55" s="1"/>
  <c r="BT18" i="55" a="1"/>
  <c r="BT18" i="55" s="1"/>
  <c r="BE18" i="55" a="1"/>
  <c r="BE18" i="55" s="1"/>
  <c r="AY18" i="55" a="1"/>
  <c r="AY18" i="55" s="1"/>
  <c r="AS18" i="55" a="1"/>
  <c r="AS18" i="55" s="1"/>
  <c r="AJ237" i="60"/>
  <c r="O237" i="60" s="1"/>
  <c r="W237" i="60" s="1"/>
  <c r="DL23" i="55" a="1"/>
  <c r="DL23" i="55" s="1"/>
  <c r="DE23" i="55" a="1"/>
  <c r="DE23" i="55" s="1"/>
  <c r="CZ23" i="55" a="1"/>
  <c r="CZ23" i="55" s="1"/>
  <c r="CN23" i="55" a="1"/>
  <c r="CN23" i="55" s="1"/>
  <c r="CH23" i="55" a="1"/>
  <c r="CH23" i="55" s="1"/>
  <c r="CB23" i="55" a="1"/>
  <c r="CB23" i="55" s="1"/>
  <c r="BW23" i="55" a="1"/>
  <c r="BW23" i="55" s="1"/>
  <c r="BP23" i="55" a="1"/>
  <c r="BP23" i="55" s="1"/>
  <c r="BK23" i="55" a="1"/>
  <c r="BK23" i="55" s="1"/>
  <c r="AZ23" i="55" a="1"/>
  <c r="AZ23" i="55" s="1"/>
  <c r="AS23" i="55" a="1"/>
  <c r="AS23" i="55" s="1"/>
  <c r="DP23" i="55" a="1"/>
  <c r="DP23" i="55" s="1"/>
  <c r="DK23" i="55" a="1"/>
  <c r="DK23" i="55" s="1"/>
  <c r="CY23" i="55" a="1"/>
  <c r="CY23" i="55" s="1"/>
  <c r="CS23" i="55" a="1"/>
  <c r="CS23" i="55" s="1"/>
  <c r="CM23" i="55" a="1"/>
  <c r="CM23" i="55" s="1"/>
  <c r="BV23" i="55" a="1"/>
  <c r="BV23" i="55" s="1"/>
  <c r="BJ23" i="55" a="1"/>
  <c r="BJ23" i="55" s="1"/>
  <c r="BD23" i="55" a="1"/>
  <c r="BD23" i="55" s="1"/>
  <c r="AY23" i="55" a="1"/>
  <c r="AY23" i="55" s="1"/>
  <c r="DJ23" i="55" a="1"/>
  <c r="DJ23" i="55" s="1"/>
  <c r="DD23" i="55" a="1"/>
  <c r="DD23" i="55" s="1"/>
  <c r="CX23" i="55" a="1"/>
  <c r="CX23" i="55" s="1"/>
  <c r="CL23" i="55" a="1"/>
  <c r="CL23" i="55" s="1"/>
  <c r="CG23" i="55" a="1"/>
  <c r="CG23" i="55" s="1"/>
  <c r="CA23" i="55" a="1"/>
  <c r="CA23" i="55" s="1"/>
  <c r="BO23" i="55" a="1"/>
  <c r="BO23" i="55" s="1"/>
  <c r="AX23" i="55" a="1"/>
  <c r="AX23" i="55" s="1"/>
  <c r="DU23" i="55" a="1"/>
  <c r="DU23" i="55" s="1"/>
  <c r="DO23" i="55" a="1"/>
  <c r="DO23" i="55" s="1"/>
  <c r="DI23" i="55" a="1"/>
  <c r="DI23" i="55" s="1"/>
  <c r="CW23" i="55" a="1"/>
  <c r="CW23" i="55" s="1"/>
  <c r="CR23" i="55" a="1"/>
  <c r="CR23" i="55" s="1"/>
  <c r="CK23" i="55" a="1"/>
  <c r="CK23" i="55" s="1"/>
  <c r="BZ23" i="55" a="1"/>
  <c r="BZ23" i="55" s="1"/>
  <c r="BU23" i="55" a="1"/>
  <c r="BU23" i="55" s="1"/>
  <c r="BN23" i="55" a="1"/>
  <c r="BN23" i="55" s="1"/>
  <c r="BI23" i="55" a="1"/>
  <c r="BI23" i="55" s="1"/>
  <c r="BC23" i="55" a="1"/>
  <c r="BC23" i="55" s="1"/>
  <c r="AW23" i="55" a="1"/>
  <c r="AW23" i="55" s="1"/>
  <c r="DT23" i="55" a="1"/>
  <c r="DT23" i="55" s="1"/>
  <c r="DN23" i="55" a="1"/>
  <c r="DN23" i="55" s="1"/>
  <c r="DH23" i="55" a="1"/>
  <c r="DH23" i="55" s="1"/>
  <c r="DC23" i="55" a="1"/>
  <c r="DC23" i="55" s="1"/>
  <c r="CV23" i="55" a="1"/>
  <c r="CV23" i="55" s="1"/>
  <c r="CQ23" i="55" a="1"/>
  <c r="CQ23" i="55" s="1"/>
  <c r="CF23" i="55" a="1"/>
  <c r="CF23" i="55" s="1"/>
  <c r="BY23" i="55" a="1"/>
  <c r="BY23" i="55" s="1"/>
  <c r="BT23" i="55" a="1"/>
  <c r="BT23" i="55" s="1"/>
  <c r="BH23" i="55" a="1"/>
  <c r="BH23" i="55" s="1"/>
  <c r="BB23" i="55" a="1"/>
  <c r="BB23" i="55" s="1"/>
  <c r="AV23" i="55" a="1"/>
  <c r="AV23" i="55" s="1"/>
  <c r="DS23" i="55" a="1"/>
  <c r="DS23" i="55" s="1"/>
  <c r="DB23" i="55" a="1"/>
  <c r="DB23" i="55" s="1"/>
  <c r="CP23" i="55" a="1"/>
  <c r="CP23" i="55" s="1"/>
  <c r="CJ23" i="55" a="1"/>
  <c r="CJ23" i="55" s="1"/>
  <c r="CE23" i="55" a="1"/>
  <c r="CE23" i="55" s="1"/>
  <c r="BS23" i="55" a="1"/>
  <c r="BS23" i="55" s="1"/>
  <c r="BM23" i="55" a="1"/>
  <c r="BM23" i="55" s="1"/>
  <c r="BG23" i="55" a="1"/>
  <c r="BG23" i="55" s="1"/>
  <c r="DR23" i="55" a="1"/>
  <c r="DR23" i="55" s="1"/>
  <c r="DM23" i="55" a="1"/>
  <c r="DM23" i="55" s="1"/>
  <c r="DG23" i="55" a="1"/>
  <c r="DG23" i="55" s="1"/>
  <c r="CU23" i="55" a="1"/>
  <c r="CU23" i="55" s="1"/>
  <c r="CD23" i="55" a="1"/>
  <c r="CD23" i="55" s="1"/>
  <c r="BX23" i="55" a="1"/>
  <c r="BX23" i="55" s="1"/>
  <c r="BR23" i="55" a="1"/>
  <c r="BR23" i="55" s="1"/>
  <c r="BF23" i="55" a="1"/>
  <c r="BF23" i="55" s="1"/>
  <c r="BA23" i="55" a="1"/>
  <c r="BA23" i="55" s="1"/>
  <c r="AU23" i="55" a="1"/>
  <c r="AU23" i="55" s="1"/>
  <c r="DQ23" i="55" a="1"/>
  <c r="DQ23" i="55" s="1"/>
  <c r="DF23" i="55" a="1"/>
  <c r="DF23" i="55" s="1"/>
  <c r="DA23" i="55" a="1"/>
  <c r="DA23" i="55" s="1"/>
  <c r="CT23" i="55" a="1"/>
  <c r="CT23" i="55" s="1"/>
  <c r="CO23" i="55" a="1"/>
  <c r="CO23" i="55" s="1"/>
  <c r="CI23" i="55" a="1"/>
  <c r="CI23" i="55" s="1"/>
  <c r="CC23" i="55" a="1"/>
  <c r="CC23" i="55" s="1"/>
  <c r="BQ23" i="55" a="1"/>
  <c r="BQ23" i="55" s="1"/>
  <c r="BL23" i="55" a="1"/>
  <c r="BL23" i="55" s="1"/>
  <c r="BE23" i="55" a="1"/>
  <c r="BE23" i="55" s="1"/>
  <c r="AT23" i="55" a="1"/>
  <c r="AT23" i="55" s="1"/>
  <c r="AJ261" i="60"/>
  <c r="O261" i="60" s="1"/>
  <c r="W261" i="60" s="1"/>
  <c r="DU47" i="55" a="1"/>
  <c r="DU47" i="55" s="1"/>
  <c r="DN47" i="55" a="1"/>
  <c r="DN47" i="55" s="1"/>
  <c r="DI47" i="55" a="1"/>
  <c r="DI47" i="55" s="1"/>
  <c r="DB47" i="55" a="1"/>
  <c r="DB47" i="55" s="1"/>
  <c r="CV47" i="55" a="1"/>
  <c r="CV47" i="55" s="1"/>
  <c r="CP47" i="55" a="1"/>
  <c r="CP47" i="55" s="1"/>
  <c r="CE47" i="55" a="1"/>
  <c r="CE47" i="55" s="1"/>
  <c r="BS47" i="55" a="1"/>
  <c r="BS47" i="55" s="1"/>
  <c r="BM47" i="55" a="1"/>
  <c r="BM47" i="55" s="1"/>
  <c r="BG47" i="55" a="1"/>
  <c r="BG47" i="55" s="1"/>
  <c r="AV47" i="55" a="1"/>
  <c r="AV47" i="55" s="1"/>
  <c r="DT47" i="55" a="1"/>
  <c r="DT47" i="55" s="1"/>
  <c r="DH47" i="55" a="1"/>
  <c r="DH47" i="55" s="1"/>
  <c r="DA47" i="55" a="1"/>
  <c r="DA47" i="55" s="1"/>
  <c r="CU47" i="55" a="1"/>
  <c r="CU47" i="55" s="1"/>
  <c r="CJ47" i="55" a="1"/>
  <c r="CJ47" i="55" s="1"/>
  <c r="CD47" i="55" a="1"/>
  <c r="CD47" i="55" s="1"/>
  <c r="BX47" i="55" a="1"/>
  <c r="BX47" i="55" s="1"/>
  <c r="BL47" i="55" a="1"/>
  <c r="BL47" i="55" s="1"/>
  <c r="BA47" i="55" a="1"/>
  <c r="BA47" i="55" s="1"/>
  <c r="AU47" i="55" a="1"/>
  <c r="AU47" i="55" s="1"/>
  <c r="DS47" i="55" a="1"/>
  <c r="DS47" i="55" s="1"/>
  <c r="DM47" i="55" a="1"/>
  <c r="DM47" i="55" s="1"/>
  <c r="DG47" i="55" a="1"/>
  <c r="DG47" i="55" s="1"/>
  <c r="CT47" i="55" a="1"/>
  <c r="CT47" i="55" s="1"/>
  <c r="CO47" i="55" a="1"/>
  <c r="CO47" i="55" s="1"/>
  <c r="CI47" i="55" a="1"/>
  <c r="CI47" i="55" s="1"/>
  <c r="BW47" i="55" a="1"/>
  <c r="BW47" i="55" s="1"/>
  <c r="BR47" i="55" a="1"/>
  <c r="BR47" i="55" s="1"/>
  <c r="BK47" i="55" a="1"/>
  <c r="BK47" i="55" s="1"/>
  <c r="BF47" i="55" a="1"/>
  <c r="BF47" i="55" s="1"/>
  <c r="AT47" i="55" a="1"/>
  <c r="AT47" i="55" s="1"/>
  <c r="DF47" i="55" a="1"/>
  <c r="DF47" i="55" s="1"/>
  <c r="CZ47" i="55" a="1"/>
  <c r="CZ47" i="55" s="1"/>
  <c r="CN47" i="55" a="1"/>
  <c r="CN47" i="55" s="1"/>
  <c r="CH47" i="55" a="1"/>
  <c r="CH47" i="55" s="1"/>
  <c r="CC47" i="55" a="1"/>
  <c r="CC47" i="55" s="1"/>
  <c r="BQ47" i="55" a="1"/>
  <c r="BQ47" i="55" s="1"/>
  <c r="BE47" i="55" a="1"/>
  <c r="BE47" i="55" s="1"/>
  <c r="AZ47" i="55" a="1"/>
  <c r="AZ47" i="55" s="1"/>
  <c r="AS47" i="55" a="1"/>
  <c r="AS47" i="55" s="1"/>
  <c r="DR47" i="55" a="1"/>
  <c r="DR47" i="55" s="1"/>
  <c r="DL47" i="55" a="1"/>
  <c r="DL47" i="55" s="1"/>
  <c r="DE47" i="55" a="1"/>
  <c r="DE47" i="55" s="1"/>
  <c r="CY47" i="55" a="1"/>
  <c r="CY47" i="55" s="1"/>
  <c r="CS47" i="55" a="1"/>
  <c r="CS47" i="55" s="1"/>
  <c r="CM47" i="55" a="1"/>
  <c r="CM47" i="55" s="1"/>
  <c r="CB47" i="55" a="1"/>
  <c r="CB47" i="55" s="1"/>
  <c r="BV47" i="55" a="1"/>
  <c r="BV47" i="55" s="1"/>
  <c r="BP47" i="55" a="1"/>
  <c r="BP47" i="55" s="1"/>
  <c r="BJ47" i="55" a="1"/>
  <c r="BJ47" i="55" s="1"/>
  <c r="AY47" i="55" a="1"/>
  <c r="AY47" i="55" s="1"/>
  <c r="DQ47" i="55" a="1"/>
  <c r="DQ47" i="55" s="1"/>
  <c r="DK47" i="55" a="1"/>
  <c r="DK47" i="55" s="1"/>
  <c r="CR47" i="55" a="1"/>
  <c r="CR47" i="55" s="1"/>
  <c r="CG47" i="55" a="1"/>
  <c r="CG47" i="55" s="1"/>
  <c r="CA47" i="55" a="1"/>
  <c r="CA47" i="55" s="1"/>
  <c r="BU47" i="55" a="1"/>
  <c r="BU47" i="55" s="1"/>
  <c r="BO47" i="55" a="1"/>
  <c r="BO47" i="55" s="1"/>
  <c r="BD47" i="55" a="1"/>
  <c r="BD47" i="55" s="1"/>
  <c r="AX47" i="55" a="1"/>
  <c r="AX47" i="55" s="1"/>
  <c r="DP47" i="55" a="1"/>
  <c r="DP47" i="55" s="1"/>
  <c r="DJ47" i="55" a="1"/>
  <c r="DJ47" i="55" s="1"/>
  <c r="DD47" i="55" a="1"/>
  <c r="DD47" i="55" s="1"/>
  <c r="CX47" i="55" a="1"/>
  <c r="CX47" i="55" s="1"/>
  <c r="CQ47" i="55" a="1"/>
  <c r="CQ47" i="55" s="1"/>
  <c r="CL47" i="55" a="1"/>
  <c r="CL47" i="55" s="1"/>
  <c r="BZ47" i="55" a="1"/>
  <c r="BZ47" i="55" s="1"/>
  <c r="BN47" i="55" a="1"/>
  <c r="BN47" i="55" s="1"/>
  <c r="BI47" i="55" a="1"/>
  <c r="BI47" i="55" s="1"/>
  <c r="BC47" i="55" a="1"/>
  <c r="BC47" i="55" s="1"/>
  <c r="DO47" i="55" a="1"/>
  <c r="DO47" i="55" s="1"/>
  <c r="DC47" i="55" a="1"/>
  <c r="DC47" i="55" s="1"/>
  <c r="CW47" i="55" a="1"/>
  <c r="CW47" i="55" s="1"/>
  <c r="CK47" i="55" a="1"/>
  <c r="CK47" i="55" s="1"/>
  <c r="CF47" i="55" a="1"/>
  <c r="CF47" i="55" s="1"/>
  <c r="BY47" i="55" a="1"/>
  <c r="BY47" i="55" s="1"/>
  <c r="BT47" i="55" a="1"/>
  <c r="BT47" i="55" s="1"/>
  <c r="BH47" i="55" a="1"/>
  <c r="BH47" i="55" s="1"/>
  <c r="BB47" i="55" a="1"/>
  <c r="BB47" i="55" s="1"/>
  <c r="AW47" i="55" a="1"/>
  <c r="AW47" i="55" s="1"/>
  <c r="AJ260" i="60"/>
  <c r="O260" i="60" s="1"/>
  <c r="W260" i="60" s="1"/>
  <c r="DS46" i="55" a="1"/>
  <c r="DS46" i="55" s="1"/>
  <c r="DM46" i="55" a="1"/>
  <c r="DM46" i="55" s="1"/>
  <c r="DG46" i="55" a="1"/>
  <c r="DG46" i="55" s="1"/>
  <c r="DA46" i="55" a="1"/>
  <c r="DA46" i="55" s="1"/>
  <c r="CU46" i="55" a="1"/>
  <c r="CU46" i="55" s="1"/>
  <c r="CO46" i="55" a="1"/>
  <c r="CO46" i="55" s="1"/>
  <c r="CI46" i="55" a="1"/>
  <c r="CI46" i="55" s="1"/>
  <c r="BV46" i="55" a="1"/>
  <c r="BV46" i="55" s="1"/>
  <c r="BP46" i="55" a="1"/>
  <c r="BP46" i="55" s="1"/>
  <c r="AV46" i="55" a="1"/>
  <c r="AV46" i="55" s="1"/>
  <c r="DR46" i="55" a="1"/>
  <c r="DR46" i="55" s="1"/>
  <c r="DL46" i="55" a="1"/>
  <c r="DL46" i="55" s="1"/>
  <c r="CZ46" i="55" a="1"/>
  <c r="CZ46" i="55" s="1"/>
  <c r="CN46" i="55" a="1"/>
  <c r="CN46" i="55" s="1"/>
  <c r="CH46" i="55" a="1"/>
  <c r="CH46" i="55" s="1"/>
  <c r="CA46" i="55" a="1"/>
  <c r="CA46" i="55" s="1"/>
  <c r="BU46" i="55" a="1"/>
  <c r="BU46" i="55" s="1"/>
  <c r="BO46" i="55" a="1"/>
  <c r="BO46" i="55" s="1"/>
  <c r="BI46" i="55" a="1"/>
  <c r="BI46" i="55" s="1"/>
  <c r="BC46" i="55" a="1"/>
  <c r="BC46" i="55" s="1"/>
  <c r="DK46" i="55" a="1"/>
  <c r="DK46" i="55" s="1"/>
  <c r="DF46" i="55" a="1"/>
  <c r="DF46" i="55" s="1"/>
  <c r="CY46" i="55" a="1"/>
  <c r="CY46" i="55" s="1"/>
  <c r="CT46" i="55" a="1"/>
  <c r="CT46" i="55" s="1"/>
  <c r="CM46" i="55" a="1"/>
  <c r="CM46" i="55" s="1"/>
  <c r="CG46" i="55" a="1"/>
  <c r="CG46" i="55" s="1"/>
  <c r="BT46" i="55" a="1"/>
  <c r="BT46" i="55" s="1"/>
  <c r="BH46" i="55" a="1"/>
  <c r="BH46" i="55" s="1"/>
  <c r="BB46" i="55" a="1"/>
  <c r="BB46" i="55" s="1"/>
  <c r="AU46" i="55" a="1"/>
  <c r="AU46" i="55" s="1"/>
  <c r="DQ46" i="55" a="1"/>
  <c r="DQ46" i="55" s="1"/>
  <c r="DE46" i="55" a="1"/>
  <c r="DE46" i="55" s="1"/>
  <c r="CS46" i="55" a="1"/>
  <c r="CS46" i="55" s="1"/>
  <c r="CL46" i="55" a="1"/>
  <c r="CL46" i="55" s="1"/>
  <c r="CF46" i="55" a="1"/>
  <c r="CF46" i="55" s="1"/>
  <c r="BZ46" i="55" a="1"/>
  <c r="BZ46" i="55" s="1"/>
  <c r="BS46" i="55" a="1"/>
  <c r="BS46" i="55" s="1"/>
  <c r="BN46" i="55" a="1"/>
  <c r="BN46" i="55" s="1"/>
  <c r="BG46" i="55" a="1"/>
  <c r="BG46" i="55" s="1"/>
  <c r="BA46" i="55" a="1"/>
  <c r="BA46" i="55" s="1"/>
  <c r="DP46" i="55" a="1"/>
  <c r="DP46" i="55" s="1"/>
  <c r="DJ46" i="55" a="1"/>
  <c r="DJ46" i="55" s="1"/>
  <c r="DD46" i="55" a="1"/>
  <c r="DD46" i="55" s="1"/>
  <c r="CX46" i="55" a="1"/>
  <c r="CX46" i="55" s="1"/>
  <c r="CR46" i="55" a="1"/>
  <c r="CR46" i="55" s="1"/>
  <c r="CE46" i="55" a="1"/>
  <c r="CE46" i="55" s="1"/>
  <c r="BY46" i="55" a="1"/>
  <c r="BY46" i="55" s="1"/>
  <c r="BM46" i="55" a="1"/>
  <c r="BM46" i="55" s="1"/>
  <c r="BF46" i="55" a="1"/>
  <c r="BF46" i="55" s="1"/>
  <c r="AZ46" i="55" a="1"/>
  <c r="AZ46" i="55" s="1"/>
  <c r="AT46" i="55" a="1"/>
  <c r="AT46" i="55" s="1"/>
  <c r="DU46" i="55" a="1"/>
  <c r="DU46" i="55" s="1"/>
  <c r="DI46" i="55" a="1"/>
  <c r="DI46" i="55" s="1"/>
  <c r="CQ46" i="55" a="1"/>
  <c r="CQ46" i="55" s="1"/>
  <c r="CK46" i="55" a="1"/>
  <c r="CK46" i="55" s="1"/>
  <c r="CD46" i="55" a="1"/>
  <c r="CD46" i="55" s="1"/>
  <c r="BX46" i="55" a="1"/>
  <c r="BX46" i="55" s="1"/>
  <c r="BR46" i="55" a="1"/>
  <c r="BR46" i="55" s="1"/>
  <c r="BL46" i="55" a="1"/>
  <c r="BL46" i="55" s="1"/>
  <c r="AY46" i="55" a="1"/>
  <c r="AY46" i="55" s="1"/>
  <c r="AS46" i="55" a="1"/>
  <c r="AS46" i="55" s="1"/>
  <c r="DT46" i="55" a="1"/>
  <c r="DT46" i="55" s="1"/>
  <c r="DO46" i="55" a="1"/>
  <c r="DO46" i="55" s="1"/>
  <c r="DH46" i="55" a="1"/>
  <c r="DH46" i="55" s="1"/>
  <c r="DC46" i="55" a="1"/>
  <c r="DC46" i="55" s="1"/>
  <c r="CW46" i="55" a="1"/>
  <c r="CW46" i="55" s="1"/>
  <c r="CP46" i="55" a="1"/>
  <c r="CP46" i="55" s="1"/>
  <c r="CJ46" i="55" a="1"/>
  <c r="CJ46" i="55" s="1"/>
  <c r="CC46" i="55" a="1"/>
  <c r="CC46" i="55" s="1"/>
  <c r="BK46" i="55" a="1"/>
  <c r="BK46" i="55" s="1"/>
  <c r="BE46" i="55" a="1"/>
  <c r="BE46" i="55" s="1"/>
  <c r="AX46" i="55" a="1"/>
  <c r="AX46" i="55" s="1"/>
  <c r="DN46" i="55" a="1"/>
  <c r="DN46" i="55" s="1"/>
  <c r="DB46" i="55" a="1"/>
  <c r="DB46" i="55" s="1"/>
  <c r="CV46" i="55" a="1"/>
  <c r="CV46" i="55" s="1"/>
  <c r="CB46" i="55" a="1"/>
  <c r="CB46" i="55" s="1"/>
  <c r="BW46" i="55" a="1"/>
  <c r="BW46" i="55" s="1"/>
  <c r="BQ46" i="55" a="1"/>
  <c r="BQ46" i="55" s="1"/>
  <c r="BJ46" i="55" a="1"/>
  <c r="BJ46" i="55" s="1"/>
  <c r="BD46" i="55" a="1"/>
  <c r="BD46" i="55" s="1"/>
  <c r="AW46" i="55" a="1"/>
  <c r="AW46" i="55" s="1"/>
  <c r="AJ264" i="60"/>
  <c r="O264" i="60" s="1"/>
  <c r="W264" i="60" s="1"/>
  <c r="DM50" i="55" a="1"/>
  <c r="DM50" i="55" s="1"/>
  <c r="DS50" i="55" a="1"/>
  <c r="DS50" i="55" s="1"/>
  <c r="DL50" i="55" a="1"/>
  <c r="DL50" i="55" s="1"/>
  <c r="DB50" i="55" a="1"/>
  <c r="DB50" i="55" s="1"/>
  <c r="DR50" i="55" a="1"/>
  <c r="DR50" i="55" s="1"/>
  <c r="DG50" i="55" a="1"/>
  <c r="DG50" i="55" s="1"/>
  <c r="DA50" i="55" a="1"/>
  <c r="DA50" i="55" s="1"/>
  <c r="CV50" i="55" a="1"/>
  <c r="CV50" i="55" s="1"/>
  <c r="CK50" i="55" a="1"/>
  <c r="CK50" i="55" s="1"/>
  <c r="BY50" i="55" a="1"/>
  <c r="BY50" i="55" s="1"/>
  <c r="BS50" i="55" a="1"/>
  <c r="BS50" i="55" s="1"/>
  <c r="BM50" i="55" a="1"/>
  <c r="BM50" i="55" s="1"/>
  <c r="BB50" i="55" a="1"/>
  <c r="BB50" i="55" s="1"/>
  <c r="DQ50" i="55" a="1"/>
  <c r="DQ50" i="55" s="1"/>
  <c r="DK50" i="55" a="1"/>
  <c r="DK50" i="55" s="1"/>
  <c r="DF50" i="55" a="1"/>
  <c r="DF50" i="55" s="1"/>
  <c r="CZ50" i="55" a="1"/>
  <c r="CZ50" i="55" s="1"/>
  <c r="CP50" i="55" a="1"/>
  <c r="CP50" i="55" s="1"/>
  <c r="CJ50" i="55" a="1"/>
  <c r="CJ50" i="55" s="1"/>
  <c r="CD50" i="55" a="1"/>
  <c r="CD50" i="55" s="1"/>
  <c r="BR50" i="55" a="1"/>
  <c r="BR50" i="55" s="1"/>
  <c r="BG50" i="55" a="1"/>
  <c r="BG50" i="55" s="1"/>
  <c r="BA50" i="55" a="1"/>
  <c r="BA50" i="55" s="1"/>
  <c r="AV50" i="55" a="1"/>
  <c r="AV50" i="55" s="1"/>
  <c r="DE50" i="55" a="1"/>
  <c r="DE50" i="55" s="1"/>
  <c r="CU50" i="55" a="1"/>
  <c r="CU50" i="55" s="1"/>
  <c r="CO50" i="55" a="1"/>
  <c r="CO50" i="55" s="1"/>
  <c r="CC50" i="55" a="1"/>
  <c r="CC50" i="55" s="1"/>
  <c r="BX50" i="55" a="1"/>
  <c r="BX50" i="55" s="1"/>
  <c r="BQ50" i="55" a="1"/>
  <c r="BQ50" i="55" s="1"/>
  <c r="BL50" i="55" a="1"/>
  <c r="BL50" i="55" s="1"/>
  <c r="AZ50" i="55" a="1"/>
  <c r="AZ50" i="55" s="1"/>
  <c r="DU50" i="55" a="1"/>
  <c r="DU50" i="55" s="1"/>
  <c r="DP50" i="55" a="1"/>
  <c r="DP50" i="55" s="1"/>
  <c r="DO50" i="55" a="1"/>
  <c r="DO50" i="55" s="1"/>
  <c r="DI50" i="55" a="1"/>
  <c r="DI50" i="55" s="1"/>
  <c r="DD50" i="55" a="1"/>
  <c r="DD50" i="55" s="1"/>
  <c r="CS50" i="55" a="1"/>
  <c r="CS50" i="55" s="1"/>
  <c r="CH50" i="55" a="1"/>
  <c r="CH50" i="55" s="1"/>
  <c r="CB50" i="55" a="1"/>
  <c r="CB50" i="55" s="1"/>
  <c r="DT50" i="55" a="1"/>
  <c r="DT50" i="55" s="1"/>
  <c r="DN50" i="55" a="1"/>
  <c r="DN50" i="55" s="1"/>
  <c r="DC50" i="55" a="1"/>
  <c r="DC50" i="55" s="1"/>
  <c r="CX50" i="55" a="1"/>
  <c r="CX50" i="55" s="1"/>
  <c r="CM50" i="55" a="1"/>
  <c r="CM50" i="55" s="1"/>
  <c r="CG50" i="55" a="1"/>
  <c r="CG50" i="55" s="1"/>
  <c r="CA50" i="55" a="1"/>
  <c r="CA50" i="55" s="1"/>
  <c r="BU50" i="55" a="1"/>
  <c r="BU50" i="55" s="1"/>
  <c r="BJ50" i="55" a="1"/>
  <c r="BJ50" i="55" s="1"/>
  <c r="BD50" i="55" a="1"/>
  <c r="BD50" i="55" s="1"/>
  <c r="AS50" i="55" a="1"/>
  <c r="AS50" i="55" s="1"/>
  <c r="DH50" i="55" a="1"/>
  <c r="DH50" i="55" s="1"/>
  <c r="CQ50" i="55" a="1"/>
  <c r="CQ50" i="55" s="1"/>
  <c r="BO50" i="55" a="1"/>
  <c r="BO50" i="55" s="1"/>
  <c r="AT50" i="55" a="1"/>
  <c r="AT50" i="55" s="1"/>
  <c r="CN50" i="55" a="1"/>
  <c r="CN50" i="55" s="1"/>
  <c r="BZ50" i="55" a="1"/>
  <c r="BZ50" i="55" s="1"/>
  <c r="BN50" i="55" a="1"/>
  <c r="BN50" i="55" s="1"/>
  <c r="BC50" i="55" a="1"/>
  <c r="BC50" i="55" s="1"/>
  <c r="BW50" i="55" a="1"/>
  <c r="BW50" i="55" s="1"/>
  <c r="BK50" i="55" a="1"/>
  <c r="BK50" i="55" s="1"/>
  <c r="CY50" i="55" a="1"/>
  <c r="CY50" i="55" s="1"/>
  <c r="CL50" i="55" a="1"/>
  <c r="CL50" i="55" s="1"/>
  <c r="BV50" i="55" a="1"/>
  <c r="BV50" i="55" s="1"/>
  <c r="AY50" i="55" a="1"/>
  <c r="AY50" i="55" s="1"/>
  <c r="CW50" i="55" a="1"/>
  <c r="CW50" i="55" s="1"/>
  <c r="CI50" i="55" a="1"/>
  <c r="CI50" i="55" s="1"/>
  <c r="BT50" i="55" a="1"/>
  <c r="BT50" i="55" s="1"/>
  <c r="BI50" i="55" a="1"/>
  <c r="BI50" i="55" s="1"/>
  <c r="AX50" i="55" a="1"/>
  <c r="AX50" i="55" s="1"/>
  <c r="CF50" i="55" a="1"/>
  <c r="CF50" i="55" s="1"/>
  <c r="BH50" i="55" a="1"/>
  <c r="BH50" i="55" s="1"/>
  <c r="AW50" i="55" a="1"/>
  <c r="AW50" i="55" s="1"/>
  <c r="CT50" i="55" a="1"/>
  <c r="CT50" i="55" s="1"/>
  <c r="CE50" i="55" a="1"/>
  <c r="CE50" i="55" s="1"/>
  <c r="BF50" i="55" a="1"/>
  <c r="BF50" i="55" s="1"/>
  <c r="AU50" i="55" a="1"/>
  <c r="AU50" i="55" s="1"/>
  <c r="DJ50" i="55" a="1"/>
  <c r="DJ50" i="55" s="1"/>
  <c r="CR50" i="55" a="1"/>
  <c r="CR50" i="55" s="1"/>
  <c r="BP50" i="55" a="1"/>
  <c r="BP50" i="55" s="1"/>
  <c r="BE50" i="55" a="1"/>
  <c r="BE50" i="55" s="1"/>
  <c r="AJ257" i="60"/>
  <c r="O257" i="60" s="1"/>
  <c r="W257" i="60" s="1"/>
  <c r="DJ43" i="55" a="1"/>
  <c r="DJ43" i="55" s="1"/>
  <c r="DU43" i="55" a="1"/>
  <c r="DU43" i="55" s="1"/>
  <c r="DO43" i="55" a="1"/>
  <c r="DO43" i="55" s="1"/>
  <c r="DL43" i="55" a="1"/>
  <c r="DL43" i="55" s="1"/>
  <c r="DN43" i="55" a="1"/>
  <c r="DN43" i="55" s="1"/>
  <c r="DF43" i="55" a="1"/>
  <c r="DF43" i="55" s="1"/>
  <c r="CZ43" i="55" a="1"/>
  <c r="CZ43" i="55" s="1"/>
  <c r="CL43" i="55" a="1"/>
  <c r="CL43" i="55" s="1"/>
  <c r="CA43" i="55" a="1"/>
  <c r="CA43" i="55" s="1"/>
  <c r="BT43" i="55" a="1"/>
  <c r="BT43" i="55" s="1"/>
  <c r="BL43" i="55" a="1"/>
  <c r="BL43" i="55" s="1"/>
  <c r="BG43" i="55" a="1"/>
  <c r="BG43" i="55" s="1"/>
  <c r="AZ43" i="55" a="1"/>
  <c r="AZ43" i="55" s="1"/>
  <c r="AT43" i="55" a="1"/>
  <c r="AT43" i="55" s="1"/>
  <c r="DE43" i="55" a="1"/>
  <c r="DE43" i="55" s="1"/>
  <c r="CY43" i="55" a="1"/>
  <c r="CY43" i="55" s="1"/>
  <c r="CS43" i="55" a="1"/>
  <c r="CS43" i="55" s="1"/>
  <c r="CG43" i="55" a="1"/>
  <c r="CG43" i="55" s="1"/>
  <c r="BZ43" i="55" a="1"/>
  <c r="BZ43" i="55" s="1"/>
  <c r="BS43" i="55" a="1"/>
  <c r="BS43" i="55" s="1"/>
  <c r="BF43" i="55" a="1"/>
  <c r="BF43" i="55" s="1"/>
  <c r="AS43" i="55" a="1"/>
  <c r="AS43" i="55" s="1"/>
  <c r="DM43" i="55" a="1"/>
  <c r="DM43" i="55" s="1"/>
  <c r="CX43" i="55" a="1"/>
  <c r="CX43" i="55" s="1"/>
  <c r="CR43" i="55" a="1"/>
  <c r="CR43" i="55" s="1"/>
  <c r="CK43" i="55" a="1"/>
  <c r="CK43" i="55" s="1"/>
  <c r="CF43" i="55" a="1"/>
  <c r="CF43" i="55" s="1"/>
  <c r="BY43" i="55" a="1"/>
  <c r="BY43" i="55" s="1"/>
  <c r="BR43" i="55" a="1"/>
  <c r="BR43" i="55" s="1"/>
  <c r="BK43" i="55" a="1"/>
  <c r="BK43" i="55" s="1"/>
  <c r="BE43" i="55" a="1"/>
  <c r="BE43" i="55" s="1"/>
  <c r="AY43" i="55" a="1"/>
  <c r="AY43" i="55" s="1"/>
  <c r="DT43" i="55" a="1"/>
  <c r="DT43" i="55" s="1"/>
  <c r="DK43" i="55" a="1"/>
  <c r="DK43" i="55" s="1"/>
  <c r="DD43" i="55" a="1"/>
  <c r="DD43" i="55" s="1"/>
  <c r="CW43" i="55" a="1"/>
  <c r="CW43" i="55" s="1"/>
  <c r="CQ43" i="55" a="1"/>
  <c r="CQ43" i="55" s="1"/>
  <c r="CE43" i="55" a="1"/>
  <c r="CE43" i="55" s="1"/>
  <c r="BX43" i="55" a="1"/>
  <c r="BX43" i="55" s="1"/>
  <c r="BQ43" i="55" a="1"/>
  <c r="BQ43" i="55" s="1"/>
  <c r="BD43" i="55" a="1"/>
  <c r="BD43" i="55" s="1"/>
  <c r="AX43" i="55" a="1"/>
  <c r="AX43" i="55" s="1"/>
  <c r="DS43" i="55" a="1"/>
  <c r="DS43" i="55" s="1"/>
  <c r="DI43" i="55" a="1"/>
  <c r="DI43" i="55" s="1"/>
  <c r="DC43" i="55" a="1"/>
  <c r="DC43" i="55" s="1"/>
  <c r="CV43" i="55" a="1"/>
  <c r="CV43" i="55" s="1"/>
  <c r="CP43" i="55" a="1"/>
  <c r="CP43" i="55" s="1"/>
  <c r="CJ43" i="55" a="1"/>
  <c r="CJ43" i="55" s="1"/>
  <c r="CD43" i="55" a="1"/>
  <c r="CD43" i="55" s="1"/>
  <c r="BW43" i="55" a="1"/>
  <c r="BW43" i="55" s="1"/>
  <c r="BP43" i="55" a="1"/>
  <c r="BP43" i="55" s="1"/>
  <c r="BJ43" i="55" a="1"/>
  <c r="BJ43" i="55" s="1"/>
  <c r="BC43" i="55" a="1"/>
  <c r="BC43" i="55" s="1"/>
  <c r="AW43" i="55" a="1"/>
  <c r="AW43" i="55" s="1"/>
  <c r="DR43" i="55" a="1"/>
  <c r="DR43" i="55" s="1"/>
  <c r="CU43" i="55" a="1"/>
  <c r="CU43" i="55" s="1"/>
  <c r="CO43" i="55" a="1"/>
  <c r="CO43" i="55" s="1"/>
  <c r="CI43" i="55" a="1"/>
  <c r="CI43" i="55" s="1"/>
  <c r="CC43" i="55" a="1"/>
  <c r="CC43" i="55" s="1"/>
  <c r="BO43" i="55" a="1"/>
  <c r="BO43" i="55" s="1"/>
  <c r="BI43" i="55" a="1"/>
  <c r="BI43" i="55" s="1"/>
  <c r="DQ43" i="55" a="1"/>
  <c r="DQ43" i="55" s="1"/>
  <c r="DH43" i="55" a="1"/>
  <c r="DH43" i="55" s="1"/>
  <c r="DB43" i="55" a="1"/>
  <c r="DB43" i="55" s="1"/>
  <c r="CN43" i="55" a="1"/>
  <c r="CN43" i="55" s="1"/>
  <c r="BV43" i="55" a="1"/>
  <c r="BV43" i="55" s="1"/>
  <c r="BN43" i="55" a="1"/>
  <c r="BN43" i="55" s="1"/>
  <c r="BB43" i="55" a="1"/>
  <c r="BB43" i="55" s="1"/>
  <c r="AV43" i="55" a="1"/>
  <c r="AV43" i="55" s="1"/>
  <c r="DP43" i="55" a="1"/>
  <c r="DP43" i="55" s="1"/>
  <c r="DG43" i="55" a="1"/>
  <c r="DG43" i="55" s="1"/>
  <c r="DA43" i="55" a="1"/>
  <c r="DA43" i="55" s="1"/>
  <c r="CT43" i="55" a="1"/>
  <c r="CT43" i="55" s="1"/>
  <c r="CM43" i="55" a="1"/>
  <c r="CM43" i="55" s="1"/>
  <c r="CH43" i="55" a="1"/>
  <c r="CH43" i="55" s="1"/>
  <c r="CB43" i="55" a="1"/>
  <c r="CB43" i="55" s="1"/>
  <c r="BU43" i="55" a="1"/>
  <c r="BU43" i="55" s="1"/>
  <c r="BM43" i="55" a="1"/>
  <c r="BM43" i="55" s="1"/>
  <c r="BH43" i="55" a="1"/>
  <c r="BH43" i="55" s="1"/>
  <c r="BA43" i="55" a="1"/>
  <c r="BA43" i="55" s="1"/>
  <c r="AU43" i="55" a="1"/>
  <c r="AU43" i="55" s="1"/>
  <c r="AJ230" i="60"/>
  <c r="O230" i="60" s="1"/>
  <c r="DP16" i="55" a="1"/>
  <c r="DP16" i="55" s="1"/>
  <c r="DJ16" i="55" a="1"/>
  <c r="DJ16" i="55" s="1"/>
  <c r="DD16" i="55" a="1"/>
  <c r="DD16" i="55" s="1"/>
  <c r="CX16" i="55" a="1"/>
  <c r="CX16" i="55" s="1"/>
  <c r="CE16" i="55" a="1"/>
  <c r="CE16" i="55" s="1"/>
  <c r="BY16" i="55" a="1"/>
  <c r="BY16" i="55" s="1"/>
  <c r="BL16" i="55" a="1"/>
  <c r="BL16" i="55" s="1"/>
  <c r="BE16" i="55" a="1"/>
  <c r="BE16" i="55" s="1"/>
  <c r="AZ16" i="55" a="1"/>
  <c r="AZ16" i="55" s="1"/>
  <c r="AT16" i="55" a="1"/>
  <c r="AT16" i="55" s="1"/>
  <c r="DI16" i="55" a="1"/>
  <c r="DI16" i="55" s="1"/>
  <c r="DC16" i="55" a="1"/>
  <c r="DC16" i="55" s="1"/>
  <c r="CW16" i="55" a="1"/>
  <c r="CW16" i="55" s="1"/>
  <c r="CQ16" i="55" a="1"/>
  <c r="CQ16" i="55" s="1"/>
  <c r="CJ16" i="55" a="1"/>
  <c r="CJ16" i="55" s="1"/>
  <c r="CD16" i="55" a="1"/>
  <c r="CD16" i="55" s="1"/>
  <c r="BX16" i="55" a="1"/>
  <c r="BX16" i="55" s="1"/>
  <c r="BR16" i="55" a="1"/>
  <c r="BR16" i="55" s="1"/>
  <c r="AY16" i="55" a="1"/>
  <c r="AY16" i="55" s="1"/>
  <c r="AS16" i="55" a="1"/>
  <c r="AS16" i="55" s="1"/>
  <c r="DU16" i="55" a="1"/>
  <c r="DU16" i="55" s="1"/>
  <c r="DO16" i="55" a="1"/>
  <c r="DO16" i="55" s="1"/>
  <c r="DH16" i="55" a="1"/>
  <c r="DH16" i="55" s="1"/>
  <c r="DB16" i="55" a="1"/>
  <c r="DB16" i="55" s="1"/>
  <c r="CV16" i="55" a="1"/>
  <c r="CV16" i="55" s="1"/>
  <c r="CP16" i="55" a="1"/>
  <c r="CP16" i="55" s="1"/>
  <c r="CC16" i="55" a="1"/>
  <c r="CC16" i="55" s="1"/>
  <c r="BW16" i="55" a="1"/>
  <c r="BW16" i="55" s="1"/>
  <c r="BQ16" i="55" a="1"/>
  <c r="BQ16" i="55" s="1"/>
  <c r="BK16" i="55" a="1"/>
  <c r="BK16" i="55" s="1"/>
  <c r="BD16" i="55" a="1"/>
  <c r="BD16" i="55" s="1"/>
  <c r="AX16" i="55" a="1"/>
  <c r="AX16" i="55" s="1"/>
  <c r="DT16" i="55" a="1"/>
  <c r="DT16" i="55" s="1"/>
  <c r="DA16" i="55" a="1"/>
  <c r="DA16" i="55" s="1"/>
  <c r="CU16" i="55" a="1"/>
  <c r="CU16" i="55" s="1"/>
  <c r="CO16" i="55" a="1"/>
  <c r="CO16" i="55" s="1"/>
  <c r="CI16" i="55" a="1"/>
  <c r="CI16" i="55" s="1"/>
  <c r="CB16" i="55" a="1"/>
  <c r="CB16" i="55" s="1"/>
  <c r="BV16" i="55" a="1"/>
  <c r="BV16" i="55" s="1"/>
  <c r="BP16" i="55" a="1"/>
  <c r="BP16" i="55" s="1"/>
  <c r="BJ16" i="55" a="1"/>
  <c r="BJ16" i="55" s="1"/>
  <c r="AW16" i="55" a="1"/>
  <c r="AW16" i="55" s="1"/>
  <c r="DS16" i="55" a="1"/>
  <c r="DS16" i="55" s="1"/>
  <c r="DN16" i="55" a="1"/>
  <c r="DN16" i="55" s="1"/>
  <c r="DG16" i="55" a="1"/>
  <c r="DG16" i="55" s="1"/>
  <c r="CT16" i="55" a="1"/>
  <c r="CT16" i="55" s="1"/>
  <c r="CN16" i="55" a="1"/>
  <c r="CN16" i="55" s="1"/>
  <c r="BU16" i="55" a="1"/>
  <c r="BU16" i="55" s="1"/>
  <c r="BO16" i="55" a="1"/>
  <c r="BO16" i="55" s="1"/>
  <c r="BI16" i="55" a="1"/>
  <c r="BI16" i="55" s="1"/>
  <c r="BC16" i="55" a="1"/>
  <c r="BC16" i="55" s="1"/>
  <c r="AV16" i="55" a="1"/>
  <c r="AV16" i="55" s="1"/>
  <c r="DR16" i="55" a="1"/>
  <c r="DR16" i="55" s="1"/>
  <c r="DM16" i="55" a="1"/>
  <c r="DM16" i="55" s="1"/>
  <c r="CZ16" i="55" a="1"/>
  <c r="CZ16" i="55" s="1"/>
  <c r="CS16" i="55" a="1"/>
  <c r="CS16" i="55" s="1"/>
  <c r="CM16" i="55" a="1"/>
  <c r="CM16" i="55" s="1"/>
  <c r="CH16" i="55" a="1"/>
  <c r="CH16" i="55" s="1"/>
  <c r="CA16" i="55" a="1"/>
  <c r="CA16" i="55" s="1"/>
  <c r="BN16" i="55" a="1"/>
  <c r="BN16" i="55" s="1"/>
  <c r="BH16" i="55" a="1"/>
  <c r="BH16" i="55" s="1"/>
  <c r="DQ16" i="55" a="1"/>
  <c r="DQ16" i="55" s="1"/>
  <c r="DL16" i="55" a="1"/>
  <c r="DL16" i="55" s="1"/>
  <c r="DF16" i="55" a="1"/>
  <c r="DF16" i="55" s="1"/>
  <c r="CY16" i="55" a="1"/>
  <c r="CY16" i="55" s="1"/>
  <c r="CL16" i="55" a="1"/>
  <c r="CL16" i="55" s="1"/>
  <c r="CG16" i="55" a="1"/>
  <c r="CG16" i="55" s="1"/>
  <c r="BT16" i="55" a="1"/>
  <c r="BT16" i="55" s="1"/>
  <c r="BM16" i="55" a="1"/>
  <c r="BM16" i="55" s="1"/>
  <c r="BG16" i="55" a="1"/>
  <c r="BG16" i="55" s="1"/>
  <c r="BB16" i="55" a="1"/>
  <c r="BB16" i="55" s="1"/>
  <c r="AU16" i="55" a="1"/>
  <c r="AU16" i="55" s="1"/>
  <c r="DK16" i="55" a="1"/>
  <c r="DK16" i="55" s="1"/>
  <c r="DE16" i="55" a="1"/>
  <c r="DE16" i="55" s="1"/>
  <c r="CR16" i="55" a="1"/>
  <c r="CR16" i="55" s="1"/>
  <c r="CK16" i="55" a="1"/>
  <c r="CK16" i="55" s="1"/>
  <c r="CF16" i="55" a="1"/>
  <c r="CF16" i="55" s="1"/>
  <c r="BZ16" i="55" a="1"/>
  <c r="BZ16" i="55" s="1"/>
  <c r="BS16" i="55" a="1"/>
  <c r="BS16" i="55" s="1"/>
  <c r="BF16" i="55" a="1"/>
  <c r="BF16" i="55" s="1"/>
  <c r="BA16" i="55" a="1"/>
  <c r="BA16" i="55" s="1"/>
  <c r="AJ240" i="60"/>
  <c r="O240" i="60" s="1"/>
  <c r="DQ26" i="55" a="1"/>
  <c r="DQ26" i="55" s="1"/>
  <c r="DJ26" i="55" a="1"/>
  <c r="DJ26" i="55" s="1"/>
  <c r="DE26" i="55" a="1"/>
  <c r="DE26" i="55" s="1"/>
  <c r="CX26" i="55" a="1"/>
  <c r="CX26" i="55" s="1"/>
  <c r="CM26" i="55" a="1"/>
  <c r="CM26" i="55" s="1"/>
  <c r="CH26" i="55" a="1"/>
  <c r="CH26" i="55" s="1"/>
  <c r="CA26" i="55" a="1"/>
  <c r="CA26" i="55" s="1"/>
  <c r="BV26" i="55" a="1"/>
  <c r="BV26" i="55" s="1"/>
  <c r="BP26" i="55" a="1"/>
  <c r="BP26" i="55" s="1"/>
  <c r="BJ26" i="55" a="1"/>
  <c r="BJ26" i="55" s="1"/>
  <c r="AX26" i="55" a="1"/>
  <c r="AX26" i="55" s="1"/>
  <c r="AS26" i="55" a="1"/>
  <c r="AS26" i="55" s="1"/>
  <c r="DP26" i="55" a="1"/>
  <c r="DP26" i="55" s="1"/>
  <c r="DI26" i="55" a="1"/>
  <c r="DI26" i="55" s="1"/>
  <c r="DD26" i="55" a="1"/>
  <c r="DD26" i="55" s="1"/>
  <c r="CS26" i="55" a="1"/>
  <c r="CS26" i="55" s="1"/>
  <c r="CL26" i="55" a="1"/>
  <c r="CL26" i="55" s="1"/>
  <c r="CG26" i="55" a="1"/>
  <c r="CG26" i="55" s="1"/>
  <c r="BU26" i="55" a="1"/>
  <c r="BU26" i="55" s="1"/>
  <c r="BO26" i="55" a="1"/>
  <c r="BO26" i="55" s="1"/>
  <c r="BI26" i="55" a="1"/>
  <c r="BI26" i="55" s="1"/>
  <c r="BD26" i="55" a="1"/>
  <c r="BD26" i="55" s="1"/>
  <c r="AW26" i="55" a="1"/>
  <c r="AW26" i="55" s="1"/>
  <c r="DU26" i="55" a="1"/>
  <c r="DU26" i="55" s="1"/>
  <c r="DO26" i="55" a="1"/>
  <c r="DO26" i="55" s="1"/>
  <c r="DC26" i="55" a="1"/>
  <c r="DC26" i="55" s="1"/>
  <c r="CW26" i="55" a="1"/>
  <c r="CW26" i="55" s="1"/>
  <c r="CR26" i="55" a="1"/>
  <c r="CR26" i="55" s="1"/>
  <c r="CF26" i="55" a="1"/>
  <c r="CF26" i="55" s="1"/>
  <c r="BZ26" i="55" a="1"/>
  <c r="BZ26" i="55" s="1"/>
  <c r="BT26" i="55" a="1"/>
  <c r="BT26" i="55" s="1"/>
  <c r="BC26" i="55" a="1"/>
  <c r="BC26" i="55" s="1"/>
  <c r="DH26" i="55" a="1"/>
  <c r="DH26" i="55" s="1"/>
  <c r="CQ26" i="55" a="1"/>
  <c r="CQ26" i="55" s="1"/>
  <c r="CK26" i="55" a="1"/>
  <c r="CK26" i="55" s="1"/>
  <c r="CE26" i="55" a="1"/>
  <c r="CE26" i="55" s="1"/>
  <c r="BS26" i="55" a="1"/>
  <c r="BS26" i="55" s="1"/>
  <c r="BN26" i="55" a="1"/>
  <c r="BN26" i="55" s="1"/>
  <c r="BH26" i="55" a="1"/>
  <c r="BH26" i="55" s="1"/>
  <c r="AV26" i="55" a="1"/>
  <c r="AV26" i="55" s="1"/>
  <c r="DT26" i="55" a="1"/>
  <c r="DT26" i="55" s="1"/>
  <c r="DN26" i="55" a="1"/>
  <c r="DN26" i="55" s="1"/>
  <c r="DG26" i="55" a="1"/>
  <c r="DG26" i="55" s="1"/>
  <c r="DB26" i="55" a="1"/>
  <c r="DB26" i="55" s="1"/>
  <c r="CV26" i="55" a="1"/>
  <c r="CV26" i="55" s="1"/>
  <c r="CP26" i="55" a="1"/>
  <c r="CP26" i="55" s="1"/>
  <c r="CD26" i="55" a="1"/>
  <c r="CD26" i="55" s="1"/>
  <c r="BY26" i="55" a="1"/>
  <c r="BY26" i="55" s="1"/>
  <c r="BR26" i="55" a="1"/>
  <c r="BR26" i="55" s="1"/>
  <c r="BG26" i="55" a="1"/>
  <c r="BG26" i="55" s="1"/>
  <c r="BB26" i="55" a="1"/>
  <c r="BB26" i="55" s="1"/>
  <c r="AU26" i="55" a="1"/>
  <c r="AU26" i="55" s="1"/>
  <c r="DS26" i="55" a="1"/>
  <c r="DS26" i="55" s="1"/>
  <c r="DM26" i="55" a="1"/>
  <c r="DM26" i="55" s="1"/>
  <c r="DA26" i="55" a="1"/>
  <c r="DA26" i="55" s="1"/>
  <c r="CU26" i="55" a="1"/>
  <c r="CU26" i="55" s="1"/>
  <c r="CO26" i="55" a="1"/>
  <c r="CO26" i="55" s="1"/>
  <c r="CJ26" i="55" a="1"/>
  <c r="CJ26" i="55" s="1"/>
  <c r="CC26" i="55" a="1"/>
  <c r="CC26" i="55" s="1"/>
  <c r="BX26" i="55" a="1"/>
  <c r="BX26" i="55" s="1"/>
  <c r="BM26" i="55" a="1"/>
  <c r="BM26" i="55" s="1"/>
  <c r="BF26" i="55" a="1"/>
  <c r="BF26" i="55" s="1"/>
  <c r="BA26" i="55" a="1"/>
  <c r="BA26" i="55" s="1"/>
  <c r="DR26" i="55" a="1"/>
  <c r="DR26" i="55" s="1"/>
  <c r="DL26" i="55" a="1"/>
  <c r="DL26" i="55" s="1"/>
  <c r="DF26" i="55" a="1"/>
  <c r="DF26" i="55" s="1"/>
  <c r="CZ26" i="55" a="1"/>
  <c r="CZ26" i="55" s="1"/>
  <c r="CI26" i="55" a="1"/>
  <c r="CI26" i="55" s="1"/>
  <c r="BW26" i="55" a="1"/>
  <c r="BW26" i="55" s="1"/>
  <c r="BQ26" i="55" a="1"/>
  <c r="BQ26" i="55" s="1"/>
  <c r="BL26" i="55" a="1"/>
  <c r="BL26" i="55" s="1"/>
  <c r="AZ26" i="55" a="1"/>
  <c r="AZ26" i="55" s="1"/>
  <c r="AT26" i="55" a="1"/>
  <c r="AT26" i="55" s="1"/>
  <c r="DK26" i="55" a="1"/>
  <c r="DK26" i="55" s="1"/>
  <c r="CY26" i="55" a="1"/>
  <c r="CY26" i="55" s="1"/>
  <c r="CT26" i="55" a="1"/>
  <c r="CT26" i="55" s="1"/>
  <c r="CN26" i="55" a="1"/>
  <c r="CN26" i="55" s="1"/>
  <c r="CB26" i="55" a="1"/>
  <c r="CB26" i="55" s="1"/>
  <c r="BK26" i="55" a="1"/>
  <c r="BK26" i="55" s="1"/>
  <c r="BE26" i="55" a="1"/>
  <c r="BE26" i="55" s="1"/>
  <c r="AY26" i="55" a="1"/>
  <c r="AY26" i="55" s="1"/>
  <c r="AJ238" i="60"/>
  <c r="O238" i="60" s="1"/>
  <c r="BO238" i="60" s="1"/>
  <c r="BQ238" i="60" s="1"/>
  <c r="DU24" i="55" a="1"/>
  <c r="DU24" i="55" s="1"/>
  <c r="DP24" i="55" a="1"/>
  <c r="DP24" i="55" s="1"/>
  <c r="DI24" i="55" a="1"/>
  <c r="DI24" i="55" s="1"/>
  <c r="DD24" i="55" a="1"/>
  <c r="DD24" i="55" s="1"/>
  <c r="CX24" i="55" a="1"/>
  <c r="CX24" i="55" s="1"/>
  <c r="DT24" i="55" a="1"/>
  <c r="DT24" i="55" s="1"/>
  <c r="DO24" i="55" a="1"/>
  <c r="DO24" i="55" s="1"/>
  <c r="DN24" i="55" a="1"/>
  <c r="DN24" i="55" s="1"/>
  <c r="DH24" i="55" a="1"/>
  <c r="DH24" i="55" s="1"/>
  <c r="DB24" i="55" a="1"/>
  <c r="DB24" i="55" s="1"/>
  <c r="CK24" i="55" a="1"/>
  <c r="CK24" i="55" s="1"/>
  <c r="BY24" i="55" a="1"/>
  <c r="BY24" i="55" s="1"/>
  <c r="BS24" i="55" a="1"/>
  <c r="BS24" i="55" s="1"/>
  <c r="DS24" i="55" a="1"/>
  <c r="DS24" i="55" s="1"/>
  <c r="DM24" i="55" a="1"/>
  <c r="DM24" i="55" s="1"/>
  <c r="DA24" i="55" a="1"/>
  <c r="DA24" i="55" s="1"/>
  <c r="CV24" i="55" a="1"/>
  <c r="CV24" i="55" s="1"/>
  <c r="CP24" i="55" a="1"/>
  <c r="CP24" i="55" s="1"/>
  <c r="CD24" i="55" a="1"/>
  <c r="CD24" i="55" s="1"/>
  <c r="DR24" i="55" a="1"/>
  <c r="DR24" i="55" s="1"/>
  <c r="DK24" i="55" a="1"/>
  <c r="DK24" i="55" s="1"/>
  <c r="DF24" i="55" a="1"/>
  <c r="DF24" i="55" s="1"/>
  <c r="DQ24" i="55" a="1"/>
  <c r="DQ24" i="55" s="1"/>
  <c r="DE24" i="55" a="1"/>
  <c r="DE24" i="55" s="1"/>
  <c r="DJ24" i="55" a="1"/>
  <c r="DJ24" i="55" s="1"/>
  <c r="CS24" i="55" a="1"/>
  <c r="CS24" i="55" s="1"/>
  <c r="CM24" i="55" a="1"/>
  <c r="CM24" i="55" s="1"/>
  <c r="CO24" i="55" a="1"/>
  <c r="CO24" i="55" s="1"/>
  <c r="CG24" i="55" a="1"/>
  <c r="CG24" i="55" s="1"/>
  <c r="BZ24" i="55" a="1"/>
  <c r="BZ24" i="55" s="1"/>
  <c r="BL24" i="55" a="1"/>
  <c r="BL24" i="55" s="1"/>
  <c r="BF24" i="55" a="1"/>
  <c r="BF24" i="55" s="1"/>
  <c r="AY24" i="55" a="1"/>
  <c r="AY24" i="55" s="1"/>
  <c r="AT24" i="55" a="1"/>
  <c r="AT24" i="55" s="1"/>
  <c r="CY24" i="55" a="1"/>
  <c r="CY24" i="55" s="1"/>
  <c r="CN24" i="55" a="1"/>
  <c r="CN24" i="55" s="1"/>
  <c r="CF24" i="55" a="1"/>
  <c r="CF24" i="55" s="1"/>
  <c r="BR24" i="55" a="1"/>
  <c r="BR24" i="55" s="1"/>
  <c r="BK24" i="55" a="1"/>
  <c r="BK24" i="55" s="1"/>
  <c r="BE24" i="55" a="1"/>
  <c r="BE24" i="55" s="1"/>
  <c r="AS24" i="55" a="1"/>
  <c r="AS24" i="55" s="1"/>
  <c r="CW24" i="55" a="1"/>
  <c r="CW24" i="55" s="1"/>
  <c r="CE24" i="55" a="1"/>
  <c r="CE24" i="55" s="1"/>
  <c r="BX24" i="55" a="1"/>
  <c r="BX24" i="55" s="1"/>
  <c r="BQ24" i="55" a="1"/>
  <c r="BQ24" i="55" s="1"/>
  <c r="AX24" i="55" a="1"/>
  <c r="AX24" i="55" s="1"/>
  <c r="DL24" i="55" a="1"/>
  <c r="DL24" i="55" s="1"/>
  <c r="CC24" i="55" a="1"/>
  <c r="CC24" i="55" s="1"/>
  <c r="BW24" i="55" a="1"/>
  <c r="BW24" i="55" s="1"/>
  <c r="BJ24" i="55" a="1"/>
  <c r="BJ24" i="55" s="1"/>
  <c r="BD24" i="55" a="1"/>
  <c r="BD24" i="55" s="1"/>
  <c r="AW24" i="55" a="1"/>
  <c r="AW24" i="55" s="1"/>
  <c r="CU24" i="55" a="1"/>
  <c r="CU24" i="55" s="1"/>
  <c r="CL24" i="55" a="1"/>
  <c r="CL24" i="55" s="1"/>
  <c r="BV24" i="55" a="1"/>
  <c r="BV24" i="55" s="1"/>
  <c r="BP24" i="55" a="1"/>
  <c r="BP24" i="55" s="1"/>
  <c r="BI24" i="55" a="1"/>
  <c r="BI24" i="55" s="1"/>
  <c r="BC24" i="55" a="1"/>
  <c r="BC24" i="55" s="1"/>
  <c r="DG24" i="55" a="1"/>
  <c r="DG24" i="55" s="1"/>
  <c r="CT24" i="55" a="1"/>
  <c r="CT24" i="55" s="1"/>
  <c r="CJ24" i="55" a="1"/>
  <c r="CJ24" i="55" s="1"/>
  <c r="CB24" i="55" a="1"/>
  <c r="CB24" i="55" s="1"/>
  <c r="BU24" i="55" a="1"/>
  <c r="BU24" i="55" s="1"/>
  <c r="BO24" i="55" a="1"/>
  <c r="BO24" i="55" s="1"/>
  <c r="BH24" i="55" a="1"/>
  <c r="BH24" i="55" s="1"/>
  <c r="BB24" i="55" a="1"/>
  <c r="BB24" i="55" s="1"/>
  <c r="AV24" i="55" a="1"/>
  <c r="AV24" i="55" s="1"/>
  <c r="DC24" i="55" a="1"/>
  <c r="DC24" i="55" s="1"/>
  <c r="CR24" i="55" a="1"/>
  <c r="CR24" i="55" s="1"/>
  <c r="CI24" i="55" a="1"/>
  <c r="CI24" i="55" s="1"/>
  <c r="BT24" i="55" a="1"/>
  <c r="BT24" i="55" s="1"/>
  <c r="BN24" i="55" a="1"/>
  <c r="BN24" i="55" s="1"/>
  <c r="BA24" i="55" a="1"/>
  <c r="BA24" i="55" s="1"/>
  <c r="CZ24" i="55" a="1"/>
  <c r="CZ24" i="55" s="1"/>
  <c r="CQ24" i="55" a="1"/>
  <c r="CQ24" i="55" s="1"/>
  <c r="CH24" i="55" a="1"/>
  <c r="CH24" i="55" s="1"/>
  <c r="CA24" i="55" a="1"/>
  <c r="CA24" i="55" s="1"/>
  <c r="BM24" i="55" a="1"/>
  <c r="BM24" i="55" s="1"/>
  <c r="BG24" i="55" a="1"/>
  <c r="BG24" i="55" s="1"/>
  <c r="AZ24" i="55" a="1"/>
  <c r="AZ24" i="55" s="1"/>
  <c r="AU24" i="55" a="1"/>
  <c r="AU24" i="55" s="1"/>
  <c r="AJ262" i="60"/>
  <c r="O262" i="60" s="1"/>
  <c r="W262" i="60" s="1"/>
  <c r="DQ48" i="55" a="1"/>
  <c r="DQ48" i="55" s="1"/>
  <c r="DK48" i="55" a="1"/>
  <c r="DK48" i="55" s="1"/>
  <c r="DD48" i="55" a="1"/>
  <c r="DD48" i="55" s="1"/>
  <c r="CW48" i="55" a="1"/>
  <c r="CW48" i="55" s="1"/>
  <c r="CQ48" i="55" a="1"/>
  <c r="CQ48" i="55" s="1"/>
  <c r="CC48" i="55" a="1"/>
  <c r="CC48" i="55" s="1"/>
  <c r="BW48" i="55" a="1"/>
  <c r="BW48" i="55" s="1"/>
  <c r="BK48" i="55" a="1"/>
  <c r="BK48" i="55" s="1"/>
  <c r="BD48" i="55" a="1"/>
  <c r="BD48" i="55" s="1"/>
  <c r="AX48" i="55" a="1"/>
  <c r="AX48" i="55" s="1"/>
  <c r="DP48" i="55" a="1"/>
  <c r="DP48" i="55" s="1"/>
  <c r="DJ48" i="55" a="1"/>
  <c r="DJ48" i="55" s="1"/>
  <c r="DC48" i="55" a="1"/>
  <c r="DC48" i="55" s="1"/>
  <c r="CV48" i="55" a="1"/>
  <c r="CV48" i="55" s="1"/>
  <c r="CP48" i="55" a="1"/>
  <c r="CP48" i="55" s="1"/>
  <c r="CI48" i="55" a="1"/>
  <c r="CI48" i="55" s="1"/>
  <c r="CB48" i="55" a="1"/>
  <c r="CB48" i="55" s="1"/>
  <c r="BV48" i="55" a="1"/>
  <c r="BV48" i="55" s="1"/>
  <c r="BP48" i="55" a="1"/>
  <c r="BP48" i="55" s="1"/>
  <c r="BJ48" i="55" a="1"/>
  <c r="BJ48" i="55" s="1"/>
  <c r="AW48" i="55" a="1"/>
  <c r="AW48" i="55" s="1"/>
  <c r="DU48" i="55" a="1"/>
  <c r="DU48" i="55" s="1"/>
  <c r="DO48" i="55" a="1"/>
  <c r="DO48" i="55" s="1"/>
  <c r="DI48" i="55" a="1"/>
  <c r="DI48" i="55" s="1"/>
  <c r="DB48" i="55" a="1"/>
  <c r="DB48" i="55" s="1"/>
  <c r="CO48" i="55" a="1"/>
  <c r="CO48" i="55" s="1"/>
  <c r="CH48" i="55" a="1"/>
  <c r="CH48" i="55" s="1"/>
  <c r="CA48" i="55" a="1"/>
  <c r="CA48" i="55" s="1"/>
  <c r="BI48" i="55" a="1"/>
  <c r="BI48" i="55" s="1"/>
  <c r="BC48" i="55" a="1"/>
  <c r="BC48" i="55" s="1"/>
  <c r="AV48" i="55" a="1"/>
  <c r="AV48" i="55" s="1"/>
  <c r="DN48" i="55" a="1"/>
  <c r="DN48" i="55" s="1"/>
  <c r="DH48" i="55" a="1"/>
  <c r="DH48" i="55" s="1"/>
  <c r="CU48" i="55" a="1"/>
  <c r="CU48" i="55" s="1"/>
  <c r="CN48" i="55" a="1"/>
  <c r="CN48" i="55" s="1"/>
  <c r="BZ48" i="55" a="1"/>
  <c r="BZ48" i="55" s="1"/>
  <c r="BU48" i="55" a="1"/>
  <c r="BU48" i="55" s="1"/>
  <c r="BO48" i="55" a="1"/>
  <c r="BO48" i="55" s="1"/>
  <c r="BH48" i="55" a="1"/>
  <c r="BH48" i="55" s="1"/>
  <c r="BB48" i="55" a="1"/>
  <c r="BB48" i="55" s="1"/>
  <c r="AU48" i="55" a="1"/>
  <c r="AU48" i="55" s="1"/>
  <c r="DT48" i="55" a="1"/>
  <c r="DT48" i="55" s="1"/>
  <c r="DG48" i="55" a="1"/>
  <c r="DG48" i="55" s="1"/>
  <c r="DA48" i="55" a="1"/>
  <c r="DA48" i="55" s="1"/>
  <c r="CT48" i="55" a="1"/>
  <c r="CT48" i="55" s="1"/>
  <c r="CM48" i="55" a="1"/>
  <c r="CM48" i="55" s="1"/>
  <c r="CG48" i="55" a="1"/>
  <c r="CG48" i="55" s="1"/>
  <c r="BT48" i="55" a="1"/>
  <c r="BT48" i="55" s="1"/>
  <c r="BN48" i="55" a="1"/>
  <c r="BN48" i="55" s="1"/>
  <c r="AT48" i="55" a="1"/>
  <c r="AT48" i="55" s="1"/>
  <c r="DS48" i="55" a="1"/>
  <c r="DS48" i="55" s="1"/>
  <c r="DM48" i="55" a="1"/>
  <c r="DM48" i="55" s="1"/>
  <c r="DF48" i="55" a="1"/>
  <c r="DF48" i="55" s="1"/>
  <c r="CZ48" i="55" a="1"/>
  <c r="CZ48" i="55" s="1"/>
  <c r="CS48" i="55" a="1"/>
  <c r="CS48" i="55" s="1"/>
  <c r="CL48" i="55" a="1"/>
  <c r="CL48" i="55" s="1"/>
  <c r="CF48" i="55" a="1"/>
  <c r="CF48" i="55" s="1"/>
  <c r="BY48" i="55" a="1"/>
  <c r="BY48" i="55" s="1"/>
  <c r="BS48" i="55" a="1"/>
  <c r="BS48" i="55" s="1"/>
  <c r="BM48" i="55" a="1"/>
  <c r="BM48" i="55" s="1"/>
  <c r="BG48" i="55" a="1"/>
  <c r="BG48" i="55" s="1"/>
  <c r="BA48" i="55" a="1"/>
  <c r="BA48" i="55" s="1"/>
  <c r="DR48" i="55" a="1"/>
  <c r="DR48" i="55" s="1"/>
  <c r="DE48" i="55" a="1"/>
  <c r="DE48" i="55" s="1"/>
  <c r="CY48" i="55" a="1"/>
  <c r="CY48" i="55" s="1"/>
  <c r="CK48" i="55" a="1"/>
  <c r="CK48" i="55" s="1"/>
  <c r="CE48" i="55" a="1"/>
  <c r="CE48" i="55" s="1"/>
  <c r="BR48" i="55" a="1"/>
  <c r="BR48" i="55" s="1"/>
  <c r="BF48" i="55" a="1"/>
  <c r="BF48" i="55" s="1"/>
  <c r="AZ48" i="55" a="1"/>
  <c r="AZ48" i="55" s="1"/>
  <c r="AS48" i="55" a="1"/>
  <c r="AS48" i="55" s="1"/>
  <c r="DL48" i="55" a="1"/>
  <c r="DL48" i="55" s="1"/>
  <c r="CX48" i="55" a="1"/>
  <c r="CX48" i="55" s="1"/>
  <c r="CR48" i="55" a="1"/>
  <c r="CR48" i="55" s="1"/>
  <c r="CJ48" i="55" a="1"/>
  <c r="CJ48" i="55" s="1"/>
  <c r="CD48" i="55" a="1"/>
  <c r="CD48" i="55" s="1"/>
  <c r="BX48" i="55" a="1"/>
  <c r="BX48" i="55" s="1"/>
  <c r="BQ48" i="55" a="1"/>
  <c r="BQ48" i="55" s="1"/>
  <c r="BL48" i="55" a="1"/>
  <c r="BL48" i="55" s="1"/>
  <c r="BE48" i="55" a="1"/>
  <c r="BE48" i="55" s="1"/>
  <c r="AY48" i="55" a="1"/>
  <c r="AY48" i="55" s="1"/>
  <c r="AJ256" i="60"/>
  <c r="O256" i="60" s="1"/>
  <c r="W256" i="60" s="1"/>
  <c r="DQ42" i="55" a="1"/>
  <c r="DQ42" i="55" s="1"/>
  <c r="DJ42" i="55" a="1"/>
  <c r="DJ42" i="55" s="1"/>
  <c r="DE42" i="55" a="1"/>
  <c r="DE42" i="55" s="1"/>
  <c r="CX42" i="55" a="1"/>
  <c r="CX42" i="55" s="1"/>
  <c r="CR42" i="55" a="1"/>
  <c r="CR42" i="55" s="1"/>
  <c r="CE42" i="55" a="1"/>
  <c r="CE42" i="55" s="1"/>
  <c r="BS42" i="55" a="1"/>
  <c r="BS42" i="55" s="1"/>
  <c r="BM42" i="55" a="1"/>
  <c r="BM42" i="55" s="1"/>
  <c r="BF42" i="55" a="1"/>
  <c r="BF42" i="55" s="1"/>
  <c r="AZ42" i="55" a="1"/>
  <c r="AZ42" i="55" s="1"/>
  <c r="AT42" i="55" a="1"/>
  <c r="AT42" i="55" s="1"/>
  <c r="DI42" i="55" a="1"/>
  <c r="DI42" i="55" s="1"/>
  <c r="DD42" i="55" a="1"/>
  <c r="DD42" i="55" s="1"/>
  <c r="CW42" i="55" a="1"/>
  <c r="CW42" i="55" s="1"/>
  <c r="CQ42" i="55" a="1"/>
  <c r="CQ42" i="55" s="1"/>
  <c r="CK42" i="55" a="1"/>
  <c r="CK42" i="55" s="1"/>
  <c r="CD42" i="55" a="1"/>
  <c r="CD42" i="55" s="1"/>
  <c r="BY42" i="55" a="1"/>
  <c r="BY42" i="55" s="1"/>
  <c r="BR42" i="55" a="1"/>
  <c r="BR42" i="55" s="1"/>
  <c r="BL42" i="55" a="1"/>
  <c r="BL42" i="55" s="1"/>
  <c r="AY42" i="55" a="1"/>
  <c r="AY42" i="55" s="1"/>
  <c r="DU42" i="55" a="1"/>
  <c r="DU42" i="55" s="1"/>
  <c r="DP42" i="55" a="1"/>
  <c r="DP42" i="55" s="1"/>
  <c r="DC42" i="55" a="1"/>
  <c r="DC42" i="55" s="1"/>
  <c r="CP42" i="55" a="1"/>
  <c r="CP42" i="55" s="1"/>
  <c r="CC42" i="55" a="1"/>
  <c r="CC42" i="55" s="1"/>
  <c r="BX42" i="55" a="1"/>
  <c r="BX42" i="55" s="1"/>
  <c r="BQ42" i="55" a="1"/>
  <c r="BQ42" i="55" s="1"/>
  <c r="BK42" i="55" a="1"/>
  <c r="BK42" i="55" s="1"/>
  <c r="BE42" i="55" a="1"/>
  <c r="BE42" i="55" s="1"/>
  <c r="AX42" i="55" a="1"/>
  <c r="AX42" i="55" s="1"/>
  <c r="AS42" i="55" a="1"/>
  <c r="AS42" i="55" s="1"/>
  <c r="DT42" i="55" a="1"/>
  <c r="DT42" i="55" s="1"/>
  <c r="DO42" i="55" a="1"/>
  <c r="DO42" i="55" s="1"/>
  <c r="DH42" i="55" a="1"/>
  <c r="DH42" i="55" s="1"/>
  <c r="DB42" i="55" a="1"/>
  <c r="DB42" i="55" s="1"/>
  <c r="CV42" i="55" a="1"/>
  <c r="CV42" i="55" s="1"/>
  <c r="CO42" i="55" a="1"/>
  <c r="CO42" i="55" s="1"/>
  <c r="CJ42" i="55" a="1"/>
  <c r="CJ42" i="55" s="1"/>
  <c r="BW42" i="55" a="1"/>
  <c r="BW42" i="55" s="1"/>
  <c r="BJ42" i="55" a="1"/>
  <c r="BJ42" i="55" s="1"/>
  <c r="AW42" i="55" a="1"/>
  <c r="AW42" i="55" s="1"/>
  <c r="DN42" i="55" a="1"/>
  <c r="DN42" i="55" s="1"/>
  <c r="DA42" i="55" a="1"/>
  <c r="DA42" i="55" s="1"/>
  <c r="CU42" i="55" a="1"/>
  <c r="CU42" i="55" s="1"/>
  <c r="CN42" i="55" a="1"/>
  <c r="CN42" i="55" s="1"/>
  <c r="CI42" i="55" a="1"/>
  <c r="CI42" i="55" s="1"/>
  <c r="CB42" i="55" a="1"/>
  <c r="CB42" i="55" s="1"/>
  <c r="BV42" i="55" a="1"/>
  <c r="BV42" i="55" s="1"/>
  <c r="BP42" i="55" a="1"/>
  <c r="BP42" i="55" s="1"/>
  <c r="BI42" i="55" a="1"/>
  <c r="BI42" i="55" s="1"/>
  <c r="BD42" i="55" a="1"/>
  <c r="BD42" i="55" s="1"/>
  <c r="DS42" i="55" a="1"/>
  <c r="DS42" i="55" s="1"/>
  <c r="DM42" i="55" a="1"/>
  <c r="DM42" i="55" s="1"/>
  <c r="DG42" i="55" a="1"/>
  <c r="DG42" i="55" s="1"/>
  <c r="CZ42" i="55" a="1"/>
  <c r="CZ42" i="55" s="1"/>
  <c r="CT42" i="55" a="1"/>
  <c r="CT42" i="55" s="1"/>
  <c r="CH42" i="55" a="1"/>
  <c r="CH42" i="55" s="1"/>
  <c r="BU42" i="55" a="1"/>
  <c r="BU42" i="55" s="1"/>
  <c r="BO42" i="55" a="1"/>
  <c r="BO42" i="55" s="1"/>
  <c r="BH42" i="55" a="1"/>
  <c r="BH42" i="55" s="1"/>
  <c r="BC42" i="55" a="1"/>
  <c r="BC42" i="55" s="1"/>
  <c r="AV42" i="55" a="1"/>
  <c r="AV42" i="55" s="1"/>
  <c r="DR42" i="55" a="1"/>
  <c r="DR42" i="55" s="1"/>
  <c r="DL42" i="55" a="1"/>
  <c r="DL42" i="55" s="1"/>
  <c r="DF42" i="55" a="1"/>
  <c r="DF42" i="55" s="1"/>
  <c r="CM42" i="55" a="1"/>
  <c r="CM42" i="55" s="1"/>
  <c r="CG42" i="55" a="1"/>
  <c r="CG42" i="55" s="1"/>
  <c r="CA42" i="55" a="1"/>
  <c r="CA42" i="55" s="1"/>
  <c r="BT42" i="55" a="1"/>
  <c r="BT42" i="55" s="1"/>
  <c r="BN42" i="55" a="1"/>
  <c r="BN42" i="55" s="1"/>
  <c r="BB42" i="55" a="1"/>
  <c r="BB42" i="55" s="1"/>
  <c r="DK42" i="55" a="1"/>
  <c r="DK42" i="55" s="1"/>
  <c r="CY42" i="55" a="1"/>
  <c r="CY42" i="55" s="1"/>
  <c r="CS42" i="55" a="1"/>
  <c r="CS42" i="55" s="1"/>
  <c r="CL42" i="55" a="1"/>
  <c r="CL42" i="55" s="1"/>
  <c r="CF42" i="55" a="1"/>
  <c r="CF42" i="55" s="1"/>
  <c r="BZ42" i="55" a="1"/>
  <c r="BZ42" i="55" s="1"/>
  <c r="BG42" i="55" a="1"/>
  <c r="BG42" i="55" s="1"/>
  <c r="BA42" i="55" a="1"/>
  <c r="BA42" i="55" s="1"/>
  <c r="AU42" i="55" a="1"/>
  <c r="AU42" i="55" s="1"/>
  <c r="AJ274" i="60"/>
  <c r="O274" i="60" s="1"/>
  <c r="W274" i="60" s="1"/>
  <c r="DU60" i="55" a="1"/>
  <c r="DU60" i="55" s="1"/>
  <c r="DN60" i="55" a="1"/>
  <c r="DN60" i="55" s="1"/>
  <c r="DA60" i="55" a="1"/>
  <c r="DA60" i="55" s="1"/>
  <c r="CV60" i="55" a="1"/>
  <c r="CV60" i="55" s="1"/>
  <c r="CI60" i="55" a="1"/>
  <c r="CI60" i="55" s="1"/>
  <c r="CB60" i="55" a="1"/>
  <c r="CB60" i="55" s="1"/>
  <c r="BV60" i="55" a="1"/>
  <c r="BV60" i="55" s="1"/>
  <c r="BQ60" i="55" a="1"/>
  <c r="BQ60" i="55" s="1"/>
  <c r="BJ60" i="55" a="1"/>
  <c r="BJ60" i="55" s="1"/>
  <c r="AW60" i="55" a="1"/>
  <c r="AW60" i="55" s="1"/>
  <c r="DT60" i="55" a="1"/>
  <c r="DT60" i="55" s="1"/>
  <c r="DG60" i="55" a="1"/>
  <c r="DG60" i="55" s="1"/>
  <c r="CZ60" i="55" a="1"/>
  <c r="CZ60" i="55" s="1"/>
  <c r="CU60" i="55" a="1"/>
  <c r="CU60" i="55" s="1"/>
  <c r="CO60" i="55" a="1"/>
  <c r="CO60" i="55" s="1"/>
  <c r="CH60" i="55" a="1"/>
  <c r="CH60" i="55" s="1"/>
  <c r="BU60" i="55" a="1"/>
  <c r="BU60" i="55" s="1"/>
  <c r="BP60" i="55" a="1"/>
  <c r="BP60" i="55" s="1"/>
  <c r="BC60" i="55" a="1"/>
  <c r="BC60" i="55" s="1"/>
  <c r="AV60" i="55" a="1"/>
  <c r="AV60" i="55" s="1"/>
  <c r="DS60" i="55" a="1"/>
  <c r="DS60" i="55" s="1"/>
  <c r="DM60" i="55" a="1"/>
  <c r="DM60" i="55" s="1"/>
  <c r="CT60" i="55" a="1"/>
  <c r="CT60" i="55" s="1"/>
  <c r="CN60" i="55" a="1"/>
  <c r="CN60" i="55" s="1"/>
  <c r="CA60" i="55" a="1"/>
  <c r="CA60" i="55" s="1"/>
  <c r="BT60" i="55" a="1"/>
  <c r="BT60" i="55" s="1"/>
  <c r="BO60" i="55" a="1"/>
  <c r="BO60" i="55" s="1"/>
  <c r="BI60" i="55" a="1"/>
  <c r="BI60" i="55" s="1"/>
  <c r="BB60" i="55" a="1"/>
  <c r="BB60" i="55" s="1"/>
  <c r="DR60" i="55" a="1"/>
  <c r="DR60" i="55" s="1"/>
  <c r="DL60" i="55" a="1"/>
  <c r="DL60" i="55" s="1"/>
  <c r="DF60" i="55" a="1"/>
  <c r="DF60" i="55" s="1"/>
  <c r="CY60" i="55" a="1"/>
  <c r="CY60" i="55" s="1"/>
  <c r="CS60" i="55" a="1"/>
  <c r="CS60" i="55" s="1"/>
  <c r="CM60" i="55" a="1"/>
  <c r="CM60" i="55" s="1"/>
  <c r="CG60" i="55" a="1"/>
  <c r="CG60" i="55" s="1"/>
  <c r="BN60" i="55" a="1"/>
  <c r="BN60" i="55" s="1"/>
  <c r="BH60" i="55" a="1"/>
  <c r="BH60" i="55" s="1"/>
  <c r="AU60" i="55" a="1"/>
  <c r="AU60" i="55" s="1"/>
  <c r="DQ60" i="55" a="1"/>
  <c r="DQ60" i="55" s="1"/>
  <c r="DK60" i="55" a="1"/>
  <c r="DK60" i="55" s="1"/>
  <c r="DE60" i="55" a="1"/>
  <c r="DE60" i="55" s="1"/>
  <c r="CR60" i="55" a="1"/>
  <c r="CR60" i="55" s="1"/>
  <c r="CL60" i="55" a="1"/>
  <c r="CL60" i="55" s="1"/>
  <c r="CF60" i="55" a="1"/>
  <c r="CF60" i="55" s="1"/>
  <c r="BZ60" i="55" a="1"/>
  <c r="BZ60" i="55" s="1"/>
  <c r="BS60" i="55" a="1"/>
  <c r="BS60" i="55" s="1"/>
  <c r="BM60" i="55" a="1"/>
  <c r="BM60" i="55" s="1"/>
  <c r="BG60" i="55" a="1"/>
  <c r="BG60" i="55" s="1"/>
  <c r="BA60" i="55" a="1"/>
  <c r="BA60" i="55" s="1"/>
  <c r="DP60" i="55" a="1"/>
  <c r="DP60" i="55" s="1"/>
  <c r="DJ60" i="55" a="1"/>
  <c r="DJ60" i="55" s="1"/>
  <c r="DD60" i="55" a="1"/>
  <c r="DD60" i="55" s="1"/>
  <c r="CX60" i="55" a="1"/>
  <c r="CX60" i="55" s="1"/>
  <c r="CQ60" i="55" a="1"/>
  <c r="CQ60" i="55" s="1"/>
  <c r="CK60" i="55" a="1"/>
  <c r="CK60" i="55" s="1"/>
  <c r="CE60" i="55" a="1"/>
  <c r="CE60" i="55" s="1"/>
  <c r="BY60" i="55" a="1"/>
  <c r="BY60" i="55" s="1"/>
  <c r="BL60" i="55" a="1"/>
  <c r="BL60" i="55" s="1"/>
  <c r="BF60" i="55" a="1"/>
  <c r="BF60" i="55" s="1"/>
  <c r="AZ60" i="55" a="1"/>
  <c r="AZ60" i="55" s="1"/>
  <c r="AT60" i="55" a="1"/>
  <c r="AT60" i="55" s="1"/>
  <c r="DI60" i="55" a="1"/>
  <c r="DI60" i="55" s="1"/>
  <c r="DC60" i="55" a="1"/>
  <c r="DC60" i="55" s="1"/>
  <c r="CJ60" i="55" a="1"/>
  <c r="CJ60" i="55" s="1"/>
  <c r="CD60" i="55" a="1"/>
  <c r="CD60" i="55" s="1"/>
  <c r="BX60" i="55" a="1"/>
  <c r="BX60" i="55" s="1"/>
  <c r="BR60" i="55" a="1"/>
  <c r="BR60" i="55" s="1"/>
  <c r="BK60" i="55" a="1"/>
  <c r="BK60" i="55" s="1"/>
  <c r="BE60" i="55" a="1"/>
  <c r="BE60" i="55" s="1"/>
  <c r="AY60" i="55" a="1"/>
  <c r="AY60" i="55" s="1"/>
  <c r="AS60" i="55" a="1"/>
  <c r="AS60" i="55" s="1"/>
  <c r="DO60" i="55" a="1"/>
  <c r="DO60" i="55" s="1"/>
  <c r="DH60" i="55" a="1"/>
  <c r="DH60" i="55" s="1"/>
  <c r="DB60" i="55" a="1"/>
  <c r="DB60" i="55" s="1"/>
  <c r="CW60" i="55" a="1"/>
  <c r="CW60" i="55" s="1"/>
  <c r="CP60" i="55" a="1"/>
  <c r="CP60" i="55" s="1"/>
  <c r="CC60" i="55" a="1"/>
  <c r="CC60" i="55" s="1"/>
  <c r="BW60" i="55" a="1"/>
  <c r="BW60" i="55" s="1"/>
  <c r="BD60" i="55" a="1"/>
  <c r="BD60" i="55" s="1"/>
  <c r="AX60" i="55" a="1"/>
  <c r="AX60" i="55" s="1"/>
  <c r="AJ271" i="60"/>
  <c r="O271" i="60" s="1"/>
  <c r="W271" i="60" s="1"/>
  <c r="CX57" i="55" a="1"/>
  <c r="CX57" i="55" s="1"/>
  <c r="CR57" i="55" a="1"/>
  <c r="CR57" i="55" s="1"/>
  <c r="CL57" i="55" a="1"/>
  <c r="CL57" i="55" s="1"/>
  <c r="CG57" i="55" a="1"/>
  <c r="CG57" i="55" s="1"/>
  <c r="CB57" i="55" a="1"/>
  <c r="CB57" i="55" s="1"/>
  <c r="BV57" i="55" a="1"/>
  <c r="BV57" i="55" s="1"/>
  <c r="BP57" i="55" a="1"/>
  <c r="BP57" i="55" s="1"/>
  <c r="BK57" i="55" a="1"/>
  <c r="BK57" i="55" s="1"/>
  <c r="BE57" i="55" a="1"/>
  <c r="BE57" i="55" s="1"/>
  <c r="AZ57" i="55" a="1"/>
  <c r="AZ57" i="55" s="1"/>
  <c r="AU57" i="55" a="1"/>
  <c r="AU57" i="55" s="1"/>
  <c r="DU57" i="55" a="1"/>
  <c r="DU57" i="55" s="1"/>
  <c r="DO57" i="55" a="1"/>
  <c r="DO57" i="55" s="1"/>
  <c r="DI57" i="55" a="1"/>
  <c r="DI57" i="55" s="1"/>
  <c r="DC57" i="55" a="1"/>
  <c r="DC57" i="55" s="1"/>
  <c r="CW57" i="55" a="1"/>
  <c r="CW57" i="55" s="1"/>
  <c r="BO57" i="55" a="1"/>
  <c r="BO57" i="55" s="1"/>
  <c r="BJ57" i="55" a="1"/>
  <c r="BJ57" i="55" s="1"/>
  <c r="AY57" i="55" a="1"/>
  <c r="AY57" i="55" s="1"/>
  <c r="AT57" i="55" a="1"/>
  <c r="AT57" i="55" s="1"/>
  <c r="DT57" i="55" a="1"/>
  <c r="DT57" i="55" s="1"/>
  <c r="DN57" i="55" a="1"/>
  <c r="DN57" i="55" s="1"/>
  <c r="DH57" i="55" a="1"/>
  <c r="DH57" i="55" s="1"/>
  <c r="DB57" i="55" a="1"/>
  <c r="DB57" i="55" s="1"/>
  <c r="CV57" i="55" a="1"/>
  <c r="CV57" i="55" s="1"/>
  <c r="CQ57" i="55" a="1"/>
  <c r="CQ57" i="55" s="1"/>
  <c r="CK57" i="55" a="1"/>
  <c r="CK57" i="55" s="1"/>
  <c r="CF57" i="55" a="1"/>
  <c r="CF57" i="55" s="1"/>
  <c r="CA57" i="55" a="1"/>
  <c r="CA57" i="55" s="1"/>
  <c r="BU57" i="55" a="1"/>
  <c r="BU57" i="55" s="1"/>
  <c r="BN57" i="55" a="1"/>
  <c r="BN57" i="55" s="1"/>
  <c r="BD57" i="55" a="1"/>
  <c r="BD57" i="55" s="1"/>
  <c r="AX57" i="55" a="1"/>
  <c r="AX57" i="55" s="1"/>
  <c r="AS57" i="55" a="1"/>
  <c r="AS57" i="55" s="1"/>
  <c r="DS57" i="55" a="1"/>
  <c r="DS57" i="55" s="1"/>
  <c r="DM57" i="55" a="1"/>
  <c r="DM57" i="55" s="1"/>
  <c r="CU57" i="55" a="1"/>
  <c r="CU57" i="55" s="1"/>
  <c r="CP57" i="55" a="1"/>
  <c r="CP57" i="55" s="1"/>
  <c r="CE57" i="55" a="1"/>
  <c r="CE57" i="55" s="1"/>
  <c r="BZ57" i="55" a="1"/>
  <c r="BZ57" i="55" s="1"/>
  <c r="BI57" i="55" a="1"/>
  <c r="BI57" i="55" s="1"/>
  <c r="DR57" i="55" a="1"/>
  <c r="DR57" i="55" s="1"/>
  <c r="DG57" i="55" a="1"/>
  <c r="DG57" i="55" s="1"/>
  <c r="DA57" i="55" a="1"/>
  <c r="DA57" i="55" s="1"/>
  <c r="CT57" i="55" a="1"/>
  <c r="CT57" i="55" s="1"/>
  <c r="CJ57" i="55" a="1"/>
  <c r="CJ57" i="55" s="1"/>
  <c r="CD57" i="55" a="1"/>
  <c r="CD57" i="55" s="1"/>
  <c r="BY57" i="55" a="1"/>
  <c r="BY57" i="55" s="1"/>
  <c r="BT57" i="55" a="1"/>
  <c r="BT57" i="55" s="1"/>
  <c r="BM57" i="55" a="1"/>
  <c r="BM57" i="55" s="1"/>
  <c r="BH57" i="55" a="1"/>
  <c r="BH57" i="55" s="1"/>
  <c r="BC57" i="55" a="1"/>
  <c r="BC57" i="55" s="1"/>
  <c r="AW57" i="55" a="1"/>
  <c r="AW57" i="55" s="1"/>
  <c r="DQ57" i="55" a="1"/>
  <c r="DQ57" i="55" s="1"/>
  <c r="DL57" i="55" a="1"/>
  <c r="DL57" i="55" s="1"/>
  <c r="DF57" i="55" a="1"/>
  <c r="DF57" i="55" s="1"/>
  <c r="CO57" i="55" a="1"/>
  <c r="CO57" i="55" s="1"/>
  <c r="BX57" i="55" a="1"/>
  <c r="BX57" i="55" s="1"/>
  <c r="BS57" i="55" a="1"/>
  <c r="BS57" i="55" s="1"/>
  <c r="BG57" i="55" a="1"/>
  <c r="BG57" i="55" s="1"/>
  <c r="BB57" i="55" a="1"/>
  <c r="BB57" i="55" s="1"/>
  <c r="DK57" i="55" a="1"/>
  <c r="DK57" i="55" s="1"/>
  <c r="DE57" i="55" a="1"/>
  <c r="DE57" i="55" s="1"/>
  <c r="CZ57" i="55" a="1"/>
  <c r="CZ57" i="55" s="1"/>
  <c r="CS57" i="55" a="1"/>
  <c r="CS57" i="55" s="1"/>
  <c r="CN57" i="55" a="1"/>
  <c r="CN57" i="55" s="1"/>
  <c r="CI57" i="55" a="1"/>
  <c r="CI57" i="55" s="1"/>
  <c r="CC57" i="55" a="1"/>
  <c r="CC57" i="55" s="1"/>
  <c r="BR57" i="55" a="1"/>
  <c r="BR57" i="55" s="1"/>
  <c r="BL57" i="55" a="1"/>
  <c r="BL57" i="55" s="1"/>
  <c r="BF57" i="55" a="1"/>
  <c r="BF57" i="55" s="1"/>
  <c r="BA57" i="55" a="1"/>
  <c r="BA57" i="55" s="1"/>
  <c r="AV57" i="55" a="1"/>
  <c r="AV57" i="55" s="1"/>
  <c r="DP57" i="55" a="1"/>
  <c r="DP57" i="55" s="1"/>
  <c r="DJ57" i="55" a="1"/>
  <c r="DJ57" i="55" s="1"/>
  <c r="DD57" i="55" a="1"/>
  <c r="DD57" i="55" s="1"/>
  <c r="CY57" i="55" a="1"/>
  <c r="CY57" i="55" s="1"/>
  <c r="CM57" i="55" a="1"/>
  <c r="CM57" i="55" s="1"/>
  <c r="CH57" i="55" a="1"/>
  <c r="CH57" i="55" s="1"/>
  <c r="BW57" i="55" a="1"/>
  <c r="BW57" i="55" s="1"/>
  <c r="BQ57" i="55" a="1"/>
  <c r="BQ57" i="55" s="1"/>
  <c r="AJ229" i="60"/>
  <c r="O229" i="60" s="1"/>
  <c r="DP15" i="55" a="1"/>
  <c r="DP15" i="55" s="1"/>
  <c r="DC15" i="55" a="1"/>
  <c r="DC15" i="55" s="1"/>
  <c r="CX15" i="55" a="1"/>
  <c r="CX15" i="55" s="1"/>
  <c r="CK15" i="55" a="1"/>
  <c r="CK15" i="55" s="1"/>
  <c r="CD15" i="55" a="1"/>
  <c r="CD15" i="55" s="1"/>
  <c r="BX15" i="55" a="1"/>
  <c r="BX15" i="55" s="1"/>
  <c r="BS15" i="55" a="1"/>
  <c r="BS15" i="55" s="1"/>
  <c r="BG15" i="55" a="1"/>
  <c r="BG15" i="55" s="1"/>
  <c r="BA15" i="55" a="1"/>
  <c r="BA15" i="55" s="1"/>
  <c r="AV15" i="55" a="1"/>
  <c r="AV15" i="55" s="1"/>
  <c r="DI15" i="55" a="1"/>
  <c r="DI15" i="55" s="1"/>
  <c r="DB15" i="55" a="1"/>
  <c r="DB15" i="55" s="1"/>
  <c r="CW15" i="55" a="1"/>
  <c r="CW15" i="55" s="1"/>
  <c r="CQ15" i="55" a="1"/>
  <c r="CQ15" i="55" s="1"/>
  <c r="CJ15" i="55" a="1"/>
  <c r="CJ15" i="55" s="1"/>
  <c r="BW15" i="55" a="1"/>
  <c r="BW15" i="55" s="1"/>
  <c r="BR15" i="55" a="1"/>
  <c r="BR15" i="55" s="1"/>
  <c r="BL15" i="55" a="1"/>
  <c r="BL15" i="55" s="1"/>
  <c r="BF15" i="55" a="1"/>
  <c r="BF15" i="55" s="1"/>
  <c r="AZ15" i="55" a="1"/>
  <c r="AZ15" i="55" s="1"/>
  <c r="AU15" i="55" a="1"/>
  <c r="AU15" i="55" s="1"/>
  <c r="DU15" i="55" a="1"/>
  <c r="DU15" i="55" s="1"/>
  <c r="DO15" i="55" a="1"/>
  <c r="DO15" i="55" s="1"/>
  <c r="CV15" i="55" a="1"/>
  <c r="CV15" i="55" s="1"/>
  <c r="CP15" i="55" a="1"/>
  <c r="CP15" i="55" s="1"/>
  <c r="CC15" i="55" a="1"/>
  <c r="CC15" i="55" s="1"/>
  <c r="BV15" i="55" a="1"/>
  <c r="BV15" i="55" s="1"/>
  <c r="AT15" i="55" a="1"/>
  <c r="AT15" i="55" s="1"/>
  <c r="DT15" i="55" a="1"/>
  <c r="DT15" i="55" s="1"/>
  <c r="DN15" i="55" a="1"/>
  <c r="DN15" i="55" s="1"/>
  <c r="DH15" i="55" a="1"/>
  <c r="DH15" i="55" s="1"/>
  <c r="DA15" i="55" a="1"/>
  <c r="DA15" i="55" s="1"/>
  <c r="CU15" i="55" a="1"/>
  <c r="CU15" i="55" s="1"/>
  <c r="CO15" i="55" a="1"/>
  <c r="CO15" i="55" s="1"/>
  <c r="CI15" i="55" a="1"/>
  <c r="CI15" i="55" s="1"/>
  <c r="BQ15" i="55" a="1"/>
  <c r="BQ15" i="55" s="1"/>
  <c r="BK15" i="55" a="1"/>
  <c r="BK15" i="55" s="1"/>
  <c r="BE15" i="55" a="1"/>
  <c r="BE15" i="55" s="1"/>
  <c r="AY15" i="55" a="1"/>
  <c r="AY15" i="55" s="1"/>
  <c r="AS15" i="55" a="1"/>
  <c r="AS15" i="55" s="1"/>
  <c r="DS15" i="55" a="1"/>
  <c r="DS15" i="55" s="1"/>
  <c r="DM15" i="55" a="1"/>
  <c r="DM15" i="55" s="1"/>
  <c r="DG15" i="55" a="1"/>
  <c r="DG15" i="55" s="1"/>
  <c r="CT15" i="55" a="1"/>
  <c r="CT15" i="55" s="1"/>
  <c r="CN15" i="55" a="1"/>
  <c r="CN15" i="55" s="1"/>
  <c r="CH15" i="55" a="1"/>
  <c r="CH15" i="55" s="1"/>
  <c r="CB15" i="55" a="1"/>
  <c r="CB15" i="55" s="1"/>
  <c r="BU15" i="55" a="1"/>
  <c r="BU15" i="55" s="1"/>
  <c r="BP15" i="55" a="1"/>
  <c r="BP15" i="55" s="1"/>
  <c r="BJ15" i="55" a="1"/>
  <c r="BJ15" i="55" s="1"/>
  <c r="BD15" i="55" a="1"/>
  <c r="BD15" i="55" s="1"/>
  <c r="AX15" i="55" a="1"/>
  <c r="AX15" i="55" s="1"/>
  <c r="DR15" i="55" a="1"/>
  <c r="DR15" i="55" s="1"/>
  <c r="DL15" i="55" a="1"/>
  <c r="DL15" i="55" s="1"/>
  <c r="DF15" i="55" a="1"/>
  <c r="DF15" i="55" s="1"/>
  <c r="CZ15" i="55" a="1"/>
  <c r="CZ15" i="55" s="1"/>
  <c r="CS15" i="55" a="1"/>
  <c r="CS15" i="55" s="1"/>
  <c r="CM15" i="55" a="1"/>
  <c r="CM15" i="55" s="1"/>
  <c r="CG15" i="55" a="1"/>
  <c r="CG15" i="55" s="1"/>
  <c r="CA15" i="55" a="1"/>
  <c r="CA15" i="55" s="1"/>
  <c r="BO15" i="55" a="1"/>
  <c r="BO15" i="55" s="1"/>
  <c r="BI15" i="55" a="1"/>
  <c r="BI15" i="55" s="1"/>
  <c r="DK15" i="55" a="1"/>
  <c r="DK15" i="55" s="1"/>
  <c r="DE15" i="55" a="1"/>
  <c r="DE15" i="55" s="1"/>
  <c r="CL15" i="55" a="1"/>
  <c r="CL15" i="55" s="1"/>
  <c r="CF15" i="55" a="1"/>
  <c r="CF15" i="55" s="1"/>
  <c r="BZ15" i="55" a="1"/>
  <c r="BZ15" i="55" s="1"/>
  <c r="BT15" i="55" a="1"/>
  <c r="BT15" i="55" s="1"/>
  <c r="BN15" i="55" a="1"/>
  <c r="BN15" i="55" s="1"/>
  <c r="BC15" i="55" a="1"/>
  <c r="BC15" i="55" s="1"/>
  <c r="AW15" i="55" a="1"/>
  <c r="AW15" i="55" s="1"/>
  <c r="DQ15" i="55" a="1"/>
  <c r="DQ15" i="55" s="1"/>
  <c r="DJ15" i="55" a="1"/>
  <c r="DJ15" i="55" s="1"/>
  <c r="DD15" i="55" a="1"/>
  <c r="DD15" i="55" s="1"/>
  <c r="CY15" i="55" a="1"/>
  <c r="CY15" i="55" s="1"/>
  <c r="CR15" i="55" a="1"/>
  <c r="CR15" i="55" s="1"/>
  <c r="CE15" i="55" a="1"/>
  <c r="CE15" i="55" s="1"/>
  <c r="BY15" i="55" a="1"/>
  <c r="BY15" i="55" s="1"/>
  <c r="BM15" i="55" a="1"/>
  <c r="BM15" i="55" s="1"/>
  <c r="BH15" i="55" a="1"/>
  <c r="BH15" i="55" s="1"/>
  <c r="BB15" i="55" a="1"/>
  <c r="BB15" i="55" s="1"/>
  <c r="AJ239" i="60"/>
  <c r="O239" i="60" s="1"/>
  <c r="DO25" i="55" a="1"/>
  <c r="DO25" i="55" s="1"/>
  <c r="DD25" i="55" a="1"/>
  <c r="DD25" i="55" s="1"/>
  <c r="CY25" i="55" a="1"/>
  <c r="CY25" i="55" s="1"/>
  <c r="CR25" i="55" a="1"/>
  <c r="CR25" i="55" s="1"/>
  <c r="CM25" i="55" a="1"/>
  <c r="CM25" i="55" s="1"/>
  <c r="CG25" i="55" a="1"/>
  <c r="CG25" i="55" s="1"/>
  <c r="CA25" i="55" a="1"/>
  <c r="CA25" i="55" s="1"/>
  <c r="BO25" i="55" a="1"/>
  <c r="BO25" i="55" s="1"/>
  <c r="BJ25" i="55" a="1"/>
  <c r="BJ25" i="55" s="1"/>
  <c r="BC25" i="55" a="1"/>
  <c r="BC25" i="55" s="1"/>
  <c r="DU25" i="55" a="1"/>
  <c r="DU25" i="55" s="1"/>
  <c r="DJ25" i="55" a="1"/>
  <c r="DJ25" i="55" s="1"/>
  <c r="DC25" i="55" a="1"/>
  <c r="DC25" i="55" s="1"/>
  <c r="CX25" i="55" a="1"/>
  <c r="CX25" i="55" s="1"/>
  <c r="CL25" i="55" a="1"/>
  <c r="CL25" i="55" s="1"/>
  <c r="CF25" i="55" a="1"/>
  <c r="CF25" i="55" s="1"/>
  <c r="BZ25" i="55" a="1"/>
  <c r="BZ25" i="55" s="1"/>
  <c r="BU25" i="55" a="1"/>
  <c r="BU25" i="55" s="1"/>
  <c r="BN25" i="55" a="1"/>
  <c r="BN25" i="55" s="1"/>
  <c r="BI25" i="55" a="1"/>
  <c r="BI25" i="55" s="1"/>
  <c r="AX25" i="55" a="1"/>
  <c r="AX25" i="55" s="1"/>
  <c r="DT25" i="55" a="1"/>
  <c r="DT25" i="55" s="1"/>
  <c r="DN25" i="55" a="1"/>
  <c r="DN25" i="55" s="1"/>
  <c r="DI25" i="55" a="1"/>
  <c r="DI25" i="55" s="1"/>
  <c r="CW25" i="55" a="1"/>
  <c r="CW25" i="55" s="1"/>
  <c r="CQ25" i="55" a="1"/>
  <c r="CQ25" i="55" s="1"/>
  <c r="CK25" i="55" a="1"/>
  <c r="CK25" i="55" s="1"/>
  <c r="BT25" i="55" a="1"/>
  <c r="BT25" i="55" s="1"/>
  <c r="BH25" i="55" a="1"/>
  <c r="BH25" i="55" s="1"/>
  <c r="BB25" i="55" a="1"/>
  <c r="BB25" i="55" s="1"/>
  <c r="AW25" i="55" a="1"/>
  <c r="AW25" i="55" s="1"/>
  <c r="DH25" i="55" a="1"/>
  <c r="DH25" i="55" s="1"/>
  <c r="DB25" i="55" a="1"/>
  <c r="DB25" i="55" s="1"/>
  <c r="CV25" i="55" a="1"/>
  <c r="CV25" i="55" s="1"/>
  <c r="CJ25" i="55" a="1"/>
  <c r="CJ25" i="55" s="1"/>
  <c r="CE25" i="55" a="1"/>
  <c r="CE25" i="55" s="1"/>
  <c r="BY25" i="55" a="1"/>
  <c r="BY25" i="55" s="1"/>
  <c r="BM25" i="55" a="1"/>
  <c r="BM25" i="55" s="1"/>
  <c r="AV25" i="55" a="1"/>
  <c r="AV25" i="55" s="1"/>
  <c r="DS25" i="55" a="1"/>
  <c r="DS25" i="55" s="1"/>
  <c r="DM25" i="55" a="1"/>
  <c r="DM25" i="55" s="1"/>
  <c r="DG25" i="55" a="1"/>
  <c r="DG25" i="55" s="1"/>
  <c r="CU25" i="55" a="1"/>
  <c r="CU25" i="55" s="1"/>
  <c r="CP25" i="55" a="1"/>
  <c r="CP25" i="55" s="1"/>
  <c r="CI25" i="55" a="1"/>
  <c r="CI25" i="55" s="1"/>
  <c r="BX25" i="55" a="1"/>
  <c r="BX25" i="55" s="1"/>
  <c r="BS25" i="55" a="1"/>
  <c r="BS25" i="55" s="1"/>
  <c r="BL25" i="55" a="1"/>
  <c r="BL25" i="55" s="1"/>
  <c r="DR25" i="55" a="1"/>
  <c r="DR25" i="55" s="1"/>
  <c r="DL25" i="55" a="1"/>
  <c r="DL25" i="55" s="1"/>
  <c r="DF25" i="55" a="1"/>
  <c r="DF25" i="55" s="1"/>
  <c r="DA25" i="55" a="1"/>
  <c r="DA25" i="55" s="1"/>
  <c r="CT25" i="55" a="1"/>
  <c r="CT25" i="55" s="1"/>
  <c r="CO25" i="55" a="1"/>
  <c r="CO25" i="55" s="1"/>
  <c r="CD25" i="55" a="1"/>
  <c r="CD25" i="55" s="1"/>
  <c r="BW25" i="55" a="1"/>
  <c r="BW25" i="55" s="1"/>
  <c r="BR25" i="55" a="1"/>
  <c r="BR25" i="55" s="1"/>
  <c r="BF25" i="55" a="1"/>
  <c r="BF25" i="55" s="1"/>
  <c r="AZ25" i="55" a="1"/>
  <c r="AZ25" i="55" s="1"/>
  <c r="AT25" i="55" a="1"/>
  <c r="AT25" i="55" s="1"/>
  <c r="DQ25" i="55" a="1"/>
  <c r="DQ25" i="55" s="1"/>
  <c r="CZ25" i="55" a="1"/>
  <c r="CZ25" i="55" s="1"/>
  <c r="CN25" i="55" a="1"/>
  <c r="CN25" i="55" s="1"/>
  <c r="CH25" i="55" a="1"/>
  <c r="CH25" i="55" s="1"/>
  <c r="CC25" i="55" a="1"/>
  <c r="CC25" i="55" s="1"/>
  <c r="BQ25" i="55" a="1"/>
  <c r="BQ25" i="55" s="1"/>
  <c r="BK25" i="55" a="1"/>
  <c r="BK25" i="55" s="1"/>
  <c r="BE25" i="55" a="1"/>
  <c r="BE25" i="55" s="1"/>
  <c r="DP25" i="55" a="1"/>
  <c r="DP25" i="55" s="1"/>
  <c r="DK25" i="55" a="1"/>
  <c r="DK25" i="55" s="1"/>
  <c r="DE25" i="55" a="1"/>
  <c r="DE25" i="55" s="1"/>
  <c r="CS25" i="55" a="1"/>
  <c r="CS25" i="55" s="1"/>
  <c r="CB25" i="55" a="1"/>
  <c r="CB25" i="55" s="1"/>
  <c r="BV25" i="55" a="1"/>
  <c r="BV25" i="55" s="1"/>
  <c r="BP25" i="55" a="1"/>
  <c r="BP25" i="55" s="1"/>
  <c r="BD25" i="55" a="1"/>
  <c r="BD25" i="55" s="1"/>
  <c r="AY25" i="55" a="1"/>
  <c r="AY25" i="55" s="1"/>
  <c r="AS25" i="55" a="1"/>
  <c r="AS25" i="55" s="1"/>
  <c r="BA25" i="55" a="1"/>
  <c r="BA25" i="55" s="1"/>
  <c r="AU25" i="55" a="1"/>
  <c r="AU25" i="55" s="1"/>
  <c r="BG25" i="55" a="1"/>
  <c r="BG25" i="55" s="1"/>
  <c r="S31" i="55"/>
  <c r="AJ234" i="60"/>
  <c r="O234" i="60" s="1"/>
  <c r="DP20" i="55" a="1"/>
  <c r="DP20" i="55" s="1"/>
  <c r="CW20" i="55" a="1"/>
  <c r="CW20" i="55" s="1"/>
  <c r="CQ20" i="55" a="1"/>
  <c r="CQ20" i="55" s="1"/>
  <c r="CK20" i="55" a="1"/>
  <c r="CK20" i="55" s="1"/>
  <c r="CE20" i="55" a="1"/>
  <c r="CE20" i="55" s="1"/>
  <c r="BX20" i="55" a="1"/>
  <c r="BX20" i="55" s="1"/>
  <c r="BR20" i="55" a="1"/>
  <c r="BR20" i="55" s="1"/>
  <c r="BL20" i="55" a="1"/>
  <c r="BL20" i="55" s="1"/>
  <c r="BF20" i="55" a="1"/>
  <c r="BF20" i="55" s="1"/>
  <c r="AT20" i="55" a="1"/>
  <c r="AT20" i="55" s="1"/>
  <c r="DU20" i="55" a="1"/>
  <c r="DU20" i="55" s="1"/>
  <c r="DO20" i="55" a="1"/>
  <c r="DO20" i="55" s="1"/>
  <c r="DJ20" i="55" a="1"/>
  <c r="DJ20" i="55" s="1"/>
  <c r="DC20" i="55" a="1"/>
  <c r="DC20" i="55" s="1"/>
  <c r="CP20" i="55" a="1"/>
  <c r="CP20" i="55" s="1"/>
  <c r="CJ20" i="55" a="1"/>
  <c r="CJ20" i="55" s="1"/>
  <c r="BQ20" i="55" a="1"/>
  <c r="BQ20" i="55" s="1"/>
  <c r="BK20" i="55" a="1"/>
  <c r="BK20" i="55" s="1"/>
  <c r="BE20" i="55" a="1"/>
  <c r="BE20" i="55" s="1"/>
  <c r="AY20" i="55" a="1"/>
  <c r="AY20" i="55" s="1"/>
  <c r="AS20" i="55" a="1"/>
  <c r="AS20" i="55" s="1"/>
  <c r="DN20" i="55" a="1"/>
  <c r="DN20" i="55" s="1"/>
  <c r="DI20" i="55" a="1"/>
  <c r="DI20" i="55" s="1"/>
  <c r="CV20" i="55" a="1"/>
  <c r="CV20" i="55" s="1"/>
  <c r="CO20" i="55" a="1"/>
  <c r="CO20" i="55" s="1"/>
  <c r="CI20" i="55" a="1"/>
  <c r="CI20" i="55" s="1"/>
  <c r="CD20" i="55" a="1"/>
  <c r="CD20" i="55" s="1"/>
  <c r="BW20" i="55" a="1"/>
  <c r="BW20" i="55" s="1"/>
  <c r="BJ20" i="55" a="1"/>
  <c r="BJ20" i="55" s="1"/>
  <c r="BD20" i="55" a="1"/>
  <c r="BD20" i="55" s="1"/>
  <c r="DT20" i="55" a="1"/>
  <c r="DT20" i="55" s="1"/>
  <c r="DM20" i="55" a="1"/>
  <c r="DM20" i="55" s="1"/>
  <c r="DH20" i="55" a="1"/>
  <c r="DH20" i="55" s="1"/>
  <c r="DB20" i="55" a="1"/>
  <c r="DB20" i="55" s="1"/>
  <c r="CU20" i="55" a="1"/>
  <c r="CU20" i="55" s="1"/>
  <c r="CH20" i="55" a="1"/>
  <c r="CH20" i="55" s="1"/>
  <c r="CC20" i="55" a="1"/>
  <c r="CC20" i="55" s="1"/>
  <c r="BP20" i="55" a="1"/>
  <c r="BP20" i="55" s="1"/>
  <c r="BI20" i="55" a="1"/>
  <c r="BI20" i="55" s="1"/>
  <c r="BC20" i="55" a="1"/>
  <c r="BC20" i="55" s="1"/>
  <c r="AX20" i="55" a="1"/>
  <c r="AX20" i="55" s="1"/>
  <c r="DG20" i="55" a="1"/>
  <c r="DG20" i="55" s="1"/>
  <c r="DA20" i="55" a="1"/>
  <c r="DA20" i="55" s="1"/>
  <c r="CN20" i="55" a="1"/>
  <c r="CN20" i="55" s="1"/>
  <c r="CG20" i="55" a="1"/>
  <c r="CG20" i="55" s="1"/>
  <c r="CB20" i="55" a="1"/>
  <c r="CB20" i="55" s="1"/>
  <c r="BV20" i="55" a="1"/>
  <c r="BV20" i="55" s="1"/>
  <c r="BO20" i="55" a="1"/>
  <c r="BO20" i="55" s="1"/>
  <c r="BB20" i="55" a="1"/>
  <c r="BB20" i="55" s="1"/>
  <c r="AW20" i="55" a="1"/>
  <c r="AW20" i="55" s="1"/>
  <c r="DS20" i="55" a="1"/>
  <c r="DS20" i="55" s="1"/>
  <c r="DL20" i="55" a="1"/>
  <c r="DL20" i="55" s="1"/>
  <c r="DF20" i="55" a="1"/>
  <c r="DF20" i="55" s="1"/>
  <c r="CZ20" i="55" a="1"/>
  <c r="CZ20" i="55" s="1"/>
  <c r="CT20" i="55" a="1"/>
  <c r="CT20" i="55" s="1"/>
  <c r="CA20" i="55" a="1"/>
  <c r="CA20" i="55" s="1"/>
  <c r="BU20" i="55" a="1"/>
  <c r="BU20" i="55" s="1"/>
  <c r="BH20" i="55" a="1"/>
  <c r="BH20" i="55" s="1"/>
  <c r="BA20" i="55" a="1"/>
  <c r="BA20" i="55" s="1"/>
  <c r="DR20" i="55" a="1"/>
  <c r="DR20" i="55" s="1"/>
  <c r="DE20" i="55" a="1"/>
  <c r="DE20" i="55" s="1"/>
  <c r="CY20" i="55" a="1"/>
  <c r="CY20" i="55" s="1"/>
  <c r="CS20" i="55" a="1"/>
  <c r="CS20" i="55" s="1"/>
  <c r="CM20" i="55" a="1"/>
  <c r="CM20" i="55" s="1"/>
  <c r="CF20" i="55" a="1"/>
  <c r="CF20" i="55" s="1"/>
  <c r="BZ20" i="55" a="1"/>
  <c r="BZ20" i="55" s="1"/>
  <c r="BT20" i="55" a="1"/>
  <c r="BT20" i="55" s="1"/>
  <c r="BN20" i="55" a="1"/>
  <c r="BN20" i="55" s="1"/>
  <c r="AV20" i="55" a="1"/>
  <c r="AV20" i="55" s="1"/>
  <c r="DQ20" i="55" a="1"/>
  <c r="DQ20" i="55" s="1"/>
  <c r="DK20" i="55" a="1"/>
  <c r="DK20" i="55" s="1"/>
  <c r="DD20" i="55" a="1"/>
  <c r="DD20" i="55" s="1"/>
  <c r="CX20" i="55" a="1"/>
  <c r="CX20" i="55" s="1"/>
  <c r="CR20" i="55" a="1"/>
  <c r="CR20" i="55" s="1"/>
  <c r="CL20" i="55" a="1"/>
  <c r="CL20" i="55" s="1"/>
  <c r="BY20" i="55" a="1"/>
  <c r="BY20" i="55" s="1"/>
  <c r="BS20" i="55" a="1"/>
  <c r="BS20" i="55" s="1"/>
  <c r="BM20" i="55" a="1"/>
  <c r="BM20" i="55" s="1"/>
  <c r="BG20" i="55" a="1"/>
  <c r="BG20" i="55" s="1"/>
  <c r="AZ20" i="55" a="1"/>
  <c r="AZ20" i="55" s="1"/>
  <c r="AU20" i="55" a="1"/>
  <c r="AU20" i="55" s="1"/>
  <c r="AJ263" i="60"/>
  <c r="O263" i="60" s="1"/>
  <c r="W263" i="60" s="1"/>
  <c r="DT49" i="55" a="1"/>
  <c r="DT49" i="55" s="1"/>
  <c r="DH49" i="55" a="1"/>
  <c r="DH49" i="55" s="1"/>
  <c r="DC49" i="55" a="1"/>
  <c r="DC49" i="55" s="1"/>
  <c r="CW49" i="55" a="1"/>
  <c r="CW49" i="55" s="1"/>
  <c r="DS49" i="55" a="1"/>
  <c r="DS49" i="55" s="1"/>
  <c r="DM49" i="55" a="1"/>
  <c r="DM49" i="55" s="1"/>
  <c r="DB49" i="55" a="1"/>
  <c r="DB49" i="55" s="1"/>
  <c r="CV49" i="55" a="1"/>
  <c r="CV49" i="55" s="1"/>
  <c r="CL49" i="55" a="1"/>
  <c r="CL49" i="55" s="1"/>
  <c r="DP49" i="55" a="1"/>
  <c r="DP49" i="55" s="1"/>
  <c r="DJ49" i="55" a="1"/>
  <c r="DJ49" i="55" s="1"/>
  <c r="CZ49" i="55" a="1"/>
  <c r="CZ49" i="55" s="1"/>
  <c r="CO49" i="55" a="1"/>
  <c r="CO49" i="55" s="1"/>
  <c r="DD49" i="55" a="1"/>
  <c r="DD49" i="55" s="1"/>
  <c r="CU49" i="55" a="1"/>
  <c r="CU49" i="55" s="1"/>
  <c r="CN49" i="55" a="1"/>
  <c r="CN49" i="55" s="1"/>
  <c r="CB49" i="55" a="1"/>
  <c r="CB49" i="55" s="1"/>
  <c r="BW49" i="55" a="1"/>
  <c r="BW49" i="55" s="1"/>
  <c r="BP49" i="55" a="1"/>
  <c r="BP49" i="55" s="1"/>
  <c r="BK49" i="55" a="1"/>
  <c r="BK49" i="55" s="1"/>
  <c r="BE49" i="55" a="1"/>
  <c r="BE49" i="55" s="1"/>
  <c r="AZ49" i="55" a="1"/>
  <c r="AZ49" i="55" s="1"/>
  <c r="AS49" i="55" a="1"/>
  <c r="AS49" i="55" s="1"/>
  <c r="DL49" i="55" a="1"/>
  <c r="DL49" i="55" s="1"/>
  <c r="CT49" i="55" a="1"/>
  <c r="CT49" i="55" s="1"/>
  <c r="CG49" i="55" a="1"/>
  <c r="CG49" i="55" s="1"/>
  <c r="BV49" i="55" a="1"/>
  <c r="BV49" i="55" s="1"/>
  <c r="BJ49" i="55" a="1"/>
  <c r="BJ49" i="55" s="1"/>
  <c r="AY49" i="55" a="1"/>
  <c r="AY49" i="55" s="1"/>
  <c r="DU49" i="55" a="1"/>
  <c r="DU49" i="55" s="1"/>
  <c r="DK49" i="55" a="1"/>
  <c r="DK49" i="55" s="1"/>
  <c r="CS49" i="55" a="1"/>
  <c r="CS49" i="55" s="1"/>
  <c r="CM49" i="55" a="1"/>
  <c r="CM49" i="55" s="1"/>
  <c r="CA49" i="55" a="1"/>
  <c r="CA49" i="55" s="1"/>
  <c r="BU49" i="55" a="1"/>
  <c r="BU49" i="55" s="1"/>
  <c r="BO49" i="55" a="1"/>
  <c r="BO49" i="55" s="1"/>
  <c r="BD49" i="55" a="1"/>
  <c r="BD49" i="55" s="1"/>
  <c r="AX49" i="55" a="1"/>
  <c r="AX49" i="55" s="1"/>
  <c r="DR49" i="55" a="1"/>
  <c r="DR49" i="55" s="1"/>
  <c r="DA49" i="55" a="1"/>
  <c r="DA49" i="55" s="1"/>
  <c r="CK49" i="55" a="1"/>
  <c r="CK49" i="55" s="1"/>
  <c r="CF49" i="55" a="1"/>
  <c r="CF49" i="55" s="1"/>
  <c r="BZ49" i="55" a="1"/>
  <c r="BZ49" i="55" s="1"/>
  <c r="BN49" i="55" a="1"/>
  <c r="BN49" i="55" s="1"/>
  <c r="BI49" i="55" a="1"/>
  <c r="BI49" i="55" s="1"/>
  <c r="BC49" i="55" a="1"/>
  <c r="BC49" i="55" s="1"/>
  <c r="AW49" i="55" a="1"/>
  <c r="AW49" i="55" s="1"/>
  <c r="DQ49" i="55" a="1"/>
  <c r="DQ49" i="55" s="1"/>
  <c r="DI49" i="55" a="1"/>
  <c r="DI49" i="55" s="1"/>
  <c r="CR49" i="55" a="1"/>
  <c r="CR49" i="55" s="1"/>
  <c r="CE49" i="55" a="1"/>
  <c r="CE49" i="55" s="1"/>
  <c r="BY49" i="55" a="1"/>
  <c r="BY49" i="55" s="1"/>
  <c r="BT49" i="55" a="1"/>
  <c r="BT49" i="55" s="1"/>
  <c r="BH49" i="55" a="1"/>
  <c r="BH49" i="55" s="1"/>
  <c r="BB49" i="55" a="1"/>
  <c r="BB49" i="55" s="1"/>
  <c r="AV49" i="55" a="1"/>
  <c r="AV49" i="55" s="1"/>
  <c r="DG49" i="55" a="1"/>
  <c r="DG49" i="55" s="1"/>
  <c r="CY49" i="55" a="1"/>
  <c r="CY49" i="55" s="1"/>
  <c r="CQ49" i="55" a="1"/>
  <c r="CQ49" i="55" s="1"/>
  <c r="CJ49" i="55" a="1"/>
  <c r="CJ49" i="55" s="1"/>
  <c r="CD49" i="55" a="1"/>
  <c r="CD49" i="55" s="1"/>
  <c r="BS49" i="55" a="1"/>
  <c r="BS49" i="55" s="1"/>
  <c r="BM49" i="55" a="1"/>
  <c r="BM49" i="55" s="1"/>
  <c r="DO49" i="55" a="1"/>
  <c r="DO49" i="55" s="1"/>
  <c r="DF49" i="55" a="1"/>
  <c r="DF49" i="55" s="1"/>
  <c r="CX49" i="55" a="1"/>
  <c r="CX49" i="55" s="1"/>
  <c r="CP49" i="55" a="1"/>
  <c r="CP49" i="55" s="1"/>
  <c r="CI49" i="55" a="1"/>
  <c r="CI49" i="55" s="1"/>
  <c r="BX49" i="55" a="1"/>
  <c r="BX49" i="55" s="1"/>
  <c r="BR49" i="55" a="1"/>
  <c r="BR49" i="55" s="1"/>
  <c r="BG49" i="55" a="1"/>
  <c r="BG49" i="55" s="1"/>
  <c r="BA49" i="55" a="1"/>
  <c r="BA49" i="55" s="1"/>
  <c r="AU49" i="55" a="1"/>
  <c r="AU49" i="55" s="1"/>
  <c r="DN49" i="55" a="1"/>
  <c r="DN49" i="55" s="1"/>
  <c r="DE49" i="55" a="1"/>
  <c r="DE49" i="55" s="1"/>
  <c r="CH49" i="55" a="1"/>
  <c r="CH49" i="55" s="1"/>
  <c r="CC49" i="55" a="1"/>
  <c r="CC49" i="55" s="1"/>
  <c r="BQ49" i="55" a="1"/>
  <c r="BQ49" i="55" s="1"/>
  <c r="BL49" i="55" a="1"/>
  <c r="BL49" i="55" s="1"/>
  <c r="BF49" i="55" a="1"/>
  <c r="BF49" i="55" s="1"/>
  <c r="AT49" i="55" a="1"/>
  <c r="AT49" i="55" s="1"/>
  <c r="AJ269" i="60"/>
  <c r="O269" i="60" s="1"/>
  <c r="W269" i="60" s="1"/>
  <c r="DR55" i="55" a="1"/>
  <c r="DR55" i="55" s="1"/>
  <c r="DK55" i="55" a="1"/>
  <c r="DK55" i="55" s="1"/>
  <c r="DE55" i="55" a="1"/>
  <c r="DE55" i="55" s="1"/>
  <c r="CY55" i="55" a="1"/>
  <c r="CY55" i="55" s="1"/>
  <c r="CS55" i="55" a="1"/>
  <c r="CS55" i="55" s="1"/>
  <c r="BZ55" i="55" a="1"/>
  <c r="BZ55" i="55" s="1"/>
  <c r="BT55" i="55" a="1"/>
  <c r="BT55" i="55" s="1"/>
  <c r="BG55" i="55" a="1"/>
  <c r="BG55" i="55" s="1"/>
  <c r="AZ55" i="55" a="1"/>
  <c r="AZ55" i="55" s="1"/>
  <c r="AU55" i="55" a="1"/>
  <c r="AU55" i="55" s="1"/>
  <c r="DQ55" i="55" a="1"/>
  <c r="DQ55" i="55" s="1"/>
  <c r="DD55" i="55" a="1"/>
  <c r="DD55" i="55" s="1"/>
  <c r="CX55" i="55" a="1"/>
  <c r="CX55" i="55" s="1"/>
  <c r="CR55" i="55" a="1"/>
  <c r="CR55" i="55" s="1"/>
  <c r="CL55" i="55" a="1"/>
  <c r="CL55" i="55" s="1"/>
  <c r="DP55" i="55" a="1"/>
  <c r="DP55" i="55" s="1"/>
  <c r="DJ55" i="55" a="1"/>
  <c r="DJ55" i="55" s="1"/>
  <c r="DC55" i="55" a="1"/>
  <c r="DC55" i="55" s="1"/>
  <c r="CW55" i="55" a="1"/>
  <c r="CW55" i="55" s="1"/>
  <c r="CQ55" i="55" a="1"/>
  <c r="CQ55" i="55" s="1"/>
  <c r="CK55" i="55" a="1"/>
  <c r="CK55" i="55" s="1"/>
  <c r="BX55" i="55" a="1"/>
  <c r="BX55" i="55" s="1"/>
  <c r="BR55" i="55" a="1"/>
  <c r="BR55" i="55" s="1"/>
  <c r="BL55" i="55" a="1"/>
  <c r="BL55" i="55" s="1"/>
  <c r="BF55" i="55" a="1"/>
  <c r="BF55" i="55" s="1"/>
  <c r="AY55" i="55" a="1"/>
  <c r="AY55" i="55" s="1"/>
  <c r="AS55" i="55" a="1"/>
  <c r="AS55" i="55" s="1"/>
  <c r="DU55" i="55" a="1"/>
  <c r="DU55" i="55" s="1"/>
  <c r="DO55" i="55" a="1"/>
  <c r="DO55" i="55" s="1"/>
  <c r="CV55" i="55" a="1"/>
  <c r="CV55" i="55" s="1"/>
  <c r="CP55" i="55" a="1"/>
  <c r="CP55" i="55" s="1"/>
  <c r="CJ55" i="55" a="1"/>
  <c r="CJ55" i="55" s="1"/>
  <c r="CD55" i="55" a="1"/>
  <c r="CD55" i="55" s="1"/>
  <c r="BW55" i="55" a="1"/>
  <c r="BW55" i="55" s="1"/>
  <c r="BQ55" i="55" a="1"/>
  <c r="BQ55" i="55" s="1"/>
  <c r="BK55" i="55" a="1"/>
  <c r="BK55" i="55" s="1"/>
  <c r="BE55" i="55" a="1"/>
  <c r="BE55" i="55" s="1"/>
  <c r="DS55" i="55" a="1"/>
  <c r="DS55" i="55" s="1"/>
  <c r="DL55" i="55" a="1"/>
  <c r="DL55" i="55" s="1"/>
  <c r="DG55" i="55" a="1"/>
  <c r="DG55" i="55" s="1"/>
  <c r="DA55" i="55" a="1"/>
  <c r="DA55" i="55" s="1"/>
  <c r="CT55" i="55" a="1"/>
  <c r="CT55" i="55" s="1"/>
  <c r="CG55" i="55" a="1"/>
  <c r="CG55" i="55" s="1"/>
  <c r="CB55" i="55" a="1"/>
  <c r="CB55" i="55" s="1"/>
  <c r="BO55" i="55" a="1"/>
  <c r="BO55" i="55" s="1"/>
  <c r="BH55" i="55" a="1"/>
  <c r="BH55" i="55" s="1"/>
  <c r="BB55" i="55" a="1"/>
  <c r="BB55" i="55" s="1"/>
  <c r="AW55" i="55" a="1"/>
  <c r="AW55" i="55" s="1"/>
  <c r="DH55" i="55" a="1"/>
  <c r="DH55" i="55" s="1"/>
  <c r="CO55" i="55" a="1"/>
  <c r="CO55" i="55" s="1"/>
  <c r="CC55" i="55" a="1"/>
  <c r="CC55" i="55" s="1"/>
  <c r="BC55" i="55" a="1"/>
  <c r="BC55" i="55" s="1"/>
  <c r="DT55" i="55" a="1"/>
  <c r="DT55" i="55" s="1"/>
  <c r="DF55" i="55" a="1"/>
  <c r="DF55" i="55" s="1"/>
  <c r="CN55" i="55" a="1"/>
  <c r="CN55" i="55" s="1"/>
  <c r="CA55" i="55" a="1"/>
  <c r="CA55" i="55" s="1"/>
  <c r="BN55" i="55" a="1"/>
  <c r="BN55" i="55" s="1"/>
  <c r="BA55" i="55" a="1"/>
  <c r="BA55" i="55" s="1"/>
  <c r="DB55" i="55" a="1"/>
  <c r="DB55" i="55" s="1"/>
  <c r="CM55" i="55" a="1"/>
  <c r="CM55" i="55" s="1"/>
  <c r="BY55" i="55" a="1"/>
  <c r="BY55" i="55" s="1"/>
  <c r="BM55" i="55" a="1"/>
  <c r="BM55" i="55" s="1"/>
  <c r="CI55" i="55" a="1"/>
  <c r="CI55" i="55" s="1"/>
  <c r="BJ55" i="55" a="1"/>
  <c r="BJ55" i="55" s="1"/>
  <c r="DN55" i="55" a="1"/>
  <c r="DN55" i="55" s="1"/>
  <c r="CZ55" i="55" a="1"/>
  <c r="CZ55" i="55" s="1"/>
  <c r="CH55" i="55" a="1"/>
  <c r="CH55" i="55" s="1"/>
  <c r="BV55" i="55" a="1"/>
  <c r="BV55" i="55" s="1"/>
  <c r="BI55" i="55" a="1"/>
  <c r="BI55" i="55" s="1"/>
  <c r="AX55" i="55" a="1"/>
  <c r="AX55" i="55" s="1"/>
  <c r="DM55" i="55" a="1"/>
  <c r="DM55" i="55" s="1"/>
  <c r="CF55" i="55" a="1"/>
  <c r="CF55" i="55" s="1"/>
  <c r="BU55" i="55" a="1"/>
  <c r="BU55" i="55" s="1"/>
  <c r="CU55" i="55" a="1"/>
  <c r="CU55" i="55" s="1"/>
  <c r="CE55" i="55" a="1"/>
  <c r="CE55" i="55" s="1"/>
  <c r="BS55" i="55" a="1"/>
  <c r="BS55" i="55" s="1"/>
  <c r="AV55" i="55" a="1"/>
  <c r="AV55" i="55" s="1"/>
  <c r="DI55" i="55" a="1"/>
  <c r="DI55" i="55" s="1"/>
  <c r="BP55" i="55" a="1"/>
  <c r="BP55" i="55" s="1"/>
  <c r="BD55" i="55" a="1"/>
  <c r="BD55" i="55" s="1"/>
  <c r="AT55" i="55" a="1"/>
  <c r="AT55" i="55" s="1"/>
  <c r="AJ270" i="60"/>
  <c r="O270" i="60" s="1"/>
  <c r="W270" i="60" s="1"/>
  <c r="DR56" i="55" a="1"/>
  <c r="DR56" i="55" s="1"/>
  <c r="DL56" i="55" a="1"/>
  <c r="DL56" i="55" s="1"/>
  <c r="DG56" i="55" a="1"/>
  <c r="DG56" i="55" s="1"/>
  <c r="DK56" i="55" a="1"/>
  <c r="DK56" i="55" s="1"/>
  <c r="DA56" i="55" a="1"/>
  <c r="DA56" i="55" s="1"/>
  <c r="CU56" i="55" a="1"/>
  <c r="CU56" i="55" s="1"/>
  <c r="CP56" i="55" a="1"/>
  <c r="CP56" i="55" s="1"/>
  <c r="CK56" i="55" a="1"/>
  <c r="CK56" i="55" s="1"/>
  <c r="CD56" i="55" a="1"/>
  <c r="CD56" i="55" s="1"/>
  <c r="BY56" i="55" a="1"/>
  <c r="BY56" i="55" s="1"/>
  <c r="BT56" i="55" a="1"/>
  <c r="BT56" i="55" s="1"/>
  <c r="BG56" i="55" a="1"/>
  <c r="BG56" i="55" s="1"/>
  <c r="BA56" i="55" a="1"/>
  <c r="BA56" i="55" s="1"/>
  <c r="AU56" i="55" a="1"/>
  <c r="AU56" i="55" s="1"/>
  <c r="DQ56" i="55" a="1"/>
  <c r="DQ56" i="55" s="1"/>
  <c r="DF56" i="55" a="1"/>
  <c r="DF56" i="55" s="1"/>
  <c r="CO56" i="55" a="1"/>
  <c r="CO56" i="55" s="1"/>
  <c r="BX56" i="55" a="1"/>
  <c r="BX56" i="55" s="1"/>
  <c r="BS56" i="55" a="1"/>
  <c r="BS56" i="55" s="1"/>
  <c r="BM56" i="55" a="1"/>
  <c r="BM56" i="55" s="1"/>
  <c r="BF56" i="55" a="1"/>
  <c r="BF56" i="55" s="1"/>
  <c r="AZ56" i="55" a="1"/>
  <c r="AZ56" i="55" s="1"/>
  <c r="AT56" i="55" a="1"/>
  <c r="AT56" i="55" s="1"/>
  <c r="DU56" i="55" a="1"/>
  <c r="DU56" i="55" s="1"/>
  <c r="DJ56" i="55" a="1"/>
  <c r="DJ56" i="55" s="1"/>
  <c r="DE56" i="55" a="1"/>
  <c r="DE56" i="55" s="1"/>
  <c r="CZ56" i="55" a="1"/>
  <c r="CZ56" i="55" s="1"/>
  <c r="CT56" i="55" a="1"/>
  <c r="CT56" i="55" s="1"/>
  <c r="CJ56" i="55" a="1"/>
  <c r="CJ56" i="55" s="1"/>
  <c r="CC56" i="55" a="1"/>
  <c r="CC56" i="55" s="1"/>
  <c r="BW56" i="55" a="1"/>
  <c r="BW56" i="55" s="1"/>
  <c r="BR56" i="55" a="1"/>
  <c r="BR56" i="55" s="1"/>
  <c r="AY56" i="55" a="1"/>
  <c r="AY56" i="55" s="1"/>
  <c r="AS56" i="55" a="1"/>
  <c r="AS56" i="55" s="1"/>
  <c r="DP56" i="55" a="1"/>
  <c r="DP56" i="55" s="1"/>
  <c r="DD56" i="55" a="1"/>
  <c r="DD56" i="55" s="1"/>
  <c r="CY56" i="55" a="1"/>
  <c r="CY56" i="55" s="1"/>
  <c r="CN56" i="55" a="1"/>
  <c r="CN56" i="55" s="1"/>
  <c r="CI56" i="55" a="1"/>
  <c r="CI56" i="55" s="1"/>
  <c r="BQ56" i="55" a="1"/>
  <c r="BQ56" i="55" s="1"/>
  <c r="BL56" i="55" a="1"/>
  <c r="BL56" i="55" s="1"/>
  <c r="BE56" i="55" a="1"/>
  <c r="BE56" i="55" s="1"/>
  <c r="DT56" i="55" a="1"/>
  <c r="DT56" i="55" s="1"/>
  <c r="DO56" i="55" a="1"/>
  <c r="DO56" i="55" s="1"/>
  <c r="DI56" i="55" a="1"/>
  <c r="DI56" i="55" s="1"/>
  <c r="DC56" i="55" a="1"/>
  <c r="DC56" i="55" s="1"/>
  <c r="CX56" i="55" a="1"/>
  <c r="CX56" i="55" s="1"/>
  <c r="CS56" i="55" a="1"/>
  <c r="CS56" i="55" s="1"/>
  <c r="CM56" i="55" a="1"/>
  <c r="CM56" i="55" s="1"/>
  <c r="CH56" i="55" a="1"/>
  <c r="CH56" i="55" s="1"/>
  <c r="CB56" i="55" a="1"/>
  <c r="CB56" i="55" s="1"/>
  <c r="BV56" i="55" a="1"/>
  <c r="BV56" i="55" s="1"/>
  <c r="DS56" i="55" a="1"/>
  <c r="DS56" i="55" s="1"/>
  <c r="DN56" i="55" a="1"/>
  <c r="DN56" i="55" s="1"/>
  <c r="CG56" i="55" a="1"/>
  <c r="CG56" i="55" s="1"/>
  <c r="CA56" i="55" a="1"/>
  <c r="CA56" i="55" s="1"/>
  <c r="BO56" i="55" a="1"/>
  <c r="BO56" i="55" s="1"/>
  <c r="DM56" i="55" a="1"/>
  <c r="DM56" i="55" s="1"/>
  <c r="DH56" i="55" a="1"/>
  <c r="DH56" i="55" s="1"/>
  <c r="DB56" i="55" a="1"/>
  <c r="DB56" i="55" s="1"/>
  <c r="CW56" i="55" a="1"/>
  <c r="CW56" i="55" s="1"/>
  <c r="CR56" i="55" a="1"/>
  <c r="CR56" i="55" s="1"/>
  <c r="CL56" i="55" a="1"/>
  <c r="CL56" i="55" s="1"/>
  <c r="CF56" i="55" a="1"/>
  <c r="CF56" i="55" s="1"/>
  <c r="BU56" i="55" a="1"/>
  <c r="BU56" i="55" s="1"/>
  <c r="BI56" i="55" a="1"/>
  <c r="BI56" i="55" s="1"/>
  <c r="BC56" i="55" a="1"/>
  <c r="BC56" i="55" s="1"/>
  <c r="CV56" i="55" a="1"/>
  <c r="CV56" i="55" s="1"/>
  <c r="BK56" i="55" a="1"/>
  <c r="BK56" i="55" s="1"/>
  <c r="AV56" i="55" a="1"/>
  <c r="AV56" i="55" s="1"/>
  <c r="CQ56" i="55" a="1"/>
  <c r="CQ56" i="55" s="1"/>
  <c r="BJ56" i="55" a="1"/>
  <c r="BJ56" i="55" s="1"/>
  <c r="BH56" i="55" a="1"/>
  <c r="BH56" i="55" s="1"/>
  <c r="CE56" i="55" a="1"/>
  <c r="CE56" i="55" s="1"/>
  <c r="BZ56" i="55" a="1"/>
  <c r="BZ56" i="55" s="1"/>
  <c r="BD56" i="55" a="1"/>
  <c r="BD56" i="55" s="1"/>
  <c r="BB56" i="55" a="1"/>
  <c r="BB56" i="55" s="1"/>
  <c r="BP56" i="55" a="1"/>
  <c r="BP56" i="55" s="1"/>
  <c r="AX56" i="55" a="1"/>
  <c r="AX56" i="55" s="1"/>
  <c r="BN56" i="55" a="1"/>
  <c r="BN56" i="55" s="1"/>
  <c r="AW56" i="55" a="1"/>
  <c r="AW56" i="55" s="1"/>
  <c r="AJ242" i="60"/>
  <c r="O242" i="60" s="1"/>
  <c r="W242" i="60" s="1"/>
  <c r="DT28" i="55" a="1"/>
  <c r="DT28" i="55" s="1"/>
  <c r="DN28" i="55" a="1"/>
  <c r="DN28" i="55" s="1"/>
  <c r="DG28" i="55" a="1"/>
  <c r="DG28" i="55" s="1"/>
  <c r="CP28" i="55" a="1"/>
  <c r="CP28" i="55" s="1"/>
  <c r="CJ28" i="55" a="1"/>
  <c r="CJ28" i="55" s="1"/>
  <c r="CE28" i="55" a="1"/>
  <c r="CE28" i="55" s="1"/>
  <c r="BS28" i="55" a="1"/>
  <c r="BS28" i="55" s="1"/>
  <c r="BM28" i="55" a="1"/>
  <c r="BM28" i="55" s="1"/>
  <c r="AT28" i="55" a="1"/>
  <c r="AT28" i="55" s="1"/>
  <c r="DS28" i="55" a="1"/>
  <c r="DS28" i="55" s="1"/>
  <c r="DM28" i="55" a="1"/>
  <c r="DM28" i="55" s="1"/>
  <c r="DB28" i="55" a="1"/>
  <c r="DB28" i="55" s="1"/>
  <c r="CU28" i="55" a="1"/>
  <c r="CU28" i="55" s="1"/>
  <c r="CO28" i="55" a="1"/>
  <c r="CO28" i="55" s="1"/>
  <c r="CD28" i="55" a="1"/>
  <c r="CD28" i="55" s="1"/>
  <c r="BX28" i="55" a="1"/>
  <c r="BX28" i="55" s="1"/>
  <c r="BR28" i="55" a="1"/>
  <c r="BR28" i="55" s="1"/>
  <c r="BF28" i="55" a="1"/>
  <c r="BF28" i="55" s="1"/>
  <c r="AZ28" i="55" a="1"/>
  <c r="AZ28" i="55" s="1"/>
  <c r="AS28" i="55" a="1"/>
  <c r="AS28" i="55" s="1"/>
  <c r="DF28" i="55" a="1"/>
  <c r="DF28" i="55" s="1"/>
  <c r="DA28" i="55" a="1"/>
  <c r="DA28" i="55" s="1"/>
  <c r="CI28" i="55" a="1"/>
  <c r="CI28" i="55" s="1"/>
  <c r="CC28" i="55" a="1"/>
  <c r="CC28" i="55" s="1"/>
  <c r="BQ28" i="55" a="1"/>
  <c r="BQ28" i="55" s="1"/>
  <c r="BL28" i="55" a="1"/>
  <c r="BL28" i="55" s="1"/>
  <c r="BE28" i="55" a="1"/>
  <c r="BE28" i="55" s="1"/>
  <c r="AY28" i="55" a="1"/>
  <c r="AY28" i="55" s="1"/>
  <c r="DR28" i="55" a="1"/>
  <c r="DR28" i="55" s="1"/>
  <c r="DL28" i="55" a="1"/>
  <c r="DL28" i="55" s="1"/>
  <c r="DE28" i="55" a="1"/>
  <c r="DE28" i="55" s="1"/>
  <c r="CZ28" i="55" a="1"/>
  <c r="CZ28" i="55" s="1"/>
  <c r="CT28" i="55" a="1"/>
  <c r="CT28" i="55" s="1"/>
  <c r="CN28" i="55" a="1"/>
  <c r="CN28" i="55" s="1"/>
  <c r="CH28" i="55" a="1"/>
  <c r="CH28" i="55" s="1"/>
  <c r="CB28" i="55" a="1"/>
  <c r="CB28" i="55" s="1"/>
  <c r="BW28" i="55" a="1"/>
  <c r="BW28" i="55" s="1"/>
  <c r="BP28" i="55" a="1"/>
  <c r="BP28" i="55" s="1"/>
  <c r="BK28" i="55" a="1"/>
  <c r="BK28" i="55" s="1"/>
  <c r="BD28" i="55" a="1"/>
  <c r="BD28" i="55" s="1"/>
  <c r="AX28" i="55" a="1"/>
  <c r="AX28" i="55" s="1"/>
  <c r="DQ28" i="55" a="1"/>
  <c r="DQ28" i="55" s="1"/>
  <c r="DK28" i="55" a="1"/>
  <c r="DK28" i="55" s="1"/>
  <c r="CY28" i="55" a="1"/>
  <c r="CY28" i="55" s="1"/>
  <c r="CS28" i="55" a="1"/>
  <c r="CS28" i="55" s="1"/>
  <c r="CM28" i="55" a="1"/>
  <c r="CM28" i="55" s="1"/>
  <c r="CG28" i="55" a="1"/>
  <c r="CG28" i="55" s="1"/>
  <c r="CA28" i="55" a="1"/>
  <c r="CA28" i="55" s="1"/>
  <c r="BJ28" i="55" a="1"/>
  <c r="BJ28" i="55" s="1"/>
  <c r="AW28" i="55" a="1"/>
  <c r="AW28" i="55" s="1"/>
  <c r="DP28" i="55" a="1"/>
  <c r="DP28" i="55" s="1"/>
  <c r="DJ28" i="55" a="1"/>
  <c r="DJ28" i="55" s="1"/>
  <c r="DD28" i="55" a="1"/>
  <c r="DD28" i="55" s="1"/>
  <c r="CX28" i="55" a="1"/>
  <c r="CX28" i="55" s="1"/>
  <c r="BV28" i="55" a="1"/>
  <c r="BV28" i="55" s="1"/>
  <c r="BO28" i="55" a="1"/>
  <c r="BO28" i="55" s="1"/>
  <c r="BI28" i="55" a="1"/>
  <c r="BI28" i="55" s="1"/>
  <c r="BC28" i="55" a="1"/>
  <c r="BC28" i="55" s="1"/>
  <c r="AV28" i="55" a="1"/>
  <c r="AV28" i="55" s="1"/>
  <c r="DU28" i="55" a="1"/>
  <c r="DU28" i="55" s="1"/>
  <c r="DI28" i="55" a="1"/>
  <c r="DI28" i="55" s="1"/>
  <c r="CW28" i="55" a="1"/>
  <c r="CW28" i="55" s="1"/>
  <c r="CR28" i="55" a="1"/>
  <c r="CR28" i="55" s="1"/>
  <c r="CL28" i="55" a="1"/>
  <c r="CL28" i="55" s="1"/>
  <c r="CF28" i="55" a="1"/>
  <c r="CF28" i="55" s="1"/>
  <c r="BZ28" i="55" a="1"/>
  <c r="BZ28" i="55" s="1"/>
  <c r="BU28" i="55" a="1"/>
  <c r="BU28" i="55" s="1"/>
  <c r="BH28" i="55" a="1"/>
  <c r="BH28" i="55" s="1"/>
  <c r="BB28" i="55" a="1"/>
  <c r="BB28" i="55" s="1"/>
  <c r="AU28" i="55" a="1"/>
  <c r="AU28" i="55" s="1"/>
  <c r="DO28" i="55" a="1"/>
  <c r="DO28" i="55" s="1"/>
  <c r="DH28" i="55" a="1"/>
  <c r="DH28" i="55" s="1"/>
  <c r="DC28" i="55" a="1"/>
  <c r="DC28" i="55" s="1"/>
  <c r="CV28" i="55" a="1"/>
  <c r="CV28" i="55" s="1"/>
  <c r="CQ28" i="55" a="1"/>
  <c r="CQ28" i="55" s="1"/>
  <c r="CK28" i="55" a="1"/>
  <c r="CK28" i="55" s="1"/>
  <c r="BY28" i="55" a="1"/>
  <c r="BY28" i="55" s="1"/>
  <c r="BT28" i="55" a="1"/>
  <c r="BT28" i="55" s="1"/>
  <c r="BN28" i="55" a="1"/>
  <c r="BN28" i="55" s="1"/>
  <c r="BG28" i="55" a="1"/>
  <c r="BG28" i="55" s="1"/>
  <c r="BA28" i="55" a="1"/>
  <c r="BA28" i="55" s="1"/>
  <c r="AJ243" i="60"/>
  <c r="O243" i="60" s="1"/>
  <c r="W243" i="60" s="1"/>
  <c r="DJ29" i="55" a="1"/>
  <c r="DJ29" i="55" s="1"/>
  <c r="DC29" i="55" a="1"/>
  <c r="DC29" i="55" s="1"/>
  <c r="CX29" i="55" a="1"/>
  <c r="CX29" i="55" s="1"/>
  <c r="CR29" i="55" a="1"/>
  <c r="CR29" i="55" s="1"/>
  <c r="CK29" i="55" a="1"/>
  <c r="CK29" i="55" s="1"/>
  <c r="BX29" i="55" a="1"/>
  <c r="BX29" i="55" s="1"/>
  <c r="BR29" i="55" a="1"/>
  <c r="BR29" i="55" s="1"/>
  <c r="BK29" i="55" a="1"/>
  <c r="BK29" i="55" s="1"/>
  <c r="DP29" i="55" a="1"/>
  <c r="DP29" i="55" s="1"/>
  <c r="CW29" i="55" a="1"/>
  <c r="CW29" i="55" s="1"/>
  <c r="CQ29" i="55" a="1"/>
  <c r="CQ29" i="55" s="1"/>
  <c r="CD29" i="55" a="1"/>
  <c r="CD29" i="55" s="1"/>
  <c r="BW29" i="55" a="1"/>
  <c r="BW29" i="55" s="1"/>
  <c r="BQ29" i="55" a="1"/>
  <c r="BQ29" i="55" s="1"/>
  <c r="BJ29" i="55" a="1"/>
  <c r="BJ29" i="55" s="1"/>
  <c r="BD29" i="55" a="1"/>
  <c r="BD29" i="55" s="1"/>
  <c r="AW29" i="55" a="1"/>
  <c r="AW29" i="55" s="1"/>
  <c r="DU29" i="55" a="1"/>
  <c r="DU29" i="55" s="1"/>
  <c r="DO29" i="55" a="1"/>
  <c r="DO29" i="55" s="1"/>
  <c r="DI29" i="55" a="1"/>
  <c r="DI29" i="55" s="1"/>
  <c r="DB29" i="55" a="1"/>
  <c r="DB29" i="55" s="1"/>
  <c r="CV29" i="55" a="1"/>
  <c r="CV29" i="55" s="1"/>
  <c r="CP29" i="55" a="1"/>
  <c r="CP29" i="55" s="1"/>
  <c r="CJ29" i="55" a="1"/>
  <c r="CJ29" i="55" s="1"/>
  <c r="BV29" i="55" a="1"/>
  <c r="BV29" i="55" s="1"/>
  <c r="BP29" i="55" a="1"/>
  <c r="BP29" i="55" s="1"/>
  <c r="BI29" i="55" a="1"/>
  <c r="BI29" i="55" s="1"/>
  <c r="BC29" i="55" a="1"/>
  <c r="BC29" i="55" s="1"/>
  <c r="AV29" i="55" a="1"/>
  <c r="AV29" i="55" s="1"/>
  <c r="DT29" i="55" a="1"/>
  <c r="DT29" i="55" s="1"/>
  <c r="DN29" i="55" a="1"/>
  <c r="DN29" i="55" s="1"/>
  <c r="DH29" i="55" a="1"/>
  <c r="DH29" i="55" s="1"/>
  <c r="CU29" i="55" a="1"/>
  <c r="CU29" i="55" s="1"/>
  <c r="CO29" i="55" a="1"/>
  <c r="CO29" i="55" s="1"/>
  <c r="CI29" i="55" a="1"/>
  <c r="CI29" i="55" s="1"/>
  <c r="CC29" i="55" a="1"/>
  <c r="CC29" i="55" s="1"/>
  <c r="BO29" i="55" a="1"/>
  <c r="BO29" i="55" s="1"/>
  <c r="BH29" i="55" a="1"/>
  <c r="BH29" i="55" s="1"/>
  <c r="BB29" i="55" a="1"/>
  <c r="BB29" i="55" s="1"/>
  <c r="AU29" i="55" a="1"/>
  <c r="AU29" i="55" s="1"/>
  <c r="DS29" i="55" a="1"/>
  <c r="DS29" i="55" s="1"/>
  <c r="DM29" i="55" a="1"/>
  <c r="DM29" i="55" s="1"/>
  <c r="DG29" i="55" a="1"/>
  <c r="DG29" i="55" s="1"/>
  <c r="DA29" i="55" a="1"/>
  <c r="DA29" i="55" s="1"/>
  <c r="CT29" i="55" a="1"/>
  <c r="CT29" i="55" s="1"/>
  <c r="CN29" i="55" a="1"/>
  <c r="CN29" i="55" s="1"/>
  <c r="CH29" i="55" a="1"/>
  <c r="CH29" i="55" s="1"/>
  <c r="CB29" i="55" a="1"/>
  <c r="CB29" i="55" s="1"/>
  <c r="BU29" i="55" a="1"/>
  <c r="BU29" i="55" s="1"/>
  <c r="BN29" i="55" a="1"/>
  <c r="BN29" i="55" s="1"/>
  <c r="BG29" i="55" a="1"/>
  <c r="BG29" i="55" s="1"/>
  <c r="BA29" i="55" a="1"/>
  <c r="BA29" i="55" s="1"/>
  <c r="AT29" i="55" a="1"/>
  <c r="AT29" i="55" s="1"/>
  <c r="DL29" i="55" a="1"/>
  <c r="DL29" i="55" s="1"/>
  <c r="DF29" i="55" a="1"/>
  <c r="DF29" i="55" s="1"/>
  <c r="CM29" i="55" a="1"/>
  <c r="CM29" i="55" s="1"/>
  <c r="CG29" i="55" a="1"/>
  <c r="CG29" i="55" s="1"/>
  <c r="CA29" i="55" a="1"/>
  <c r="CA29" i="55" s="1"/>
  <c r="BM29" i="55" a="1"/>
  <c r="BM29" i="55" s="1"/>
  <c r="AZ29" i="55" a="1"/>
  <c r="AZ29" i="55" s="1"/>
  <c r="AS29" i="55" a="1"/>
  <c r="AS29" i="55" s="1"/>
  <c r="DR29" i="55" a="1"/>
  <c r="DR29" i="55" s="1"/>
  <c r="DK29" i="55" a="1"/>
  <c r="DK29" i="55" s="1"/>
  <c r="DE29" i="55" a="1"/>
  <c r="DE29" i="55" s="1"/>
  <c r="CZ29" i="55" a="1"/>
  <c r="CZ29" i="55" s="1"/>
  <c r="CS29" i="55" a="1"/>
  <c r="CS29" i="55" s="1"/>
  <c r="CF29" i="55" a="1"/>
  <c r="CF29" i="55" s="1"/>
  <c r="BZ29" i="55" a="1"/>
  <c r="BZ29" i="55" s="1"/>
  <c r="BT29" i="55" a="1"/>
  <c r="BT29" i="55" s="1"/>
  <c r="BF29" i="55" a="1"/>
  <c r="BF29" i="55" s="1"/>
  <c r="AY29" i="55" a="1"/>
  <c r="AY29" i="55" s="1"/>
  <c r="DQ29" i="55" a="1"/>
  <c r="DQ29" i="55" s="1"/>
  <c r="DD29" i="55" a="1"/>
  <c r="DD29" i="55" s="1"/>
  <c r="CY29" i="55" a="1"/>
  <c r="CY29" i="55" s="1"/>
  <c r="CL29" i="55" a="1"/>
  <c r="CL29" i="55" s="1"/>
  <c r="CE29" i="55" a="1"/>
  <c r="CE29" i="55" s="1"/>
  <c r="BY29" i="55" a="1"/>
  <c r="BY29" i="55" s="1"/>
  <c r="BS29" i="55" a="1"/>
  <c r="BS29" i="55" s="1"/>
  <c r="BL29" i="55" a="1"/>
  <c r="BL29" i="55" s="1"/>
  <c r="BE29" i="55" a="1"/>
  <c r="BE29" i="55" s="1"/>
  <c r="AX29" i="55" a="1"/>
  <c r="AX29" i="55" s="1"/>
  <c r="AJ227" i="60"/>
  <c r="O227" i="60" s="1"/>
  <c r="DR13" i="55" a="1"/>
  <c r="DR13" i="55" s="1"/>
  <c r="DL13" i="55" a="1"/>
  <c r="DL13" i="55" s="1"/>
  <c r="DF13" i="55" a="1"/>
  <c r="DF13" i="55" s="1"/>
  <c r="DA13" i="55" a="1"/>
  <c r="DA13" i="55" s="1"/>
  <c r="CO13" i="55" a="1"/>
  <c r="CO13" i="55" s="1"/>
  <c r="BL13" i="55" a="1"/>
  <c r="BL13" i="55" s="1"/>
  <c r="BU13" i="55" a="1"/>
  <c r="BU13" i="55" s="1"/>
  <c r="DE13" i="55" a="1"/>
  <c r="DE13" i="55" s="1"/>
  <c r="CZ13" i="55" a="1"/>
  <c r="CZ13" i="55" s="1"/>
  <c r="CT13" i="55" a="1"/>
  <c r="CT13" i="55" s="1"/>
  <c r="CN13" i="55" a="1"/>
  <c r="CN13" i="55" s="1"/>
  <c r="CH13" i="55" a="1"/>
  <c r="CH13" i="55" s="1"/>
  <c r="CC13" i="55" a="1"/>
  <c r="CC13" i="55" s="1"/>
  <c r="BQ13" i="55" a="1"/>
  <c r="BQ13" i="55" s="1"/>
  <c r="BK13" i="55" a="1"/>
  <c r="BK13" i="55" s="1"/>
  <c r="BZ13" i="55" a="1"/>
  <c r="BZ13" i="55" s="1"/>
  <c r="DQ13" i="55" a="1"/>
  <c r="DQ13" i="55" s="1"/>
  <c r="DK13" i="55" a="1"/>
  <c r="DK13" i="55" s="1"/>
  <c r="DD13" i="55" a="1"/>
  <c r="DD13" i="55" s="1"/>
  <c r="CB13" i="55" a="1"/>
  <c r="CB13" i="55" s="1"/>
  <c r="BV13" i="55" a="1"/>
  <c r="BV13" i="55" s="1"/>
  <c r="BP13" i="55" a="1"/>
  <c r="BP13" i="55" s="1"/>
  <c r="BJ13" i="55" a="1"/>
  <c r="BJ13" i="55" s="1"/>
  <c r="BD13" i="55" a="1"/>
  <c r="BD13" i="55" s="1"/>
  <c r="AX13" i="55" a="1"/>
  <c r="AX13" i="55" s="1"/>
  <c r="AW13" i="55" a="1"/>
  <c r="AW13" i="55" s="1"/>
  <c r="DC13" i="55" a="1"/>
  <c r="DC13" i="55" s="1"/>
  <c r="CR13" i="55" a="1"/>
  <c r="CR13" i="55" s="1"/>
  <c r="AV13" i="55" a="1"/>
  <c r="AV13" i="55" s="1"/>
  <c r="DP13" i="55" a="1"/>
  <c r="DP13" i="55" s="1"/>
  <c r="CY13" i="55" a="1"/>
  <c r="CY13" i="55" s="1"/>
  <c r="CS13" i="55" a="1"/>
  <c r="CS13" i="55" s="1"/>
  <c r="CM13" i="55" a="1"/>
  <c r="CM13" i="55" s="1"/>
  <c r="CG13" i="55" a="1"/>
  <c r="CG13" i="55" s="1"/>
  <c r="CA13" i="55" a="1"/>
  <c r="CA13" i="55" s="1"/>
  <c r="BO13" i="55" a="1"/>
  <c r="BO13" i="55" s="1"/>
  <c r="BI13" i="55" a="1"/>
  <c r="BI13" i="55" s="1"/>
  <c r="BC13" i="55" a="1"/>
  <c r="BC13" i="55" s="1"/>
  <c r="DO13" i="55" a="1"/>
  <c r="DO13" i="55" s="1"/>
  <c r="CX13" i="55" a="1"/>
  <c r="CX13" i="55" s="1"/>
  <c r="CL13" i="55" a="1"/>
  <c r="CL13" i="55" s="1"/>
  <c r="DU13" i="55" a="1"/>
  <c r="DU13" i="55" s="1"/>
  <c r="DJ13" i="55" a="1"/>
  <c r="DJ13" i="55" s="1"/>
  <c r="BB13" i="55" a="1"/>
  <c r="BB13" i="55" s="1"/>
  <c r="DT13" i="55" a="1"/>
  <c r="DT13" i="55" s="1"/>
  <c r="DN13" i="55" a="1"/>
  <c r="DN13" i="55" s="1"/>
  <c r="DI13" i="55" a="1"/>
  <c r="DI13" i="55" s="1"/>
  <c r="CW13" i="55" a="1"/>
  <c r="CW13" i="55" s="1"/>
  <c r="CQ13" i="55" a="1"/>
  <c r="CQ13" i="55" s="1"/>
  <c r="BY13" i="55" a="1"/>
  <c r="BY13" i="55" s="1"/>
  <c r="BT13" i="55" a="1"/>
  <c r="BT13" i="55" s="1"/>
  <c r="BN13" i="55" a="1"/>
  <c r="BN13" i="55" s="1"/>
  <c r="BA13" i="55" a="1"/>
  <c r="BA13" i="55" s="1"/>
  <c r="AU13" i="55" a="1"/>
  <c r="AU13" i="55" s="1"/>
  <c r="CJ13" i="55" a="1"/>
  <c r="CJ13" i="55" s="1"/>
  <c r="BF13" i="55" a="1"/>
  <c r="BF13" i="55" s="1"/>
  <c r="CD13" i="55" a="1"/>
  <c r="CD13" i="55" s="1"/>
  <c r="AY13" i="55" a="1"/>
  <c r="AY13" i="55" s="1"/>
  <c r="BH13" i="55" a="1"/>
  <c r="BH13" i="55" s="1"/>
  <c r="DH13" i="55" a="1"/>
  <c r="DH13" i="55" s="1"/>
  <c r="DB13" i="55" a="1"/>
  <c r="DB13" i="55" s="1"/>
  <c r="CV13" i="55" a="1"/>
  <c r="CV13" i="55" s="1"/>
  <c r="CK13" i="55" a="1"/>
  <c r="CK13" i="55" s="1"/>
  <c r="CE13" i="55" a="1"/>
  <c r="CE13" i="55" s="1"/>
  <c r="BX13" i="55" a="1"/>
  <c r="BX13" i="55" s="1"/>
  <c r="BS13" i="55" a="1"/>
  <c r="BS13" i="55" s="1"/>
  <c r="BG13" i="55" a="1"/>
  <c r="BG13" i="55" s="1"/>
  <c r="AZ13" i="55" a="1"/>
  <c r="AZ13" i="55" s="1"/>
  <c r="AT13" i="55" a="1"/>
  <c r="AT13" i="55" s="1"/>
  <c r="BR13" i="55" a="1"/>
  <c r="BR13" i="55" s="1"/>
  <c r="AS13" i="55" a="1"/>
  <c r="AS13" i="55" s="1"/>
  <c r="BW13" i="55" a="1"/>
  <c r="BW13" i="55" s="1"/>
  <c r="CF13" i="55" a="1"/>
  <c r="CF13" i="55" s="1"/>
  <c r="DS13" i="55" a="1"/>
  <c r="DS13" i="55" s="1"/>
  <c r="DM13" i="55" a="1"/>
  <c r="DM13" i="55" s="1"/>
  <c r="DG13" i="55" a="1"/>
  <c r="DG13" i="55" s="1"/>
  <c r="CU13" i="55" a="1"/>
  <c r="CU13" i="55" s="1"/>
  <c r="CP13" i="55" a="1"/>
  <c r="CP13" i="55" s="1"/>
  <c r="BM13" i="55" a="1"/>
  <c r="BM13" i="55" s="1"/>
  <c r="CI13" i="55" a="1"/>
  <c r="CI13" i="55" s="1"/>
  <c r="BE13" i="55" a="1"/>
  <c r="BE13" i="55" s="1"/>
  <c r="AJ247" i="60"/>
  <c r="O247" i="60" s="1"/>
  <c r="W247" i="60" s="1"/>
  <c r="DS33" i="55" a="1"/>
  <c r="DS33" i="55" s="1"/>
  <c r="DL33" i="55" a="1"/>
  <c r="DL33" i="55" s="1"/>
  <c r="CY33" i="55" a="1"/>
  <c r="CY33" i="55" s="1"/>
  <c r="CS33" i="55" a="1"/>
  <c r="CS33" i="55" s="1"/>
  <c r="CM33" i="55" a="1"/>
  <c r="CM33" i="55" s="1"/>
  <c r="CF33" i="55" a="1"/>
  <c r="CF33" i="55" s="1"/>
  <c r="BS33" i="55" a="1"/>
  <c r="BS33" i="55" s="1"/>
  <c r="BM33" i="55" a="1"/>
  <c r="BM33" i="55" s="1"/>
  <c r="BA33" i="55" a="1"/>
  <c r="BA33" i="55" s="1"/>
  <c r="AT33" i="55" a="1"/>
  <c r="AT33" i="55" s="1"/>
  <c r="DR33" i="55" a="1"/>
  <c r="DR33" i="55" s="1"/>
  <c r="DE33" i="55" a="1"/>
  <c r="DE33" i="55" s="1"/>
  <c r="CX33" i="55" a="1"/>
  <c r="CX33" i="55" s="1"/>
  <c r="CR33" i="55" a="1"/>
  <c r="CR33" i="55" s="1"/>
  <c r="CL33" i="55" a="1"/>
  <c r="CL33" i="55" s="1"/>
  <c r="BY33" i="55" a="1"/>
  <c r="BY33" i="55" s="1"/>
  <c r="BR33" i="55" a="1"/>
  <c r="BR33" i="55" s="1"/>
  <c r="BG33" i="55" a="1"/>
  <c r="BG33" i="55" s="1"/>
  <c r="AZ33" i="55" a="1"/>
  <c r="AZ33" i="55" s="1"/>
  <c r="DQ33" i="55" a="1"/>
  <c r="DQ33" i="55" s="1"/>
  <c r="DK33" i="55" a="1"/>
  <c r="DK33" i="55" s="1"/>
  <c r="DD33" i="55" a="1"/>
  <c r="DD33" i="55" s="1"/>
  <c r="CQ33" i="55" a="1"/>
  <c r="CQ33" i="55" s="1"/>
  <c r="CK33" i="55" a="1"/>
  <c r="CK33" i="55" s="1"/>
  <c r="CE33" i="55" a="1"/>
  <c r="CE33" i="55" s="1"/>
  <c r="BX33" i="55" a="1"/>
  <c r="BX33" i="55" s="1"/>
  <c r="BL33" i="55" a="1"/>
  <c r="BL33" i="55" s="1"/>
  <c r="BF33" i="55" a="1"/>
  <c r="BF33" i="55" s="1"/>
  <c r="AS33" i="55" a="1"/>
  <c r="AS33" i="55" s="1"/>
  <c r="DP33" i="55" a="1"/>
  <c r="DP33" i="55" s="1"/>
  <c r="DJ33" i="55" a="1"/>
  <c r="DJ33" i="55" s="1"/>
  <c r="CW33" i="55" a="1"/>
  <c r="CW33" i="55" s="1"/>
  <c r="CP33" i="55" a="1"/>
  <c r="CP33" i="55" s="1"/>
  <c r="CJ33" i="55" a="1"/>
  <c r="CJ33" i="55" s="1"/>
  <c r="CD33" i="55" a="1"/>
  <c r="CD33" i="55" s="1"/>
  <c r="BW33" i="55" a="1"/>
  <c r="BW33" i="55" s="1"/>
  <c r="BQ33" i="55" a="1"/>
  <c r="BQ33" i="55" s="1"/>
  <c r="BK33" i="55" a="1"/>
  <c r="BK33" i="55" s="1"/>
  <c r="BE33" i="55" a="1"/>
  <c r="BE33" i="55" s="1"/>
  <c r="AY33" i="55" a="1"/>
  <c r="AY33" i="55" s="1"/>
  <c r="DO33" i="55" a="1"/>
  <c r="DO33" i="55" s="1"/>
  <c r="DI33" i="55" a="1"/>
  <c r="DI33" i="55" s="1"/>
  <c r="DC33" i="55" a="1"/>
  <c r="DC33" i="55" s="1"/>
  <c r="CO33" i="55" a="1"/>
  <c r="CO33" i="55" s="1"/>
  <c r="CC33" i="55" a="1"/>
  <c r="CC33" i="55" s="1"/>
  <c r="BV33" i="55" a="1"/>
  <c r="BV33" i="55" s="1"/>
  <c r="BJ33" i="55" a="1"/>
  <c r="BJ33" i="55" s="1"/>
  <c r="BD33" i="55" a="1"/>
  <c r="BD33" i="55" s="1"/>
  <c r="AX33" i="55" a="1"/>
  <c r="AX33" i="55" s="1"/>
  <c r="DU33" i="55" a="1"/>
  <c r="DU33" i="55" s="1"/>
  <c r="DN33" i="55" a="1"/>
  <c r="DN33" i="55" s="1"/>
  <c r="DH33" i="55" a="1"/>
  <c r="DH33" i="55" s="1"/>
  <c r="DB33" i="55" a="1"/>
  <c r="DB33" i="55" s="1"/>
  <c r="CV33" i="55" a="1"/>
  <c r="CV33" i="55" s="1"/>
  <c r="CI33" i="55" a="1"/>
  <c r="CI33" i="55" s="1"/>
  <c r="CB33" i="55" a="1"/>
  <c r="CB33" i="55" s="1"/>
  <c r="BP33" i="55" a="1"/>
  <c r="BP33" i="55" s="1"/>
  <c r="BI33" i="55" a="1"/>
  <c r="BI33" i="55" s="1"/>
  <c r="AW33" i="55" a="1"/>
  <c r="AW33" i="55" s="1"/>
  <c r="DT33" i="55" a="1"/>
  <c r="DT33" i="55" s="1"/>
  <c r="DM33" i="55" a="1"/>
  <c r="DM33" i="55" s="1"/>
  <c r="DG33" i="55" a="1"/>
  <c r="DG33" i="55" s="1"/>
  <c r="DA33" i="55" a="1"/>
  <c r="DA33" i="55" s="1"/>
  <c r="CU33" i="55" a="1"/>
  <c r="CU33" i="55" s="1"/>
  <c r="CN33" i="55" a="1"/>
  <c r="CN33" i="55" s="1"/>
  <c r="CH33" i="55" a="1"/>
  <c r="CH33" i="55" s="1"/>
  <c r="CA33" i="55" a="1"/>
  <c r="CA33" i="55" s="1"/>
  <c r="BU33" i="55" a="1"/>
  <c r="BU33" i="55" s="1"/>
  <c r="BO33" i="55" a="1"/>
  <c r="BO33" i="55" s="1"/>
  <c r="BC33" i="55" a="1"/>
  <c r="BC33" i="55" s="1"/>
  <c r="AV33" i="55" a="1"/>
  <c r="AV33" i="55" s="1"/>
  <c r="DF33" i="55" a="1"/>
  <c r="DF33" i="55" s="1"/>
  <c r="CZ33" i="55" a="1"/>
  <c r="CZ33" i="55" s="1"/>
  <c r="CT33" i="55" a="1"/>
  <c r="CT33" i="55" s="1"/>
  <c r="CG33" i="55" a="1"/>
  <c r="CG33" i="55" s="1"/>
  <c r="BZ33" i="55" a="1"/>
  <c r="BZ33" i="55" s="1"/>
  <c r="BT33" i="55" a="1"/>
  <c r="BT33" i="55" s="1"/>
  <c r="BN33" i="55" a="1"/>
  <c r="BN33" i="55" s="1"/>
  <c r="BH33" i="55" a="1"/>
  <c r="BH33" i="55" s="1"/>
  <c r="BB33" i="55" a="1"/>
  <c r="BB33" i="55" s="1"/>
  <c r="AU33" i="55" a="1"/>
  <c r="AU33" i="55" s="1"/>
  <c r="AJ236" i="60"/>
  <c r="O236" i="60" s="1"/>
  <c r="W236" i="60" s="1"/>
  <c r="DQ22" i="55" a="1"/>
  <c r="DQ22" i="55" s="1"/>
  <c r="DD22" i="55" a="1"/>
  <c r="DD22" i="55" s="1"/>
  <c r="CR22" i="55" a="1"/>
  <c r="CR22" i="55" s="1"/>
  <c r="CL22" i="55" a="1"/>
  <c r="CL22" i="55" s="1"/>
  <c r="CE22" i="55" a="1"/>
  <c r="CE22" i="55" s="1"/>
  <c r="BY22" i="55" a="1"/>
  <c r="BY22" i="55" s="1"/>
  <c r="BS22" i="55" a="1"/>
  <c r="BS22" i="55" s="1"/>
  <c r="AV22" i="55" a="1"/>
  <c r="AV22" i="55" s="1"/>
  <c r="DP22" i="55" a="1"/>
  <c r="DP22" i="55" s="1"/>
  <c r="DJ22" i="55" a="1"/>
  <c r="DJ22" i="55" s="1"/>
  <c r="DC22" i="55" a="1"/>
  <c r="DC22" i="55" s="1"/>
  <c r="CX22" i="55" a="1"/>
  <c r="CX22" i="55" s="1"/>
  <c r="CQ22" i="55" a="1"/>
  <c r="CQ22" i="55" s="1"/>
  <c r="CK22" i="55" a="1"/>
  <c r="CK22" i="55" s="1"/>
  <c r="BX22" i="55" a="1"/>
  <c r="BX22" i="55" s="1"/>
  <c r="BL22" i="55" a="1"/>
  <c r="BL22" i="55" s="1"/>
  <c r="BF22" i="55" a="1"/>
  <c r="BF22" i="55" s="1"/>
  <c r="AZ22" i="55" a="1"/>
  <c r="AZ22" i="55" s="1"/>
  <c r="AU22" i="55" a="1"/>
  <c r="AU22" i="55" s="1"/>
  <c r="DU22" i="55" a="1"/>
  <c r="DU22" i="55" s="1"/>
  <c r="DO22" i="55" a="1"/>
  <c r="DO22" i="55" s="1"/>
  <c r="DB22" i="55" a="1"/>
  <c r="DB22" i="55" s="1"/>
  <c r="CW22" i="55" a="1"/>
  <c r="CW22" i="55" s="1"/>
  <c r="CP22" i="55" a="1"/>
  <c r="CP22" i="55" s="1"/>
  <c r="CJ22" i="55" a="1"/>
  <c r="CJ22" i="55" s="1"/>
  <c r="CD22" i="55" a="1"/>
  <c r="CD22" i="55" s="1"/>
  <c r="BW22" i="55" a="1"/>
  <c r="BW22" i="55" s="1"/>
  <c r="BR22" i="55" a="1"/>
  <c r="BR22" i="55" s="1"/>
  <c r="BK22" i="55" a="1"/>
  <c r="BK22" i="55" s="1"/>
  <c r="AY22" i="55" a="1"/>
  <c r="AY22" i="55" s="1"/>
  <c r="AT22" i="55" a="1"/>
  <c r="AT22" i="55" s="1"/>
  <c r="DN22" i="55" a="1"/>
  <c r="DN22" i="55" s="1"/>
  <c r="DI22" i="55" a="1"/>
  <c r="DI22" i="55" s="1"/>
  <c r="CV22" i="55" a="1"/>
  <c r="CV22" i="55" s="1"/>
  <c r="CI22" i="55" a="1"/>
  <c r="CI22" i="55" s="1"/>
  <c r="BV22" i="55" a="1"/>
  <c r="BV22" i="55" s="1"/>
  <c r="BQ22" i="55" a="1"/>
  <c r="BQ22" i="55" s="1"/>
  <c r="BJ22" i="55" a="1"/>
  <c r="BJ22" i="55" s="1"/>
  <c r="BE22" i="55" a="1"/>
  <c r="BE22" i="55" s="1"/>
  <c r="AS22" i="55" a="1"/>
  <c r="AS22" i="55" s="1"/>
  <c r="DT22" i="55" a="1"/>
  <c r="DT22" i="55" s="1"/>
  <c r="DM22" i="55" a="1"/>
  <c r="DM22" i="55" s="1"/>
  <c r="DH22" i="55" a="1"/>
  <c r="DH22" i="55" s="1"/>
  <c r="DA22" i="55" a="1"/>
  <c r="DA22" i="55" s="1"/>
  <c r="CU22" i="55" a="1"/>
  <c r="CU22" i="55" s="1"/>
  <c r="CO22" i="55" a="1"/>
  <c r="CO22" i="55" s="1"/>
  <c r="CH22" i="55" a="1"/>
  <c r="CH22" i="55" s="1"/>
  <c r="CC22" i="55" a="1"/>
  <c r="CC22" i="55" s="1"/>
  <c r="BP22" i="55" a="1"/>
  <c r="BP22" i="55" s="1"/>
  <c r="BD22" i="55" a="1"/>
  <c r="BD22" i="55" s="1"/>
  <c r="AX22" i="55" a="1"/>
  <c r="AX22" i="55" s="1"/>
  <c r="DS22" i="55" a="1"/>
  <c r="DS22" i="55" s="1"/>
  <c r="DG22" i="55" a="1"/>
  <c r="DG22" i="55" s="1"/>
  <c r="CT22" i="55" a="1"/>
  <c r="CT22" i="55" s="1"/>
  <c r="CN22" i="55" a="1"/>
  <c r="CN22" i="55" s="1"/>
  <c r="CG22" i="55" a="1"/>
  <c r="CG22" i="55" s="1"/>
  <c r="CB22" i="55" a="1"/>
  <c r="CB22" i="55" s="1"/>
  <c r="BU22" i="55" a="1"/>
  <c r="BU22" i="55" s="1"/>
  <c r="BO22" i="55" a="1"/>
  <c r="BO22" i="55" s="1"/>
  <c r="BI22" i="55" a="1"/>
  <c r="BI22" i="55" s="1"/>
  <c r="BC22" i="55" a="1"/>
  <c r="BC22" i="55" s="1"/>
  <c r="DL22" i="55" a="1"/>
  <c r="DL22" i="55" s="1"/>
  <c r="DF22" i="55" a="1"/>
  <c r="DF22" i="55" s="1"/>
  <c r="CZ22" i="55" a="1"/>
  <c r="CZ22" i="55" s="1"/>
  <c r="CS22" i="55" a="1"/>
  <c r="CS22" i="55" s="1"/>
  <c r="CM22" i="55" a="1"/>
  <c r="CM22" i="55" s="1"/>
  <c r="CA22" i="55" a="1"/>
  <c r="CA22" i="55" s="1"/>
  <c r="BN22" i="55" a="1"/>
  <c r="BN22" i="55" s="1"/>
  <c r="BH22" i="55" a="1"/>
  <c r="BH22" i="55" s="1"/>
  <c r="BB22" i="55" a="1"/>
  <c r="BB22" i="55" s="1"/>
  <c r="AW22" i="55" a="1"/>
  <c r="AW22" i="55" s="1"/>
  <c r="DR22" i="55" a="1"/>
  <c r="DR22" i="55" s="1"/>
  <c r="DK22" i="55" a="1"/>
  <c r="DK22" i="55" s="1"/>
  <c r="DE22" i="55" a="1"/>
  <c r="DE22" i="55" s="1"/>
  <c r="CY22" i="55" a="1"/>
  <c r="CY22" i="55" s="1"/>
  <c r="CF22" i="55" a="1"/>
  <c r="CF22" i="55" s="1"/>
  <c r="BZ22" i="55" a="1"/>
  <c r="BZ22" i="55" s="1"/>
  <c r="BT22" i="55" a="1"/>
  <c r="BT22" i="55" s="1"/>
  <c r="BM22" i="55" a="1"/>
  <c r="BM22" i="55" s="1"/>
  <c r="BG22" i="55" a="1"/>
  <c r="BG22" i="55" s="1"/>
  <c r="BA22" i="55" a="1"/>
  <c r="BA22" i="55" s="1"/>
  <c r="AJ265" i="60"/>
  <c r="O265" i="60" s="1"/>
  <c r="W265" i="60" s="1"/>
  <c r="DS51" i="55" a="1"/>
  <c r="DS51" i="55" s="1"/>
  <c r="DN51" i="55" a="1"/>
  <c r="DN51" i="55" s="1"/>
  <c r="DH51" i="55" a="1"/>
  <c r="DH51" i="55" s="1"/>
  <c r="CV51" i="55" a="1"/>
  <c r="CV51" i="55" s="1"/>
  <c r="CQ51" i="55" a="1"/>
  <c r="CQ51" i="55" s="1"/>
  <c r="CK51" i="55" a="1"/>
  <c r="CK51" i="55" s="1"/>
  <c r="BY51" i="55" a="1"/>
  <c r="BY51" i="55" s="1"/>
  <c r="BH51" i="55" a="1"/>
  <c r="BH51" i="55" s="1"/>
  <c r="BB51" i="55" a="1"/>
  <c r="BB51" i="55" s="1"/>
  <c r="AV51" i="55" a="1"/>
  <c r="AV51" i="55" s="1"/>
  <c r="DR51" i="55" a="1"/>
  <c r="DR51" i="55" s="1"/>
  <c r="DG51" i="55" a="1"/>
  <c r="DG51" i="55" s="1"/>
  <c r="DB51" i="55" a="1"/>
  <c r="DB51" i="55" s="1"/>
  <c r="CU51" i="55" a="1"/>
  <c r="CU51" i="55" s="1"/>
  <c r="CJ51" i="55" a="1"/>
  <c r="CJ51" i="55" s="1"/>
  <c r="CE51" i="55" a="1"/>
  <c r="CE51" i="55" s="1"/>
  <c r="BX51" i="55" a="1"/>
  <c r="BX51" i="55" s="1"/>
  <c r="BS51" i="55" a="1"/>
  <c r="BS51" i="55" s="1"/>
  <c r="BM51" i="55" a="1"/>
  <c r="BM51" i="55" s="1"/>
  <c r="BG51" i="55" a="1"/>
  <c r="BG51" i="55" s="1"/>
  <c r="AU51" i="55" a="1"/>
  <c r="AU51" i="55" s="1"/>
  <c r="DM51" i="55" a="1"/>
  <c r="DM51" i="55" s="1"/>
  <c r="DF51" i="55" a="1"/>
  <c r="DF51" i="55" s="1"/>
  <c r="DA51" i="55" a="1"/>
  <c r="DA51" i="55" s="1"/>
  <c r="CP51" i="55" a="1"/>
  <c r="CP51" i="55" s="1"/>
  <c r="CI51" i="55" a="1"/>
  <c r="CI51" i="55" s="1"/>
  <c r="CD51" i="55" a="1"/>
  <c r="CD51" i="55" s="1"/>
  <c r="BR51" i="55" a="1"/>
  <c r="BR51" i="55" s="1"/>
  <c r="BL51" i="55" a="1"/>
  <c r="BL51" i="55" s="1"/>
  <c r="BF51" i="55" a="1"/>
  <c r="BF51" i="55" s="1"/>
  <c r="BA51" i="55" a="1"/>
  <c r="BA51" i="55" s="1"/>
  <c r="AT51" i="55" a="1"/>
  <c r="AT51" i="55" s="1"/>
  <c r="DQ51" i="55" a="1"/>
  <c r="DQ51" i="55" s="1"/>
  <c r="DL51" i="55" a="1"/>
  <c r="DL51" i="55" s="1"/>
  <c r="CZ51" i="55" a="1"/>
  <c r="CZ51" i="55" s="1"/>
  <c r="CT51" i="55" a="1"/>
  <c r="CT51" i="55" s="1"/>
  <c r="CO51" i="55" a="1"/>
  <c r="CO51" i="55" s="1"/>
  <c r="CC51" i="55" a="1"/>
  <c r="CC51" i="55" s="1"/>
  <c r="BW51" i="55" a="1"/>
  <c r="BW51" i="55" s="1"/>
  <c r="BQ51" i="55" a="1"/>
  <c r="BQ51" i="55" s="1"/>
  <c r="AZ51" i="55" a="1"/>
  <c r="AZ51" i="55" s="1"/>
  <c r="DP51" i="55" a="1"/>
  <c r="DP51" i="55" s="1"/>
  <c r="DE51" i="55" a="1"/>
  <c r="DE51" i="55" s="1"/>
  <c r="CN51" i="55" a="1"/>
  <c r="CN51" i="55" s="1"/>
  <c r="CH51" i="55" a="1"/>
  <c r="CH51" i="55" s="1"/>
  <c r="CB51" i="55" a="1"/>
  <c r="CB51" i="55" s="1"/>
  <c r="BP51" i="55" a="1"/>
  <c r="BP51" i="55" s="1"/>
  <c r="BK51" i="55" a="1"/>
  <c r="BK51" i="55" s="1"/>
  <c r="BE51" i="55" a="1"/>
  <c r="BE51" i="55" s="1"/>
  <c r="AS51" i="55" a="1"/>
  <c r="AS51" i="55" s="1"/>
  <c r="DK51" i="55" a="1"/>
  <c r="DK51" i="55" s="1"/>
  <c r="DD51" i="55" a="1"/>
  <c r="DD51" i="55" s="1"/>
  <c r="CY51" i="55" a="1"/>
  <c r="CY51" i="55" s="1"/>
  <c r="CS51" i="55" a="1"/>
  <c r="CS51" i="55" s="1"/>
  <c r="CM51" i="55" a="1"/>
  <c r="CM51" i="55" s="1"/>
  <c r="CA51" i="55" a="1"/>
  <c r="CA51" i="55" s="1"/>
  <c r="BV51" i="55" a="1"/>
  <c r="BV51" i="55" s="1"/>
  <c r="BO51" i="55" a="1"/>
  <c r="BO51" i="55" s="1"/>
  <c r="BD51" i="55" a="1"/>
  <c r="BD51" i="55" s="1"/>
  <c r="AY51" i="55" a="1"/>
  <c r="AY51" i="55" s="1"/>
  <c r="DU51" i="55" a="1"/>
  <c r="DU51" i="55" s="1"/>
  <c r="DO51" i="55" a="1"/>
  <c r="DO51" i="55" s="1"/>
  <c r="DJ51" i="55" a="1"/>
  <c r="DJ51" i="55" s="1"/>
  <c r="CX51" i="55" a="1"/>
  <c r="CX51" i="55" s="1"/>
  <c r="CR51" i="55" a="1"/>
  <c r="CR51" i="55" s="1"/>
  <c r="CL51" i="55" a="1"/>
  <c r="CL51" i="55" s="1"/>
  <c r="CG51" i="55" a="1"/>
  <c r="CG51" i="55" s="1"/>
  <c r="BZ51" i="55" a="1"/>
  <c r="BZ51" i="55" s="1"/>
  <c r="BU51" i="55" a="1"/>
  <c r="BU51" i="55" s="1"/>
  <c r="BJ51" i="55" a="1"/>
  <c r="BJ51" i="55" s="1"/>
  <c r="BC51" i="55" a="1"/>
  <c r="BC51" i="55" s="1"/>
  <c r="AX51" i="55" a="1"/>
  <c r="AX51" i="55" s="1"/>
  <c r="DT51" i="55" a="1"/>
  <c r="DT51" i="55" s="1"/>
  <c r="DI51" i="55" a="1"/>
  <c r="DI51" i="55" s="1"/>
  <c r="DC51" i="55" a="1"/>
  <c r="DC51" i="55" s="1"/>
  <c r="CW51" i="55" a="1"/>
  <c r="CW51" i="55" s="1"/>
  <c r="CF51" i="55" a="1"/>
  <c r="CF51" i="55" s="1"/>
  <c r="BT51" i="55" a="1"/>
  <c r="BT51" i="55" s="1"/>
  <c r="BN51" i="55" a="1"/>
  <c r="BN51" i="55" s="1"/>
  <c r="BI51" i="55" a="1"/>
  <c r="BI51" i="55" s="1"/>
  <c r="AW51" i="55" a="1"/>
  <c r="AW51" i="55" s="1"/>
  <c r="AJ254" i="60"/>
  <c r="O254" i="60" s="1"/>
  <c r="W254" i="60" s="1"/>
  <c r="DK40" i="55" a="1"/>
  <c r="DK40" i="55" s="1"/>
  <c r="DE40" i="55" a="1"/>
  <c r="DE40" i="55" s="1"/>
  <c r="CY40" i="55" a="1"/>
  <c r="CY40" i="55" s="1"/>
  <c r="CS40" i="55" a="1"/>
  <c r="CS40" i="55" s="1"/>
  <c r="CL40" i="55" a="1"/>
  <c r="CL40" i="55" s="1"/>
  <c r="CE40" i="55" a="1"/>
  <c r="CE40" i="55" s="1"/>
  <c r="BY40" i="55" a="1"/>
  <c r="BY40" i="55" s="1"/>
  <c r="BS40" i="55" a="1"/>
  <c r="BS40" i="55" s="1"/>
  <c r="BM40" i="55" a="1"/>
  <c r="BM40" i="55" s="1"/>
  <c r="AZ40" i="55" a="1"/>
  <c r="AZ40" i="55" s="1"/>
  <c r="AT40" i="55" a="1"/>
  <c r="AT40" i="55" s="1"/>
  <c r="DQ40" i="55" a="1"/>
  <c r="DQ40" i="55" s="1"/>
  <c r="DD40" i="55" a="1"/>
  <c r="DD40" i="55" s="1"/>
  <c r="CX40" i="55" a="1"/>
  <c r="CX40" i="55" s="1"/>
  <c r="CR40" i="55" a="1"/>
  <c r="CR40" i="55" s="1"/>
  <c r="BX40" i="55" a="1"/>
  <c r="BX40" i="55" s="1"/>
  <c r="BR40" i="55" a="1"/>
  <c r="BR40" i="55" s="1"/>
  <c r="BL40" i="55" a="1"/>
  <c r="BL40" i="55" s="1"/>
  <c r="BF40" i="55" a="1"/>
  <c r="BF40" i="55" s="1"/>
  <c r="AY40" i="55" a="1"/>
  <c r="AY40" i="55" s="1"/>
  <c r="AS40" i="55" a="1"/>
  <c r="AS40" i="55" s="1"/>
  <c r="DP40" i="55" a="1"/>
  <c r="DP40" i="55" s="1"/>
  <c r="DJ40" i="55" a="1"/>
  <c r="DJ40" i="55" s="1"/>
  <c r="CQ40" i="55" a="1"/>
  <c r="CQ40" i="55" s="1"/>
  <c r="CK40" i="55" a="1"/>
  <c r="CK40" i="55" s="1"/>
  <c r="CD40" i="55" a="1"/>
  <c r="CD40" i="55" s="1"/>
  <c r="BQ40" i="55" a="1"/>
  <c r="BQ40" i="55" s="1"/>
  <c r="BK40" i="55" a="1"/>
  <c r="BK40" i="55" s="1"/>
  <c r="DU40" i="55" a="1"/>
  <c r="DU40" i="55" s="1"/>
  <c r="DI40" i="55" a="1"/>
  <c r="DI40" i="55" s="1"/>
  <c r="DC40" i="55" a="1"/>
  <c r="DC40" i="55" s="1"/>
  <c r="CW40" i="55" a="1"/>
  <c r="CW40" i="55" s="1"/>
  <c r="CP40" i="55" a="1"/>
  <c r="CP40" i="55" s="1"/>
  <c r="CJ40" i="55" a="1"/>
  <c r="CJ40" i="55" s="1"/>
  <c r="BW40" i="55" a="1"/>
  <c r="BW40" i="55" s="1"/>
  <c r="BP40" i="55" a="1"/>
  <c r="BP40" i="55" s="1"/>
  <c r="BJ40" i="55" a="1"/>
  <c r="BJ40" i="55" s="1"/>
  <c r="BE40" i="55" a="1"/>
  <c r="BE40" i="55" s="1"/>
  <c r="AX40" i="55" a="1"/>
  <c r="AX40" i="55" s="1"/>
  <c r="DT40" i="55" a="1"/>
  <c r="DT40" i="55" s="1"/>
  <c r="DO40" i="55" a="1"/>
  <c r="DO40" i="55" s="1"/>
  <c r="DH40" i="55" a="1"/>
  <c r="DH40" i="55" s="1"/>
  <c r="DB40" i="55" a="1"/>
  <c r="DB40" i="55" s="1"/>
  <c r="CV40" i="55" a="1"/>
  <c r="CV40" i="55" s="1"/>
  <c r="CO40" i="55" a="1"/>
  <c r="CO40" i="55" s="1"/>
  <c r="CI40" i="55" a="1"/>
  <c r="CI40" i="55" s="1"/>
  <c r="CC40" i="55" a="1"/>
  <c r="CC40" i="55" s="1"/>
  <c r="BV40" i="55" a="1"/>
  <c r="BV40" i="55" s="1"/>
  <c r="BI40" i="55" a="1"/>
  <c r="BI40" i="55" s="1"/>
  <c r="BD40" i="55" a="1"/>
  <c r="BD40" i="55" s="1"/>
  <c r="DN40" i="55" a="1"/>
  <c r="DN40" i="55" s="1"/>
  <c r="DG40" i="55" a="1"/>
  <c r="DG40" i="55" s="1"/>
  <c r="CU40" i="55" a="1"/>
  <c r="CU40" i="55" s="1"/>
  <c r="CN40" i="55" a="1"/>
  <c r="CN40" i="55" s="1"/>
  <c r="CH40" i="55" a="1"/>
  <c r="CH40" i="55" s="1"/>
  <c r="CB40" i="55" a="1"/>
  <c r="CB40" i="55" s="1"/>
  <c r="BO40" i="55" a="1"/>
  <c r="BO40" i="55" s="1"/>
  <c r="BH40" i="55" a="1"/>
  <c r="BH40" i="55" s="1"/>
  <c r="BC40" i="55" a="1"/>
  <c r="BC40" i="55" s="1"/>
  <c r="AW40" i="55" a="1"/>
  <c r="AW40" i="55" s="1"/>
  <c r="DS40" i="55" a="1"/>
  <c r="DS40" i="55" s="1"/>
  <c r="DM40" i="55" a="1"/>
  <c r="DM40" i="55" s="1"/>
  <c r="DA40" i="55" a="1"/>
  <c r="DA40" i="55" s="1"/>
  <c r="CG40" i="55" a="1"/>
  <c r="CG40" i="55" s="1"/>
  <c r="CA40" i="55" a="1"/>
  <c r="CA40" i="55" s="1"/>
  <c r="BU40" i="55" a="1"/>
  <c r="BU40" i="55" s="1"/>
  <c r="BB40" i="55" a="1"/>
  <c r="BB40" i="55" s="1"/>
  <c r="AV40" i="55" a="1"/>
  <c r="AV40" i="55" s="1"/>
  <c r="DR40" i="55" a="1"/>
  <c r="DR40" i="55" s="1"/>
  <c r="DL40" i="55" a="1"/>
  <c r="DL40" i="55" s="1"/>
  <c r="DF40" i="55" a="1"/>
  <c r="DF40" i="55" s="1"/>
  <c r="CZ40" i="55" a="1"/>
  <c r="CZ40" i="55" s="1"/>
  <c r="CT40" i="55" a="1"/>
  <c r="CT40" i="55" s="1"/>
  <c r="CM40" i="55" a="1"/>
  <c r="CM40" i="55" s="1"/>
  <c r="CF40" i="55" a="1"/>
  <c r="CF40" i="55" s="1"/>
  <c r="BZ40" i="55" a="1"/>
  <c r="BZ40" i="55" s="1"/>
  <c r="BT40" i="55" a="1"/>
  <c r="BT40" i="55" s="1"/>
  <c r="BN40" i="55" a="1"/>
  <c r="BN40" i="55" s="1"/>
  <c r="BG40" i="55" a="1"/>
  <c r="BG40" i="55" s="1"/>
  <c r="BA40" i="55" a="1"/>
  <c r="BA40" i="55" s="1"/>
  <c r="AU40" i="55" a="1"/>
  <c r="AU40" i="55" s="1"/>
  <c r="AJ258" i="60"/>
  <c r="O258" i="60" s="1"/>
  <c r="W258" i="60" s="1"/>
  <c r="DJ44" i="55" a="1"/>
  <c r="DJ44" i="55" s="1"/>
  <c r="DE44" i="55" a="1"/>
  <c r="DE44" i="55" s="1"/>
  <c r="CY44" i="55" a="1"/>
  <c r="CY44" i="55" s="1"/>
  <c r="CR44" i="55" a="1"/>
  <c r="CR44" i="55" s="1"/>
  <c r="CL44" i="55" a="1"/>
  <c r="CL44" i="55" s="1"/>
  <c r="CE44" i="55" a="1"/>
  <c r="CE44" i="55" s="1"/>
  <c r="BM44" i="55" a="1"/>
  <c r="BM44" i="55" s="1"/>
  <c r="BG44" i="55" a="1"/>
  <c r="BG44" i="55" s="1"/>
  <c r="DQ44" i="55" a="1"/>
  <c r="DQ44" i="55" s="1"/>
  <c r="DD44" i="55" a="1"/>
  <c r="DD44" i="55" s="1"/>
  <c r="CX44" i="55" a="1"/>
  <c r="CX44" i="55" s="1"/>
  <c r="CD44" i="55" a="1"/>
  <c r="CD44" i="55" s="1"/>
  <c r="BY44" i="55" a="1"/>
  <c r="BY44" i="55" s="1"/>
  <c r="BS44" i="55" a="1"/>
  <c r="BS44" i="55" s="1"/>
  <c r="BL44" i="55" a="1"/>
  <c r="BL44" i="55" s="1"/>
  <c r="BF44" i="55" a="1"/>
  <c r="BF44" i="55" s="1"/>
  <c r="AY44" i="55" a="1"/>
  <c r="AY44" i="55" s="1"/>
  <c r="DP44" i="55" a="1"/>
  <c r="DP44" i="55" s="1"/>
  <c r="DI44" i="55" a="1"/>
  <c r="DI44" i="55" s="1"/>
  <c r="DC44" i="55" a="1"/>
  <c r="DC44" i="55" s="1"/>
  <c r="CW44" i="55" a="1"/>
  <c r="CW44" i="55" s="1"/>
  <c r="CQ44" i="55" a="1"/>
  <c r="CQ44" i="55" s="1"/>
  <c r="CK44" i="55" a="1"/>
  <c r="CK44" i="55" s="1"/>
  <c r="BX44" i="55" a="1"/>
  <c r="BX44" i="55" s="1"/>
  <c r="BR44" i="55" a="1"/>
  <c r="BR44" i="55" s="1"/>
  <c r="DO44" i="55" a="1"/>
  <c r="DO44" i="55" s="1"/>
  <c r="DB44" i="55" a="1"/>
  <c r="DB44" i="55" s="1"/>
  <c r="CP44" i="55" a="1"/>
  <c r="CP44" i="55" s="1"/>
  <c r="CJ44" i="55" a="1"/>
  <c r="CJ44" i="55" s="1"/>
  <c r="CC44" i="55" a="1"/>
  <c r="CC44" i="55" s="1"/>
  <c r="BW44" i="55" a="1"/>
  <c r="BW44" i="55" s="1"/>
  <c r="BQ44" i="55" a="1"/>
  <c r="BQ44" i="55" s="1"/>
  <c r="BK44" i="55" a="1"/>
  <c r="BK44" i="55" s="1"/>
  <c r="BE44" i="55" a="1"/>
  <c r="BE44" i="55" s="1"/>
  <c r="DU44" i="55" a="1"/>
  <c r="DU44" i="55" s="1"/>
  <c r="DN44" i="55" a="1"/>
  <c r="DN44" i="55" s="1"/>
  <c r="DH44" i="55" a="1"/>
  <c r="DH44" i="55" s="1"/>
  <c r="DA44" i="55" a="1"/>
  <c r="DA44" i="55" s="1"/>
  <c r="CV44" i="55" a="1"/>
  <c r="CV44" i="55" s="1"/>
  <c r="DT44" i="55" a="1"/>
  <c r="DT44" i="55" s="1"/>
  <c r="DM44" i="55" a="1"/>
  <c r="DM44" i="55" s="1"/>
  <c r="DG44" i="55" a="1"/>
  <c r="DG44" i="55" s="1"/>
  <c r="CU44" i="55" a="1"/>
  <c r="CU44" i="55" s="1"/>
  <c r="CN44" i="55" a="1"/>
  <c r="CN44" i="55" s="1"/>
  <c r="CH44" i="55" a="1"/>
  <c r="CH44" i="55" s="1"/>
  <c r="CB44" i="55" a="1"/>
  <c r="CB44" i="55" s="1"/>
  <c r="BU44" i="55" a="1"/>
  <c r="BU44" i="55" s="1"/>
  <c r="BP44" i="55" a="1"/>
  <c r="BP44" i="55" s="1"/>
  <c r="BI44" i="55" a="1"/>
  <c r="BI44" i="55" s="1"/>
  <c r="BC44" i="55" a="1"/>
  <c r="BC44" i="55" s="1"/>
  <c r="DS44" i="55" a="1"/>
  <c r="DS44" i="55" s="1"/>
  <c r="DL44" i="55" a="1"/>
  <c r="DL44" i="55" s="1"/>
  <c r="DF44" i="55" a="1"/>
  <c r="DF44" i="55" s="1"/>
  <c r="CZ44" i="55" a="1"/>
  <c r="CZ44" i="55" s="1"/>
  <c r="CT44" i="55" a="1"/>
  <c r="CT44" i="55" s="1"/>
  <c r="CG44" i="55" a="1"/>
  <c r="CG44" i="55" s="1"/>
  <c r="CA44" i="55" a="1"/>
  <c r="CA44" i="55" s="1"/>
  <c r="DR44" i="55" a="1"/>
  <c r="DR44" i="55" s="1"/>
  <c r="DK44" i="55" a="1"/>
  <c r="DK44" i="55" s="1"/>
  <c r="CS44" i="55" a="1"/>
  <c r="CS44" i="55" s="1"/>
  <c r="CM44" i="55" a="1"/>
  <c r="CM44" i="55" s="1"/>
  <c r="CF44" i="55" a="1"/>
  <c r="CF44" i="55" s="1"/>
  <c r="BZ44" i="55" a="1"/>
  <c r="BZ44" i="55" s="1"/>
  <c r="BT44" i="55" a="1"/>
  <c r="BT44" i="55" s="1"/>
  <c r="BN44" i="55" a="1"/>
  <c r="BN44" i="55" s="1"/>
  <c r="BA44" i="55" a="1"/>
  <c r="BA44" i="55" s="1"/>
  <c r="AU44" i="55" a="1"/>
  <c r="AU44" i="55" s="1"/>
  <c r="CI44" i="55" a="1"/>
  <c r="CI44" i="55" s="1"/>
  <c r="BH44" i="55" a="1"/>
  <c r="BH44" i="55" s="1"/>
  <c r="AV44" i="55" a="1"/>
  <c r="AV44" i="55" s="1"/>
  <c r="AT44" i="55" a="1"/>
  <c r="AT44" i="55" s="1"/>
  <c r="BV44" i="55" a="1"/>
  <c r="BV44" i="55" s="1"/>
  <c r="BD44" i="55" a="1"/>
  <c r="BD44" i="55" s="1"/>
  <c r="AS44" i="55" a="1"/>
  <c r="AS44" i="55" s="1"/>
  <c r="BB44" i="55" a="1"/>
  <c r="BB44" i="55" s="1"/>
  <c r="AZ44" i="55" a="1"/>
  <c r="AZ44" i="55" s="1"/>
  <c r="BO44" i="55" a="1"/>
  <c r="BO44" i="55" s="1"/>
  <c r="AX44" i="55" a="1"/>
  <c r="AX44" i="55" s="1"/>
  <c r="AW44" i="55" a="1"/>
  <c r="AW44" i="55" s="1"/>
  <c r="CO44" i="55" a="1"/>
  <c r="CO44" i="55" s="1"/>
  <c r="BJ44" i="55" a="1"/>
  <c r="BJ44" i="55" s="1"/>
  <c r="AJ245" i="60"/>
  <c r="O245" i="60" s="1"/>
  <c r="DK31" i="55" a="1"/>
  <c r="DK31" i="55" s="1"/>
  <c r="DD31" i="55" a="1"/>
  <c r="DD31" i="55" s="1"/>
  <c r="CS31" i="55" a="1"/>
  <c r="CS31" i="55" s="1"/>
  <c r="CM31" i="55" a="1"/>
  <c r="CM31" i="55" s="1"/>
  <c r="BV31" i="55" a="1"/>
  <c r="BV31" i="55" s="1"/>
  <c r="BP31" i="55" a="1"/>
  <c r="BP31" i="55" s="1"/>
  <c r="BI31" i="55" a="1"/>
  <c r="BI31" i="55" s="1"/>
  <c r="DQ31" i="55" a="1"/>
  <c r="DQ31" i="55" s="1"/>
  <c r="DJ31" i="55" a="1"/>
  <c r="DJ31" i="55" s="1"/>
  <c r="CX31" i="55" a="1"/>
  <c r="CX31" i="55" s="1"/>
  <c r="CR31" i="55" a="1"/>
  <c r="CR31" i="55" s="1"/>
  <c r="CG31" i="55" a="1"/>
  <c r="CG31" i="55" s="1"/>
  <c r="CA31" i="55" a="1"/>
  <c r="CA31" i="55" s="1"/>
  <c r="BO31" i="55" a="1"/>
  <c r="BO31" i="55" s="1"/>
  <c r="BH31" i="55" a="1"/>
  <c r="BH31" i="55" s="1"/>
  <c r="BB31" i="55" a="1"/>
  <c r="BB31" i="55" s="1"/>
  <c r="DP31" i="55" a="1"/>
  <c r="DP31" i="55" s="1"/>
  <c r="DI31" i="55" a="1"/>
  <c r="DI31" i="55" s="1"/>
  <c r="DC31" i="55" a="1"/>
  <c r="DC31" i="55" s="1"/>
  <c r="CW31" i="55" a="1"/>
  <c r="CW31" i="55" s="1"/>
  <c r="CQ31" i="55" a="1"/>
  <c r="CQ31" i="55" s="1"/>
  <c r="CL31" i="55" a="1"/>
  <c r="CL31" i="55" s="1"/>
  <c r="CF31" i="55" a="1"/>
  <c r="CF31" i="55" s="1"/>
  <c r="BZ31" i="55" a="1"/>
  <c r="BZ31" i="55" s="1"/>
  <c r="DO31" i="55" a="1"/>
  <c r="DO31" i="55" s="1"/>
  <c r="DH31" i="55" a="1"/>
  <c r="DH31" i="55" s="1"/>
  <c r="DB31" i="55" a="1"/>
  <c r="DB31" i="55" s="1"/>
  <c r="CV31" i="55" a="1"/>
  <c r="CV31" i="55" s="1"/>
  <c r="CE31" i="55" a="1"/>
  <c r="CE31" i="55" s="1"/>
  <c r="BY31" i="55" a="1"/>
  <c r="BY31" i="55" s="1"/>
  <c r="BT31" i="55" a="1"/>
  <c r="BT31" i="55" s="1"/>
  <c r="BM31" i="55" a="1"/>
  <c r="BM31" i="55" s="1"/>
  <c r="BF31" i="55" a="1"/>
  <c r="BF31" i="55" s="1"/>
  <c r="AZ31" i="55" a="1"/>
  <c r="AZ31" i="55" s="1"/>
  <c r="AT31" i="55" a="1"/>
  <c r="AT31" i="55" s="1"/>
  <c r="DU31" i="55" a="1"/>
  <c r="DU31" i="55" s="1"/>
  <c r="DN31" i="55" a="1"/>
  <c r="DN31" i="55" s="1"/>
  <c r="DA31" i="55" a="1"/>
  <c r="DA31" i="55" s="1"/>
  <c r="CU31" i="55" a="1"/>
  <c r="CU31" i="55" s="1"/>
  <c r="CP31" i="55" a="1"/>
  <c r="CP31" i="55" s="1"/>
  <c r="CK31" i="55" a="1"/>
  <c r="CK31" i="55" s="1"/>
  <c r="BX31" i="55" a="1"/>
  <c r="BX31" i="55" s="1"/>
  <c r="BS31" i="55" a="1"/>
  <c r="BS31" i="55" s="1"/>
  <c r="BL31" i="55" a="1"/>
  <c r="BL31" i="55" s="1"/>
  <c r="BE31" i="55" a="1"/>
  <c r="BE31" i="55" s="1"/>
  <c r="DT31" i="55" a="1"/>
  <c r="DT31" i="55" s="1"/>
  <c r="DG31" i="55" a="1"/>
  <c r="DG31" i="55" s="1"/>
  <c r="CZ31" i="55" a="1"/>
  <c r="CZ31" i="55" s="1"/>
  <c r="CJ31" i="55" a="1"/>
  <c r="CJ31" i="55" s="1"/>
  <c r="CD31" i="55" a="1"/>
  <c r="CD31" i="55" s="1"/>
  <c r="BK31" i="55" a="1"/>
  <c r="BK31" i="55" s="1"/>
  <c r="DS31" i="55" a="1"/>
  <c r="DS31" i="55" s="1"/>
  <c r="DM31" i="55" a="1"/>
  <c r="DM31" i="55" s="1"/>
  <c r="DF31" i="55" a="1"/>
  <c r="DF31" i="55" s="1"/>
  <c r="CT31" i="55" a="1"/>
  <c r="CT31" i="55" s="1"/>
  <c r="CO31" i="55" a="1"/>
  <c r="CO31" i="55" s="1"/>
  <c r="CI31" i="55" a="1"/>
  <c r="CI31" i="55" s="1"/>
  <c r="CC31" i="55" a="1"/>
  <c r="CC31" i="55" s="1"/>
  <c r="BW31" i="55" a="1"/>
  <c r="BW31" i="55" s="1"/>
  <c r="BR31" i="55" a="1"/>
  <c r="BR31" i="55" s="1"/>
  <c r="DR31" i="55" a="1"/>
  <c r="DR31" i="55" s="1"/>
  <c r="DL31" i="55" a="1"/>
  <c r="DL31" i="55" s="1"/>
  <c r="DE31" i="55" a="1"/>
  <c r="DE31" i="55" s="1"/>
  <c r="CY31" i="55" a="1"/>
  <c r="CY31" i="55" s="1"/>
  <c r="CN31" i="55" a="1"/>
  <c r="CN31" i="55" s="1"/>
  <c r="CB31" i="55" a="1"/>
  <c r="CB31" i="55" s="1"/>
  <c r="BD31" i="55" a="1"/>
  <c r="BD31" i="55" s="1"/>
  <c r="AV31" i="55" a="1"/>
  <c r="AV31" i="55" s="1"/>
  <c r="BU31" i="55" a="1"/>
  <c r="BU31" i="55" s="1"/>
  <c r="BC31" i="55" a="1"/>
  <c r="BC31" i="55" s="1"/>
  <c r="AU31" i="55" a="1"/>
  <c r="AU31" i="55" s="1"/>
  <c r="BQ31" i="55" a="1"/>
  <c r="BQ31" i="55" s="1"/>
  <c r="AS31" i="55" a="1"/>
  <c r="AS31" i="55" s="1"/>
  <c r="BN31" i="55" a="1"/>
  <c r="BN31" i="55" s="1"/>
  <c r="BA31" i="55" a="1"/>
  <c r="BA31" i="55" s="1"/>
  <c r="AY31" i="55" a="1"/>
  <c r="AY31" i="55" s="1"/>
  <c r="BJ31" i="55" a="1"/>
  <c r="BJ31" i="55" s="1"/>
  <c r="AX31" i="55" a="1"/>
  <c r="AX31" i="55" s="1"/>
  <c r="CH31" i="55" a="1"/>
  <c r="CH31" i="55" s="1"/>
  <c r="BG31" i="55" a="1"/>
  <c r="BG31" i="55" s="1"/>
  <c r="AW31" i="55" a="1"/>
  <c r="AW31" i="55" s="1"/>
  <c r="AJ268" i="60"/>
  <c r="O268" i="60" s="1"/>
  <c r="W268" i="60" s="1"/>
  <c r="DR54" i="55" a="1"/>
  <c r="DR54" i="55" s="1"/>
  <c r="DS54" i="55" a="1"/>
  <c r="DS54" i="55" s="1"/>
  <c r="DF54" i="55" a="1"/>
  <c r="DF54" i="55" s="1"/>
  <c r="CZ54" i="55" a="1"/>
  <c r="CZ54" i="55" s="1"/>
  <c r="DU54" i="55" a="1"/>
  <c r="DU54" i="55" s="1"/>
  <c r="DM54" i="55" a="1"/>
  <c r="DM54" i="55" s="1"/>
  <c r="DE54" i="55" a="1"/>
  <c r="DE54" i="55" s="1"/>
  <c r="CX54" i="55" a="1"/>
  <c r="CX54" i="55" s="1"/>
  <c r="CS54" i="55" a="1"/>
  <c r="CS54" i="55" s="1"/>
  <c r="CA54" i="55" a="1"/>
  <c r="CA54" i="55" s="1"/>
  <c r="BU54" i="55" a="1"/>
  <c r="BU54" i="55" s="1"/>
  <c r="BI54" i="55" a="1"/>
  <c r="BI54" i="55" s="1"/>
  <c r="BD54" i="55" a="1"/>
  <c r="BD54" i="55" s="1"/>
  <c r="AX54" i="55" a="1"/>
  <c r="AX54" i="55" s="1"/>
  <c r="DT54" i="55" a="1"/>
  <c r="DT54" i="55" s="1"/>
  <c r="DL54" i="55" a="1"/>
  <c r="DL54" i="55" s="1"/>
  <c r="CW54" i="55" a="1"/>
  <c r="CW54" i="55" s="1"/>
  <c r="CR54" i="55" a="1"/>
  <c r="CR54" i="55" s="1"/>
  <c r="CL54" i="55" a="1"/>
  <c r="CL54" i="55" s="1"/>
  <c r="CF54" i="55" a="1"/>
  <c r="CF54" i="55" s="1"/>
  <c r="BZ54" i="55" a="1"/>
  <c r="BZ54" i="55" s="1"/>
  <c r="BT54" i="55" a="1"/>
  <c r="BT54" i="55" s="1"/>
  <c r="BO54" i="55" a="1"/>
  <c r="BO54" i="55" s="1"/>
  <c r="BH54" i="55" a="1"/>
  <c r="BH54" i="55" s="1"/>
  <c r="BC54" i="55" a="1"/>
  <c r="BC54" i="55" s="1"/>
  <c r="AW54" i="55" a="1"/>
  <c r="AW54" i="55" s="1"/>
  <c r="DK54" i="55" a="1"/>
  <c r="DK54" i="55" s="1"/>
  <c r="DD54" i="55" a="1"/>
  <c r="DD54" i="55" s="1"/>
  <c r="CQ54" i="55" a="1"/>
  <c r="CQ54" i="55" s="1"/>
  <c r="CK54" i="55" a="1"/>
  <c r="CK54" i="55" s="1"/>
  <c r="CE54" i="55" a="1"/>
  <c r="CE54" i="55" s="1"/>
  <c r="BY54" i="55" a="1"/>
  <c r="BY54" i="55" s="1"/>
  <c r="BS54" i="55" a="1"/>
  <c r="BS54" i="55" s="1"/>
  <c r="BB54" i="55" a="1"/>
  <c r="BB54" i="55" s="1"/>
  <c r="AV54" i="55" a="1"/>
  <c r="AV54" i="55" s="1"/>
  <c r="CV54" i="55" a="1"/>
  <c r="CV54" i="55" s="1"/>
  <c r="CP54" i="55" a="1"/>
  <c r="CP54" i="55" s="1"/>
  <c r="BN54" i="55" a="1"/>
  <c r="BN54" i="55" s="1"/>
  <c r="BG54" i="55" a="1"/>
  <c r="BG54" i="55" s="1"/>
  <c r="BA54" i="55" a="1"/>
  <c r="BA54" i="55" s="1"/>
  <c r="DQ54" i="55" a="1"/>
  <c r="DQ54" i="55" s="1"/>
  <c r="DJ54" i="55" a="1"/>
  <c r="DJ54" i="55" s="1"/>
  <c r="DC54" i="55" a="1"/>
  <c r="DC54" i="55" s="1"/>
  <c r="CO54" i="55" a="1"/>
  <c r="CO54" i="55" s="1"/>
  <c r="CJ54" i="55" a="1"/>
  <c r="CJ54" i="55" s="1"/>
  <c r="CD54" i="55" a="1"/>
  <c r="CD54" i="55" s="1"/>
  <c r="BX54" i="55" a="1"/>
  <c r="BX54" i="55" s="1"/>
  <c r="BR54" i="55" a="1"/>
  <c r="BR54" i="55" s="1"/>
  <c r="BM54" i="55" a="1"/>
  <c r="BM54" i="55" s="1"/>
  <c r="AU54" i="55" a="1"/>
  <c r="AU54" i="55" s="1"/>
  <c r="DP54" i="55" a="1"/>
  <c r="DP54" i="55" s="1"/>
  <c r="DI54" i="55" a="1"/>
  <c r="DI54" i="55" s="1"/>
  <c r="DB54" i="55" a="1"/>
  <c r="DB54" i="55" s="1"/>
  <c r="CU54" i="55" a="1"/>
  <c r="CU54" i="55" s="1"/>
  <c r="CN54" i="55" a="1"/>
  <c r="CN54" i="55" s="1"/>
  <c r="CI54" i="55" a="1"/>
  <c r="CI54" i="55" s="1"/>
  <c r="CC54" i="55" a="1"/>
  <c r="CC54" i="55" s="1"/>
  <c r="BQ54" i="55" a="1"/>
  <c r="BQ54" i="55" s="1"/>
  <c r="BL54" i="55" a="1"/>
  <c r="BL54" i="55" s="1"/>
  <c r="BF54" i="55" a="1"/>
  <c r="BF54" i="55" s="1"/>
  <c r="AZ54" i="55" a="1"/>
  <c r="AZ54" i="55" s="1"/>
  <c r="AT54" i="55" a="1"/>
  <c r="AT54" i="55" s="1"/>
  <c r="DO54" i="55" a="1"/>
  <c r="DO54" i="55" s="1"/>
  <c r="DH54" i="55" a="1"/>
  <c r="DH54" i="55" s="1"/>
  <c r="DA54" i="55" a="1"/>
  <c r="DA54" i="55" s="1"/>
  <c r="CH54" i="55" a="1"/>
  <c r="CH54" i="55" s="1"/>
  <c r="CB54" i="55" a="1"/>
  <c r="CB54" i="55" s="1"/>
  <c r="BW54" i="55" a="1"/>
  <c r="BW54" i="55" s="1"/>
  <c r="BK54" i="55" a="1"/>
  <c r="BK54" i="55" s="1"/>
  <c r="BE54" i="55" a="1"/>
  <c r="BE54" i="55" s="1"/>
  <c r="AY54" i="55" a="1"/>
  <c r="AY54" i="55" s="1"/>
  <c r="AS54" i="55" a="1"/>
  <c r="AS54" i="55" s="1"/>
  <c r="DN54" i="55" a="1"/>
  <c r="DN54" i="55" s="1"/>
  <c r="DG54" i="55" a="1"/>
  <c r="DG54" i="55" s="1"/>
  <c r="CY54" i="55" a="1"/>
  <c r="CY54" i="55" s="1"/>
  <c r="CT54" i="55" a="1"/>
  <c r="CT54" i="55" s="1"/>
  <c r="CM54" i="55" a="1"/>
  <c r="CM54" i="55" s="1"/>
  <c r="CG54" i="55" a="1"/>
  <c r="CG54" i="55" s="1"/>
  <c r="BV54" i="55" a="1"/>
  <c r="BV54" i="55" s="1"/>
  <c r="BP54" i="55" a="1"/>
  <c r="BP54" i="55" s="1"/>
  <c r="BJ54" i="55" a="1"/>
  <c r="BJ54" i="55" s="1"/>
  <c r="AJ246" i="60"/>
  <c r="O246" i="60" s="1"/>
  <c r="W246" i="60" s="1"/>
  <c r="DQ32" i="55" a="1"/>
  <c r="DQ32" i="55" s="1"/>
  <c r="DK32" i="55" a="1"/>
  <c r="DK32" i="55" s="1"/>
  <c r="DE32" i="55" a="1"/>
  <c r="DE32" i="55" s="1"/>
  <c r="CY32" i="55" a="1"/>
  <c r="CY32" i="55" s="1"/>
  <c r="CR32" i="55" a="1"/>
  <c r="CR32" i="55" s="1"/>
  <c r="CL32" i="55" a="1"/>
  <c r="CL32" i="55" s="1"/>
  <c r="CF32" i="55" a="1"/>
  <c r="CF32" i="55" s="1"/>
  <c r="BT32" i="55" a="1"/>
  <c r="BT32" i="55" s="1"/>
  <c r="BM32" i="55" a="1"/>
  <c r="BM32" i="55" s="1"/>
  <c r="BA32" i="55" a="1"/>
  <c r="BA32" i="55" s="1"/>
  <c r="AT32" i="55" a="1"/>
  <c r="AT32" i="55" s="1"/>
  <c r="DP32" i="55" a="1"/>
  <c r="DP32" i="55" s="1"/>
  <c r="DJ32" i="55" a="1"/>
  <c r="DJ32" i="55" s="1"/>
  <c r="CX32" i="55" a="1"/>
  <c r="CX32" i="55" s="1"/>
  <c r="CQ32" i="55" a="1"/>
  <c r="CQ32" i="55" s="1"/>
  <c r="CK32" i="55" a="1"/>
  <c r="CK32" i="55" s="1"/>
  <c r="CE32" i="55" a="1"/>
  <c r="CE32" i="55" s="1"/>
  <c r="BY32" i="55" a="1"/>
  <c r="BY32" i="55" s="1"/>
  <c r="BS32" i="55" a="1"/>
  <c r="BS32" i="55" s="1"/>
  <c r="BL32" i="55" a="1"/>
  <c r="BL32" i="55" s="1"/>
  <c r="BF32" i="55" a="1"/>
  <c r="BF32" i="55" s="1"/>
  <c r="AZ32" i="55" a="1"/>
  <c r="AZ32" i="55" s="1"/>
  <c r="DO32" i="55" a="1"/>
  <c r="DO32" i="55" s="1"/>
  <c r="DD32" i="55" a="1"/>
  <c r="DD32" i="55" s="1"/>
  <c r="CW32" i="55" a="1"/>
  <c r="CW32" i="55" s="1"/>
  <c r="CJ32" i="55" a="1"/>
  <c r="CJ32" i="55" s="1"/>
  <c r="CD32" i="55" a="1"/>
  <c r="CD32" i="55" s="1"/>
  <c r="BR32" i="55" a="1"/>
  <c r="BR32" i="55" s="1"/>
  <c r="BK32" i="55" a="1"/>
  <c r="BK32" i="55" s="1"/>
  <c r="BE32" i="55" a="1"/>
  <c r="BE32" i="55" s="1"/>
  <c r="AY32" i="55" a="1"/>
  <c r="AY32" i="55" s="1"/>
  <c r="AS32" i="55" a="1"/>
  <c r="AS32" i="55" s="1"/>
  <c r="DU32" i="55" a="1"/>
  <c r="DU32" i="55" s="1"/>
  <c r="DI32" i="55" a="1"/>
  <c r="DI32" i="55" s="1"/>
  <c r="DC32" i="55" a="1"/>
  <c r="DC32" i="55" s="1"/>
  <c r="CP32" i="55" a="1"/>
  <c r="CP32" i="55" s="1"/>
  <c r="CI32" i="55" a="1"/>
  <c r="CI32" i="55" s="1"/>
  <c r="BX32" i="55" a="1"/>
  <c r="BX32" i="55" s="1"/>
  <c r="BQ32" i="55" a="1"/>
  <c r="BQ32" i="55" s="1"/>
  <c r="BD32" i="55" a="1"/>
  <c r="BD32" i="55" s="1"/>
  <c r="AX32" i="55" a="1"/>
  <c r="AX32" i="55" s="1"/>
  <c r="DT32" i="55" a="1"/>
  <c r="DT32" i="55" s="1"/>
  <c r="DN32" i="55" a="1"/>
  <c r="DN32" i="55" s="1"/>
  <c r="DH32" i="55" a="1"/>
  <c r="DH32" i="55" s="1"/>
  <c r="DB32" i="55" a="1"/>
  <c r="DB32" i="55" s="1"/>
  <c r="CV32" i="55" a="1"/>
  <c r="CV32" i="55" s="1"/>
  <c r="CO32" i="55" a="1"/>
  <c r="CO32" i="55" s="1"/>
  <c r="CC32" i="55" a="1"/>
  <c r="CC32" i="55" s="1"/>
  <c r="BW32" i="55" a="1"/>
  <c r="BW32" i="55" s="1"/>
  <c r="BJ32" i="55" a="1"/>
  <c r="BJ32" i="55" s="1"/>
  <c r="BC32" i="55" a="1"/>
  <c r="BC32" i="55" s="1"/>
  <c r="DS32" i="55" a="1"/>
  <c r="DS32" i="55" s="1"/>
  <c r="DG32" i="55" a="1"/>
  <c r="DG32" i="55" s="1"/>
  <c r="DA32" i="55" a="1"/>
  <c r="DA32" i="55" s="1"/>
  <c r="CU32" i="55" a="1"/>
  <c r="CU32" i="55" s="1"/>
  <c r="CN32" i="55" a="1"/>
  <c r="CN32" i="55" s="1"/>
  <c r="CH32" i="55" a="1"/>
  <c r="CH32" i="55" s="1"/>
  <c r="CB32" i="55" a="1"/>
  <c r="CB32" i="55" s="1"/>
  <c r="BV32" i="55" a="1"/>
  <c r="BV32" i="55" s="1"/>
  <c r="BP32" i="55" a="1"/>
  <c r="BP32" i="55" s="1"/>
  <c r="BI32" i="55" a="1"/>
  <c r="BI32" i="55" s="1"/>
  <c r="AW32" i="55" a="1"/>
  <c r="AW32" i="55" s="1"/>
  <c r="DM32" i="55" a="1"/>
  <c r="DM32" i="55" s="1"/>
  <c r="DF32" i="55" a="1"/>
  <c r="DF32" i="55" s="1"/>
  <c r="CT32" i="55" a="1"/>
  <c r="CT32" i="55" s="1"/>
  <c r="CM32" i="55" a="1"/>
  <c r="CM32" i="55" s="1"/>
  <c r="CA32" i="55" a="1"/>
  <c r="CA32" i="55" s="1"/>
  <c r="BU32" i="55" a="1"/>
  <c r="BU32" i="55" s="1"/>
  <c r="BO32" i="55" a="1"/>
  <c r="BO32" i="55" s="1"/>
  <c r="BH32" i="55" a="1"/>
  <c r="BH32" i="55" s="1"/>
  <c r="BB32" i="55" a="1"/>
  <c r="BB32" i="55" s="1"/>
  <c r="AV32" i="55" a="1"/>
  <c r="AV32" i="55" s="1"/>
  <c r="DR32" i="55" a="1"/>
  <c r="DR32" i="55" s="1"/>
  <c r="DL32" i="55" a="1"/>
  <c r="DL32" i="55" s="1"/>
  <c r="CZ32" i="55" a="1"/>
  <c r="CZ32" i="55" s="1"/>
  <c r="CS32" i="55" a="1"/>
  <c r="CS32" i="55" s="1"/>
  <c r="CG32" i="55" a="1"/>
  <c r="CG32" i="55" s="1"/>
  <c r="BZ32" i="55" a="1"/>
  <c r="BZ32" i="55" s="1"/>
  <c r="BN32" i="55" a="1"/>
  <c r="BN32" i="55" s="1"/>
  <c r="BG32" i="55" a="1"/>
  <c r="BG32" i="55" s="1"/>
  <c r="AU32" i="55" a="1"/>
  <c r="AU32" i="55" s="1"/>
  <c r="AJ273" i="60"/>
  <c r="O273" i="60" s="1"/>
  <c r="W273" i="60" s="1"/>
  <c r="DT59" i="55" a="1"/>
  <c r="DT59" i="55" s="1"/>
  <c r="DA59" i="55" a="1"/>
  <c r="DA59" i="55" s="1"/>
  <c r="CU59" i="55" a="1"/>
  <c r="CU59" i="55" s="1"/>
  <c r="CN59" i="55" a="1"/>
  <c r="CN59" i="55" s="1"/>
  <c r="CH59" i="55" a="1"/>
  <c r="CH59" i="55" s="1"/>
  <c r="CA59" i="55" a="1"/>
  <c r="CA59" i="55" s="1"/>
  <c r="BT59" i="55" a="1"/>
  <c r="BT59" i="55" s="1"/>
  <c r="BM59" i="55" a="1"/>
  <c r="BM59" i="55" s="1"/>
  <c r="BF59" i="55" a="1"/>
  <c r="BF59" i="55" s="1"/>
  <c r="AZ59" i="55" a="1"/>
  <c r="AZ59" i="55" s="1"/>
  <c r="AT59" i="55" a="1"/>
  <c r="AT59" i="55" s="1"/>
  <c r="DS59" i="55" a="1"/>
  <c r="DS59" i="55" s="1"/>
  <c r="DN59" i="55" a="1"/>
  <c r="DN59" i="55" s="1"/>
  <c r="DG59" i="55" a="1"/>
  <c r="DG59" i="55" s="1"/>
  <c r="CT59" i="55" a="1"/>
  <c r="CT59" i="55" s="1"/>
  <c r="CM59" i="55" a="1"/>
  <c r="CM59" i="55" s="1"/>
  <c r="CG59" i="55" a="1"/>
  <c r="CG59" i="55" s="1"/>
  <c r="BZ59" i="55" a="1"/>
  <c r="BZ59" i="55" s="1"/>
  <c r="BS59" i="55" a="1"/>
  <c r="BS59" i="55" s="1"/>
  <c r="BL59" i="55" a="1"/>
  <c r="BL59" i="55" s="1"/>
  <c r="BE59" i="55" a="1"/>
  <c r="BE59" i="55" s="1"/>
  <c r="AY59" i="55" a="1"/>
  <c r="AY59" i="55" s="1"/>
  <c r="AS59" i="55" a="1"/>
  <c r="AS59" i="55" s="1"/>
  <c r="DR59" i="55" a="1"/>
  <c r="DR59" i="55" s="1"/>
  <c r="DM59" i="55" a="1"/>
  <c r="DM59" i="55" s="1"/>
  <c r="CZ59" i="55" a="1"/>
  <c r="CZ59" i="55" s="1"/>
  <c r="CS59" i="55" a="1"/>
  <c r="CS59" i="55" s="1"/>
  <c r="CL59" i="55" a="1"/>
  <c r="CL59" i="55" s="1"/>
  <c r="CF59" i="55" a="1"/>
  <c r="CF59" i="55" s="1"/>
  <c r="BY59" i="55" a="1"/>
  <c r="BY59" i="55" s="1"/>
  <c r="AX59" i="55" a="1"/>
  <c r="AX59" i="55" s="1"/>
  <c r="DQ59" i="55" a="1"/>
  <c r="DQ59" i="55" s="1"/>
  <c r="DL59" i="55" a="1"/>
  <c r="DL59" i="55" s="1"/>
  <c r="DF59" i="55" a="1"/>
  <c r="DF59" i="55" s="1"/>
  <c r="CY59" i="55" a="1"/>
  <c r="CY59" i="55" s="1"/>
  <c r="CR59" i="55" a="1"/>
  <c r="CR59" i="55" s="1"/>
  <c r="CK59" i="55" a="1"/>
  <c r="CK59" i="55" s="1"/>
  <c r="CE59" i="55" a="1"/>
  <c r="CE59" i="55" s="1"/>
  <c r="BX59" i="55" a="1"/>
  <c r="BX59" i="55" s="1"/>
  <c r="BR59" i="55" a="1"/>
  <c r="BR59" i="55" s="1"/>
  <c r="BK59" i="55" a="1"/>
  <c r="BK59" i="55" s="1"/>
  <c r="BD59" i="55" a="1"/>
  <c r="BD59" i="55" s="1"/>
  <c r="AW59" i="55" a="1"/>
  <c r="AW59" i="55" s="1"/>
  <c r="DK59" i="55" a="1"/>
  <c r="DK59" i="55" s="1"/>
  <c r="DE59" i="55" a="1"/>
  <c r="DE59" i="55" s="1"/>
  <c r="CD59" i="55" a="1"/>
  <c r="CD59" i="55" s="1"/>
  <c r="BW59" i="55" a="1"/>
  <c r="BW59" i="55" s="1"/>
  <c r="BQ59" i="55" a="1"/>
  <c r="BQ59" i="55" s="1"/>
  <c r="BJ59" i="55" a="1"/>
  <c r="BJ59" i="55" s="1"/>
  <c r="BC59" i="55" a="1"/>
  <c r="BC59" i="55" s="1"/>
  <c r="AV59" i="55" a="1"/>
  <c r="AV59" i="55" s="1"/>
  <c r="DP59" i="55" a="1"/>
  <c r="DP59" i="55" s="1"/>
  <c r="DJ59" i="55" a="1"/>
  <c r="DJ59" i="55" s="1"/>
  <c r="DD59" i="55" a="1"/>
  <c r="DD59" i="55" s="1"/>
  <c r="CX59" i="55" a="1"/>
  <c r="CX59" i="55" s="1"/>
  <c r="CQ59" i="55" a="1"/>
  <c r="CQ59" i="55" s="1"/>
  <c r="CJ59" i="55" a="1"/>
  <c r="CJ59" i="55" s="1"/>
  <c r="CC59" i="55" a="1"/>
  <c r="CC59" i="55" s="1"/>
  <c r="BV59" i="55" a="1"/>
  <c r="BV59" i="55" s="1"/>
  <c r="BP59" i="55" a="1"/>
  <c r="BP59" i="55" s="1"/>
  <c r="BI59" i="55" a="1"/>
  <c r="BI59" i="55" s="1"/>
  <c r="DI59" i="55" a="1"/>
  <c r="DI59" i="55" s="1"/>
  <c r="DC59" i="55" a="1"/>
  <c r="DC59" i="55" s="1"/>
  <c r="CW59" i="55" a="1"/>
  <c r="CW59" i="55" s="1"/>
  <c r="CP59" i="55" a="1"/>
  <c r="CP59" i="55" s="1"/>
  <c r="CI59" i="55" a="1"/>
  <c r="CI59" i="55" s="1"/>
  <c r="CB59" i="55" a="1"/>
  <c r="CB59" i="55" s="1"/>
  <c r="BU59" i="55" a="1"/>
  <c r="BU59" i="55" s="1"/>
  <c r="BO59" i="55" a="1"/>
  <c r="BO59" i="55" s="1"/>
  <c r="BH59" i="55" a="1"/>
  <c r="BH59" i="55" s="1"/>
  <c r="BB59" i="55" a="1"/>
  <c r="BB59" i="55" s="1"/>
  <c r="AU59" i="55" a="1"/>
  <c r="AU59" i="55" s="1"/>
  <c r="DU59" i="55" a="1"/>
  <c r="DU59" i="55" s="1"/>
  <c r="DO59" i="55" a="1"/>
  <c r="DO59" i="55" s="1"/>
  <c r="DH59" i="55" a="1"/>
  <c r="DH59" i="55" s="1"/>
  <c r="DB59" i="55" a="1"/>
  <c r="DB59" i="55" s="1"/>
  <c r="CV59" i="55" a="1"/>
  <c r="CV59" i="55" s="1"/>
  <c r="CO59" i="55" a="1"/>
  <c r="CO59" i="55" s="1"/>
  <c r="BN59" i="55" a="1"/>
  <c r="BN59" i="55" s="1"/>
  <c r="BG59" i="55" a="1"/>
  <c r="BG59" i="55" s="1"/>
  <c r="BA59" i="55" a="1"/>
  <c r="BA59" i="55" s="1"/>
  <c r="AJ233" i="60"/>
  <c r="O233" i="60" s="1"/>
  <c r="W233" i="60" s="1"/>
  <c r="DQ19" i="55" a="1"/>
  <c r="DQ19" i="55" s="1"/>
  <c r="CY19" i="55" a="1"/>
  <c r="CY19" i="55" s="1"/>
  <c r="CT19" i="55" a="1"/>
  <c r="CT19" i="55" s="1"/>
  <c r="CN19" i="55" a="1"/>
  <c r="CN19" i="55" s="1"/>
  <c r="CH19" i="55" a="1"/>
  <c r="CH19" i="55" s="1"/>
  <c r="CB19" i="55" a="1"/>
  <c r="CB19" i="55" s="1"/>
  <c r="BW19" i="55" a="1"/>
  <c r="BW19" i="55" s="1"/>
  <c r="BK19" i="55" a="1"/>
  <c r="BK19" i="55" s="1"/>
  <c r="BE19" i="55" a="1"/>
  <c r="BE19" i="55" s="1"/>
  <c r="DK19" i="55" a="1"/>
  <c r="DK19" i="55" s="1"/>
  <c r="DE19" i="55" a="1"/>
  <c r="DE19" i="55" s="1"/>
  <c r="CX19" i="55" a="1"/>
  <c r="CX19" i="55" s="1"/>
  <c r="BV19" i="55" a="1"/>
  <c r="BV19" i="55" s="1"/>
  <c r="BP19" i="55" a="1"/>
  <c r="BP19" i="55" s="1"/>
  <c r="BJ19" i="55" a="1"/>
  <c r="BJ19" i="55" s="1"/>
  <c r="AY19" i="55" a="1"/>
  <c r="AY19" i="55" s="1"/>
  <c r="AS19" i="55" a="1"/>
  <c r="AS19" i="55" s="1"/>
  <c r="DU19" i="55" a="1"/>
  <c r="DU19" i="55" s="1"/>
  <c r="DP19" i="55" a="1"/>
  <c r="DP19" i="55" s="1"/>
  <c r="DJ19" i="55" a="1"/>
  <c r="DJ19" i="55" s="1"/>
  <c r="CS19" i="55" a="1"/>
  <c r="CS19" i="55" s="1"/>
  <c r="CM19" i="55" a="1"/>
  <c r="CM19" i="55" s="1"/>
  <c r="CG19" i="55" a="1"/>
  <c r="CG19" i="55" s="1"/>
  <c r="CA19" i="55" a="1"/>
  <c r="CA19" i="55" s="1"/>
  <c r="BU19" i="55" a="1"/>
  <c r="BU19" i="55" s="1"/>
  <c r="BI19" i="55" a="1"/>
  <c r="BI19" i="55" s="1"/>
  <c r="BD19" i="55" a="1"/>
  <c r="BD19" i="55" s="1"/>
  <c r="AX19" i="55" a="1"/>
  <c r="AX19" i="55" s="1"/>
  <c r="DO19" i="55" a="1"/>
  <c r="DO19" i="55" s="1"/>
  <c r="DI19" i="55" a="1"/>
  <c r="DI19" i="55" s="1"/>
  <c r="DD19" i="55" a="1"/>
  <c r="DD19" i="55" s="1"/>
  <c r="CW19" i="55" a="1"/>
  <c r="CW19" i="55" s="1"/>
  <c r="CR19" i="55" a="1"/>
  <c r="CR19" i="55" s="1"/>
  <c r="CL19" i="55" a="1"/>
  <c r="CL19" i="55" s="1"/>
  <c r="CF19" i="55" a="1"/>
  <c r="CF19" i="55" s="1"/>
  <c r="BZ19" i="55" a="1"/>
  <c r="BZ19" i="55" s="1"/>
  <c r="BT19" i="55" a="1"/>
  <c r="BT19" i="55" s="1"/>
  <c r="BO19" i="55" a="1"/>
  <c r="BO19" i="55" s="1"/>
  <c r="BC19" i="55" a="1"/>
  <c r="BC19" i="55" s="1"/>
  <c r="AW19" i="55" a="1"/>
  <c r="AW19" i="55" s="1"/>
  <c r="DT19" i="55" a="1"/>
  <c r="DT19" i="55" s="1"/>
  <c r="DN19" i="55" a="1"/>
  <c r="DN19" i="55" s="1"/>
  <c r="DH19" i="55" a="1"/>
  <c r="DH19" i="55" s="1"/>
  <c r="DC19" i="55" a="1"/>
  <c r="DC19" i="55" s="1"/>
  <c r="CQ19" i="55" a="1"/>
  <c r="CQ19" i="55" s="1"/>
  <c r="CK19" i="55" a="1"/>
  <c r="CK19" i="55" s="1"/>
  <c r="BS19" i="55" a="1"/>
  <c r="BS19" i="55" s="1"/>
  <c r="BN19" i="55" a="1"/>
  <c r="BN19" i="55" s="1"/>
  <c r="BH19" i="55" a="1"/>
  <c r="BH19" i="55" s="1"/>
  <c r="BB19" i="55" a="1"/>
  <c r="BB19" i="55" s="1"/>
  <c r="AV19" i="55" a="1"/>
  <c r="AV19" i="55" s="1"/>
  <c r="DB19" i="55" a="1"/>
  <c r="DB19" i="55" s="1"/>
  <c r="CV19" i="55" a="1"/>
  <c r="CV19" i="55" s="1"/>
  <c r="CP19" i="55" a="1"/>
  <c r="CP19" i="55" s="1"/>
  <c r="CE19" i="55" a="1"/>
  <c r="CE19" i="55" s="1"/>
  <c r="BY19" i="55" a="1"/>
  <c r="BY19" i="55" s="1"/>
  <c r="BR19" i="55" a="1"/>
  <c r="BR19" i="55" s="1"/>
  <c r="DS19" i="55" a="1"/>
  <c r="DS19" i="55" s="1"/>
  <c r="DM19" i="55" a="1"/>
  <c r="DM19" i="55" s="1"/>
  <c r="DG19" i="55" a="1"/>
  <c r="DG19" i="55" s="1"/>
  <c r="DA19" i="55" a="1"/>
  <c r="DA19" i="55" s="1"/>
  <c r="CO19" i="55" a="1"/>
  <c r="CO19" i="55" s="1"/>
  <c r="CJ19" i="55" a="1"/>
  <c r="CJ19" i="55" s="1"/>
  <c r="CD19" i="55" a="1"/>
  <c r="CD19" i="55" s="1"/>
  <c r="BM19" i="55" a="1"/>
  <c r="BM19" i="55" s="1"/>
  <c r="BG19" i="55" a="1"/>
  <c r="BG19" i="55" s="1"/>
  <c r="BA19" i="55" a="1"/>
  <c r="BA19" i="55" s="1"/>
  <c r="AU19" i="55" a="1"/>
  <c r="AU19" i="55" s="1"/>
  <c r="DR19" i="55" a="1"/>
  <c r="DR19" i="55" s="1"/>
  <c r="DL19" i="55" a="1"/>
  <c r="DL19" i="55" s="1"/>
  <c r="DF19" i="55" a="1"/>
  <c r="DF19" i="55" s="1"/>
  <c r="CZ19" i="55" a="1"/>
  <c r="CZ19" i="55" s="1"/>
  <c r="CU19" i="55" a="1"/>
  <c r="CU19" i="55" s="1"/>
  <c r="CI19" i="55" a="1"/>
  <c r="CI19" i="55" s="1"/>
  <c r="CC19" i="55" a="1"/>
  <c r="CC19" i="55" s="1"/>
  <c r="BX19" i="55" a="1"/>
  <c r="BX19" i="55" s="1"/>
  <c r="BQ19" i="55" a="1"/>
  <c r="BQ19" i="55" s="1"/>
  <c r="BL19" i="55" a="1"/>
  <c r="BL19" i="55" s="1"/>
  <c r="BF19" i="55" a="1"/>
  <c r="BF19" i="55" s="1"/>
  <c r="AT19" i="55" a="1"/>
  <c r="AT19" i="55" s="1"/>
  <c r="AZ19" i="55" a="1"/>
  <c r="AZ19" i="55" s="1"/>
  <c r="AJ272" i="60"/>
  <c r="O272" i="60" s="1"/>
  <c r="W272" i="60" s="1"/>
  <c r="DK58" i="55" a="1"/>
  <c r="DK58" i="55" s="1"/>
  <c r="DE58" i="55" a="1"/>
  <c r="DE58" i="55" s="1"/>
  <c r="CG58" i="55" a="1"/>
  <c r="CG58" i="55" s="1"/>
  <c r="CA58" i="55" a="1"/>
  <c r="CA58" i="55" s="1"/>
  <c r="BU58" i="55" a="1"/>
  <c r="BU58" i="55" s="1"/>
  <c r="BJ58" i="55" a="1"/>
  <c r="BJ58" i="55" s="1"/>
  <c r="BD58" i="55" a="1"/>
  <c r="BD58" i="55" s="1"/>
  <c r="AW58" i="55" a="1"/>
  <c r="AW58" i="55" s="1"/>
  <c r="DP58" i="55" a="1"/>
  <c r="DP58" i="55" s="1"/>
  <c r="DJ58" i="55" a="1"/>
  <c r="DJ58" i="55" s="1"/>
  <c r="CX58" i="55" a="1"/>
  <c r="CX58" i="55" s="1"/>
  <c r="CR58" i="55" a="1"/>
  <c r="CR58" i="55" s="1"/>
  <c r="CL58" i="55" a="1"/>
  <c r="CL58" i="55" s="1"/>
  <c r="CF58" i="55" a="1"/>
  <c r="CF58" i="55" s="1"/>
  <c r="BT58" i="55" a="1"/>
  <c r="BT58" i="55" s="1"/>
  <c r="BO58" i="55" a="1"/>
  <c r="BO58" i="55" s="1"/>
  <c r="BI58" i="55" a="1"/>
  <c r="BI58" i="55" s="1"/>
  <c r="DU58" i="55" a="1"/>
  <c r="DU58" i="55" s="1"/>
  <c r="DD58" i="55" a="1"/>
  <c r="DD58" i="55" s="1"/>
  <c r="CW58" i="55" a="1"/>
  <c r="CW58" i="55" s="1"/>
  <c r="CQ58" i="55" a="1"/>
  <c r="CQ58" i="55" s="1"/>
  <c r="CK58" i="55" a="1"/>
  <c r="CK58" i="55" s="1"/>
  <c r="CE58" i="55" a="1"/>
  <c r="CE58" i="55" s="1"/>
  <c r="BZ58" i="55" a="1"/>
  <c r="BZ58" i="55" s="1"/>
  <c r="BN58" i="55" a="1"/>
  <c r="BN58" i="55" s="1"/>
  <c r="BH58" i="55" a="1"/>
  <c r="BH58" i="55" s="1"/>
  <c r="BC58" i="55" a="1"/>
  <c r="BC58" i="55" s="1"/>
  <c r="AV58" i="55" a="1"/>
  <c r="AV58" i="55" s="1"/>
  <c r="DT58" i="55" a="1"/>
  <c r="DT58" i="55" s="1"/>
  <c r="DO58" i="55" a="1"/>
  <c r="DO58" i="55" s="1"/>
  <c r="DI58" i="55" a="1"/>
  <c r="DI58" i="55" s="1"/>
  <c r="DC58" i="55" a="1"/>
  <c r="DC58" i="55" s="1"/>
  <c r="CV58" i="55" a="1"/>
  <c r="CV58" i="55" s="1"/>
  <c r="CD58" i="55" a="1"/>
  <c r="CD58" i="55" s="1"/>
  <c r="BY58" i="55" a="1"/>
  <c r="BY58" i="55" s="1"/>
  <c r="BS58" i="55" a="1"/>
  <c r="BS58" i="55" s="1"/>
  <c r="BM58" i="55" a="1"/>
  <c r="BM58" i="55" s="1"/>
  <c r="BG58" i="55" a="1"/>
  <c r="BG58" i="55" s="1"/>
  <c r="BB58" i="55" a="1"/>
  <c r="BB58" i="55" s="1"/>
  <c r="DS58" i="55" a="1"/>
  <c r="DS58" i="55" s="1"/>
  <c r="DN58" i="55" a="1"/>
  <c r="DN58" i="55" s="1"/>
  <c r="DB58" i="55" a="1"/>
  <c r="DB58" i="55" s="1"/>
  <c r="CP58" i="55" a="1"/>
  <c r="CP58" i="55" s="1"/>
  <c r="CJ58" i="55" a="1"/>
  <c r="CJ58" i="55" s="1"/>
  <c r="CC58" i="55" a="1"/>
  <c r="CC58" i="55" s="1"/>
  <c r="BA58" i="55" a="1"/>
  <c r="BA58" i="55" s="1"/>
  <c r="AU58" i="55" a="1"/>
  <c r="AU58" i="55" s="1"/>
  <c r="DR58" i="55" a="1"/>
  <c r="DR58" i="55" s="1"/>
  <c r="DM58" i="55" a="1"/>
  <c r="DM58" i="55" s="1"/>
  <c r="DH58" i="55" a="1"/>
  <c r="DH58" i="55" s="1"/>
  <c r="DA58" i="55" a="1"/>
  <c r="DA58" i="55" s="1"/>
  <c r="CU58" i="55" a="1"/>
  <c r="CU58" i="55" s="1"/>
  <c r="CO58" i="55" a="1"/>
  <c r="CO58" i="55" s="1"/>
  <c r="BX58" i="55" a="1"/>
  <c r="BX58" i="55" s="1"/>
  <c r="BR58" i="55" a="1"/>
  <c r="BR58" i="55" s="1"/>
  <c r="BL58" i="55" a="1"/>
  <c r="BL58" i="55" s="1"/>
  <c r="BF58" i="55" a="1"/>
  <c r="BF58" i="55" s="1"/>
  <c r="AZ58" i="55" a="1"/>
  <c r="AZ58" i="55" s="1"/>
  <c r="DL58" i="55" a="1"/>
  <c r="DL58" i="55" s="1"/>
  <c r="DG58" i="55" a="1"/>
  <c r="DG58" i="55" s="1"/>
  <c r="CZ58" i="55" a="1"/>
  <c r="CZ58" i="55" s="1"/>
  <c r="CT58" i="55" a="1"/>
  <c r="CT58" i="55" s="1"/>
  <c r="CN58" i="55" a="1"/>
  <c r="CN58" i="55" s="1"/>
  <c r="CI58" i="55" a="1"/>
  <c r="CI58" i="55" s="1"/>
  <c r="CB58" i="55" a="1"/>
  <c r="CB58" i="55" s="1"/>
  <c r="BW58" i="55" a="1"/>
  <c r="BW58" i="55" s="1"/>
  <c r="BQ58" i="55" a="1"/>
  <c r="BQ58" i="55" s="1"/>
  <c r="BK58" i="55" a="1"/>
  <c r="BK58" i="55" s="1"/>
  <c r="BE58" i="55" a="1"/>
  <c r="BE58" i="55" s="1"/>
  <c r="AY58" i="55" a="1"/>
  <c r="AY58" i="55" s="1"/>
  <c r="AT58" i="55" a="1"/>
  <c r="AT58" i="55" s="1"/>
  <c r="DQ58" i="55" a="1"/>
  <c r="DQ58" i="55" s="1"/>
  <c r="DF58" i="55" a="1"/>
  <c r="DF58" i="55" s="1"/>
  <c r="CY58" i="55" a="1"/>
  <c r="CY58" i="55" s="1"/>
  <c r="CS58" i="55" a="1"/>
  <c r="CS58" i="55" s="1"/>
  <c r="CM58" i="55" a="1"/>
  <c r="CM58" i="55" s="1"/>
  <c r="CH58" i="55" a="1"/>
  <c r="CH58" i="55" s="1"/>
  <c r="BV58" i="55" a="1"/>
  <c r="BV58" i="55" s="1"/>
  <c r="BP58" i="55" a="1"/>
  <c r="BP58" i="55" s="1"/>
  <c r="AX58" i="55" a="1"/>
  <c r="AX58" i="55" s="1"/>
  <c r="AS58" i="55" a="1"/>
  <c r="AS58" i="55" s="1"/>
  <c r="AJ259" i="60"/>
  <c r="O259" i="60" s="1"/>
  <c r="W259" i="60" s="1"/>
  <c r="DT45" i="55" a="1"/>
  <c r="DT45" i="55" s="1"/>
  <c r="DN45" i="55" a="1"/>
  <c r="DN45" i="55" s="1"/>
  <c r="DG45" i="55" a="1"/>
  <c r="DG45" i="55" s="1"/>
  <c r="DA45" i="55" a="1"/>
  <c r="DA45" i="55" s="1"/>
  <c r="CT45" i="55" a="1"/>
  <c r="CT45" i="55" s="1"/>
  <c r="CB45" i="55" a="1"/>
  <c r="CB45" i="55" s="1"/>
  <c r="BV45" i="55" a="1"/>
  <c r="BV45" i="55" s="1"/>
  <c r="BO45" i="55" a="1"/>
  <c r="BO45" i="55" s="1"/>
  <c r="BI45" i="55" a="1"/>
  <c r="BI45" i="55" s="1"/>
  <c r="AU45" i="55" a="1"/>
  <c r="AU45" i="55" s="1"/>
  <c r="DS45" i="55" a="1"/>
  <c r="DS45" i="55" s="1"/>
  <c r="DM45" i="55" a="1"/>
  <c r="DM45" i="55" s="1"/>
  <c r="CS45" i="55" a="1"/>
  <c r="CS45" i="55" s="1"/>
  <c r="CN45" i="55" a="1"/>
  <c r="CN45" i="55" s="1"/>
  <c r="CH45" i="55" a="1"/>
  <c r="CH45" i="55" s="1"/>
  <c r="CA45" i="55" a="1"/>
  <c r="CA45" i="55" s="1"/>
  <c r="BU45" i="55" a="1"/>
  <c r="BU45" i="55" s="1"/>
  <c r="BN45" i="55" a="1"/>
  <c r="BN45" i="55" s="1"/>
  <c r="BH45" i="55" a="1"/>
  <c r="BH45" i="55" s="1"/>
  <c r="BB45" i="55" a="1"/>
  <c r="BB45" i="55" s="1"/>
  <c r="DR45" i="55" a="1"/>
  <c r="DR45" i="55" s="1"/>
  <c r="DL45" i="55" a="1"/>
  <c r="DL45" i="55" s="1"/>
  <c r="DF45" i="55" a="1"/>
  <c r="DF45" i="55" s="1"/>
  <c r="CZ45" i="55" a="1"/>
  <c r="CZ45" i="55" s="1"/>
  <c r="CM45" i="55" a="1"/>
  <c r="CM45" i="55" s="1"/>
  <c r="CG45" i="55" a="1"/>
  <c r="CG45" i="55" s="1"/>
  <c r="BM45" i="55" a="1"/>
  <c r="BM45" i="55" s="1"/>
  <c r="BG45" i="55" a="1"/>
  <c r="BG45" i="55" s="1"/>
  <c r="BA45" i="55" a="1"/>
  <c r="BA45" i="55" s="1"/>
  <c r="AT45" i="55" a="1"/>
  <c r="AT45" i="55" s="1"/>
  <c r="DQ45" i="55" a="1"/>
  <c r="DQ45" i="55" s="1"/>
  <c r="DE45" i="55" a="1"/>
  <c r="DE45" i="55" s="1"/>
  <c r="CY45" i="55" a="1"/>
  <c r="CY45" i="55" s="1"/>
  <c r="CR45" i="55" a="1"/>
  <c r="CR45" i="55" s="1"/>
  <c r="CL45" i="55" a="1"/>
  <c r="CL45" i="55" s="1"/>
  <c r="CF45" i="55" a="1"/>
  <c r="CF45" i="55" s="1"/>
  <c r="BZ45" i="55" a="1"/>
  <c r="BZ45" i="55" s="1"/>
  <c r="BT45" i="55" a="1"/>
  <c r="BT45" i="55" s="1"/>
  <c r="BF45" i="55" a="1"/>
  <c r="BF45" i="55" s="1"/>
  <c r="AZ45" i="55" a="1"/>
  <c r="AZ45" i="55" s="1"/>
  <c r="AS45" i="55" a="1"/>
  <c r="AS45" i="55" s="1"/>
  <c r="DP45" i="55" a="1"/>
  <c r="DP45" i="55" s="1"/>
  <c r="DK45" i="55" a="1"/>
  <c r="DK45" i="55" s="1"/>
  <c r="DD45" i="55" a="1"/>
  <c r="DD45" i="55" s="1"/>
  <c r="CX45" i="55" a="1"/>
  <c r="CX45" i="55" s="1"/>
  <c r="CK45" i="55" a="1"/>
  <c r="CK45" i="55" s="1"/>
  <c r="BY45" i="55" a="1"/>
  <c r="BY45" i="55" s="1"/>
  <c r="BS45" i="55" a="1"/>
  <c r="BS45" i="55" s="1"/>
  <c r="BL45" i="55" a="1"/>
  <c r="BL45" i="55" s="1"/>
  <c r="BE45" i="55" a="1"/>
  <c r="BE45" i="55" s="1"/>
  <c r="AY45" i="55" a="1"/>
  <c r="AY45" i="55" s="1"/>
  <c r="DJ45" i="55" a="1"/>
  <c r="DJ45" i="55" s="1"/>
  <c r="DC45" i="55" a="1"/>
  <c r="DC45" i="55" s="1"/>
  <c r="CW45" i="55" a="1"/>
  <c r="CW45" i="55" s="1"/>
  <c r="CQ45" i="55" a="1"/>
  <c r="CQ45" i="55" s="1"/>
  <c r="CJ45" i="55" a="1"/>
  <c r="CJ45" i="55" s="1"/>
  <c r="CE45" i="55" a="1"/>
  <c r="CE45" i="55" s="1"/>
  <c r="BX45" i="55" a="1"/>
  <c r="BX45" i="55" s="1"/>
  <c r="BR45" i="55" a="1"/>
  <c r="BR45" i="55" s="1"/>
  <c r="BD45" i="55" a="1"/>
  <c r="BD45" i="55" s="1"/>
  <c r="AX45" i="55" a="1"/>
  <c r="AX45" i="55" s="1"/>
  <c r="DU45" i="55" a="1"/>
  <c r="DU45" i="55" s="1"/>
  <c r="DO45" i="55" a="1"/>
  <c r="DO45" i="55" s="1"/>
  <c r="DI45" i="55" a="1"/>
  <c r="DI45" i="55" s="1"/>
  <c r="CV45" i="55" a="1"/>
  <c r="CV45" i="55" s="1"/>
  <c r="CP45" i="55" a="1"/>
  <c r="CP45" i="55" s="1"/>
  <c r="CD45" i="55" a="1"/>
  <c r="CD45" i="55" s="1"/>
  <c r="BW45" i="55" a="1"/>
  <c r="BW45" i="55" s="1"/>
  <c r="BQ45" i="55" a="1"/>
  <c r="BQ45" i="55" s="1"/>
  <c r="BK45" i="55" a="1"/>
  <c r="BK45" i="55" s="1"/>
  <c r="AW45" i="55" a="1"/>
  <c r="AW45" i="55" s="1"/>
  <c r="DH45" i="55" a="1"/>
  <c r="DH45" i="55" s="1"/>
  <c r="DB45" i="55" a="1"/>
  <c r="DB45" i="55" s="1"/>
  <c r="CU45" i="55" a="1"/>
  <c r="CU45" i="55" s="1"/>
  <c r="CO45" i="55" a="1"/>
  <c r="CO45" i="55" s="1"/>
  <c r="CI45" i="55" a="1"/>
  <c r="CI45" i="55" s="1"/>
  <c r="CC45" i="55" a="1"/>
  <c r="CC45" i="55" s="1"/>
  <c r="BP45" i="55" a="1"/>
  <c r="BP45" i="55" s="1"/>
  <c r="BJ45" i="55" a="1"/>
  <c r="BJ45" i="55" s="1"/>
  <c r="BC45" i="55" a="1"/>
  <c r="BC45" i="55" s="1"/>
  <c r="AV45" i="55" a="1"/>
  <c r="AV45" i="55" s="1"/>
  <c r="AJ249" i="60"/>
  <c r="O249" i="60" s="1"/>
  <c r="W249" i="60" s="1"/>
  <c r="DR35" i="55" a="1"/>
  <c r="DR35" i="55" s="1"/>
  <c r="DK35" i="55" a="1"/>
  <c r="DK35" i="55" s="1"/>
  <c r="DD35" i="55" a="1"/>
  <c r="DD35" i="55" s="1"/>
  <c r="CW35" i="55" a="1"/>
  <c r="CW35" i="55" s="1"/>
  <c r="CP35" i="55" a="1"/>
  <c r="CP35" i="55" s="1"/>
  <c r="CI35" i="55" a="1"/>
  <c r="CI35" i="55" s="1"/>
  <c r="BT35" i="55" a="1"/>
  <c r="BT35" i="55" s="1"/>
  <c r="BM35" i="55" a="1"/>
  <c r="BM35" i="55" s="1"/>
  <c r="BF35" i="55" a="1"/>
  <c r="BF35" i="55" s="1"/>
  <c r="AY35" i="55" a="1"/>
  <c r="AY35" i="55" s="1"/>
  <c r="DQ35" i="55" a="1"/>
  <c r="DQ35" i="55" s="1"/>
  <c r="DJ35" i="55" a="1"/>
  <c r="DJ35" i="55" s="1"/>
  <c r="DC35" i="55" a="1"/>
  <c r="DC35" i="55" s="1"/>
  <c r="CV35" i="55" a="1"/>
  <c r="CV35" i="55" s="1"/>
  <c r="CO35" i="55" a="1"/>
  <c r="CO35" i="55" s="1"/>
  <c r="CH35" i="55" a="1"/>
  <c r="CH35" i="55" s="1"/>
  <c r="CA35" i="55" a="1"/>
  <c r="CA35" i="55" s="1"/>
  <c r="BL35" i="55" a="1"/>
  <c r="BL35" i="55" s="1"/>
  <c r="BE35" i="55" a="1"/>
  <c r="BE35" i="55" s="1"/>
  <c r="AX35" i="55" a="1"/>
  <c r="AX35" i="55" s="1"/>
  <c r="DP35" i="55" a="1"/>
  <c r="DP35" i="55" s="1"/>
  <c r="DI35" i="55" a="1"/>
  <c r="DI35" i="55" s="1"/>
  <c r="DB35" i="55" a="1"/>
  <c r="DB35" i="55" s="1"/>
  <c r="CU35" i="55" a="1"/>
  <c r="CU35" i="55" s="1"/>
  <c r="CN35" i="55" a="1"/>
  <c r="CN35" i="55" s="1"/>
  <c r="CG35" i="55" a="1"/>
  <c r="CG35" i="55" s="1"/>
  <c r="BZ35" i="55" a="1"/>
  <c r="BZ35" i="55" s="1"/>
  <c r="BS35" i="55" a="1"/>
  <c r="BS35" i="55" s="1"/>
  <c r="BD35" i="55" a="1"/>
  <c r="BD35" i="55" s="1"/>
  <c r="AW35" i="55" a="1"/>
  <c r="AW35" i="55" s="1"/>
  <c r="DH35" i="55" a="1"/>
  <c r="DH35" i="55" s="1"/>
  <c r="DA35" i="55" a="1"/>
  <c r="DA35" i="55" s="1"/>
  <c r="CT35" i="55" a="1"/>
  <c r="CT35" i="55" s="1"/>
  <c r="CM35" i="55" a="1"/>
  <c r="CM35" i="55" s="1"/>
  <c r="CF35" i="55" a="1"/>
  <c r="CF35" i="55" s="1"/>
  <c r="BY35" i="55" a="1"/>
  <c r="BY35" i="55" s="1"/>
  <c r="BR35" i="55" a="1"/>
  <c r="BR35" i="55" s="1"/>
  <c r="BK35" i="55" a="1"/>
  <c r="BK35" i="55" s="1"/>
  <c r="AV35" i="55" a="1"/>
  <c r="AV35" i="55" s="1"/>
  <c r="DO35" i="55" a="1"/>
  <c r="DO35" i="55" s="1"/>
  <c r="CZ35" i="55" a="1"/>
  <c r="CZ35" i="55" s="1"/>
  <c r="CS35" i="55" a="1"/>
  <c r="CS35" i="55" s="1"/>
  <c r="CL35" i="55" a="1"/>
  <c r="CL35" i="55" s="1"/>
  <c r="CE35" i="55" a="1"/>
  <c r="CE35" i="55" s="1"/>
  <c r="BX35" i="55" a="1"/>
  <c r="BX35" i="55" s="1"/>
  <c r="BQ35" i="55" a="1"/>
  <c r="BQ35" i="55" s="1"/>
  <c r="BJ35" i="55" a="1"/>
  <c r="BJ35" i="55" s="1"/>
  <c r="BC35" i="55" a="1"/>
  <c r="BC35" i="55" s="1"/>
  <c r="AU35" i="55" a="1"/>
  <c r="AU35" i="55" s="1"/>
  <c r="DU35" i="55" a="1"/>
  <c r="DU35" i="55" s="1"/>
  <c r="DN35" i="55" a="1"/>
  <c r="DN35" i="55" s="1"/>
  <c r="DG35" i="55" a="1"/>
  <c r="DG35" i="55" s="1"/>
  <c r="CR35" i="55" a="1"/>
  <c r="CR35" i="55" s="1"/>
  <c r="CK35" i="55" a="1"/>
  <c r="CK35" i="55" s="1"/>
  <c r="CD35" i="55" a="1"/>
  <c r="CD35" i="55" s="1"/>
  <c r="BW35" i="55" a="1"/>
  <c r="BW35" i="55" s="1"/>
  <c r="BP35" i="55" a="1"/>
  <c r="BP35" i="55" s="1"/>
  <c r="BI35" i="55" a="1"/>
  <c r="BI35" i="55" s="1"/>
  <c r="BB35" i="55" a="1"/>
  <c r="BB35" i="55" s="1"/>
  <c r="AT35" i="55" a="1"/>
  <c r="AT35" i="55" s="1"/>
  <c r="DT35" i="55" a="1"/>
  <c r="DT35" i="55" s="1"/>
  <c r="DM35" i="55" a="1"/>
  <c r="DM35" i="55" s="1"/>
  <c r="DF35" i="55" a="1"/>
  <c r="DF35" i="55" s="1"/>
  <c r="CY35" i="55" a="1"/>
  <c r="CY35" i="55" s="1"/>
  <c r="CJ35" i="55" a="1"/>
  <c r="CJ35" i="55" s="1"/>
  <c r="CC35" i="55" a="1"/>
  <c r="CC35" i="55" s="1"/>
  <c r="BV35" i="55" a="1"/>
  <c r="BV35" i="55" s="1"/>
  <c r="BO35" i="55" a="1"/>
  <c r="BO35" i="55" s="1"/>
  <c r="BH35" i="55" a="1"/>
  <c r="BH35" i="55" s="1"/>
  <c r="BA35" i="55" a="1"/>
  <c r="BA35" i="55" s="1"/>
  <c r="AS35" i="55" a="1"/>
  <c r="AS35" i="55" s="1"/>
  <c r="DS35" i="55" a="1"/>
  <c r="DS35" i="55" s="1"/>
  <c r="DL35" i="55" a="1"/>
  <c r="DL35" i="55" s="1"/>
  <c r="DE35" i="55" a="1"/>
  <c r="DE35" i="55" s="1"/>
  <c r="CX35" i="55" a="1"/>
  <c r="CX35" i="55" s="1"/>
  <c r="CQ35" i="55" a="1"/>
  <c r="CQ35" i="55" s="1"/>
  <c r="CB35" i="55" a="1"/>
  <c r="CB35" i="55" s="1"/>
  <c r="BU35" i="55" a="1"/>
  <c r="BU35" i="55" s="1"/>
  <c r="BN35" i="55" a="1"/>
  <c r="BN35" i="55" s="1"/>
  <c r="BG35" i="55" a="1"/>
  <c r="BG35" i="55" s="1"/>
  <c r="AZ35" i="55" a="1"/>
  <c r="AZ35" i="55" s="1"/>
  <c r="AJ248" i="60"/>
  <c r="O248" i="60" s="1"/>
  <c r="W248" i="60" s="1"/>
  <c r="DT34" i="55" a="1"/>
  <c r="DT34" i="55" s="1"/>
  <c r="DM34" i="55" a="1"/>
  <c r="DM34" i="55" s="1"/>
  <c r="DE34" i="55" a="1"/>
  <c r="DE34" i="55" s="1"/>
  <c r="CX34" i="55" a="1"/>
  <c r="CX34" i="55" s="1"/>
  <c r="CQ34" i="55" a="1"/>
  <c r="CQ34" i="55" s="1"/>
  <c r="CK34" i="55" a="1"/>
  <c r="CK34" i="55" s="1"/>
  <c r="CD34" i="55" a="1"/>
  <c r="CD34" i="55" s="1"/>
  <c r="BW34" i="55" a="1"/>
  <c r="BW34" i="55" s="1"/>
  <c r="BP34" i="55" a="1"/>
  <c r="BP34" i="55" s="1"/>
  <c r="BI34" i="55" a="1"/>
  <c r="BI34" i="55" s="1"/>
  <c r="BC34" i="55" a="1"/>
  <c r="BC34" i="55" s="1"/>
  <c r="AV34" i="55" a="1"/>
  <c r="AV34" i="55" s="1"/>
  <c r="DS34" i="55" a="1"/>
  <c r="DS34" i="55" s="1"/>
  <c r="DL34" i="55" a="1"/>
  <c r="DL34" i="55" s="1"/>
  <c r="DD34" i="55" a="1"/>
  <c r="DD34" i="55" s="1"/>
  <c r="CW34" i="55" a="1"/>
  <c r="CW34" i="55" s="1"/>
  <c r="CP34" i="55" a="1"/>
  <c r="CP34" i="55" s="1"/>
  <c r="CJ34" i="55" a="1"/>
  <c r="CJ34" i="55" s="1"/>
  <c r="CC34" i="55" a="1"/>
  <c r="CC34" i="55" s="1"/>
  <c r="BB34" i="55" a="1"/>
  <c r="BB34" i="55" s="1"/>
  <c r="AU34" i="55" a="1"/>
  <c r="AU34" i="55" s="1"/>
  <c r="DR34" i="55" a="1"/>
  <c r="DR34" i="55" s="1"/>
  <c r="DK34" i="55" a="1"/>
  <c r="DK34" i="55" s="1"/>
  <c r="DC34" i="55" a="1"/>
  <c r="DC34" i="55" s="1"/>
  <c r="CV34" i="55" a="1"/>
  <c r="CV34" i="55" s="1"/>
  <c r="CO34" i="55" a="1"/>
  <c r="CO34" i="55" s="1"/>
  <c r="CI34" i="55" a="1"/>
  <c r="CI34" i="55" s="1"/>
  <c r="CB34" i="55" a="1"/>
  <c r="CB34" i="55" s="1"/>
  <c r="BV34" i="55" a="1"/>
  <c r="BV34" i="55" s="1"/>
  <c r="BO34" i="55" a="1"/>
  <c r="BO34" i="55" s="1"/>
  <c r="BH34" i="55" a="1"/>
  <c r="BH34" i="55" s="1"/>
  <c r="BA34" i="55" a="1"/>
  <c r="BA34" i="55" s="1"/>
  <c r="AT34" i="55" a="1"/>
  <c r="AT34" i="55" s="1"/>
  <c r="DQ34" i="55" a="1"/>
  <c r="DQ34" i="55" s="1"/>
  <c r="DJ34" i="55" a="1"/>
  <c r="DJ34" i="55" s="1"/>
  <c r="DB34" i="55" a="1"/>
  <c r="DB34" i="55" s="1"/>
  <c r="CH34" i="55" a="1"/>
  <c r="CH34" i="55" s="1"/>
  <c r="CA34" i="55" a="1"/>
  <c r="CA34" i="55" s="1"/>
  <c r="BU34" i="55" a="1"/>
  <c r="BU34" i="55" s="1"/>
  <c r="BN34" i="55" a="1"/>
  <c r="BN34" i="55" s="1"/>
  <c r="BG34" i="55" a="1"/>
  <c r="BG34" i="55" s="1"/>
  <c r="AZ34" i="55" a="1"/>
  <c r="AZ34" i="55" s="1"/>
  <c r="AS34" i="55" a="1"/>
  <c r="AS34" i="55" s="1"/>
  <c r="DI34" i="55" a="1"/>
  <c r="DI34" i="55" s="1"/>
  <c r="DA34" i="55" a="1"/>
  <c r="DA34" i="55" s="1"/>
  <c r="CU34" i="55" a="1"/>
  <c r="CU34" i="55" s="1"/>
  <c r="CN34" i="55" a="1"/>
  <c r="CN34" i="55" s="1"/>
  <c r="CG34" i="55" a="1"/>
  <c r="CG34" i="55" s="1"/>
  <c r="BZ34" i="55" a="1"/>
  <c r="BZ34" i="55" s="1"/>
  <c r="BT34" i="55" a="1"/>
  <c r="BT34" i="55" s="1"/>
  <c r="BM34" i="55" a="1"/>
  <c r="BM34" i="55" s="1"/>
  <c r="DP34" i="55" a="1"/>
  <c r="DP34" i="55" s="1"/>
  <c r="DH34" i="55" a="1"/>
  <c r="DH34" i="55" s="1"/>
  <c r="CT34" i="55" a="1"/>
  <c r="CT34" i="55" s="1"/>
  <c r="CM34" i="55" a="1"/>
  <c r="CM34" i="55" s="1"/>
  <c r="CF34" i="55" a="1"/>
  <c r="CF34" i="55" s="1"/>
  <c r="BY34" i="55" a="1"/>
  <c r="BY34" i="55" s="1"/>
  <c r="BS34" i="55" a="1"/>
  <c r="BS34" i="55" s="1"/>
  <c r="BL34" i="55" a="1"/>
  <c r="BL34" i="55" s="1"/>
  <c r="BF34" i="55" a="1"/>
  <c r="BF34" i="55" s="1"/>
  <c r="AY34" i="55" a="1"/>
  <c r="AY34" i="55" s="1"/>
  <c r="DO34" i="55" a="1"/>
  <c r="DO34" i="55" s="1"/>
  <c r="DG34" i="55" a="1"/>
  <c r="DG34" i="55" s="1"/>
  <c r="CZ34" i="55" a="1"/>
  <c r="CZ34" i="55" s="1"/>
  <c r="CS34" i="55" a="1"/>
  <c r="CS34" i="55" s="1"/>
  <c r="BR34" i="55" a="1"/>
  <c r="BR34" i="55" s="1"/>
  <c r="BK34" i="55" a="1"/>
  <c r="BK34" i="55" s="1"/>
  <c r="BE34" i="55" a="1"/>
  <c r="BE34" i="55" s="1"/>
  <c r="AX34" i="55" a="1"/>
  <c r="AX34" i="55" s="1"/>
  <c r="DU34" i="55" a="1"/>
  <c r="DU34" i="55" s="1"/>
  <c r="DN34" i="55" a="1"/>
  <c r="DN34" i="55" s="1"/>
  <c r="DF34" i="55" a="1"/>
  <c r="DF34" i="55" s="1"/>
  <c r="CY34" i="55" a="1"/>
  <c r="CY34" i="55" s="1"/>
  <c r="CR34" i="55" a="1"/>
  <c r="CR34" i="55" s="1"/>
  <c r="CL34" i="55" a="1"/>
  <c r="CL34" i="55" s="1"/>
  <c r="CE34" i="55" a="1"/>
  <c r="CE34" i="55" s="1"/>
  <c r="BX34" i="55" a="1"/>
  <c r="BX34" i="55" s="1"/>
  <c r="BQ34" i="55" a="1"/>
  <c r="BQ34" i="55" s="1"/>
  <c r="BJ34" i="55" a="1"/>
  <c r="BJ34" i="55" s="1"/>
  <c r="BD34" i="55" a="1"/>
  <c r="BD34" i="55" s="1"/>
  <c r="AW34" i="55" a="1"/>
  <c r="AW34" i="55" s="1"/>
  <c r="AJ241" i="60"/>
  <c r="O241" i="60" s="1"/>
  <c r="BO241" i="60" s="1"/>
  <c r="BQ241" i="60" s="1"/>
  <c r="DQ27" i="55" a="1"/>
  <c r="DQ27" i="55" s="1"/>
  <c r="DK27" i="55" a="1"/>
  <c r="DK27" i="55" s="1"/>
  <c r="DD27" i="55" a="1"/>
  <c r="DD27" i="55" s="1"/>
  <c r="CX27" i="55" a="1"/>
  <c r="CX27" i="55" s="1"/>
  <c r="CL27" i="55" a="1"/>
  <c r="CL27" i="55" s="1"/>
  <c r="BY27" i="55" a="1"/>
  <c r="BY27" i="55" s="1"/>
  <c r="BS27" i="55" a="1"/>
  <c r="BS27" i="55" s="1"/>
  <c r="BL27" i="55" a="1"/>
  <c r="BL27" i="55" s="1"/>
  <c r="BG27" i="55" a="1"/>
  <c r="BG27" i="55" s="1"/>
  <c r="AZ27" i="55" a="1"/>
  <c r="AZ27" i="55" s="1"/>
  <c r="AT27" i="55" a="1"/>
  <c r="AT27" i="55" s="1"/>
  <c r="DP27" i="55" a="1"/>
  <c r="DP27" i="55" s="1"/>
  <c r="DJ27" i="55" a="1"/>
  <c r="DJ27" i="55" s="1"/>
  <c r="CQ27" i="55" a="1"/>
  <c r="CQ27" i="55" s="1"/>
  <c r="CK27" i="55" a="1"/>
  <c r="CK27" i="55" s="1"/>
  <c r="CE27" i="55" a="1"/>
  <c r="CE27" i="55" s="1"/>
  <c r="BX27" i="55" a="1"/>
  <c r="BX27" i="55" s="1"/>
  <c r="BR27" i="55" a="1"/>
  <c r="BR27" i="55" s="1"/>
  <c r="BF27" i="55" a="1"/>
  <c r="BF27" i="55" s="1"/>
  <c r="AS27" i="55" a="1"/>
  <c r="AS27" i="55" s="1"/>
  <c r="DO27" i="55" a="1"/>
  <c r="DO27" i="55" s="1"/>
  <c r="DC27" i="55" a="1"/>
  <c r="DC27" i="55" s="1"/>
  <c r="CW27" i="55" a="1"/>
  <c r="CW27" i="55" s="1"/>
  <c r="CP27" i="55" a="1"/>
  <c r="CP27" i="55" s="1"/>
  <c r="CJ27" i="55" a="1"/>
  <c r="CJ27" i="55" s="1"/>
  <c r="CD27" i="55" a="1"/>
  <c r="CD27" i="55" s="1"/>
  <c r="BK27" i="55" a="1"/>
  <c r="BK27" i="55" s="1"/>
  <c r="BE27" i="55" a="1"/>
  <c r="BE27" i="55" s="1"/>
  <c r="AY27" i="55" a="1"/>
  <c r="AY27" i="55" s="1"/>
  <c r="DU27" i="55" a="1"/>
  <c r="DU27" i="55" s="1"/>
  <c r="DN27" i="55" a="1"/>
  <c r="DN27" i="55" s="1"/>
  <c r="DI27" i="55" a="1"/>
  <c r="DI27" i="55" s="1"/>
  <c r="DB27" i="55" a="1"/>
  <c r="DB27" i="55" s="1"/>
  <c r="CV27" i="55" a="1"/>
  <c r="CV27" i="55" s="1"/>
  <c r="CI27" i="55" a="1"/>
  <c r="CI27" i="55" s="1"/>
  <c r="BW27" i="55" a="1"/>
  <c r="BW27" i="55" s="1"/>
  <c r="BQ27" i="55" a="1"/>
  <c r="BQ27" i="55" s="1"/>
  <c r="BJ27" i="55" a="1"/>
  <c r="BJ27" i="55" s="1"/>
  <c r="BD27" i="55" a="1"/>
  <c r="BD27" i="55" s="1"/>
  <c r="AX27" i="55" a="1"/>
  <c r="AX27" i="55" s="1"/>
  <c r="DM27" i="55" a="1"/>
  <c r="DM27" i="55" s="1"/>
  <c r="DH27" i="55" a="1"/>
  <c r="DH27" i="55" s="1"/>
  <c r="DA27" i="55" a="1"/>
  <c r="DA27" i="55" s="1"/>
  <c r="CU27" i="55" a="1"/>
  <c r="CU27" i="55" s="1"/>
  <c r="CO27" i="55" a="1"/>
  <c r="CO27" i="55" s="1"/>
  <c r="CH27" i="55" a="1"/>
  <c r="CH27" i="55" s="1"/>
  <c r="CC27" i="55" a="1"/>
  <c r="CC27" i="55" s="1"/>
  <c r="BV27" i="55" a="1"/>
  <c r="BV27" i="55" s="1"/>
  <c r="BP27" i="55" a="1"/>
  <c r="BP27" i="55" s="1"/>
  <c r="BC27" i="55" a="1"/>
  <c r="BC27" i="55" s="1"/>
  <c r="DT27" i="55" a="1"/>
  <c r="DT27" i="55" s="1"/>
  <c r="DG27" i="55" a="1"/>
  <c r="DG27" i="55" s="1"/>
  <c r="CT27" i="55" a="1"/>
  <c r="CT27" i="55" s="1"/>
  <c r="CG27" i="55" a="1"/>
  <c r="CG27" i="55" s="1"/>
  <c r="CB27" i="55" a="1"/>
  <c r="CB27" i="55" s="1"/>
  <c r="BU27" i="55" a="1"/>
  <c r="BU27" i="55" s="1"/>
  <c r="BO27" i="55" a="1"/>
  <c r="BO27" i="55" s="1"/>
  <c r="BI27" i="55" a="1"/>
  <c r="BI27" i="55" s="1"/>
  <c r="BB27" i="55" a="1"/>
  <c r="BB27" i="55" s="1"/>
  <c r="AW27" i="55" a="1"/>
  <c r="AW27" i="55" s="1"/>
  <c r="DS27" i="55" a="1"/>
  <c r="DS27" i="55" s="1"/>
  <c r="DL27" i="55" a="1"/>
  <c r="DL27" i="55" s="1"/>
  <c r="DF27" i="55" a="1"/>
  <c r="DF27" i="55" s="1"/>
  <c r="CZ27" i="55" a="1"/>
  <c r="CZ27" i="55" s="1"/>
  <c r="CS27" i="55" a="1"/>
  <c r="CS27" i="55" s="1"/>
  <c r="CN27" i="55" a="1"/>
  <c r="CN27" i="55" s="1"/>
  <c r="CA27" i="55" a="1"/>
  <c r="CA27" i="55" s="1"/>
  <c r="BN27" i="55" a="1"/>
  <c r="BN27" i="55" s="1"/>
  <c r="BA27" i="55" a="1"/>
  <c r="BA27" i="55" s="1"/>
  <c r="AV27" i="55" a="1"/>
  <c r="AV27" i="55" s="1"/>
  <c r="DR27" i="55" a="1"/>
  <c r="DR27" i="55" s="1"/>
  <c r="DE27" i="55" a="1"/>
  <c r="DE27" i="55" s="1"/>
  <c r="CY27" i="55" a="1"/>
  <c r="CY27" i="55" s="1"/>
  <c r="CR27" i="55" a="1"/>
  <c r="CR27" i="55" s="1"/>
  <c r="CM27" i="55" a="1"/>
  <c r="CM27" i="55" s="1"/>
  <c r="CF27" i="55" a="1"/>
  <c r="CF27" i="55" s="1"/>
  <c r="BZ27" i="55" a="1"/>
  <c r="BZ27" i="55" s="1"/>
  <c r="BT27" i="55" a="1"/>
  <c r="BT27" i="55" s="1"/>
  <c r="BM27" i="55" a="1"/>
  <c r="BM27" i="55" s="1"/>
  <c r="BH27" i="55" a="1"/>
  <c r="BH27" i="55" s="1"/>
  <c r="AU27" i="55" a="1"/>
  <c r="AU27" i="55" s="1"/>
  <c r="AJ250" i="60"/>
  <c r="O250" i="60" s="1"/>
  <c r="W250" i="60" s="1"/>
  <c r="DR36" i="55" a="1"/>
  <c r="DR36" i="55" s="1"/>
  <c r="DJ36" i="55" a="1"/>
  <c r="DJ36" i="55" s="1"/>
  <c r="DC36" i="55" a="1"/>
  <c r="DC36" i="55" s="1"/>
  <c r="CU36" i="55" a="1"/>
  <c r="CU36" i="55" s="1"/>
  <c r="CN36" i="55" a="1"/>
  <c r="CN36" i="55" s="1"/>
  <c r="CF36" i="55" a="1"/>
  <c r="CF36" i="55" s="1"/>
  <c r="BY36" i="55" a="1"/>
  <c r="BY36" i="55" s="1"/>
  <c r="BR36" i="55" a="1"/>
  <c r="BR36" i="55" s="1"/>
  <c r="BD36" i="55" a="1"/>
  <c r="BD36" i="55" s="1"/>
  <c r="AV36" i="55" a="1"/>
  <c r="AV36" i="55" s="1"/>
  <c r="DQ36" i="55" a="1"/>
  <c r="DQ36" i="55" s="1"/>
  <c r="DI36" i="55" a="1"/>
  <c r="DI36" i="55" s="1"/>
  <c r="DB36" i="55" a="1"/>
  <c r="DB36" i="55" s="1"/>
  <c r="CT36" i="55" a="1"/>
  <c r="CT36" i="55" s="1"/>
  <c r="CM36" i="55" a="1"/>
  <c r="CM36" i="55" s="1"/>
  <c r="CE36" i="55" a="1"/>
  <c r="CE36" i="55" s="1"/>
  <c r="BQ36" i="55" a="1"/>
  <c r="BQ36" i="55" s="1"/>
  <c r="BJ36" i="55" a="1"/>
  <c r="BJ36" i="55" s="1"/>
  <c r="BC36" i="55" a="1"/>
  <c r="BC36" i="55" s="1"/>
  <c r="AU36" i="55" a="1"/>
  <c r="AU36" i="55" s="1"/>
  <c r="DP36" i="55" a="1"/>
  <c r="DP36" i="55" s="1"/>
  <c r="DH36" i="55" a="1"/>
  <c r="DH36" i="55" s="1"/>
  <c r="DA36" i="55" a="1"/>
  <c r="DA36" i="55" s="1"/>
  <c r="CS36" i="55" a="1"/>
  <c r="CS36" i="55" s="1"/>
  <c r="CL36" i="55" a="1"/>
  <c r="CL36" i="55" s="1"/>
  <c r="CD36" i="55" a="1"/>
  <c r="CD36" i="55" s="1"/>
  <c r="BX36" i="55" a="1"/>
  <c r="BX36" i="55" s="1"/>
  <c r="BP36" i="55" a="1"/>
  <c r="BP36" i="55" s="1"/>
  <c r="BI36" i="55" a="1"/>
  <c r="BI36" i="55" s="1"/>
  <c r="BB36" i="55" a="1"/>
  <c r="BB36" i="55" s="1"/>
  <c r="DO36" i="55" a="1"/>
  <c r="DO36" i="55" s="1"/>
  <c r="DG36" i="55" a="1"/>
  <c r="DG36" i="55" s="1"/>
  <c r="CZ36" i="55" a="1"/>
  <c r="CZ36" i="55" s="1"/>
  <c r="CR36" i="55" a="1"/>
  <c r="CR36" i="55" s="1"/>
  <c r="CK36" i="55" a="1"/>
  <c r="CK36" i="55" s="1"/>
  <c r="CC36" i="55" a="1"/>
  <c r="CC36" i="55" s="1"/>
  <c r="BW36" i="55" a="1"/>
  <c r="BW36" i="55" s="1"/>
  <c r="BO36" i="55" a="1"/>
  <c r="BO36" i="55" s="1"/>
  <c r="BA36" i="55" a="1"/>
  <c r="BA36" i="55" s="1"/>
  <c r="AT36" i="55" a="1"/>
  <c r="AT36" i="55" s="1"/>
  <c r="DU36" i="55" a="1"/>
  <c r="DU36" i="55" s="1"/>
  <c r="DN36" i="55" a="1"/>
  <c r="DN36" i="55" s="1"/>
  <c r="DF36" i="55" a="1"/>
  <c r="DF36" i="55" s="1"/>
  <c r="CY36" i="55" a="1"/>
  <c r="CY36" i="55" s="1"/>
  <c r="CQ36" i="55" a="1"/>
  <c r="CQ36" i="55" s="1"/>
  <c r="CJ36" i="55" a="1"/>
  <c r="CJ36" i="55" s="1"/>
  <c r="CB36" i="55" a="1"/>
  <c r="CB36" i="55" s="1"/>
  <c r="BV36" i="55" a="1"/>
  <c r="BV36" i="55" s="1"/>
  <c r="BN36" i="55" a="1"/>
  <c r="BN36" i="55" s="1"/>
  <c r="BH36" i="55" a="1"/>
  <c r="BH36" i="55" s="1"/>
  <c r="AZ36" i="55" a="1"/>
  <c r="AZ36" i="55" s="1"/>
  <c r="AS36" i="55" a="1"/>
  <c r="AS36" i="55" s="1"/>
  <c r="DM36" i="55" a="1"/>
  <c r="DM36" i="55" s="1"/>
  <c r="DE36" i="55" a="1"/>
  <c r="DE36" i="55" s="1"/>
  <c r="CX36" i="55" a="1"/>
  <c r="CX36" i="55" s="1"/>
  <c r="CP36" i="55" a="1"/>
  <c r="CP36" i="55" s="1"/>
  <c r="CI36" i="55" a="1"/>
  <c r="CI36" i="55" s="1"/>
  <c r="CA36" i="55" a="1"/>
  <c r="CA36" i="55" s="1"/>
  <c r="BU36" i="55" a="1"/>
  <c r="BU36" i="55" s="1"/>
  <c r="BM36" i="55" a="1"/>
  <c r="BM36" i="55" s="1"/>
  <c r="BG36" i="55" a="1"/>
  <c r="BG36" i="55" s="1"/>
  <c r="AY36" i="55" a="1"/>
  <c r="AY36" i="55" s="1"/>
  <c r="DT36" i="55" a="1"/>
  <c r="DT36" i="55" s="1"/>
  <c r="DL36" i="55" a="1"/>
  <c r="DL36" i="55" s="1"/>
  <c r="CW36" i="55" a="1"/>
  <c r="CW36" i="55" s="1"/>
  <c r="CO36" i="55" a="1"/>
  <c r="CO36" i="55" s="1"/>
  <c r="CH36" i="55" a="1"/>
  <c r="CH36" i="55" s="1"/>
  <c r="BT36" i="55" a="1"/>
  <c r="BT36" i="55" s="1"/>
  <c r="BL36" i="55" a="1"/>
  <c r="BL36" i="55" s="1"/>
  <c r="BF36" i="55" a="1"/>
  <c r="BF36" i="55" s="1"/>
  <c r="AX36" i="55" a="1"/>
  <c r="AX36" i="55" s="1"/>
  <c r="DS36" i="55" a="1"/>
  <c r="DS36" i="55" s="1"/>
  <c r="DK36" i="55" a="1"/>
  <c r="DK36" i="55" s="1"/>
  <c r="DD36" i="55" a="1"/>
  <c r="DD36" i="55" s="1"/>
  <c r="CV36" i="55" a="1"/>
  <c r="CV36" i="55" s="1"/>
  <c r="CG36" i="55" a="1"/>
  <c r="CG36" i="55" s="1"/>
  <c r="BZ36" i="55" a="1"/>
  <c r="BZ36" i="55" s="1"/>
  <c r="BS36" i="55" a="1"/>
  <c r="BS36" i="55" s="1"/>
  <c r="BK36" i="55" a="1"/>
  <c r="BK36" i="55" s="1"/>
  <c r="BE36" i="55" a="1"/>
  <c r="BE36" i="55" s="1"/>
  <c r="AW36" i="55" a="1"/>
  <c r="AW36" i="55" s="1"/>
  <c r="AJ251" i="60"/>
  <c r="O251" i="60" s="1"/>
  <c r="W251" i="60" s="1"/>
  <c r="DR37" i="55" a="1"/>
  <c r="DR37" i="55" s="1"/>
  <c r="DL37" i="55" a="1"/>
  <c r="DL37" i="55" s="1"/>
  <c r="CY37" i="55" a="1"/>
  <c r="CY37" i="55" s="1"/>
  <c r="CR37" i="55" a="1"/>
  <c r="CR37" i="55" s="1"/>
  <c r="DO37" i="55" a="1"/>
  <c r="DO37" i="55" s="1"/>
  <c r="DE37" i="55" a="1"/>
  <c r="DE37" i="55" s="1"/>
  <c r="CO37" i="55" a="1"/>
  <c r="CO37" i="55" s="1"/>
  <c r="CH37" i="55" a="1"/>
  <c r="CH37" i="55" s="1"/>
  <c r="BZ37" i="55" a="1"/>
  <c r="BZ37" i="55" s="1"/>
  <c r="BS37" i="55" a="1"/>
  <c r="BS37" i="55" s="1"/>
  <c r="BK37" i="55" a="1"/>
  <c r="BK37" i="55" s="1"/>
  <c r="BD37" i="55" a="1"/>
  <c r="BD37" i="55" s="1"/>
  <c r="AV37" i="55" a="1"/>
  <c r="AV37" i="55" s="1"/>
  <c r="DT37" i="55" a="1"/>
  <c r="DT37" i="55" s="1"/>
  <c r="DK37" i="55" a="1"/>
  <c r="DK37" i="55" s="1"/>
  <c r="CW37" i="55" a="1"/>
  <c r="CW37" i="55" s="1"/>
  <c r="CN37" i="55" a="1"/>
  <c r="CN37" i="55" s="1"/>
  <c r="CG37" i="55" a="1"/>
  <c r="CG37" i="55" s="1"/>
  <c r="BY37" i="55" a="1"/>
  <c r="BY37" i="55" s="1"/>
  <c r="BR37" i="55" a="1"/>
  <c r="BR37" i="55" s="1"/>
  <c r="BJ37" i="55" a="1"/>
  <c r="BJ37" i="55" s="1"/>
  <c r="BC37" i="55" a="1"/>
  <c r="BC37" i="55" s="1"/>
  <c r="AU37" i="55" a="1"/>
  <c r="AU37" i="55" s="1"/>
  <c r="DS37" i="55" a="1"/>
  <c r="DS37" i="55" s="1"/>
  <c r="DJ37" i="55" a="1"/>
  <c r="DJ37" i="55" s="1"/>
  <c r="DD37" i="55" a="1"/>
  <c r="DD37" i="55" s="1"/>
  <c r="CV37" i="55" a="1"/>
  <c r="CV37" i="55" s="1"/>
  <c r="CF37" i="55" a="1"/>
  <c r="CF37" i="55" s="1"/>
  <c r="BX37" i="55" a="1"/>
  <c r="BX37" i="55" s="1"/>
  <c r="BQ37" i="55" a="1"/>
  <c r="BQ37" i="55" s="1"/>
  <c r="BI37" i="55" a="1"/>
  <c r="BI37" i="55" s="1"/>
  <c r="BB37" i="55" a="1"/>
  <c r="BB37" i="55" s="1"/>
  <c r="AT37" i="55" a="1"/>
  <c r="AT37" i="55" s="1"/>
  <c r="DQ37" i="55" a="1"/>
  <c r="DQ37" i="55" s="1"/>
  <c r="DI37" i="55" a="1"/>
  <c r="DI37" i="55" s="1"/>
  <c r="DC37" i="55" a="1"/>
  <c r="DC37" i="55" s="1"/>
  <c r="CU37" i="55" a="1"/>
  <c r="CU37" i="55" s="1"/>
  <c r="CM37" i="55" a="1"/>
  <c r="CM37" i="55" s="1"/>
  <c r="CE37" i="55" a="1"/>
  <c r="CE37" i="55" s="1"/>
  <c r="BP37" i="55" a="1"/>
  <c r="BP37" i="55" s="1"/>
  <c r="BH37" i="55" a="1"/>
  <c r="BH37" i="55" s="1"/>
  <c r="BA37" i="55" a="1"/>
  <c r="BA37" i="55" s="1"/>
  <c r="AS37" i="55" a="1"/>
  <c r="AS37" i="55" s="1"/>
  <c r="DP37" i="55" a="1"/>
  <c r="DP37" i="55" s="1"/>
  <c r="DH37" i="55" a="1"/>
  <c r="DH37" i="55" s="1"/>
  <c r="DB37" i="55" a="1"/>
  <c r="DB37" i="55" s="1"/>
  <c r="CT37" i="55" a="1"/>
  <c r="CT37" i="55" s="1"/>
  <c r="CL37" i="55" a="1"/>
  <c r="CL37" i="55" s="1"/>
  <c r="CD37" i="55" a="1"/>
  <c r="CD37" i="55" s="1"/>
  <c r="BW37" i="55" a="1"/>
  <c r="BW37" i="55" s="1"/>
  <c r="BO37" i="55" a="1"/>
  <c r="BO37" i="55" s="1"/>
  <c r="AZ37" i="55" a="1"/>
  <c r="AZ37" i="55" s="1"/>
  <c r="DN37" i="55" a="1"/>
  <c r="DN37" i="55" s="1"/>
  <c r="DG37" i="55" a="1"/>
  <c r="DG37" i="55" s="1"/>
  <c r="DA37" i="55" a="1"/>
  <c r="DA37" i="55" s="1"/>
  <c r="CS37" i="55" a="1"/>
  <c r="CS37" i="55" s="1"/>
  <c r="CK37" i="55" a="1"/>
  <c r="CK37" i="55" s="1"/>
  <c r="CC37" i="55" a="1"/>
  <c r="CC37" i="55" s="1"/>
  <c r="BV37" i="55" a="1"/>
  <c r="BV37" i="55" s="1"/>
  <c r="BN37" i="55" a="1"/>
  <c r="BN37" i="55" s="1"/>
  <c r="BG37" i="55" a="1"/>
  <c r="BG37" i="55" s="1"/>
  <c r="AY37" i="55" a="1"/>
  <c r="AY37" i="55" s="1"/>
  <c r="CZ37" i="55" a="1"/>
  <c r="CZ37" i="55" s="1"/>
  <c r="CQ37" i="55" a="1"/>
  <c r="CQ37" i="55" s="1"/>
  <c r="CJ37" i="55" a="1"/>
  <c r="CJ37" i="55" s="1"/>
  <c r="CB37" i="55" a="1"/>
  <c r="CB37" i="55" s="1"/>
  <c r="BU37" i="55" a="1"/>
  <c r="BU37" i="55" s="1"/>
  <c r="BM37" i="55" a="1"/>
  <c r="BM37" i="55" s="1"/>
  <c r="BF37" i="55" a="1"/>
  <c r="BF37" i="55" s="1"/>
  <c r="AX37" i="55" a="1"/>
  <c r="AX37" i="55" s="1"/>
  <c r="DU37" i="55" a="1"/>
  <c r="DU37" i="55" s="1"/>
  <c r="DM37" i="55" a="1"/>
  <c r="DM37" i="55" s="1"/>
  <c r="DF37" i="55" a="1"/>
  <c r="DF37" i="55" s="1"/>
  <c r="CX37" i="55" a="1"/>
  <c r="CX37" i="55" s="1"/>
  <c r="CP37" i="55" a="1"/>
  <c r="CP37" i="55" s="1"/>
  <c r="CI37" i="55" a="1"/>
  <c r="CI37" i="55" s="1"/>
  <c r="CA37" i="55" a="1"/>
  <c r="CA37" i="55" s="1"/>
  <c r="BT37" i="55" a="1"/>
  <c r="BT37" i="55" s="1"/>
  <c r="BL37" i="55" a="1"/>
  <c r="BL37" i="55" s="1"/>
  <c r="BE37" i="55" a="1"/>
  <c r="BE37" i="55" s="1"/>
  <c r="AW37" i="55" a="1"/>
  <c r="AW37" i="55" s="1"/>
  <c r="AJ255" i="60"/>
  <c r="O255" i="60" s="1"/>
  <c r="W255" i="60" s="1"/>
  <c r="DD41" i="55" a="1"/>
  <c r="DD41" i="55" s="1"/>
  <c r="CX41" i="55" a="1"/>
  <c r="CX41" i="55" s="1"/>
  <c r="CR41" i="55" a="1"/>
  <c r="CR41" i="55" s="1"/>
  <c r="CK41" i="55" a="1"/>
  <c r="CK41" i="55" s="1"/>
  <c r="CE41" i="55" a="1"/>
  <c r="CE41" i="55" s="1"/>
  <c r="BS41" i="55" a="1"/>
  <c r="BS41" i="55" s="1"/>
  <c r="BF41" i="55" a="1"/>
  <c r="BF41" i="55" s="1"/>
  <c r="AZ41" i="55" a="1"/>
  <c r="AZ41" i="55" s="1"/>
  <c r="AT41" i="55" a="1"/>
  <c r="AT41" i="55" s="1"/>
  <c r="DP41" i="55" a="1"/>
  <c r="DP41" i="55" s="1"/>
  <c r="DJ41" i="55" a="1"/>
  <c r="DJ41" i="55" s="1"/>
  <c r="DC41" i="55" a="1"/>
  <c r="DC41" i="55" s="1"/>
  <c r="CW41" i="55" a="1"/>
  <c r="CW41" i="55" s="1"/>
  <c r="CQ41" i="55" a="1"/>
  <c r="CQ41" i="55" s="1"/>
  <c r="BX41" i="55" a="1"/>
  <c r="BX41" i="55" s="1"/>
  <c r="BR41" i="55" a="1"/>
  <c r="BR41" i="55" s="1"/>
  <c r="BL41" i="55" a="1"/>
  <c r="BL41" i="55" s="1"/>
  <c r="BE41" i="55" a="1"/>
  <c r="BE41" i="55" s="1"/>
  <c r="AY41" i="55" a="1"/>
  <c r="AY41" i="55" s="1"/>
  <c r="AS41" i="55" a="1"/>
  <c r="AS41" i="55" s="1"/>
  <c r="DO41" i="55" a="1"/>
  <c r="DO41" i="55" s="1"/>
  <c r="DI41" i="55" a="1"/>
  <c r="DI41" i="55" s="1"/>
  <c r="CV41" i="55" a="1"/>
  <c r="CV41" i="55" s="1"/>
  <c r="CJ41" i="55" a="1"/>
  <c r="CJ41" i="55" s="1"/>
  <c r="CD41" i="55" a="1"/>
  <c r="CD41" i="55" s="1"/>
  <c r="BW41" i="55" a="1"/>
  <c r="BW41" i="55" s="1"/>
  <c r="BQ41" i="55" a="1"/>
  <c r="BQ41" i="55" s="1"/>
  <c r="BK41" i="55" a="1"/>
  <c r="BK41" i="55" s="1"/>
  <c r="DU41" i="55" a="1"/>
  <c r="DU41" i="55" s="1"/>
  <c r="DN41" i="55" a="1"/>
  <c r="DN41" i="55" s="1"/>
  <c r="DH41" i="55" a="1"/>
  <c r="DH41" i="55" s="1"/>
  <c r="DB41" i="55" a="1"/>
  <c r="DB41" i="55" s="1"/>
  <c r="CU41" i="55" a="1"/>
  <c r="CU41" i="55" s="1"/>
  <c r="CP41" i="55" a="1"/>
  <c r="CP41" i="55" s="1"/>
  <c r="CI41" i="55" a="1"/>
  <c r="CI41" i="55" s="1"/>
  <c r="CC41" i="55" a="1"/>
  <c r="CC41" i="55" s="1"/>
  <c r="BP41" i="55" a="1"/>
  <c r="BP41" i="55" s="1"/>
  <c r="BD41" i="55" a="1"/>
  <c r="BD41" i="55" s="1"/>
  <c r="AX41" i="55" a="1"/>
  <c r="AX41" i="55" s="1"/>
  <c r="DT41" i="55" a="1"/>
  <c r="DT41" i="55" s="1"/>
  <c r="DG41" i="55" a="1"/>
  <c r="DG41" i="55" s="1"/>
  <c r="CT41" i="55" a="1"/>
  <c r="CT41" i="55" s="1"/>
  <c r="CO41" i="55" a="1"/>
  <c r="CO41" i="55" s="1"/>
  <c r="CH41" i="55" a="1"/>
  <c r="CH41" i="55" s="1"/>
  <c r="CB41" i="55" a="1"/>
  <c r="CB41" i="55" s="1"/>
  <c r="BV41" i="55" a="1"/>
  <c r="BV41" i="55" s="1"/>
  <c r="BO41" i="55" a="1"/>
  <c r="BO41" i="55" s="1"/>
  <c r="BJ41" i="55" a="1"/>
  <c r="BJ41" i="55" s="1"/>
  <c r="BC41" i="55" a="1"/>
  <c r="BC41" i="55" s="1"/>
  <c r="DS41" i="55" a="1"/>
  <c r="DS41" i="55" s="1"/>
  <c r="DM41" i="55" a="1"/>
  <c r="DM41" i="55" s="1"/>
  <c r="DF41" i="55" a="1"/>
  <c r="DF41" i="55" s="1"/>
  <c r="DA41" i="55" a="1"/>
  <c r="DA41" i="55" s="1"/>
  <c r="CN41" i="55" a="1"/>
  <c r="CN41" i="55" s="1"/>
  <c r="CA41" i="55" a="1"/>
  <c r="CA41" i="55" s="1"/>
  <c r="BN41" i="55" a="1"/>
  <c r="BN41" i="55" s="1"/>
  <c r="BI41" i="55" a="1"/>
  <c r="BI41" i="55" s="1"/>
  <c r="BB41" i="55" a="1"/>
  <c r="BB41" i="55" s="1"/>
  <c r="AW41" i="55" a="1"/>
  <c r="AW41" i="55" s="1"/>
  <c r="DR41" i="55" a="1"/>
  <c r="DR41" i="55" s="1"/>
  <c r="DL41" i="55" a="1"/>
  <c r="DL41" i="55" s="1"/>
  <c r="DE41" i="55" a="1"/>
  <c r="DE41" i="55" s="1"/>
  <c r="CZ41" i="55" a="1"/>
  <c r="CZ41" i="55" s="1"/>
  <c r="CS41" i="55" a="1"/>
  <c r="CS41" i="55" s="1"/>
  <c r="CM41" i="55" a="1"/>
  <c r="CM41" i="55" s="1"/>
  <c r="CG41" i="55" a="1"/>
  <c r="CG41" i="55" s="1"/>
  <c r="BZ41" i="55" a="1"/>
  <c r="BZ41" i="55" s="1"/>
  <c r="BU41" i="55" a="1"/>
  <c r="BU41" i="55" s="1"/>
  <c r="BH41" i="55" a="1"/>
  <c r="BH41" i="55" s="1"/>
  <c r="AV41" i="55" a="1"/>
  <c r="AV41" i="55" s="1"/>
  <c r="DQ41" i="55" a="1"/>
  <c r="DQ41" i="55" s="1"/>
  <c r="DK41" i="55" a="1"/>
  <c r="DK41" i="55" s="1"/>
  <c r="CY41" i="55" a="1"/>
  <c r="CY41" i="55" s="1"/>
  <c r="CL41" i="55" a="1"/>
  <c r="CL41" i="55" s="1"/>
  <c r="CF41" i="55" a="1"/>
  <c r="CF41" i="55" s="1"/>
  <c r="BY41" i="55" a="1"/>
  <c r="BY41" i="55" s="1"/>
  <c r="BT41" i="55" a="1"/>
  <c r="BT41" i="55" s="1"/>
  <c r="BM41" i="55" a="1"/>
  <c r="BM41" i="55" s="1"/>
  <c r="BG41" i="55" a="1"/>
  <c r="BG41" i="55" s="1"/>
  <c r="BA41" i="55" a="1"/>
  <c r="BA41" i="55" s="1"/>
  <c r="AU41" i="55" a="1"/>
  <c r="AU41" i="55" s="1"/>
  <c r="AJ231" i="60"/>
  <c r="O231" i="60" s="1"/>
  <c r="W231" i="60" s="1"/>
  <c r="DD17" i="55" a="1"/>
  <c r="DD17" i="55" s="1"/>
  <c r="CX17" i="55" a="1"/>
  <c r="CX17" i="55" s="1"/>
  <c r="CQ17" i="55" a="1"/>
  <c r="CQ17" i="55" s="1"/>
  <c r="CK17" i="55" a="1"/>
  <c r="CK17" i="55" s="1"/>
  <c r="CE17" i="55" a="1"/>
  <c r="CE17" i="55" s="1"/>
  <c r="BY17" i="55" a="1"/>
  <c r="BY17" i="55" s="1"/>
  <c r="BL17" i="55" a="1"/>
  <c r="BL17" i="55" s="1"/>
  <c r="BF17" i="55" a="1"/>
  <c r="BF17" i="55" s="1"/>
  <c r="AZ17" i="55" a="1"/>
  <c r="AZ17" i="55" s="1"/>
  <c r="AT17" i="55" a="1"/>
  <c r="AT17" i="55" s="1"/>
  <c r="DU17" i="55" a="1"/>
  <c r="DU17" i="55" s="1"/>
  <c r="DO17" i="55" a="1"/>
  <c r="DO17" i="55" s="1"/>
  <c r="DI17" i="55" a="1"/>
  <c r="DI17" i="55" s="1"/>
  <c r="DC17" i="55" a="1"/>
  <c r="DC17" i="55" s="1"/>
  <c r="CJ17" i="55" a="1"/>
  <c r="CJ17" i="55" s="1"/>
  <c r="CD17" i="55" a="1"/>
  <c r="CD17" i="55" s="1"/>
  <c r="BX17" i="55" a="1"/>
  <c r="BX17" i="55" s="1"/>
  <c r="BR17" i="55" a="1"/>
  <c r="BR17" i="55" s="1"/>
  <c r="BK17" i="55" a="1"/>
  <c r="BK17" i="55" s="1"/>
  <c r="BE17" i="55" a="1"/>
  <c r="BE17" i="55" s="1"/>
  <c r="AY17" i="55" a="1"/>
  <c r="AY17" i="55" s="1"/>
  <c r="AS17" i="55" a="1"/>
  <c r="AS17" i="55" s="1"/>
  <c r="DT17" i="55" a="1"/>
  <c r="DT17" i="55" s="1"/>
  <c r="DN17" i="55" a="1"/>
  <c r="DN17" i="55" s="1"/>
  <c r="DH17" i="55" a="1"/>
  <c r="DH17" i="55" s="1"/>
  <c r="DB17" i="55" a="1"/>
  <c r="DB17" i="55" s="1"/>
  <c r="CW17" i="55" a="1"/>
  <c r="CW17" i="55" s="1"/>
  <c r="CP17" i="55" a="1"/>
  <c r="CP17" i="55" s="1"/>
  <c r="CC17" i="55" a="1"/>
  <c r="CC17" i="55" s="1"/>
  <c r="BW17" i="55" a="1"/>
  <c r="BW17" i="55" s="1"/>
  <c r="BD17" i="55" a="1"/>
  <c r="BD17" i="55" s="1"/>
  <c r="AX17" i="55" a="1"/>
  <c r="AX17" i="55" s="1"/>
  <c r="DS17" i="55" a="1"/>
  <c r="DS17" i="55" s="1"/>
  <c r="DA17" i="55" a="1"/>
  <c r="DA17" i="55" s="1"/>
  <c r="CV17" i="55" a="1"/>
  <c r="CV17" i="55" s="1"/>
  <c r="CI17" i="55" a="1"/>
  <c r="CI17" i="55" s="1"/>
  <c r="CB17" i="55" a="1"/>
  <c r="CB17" i="55" s="1"/>
  <c r="BV17" i="55" a="1"/>
  <c r="BV17" i="55" s="1"/>
  <c r="BQ17" i="55" a="1"/>
  <c r="BQ17" i="55" s="1"/>
  <c r="BJ17" i="55" a="1"/>
  <c r="BJ17" i="55" s="1"/>
  <c r="AW17" i="55" a="1"/>
  <c r="AW17" i="55" s="1"/>
  <c r="DM17" i="55" a="1"/>
  <c r="DM17" i="55" s="1"/>
  <c r="DG17" i="55" a="1"/>
  <c r="DG17" i="55" s="1"/>
  <c r="CZ17" i="55" a="1"/>
  <c r="CZ17" i="55" s="1"/>
  <c r="CU17" i="55" a="1"/>
  <c r="CU17" i="55" s="1"/>
  <c r="CO17" i="55" a="1"/>
  <c r="CO17" i="55" s="1"/>
  <c r="CH17" i="55" a="1"/>
  <c r="CH17" i="55" s="1"/>
  <c r="BU17" i="55" a="1"/>
  <c r="BU17" i="55" s="1"/>
  <c r="BP17" i="55" a="1"/>
  <c r="BP17" i="55" s="1"/>
  <c r="BC17" i="55" a="1"/>
  <c r="BC17" i="55" s="1"/>
  <c r="AV17" i="55" a="1"/>
  <c r="AV17" i="55" s="1"/>
  <c r="DR17" i="55" a="1"/>
  <c r="DR17" i="55" s="1"/>
  <c r="DL17" i="55" a="1"/>
  <c r="DL17" i="55" s="1"/>
  <c r="CT17" i="55" a="1"/>
  <c r="CT17" i="55" s="1"/>
  <c r="CN17" i="55" a="1"/>
  <c r="CN17" i="55" s="1"/>
  <c r="CA17" i="55" a="1"/>
  <c r="CA17" i="55" s="1"/>
  <c r="BT17" i="55" a="1"/>
  <c r="BT17" i="55" s="1"/>
  <c r="BO17" i="55" a="1"/>
  <c r="BO17" i="55" s="1"/>
  <c r="BI17" i="55" a="1"/>
  <c r="BI17" i="55" s="1"/>
  <c r="BB17" i="55" a="1"/>
  <c r="BB17" i="55" s="1"/>
  <c r="DQ17" i="55" a="1"/>
  <c r="DQ17" i="55" s="1"/>
  <c r="DK17" i="55" a="1"/>
  <c r="DK17" i="55" s="1"/>
  <c r="DF17" i="55" a="1"/>
  <c r="DF17" i="55" s="1"/>
  <c r="CY17" i="55" a="1"/>
  <c r="CY17" i="55" s="1"/>
  <c r="CS17" i="55" a="1"/>
  <c r="CS17" i="55" s="1"/>
  <c r="CM17" i="55" a="1"/>
  <c r="CM17" i="55" s="1"/>
  <c r="CG17" i="55" a="1"/>
  <c r="CG17" i="55" s="1"/>
  <c r="BN17" i="55" a="1"/>
  <c r="BN17" i="55" s="1"/>
  <c r="BH17" i="55" a="1"/>
  <c r="BH17" i="55" s="1"/>
  <c r="AU17" i="55" a="1"/>
  <c r="AU17" i="55" s="1"/>
  <c r="DP17" i="55" a="1"/>
  <c r="DP17" i="55" s="1"/>
  <c r="DJ17" i="55" a="1"/>
  <c r="DJ17" i="55" s="1"/>
  <c r="DE17" i="55" a="1"/>
  <c r="DE17" i="55" s="1"/>
  <c r="CR17" i="55" a="1"/>
  <c r="CR17" i="55" s="1"/>
  <c r="CL17" i="55" a="1"/>
  <c r="CL17" i="55" s="1"/>
  <c r="CF17" i="55" a="1"/>
  <c r="CF17" i="55" s="1"/>
  <c r="BZ17" i="55" a="1"/>
  <c r="BZ17" i="55" s="1"/>
  <c r="BS17" i="55" a="1"/>
  <c r="BS17" i="55" s="1"/>
  <c r="BM17" i="55" a="1"/>
  <c r="BM17" i="55" s="1"/>
  <c r="BG17" i="55" a="1"/>
  <c r="BG17" i="55" s="1"/>
  <c r="BA17" i="55" a="1"/>
  <c r="BA17" i="55" s="1"/>
  <c r="AJ244" i="60"/>
  <c r="O244" i="60" s="1"/>
  <c r="W244" i="60" s="1"/>
  <c r="DL30" i="55" a="1"/>
  <c r="DL30" i="55" s="1"/>
  <c r="DQ30" i="55" a="1"/>
  <c r="DQ30" i="55" s="1"/>
  <c r="DJ30" i="55" a="1"/>
  <c r="DJ30" i="55" s="1"/>
  <c r="DD30" i="55" a="1"/>
  <c r="DD30" i="55" s="1"/>
  <c r="CX30" i="55" a="1"/>
  <c r="CX30" i="55" s="1"/>
  <c r="CR30" i="55" a="1"/>
  <c r="CR30" i="55" s="1"/>
  <c r="CK30" i="55" a="1"/>
  <c r="CK30" i="55" s="1"/>
  <c r="CE30" i="55" a="1"/>
  <c r="CE30" i="55" s="1"/>
  <c r="BY30" i="55" a="1"/>
  <c r="BY30" i="55" s="1"/>
  <c r="BS30" i="55" a="1"/>
  <c r="BS30" i="55" s="1"/>
  <c r="AZ30" i="55" a="1"/>
  <c r="AZ30" i="55" s="1"/>
  <c r="AT30" i="55" a="1"/>
  <c r="AT30" i="55" s="1"/>
  <c r="DI30" i="55" a="1"/>
  <c r="DI30" i="55" s="1"/>
  <c r="DC30" i="55" a="1"/>
  <c r="DC30" i="55" s="1"/>
  <c r="CW30" i="55" a="1"/>
  <c r="CW30" i="55" s="1"/>
  <c r="CQ30" i="55" a="1"/>
  <c r="CQ30" i="55" s="1"/>
  <c r="CD30" i="55" a="1"/>
  <c r="CD30" i="55" s="1"/>
  <c r="BX30" i="55" a="1"/>
  <c r="BX30" i="55" s="1"/>
  <c r="BR30" i="55" a="1"/>
  <c r="BR30" i="55" s="1"/>
  <c r="BL30" i="55" a="1"/>
  <c r="BL30" i="55" s="1"/>
  <c r="BE30" i="55" a="1"/>
  <c r="BE30" i="55" s="1"/>
  <c r="AY30" i="55" a="1"/>
  <c r="AY30" i="55" s="1"/>
  <c r="AS30" i="55" a="1"/>
  <c r="AS30" i="55" s="1"/>
  <c r="DP30" i="55" a="1"/>
  <c r="DP30" i="55" s="1"/>
  <c r="DB30" i="55" a="1"/>
  <c r="DB30" i="55" s="1"/>
  <c r="CV30" i="55" a="1"/>
  <c r="CV30" i="55" s="1"/>
  <c r="CP30" i="55" a="1"/>
  <c r="CP30" i="55" s="1"/>
  <c r="CJ30" i="55" a="1"/>
  <c r="CJ30" i="55" s="1"/>
  <c r="CC30" i="55" a="1"/>
  <c r="CC30" i="55" s="1"/>
  <c r="BW30" i="55" a="1"/>
  <c r="BW30" i="55" s="1"/>
  <c r="BQ30" i="55" a="1"/>
  <c r="BQ30" i="55" s="1"/>
  <c r="BK30" i="55" a="1"/>
  <c r="BK30" i="55" s="1"/>
  <c r="AX30" i="55" a="1"/>
  <c r="AX30" i="55" s="1"/>
  <c r="DH30" i="55" a="1"/>
  <c r="DH30" i="55" s="1"/>
  <c r="CU30" i="55" a="1"/>
  <c r="CU30" i="55" s="1"/>
  <c r="CO30" i="55" a="1"/>
  <c r="CO30" i="55" s="1"/>
  <c r="BV30" i="55" a="1"/>
  <c r="BV30" i="55" s="1"/>
  <c r="BP30" i="55" a="1"/>
  <c r="BP30" i="55" s="1"/>
  <c r="BJ30" i="55" a="1"/>
  <c r="BJ30" i="55" s="1"/>
  <c r="BD30" i="55" a="1"/>
  <c r="BD30" i="55" s="1"/>
  <c r="AW30" i="55" a="1"/>
  <c r="AW30" i="55" s="1"/>
  <c r="DU30" i="55" a="1"/>
  <c r="DU30" i="55" s="1"/>
  <c r="DO30" i="55" a="1"/>
  <c r="DO30" i="55" s="1"/>
  <c r="DA30" i="55" a="1"/>
  <c r="DA30" i="55" s="1"/>
  <c r="CT30" i="55" a="1"/>
  <c r="CT30" i="55" s="1"/>
  <c r="CN30" i="55" a="1"/>
  <c r="CN30" i="55" s="1"/>
  <c r="CI30" i="55" a="1"/>
  <c r="CI30" i="55" s="1"/>
  <c r="CB30" i="55" a="1"/>
  <c r="CB30" i="55" s="1"/>
  <c r="BO30" i="55" a="1"/>
  <c r="BO30" i="55" s="1"/>
  <c r="BI30" i="55" a="1"/>
  <c r="BI30" i="55" s="1"/>
  <c r="DT30" i="55" a="1"/>
  <c r="DT30" i="55" s="1"/>
  <c r="DN30" i="55" a="1"/>
  <c r="DN30" i="55" s="1"/>
  <c r="DG30" i="55" a="1"/>
  <c r="DG30" i="55" s="1"/>
  <c r="CZ30" i="55" a="1"/>
  <c r="CZ30" i="55" s="1"/>
  <c r="CM30" i="55" a="1"/>
  <c r="CM30" i="55" s="1"/>
  <c r="CH30" i="55" a="1"/>
  <c r="CH30" i="55" s="1"/>
  <c r="BU30" i="55" a="1"/>
  <c r="BU30" i="55" s="1"/>
  <c r="BN30" i="55" a="1"/>
  <c r="BN30" i="55" s="1"/>
  <c r="BH30" i="55" a="1"/>
  <c r="BH30" i="55" s="1"/>
  <c r="BC30" i="55" a="1"/>
  <c r="BC30" i="55" s="1"/>
  <c r="AV30" i="55" a="1"/>
  <c r="AV30" i="55" s="1"/>
  <c r="DS30" i="55" a="1"/>
  <c r="DS30" i="55" s="1"/>
  <c r="DM30" i="55" a="1"/>
  <c r="DM30" i="55" s="1"/>
  <c r="DF30" i="55" a="1"/>
  <c r="DF30" i="55" s="1"/>
  <c r="CS30" i="55" a="1"/>
  <c r="CS30" i="55" s="1"/>
  <c r="CL30" i="55" a="1"/>
  <c r="CL30" i="55" s="1"/>
  <c r="CG30" i="55" a="1"/>
  <c r="CG30" i="55" s="1"/>
  <c r="CA30" i="55" a="1"/>
  <c r="CA30" i="55" s="1"/>
  <c r="BT30" i="55" a="1"/>
  <c r="BT30" i="55" s="1"/>
  <c r="BG30" i="55" a="1"/>
  <c r="BG30" i="55" s="1"/>
  <c r="BB30" i="55" a="1"/>
  <c r="BB30" i="55" s="1"/>
  <c r="DR30" i="55" a="1"/>
  <c r="DR30" i="55" s="1"/>
  <c r="DK30" i="55" a="1"/>
  <c r="DK30" i="55" s="1"/>
  <c r="DE30" i="55" a="1"/>
  <c r="DE30" i="55" s="1"/>
  <c r="CY30" i="55" a="1"/>
  <c r="CY30" i="55" s="1"/>
  <c r="CF30" i="55" a="1"/>
  <c r="CF30" i="55" s="1"/>
  <c r="BZ30" i="55" a="1"/>
  <c r="BZ30" i="55" s="1"/>
  <c r="BM30" i="55" a="1"/>
  <c r="BM30" i="55" s="1"/>
  <c r="BF30" i="55" a="1"/>
  <c r="BF30" i="55" s="1"/>
  <c r="BA30" i="55" a="1"/>
  <c r="BA30" i="55" s="1"/>
  <c r="AU30" i="55" a="1"/>
  <c r="AU30" i="55" s="1"/>
  <c r="AJ253" i="60"/>
  <c r="O253" i="60" s="1"/>
  <c r="W253" i="60" s="1"/>
  <c r="DQ39" i="55" a="1"/>
  <c r="DQ39" i="55" s="1"/>
  <c r="DK39" i="55" a="1"/>
  <c r="DK39" i="55" s="1"/>
  <c r="DD39" i="55" a="1"/>
  <c r="DD39" i="55" s="1"/>
  <c r="CW39" i="55" a="1"/>
  <c r="CW39" i="55" s="1"/>
  <c r="CP39" i="55" a="1"/>
  <c r="CP39" i="55" s="1"/>
  <c r="CJ39" i="55" a="1"/>
  <c r="CJ39" i="55" s="1"/>
  <c r="CC39" i="55" a="1"/>
  <c r="CC39" i="55" s="1"/>
  <c r="BB39" i="55" a="1"/>
  <c r="BB39" i="55" s="1"/>
  <c r="AW39" i="55" a="1"/>
  <c r="AW39" i="55" s="1"/>
  <c r="DP39" i="55" a="1"/>
  <c r="DP39" i="55" s="1"/>
  <c r="DJ39" i="55" a="1"/>
  <c r="DJ39" i="55" s="1"/>
  <c r="DC39" i="55" a="1"/>
  <c r="DC39" i="55" s="1"/>
  <c r="CV39" i="55" a="1"/>
  <c r="CV39" i="55" s="1"/>
  <c r="CO39" i="55" a="1"/>
  <c r="CO39" i="55" s="1"/>
  <c r="CI39" i="55" a="1"/>
  <c r="CI39" i="55" s="1"/>
  <c r="CB39" i="55" a="1"/>
  <c r="CB39" i="55" s="1"/>
  <c r="BV39" i="55" a="1"/>
  <c r="BV39" i="55" s="1"/>
  <c r="BO39" i="55" a="1"/>
  <c r="BO39" i="55" s="1"/>
  <c r="BH39" i="55" a="1"/>
  <c r="BH39" i="55" s="1"/>
  <c r="BA39" i="55" a="1"/>
  <c r="BA39" i="55" s="1"/>
  <c r="AV39" i="55" a="1"/>
  <c r="AV39" i="55" s="1"/>
  <c r="DU39" i="55" a="1"/>
  <c r="DU39" i="55" s="1"/>
  <c r="DO39" i="55" a="1"/>
  <c r="DO39" i="55" s="1"/>
  <c r="DI39" i="55" a="1"/>
  <c r="DI39" i="55" s="1"/>
  <c r="CH39" i="55" a="1"/>
  <c r="CH39" i="55" s="1"/>
  <c r="CA39" i="55" a="1"/>
  <c r="CA39" i="55" s="1"/>
  <c r="BU39" i="55" a="1"/>
  <c r="BU39" i="55" s="1"/>
  <c r="BN39" i="55" a="1"/>
  <c r="BN39" i="55" s="1"/>
  <c r="BG39" i="55" a="1"/>
  <c r="BG39" i="55" s="1"/>
  <c r="AU39" i="55" a="1"/>
  <c r="AU39" i="55" s="1"/>
  <c r="DN39" i="55" a="1"/>
  <c r="DN39" i="55" s="1"/>
  <c r="DH39" i="55" a="1"/>
  <c r="DH39" i="55" s="1"/>
  <c r="DB39" i="55" a="1"/>
  <c r="DB39" i="55" s="1"/>
  <c r="CU39" i="55" a="1"/>
  <c r="CU39" i="55" s="1"/>
  <c r="CN39" i="55" a="1"/>
  <c r="CN39" i="55" s="1"/>
  <c r="CG39" i="55" a="1"/>
  <c r="CG39" i="55" s="1"/>
  <c r="BZ39" i="55" a="1"/>
  <c r="BZ39" i="55" s="1"/>
  <c r="BT39" i="55" a="1"/>
  <c r="BT39" i="55" s="1"/>
  <c r="BM39" i="55" a="1"/>
  <c r="BM39" i="55" s="1"/>
  <c r="AZ39" i="55" a="1"/>
  <c r="AZ39" i="55" s="1"/>
  <c r="AT39" i="55" a="1"/>
  <c r="AT39" i="55" s="1"/>
  <c r="DT39" i="55" a="1"/>
  <c r="DT39" i="55" s="1"/>
  <c r="DM39" i="55" a="1"/>
  <c r="DM39" i="55" s="1"/>
  <c r="DG39" i="55" a="1"/>
  <c r="DG39" i="55" s="1"/>
  <c r="DA39" i="55" a="1"/>
  <c r="DA39" i="55" s="1"/>
  <c r="CT39" i="55" a="1"/>
  <c r="CT39" i="55" s="1"/>
  <c r="CM39" i="55" a="1"/>
  <c r="CM39" i="55" s="1"/>
  <c r="CF39" i="55" a="1"/>
  <c r="CF39" i="55" s="1"/>
  <c r="BY39" i="55" a="1"/>
  <c r="BY39" i="55" s="1"/>
  <c r="BS39" i="55" a="1"/>
  <c r="BS39" i="55" s="1"/>
  <c r="BL39" i="55" a="1"/>
  <c r="BL39" i="55" s="1"/>
  <c r="BF39" i="55" a="1"/>
  <c r="BF39" i="55" s="1"/>
  <c r="AS39" i="55" a="1"/>
  <c r="AS39" i="55" s="1"/>
  <c r="DS39" i="55" a="1"/>
  <c r="DS39" i="55" s="1"/>
  <c r="DF39" i="55" a="1"/>
  <c r="DF39" i="55" s="1"/>
  <c r="CZ39" i="55" a="1"/>
  <c r="CZ39" i="55" s="1"/>
  <c r="CS39" i="55" a="1"/>
  <c r="CS39" i="55" s="1"/>
  <c r="BR39" i="55" a="1"/>
  <c r="BR39" i="55" s="1"/>
  <c r="BK39" i="55" a="1"/>
  <c r="BK39" i="55" s="1"/>
  <c r="BE39" i="55" a="1"/>
  <c r="BE39" i="55" s="1"/>
  <c r="AY39" i="55" a="1"/>
  <c r="AY39" i="55" s="1"/>
  <c r="DL39" i="55" a="1"/>
  <c r="DL39" i="55" s="1"/>
  <c r="DE39" i="55" a="1"/>
  <c r="DE39" i="55" s="1"/>
  <c r="CY39" i="55" a="1"/>
  <c r="CY39" i="55" s="1"/>
  <c r="CR39" i="55" a="1"/>
  <c r="CR39" i="55" s="1"/>
  <c r="CL39" i="55" a="1"/>
  <c r="CL39" i="55" s="1"/>
  <c r="CE39" i="55" a="1"/>
  <c r="CE39" i="55" s="1"/>
  <c r="BX39" i="55" a="1"/>
  <c r="BX39" i="55" s="1"/>
  <c r="BQ39" i="55" a="1"/>
  <c r="BQ39" i="55" s="1"/>
  <c r="BJ39" i="55" a="1"/>
  <c r="BJ39" i="55" s="1"/>
  <c r="BD39" i="55" a="1"/>
  <c r="BD39" i="55" s="1"/>
  <c r="DR39" i="55" a="1"/>
  <c r="DR39" i="55" s="1"/>
  <c r="CX39" i="55" a="1"/>
  <c r="CX39" i="55" s="1"/>
  <c r="CQ39" i="55" a="1"/>
  <c r="CQ39" i="55" s="1"/>
  <c r="CK39" i="55" a="1"/>
  <c r="CK39" i="55" s="1"/>
  <c r="CD39" i="55" a="1"/>
  <c r="CD39" i="55" s="1"/>
  <c r="BW39" i="55" a="1"/>
  <c r="BW39" i="55" s="1"/>
  <c r="BP39" i="55" a="1"/>
  <c r="BP39" i="55" s="1"/>
  <c r="BI39" i="55" a="1"/>
  <c r="BI39" i="55" s="1"/>
  <c r="BC39" i="55" a="1"/>
  <c r="BC39" i="55" s="1"/>
  <c r="AX39" i="55" a="1"/>
  <c r="AX39" i="55" s="1"/>
  <c r="AJ252" i="60"/>
  <c r="O252" i="60" s="1"/>
  <c r="W252" i="60" s="1"/>
  <c r="DT38" i="55" a="1"/>
  <c r="DT38" i="55" s="1"/>
  <c r="DH38" i="55" a="1"/>
  <c r="DH38" i="55" s="1"/>
  <c r="DC38" i="55" a="1"/>
  <c r="DC38" i="55" s="1"/>
  <c r="CP38" i="55" a="1"/>
  <c r="CP38" i="55" s="1"/>
  <c r="DM38" i="55" a="1"/>
  <c r="DM38" i="55" s="1"/>
  <c r="DG38" i="55" a="1"/>
  <c r="DG38" i="55" s="1"/>
  <c r="DB38" i="55" a="1"/>
  <c r="DB38" i="55" s="1"/>
  <c r="CV38" i="55" a="1"/>
  <c r="CV38" i="55" s="1"/>
  <c r="CJ38" i="55" a="1"/>
  <c r="CJ38" i="55" s="1"/>
  <c r="CE38" i="55" a="1"/>
  <c r="CE38" i="55" s="1"/>
  <c r="BR38" i="55" a="1"/>
  <c r="BR38" i="55" s="1"/>
  <c r="BM38" i="55" a="1"/>
  <c r="BM38" i="55" s="1"/>
  <c r="BA38" i="55" a="1"/>
  <c r="BA38" i="55" s="1"/>
  <c r="AU38" i="55" a="1"/>
  <c r="AU38" i="55" s="1"/>
  <c r="DS38" i="55" a="1"/>
  <c r="DS38" i="55" s="1"/>
  <c r="DF38" i="55" a="1"/>
  <c r="DF38" i="55" s="1"/>
  <c r="DA38" i="55" a="1"/>
  <c r="DA38" i="55" s="1"/>
  <c r="CO38" i="55" a="1"/>
  <c r="CO38" i="55" s="1"/>
  <c r="CI38" i="55" a="1"/>
  <c r="CI38" i="55" s="1"/>
  <c r="CD38" i="55" a="1"/>
  <c r="CD38" i="55" s="1"/>
  <c r="BX38" i="55" a="1"/>
  <c r="BX38" i="55" s="1"/>
  <c r="BL38" i="55" a="1"/>
  <c r="BL38" i="55" s="1"/>
  <c r="BG38" i="55" a="1"/>
  <c r="BG38" i="55" s="1"/>
  <c r="AT38" i="55" a="1"/>
  <c r="AT38" i="55" s="1"/>
  <c r="DR38" i="55" a="1"/>
  <c r="DR38" i="55" s="1"/>
  <c r="DL38" i="55" a="1"/>
  <c r="DL38" i="55" s="1"/>
  <c r="CZ38" i="55" a="1"/>
  <c r="CZ38" i="55" s="1"/>
  <c r="CU38" i="55" a="1"/>
  <c r="CU38" i="55" s="1"/>
  <c r="CH38" i="55" a="1"/>
  <c r="CH38" i="55" s="1"/>
  <c r="CC38" i="55" a="1"/>
  <c r="CC38" i="55" s="1"/>
  <c r="BQ38" i="55" a="1"/>
  <c r="BQ38" i="55" s="1"/>
  <c r="BK38" i="55" a="1"/>
  <c r="BK38" i="55" s="1"/>
  <c r="BF38" i="55" a="1"/>
  <c r="BF38" i="55" s="1"/>
  <c r="DQ38" i="55" a="1"/>
  <c r="DQ38" i="55" s="1"/>
  <c r="DE38" i="55" a="1"/>
  <c r="DE38" i="55" s="1"/>
  <c r="CY38" i="55" a="1"/>
  <c r="CY38" i="55" s="1"/>
  <c r="CT38" i="55" a="1"/>
  <c r="CT38" i="55" s="1"/>
  <c r="CN38" i="55" a="1"/>
  <c r="CN38" i="55" s="1"/>
  <c r="CB38" i="55" a="1"/>
  <c r="CB38" i="55" s="1"/>
  <c r="DP38" i="55" a="1"/>
  <c r="DP38" i="55" s="1"/>
  <c r="DK38" i="55" a="1"/>
  <c r="DK38" i="55" s="1"/>
  <c r="CX38" i="55" a="1"/>
  <c r="CX38" i="55" s="1"/>
  <c r="CS38" i="55" a="1"/>
  <c r="CS38" i="55" s="1"/>
  <c r="CG38" i="55" a="1"/>
  <c r="CG38" i="55" s="1"/>
  <c r="CA38" i="55" a="1"/>
  <c r="CA38" i="55" s="1"/>
  <c r="BV38" i="55" a="1"/>
  <c r="BV38" i="55" s="1"/>
  <c r="BP38" i="55" a="1"/>
  <c r="BP38" i="55" s="1"/>
  <c r="BD38" i="55" a="1"/>
  <c r="BD38" i="55" s="1"/>
  <c r="AY38" i="55" a="1"/>
  <c r="AY38" i="55" s="1"/>
  <c r="DU38" i="55" a="1"/>
  <c r="DU38" i="55" s="1"/>
  <c r="DO38" i="55" a="1"/>
  <c r="DO38" i="55" s="1"/>
  <c r="DJ38" i="55" a="1"/>
  <c r="DJ38" i="55" s="1"/>
  <c r="DD38" i="55" a="1"/>
  <c r="DD38" i="55" s="1"/>
  <c r="CR38" i="55" a="1"/>
  <c r="CR38" i="55" s="1"/>
  <c r="CM38" i="55" a="1"/>
  <c r="CM38" i="55" s="1"/>
  <c r="BZ38" i="55" a="1"/>
  <c r="BZ38" i="55" s="1"/>
  <c r="BU38" i="55" a="1"/>
  <c r="BU38" i="55" s="1"/>
  <c r="BI38" i="55" a="1"/>
  <c r="BI38" i="55" s="1"/>
  <c r="BC38" i="55" a="1"/>
  <c r="BC38" i="55" s="1"/>
  <c r="AX38" i="55" a="1"/>
  <c r="AX38" i="55" s="1"/>
  <c r="DN38" i="55" a="1"/>
  <c r="DN38" i="55" s="1"/>
  <c r="DI38" i="55" a="1"/>
  <c r="DI38" i="55" s="1"/>
  <c r="CW38" i="55" a="1"/>
  <c r="CW38" i="55" s="1"/>
  <c r="CQ38" i="55" a="1"/>
  <c r="CQ38" i="55" s="1"/>
  <c r="CK38" i="55" a="1"/>
  <c r="CK38" i="55" s="1"/>
  <c r="CF38" i="55" a="1"/>
  <c r="CF38" i="55" s="1"/>
  <c r="BO38" i="55" a="1"/>
  <c r="BO38" i="55" s="1"/>
  <c r="AZ38" i="55" a="1"/>
  <c r="AZ38" i="55" s="1"/>
  <c r="BN38" i="55" a="1"/>
  <c r="BN38" i="55" s="1"/>
  <c r="BJ38" i="55" a="1"/>
  <c r="BJ38" i="55" s="1"/>
  <c r="AW38" i="55" a="1"/>
  <c r="AW38" i="55" s="1"/>
  <c r="BY38" i="55" a="1"/>
  <c r="BY38" i="55" s="1"/>
  <c r="AV38" i="55" a="1"/>
  <c r="AV38" i="55" s="1"/>
  <c r="BW38" i="55" a="1"/>
  <c r="BW38" i="55" s="1"/>
  <c r="BH38" i="55" a="1"/>
  <c r="BH38" i="55" s="1"/>
  <c r="BT38" i="55" a="1"/>
  <c r="BT38" i="55" s="1"/>
  <c r="BE38" i="55" a="1"/>
  <c r="BE38" i="55" s="1"/>
  <c r="AS38" i="55" a="1"/>
  <c r="AS38" i="55" s="1"/>
  <c r="CL38" i="55" a="1"/>
  <c r="CL38" i="55" s="1"/>
  <c r="BS38" i="55" a="1"/>
  <c r="BS38" i="55" s="1"/>
  <c r="BB38" i="55" a="1"/>
  <c r="BB38" i="55" s="1"/>
  <c r="W239" i="60"/>
  <c r="BO239" i="60"/>
  <c r="BQ239" i="60" s="1"/>
  <c r="BO235" i="60"/>
  <c r="BQ235" i="60" s="1"/>
  <c r="W234" i="60"/>
  <c r="BO234" i="60"/>
  <c r="BQ234" i="60" s="1"/>
  <c r="W245" i="60"/>
  <c r="BO245" i="60"/>
  <c r="BQ245" i="60" s="1"/>
  <c r="W228" i="60"/>
  <c r="BO236" i="60"/>
  <c r="W241" i="60"/>
  <c r="W230" i="60"/>
  <c r="BO230" i="60"/>
  <c r="BQ230" i="60" s="1"/>
  <c r="W229" i="60"/>
  <c r="BO229" i="60"/>
  <c r="BQ229" i="60" s="1"/>
  <c r="W240" i="60"/>
  <c r="BO240" i="60"/>
  <c r="BQ240" i="60" s="1"/>
  <c r="W238" i="60"/>
  <c r="S55" i="55"/>
  <c r="BA269" i="60" s="1"/>
  <c r="R269" i="60" s="1"/>
  <c r="AH269" i="60" s="1"/>
  <c r="BH26" i="60"/>
  <c r="AT38" i="60" s="1"/>
  <c r="AB174" i="60" s="1"/>
  <c r="V40" i="61" s="1"/>
  <c r="S37" i="55"/>
  <c r="AZ251" i="60" s="1"/>
  <c r="R4" i="58"/>
  <c r="R6" i="58" a="1"/>
  <c r="R6" i="58" s="1"/>
  <c r="X276" i="60"/>
  <c r="R48" i="55"/>
  <c r="S48" i="55" s="1"/>
  <c r="BA262" i="60" s="1"/>
  <c r="R262" i="60" s="1"/>
  <c r="AH262" i="60" s="1"/>
  <c r="X275" i="60"/>
  <c r="Z6" i="50" a="1"/>
  <c r="Z6" i="50" s="1"/>
  <c r="Z4" i="50"/>
  <c r="S35" i="55"/>
  <c r="R36" i="55"/>
  <c r="S36" i="55" s="1"/>
  <c r="S33" i="55"/>
  <c r="R34" i="55"/>
  <c r="S34" i="55" s="1"/>
  <c r="BC22" i="60"/>
  <c r="BI26" i="60"/>
  <c r="AT39" i="60" s="1"/>
  <c r="AB190" i="60" s="1"/>
  <c r="V50" i="61" s="1"/>
  <c r="AX26" i="60"/>
  <c r="Z320" i="60" s="1"/>
  <c r="T84" i="61" s="1"/>
  <c r="BA26" i="60"/>
  <c r="Z205" i="60" s="1"/>
  <c r="T58" i="61" s="1"/>
  <c r="AS26" i="60"/>
  <c r="Z313" i="60" s="1"/>
  <c r="T81" i="61" s="1"/>
  <c r="AV26" i="60"/>
  <c r="Z187" i="60" s="1"/>
  <c r="T47" i="61" s="1"/>
  <c r="AW26" i="60"/>
  <c r="Z302" i="60" s="1"/>
  <c r="AO26" i="60"/>
  <c r="Z136" i="60" s="1"/>
  <c r="T23" i="61" s="1"/>
  <c r="BB26" i="60"/>
  <c r="Z173" i="60" s="1"/>
  <c r="T39" i="61" s="1"/>
  <c r="AT26" i="60"/>
  <c r="Z291" i="60" s="1"/>
  <c r="T70" i="61" s="1"/>
  <c r="BK26" i="60"/>
  <c r="AC193" i="60" s="1"/>
  <c r="W52" i="61" s="1"/>
  <c r="AP26" i="60"/>
  <c r="Z114" i="60" s="1"/>
  <c r="T13" i="61" s="1"/>
  <c r="AU26" i="60"/>
  <c r="AZ22" i="60"/>
  <c r="AR26" i="60"/>
  <c r="Z208" i="60" s="1"/>
  <c r="T61" i="61" s="1"/>
  <c r="AZ18" i="60"/>
  <c r="BC18" i="60"/>
  <c r="AQ26" i="60"/>
  <c r="Z132" i="60" s="1"/>
  <c r="T19" i="61" s="1"/>
  <c r="Z85" i="61"/>
  <c r="BA264" i="60"/>
  <c r="R264" i="60" s="1"/>
  <c r="AH264" i="60" s="1"/>
  <c r="AZ264" i="60"/>
  <c r="R30" i="55"/>
  <c r="S30" i="55" s="1"/>
  <c r="S29" i="55"/>
  <c r="T10" i="55"/>
  <c r="R58" i="55"/>
  <c r="S58" i="55" s="1"/>
  <c r="S57" i="55"/>
  <c r="BA251" i="60"/>
  <c r="R251" i="60" s="1"/>
  <c r="AH251" i="60" s="1"/>
  <c r="AZ257" i="60"/>
  <c r="BA257" i="60"/>
  <c r="R257" i="60" s="1"/>
  <c r="AH257" i="60" s="1"/>
  <c r="S19" i="55"/>
  <c r="R20" i="55"/>
  <c r="S20" i="55" s="1"/>
  <c r="S15" i="55"/>
  <c r="R16" i="55"/>
  <c r="S16" i="55" s="1"/>
  <c r="T4" i="57"/>
  <c r="T6" i="57" a="1"/>
  <c r="T6" i="57" s="1"/>
  <c r="AZ255" i="60"/>
  <c r="BA255" i="60"/>
  <c r="R255" i="60" s="1"/>
  <c r="AH255" i="60" s="1"/>
  <c r="AC276" i="60"/>
  <c r="W66" i="61" s="1"/>
  <c r="AC275" i="60"/>
  <c r="W65" i="61" s="1"/>
  <c r="BA256" i="60"/>
  <c r="R256" i="60" s="1"/>
  <c r="AH256" i="60" s="1"/>
  <c r="AZ256" i="60"/>
  <c r="BA246" i="60"/>
  <c r="R246" i="60" s="1"/>
  <c r="AH246" i="60" s="1"/>
  <c r="AZ246" i="60"/>
  <c r="BA253" i="60"/>
  <c r="R253" i="60" s="1"/>
  <c r="AH253" i="60" s="1"/>
  <c r="AZ253" i="60"/>
  <c r="BA261" i="60"/>
  <c r="R261" i="60" s="1"/>
  <c r="AH261" i="60" s="1"/>
  <c r="AZ261" i="60"/>
  <c r="S21" i="55"/>
  <c r="R22" i="55"/>
  <c r="S22" i="55" s="1"/>
  <c r="R28" i="55"/>
  <c r="S28" i="55" s="1"/>
  <c r="S27" i="55"/>
  <c r="BA245" i="60"/>
  <c r="R245" i="60" s="1"/>
  <c r="AH245" i="60" s="1"/>
  <c r="BP245" i="60" s="1"/>
  <c r="AZ245" i="60"/>
  <c r="V4" i="52"/>
  <c r="V6" i="52" a="1"/>
  <c r="V6" i="52" s="1"/>
  <c r="R18" i="55"/>
  <c r="S18" i="55" s="1"/>
  <c r="S17" i="55"/>
  <c r="X4" i="51"/>
  <c r="X6" i="51" a="1"/>
  <c r="X6" i="51" s="1"/>
  <c r="AZ270" i="60"/>
  <c r="BA270" i="60"/>
  <c r="R270" i="60" s="1"/>
  <c r="AH270" i="60" s="1"/>
  <c r="U5" i="54"/>
  <c r="S53" i="55"/>
  <c r="R54" i="55"/>
  <c r="S54" i="55" s="1"/>
  <c r="Z5" i="59"/>
  <c r="BA252" i="60"/>
  <c r="R252" i="60" s="1"/>
  <c r="AH252" i="60" s="1"/>
  <c r="AZ252" i="60"/>
  <c r="R14" i="55"/>
  <c r="S14" i="55" s="1"/>
  <c r="S13" i="55"/>
  <c r="R60" i="55"/>
  <c r="S60" i="55" s="1"/>
  <c r="S59" i="55"/>
  <c r="AW35" i="60"/>
  <c r="AC166" i="60"/>
  <c r="W36" i="61" s="1"/>
  <c r="R52" i="55"/>
  <c r="S52" i="55" s="1"/>
  <c r="S51" i="55"/>
  <c r="AZ260" i="60"/>
  <c r="BA260" i="60"/>
  <c r="R260" i="60" s="1"/>
  <c r="AH260" i="60" s="1"/>
  <c r="R26" i="55"/>
  <c r="S26" i="55" s="1"/>
  <c r="S25" i="55"/>
  <c r="R24" i="55"/>
  <c r="S24" i="55" s="1"/>
  <c r="S23" i="55"/>
  <c r="AF4" i="53"/>
  <c r="AF6" i="53" a="1"/>
  <c r="AF6" i="53" s="1"/>
  <c r="BA258" i="60"/>
  <c r="R258" i="60" s="1"/>
  <c r="AH258" i="60" s="1"/>
  <c r="AZ258" i="60"/>
  <c r="BA254" i="60"/>
  <c r="R254" i="60" s="1"/>
  <c r="AH254" i="60" s="1"/>
  <c r="AZ254" i="60"/>
  <c r="AZ263" i="60"/>
  <c r="BA263" i="60"/>
  <c r="R263" i="60" s="1"/>
  <c r="AH263" i="60" s="1"/>
  <c r="U4" i="56"/>
  <c r="U6" i="56" a="1"/>
  <c r="U6" i="56" s="1"/>
  <c r="BA259" i="60"/>
  <c r="R259" i="60" s="1"/>
  <c r="AH259" i="60" s="1"/>
  <c r="AZ259" i="60"/>
  <c r="AF316" i="60"/>
  <c r="T316" i="60" s="1"/>
  <c r="N82" i="61" s="1"/>
  <c r="Z82" i="61"/>
  <c r="AB105" i="60" l="1"/>
  <c r="V12" i="61" s="1"/>
  <c r="AB130" i="60"/>
  <c r="V17" i="61" s="1"/>
  <c r="AB129" i="60"/>
  <c r="V16" i="61" s="1"/>
  <c r="Z311" i="60"/>
  <c r="T79" i="61" s="1"/>
  <c r="BO237" i="60"/>
  <c r="BQ237" i="60" s="1"/>
  <c r="BO243" i="60"/>
  <c r="BQ243" i="60" s="1"/>
  <c r="BO242" i="60"/>
  <c r="BQ242" i="60" s="1"/>
  <c r="BO244" i="60"/>
  <c r="BQ244" i="60" s="1"/>
  <c r="BO231" i="60"/>
  <c r="BQ231" i="60" s="1"/>
  <c r="BO233" i="60"/>
  <c r="BQ233" i="60" s="1"/>
  <c r="BC26" i="60"/>
  <c r="Z195" i="60" s="1"/>
  <c r="T54" i="61" s="1"/>
  <c r="BO232" i="60"/>
  <c r="BQ232" i="60" s="1"/>
  <c r="E44" i="55"/>
  <c r="E17" i="55"/>
  <c r="AI231" i="60" s="1"/>
  <c r="N231" i="60" s="1"/>
  <c r="E36" i="55"/>
  <c r="E22" i="55"/>
  <c r="E56" i="55"/>
  <c r="E29" i="55"/>
  <c r="AI243" i="60" s="1"/>
  <c r="N243" i="60" s="1"/>
  <c r="E55" i="55"/>
  <c r="AI269" i="60" s="1"/>
  <c r="N269" i="60" s="1"/>
  <c r="AE269" i="60" s="1"/>
  <c r="E60" i="55"/>
  <c r="E38" i="55"/>
  <c r="E27" i="55"/>
  <c r="AI241" i="60" s="1"/>
  <c r="N241" i="60" s="1"/>
  <c r="E47" i="55"/>
  <c r="E23" i="55"/>
  <c r="E35" i="55"/>
  <c r="E45" i="55"/>
  <c r="AI259" i="60" s="1"/>
  <c r="N259" i="60" s="1"/>
  <c r="AE259" i="60" s="1"/>
  <c r="E59" i="55"/>
  <c r="E20" i="55"/>
  <c r="E42" i="55"/>
  <c r="E53" i="55"/>
  <c r="E21" i="55"/>
  <c r="E41" i="55"/>
  <c r="E32" i="55"/>
  <c r="E51" i="55"/>
  <c r="AI265" i="60" s="1"/>
  <c r="N265" i="60" s="1"/>
  <c r="AE265" i="60" s="1"/>
  <c r="E28" i="55"/>
  <c r="E50" i="55"/>
  <c r="E46" i="55"/>
  <c r="AZ269" i="60"/>
  <c r="E39" i="55"/>
  <c r="E30" i="55"/>
  <c r="AI244" i="60" s="1"/>
  <c r="N244" i="60" s="1"/>
  <c r="E34" i="55"/>
  <c r="E58" i="55"/>
  <c r="E33" i="55"/>
  <c r="AI247" i="60" s="1"/>
  <c r="N247" i="60" s="1"/>
  <c r="AE247" i="60" s="1"/>
  <c r="E13" i="55"/>
  <c r="E25" i="55"/>
  <c r="E15" i="55"/>
  <c r="AI229" i="60" s="1"/>
  <c r="N229" i="60" s="1"/>
  <c r="E57" i="55"/>
  <c r="AI271" i="60" s="1"/>
  <c r="N271" i="60" s="1"/>
  <c r="AE271" i="60" s="1"/>
  <c r="E26" i="55"/>
  <c r="E54" i="55"/>
  <c r="E48" i="55"/>
  <c r="AI262" i="60" s="1"/>
  <c r="N262" i="60" s="1"/>
  <c r="AE262" i="60" s="1"/>
  <c r="E24" i="55"/>
  <c r="AI238" i="60" s="1"/>
  <c r="N238" i="60" s="1"/>
  <c r="E18" i="55"/>
  <c r="E52" i="55"/>
  <c r="E14" i="55"/>
  <c r="AI228" i="60" s="1"/>
  <c r="N228" i="60" s="1"/>
  <c r="E37" i="55"/>
  <c r="AI251" i="60" s="1"/>
  <c r="N251" i="60" s="1"/>
  <c r="AE251" i="60" s="1"/>
  <c r="E19" i="55"/>
  <c r="AI233" i="60" s="1"/>
  <c r="N233" i="60" s="1"/>
  <c r="E31" i="55"/>
  <c r="E40" i="55"/>
  <c r="AI254" i="60" s="1"/>
  <c r="N254" i="60" s="1"/>
  <c r="AE254" i="60" s="1"/>
  <c r="E49" i="55"/>
  <c r="E16" i="55"/>
  <c r="E43" i="55"/>
  <c r="DG62" i="55"/>
  <c r="AZ62" i="55"/>
  <c r="DH62" i="55"/>
  <c r="BN62" i="55"/>
  <c r="BB62" i="55"/>
  <c r="BO62" i="55"/>
  <c r="CR62" i="55"/>
  <c r="CB62" i="55"/>
  <c r="CH62" i="55"/>
  <c r="DA62" i="55"/>
  <c r="DM62" i="55"/>
  <c r="BG62" i="55"/>
  <c r="BH62" i="55"/>
  <c r="BT62" i="55"/>
  <c r="DJ62" i="55"/>
  <c r="CA62" i="55"/>
  <c r="DC62" i="55"/>
  <c r="DD62" i="55"/>
  <c r="CN62" i="55"/>
  <c r="DF62" i="55"/>
  <c r="DS62" i="55"/>
  <c r="BS62" i="55"/>
  <c r="AY62" i="55"/>
  <c r="BY62" i="55"/>
  <c r="DU62" i="55"/>
  <c r="CG62" i="55"/>
  <c r="AW62" i="55"/>
  <c r="DK62" i="55"/>
  <c r="CT62" i="55"/>
  <c r="DL62" i="55"/>
  <c r="BE62" i="55"/>
  <c r="CF62" i="55"/>
  <c r="BX62" i="55"/>
  <c r="CD62" i="55"/>
  <c r="CQ62" i="55"/>
  <c r="CL62" i="55"/>
  <c r="CM62" i="55"/>
  <c r="AX62" i="55"/>
  <c r="DQ62" i="55"/>
  <c r="CZ62" i="55"/>
  <c r="DR62" i="55"/>
  <c r="CI62" i="55"/>
  <c r="BW62" i="55"/>
  <c r="CE62" i="55"/>
  <c r="BF62" i="55"/>
  <c r="CW62" i="55"/>
  <c r="CX62" i="55"/>
  <c r="CS62" i="55"/>
  <c r="BD62" i="55"/>
  <c r="BZ62" i="55"/>
  <c r="DE62" i="55"/>
  <c r="BM62" i="55"/>
  <c r="CK62" i="55"/>
  <c r="CJ62" i="55"/>
  <c r="DI62" i="55"/>
  <c r="DO62" i="55"/>
  <c r="CY62" i="55"/>
  <c r="BJ62" i="55"/>
  <c r="BK62" i="55"/>
  <c r="BU62" i="55"/>
  <c r="CP62" i="55"/>
  <c r="BR62" i="55"/>
  <c r="CV62" i="55"/>
  <c r="AU62" i="55"/>
  <c r="DN62" i="55"/>
  <c r="BC62" i="55"/>
  <c r="DP62" i="55"/>
  <c r="BP62" i="55"/>
  <c r="BQ62" i="55"/>
  <c r="BL62" i="55"/>
  <c r="CU62" i="55"/>
  <c r="AT62" i="55"/>
  <c r="DB62" i="55"/>
  <c r="BA62" i="55"/>
  <c r="DT62" i="55"/>
  <c r="BI62" i="55"/>
  <c r="AV62" i="55"/>
  <c r="BV62" i="55"/>
  <c r="CC62" i="55"/>
  <c r="CO62" i="55"/>
  <c r="AI253" i="60"/>
  <c r="N253" i="60" s="1"/>
  <c r="AE253" i="60" s="1"/>
  <c r="AI232" i="60"/>
  <c r="N232" i="60" s="1"/>
  <c r="AI256" i="60"/>
  <c r="N256" i="60" s="1"/>
  <c r="AE256" i="60" s="1"/>
  <c r="AI255" i="60"/>
  <c r="N255" i="60" s="1"/>
  <c r="AE255" i="60" s="1"/>
  <c r="AI252" i="60"/>
  <c r="N252" i="60" s="1"/>
  <c r="AE252" i="60" s="1"/>
  <c r="AI242" i="60"/>
  <c r="N242" i="60" s="1"/>
  <c r="AI250" i="60"/>
  <c r="N250" i="60" s="1"/>
  <c r="AE250" i="60" s="1"/>
  <c r="AI249" i="60"/>
  <c r="N249" i="60" s="1"/>
  <c r="AE249" i="60" s="1"/>
  <c r="AI260" i="60"/>
  <c r="N260" i="60" s="1"/>
  <c r="AE260" i="60" s="1"/>
  <c r="AI234" i="60"/>
  <c r="N234" i="60" s="1"/>
  <c r="AI273" i="60"/>
  <c r="N273" i="60" s="1"/>
  <c r="AE273" i="60" s="1"/>
  <c r="AI274" i="60"/>
  <c r="N274" i="60" s="1"/>
  <c r="AE274" i="60" s="1"/>
  <c r="AI245" i="60"/>
  <c r="N245" i="60" s="1"/>
  <c r="AI246" i="60"/>
  <c r="N246" i="60" s="1"/>
  <c r="AE246" i="60" s="1"/>
  <c r="AI266" i="60"/>
  <c r="N266" i="60" s="1"/>
  <c r="AE266" i="60" s="1"/>
  <c r="AI248" i="60"/>
  <c r="N248" i="60" s="1"/>
  <c r="AE248" i="60" s="1"/>
  <c r="AS62" i="55"/>
  <c r="AI227" i="60"/>
  <c r="N227" i="60" s="1"/>
  <c r="AI270" i="60"/>
  <c r="N270" i="60" s="1"/>
  <c r="AE270" i="60" s="1"/>
  <c r="AI264" i="60"/>
  <c r="N264" i="60" s="1"/>
  <c r="AE264" i="60" s="1"/>
  <c r="AI263" i="60"/>
  <c r="N263" i="60" s="1"/>
  <c r="AE263" i="60" s="1"/>
  <c r="AI239" i="60"/>
  <c r="N239" i="60" s="1"/>
  <c r="AI240" i="60"/>
  <c r="N240" i="60" s="1"/>
  <c r="AI230" i="60"/>
  <c r="N230" i="60" s="1"/>
  <c r="AI272" i="60"/>
  <c r="N272" i="60" s="1"/>
  <c r="AE272" i="60" s="1"/>
  <c r="AI257" i="60"/>
  <c r="N257" i="60" s="1"/>
  <c r="AE257" i="60" s="1"/>
  <c r="AI258" i="60"/>
  <c r="N258" i="60" s="1"/>
  <c r="AE258" i="60" s="1"/>
  <c r="AI261" i="60"/>
  <c r="N261" i="60" s="1"/>
  <c r="AE261" i="60" s="1"/>
  <c r="AI237" i="60"/>
  <c r="N237" i="60" s="1"/>
  <c r="AI267" i="60"/>
  <c r="N267" i="60" s="1"/>
  <c r="AE267" i="60" s="1"/>
  <c r="AI268" i="60"/>
  <c r="N268" i="60" s="1"/>
  <c r="AE268" i="60" s="1"/>
  <c r="AI236" i="60"/>
  <c r="N236" i="60" s="1"/>
  <c r="AI235" i="60"/>
  <c r="N235" i="60" s="1"/>
  <c r="AZ262" i="60"/>
  <c r="W227" i="60"/>
  <c r="BO227" i="60"/>
  <c r="BQ236" i="60"/>
  <c r="AB135" i="60"/>
  <c r="V22" i="61" s="1"/>
  <c r="AB192" i="60"/>
  <c r="V51" i="61" s="1"/>
  <c r="AB171" i="60"/>
  <c r="V37" i="61" s="1"/>
  <c r="AB193" i="60"/>
  <c r="V52" i="61" s="1"/>
  <c r="AB175" i="60"/>
  <c r="V41" i="61" s="1"/>
  <c r="AB157" i="60"/>
  <c r="V35" i="61" s="1"/>
  <c r="AB178" i="60"/>
  <c r="V43" i="61" s="1"/>
  <c r="AB131" i="60"/>
  <c r="V18" i="61" s="1"/>
  <c r="AB180" i="60"/>
  <c r="V45" i="61" s="1"/>
  <c r="AB132" i="60"/>
  <c r="V19" i="61" s="1"/>
  <c r="Z307" i="60"/>
  <c r="T76" i="61" s="1"/>
  <c r="AB133" i="60"/>
  <c r="V20" i="61" s="1"/>
  <c r="AB172" i="60"/>
  <c r="V38" i="61" s="1"/>
  <c r="AB176" i="60"/>
  <c r="V42" i="61" s="1"/>
  <c r="AB173" i="60"/>
  <c r="V39" i="61" s="1"/>
  <c r="AB166" i="60"/>
  <c r="V36" i="61" s="1"/>
  <c r="AB122" i="60"/>
  <c r="V14" i="61" s="1"/>
  <c r="AB134" i="60"/>
  <c r="V21" i="61" s="1"/>
  <c r="AB189" i="60"/>
  <c r="V49" i="61" s="1"/>
  <c r="AB137" i="60"/>
  <c r="V24" i="61" s="1"/>
  <c r="AB114" i="60"/>
  <c r="V13" i="61" s="1"/>
  <c r="AB136" i="60"/>
  <c r="V23" i="61" s="1"/>
  <c r="AB126" i="60"/>
  <c r="V15" i="61" s="1"/>
  <c r="AB194" i="60"/>
  <c r="V53" i="61" s="1"/>
  <c r="AB183" i="60"/>
  <c r="V46" i="61" s="1"/>
  <c r="AB188" i="60"/>
  <c r="V48" i="61" s="1"/>
  <c r="AD276" i="60"/>
  <c r="X66" i="61" s="1"/>
  <c r="AE276" i="60"/>
  <c r="Y66" i="61" s="1"/>
  <c r="R66" i="61"/>
  <c r="AF276" i="60"/>
  <c r="Z66" i="61" s="1"/>
  <c r="S5" i="58"/>
  <c r="Z279" i="60"/>
  <c r="AE279" i="60" s="1"/>
  <c r="AF275" i="60"/>
  <c r="Z65" i="61" s="1"/>
  <c r="AD275" i="60"/>
  <c r="X65" i="61" s="1"/>
  <c r="R65" i="61"/>
  <c r="AE275" i="60"/>
  <c r="Y65" i="61" s="1"/>
  <c r="BA248" i="60"/>
  <c r="R248" i="60" s="1"/>
  <c r="AH248" i="60" s="1"/>
  <c r="AZ248" i="60"/>
  <c r="AZ247" i="60"/>
  <c r="BA247" i="60"/>
  <c r="R247" i="60" s="1"/>
  <c r="AH247" i="60" s="1"/>
  <c r="BA249" i="60"/>
  <c r="R249" i="60" s="1"/>
  <c r="AH249" i="60" s="1"/>
  <c r="AZ249" i="60"/>
  <c r="AA5" i="50"/>
  <c r="BA250" i="60"/>
  <c r="R250" i="60" s="1"/>
  <c r="AH250" i="60" s="1"/>
  <c r="AZ250" i="60"/>
  <c r="Z308" i="60"/>
  <c r="T77" i="61" s="1"/>
  <c r="AB187" i="60"/>
  <c r="V47" i="61" s="1"/>
  <c r="Z312" i="60"/>
  <c r="T80" i="61" s="1"/>
  <c r="AB179" i="60"/>
  <c r="V44" i="61" s="1"/>
  <c r="Z286" i="60"/>
  <c r="AD286" i="60" s="1"/>
  <c r="X69" i="61" s="1"/>
  <c r="Z292" i="60"/>
  <c r="T71" i="61" s="1"/>
  <c r="Z319" i="60"/>
  <c r="T83" i="61" s="1"/>
  <c r="Z318" i="60"/>
  <c r="T82" i="61" s="1"/>
  <c r="Z147" i="60"/>
  <c r="T28" i="61" s="1"/>
  <c r="Z203" i="60"/>
  <c r="T56" i="61" s="1"/>
  <c r="Z134" i="60"/>
  <c r="T21" i="61" s="1"/>
  <c r="Z294" i="60"/>
  <c r="T72" i="61" s="1"/>
  <c r="Z131" i="60"/>
  <c r="T18" i="61" s="1"/>
  <c r="Z130" i="60"/>
  <c r="T17" i="61" s="1"/>
  <c r="Z150" i="60"/>
  <c r="T31" i="61" s="1"/>
  <c r="Z126" i="60"/>
  <c r="T15" i="61" s="1"/>
  <c r="Z145" i="60"/>
  <c r="T26" i="61" s="1"/>
  <c r="Z137" i="60"/>
  <c r="T24" i="61" s="1"/>
  <c r="Z188" i="60"/>
  <c r="T48" i="61" s="1"/>
  <c r="Z190" i="60"/>
  <c r="T50" i="61" s="1"/>
  <c r="Z135" i="60"/>
  <c r="T22" i="61" s="1"/>
  <c r="Z194" i="60"/>
  <c r="T53" i="61" s="1"/>
  <c r="Z133" i="60"/>
  <c r="T20" i="61" s="1"/>
  <c r="Z207" i="60"/>
  <c r="T60" i="61" s="1"/>
  <c r="Z306" i="60"/>
  <c r="T75" i="61" s="1"/>
  <c r="Z105" i="60"/>
  <c r="T12" i="61" s="1"/>
  <c r="Z174" i="60"/>
  <c r="T40" i="61" s="1"/>
  <c r="Z171" i="60"/>
  <c r="T37" i="61" s="1"/>
  <c r="Z146" i="60"/>
  <c r="T27" i="61" s="1"/>
  <c r="Z183" i="60"/>
  <c r="Z309" i="60"/>
  <c r="T78" i="61" s="1"/>
  <c r="Z157" i="60"/>
  <c r="T35" i="61" s="1"/>
  <c r="Z179" i="60"/>
  <c r="T44" i="61" s="1"/>
  <c r="Z149" i="60"/>
  <c r="T30" i="61" s="1"/>
  <c r="Z209" i="60"/>
  <c r="T62" i="61" s="1"/>
  <c r="Z148" i="60"/>
  <c r="T29" i="61" s="1"/>
  <c r="Z152" i="60"/>
  <c r="T33" i="61" s="1"/>
  <c r="AC192" i="60"/>
  <c r="W51" i="61" s="1"/>
  <c r="Z212" i="60"/>
  <c r="Z214" i="60" s="1"/>
  <c r="T64" i="61" s="1"/>
  <c r="Z144" i="60"/>
  <c r="T25" i="61" s="1"/>
  <c r="Z122" i="60"/>
  <c r="T14" i="61" s="1"/>
  <c r="Z297" i="60"/>
  <c r="T73" i="61" s="1"/>
  <c r="Z151" i="60"/>
  <c r="T32" i="61" s="1"/>
  <c r="Z172" i="60"/>
  <c r="T38" i="61" s="1"/>
  <c r="Z178" i="60"/>
  <c r="T43" i="61" s="1"/>
  <c r="Z275" i="60"/>
  <c r="T65" i="61" s="1"/>
  <c r="Z276" i="60"/>
  <c r="T66" i="61" s="1"/>
  <c r="Z153" i="60"/>
  <c r="T34" i="61" s="1"/>
  <c r="Z176" i="60"/>
  <c r="T42" i="61" s="1"/>
  <c r="Z129" i="60"/>
  <c r="T16" i="61" s="1"/>
  <c r="AY26" i="60"/>
  <c r="Z282" i="60" s="1"/>
  <c r="T68" i="61" s="1"/>
  <c r="AZ239" i="60"/>
  <c r="BA239" i="60"/>
  <c r="R239" i="60" s="1"/>
  <c r="AH239" i="60" s="1"/>
  <c r="BP239" i="60" s="1"/>
  <c r="V5" i="56"/>
  <c r="AZ274" i="60"/>
  <c r="BA274" i="60"/>
  <c r="R274" i="60" s="1"/>
  <c r="AH274" i="60" s="1"/>
  <c r="U6" i="54" a="1"/>
  <c r="U6" i="54" s="1"/>
  <c r="U4" i="54"/>
  <c r="AZ237" i="60"/>
  <c r="BA237" i="60"/>
  <c r="R237" i="60" s="1"/>
  <c r="AH237" i="60" s="1"/>
  <c r="BP237" i="60" s="1"/>
  <c r="AZ227" i="60"/>
  <c r="BA227" i="60"/>
  <c r="R227" i="60" s="1"/>
  <c r="AH227" i="60" s="1"/>
  <c r="BP227" i="60" s="1"/>
  <c r="Y5" i="51"/>
  <c r="BA236" i="60"/>
  <c r="R236" i="60" s="1"/>
  <c r="AH236" i="60" s="1"/>
  <c r="BP236" i="60" s="1"/>
  <c r="AZ236" i="60"/>
  <c r="BA244" i="60"/>
  <c r="R244" i="60" s="1"/>
  <c r="AH244" i="60" s="1"/>
  <c r="BP244" i="60" s="1"/>
  <c r="AZ244" i="60"/>
  <c r="BA267" i="60"/>
  <c r="R267" i="60" s="1"/>
  <c r="AH267" i="60" s="1"/>
  <c r="AZ267" i="60"/>
  <c r="AZ238" i="60"/>
  <c r="BA238" i="60"/>
  <c r="R238" i="60" s="1"/>
  <c r="AH238" i="60" s="1"/>
  <c r="BP238" i="60" s="1"/>
  <c r="AZ228" i="60"/>
  <c r="BA228" i="60"/>
  <c r="R228" i="60" s="1"/>
  <c r="AH228" i="60" s="1"/>
  <c r="BP228" i="60" s="1"/>
  <c r="AZ231" i="60"/>
  <c r="BA231" i="60"/>
  <c r="R231" i="60" s="1"/>
  <c r="AH231" i="60" s="1"/>
  <c r="BP231" i="60" s="1"/>
  <c r="AZ235" i="60"/>
  <c r="BA235" i="60"/>
  <c r="R235" i="60" s="1"/>
  <c r="AH235" i="60" s="1"/>
  <c r="BP235" i="60" s="1"/>
  <c r="AZ271" i="60"/>
  <c r="BA271" i="60"/>
  <c r="R271" i="60" s="1"/>
  <c r="AH271" i="60" s="1"/>
  <c r="AZ272" i="60"/>
  <c r="BA272" i="60"/>
  <c r="R272" i="60" s="1"/>
  <c r="AH272" i="60" s="1"/>
  <c r="BA240" i="60"/>
  <c r="R240" i="60" s="1"/>
  <c r="AH240" i="60" s="1"/>
  <c r="BP240" i="60" s="1"/>
  <c r="AZ240" i="60"/>
  <c r="AZ268" i="60"/>
  <c r="BA268" i="60"/>
  <c r="R268" i="60" s="1"/>
  <c r="AH268" i="60" s="1"/>
  <c r="U5" i="57"/>
  <c r="AZ234" i="60"/>
  <c r="BA234" i="60"/>
  <c r="R234" i="60" s="1"/>
  <c r="AH234" i="60" s="1"/>
  <c r="BP234" i="60" s="1"/>
  <c r="BA230" i="60"/>
  <c r="R230" i="60" s="1"/>
  <c r="AH230" i="60" s="1"/>
  <c r="BP230" i="60" s="1"/>
  <c r="AZ230" i="60"/>
  <c r="AZ233" i="60"/>
  <c r="BA233" i="60"/>
  <c r="R233" i="60" s="1"/>
  <c r="AH233" i="60" s="1"/>
  <c r="BP233" i="60" s="1"/>
  <c r="BA232" i="60"/>
  <c r="R232" i="60" s="1"/>
  <c r="AH232" i="60" s="1"/>
  <c r="BP232" i="60" s="1"/>
  <c r="AZ232" i="60"/>
  <c r="AC129" i="60"/>
  <c r="W16" i="61" s="1"/>
  <c r="AC136" i="60"/>
  <c r="W23" i="61" s="1"/>
  <c r="AC152" i="60"/>
  <c r="W33" i="61" s="1"/>
  <c r="AC131" i="60"/>
  <c r="W18" i="61" s="1"/>
  <c r="AC126" i="60"/>
  <c r="AC134" i="60"/>
  <c r="W21" i="61" s="1"/>
  <c r="AC157" i="60"/>
  <c r="AC153" i="60"/>
  <c r="W34" i="61" s="1"/>
  <c r="AC114" i="60"/>
  <c r="AC122" i="60"/>
  <c r="W14" i="61" s="1"/>
  <c r="AC151" i="60"/>
  <c r="W32" i="61" s="1"/>
  <c r="AC149" i="60"/>
  <c r="W30" i="61" s="1"/>
  <c r="AC130" i="60"/>
  <c r="W17" i="61" s="1"/>
  <c r="AC145" i="60"/>
  <c r="W26" i="61" s="1"/>
  <c r="AC133" i="60"/>
  <c r="W20" i="61" s="1"/>
  <c r="AC174" i="60"/>
  <c r="W40" i="61" s="1"/>
  <c r="AC146" i="60"/>
  <c r="W27" i="61" s="1"/>
  <c r="AC105" i="60"/>
  <c r="W12" i="61" s="1"/>
  <c r="AC147" i="60"/>
  <c r="W28" i="61" s="1"/>
  <c r="AC132" i="60"/>
  <c r="W19" i="61" s="1"/>
  <c r="AC150" i="60"/>
  <c r="W31" i="61" s="1"/>
  <c r="AC180" i="60"/>
  <c r="W45" i="61" s="1"/>
  <c r="AC172" i="60"/>
  <c r="W38" i="61" s="1"/>
  <c r="AC135" i="60"/>
  <c r="W22" i="61" s="1"/>
  <c r="AC144" i="60"/>
  <c r="W25" i="61" s="1"/>
  <c r="AC148" i="60"/>
  <c r="W29" i="61" s="1"/>
  <c r="W5" i="52"/>
  <c r="AZ241" i="60"/>
  <c r="BA241" i="60"/>
  <c r="R241" i="60" s="1"/>
  <c r="AH241" i="60" s="1"/>
  <c r="BP241" i="60" s="1"/>
  <c r="BA229" i="60"/>
  <c r="R229" i="60" s="1"/>
  <c r="AH229" i="60" s="1"/>
  <c r="BP229" i="60" s="1"/>
  <c r="AZ229" i="60"/>
  <c r="AZ265" i="60"/>
  <c r="BA265" i="60"/>
  <c r="R265" i="60" s="1"/>
  <c r="AH265" i="60" s="1"/>
  <c r="AZ273" i="60"/>
  <c r="BA273" i="60"/>
  <c r="R273" i="60" s="1"/>
  <c r="AH273" i="60" s="1"/>
  <c r="BA242" i="60"/>
  <c r="R242" i="60" s="1"/>
  <c r="AH242" i="60" s="1"/>
  <c r="BP242" i="60" s="1"/>
  <c r="AZ242" i="60"/>
  <c r="T74" i="61"/>
  <c r="AD302" i="60"/>
  <c r="X74" i="61" s="1"/>
  <c r="AE302" i="60"/>
  <c r="Y74" i="61" s="1"/>
  <c r="AF302" i="60"/>
  <c r="AG5" i="53"/>
  <c r="AZ266" i="60"/>
  <c r="BA266" i="60"/>
  <c r="R266" i="60" s="1"/>
  <c r="AH266" i="60" s="1"/>
  <c r="Z6" i="59" a="1"/>
  <c r="Z6" i="59" s="1"/>
  <c r="Z4" i="59"/>
  <c r="AZ243" i="60"/>
  <c r="BA243" i="60"/>
  <c r="R243" i="60" s="1"/>
  <c r="AH243" i="60" s="1"/>
  <c r="BP243" i="60" s="1"/>
  <c r="Z192" i="60" l="1"/>
  <c r="T51" i="61" s="1"/>
  <c r="Z206" i="60"/>
  <c r="T59" i="61" s="1"/>
  <c r="Z193" i="60"/>
  <c r="Z189" i="60"/>
  <c r="T49" i="61" s="1"/>
  <c r="Z175" i="60"/>
  <c r="T41" i="61" s="1"/>
  <c r="Z166" i="60"/>
  <c r="T36" i="61" s="1"/>
  <c r="Z197" i="60"/>
  <c r="T55" i="61" s="1"/>
  <c r="AD279" i="60"/>
  <c r="X67" i="61" s="1"/>
  <c r="Z204" i="60"/>
  <c r="T57" i="61" s="1"/>
  <c r="Z180" i="60"/>
  <c r="T45" i="61" s="1"/>
  <c r="T67" i="61"/>
  <c r="AE233" i="60"/>
  <c r="BN233" i="60"/>
  <c r="AE236" i="60"/>
  <c r="BN236" i="60"/>
  <c r="AE234" i="60"/>
  <c r="BN234" i="60"/>
  <c r="AE237" i="60"/>
  <c r="BN237" i="60"/>
  <c r="BN229" i="60"/>
  <c r="AE229" i="60"/>
  <c r="AE243" i="60"/>
  <c r="BN243" i="60"/>
  <c r="BN238" i="60"/>
  <c r="AE238" i="60"/>
  <c r="AE230" i="60"/>
  <c r="BN230" i="60"/>
  <c r="AE244" i="60"/>
  <c r="BN244" i="60"/>
  <c r="AE231" i="60"/>
  <c r="BN231" i="60"/>
  <c r="AE240" i="60"/>
  <c r="BN240" i="60"/>
  <c r="BN227" i="60"/>
  <c r="AE227" i="60"/>
  <c r="AE245" i="60"/>
  <c r="BN245" i="60"/>
  <c r="BN232" i="60"/>
  <c r="AE232" i="60"/>
  <c r="BN239" i="60"/>
  <c r="AE239" i="60"/>
  <c r="AE228" i="60"/>
  <c r="BN228" i="60"/>
  <c r="AE241" i="60"/>
  <c r="BN241" i="60"/>
  <c r="BN235" i="60"/>
  <c r="AE235" i="60"/>
  <c r="AE242" i="60"/>
  <c r="BN242" i="60"/>
  <c r="DR63" i="55"/>
  <c r="BF63" i="55"/>
  <c r="CJ63" i="55"/>
  <c r="CY63" i="55"/>
  <c r="DN63" i="55"/>
  <c r="BB63" i="55"/>
  <c r="DA63" i="55"/>
  <c r="BA63" i="55"/>
  <c r="CE63" i="55"/>
  <c r="DE63" i="55"/>
  <c r="BH63" i="55"/>
  <c r="DJ63" i="55"/>
  <c r="AX63" i="55"/>
  <c r="CB63" i="55"/>
  <c r="CQ63" i="55"/>
  <c r="DF63" i="55"/>
  <c r="AT63" i="55"/>
  <c r="CK63" i="55"/>
  <c r="DM63" i="55"/>
  <c r="BO63" i="55"/>
  <c r="CO63" i="55"/>
  <c r="DB63" i="55"/>
  <c r="DQ63" i="55"/>
  <c r="BT63" i="55"/>
  <c r="CI63" i="55"/>
  <c r="CX63" i="55"/>
  <c r="DU63" i="55"/>
  <c r="BU63" i="55"/>
  <c r="CV63" i="55"/>
  <c r="AY63" i="55"/>
  <c r="BY63" i="55"/>
  <c r="CT63" i="55"/>
  <c r="DI63" i="55"/>
  <c r="BL63" i="55"/>
  <c r="CA63" i="55"/>
  <c r="CP63" i="55"/>
  <c r="DC63" i="55"/>
  <c r="BE63" i="55"/>
  <c r="CF63" i="55"/>
  <c r="DK63" i="55"/>
  <c r="BI63" i="55"/>
  <c r="CL63" i="55"/>
  <c r="DP63" i="55"/>
  <c r="BD63" i="55"/>
  <c r="BS63" i="55"/>
  <c r="CH63" i="55"/>
  <c r="CM63" i="55"/>
  <c r="DS63" i="55"/>
  <c r="BP63" i="55"/>
  <c r="CS63" i="55"/>
  <c r="AS63" i="55"/>
  <c r="CD63" i="55"/>
  <c r="DH63" i="55"/>
  <c r="AV63" i="55"/>
  <c r="BK63" i="55"/>
  <c r="BZ63" i="55"/>
  <c r="BW63" i="55"/>
  <c r="CW63" i="55"/>
  <c r="AZ63" i="55"/>
  <c r="CC63" i="55"/>
  <c r="DD63" i="55"/>
  <c r="BV63" i="55"/>
  <c r="CZ63" i="55"/>
  <c r="DO63" i="55"/>
  <c r="BC63" i="55"/>
  <c r="BR63" i="55"/>
  <c r="BG63" i="55"/>
  <c r="CG63" i="55"/>
  <c r="DL63" i="55"/>
  <c r="BM63" i="55"/>
  <c r="CN63" i="55"/>
  <c r="BN63" i="55"/>
  <c r="CR63" i="55"/>
  <c r="DG63" i="55"/>
  <c r="AU63" i="55"/>
  <c r="BJ63" i="55"/>
  <c r="DT63" i="55"/>
  <c r="BQ63" i="55"/>
  <c r="CU63" i="55"/>
  <c r="AW63" i="55"/>
  <c r="BX63" i="55"/>
  <c r="BU241" i="60"/>
  <c r="BT235" i="60"/>
  <c r="D66" i="62" s="1"/>
  <c r="BT227" i="60"/>
  <c r="D58" i="62" s="1"/>
  <c r="BQ227" i="60"/>
  <c r="BV233" i="60"/>
  <c r="BT234" i="60"/>
  <c r="D65" i="62" s="1"/>
  <c r="BU229" i="60"/>
  <c r="BT230" i="60"/>
  <c r="D61" i="62" s="1"/>
  <c r="BU231" i="60"/>
  <c r="BT241" i="60"/>
  <c r="BT233" i="60"/>
  <c r="D64" i="62" s="1"/>
  <c r="BU232" i="60"/>
  <c r="BU230" i="60"/>
  <c r="BT236" i="60"/>
  <c r="D67" i="62" s="1"/>
  <c r="BT240" i="60"/>
  <c r="D71" i="62" s="1"/>
  <c r="BT232" i="60"/>
  <c r="D63" i="62" s="1"/>
  <c r="BU240" i="60"/>
  <c r="BT228" i="60"/>
  <c r="D59" i="62" s="1"/>
  <c r="BT239" i="60"/>
  <c r="D70" i="62" s="1"/>
  <c r="BT231" i="60"/>
  <c r="D62" i="62" s="1"/>
  <c r="BU228" i="60"/>
  <c r="BT238" i="60"/>
  <c r="D69" i="62" s="1"/>
  <c r="BT237" i="60"/>
  <c r="D68" i="62" s="1"/>
  <c r="BT229" i="60"/>
  <c r="D60" i="62" s="1"/>
  <c r="BU227" i="60"/>
  <c r="BV241" i="60"/>
  <c r="BU238" i="60"/>
  <c r="BU235" i="60"/>
  <c r="BV230" i="60"/>
  <c r="BV239" i="60"/>
  <c r="BV236" i="60"/>
  <c r="BV231" i="60"/>
  <c r="BV228" i="60"/>
  <c r="BU234" i="60"/>
  <c r="BV232" i="60"/>
  <c r="BU237" i="60"/>
  <c r="BV235" i="60"/>
  <c r="BU239" i="60"/>
  <c r="BV238" i="60"/>
  <c r="BU233" i="60"/>
  <c r="BV240" i="60"/>
  <c r="BV227" i="60"/>
  <c r="BV237" i="60"/>
  <c r="BV229" i="60"/>
  <c r="BU236" i="60"/>
  <c r="BV234" i="60"/>
  <c r="T69" i="61"/>
  <c r="AE183" i="60"/>
  <c r="Y46" i="61" s="1"/>
  <c r="S6" i="58" a="1"/>
  <c r="S6" i="58" s="1"/>
  <c r="S4" i="58"/>
  <c r="T5" i="58" s="1"/>
  <c r="AA6" i="50" a="1"/>
  <c r="AA6" i="50" s="1"/>
  <c r="AA4" i="50"/>
  <c r="AE286" i="60"/>
  <c r="AF286" i="60" s="1"/>
  <c r="T52" i="61"/>
  <c r="AD193" i="60"/>
  <c r="X52" i="61" s="1"/>
  <c r="AE193" i="60"/>
  <c r="AE192" i="60"/>
  <c r="AD192" i="60"/>
  <c r="X51" i="61" s="1"/>
  <c r="AF183" i="60"/>
  <c r="Z46" i="61" s="1"/>
  <c r="AF126" i="60"/>
  <c r="AF123" i="60" s="1"/>
  <c r="T123" i="60" s="1"/>
  <c r="N15" i="61" s="1"/>
  <c r="T46" i="61"/>
  <c r="AE166" i="60"/>
  <c r="Y36" i="61" s="1"/>
  <c r="AD166" i="60"/>
  <c r="X36" i="61" s="1"/>
  <c r="AF166" i="60"/>
  <c r="AF163" i="60" s="1"/>
  <c r="T163" i="60" s="1"/>
  <c r="N36" i="61" s="1"/>
  <c r="AD183" i="60"/>
  <c r="X46" i="61" s="1"/>
  <c r="T63" i="61"/>
  <c r="AE282" i="60"/>
  <c r="Y68" i="61" s="1"/>
  <c r="AF282" i="60"/>
  <c r="Z68" i="61" s="1"/>
  <c r="AD282" i="60"/>
  <c r="X68" i="61" s="1"/>
  <c r="V6" i="56" a="1"/>
  <c r="V6" i="56" s="1"/>
  <c r="V4" i="56"/>
  <c r="W4" i="52"/>
  <c r="W6" i="52" a="1"/>
  <c r="W6" i="52" s="1"/>
  <c r="Y67" i="61"/>
  <c r="AF279" i="60"/>
  <c r="Z74" i="61"/>
  <c r="AF301" i="60"/>
  <c r="T301" i="60" s="1"/>
  <c r="N74" i="61" s="1"/>
  <c r="W13" i="61"/>
  <c r="AE114" i="60"/>
  <c r="Y13" i="61" s="1"/>
  <c r="AF114" i="60"/>
  <c r="AD114" i="60"/>
  <c r="X13" i="61" s="1"/>
  <c r="AA5" i="59"/>
  <c r="AG6" i="53" a="1"/>
  <c r="AG6" i="53" s="1"/>
  <c r="AG4" i="53"/>
  <c r="W35" i="61"/>
  <c r="AD157" i="60"/>
  <c r="X35" i="61" s="1"/>
  <c r="AF157" i="60"/>
  <c r="AG226" i="60"/>
  <c r="AJ224" i="60"/>
  <c r="V5" i="54"/>
  <c r="Y6" i="51" a="1"/>
  <c r="Y6" i="51" s="1"/>
  <c r="Y4" i="51"/>
  <c r="W15" i="61"/>
  <c r="AD126" i="60"/>
  <c r="X15" i="61" s="1"/>
  <c r="AE126" i="60"/>
  <c r="Y15" i="61" s="1"/>
  <c r="U6" i="57" a="1"/>
  <c r="U6" i="57" s="1"/>
  <c r="U4" i="57"/>
  <c r="AE157" i="60"/>
  <c r="Y35" i="61" s="1"/>
  <c r="BX230" i="60" l="1"/>
  <c r="C43" i="62" s="1"/>
  <c r="BX228" i="60"/>
  <c r="C41" i="62" s="1"/>
  <c r="BX229" i="60"/>
  <c r="C42" i="62" s="1"/>
  <c r="BX231" i="60"/>
  <c r="C44" i="62" s="1"/>
  <c r="D72" i="62"/>
  <c r="G61" i="62" s="1"/>
  <c r="I61" i="62" s="1"/>
  <c r="BX227" i="60"/>
  <c r="C40" i="62" s="1"/>
  <c r="Y69" i="61"/>
  <c r="T6" i="58" a="1"/>
  <c r="T6" i="58" s="1"/>
  <c r="T4" i="58"/>
  <c r="AB5" i="50"/>
  <c r="Z15" i="61"/>
  <c r="AF181" i="60"/>
  <c r="T181" i="60" s="1"/>
  <c r="N46" i="61" s="1"/>
  <c r="Y51" i="61"/>
  <c r="AF192" i="60"/>
  <c r="Y52" i="61"/>
  <c r="AF193" i="60"/>
  <c r="Z52" i="61" s="1"/>
  <c r="Z36" i="61"/>
  <c r="AF280" i="60"/>
  <c r="T280" i="60" s="1"/>
  <c r="N68" i="61" s="1"/>
  <c r="Z35" i="61"/>
  <c r="AF156" i="60"/>
  <c r="T156" i="60" s="1"/>
  <c r="N35" i="61" s="1"/>
  <c r="V4" i="54"/>
  <c r="V6" i="54" a="1"/>
  <c r="V6" i="54" s="1"/>
  <c r="AA4" i="59"/>
  <c r="AA6" i="59" a="1"/>
  <c r="AA6" i="59" s="1"/>
  <c r="AF112" i="60"/>
  <c r="T112" i="60" s="1"/>
  <c r="N13" i="61" s="1"/>
  <c r="Z13" i="61"/>
  <c r="X5" i="52"/>
  <c r="Z5" i="51"/>
  <c r="AH5" i="53"/>
  <c r="W5" i="56"/>
  <c r="L216" i="60"/>
  <c r="N216" i="60" s="1"/>
  <c r="AJ225" i="60"/>
  <c r="AF285" i="60"/>
  <c r="T285" i="60" s="1"/>
  <c r="N69" i="61" s="1"/>
  <c r="Z69" i="61"/>
  <c r="Z67" i="61"/>
  <c r="T279" i="60"/>
  <c r="N67" i="61" s="1"/>
  <c r="V5" i="57"/>
  <c r="X214" i="60"/>
  <c r="AF212" i="60"/>
  <c r="X212" i="60"/>
  <c r="G62" i="62" l="1"/>
  <c r="I62" i="62" s="1"/>
  <c r="J62" i="62" s="1"/>
  <c r="S18" i="62"/>
  <c r="Q18" i="62"/>
  <c r="S14" i="62"/>
  <c r="Q14" i="62"/>
  <c r="Q16" i="62"/>
  <c r="S16" i="62"/>
  <c r="S15" i="62"/>
  <c r="Q15" i="62"/>
  <c r="S17" i="62"/>
  <c r="Q17" i="62"/>
  <c r="J61" i="62"/>
  <c r="P23" i="62"/>
  <c r="G59" i="62"/>
  <c r="I59" i="62" s="1"/>
  <c r="G58" i="62"/>
  <c r="I58" i="62" s="1"/>
  <c r="G60" i="62"/>
  <c r="I60" i="62" s="1"/>
  <c r="U5" i="58"/>
  <c r="AB6" i="50" a="1"/>
  <c r="AB6" i="50" s="1"/>
  <c r="AB4" i="50"/>
  <c r="AF191" i="60"/>
  <c r="T191" i="60" s="1"/>
  <c r="N51" i="61" s="1"/>
  <c r="Z51" i="61"/>
  <c r="Z63" i="61"/>
  <c r="W5" i="54"/>
  <c r="Z4" i="51"/>
  <c r="Z6" i="51" a="1"/>
  <c r="Z6" i="51" s="1"/>
  <c r="R64" i="61"/>
  <c r="AE214" i="60"/>
  <c r="Y64" i="61" s="1"/>
  <c r="AF214" i="60"/>
  <c r="Z64" i="61" s="1"/>
  <c r="AD214" i="60"/>
  <c r="X64" i="61" s="1"/>
  <c r="V4" i="57"/>
  <c r="V6" i="57" a="1"/>
  <c r="V6" i="57" s="1"/>
  <c r="AH6" i="53" a="1"/>
  <c r="AH6" i="53" s="1"/>
  <c r="AH4" i="53"/>
  <c r="AB5" i="59"/>
  <c r="AE212" i="60"/>
  <c r="Y63" i="61" s="1"/>
  <c r="R63" i="61"/>
  <c r="AD212" i="60"/>
  <c r="X63" i="61" s="1"/>
  <c r="W6" i="56" a="1"/>
  <c r="W6" i="56" s="1"/>
  <c r="W4" i="56"/>
  <c r="X4" i="52"/>
  <c r="X6" i="52" a="1"/>
  <c r="X6" i="52" s="1"/>
  <c r="P24" i="62" l="1"/>
  <c r="J60" i="62"/>
  <c r="P22" i="62"/>
  <c r="J59" i="62"/>
  <c r="P21" i="62"/>
  <c r="Q24" i="62"/>
  <c r="S24" i="62"/>
  <c r="Q23" i="62"/>
  <c r="S23" i="62"/>
  <c r="P20" i="62"/>
  <c r="J58" i="62"/>
  <c r="U6" i="58" a="1"/>
  <c r="U6" i="58" s="1"/>
  <c r="U4" i="58"/>
  <c r="AC5" i="50"/>
  <c r="Y7" i="61"/>
  <c r="Z7" i="61"/>
  <c r="X7" i="61"/>
  <c r="AI5" i="53"/>
  <c r="AB4" i="59"/>
  <c r="AB6" i="59" a="1"/>
  <c r="AB6" i="59" s="1"/>
  <c r="W5" i="57"/>
  <c r="Y5" i="52"/>
  <c r="AA5" i="51"/>
  <c r="W6" i="54" a="1"/>
  <c r="W6" i="54" s="1"/>
  <c r="W4" i="54"/>
  <c r="X5" i="56"/>
  <c r="AF211" i="60"/>
  <c r="T212" i="60" s="1"/>
  <c r="N63" i="61" s="1"/>
  <c r="J63" i="62" l="1"/>
  <c r="S20" i="62"/>
  <c r="Q20" i="62"/>
  <c r="S22" i="62"/>
  <c r="Q22" i="62"/>
  <c r="Q21" i="62"/>
  <c r="S21" i="62"/>
  <c r="V5" i="58"/>
  <c r="AC4" i="50"/>
  <c r="AC6" i="50" a="1"/>
  <c r="AC6" i="50" s="1"/>
  <c r="AA4" i="51"/>
  <c r="AA6" i="51" a="1"/>
  <c r="AA6" i="51" s="1"/>
  <c r="M8" i="61"/>
  <c r="N8" i="61"/>
  <c r="L8" i="61"/>
  <c r="X5" i="54"/>
  <c r="AI6" i="53" a="1"/>
  <c r="AI6" i="53" s="1"/>
  <c r="AI4" i="53"/>
  <c r="X4" i="56"/>
  <c r="X6" i="56" a="1"/>
  <c r="X6" i="56" s="1"/>
  <c r="Y4" i="52"/>
  <c r="Y6" i="52" a="1"/>
  <c r="Y6" i="52" s="1"/>
  <c r="W4" i="57"/>
  <c r="W6" i="57" a="1"/>
  <c r="W6" i="57" s="1"/>
  <c r="AC5" i="59"/>
  <c r="S25" i="62" l="1"/>
  <c r="Q25" i="62"/>
  <c r="V4" i="58"/>
  <c r="V6" i="58" a="1"/>
  <c r="V6" i="58" s="1"/>
  <c r="AD5" i="50"/>
  <c r="AJ5" i="53"/>
  <c r="AC4" i="59"/>
  <c r="AC6" i="59" a="1"/>
  <c r="AC6" i="59" s="1"/>
  <c r="Z5" i="52"/>
  <c r="Y5" i="56"/>
  <c r="X6" i="54" a="1"/>
  <c r="X6" i="54" s="1"/>
  <c r="X4" i="54"/>
  <c r="X5" i="57"/>
  <c r="AB5" i="51"/>
  <c r="W5" i="58" l="1"/>
  <c r="AD6" i="50" a="1"/>
  <c r="AD6" i="50" s="1"/>
  <c r="AD4" i="50"/>
  <c r="Y6" i="56" a="1"/>
  <c r="Y6" i="56" s="1"/>
  <c r="Y4" i="56"/>
  <c r="Z5" i="56" s="1"/>
  <c r="X4" i="57"/>
  <c r="Y5" i="57" s="1"/>
  <c r="X6" i="57" a="1"/>
  <c r="X6" i="57" s="1"/>
  <c r="AD5" i="59"/>
  <c r="Y5" i="54"/>
  <c r="AJ4" i="53"/>
  <c r="AK5" i="53" s="1"/>
  <c r="AJ6" i="53" a="1"/>
  <c r="AJ6" i="53" s="1"/>
  <c r="Z6" i="52" a="1"/>
  <c r="Z6" i="52" s="1"/>
  <c r="Z4" i="52"/>
  <c r="AA5" i="52" s="1"/>
  <c r="AB6" i="51" a="1"/>
  <c r="AB6" i="51" s="1"/>
  <c r="AB4" i="51"/>
  <c r="AC5" i="51" s="1"/>
  <c r="W6" i="58" l="1" a="1"/>
  <c r="W6" i="58" s="1"/>
  <c r="W4" i="58"/>
  <c r="AE5" i="50"/>
  <c r="Y6" i="54" a="1"/>
  <c r="Y6" i="54" s="1"/>
  <c r="Y4" i="54"/>
  <c r="Z5" i="54" s="1"/>
  <c r="AC6" i="51" a="1"/>
  <c r="AC6" i="51" s="1"/>
  <c r="AC4" i="51"/>
  <c r="AD5" i="51" s="1"/>
  <c r="Y4" i="57"/>
  <c r="Z5" i="57" s="1"/>
  <c r="Y6" i="57" a="1"/>
  <c r="Y6" i="57" s="1"/>
  <c r="AA6" i="52" a="1"/>
  <c r="AA6" i="52" s="1"/>
  <c r="AA4" i="52"/>
  <c r="AB5" i="52" s="1"/>
  <c r="Z6" i="56" a="1"/>
  <c r="Z6" i="56" s="1"/>
  <c r="Z4" i="56"/>
  <c r="AA5" i="56" s="1"/>
  <c r="AK4" i="53"/>
  <c r="AL5" i="53" s="1"/>
  <c r="AK6" i="53" a="1"/>
  <c r="AK6" i="53" s="1"/>
  <c r="AD4" i="59"/>
  <c r="AE5" i="59" s="1"/>
  <c r="AD6" i="59" a="1"/>
  <c r="AD6" i="59" s="1"/>
  <c r="X5" i="58" l="1"/>
  <c r="AE4" i="50"/>
  <c r="AF5" i="50" s="1"/>
  <c r="AE6" i="50" a="1"/>
  <c r="AE6" i="50" s="1"/>
  <c r="AL4" i="53"/>
  <c r="AM5" i="53" s="1"/>
  <c r="AL6" i="53" a="1"/>
  <c r="AL6" i="53" s="1"/>
  <c r="AE4" i="59"/>
  <c r="AF5" i="59" s="1"/>
  <c r="AE6" i="59" a="1"/>
  <c r="AE6" i="59" s="1"/>
  <c r="Z6" i="57" a="1"/>
  <c r="Z6" i="57" s="1"/>
  <c r="Z4" i="57"/>
  <c r="AA5" i="57" s="1"/>
  <c r="AD4" i="51"/>
  <c r="AE5" i="51" s="1"/>
  <c r="AD6" i="51" a="1"/>
  <c r="AD6" i="51" s="1"/>
  <c r="AA6" i="56" a="1"/>
  <c r="AA6" i="56" s="1"/>
  <c r="AA4" i="56"/>
  <c r="AB5" i="56" s="1"/>
  <c r="Z4" i="54"/>
  <c r="AA5" i="54" s="1"/>
  <c r="Z6" i="54" a="1"/>
  <c r="Z6" i="54" s="1"/>
  <c r="AB6" i="52" a="1"/>
  <c r="AB6" i="52" s="1"/>
  <c r="AB4" i="52"/>
  <c r="AC5" i="52" s="1"/>
  <c r="X4" i="58" l="1"/>
  <c r="X6" i="58" a="1"/>
  <c r="X6" i="58" s="1"/>
  <c r="AF4" i="50"/>
  <c r="AG5" i="50" s="1"/>
  <c r="AF6" i="50" a="1"/>
  <c r="AF6" i="50" s="1"/>
  <c r="AE4" i="51"/>
  <c r="AF5" i="51" s="1"/>
  <c r="AE6" i="51" a="1"/>
  <c r="AE6" i="51" s="1"/>
  <c r="AB6" i="56" a="1"/>
  <c r="AB6" i="56" s="1"/>
  <c r="AB4" i="56"/>
  <c r="AC5" i="56" s="1"/>
  <c r="AA4" i="57"/>
  <c r="AB5" i="57" s="1"/>
  <c r="AA6" i="57" a="1"/>
  <c r="AA6" i="57" s="1"/>
  <c r="AC4" i="52"/>
  <c r="AD5" i="52" s="1"/>
  <c r="AC6" i="52" a="1"/>
  <c r="AC6" i="52" s="1"/>
  <c r="AA6" i="54" a="1"/>
  <c r="AA6" i="54" s="1"/>
  <c r="AA4" i="54"/>
  <c r="AB5" i="54" s="1"/>
  <c r="AF4" i="59"/>
  <c r="AG5" i="59" s="1"/>
  <c r="AF6" i="59" a="1"/>
  <c r="AF6" i="59" s="1"/>
  <c r="AM4" i="53"/>
  <c r="AN5" i="53" s="1"/>
  <c r="AM6" i="53" a="1"/>
  <c r="AM6" i="53" s="1"/>
  <c r="Y5" i="58" l="1"/>
  <c r="AG4" i="50"/>
  <c r="AH5" i="50" s="1"/>
  <c r="AG6" i="50" a="1"/>
  <c r="AG6" i="50" s="1"/>
  <c r="AG4" i="59"/>
  <c r="AH5" i="59" s="1"/>
  <c r="AG6" i="59" a="1"/>
  <c r="AG6" i="59" s="1"/>
  <c r="AD6" i="52" a="1"/>
  <c r="AD6" i="52" s="1"/>
  <c r="AD4" i="52"/>
  <c r="AE5" i="52" s="1"/>
  <c r="AB4" i="54"/>
  <c r="AC5" i="54" s="1"/>
  <c r="AB6" i="54" a="1"/>
  <c r="AB6" i="54" s="1"/>
  <c r="AB4" i="57"/>
  <c r="AC5" i="57" s="1"/>
  <c r="AB6" i="57" a="1"/>
  <c r="AB6" i="57" s="1"/>
  <c r="AC4" i="56"/>
  <c r="AD5" i="56" s="1"/>
  <c r="AC6" i="56" a="1"/>
  <c r="AC6" i="56" s="1"/>
  <c r="AN4" i="53"/>
  <c r="AO5" i="53" s="1"/>
  <c r="AN6" i="53" a="1"/>
  <c r="AN6" i="53" s="1"/>
  <c r="AF4" i="51"/>
  <c r="AG5" i="51" s="1"/>
  <c r="AF6" i="51" a="1"/>
  <c r="AF6" i="51" s="1"/>
  <c r="Y6" i="58" l="1" a="1"/>
  <c r="Y6" i="58" s="1"/>
  <c r="Y4" i="58"/>
  <c r="Z5" i="58" s="1"/>
  <c r="AH6" i="50" a="1"/>
  <c r="AH6" i="50" s="1"/>
  <c r="AH4" i="50"/>
  <c r="AI5" i="50" s="1"/>
  <c r="AC6" i="54" a="1"/>
  <c r="AC6" i="54" s="1"/>
  <c r="AC4" i="54"/>
  <c r="AD5" i="54" s="1"/>
  <c r="AE4" i="52"/>
  <c r="AF5" i="52" s="1"/>
  <c r="AE6" i="52" a="1"/>
  <c r="AE6" i="52" s="1"/>
  <c r="AO4" i="53"/>
  <c r="AP5" i="53" s="1"/>
  <c r="AO6" i="53" a="1"/>
  <c r="AO6" i="53" s="1"/>
  <c r="AD6" i="56" a="1"/>
  <c r="AD6" i="56" s="1"/>
  <c r="AD4" i="56"/>
  <c r="AE5" i="56" s="1"/>
  <c r="AH6" i="59" a="1"/>
  <c r="AH6" i="59" s="1"/>
  <c r="AH4" i="59"/>
  <c r="AI5" i="59" s="1"/>
  <c r="AG6" i="51" a="1"/>
  <c r="AG6" i="51" s="1"/>
  <c r="AG4" i="51"/>
  <c r="AH5" i="51" s="1"/>
  <c r="AC4" i="57"/>
  <c r="AD5" i="57" s="1"/>
  <c r="AC6" i="57" a="1"/>
  <c r="AC6" i="57" s="1"/>
  <c r="Z6" i="58" l="1" a="1"/>
  <c r="Z6" i="58" s="1"/>
  <c r="Z4" i="58"/>
  <c r="AA5" i="58" s="1"/>
  <c r="AI4" i="50"/>
  <c r="AJ5" i="50" s="1"/>
  <c r="AI6" i="50" a="1"/>
  <c r="AI6" i="50" s="1"/>
  <c r="AD4" i="57"/>
  <c r="AE5" i="57" s="1"/>
  <c r="AD6" i="57" a="1"/>
  <c r="AD6" i="57" s="1"/>
  <c r="AH4" i="51"/>
  <c r="AI5" i="51" s="1"/>
  <c r="AH6" i="51" a="1"/>
  <c r="AH6" i="51" s="1"/>
  <c r="AE4" i="56"/>
  <c r="AF5" i="56" s="1"/>
  <c r="AE6" i="56" a="1"/>
  <c r="AE6" i="56" s="1"/>
  <c r="AP6" i="53" a="1"/>
  <c r="AP6" i="53" s="1"/>
  <c r="AP4" i="53"/>
  <c r="AQ5" i="53" s="1"/>
  <c r="AI6" i="59" a="1"/>
  <c r="AI6" i="59" s="1"/>
  <c r="AI4" i="59"/>
  <c r="AJ5" i="59" s="1"/>
  <c r="AF4" i="52"/>
  <c r="AG5" i="52" s="1"/>
  <c r="AF6" i="52" a="1"/>
  <c r="AF6" i="52" s="1"/>
  <c r="AD6" i="54" a="1"/>
  <c r="AD6" i="54" s="1"/>
  <c r="AD4" i="54"/>
  <c r="AE5" i="54" s="1"/>
  <c r="AA4" i="58" l="1"/>
  <c r="AB5" i="58" s="1"/>
  <c r="AA6" i="58" a="1"/>
  <c r="AA6" i="58" s="1"/>
  <c r="AJ6" i="50" a="1"/>
  <c r="AJ6" i="50" s="1"/>
  <c r="AJ4" i="50"/>
  <c r="AK5" i="50" s="1"/>
  <c r="AG6" i="52" a="1"/>
  <c r="AG6" i="52" s="1"/>
  <c r="AG4" i="52"/>
  <c r="AH5" i="52" s="1"/>
  <c r="AF6" i="56" a="1"/>
  <c r="AF6" i="56" s="1"/>
  <c r="AF4" i="56"/>
  <c r="AG5" i="56" s="1"/>
  <c r="AJ4" i="59"/>
  <c r="AK5" i="59" s="1"/>
  <c r="AJ6" i="59" a="1"/>
  <c r="AJ6" i="59" s="1"/>
  <c r="AI4" i="51"/>
  <c r="AJ5" i="51" s="1"/>
  <c r="AI6" i="51" a="1"/>
  <c r="AI6" i="51" s="1"/>
  <c r="AE4" i="54"/>
  <c r="AF5" i="54" s="1"/>
  <c r="AE6" i="54" a="1"/>
  <c r="AE6" i="54" s="1"/>
  <c r="AQ6" i="53" a="1"/>
  <c r="AQ6" i="53" s="1"/>
  <c r="AQ4" i="53"/>
  <c r="AR5" i="53" s="1"/>
  <c r="AE4" i="57"/>
  <c r="AF5" i="57" s="1"/>
  <c r="AE6" i="57" a="1"/>
  <c r="AE6" i="57" s="1"/>
  <c r="AB6" i="58" l="1" a="1"/>
  <c r="AB6" i="58" s="1"/>
  <c r="AB4" i="58"/>
  <c r="AC5" i="58" s="1"/>
  <c r="AK6" i="50" a="1"/>
  <c r="AK6" i="50" s="1"/>
  <c r="AK4" i="50"/>
  <c r="AL5" i="50" s="1"/>
  <c r="AJ4" i="51"/>
  <c r="AK5" i="51" s="1"/>
  <c r="AJ6" i="51" a="1"/>
  <c r="AJ6" i="51" s="1"/>
  <c r="AF4" i="54"/>
  <c r="AG5" i="54" s="1"/>
  <c r="AF6" i="54" a="1"/>
  <c r="AF6" i="54" s="1"/>
  <c r="AF4" i="57"/>
  <c r="AG5" i="57" s="1"/>
  <c r="AF6" i="57" a="1"/>
  <c r="AF6" i="57" s="1"/>
  <c r="AK4" i="59"/>
  <c r="AL5" i="59" s="1"/>
  <c r="AK6" i="59" a="1"/>
  <c r="AK6" i="59" s="1"/>
  <c r="AR6" i="53" a="1"/>
  <c r="AR6" i="53" s="1"/>
  <c r="AR4" i="53"/>
  <c r="AS5" i="53" s="1"/>
  <c r="AG4" i="56"/>
  <c r="AH5" i="56" s="1"/>
  <c r="AG6" i="56" a="1"/>
  <c r="AG6" i="56" s="1"/>
  <c r="AH6" i="52" a="1"/>
  <c r="AH6" i="52" s="1"/>
  <c r="AH4" i="52"/>
  <c r="AI5" i="52" s="1"/>
  <c r="AC4" i="58" l="1"/>
  <c r="AD5" i="58" s="1"/>
  <c r="AC6" i="58" a="1"/>
  <c r="AC6" i="58" s="1"/>
  <c r="AL6" i="50" a="1"/>
  <c r="AL6" i="50" s="1"/>
  <c r="AL4" i="50"/>
  <c r="AM5" i="50" s="1"/>
  <c r="AI6" i="52" a="1"/>
  <c r="AI6" i="52" s="1"/>
  <c r="AI4" i="52"/>
  <c r="AJ5" i="52" s="1"/>
  <c r="AS4" i="53"/>
  <c r="AT5" i="53" s="1"/>
  <c r="AS6" i="53" a="1"/>
  <c r="AS6" i="53" s="1"/>
  <c r="AH4" i="56"/>
  <c r="AI5" i="56" s="1"/>
  <c r="AH6" i="56" a="1"/>
  <c r="AH6" i="56" s="1"/>
  <c r="AG6" i="57" a="1"/>
  <c r="AG6" i="57" s="1"/>
  <c r="AG4" i="57"/>
  <c r="AH5" i="57" s="1"/>
  <c r="AG4" i="54"/>
  <c r="AH5" i="54" s="1"/>
  <c r="AG6" i="54" a="1"/>
  <c r="AG6" i="54" s="1"/>
  <c r="AL4" i="59"/>
  <c r="AM5" i="59" s="1"/>
  <c r="AL6" i="59" a="1"/>
  <c r="AL6" i="59" s="1"/>
  <c r="AK6" i="51" a="1"/>
  <c r="AK6" i="51" s="1"/>
  <c r="AK4" i="51"/>
  <c r="AL5" i="51" s="1"/>
  <c r="AD4" i="58" l="1"/>
  <c r="AE5" i="58" s="1"/>
  <c r="AD6" i="58" a="1"/>
  <c r="AD6" i="58" s="1"/>
  <c r="AM4" i="50"/>
  <c r="AN5" i="50" s="1"/>
  <c r="AM6" i="50" a="1"/>
  <c r="AM6" i="50" s="1"/>
  <c r="AT4" i="53"/>
  <c r="AU5" i="53" s="1"/>
  <c r="AT6" i="53" a="1"/>
  <c r="AT6" i="53" s="1"/>
  <c r="AL4" i="51"/>
  <c r="AM5" i="51" s="1"/>
  <c r="AL6" i="51" a="1"/>
  <c r="AL6" i="51" s="1"/>
  <c r="AM6" i="59" a="1"/>
  <c r="AM6" i="59" s="1"/>
  <c r="AM4" i="59"/>
  <c r="AN5" i="59" s="1"/>
  <c r="AH4" i="54"/>
  <c r="AI5" i="54" s="1"/>
  <c r="AH6" i="54" a="1"/>
  <c r="AH6" i="54" s="1"/>
  <c r="AH6" i="57" a="1"/>
  <c r="AH6" i="57" s="1"/>
  <c r="AH4" i="57"/>
  <c r="AI5" i="57" s="1"/>
  <c r="AJ6" i="52" a="1"/>
  <c r="AJ6" i="52" s="1"/>
  <c r="AJ4" i="52"/>
  <c r="AK5" i="52" s="1"/>
  <c r="AI4" i="56"/>
  <c r="AJ5" i="56" s="1"/>
  <c r="AI6" i="56" a="1"/>
  <c r="AI6" i="56" s="1"/>
  <c r="AE4" i="58" l="1"/>
  <c r="AF5" i="58" s="1"/>
  <c r="AE6" i="58" a="1"/>
  <c r="AE6" i="58" s="1"/>
  <c r="AN6" i="50" a="1"/>
  <c r="AN6" i="50" s="1"/>
  <c r="AN4" i="50"/>
  <c r="AO5" i="50" s="1"/>
  <c r="AN6" i="59" a="1"/>
  <c r="AN6" i="59" s="1"/>
  <c r="AN4" i="59"/>
  <c r="AO5" i="59" s="1"/>
  <c r="AJ6" i="56" a="1"/>
  <c r="AJ6" i="56" s="1"/>
  <c r="AJ4" i="56"/>
  <c r="AK5" i="56" s="1"/>
  <c r="AM6" i="51" a="1"/>
  <c r="AM6" i="51" s="1"/>
  <c r="AM4" i="51"/>
  <c r="AN5" i="51" s="1"/>
  <c r="AI4" i="57"/>
  <c r="AJ5" i="57" s="1"/>
  <c r="AI6" i="57" a="1"/>
  <c r="AI6" i="57" s="1"/>
  <c r="AK6" i="52" a="1"/>
  <c r="AK6" i="52" s="1"/>
  <c r="AK4" i="52"/>
  <c r="AL5" i="52" s="1"/>
  <c r="AI6" i="54" a="1"/>
  <c r="AI6" i="54" s="1"/>
  <c r="AI4" i="54"/>
  <c r="AJ5" i="54" s="1"/>
  <c r="AU4" i="53"/>
  <c r="AV5" i="53" s="1"/>
  <c r="AU6" i="53" a="1"/>
  <c r="AU6" i="53" s="1"/>
  <c r="AF6" i="58" l="1" a="1"/>
  <c r="AF6" i="58" s="1"/>
  <c r="AF4" i="58"/>
  <c r="AG5" i="58" s="1"/>
  <c r="AO6" i="50" a="1"/>
  <c r="AO6" i="50" s="1"/>
  <c r="AO4" i="50"/>
  <c r="AP5" i="50" s="1"/>
  <c r="AJ6" i="54" a="1"/>
  <c r="AJ6" i="54" s="1"/>
  <c r="AJ4" i="54"/>
  <c r="AK5" i="54" s="1"/>
  <c r="AN4" i="51"/>
  <c r="AO5" i="51" s="1"/>
  <c r="AN6" i="51" a="1"/>
  <c r="AN6" i="51" s="1"/>
  <c r="AL6" i="52" a="1"/>
  <c r="AL6" i="52" s="1"/>
  <c r="AL4" i="52"/>
  <c r="AM5" i="52" s="1"/>
  <c r="AK4" i="56"/>
  <c r="AL5" i="56" s="1"/>
  <c r="AK6" i="56" a="1"/>
  <c r="AK6" i="56" s="1"/>
  <c r="AO4" i="59"/>
  <c r="AO6" i="59" a="1"/>
  <c r="AO6" i="59" s="1"/>
  <c r="AV4" i="53"/>
  <c r="AW5" i="53" s="1"/>
  <c r="AV6" i="53" a="1"/>
  <c r="AV6" i="53" s="1"/>
  <c r="AJ6" i="57" a="1"/>
  <c r="AJ6" i="57" s="1"/>
  <c r="AJ4" i="57"/>
  <c r="AK5" i="57" s="1"/>
  <c r="AG6" i="58" l="1" a="1"/>
  <c r="AG6" i="58" s="1"/>
  <c r="AG4" i="58"/>
  <c r="AH5" i="58" s="1"/>
  <c r="AP6" i="50" a="1"/>
  <c r="AP6" i="50" s="1"/>
  <c r="AP4" i="50"/>
  <c r="AQ5" i="50" s="1"/>
  <c r="AL4" i="56"/>
  <c r="AL6" i="56" a="1"/>
  <c r="AL6" i="56" s="1"/>
  <c r="AK4" i="57"/>
  <c r="AL5" i="57" s="1"/>
  <c r="AK6" i="57" a="1"/>
  <c r="AK6" i="57" s="1"/>
  <c r="AM4" i="52"/>
  <c r="AM6" i="52" a="1"/>
  <c r="AM6" i="52" s="1"/>
  <c r="AW6" i="53" a="1"/>
  <c r="AW6" i="53" s="1"/>
  <c r="AW4" i="53"/>
  <c r="AO4" i="51"/>
  <c r="AP5" i="51" s="1"/>
  <c r="AO6" i="51" a="1"/>
  <c r="AO6" i="51" s="1"/>
  <c r="AK6" i="54" a="1"/>
  <c r="AK6" i="54" s="1"/>
  <c r="AK4" i="54"/>
  <c r="AH4" i="58" l="1"/>
  <c r="AI5" i="58" s="1"/>
  <c r="AH6" i="58" a="1"/>
  <c r="AH6" i="58" s="1"/>
  <c r="AQ4" i="50"/>
  <c r="AR5" i="50" s="1"/>
  <c r="AQ6" i="50" a="1"/>
  <c r="AQ6" i="50" s="1"/>
  <c r="AL4" i="57"/>
  <c r="AL6" i="57" a="1"/>
  <c r="AL6" i="57" s="1"/>
  <c r="AP4" i="51"/>
  <c r="AP6" i="51" a="1"/>
  <c r="AP6" i="51" s="1"/>
  <c r="AI4" i="58" l="1"/>
  <c r="AJ5" i="58" s="1"/>
  <c r="AI6" i="58" a="1"/>
  <c r="AI6" i="58" s="1"/>
  <c r="AR6" i="50" a="1"/>
  <c r="AR6" i="50" s="1"/>
  <c r="AR4" i="50"/>
  <c r="AJ6" i="58" l="1" a="1"/>
  <c r="AJ6" i="58" s="1"/>
  <c r="AJ4"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hoshino-s</author>
    <author>-</author>
  </authors>
  <commentList>
    <comment ref="G12" authorId="0" shapeId="0" xr:uid="{00000000-0006-0000-0200-000001000000}">
      <text>
        <r>
          <rPr>
            <b/>
            <sz val="9"/>
            <color indexed="81"/>
            <rFont val="ＭＳ Ｐゴシック"/>
            <family val="3"/>
            <charset val="128"/>
          </rPr>
          <t>提出年度を
西暦で記入する</t>
        </r>
      </text>
    </comment>
    <comment ref="Q20" authorId="0" shapeId="0" xr:uid="{00000000-0006-0000-0200-000002000000}">
      <text>
        <r>
          <rPr>
            <b/>
            <sz val="9"/>
            <color indexed="81"/>
            <rFont val="ＭＳ Ｐゴシック"/>
            <family val="3"/>
            <charset val="128"/>
          </rPr>
          <t>竣工年度を
西暦で記入する</t>
        </r>
      </text>
    </comment>
    <comment ref="R102" authorId="0" shapeId="0" xr:uid="{00000000-0006-0000-0200-000003000000}">
      <text>
        <r>
          <rPr>
            <b/>
            <sz val="9"/>
            <color indexed="81"/>
            <rFont val="ＭＳ Ｐゴシック"/>
            <family val="3"/>
            <charset val="128"/>
          </rPr>
          <t>BEMSによるフィードバック＋見える化　　　：下記取組みに加えWEB等でテナントや部門等の利用者にエネルギーの見える化を行っている。
詳細計測＋機器効率管理＋フィードバック：下記に加えて、熱源設備等、主要な設備機器の効率管理を定期的に行い運営管理にフィードバック。
用途別＋系統別の把握                      ：下記に加えて、低層・高層系統や、店舗・事務所系統等、場所や利用先別のエネルギー消費を把握。
用途別の把握程度                           ：下記に加えて、照明、コンセント、熱源等主要な用途のエネルギー消費量を把握。
課金メーター程度                            ：事業所全体の電気、ガス量やテナント等の取引・課金のためのメーター程度の把握しかできていない。</t>
        </r>
      </text>
    </comment>
    <comment ref="K139" authorId="1" shapeId="0" xr:uid="{00000000-0006-0000-0200-000004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N139" authorId="1" shapeId="0" xr:uid="{00000000-0006-0000-0200-000005000000}">
      <text>
        <r>
          <rPr>
            <b/>
            <sz val="9"/>
            <color indexed="81"/>
            <rFont val="ＭＳ Ｐゴシック"/>
            <family val="3"/>
            <charset val="128"/>
          </rPr>
          <t>発電効率は低位発熱量基準とする</t>
        </r>
      </text>
    </comment>
  </commentList>
</comments>
</file>

<file path=xl/sharedStrings.xml><?xml version="1.0" encoding="utf-8"?>
<sst xmlns="http://schemas.openxmlformats.org/spreadsheetml/2006/main" count="7634" uniqueCount="1039">
  <si>
    <t>事務室</t>
    <rPh sb="0" eb="3">
      <t>ジムシツ</t>
    </rPh>
    <phoneticPr fontId="3"/>
  </si>
  <si>
    <t>ﾃﾅﾝﾄﾋﾞﾙ ﾚﾝﾀﾌﾞﾙ比40%以上60%未満（熱源有）</t>
    <rPh sb="14" eb="15">
      <t>ヒ</t>
    </rPh>
    <rPh sb="18" eb="20">
      <t>イジョウ</t>
    </rPh>
    <rPh sb="23" eb="25">
      <t>ミマン</t>
    </rPh>
    <rPh sb="26" eb="28">
      <t>ネツゲン</t>
    </rPh>
    <rPh sb="28" eb="29">
      <t>ア</t>
    </rPh>
    <phoneticPr fontId="3"/>
  </si>
  <si>
    <t>ﾃﾅﾝﾄﾋﾞﾙ ﾚﾝﾀﾌﾞﾙ比40%以上60%未満（DHC）</t>
    <rPh sb="14" eb="15">
      <t>ヒ</t>
    </rPh>
    <rPh sb="18" eb="20">
      <t>６０</t>
    </rPh>
    <rPh sb="23" eb="24">
      <t>（</t>
    </rPh>
    <rPh sb="24" eb="25">
      <t>Ｄ</t>
    </rPh>
    <phoneticPr fontId="3"/>
  </si>
  <si>
    <t>標準用途別ｴﾈﾙｷﾞｰ消費比率</t>
    <rPh sb="0" eb="2">
      <t>ヒョウジュン</t>
    </rPh>
    <rPh sb="2" eb="4">
      <t>ヨウト</t>
    </rPh>
    <rPh sb="4" eb="5">
      <t>ベツ</t>
    </rPh>
    <rPh sb="11" eb="13">
      <t>ショウヒ</t>
    </rPh>
    <rPh sb="13" eb="15">
      <t>ヒリツ</t>
    </rPh>
    <phoneticPr fontId="3"/>
  </si>
  <si>
    <t>標準一次ｴﾈﾙｷﾞｰ消費原単位[MJ/㎡･年]</t>
    <rPh sb="0" eb="2">
      <t>ヒョウジュン</t>
    </rPh>
    <rPh sb="2" eb="4">
      <t>イチジ</t>
    </rPh>
    <rPh sb="10" eb="12">
      <t>ショウヒ</t>
    </rPh>
    <rPh sb="12" eb="15">
      <t>ゲンタンイ</t>
    </rPh>
    <rPh sb="21" eb="22">
      <t>ネン</t>
    </rPh>
    <phoneticPr fontId="3"/>
  </si>
  <si>
    <t>燃焼機器無し</t>
    <rPh sb="0" eb="2">
      <t>ネンショウ</t>
    </rPh>
    <rPh sb="2" eb="4">
      <t>キキ</t>
    </rPh>
    <rPh sb="4" eb="5">
      <t>ナ</t>
    </rPh>
    <phoneticPr fontId="3"/>
  </si>
  <si>
    <t>外皮</t>
    <rPh sb="0" eb="2">
      <t>ガイヒ</t>
    </rPh>
    <phoneticPr fontId="3"/>
  </si>
  <si>
    <t>熱源本体</t>
  </si>
  <si>
    <t>放送局</t>
    <rPh sb="0" eb="3">
      <t>ホウソウキョク</t>
    </rPh>
    <phoneticPr fontId="3"/>
  </si>
  <si>
    <t>標準</t>
    <rPh sb="0" eb="2">
      <t>ヒョウジュン</t>
    </rPh>
    <phoneticPr fontId="3"/>
  </si>
  <si>
    <t>燃料電池</t>
    <rPh sb="0" eb="2">
      <t>ネンリョウ</t>
    </rPh>
    <rPh sb="2" eb="4">
      <t>デンチ</t>
    </rPh>
    <phoneticPr fontId="3"/>
  </si>
  <si>
    <t>駐車場</t>
    <rPh sb="0" eb="2">
      <t>チュウシャ</t>
    </rPh>
    <rPh sb="2" eb="3">
      <t>ジョウ</t>
    </rPh>
    <phoneticPr fontId="3"/>
  </si>
  <si>
    <t>病院等</t>
    <rPh sb="0" eb="2">
      <t>ビョウイン</t>
    </rPh>
    <rPh sb="2" eb="3">
      <t>ナド</t>
    </rPh>
    <phoneticPr fontId="3"/>
  </si>
  <si>
    <t>事務所等</t>
    <rPh sb="0" eb="2">
      <t>ジム</t>
    </rPh>
    <rPh sb="2" eb="3">
      <t>ショ</t>
    </rPh>
    <rPh sb="3" eb="4">
      <t>ナド</t>
    </rPh>
    <phoneticPr fontId="3"/>
  </si>
  <si>
    <t>学校等</t>
    <rPh sb="0" eb="2">
      <t>ガッコウ</t>
    </rPh>
    <rPh sb="2" eb="3">
      <t>ナド</t>
    </rPh>
    <phoneticPr fontId="3"/>
  </si>
  <si>
    <t>飲食店等</t>
    <rPh sb="0" eb="2">
      <t>インショク</t>
    </rPh>
    <rPh sb="2" eb="3">
      <t>テン</t>
    </rPh>
    <rPh sb="3" eb="4">
      <t>ナド</t>
    </rPh>
    <phoneticPr fontId="3"/>
  </si>
  <si>
    <t>直管形蛍光ﾗﾝﾌﾟHf（FHF,FHC）</t>
    <rPh sb="0" eb="2">
      <t>チョクカン</t>
    </rPh>
    <rPh sb="2" eb="3">
      <t>ケイ</t>
    </rPh>
    <rPh sb="3" eb="5">
      <t>ケイコウ</t>
    </rPh>
    <phoneticPr fontId="3"/>
  </si>
  <si>
    <t>ｺﾝﾊﾟｸﾄ形蛍光ﾗﾝﾌﾟHf（FHT,FHP）</t>
    <rPh sb="6" eb="7">
      <t>ケイ</t>
    </rPh>
    <rPh sb="7" eb="9">
      <t>ケイコウ</t>
    </rPh>
    <phoneticPr fontId="3"/>
  </si>
  <si>
    <t>ｺﾝﾊﾟｸﾄ形蛍光ﾗﾝﾌﾟFPR</t>
    <rPh sb="6" eb="7">
      <t>ケイ</t>
    </rPh>
    <rPh sb="7" eb="9">
      <t>ケイコウ</t>
    </rPh>
    <phoneticPr fontId="3"/>
  </si>
  <si>
    <t>ｺﾝﾊﾟｸﾄ形蛍光ﾗﾝﾌﾟFPL,FDL,FML,FWL</t>
    <rPh sb="6" eb="7">
      <t>ケイ</t>
    </rPh>
    <rPh sb="7" eb="9">
      <t>ケイコウ</t>
    </rPh>
    <phoneticPr fontId="3"/>
  </si>
  <si>
    <t>1d.4</t>
  </si>
  <si>
    <t>水冷冷凍機無し</t>
    <rPh sb="0" eb="2">
      <t>スイレイ</t>
    </rPh>
    <rPh sb="2" eb="5">
      <t>レイトウキ</t>
    </rPh>
    <rPh sb="5" eb="6">
      <t>ナ</t>
    </rPh>
    <phoneticPr fontId="3"/>
  </si>
  <si>
    <t>給湯</t>
    <rPh sb="0" eb="2">
      <t>キュウトウ</t>
    </rPh>
    <phoneticPr fontId="3"/>
  </si>
  <si>
    <t>文化施設</t>
    <rPh sb="0" eb="2">
      <t>ブンカ</t>
    </rPh>
    <rPh sb="2" eb="4">
      <t>シセツ</t>
    </rPh>
    <phoneticPr fontId="3"/>
  </si>
  <si>
    <t>空調機の変風量システムの導入</t>
  </si>
  <si>
    <t>熱負荷</t>
    <rPh sb="0" eb="1">
      <t>ネツ</t>
    </rPh>
    <rPh sb="1" eb="3">
      <t>フカ</t>
    </rPh>
    <phoneticPr fontId="3"/>
  </si>
  <si>
    <t>熱負荷低減</t>
    <rPh sb="0" eb="1">
      <t>ネツ</t>
    </rPh>
    <rPh sb="1" eb="3">
      <t>フカ</t>
    </rPh>
    <rPh sb="3" eb="5">
      <t>テイゲン</t>
    </rPh>
    <phoneticPr fontId="3"/>
  </si>
  <si>
    <t>その他</t>
    <phoneticPr fontId="3"/>
  </si>
  <si>
    <t>換気</t>
    <rPh sb="0" eb="2">
      <t>カンキ</t>
    </rPh>
    <phoneticPr fontId="3"/>
  </si>
  <si>
    <t>ホテル等</t>
    <rPh sb="3" eb="4">
      <t>ナド</t>
    </rPh>
    <phoneticPr fontId="3"/>
  </si>
  <si>
    <t>水搬送</t>
    <rPh sb="0" eb="1">
      <t>ミズ</t>
    </rPh>
    <rPh sb="1" eb="3">
      <t>ハンソウ</t>
    </rPh>
    <phoneticPr fontId="3"/>
  </si>
  <si>
    <t>熱源補機</t>
    <rPh sb="0" eb="2">
      <t>ネツゲン</t>
    </rPh>
    <rPh sb="2" eb="3">
      <t>タスク</t>
    </rPh>
    <rPh sb="3" eb="4">
      <t>キ</t>
    </rPh>
    <phoneticPr fontId="3"/>
  </si>
  <si>
    <t>照明・コンセント</t>
    <rPh sb="0" eb="2">
      <t>ショウメイ</t>
    </rPh>
    <phoneticPr fontId="3"/>
  </si>
  <si>
    <t>熱搬送</t>
    <rPh sb="0" eb="1">
      <t>ネツ</t>
    </rPh>
    <rPh sb="1" eb="3">
      <t>ハンソウ</t>
    </rPh>
    <phoneticPr fontId="3"/>
  </si>
  <si>
    <t>動力</t>
    <rPh sb="0" eb="2">
      <t>ドウリョク</t>
    </rPh>
    <phoneticPr fontId="3"/>
  </si>
  <si>
    <t>空気搬送</t>
  </si>
  <si>
    <t>冷凍機の冷却水温度設定値の調整</t>
  </si>
  <si>
    <t>蒸気吸収冷凍機</t>
    <rPh sb="0" eb="2">
      <t>ジョウキ</t>
    </rPh>
    <rPh sb="2" eb="4">
      <t>キュウシュウ</t>
    </rPh>
    <rPh sb="4" eb="7">
      <t>レイトウキ</t>
    </rPh>
    <phoneticPr fontId="3"/>
  </si>
  <si>
    <t>温水吸収冷凍機</t>
    <rPh sb="0" eb="2">
      <t>オンスイ</t>
    </rPh>
    <rPh sb="2" eb="4">
      <t>キュウシュウ</t>
    </rPh>
    <rPh sb="4" eb="7">
      <t>レイトウキ</t>
    </rPh>
    <phoneticPr fontId="3"/>
  </si>
  <si>
    <t>排熱投入型直焚吸収冷温水機</t>
  </si>
  <si>
    <t>物販店舗</t>
    <rPh sb="0" eb="1">
      <t>ブツ</t>
    </rPh>
    <rPh sb="1" eb="2">
      <t>ハン</t>
    </rPh>
    <rPh sb="2" eb="4">
      <t>テンポ</t>
    </rPh>
    <phoneticPr fontId="3"/>
  </si>
  <si>
    <t>飲食店舗客席</t>
    <rPh sb="0" eb="2">
      <t>インショク</t>
    </rPh>
    <rPh sb="2" eb="4">
      <t>テンポ</t>
    </rPh>
    <rPh sb="4" eb="6">
      <t>キャクセキ</t>
    </rPh>
    <phoneticPr fontId="3"/>
  </si>
  <si>
    <t>教室</t>
    <rPh sb="0" eb="2">
      <t>キョウシツ</t>
    </rPh>
    <phoneticPr fontId="3"/>
  </si>
  <si>
    <t>病室</t>
    <rPh sb="0" eb="2">
      <t>ビョウシツ</t>
    </rPh>
    <phoneticPr fontId="3"/>
  </si>
  <si>
    <t>会議場</t>
    <rPh sb="0" eb="3">
      <t>カイギジョウ</t>
    </rPh>
    <phoneticPr fontId="3"/>
  </si>
  <si>
    <t>研究室</t>
    <rPh sb="0" eb="3">
      <t>ケンキュウシツ</t>
    </rPh>
    <phoneticPr fontId="3"/>
  </si>
  <si>
    <t>電算室</t>
    <rPh sb="0" eb="2">
      <t>デンサン</t>
    </rPh>
    <rPh sb="2" eb="3">
      <t>シツ</t>
    </rPh>
    <phoneticPr fontId="3"/>
  </si>
  <si>
    <t>駐車場換気無し</t>
    <rPh sb="3" eb="5">
      <t>カンキ</t>
    </rPh>
    <phoneticPr fontId="3"/>
  </si>
  <si>
    <t>温水ボイラー</t>
    <rPh sb="0" eb="2">
      <t>オンスイ</t>
    </rPh>
    <phoneticPr fontId="3"/>
  </si>
  <si>
    <t>蒸気ボイラー</t>
    <rPh sb="0" eb="2">
      <t>ジョウキ</t>
    </rPh>
    <phoneticPr fontId="3"/>
  </si>
  <si>
    <t>採用比率</t>
    <rPh sb="0" eb="2">
      <t>サイヨウ</t>
    </rPh>
    <rPh sb="2" eb="4">
      <t>ヒリツ</t>
    </rPh>
    <phoneticPr fontId="3"/>
  </si>
  <si>
    <t>ﾃﾅﾝﾄﾋﾞﾙ ﾚﾝﾀﾌﾞﾙ比40%未満（全熱源）</t>
    <rPh sb="14" eb="15">
      <t>ヒ</t>
    </rPh>
    <rPh sb="18" eb="20">
      <t>ミマン</t>
    </rPh>
    <rPh sb="21" eb="22">
      <t>ゼン</t>
    </rPh>
    <rPh sb="22" eb="24">
      <t>ネツゲン</t>
    </rPh>
    <phoneticPr fontId="3"/>
  </si>
  <si>
    <t>ｵﾌｨｽﾋﾞﾙ 20,000㎡未満</t>
    <rPh sb="15" eb="17">
      <t>ミマン</t>
    </rPh>
    <phoneticPr fontId="3"/>
  </si>
  <si>
    <t>加圧ポンプ割合</t>
    <rPh sb="0" eb="2">
      <t>カアツ</t>
    </rPh>
    <rPh sb="5" eb="7">
      <t>ワリアイ</t>
    </rPh>
    <phoneticPr fontId="3"/>
  </si>
  <si>
    <t>ｺﾝｾﾝﾄ</t>
  </si>
  <si>
    <t>対象機器無し</t>
    <rPh sb="0" eb="2">
      <t>タイショウ</t>
    </rPh>
    <rPh sb="2" eb="4">
      <t>キキ</t>
    </rPh>
    <rPh sb="4" eb="5">
      <t>ナ</t>
    </rPh>
    <phoneticPr fontId="3"/>
  </si>
  <si>
    <t>24時間空調</t>
    <rPh sb="2" eb="4">
      <t>ジカン</t>
    </rPh>
    <rPh sb="4" eb="5">
      <t>クウ</t>
    </rPh>
    <rPh sb="5" eb="6">
      <t>チョウ</t>
    </rPh>
    <phoneticPr fontId="3"/>
  </si>
  <si>
    <t>冷温水無し</t>
    <rPh sb="0" eb="1">
      <t>レイ</t>
    </rPh>
    <rPh sb="1" eb="3">
      <t>オンスイ</t>
    </rPh>
    <rPh sb="3" eb="4">
      <t>ナ</t>
    </rPh>
    <phoneticPr fontId="3"/>
  </si>
  <si>
    <t>[MJ/h]蒸気</t>
    <rPh sb="6" eb="8">
      <t>ジョウキ</t>
    </rPh>
    <phoneticPr fontId="3"/>
  </si>
  <si>
    <t>[MJ/h]温水</t>
    <rPh sb="6" eb="8">
      <t>オンスイ</t>
    </rPh>
    <phoneticPr fontId="3"/>
  </si>
  <si>
    <t>[MJ/h]冷水</t>
    <rPh sb="6" eb="8">
      <t>レイスイ</t>
    </rPh>
    <phoneticPr fontId="3"/>
  </si>
  <si>
    <t>ｴﾝﾄﾗﾝｽﾎｰﾙ及び廊下等で実施</t>
    <rPh sb="9" eb="10">
      <t>オヨ</t>
    </rPh>
    <rPh sb="11" eb="13">
      <t>ロウカ</t>
    </rPh>
    <rPh sb="13" eb="14">
      <t>ナド</t>
    </rPh>
    <rPh sb="15" eb="17">
      <t>ジッシ</t>
    </rPh>
    <phoneticPr fontId="3"/>
  </si>
  <si>
    <t>ｴﾝﾄﾗﾝｽﾎｰﾙ又は廊下等で実施</t>
    <rPh sb="9" eb="10">
      <t>マタ</t>
    </rPh>
    <rPh sb="11" eb="13">
      <t>ロウカ</t>
    </rPh>
    <rPh sb="13" eb="14">
      <t>ナド</t>
    </rPh>
    <rPh sb="15" eb="17">
      <t>ジッシ</t>
    </rPh>
    <phoneticPr fontId="3"/>
  </si>
  <si>
    <t>直管形蛍光ﾗﾝﾌﾟFL,FCL</t>
    <rPh sb="3" eb="5">
      <t>ケイコウ</t>
    </rPh>
    <phoneticPr fontId="3"/>
  </si>
  <si>
    <t>点検項目</t>
    <rPh sb="0" eb="2">
      <t>テンケン</t>
    </rPh>
    <rPh sb="2" eb="4">
      <t>コウモク</t>
    </rPh>
    <phoneticPr fontId="3"/>
  </si>
  <si>
    <t>設置年度</t>
    <rPh sb="0" eb="2">
      <t>セッチ</t>
    </rPh>
    <rPh sb="2" eb="4">
      <t>ネンド</t>
    </rPh>
    <phoneticPr fontId="3"/>
  </si>
  <si>
    <t>無し</t>
    <rPh sb="0" eb="1">
      <t>ナ</t>
    </rPh>
    <phoneticPr fontId="3"/>
  </si>
  <si>
    <t>点検内容及び取組状況</t>
    <rPh sb="0" eb="2">
      <t>テンケン</t>
    </rPh>
    <rPh sb="2" eb="4">
      <t>ナイヨウ</t>
    </rPh>
    <rPh sb="4" eb="5">
      <t>オヨ</t>
    </rPh>
    <rPh sb="6" eb="7">
      <t>ト</t>
    </rPh>
    <rPh sb="7" eb="8">
      <t>クミ</t>
    </rPh>
    <rPh sb="8" eb="10">
      <t>ジョウキョウ</t>
    </rPh>
    <phoneticPr fontId="3"/>
  </si>
  <si>
    <t>種別</t>
    <rPh sb="0" eb="2">
      <t>シュベツ</t>
    </rPh>
    <phoneticPr fontId="3"/>
  </si>
  <si>
    <t>大半に導入</t>
    <rPh sb="0" eb="2">
      <t>タイハン</t>
    </rPh>
    <rPh sb="3" eb="5">
      <t>ドウニュウ</t>
    </rPh>
    <phoneticPr fontId="3"/>
  </si>
  <si>
    <t>実施無し</t>
    <rPh sb="0" eb="2">
      <t>ジッシ</t>
    </rPh>
    <rPh sb="2" eb="3">
      <t>ナ</t>
    </rPh>
    <phoneticPr fontId="3"/>
  </si>
  <si>
    <t>熱源回りのみ</t>
    <rPh sb="0" eb="2">
      <t>ネツゲン</t>
    </rPh>
    <phoneticPr fontId="3"/>
  </si>
  <si>
    <t>一部に導入</t>
    <rPh sb="0" eb="2">
      <t>イチブ</t>
    </rPh>
    <rPh sb="3" eb="5">
      <t>ドウニュウ</t>
    </rPh>
    <phoneticPr fontId="3"/>
  </si>
  <si>
    <t>導入無し</t>
    <rPh sb="0" eb="2">
      <t>ドウニュウ</t>
    </rPh>
    <rPh sb="2" eb="3">
      <t>ナ</t>
    </rPh>
    <phoneticPr fontId="3"/>
  </si>
  <si>
    <t>その他</t>
    <rPh sb="2" eb="3">
      <t>ホカ</t>
    </rPh>
    <phoneticPr fontId="3"/>
  </si>
  <si>
    <t>大半が24時間空調</t>
    <rPh sb="0" eb="2">
      <t>タイハン</t>
    </rPh>
    <rPh sb="5" eb="7">
      <t>ジカン</t>
    </rPh>
    <rPh sb="7" eb="8">
      <t>クウ</t>
    </rPh>
    <rPh sb="8" eb="9">
      <t>チョウ</t>
    </rPh>
    <phoneticPr fontId="3"/>
  </si>
  <si>
    <t>年間燃料消費量
[GJ/年]</t>
    <rPh sb="2" eb="3">
      <t>ネン</t>
    </rPh>
    <rPh sb="3" eb="4">
      <t>リョウ</t>
    </rPh>
    <rPh sb="4" eb="6">
      <t>ショウヒ</t>
    </rPh>
    <rPh sb="12" eb="13">
      <t>ネン</t>
    </rPh>
    <phoneticPr fontId="3"/>
  </si>
  <si>
    <t>年間排熱利用量
[GJ/年]</t>
    <rPh sb="0" eb="2">
      <t>ネンカン</t>
    </rPh>
    <rPh sb="2" eb="4">
      <t>ハイネツ</t>
    </rPh>
    <rPh sb="4" eb="6">
      <t>リヨウ</t>
    </rPh>
    <rPh sb="6" eb="7">
      <t>リョウ</t>
    </rPh>
    <phoneticPr fontId="3"/>
  </si>
  <si>
    <t>平均排熱利用</t>
    <rPh sb="0" eb="2">
      <t>ヘイキン</t>
    </rPh>
    <rPh sb="2" eb="4">
      <t>ハイネツ</t>
    </rPh>
    <rPh sb="4" eb="6">
      <t>リヨウ</t>
    </rPh>
    <phoneticPr fontId="3"/>
  </si>
  <si>
    <t>便所洗面給湯の給湯中止又は給湯期間の短縮</t>
    <rPh sb="0" eb="2">
      <t>ベンジョ</t>
    </rPh>
    <phoneticPr fontId="3"/>
  </si>
  <si>
    <t>季節や用途等に応じた給湯温度設定の緩和</t>
    <rPh sb="0" eb="2">
      <t>キセツ</t>
    </rPh>
    <rPh sb="3" eb="5">
      <t>ヨウト</t>
    </rPh>
    <rPh sb="5" eb="6">
      <t>トウ</t>
    </rPh>
    <rPh sb="7" eb="8">
      <t>オウ</t>
    </rPh>
    <rPh sb="10" eb="12">
      <t>キュウトウ</t>
    </rPh>
    <rPh sb="12" eb="14">
      <t>オンド</t>
    </rPh>
    <rPh sb="14" eb="16">
      <t>セッテイ</t>
    </rPh>
    <rPh sb="17" eb="19">
      <t>カンワ</t>
    </rPh>
    <phoneticPr fontId="3"/>
  </si>
  <si>
    <t>契約電力</t>
    <rPh sb="0" eb="2">
      <t>ケイヤク</t>
    </rPh>
    <rPh sb="2" eb="4">
      <t>デンリョク</t>
    </rPh>
    <phoneticPr fontId="3"/>
  </si>
  <si>
    <t>6℃未満</t>
    <rPh sb="2" eb="4">
      <t>ミマン</t>
    </rPh>
    <phoneticPr fontId="3"/>
  </si>
  <si>
    <t>10℃以上</t>
    <rPh sb="3" eb="5">
      <t>イジョウ</t>
    </rPh>
    <phoneticPr fontId="3"/>
  </si>
  <si>
    <t>駐車場ファンにCO又はCO2濃度による発停制御、台数制御又はインバータ制御が導入されているか。</t>
    <rPh sb="14" eb="16">
      <t>ノウド</t>
    </rPh>
    <rPh sb="19" eb="21">
      <t>ハッテイ</t>
    </rPh>
    <rPh sb="21" eb="23">
      <t>セイギョ</t>
    </rPh>
    <rPh sb="24" eb="26">
      <t>ダイスウ</t>
    </rPh>
    <rPh sb="26" eb="28">
      <t>セイギョ</t>
    </rPh>
    <rPh sb="28" eb="29">
      <t>マタ</t>
    </rPh>
    <phoneticPr fontId="3"/>
  </si>
  <si>
    <t>○</t>
    <phoneticPr fontId="3"/>
  </si>
  <si>
    <t>冷凍庫
壁面の
高断熱化</t>
    <phoneticPr fontId="3"/>
  </si>
  <si>
    <t>前室の
導入</t>
    <phoneticPr fontId="3"/>
  </si>
  <si>
    <t>着霜制御
(ﾃﾞﾌﾛｽﾄ)</t>
    <phoneticPr fontId="3"/>
  </si>
  <si>
    <t>圧縮機
ｲﾝﾊﾞｰﾀ
制御</t>
    <rPh sb="0" eb="3">
      <t>アッシュクキ</t>
    </rPh>
    <rPh sb="11" eb="13">
      <t>セイギョ</t>
    </rPh>
    <phoneticPr fontId="3"/>
  </si>
  <si>
    <t>大半で実施</t>
    <rPh sb="0" eb="2">
      <t>タイハン</t>
    </rPh>
    <rPh sb="3" eb="5">
      <t>ジッシ</t>
    </rPh>
    <phoneticPr fontId="3"/>
  </si>
  <si>
    <t>一部で実施</t>
    <rPh sb="0" eb="2">
      <t>イチブ</t>
    </rPh>
    <rPh sb="3" eb="5">
      <t>ジッシ</t>
    </rPh>
    <phoneticPr fontId="3"/>
  </si>
  <si>
    <t>定格
発電効率[%]</t>
    <rPh sb="0" eb="2">
      <t>テイカク</t>
    </rPh>
    <rPh sb="3" eb="5">
      <t>ハツデン</t>
    </rPh>
    <rPh sb="5" eb="7">
      <t>コウリツ</t>
    </rPh>
    <phoneticPr fontId="3"/>
  </si>
  <si>
    <t>事業所及び設備の性能・運用に関する点検事項</t>
    <rPh sb="11" eb="13">
      <t>ウンヨウ</t>
    </rPh>
    <rPh sb="17" eb="19">
      <t>テンケン</t>
    </rPh>
    <rPh sb="19" eb="21">
      <t>ジコウ</t>
    </rPh>
    <phoneticPr fontId="3"/>
  </si>
  <si>
    <t>熱源補機</t>
    <rPh sb="0" eb="2">
      <t>ネツゲン</t>
    </rPh>
    <rPh sb="2" eb="3">
      <t>ホ</t>
    </rPh>
    <rPh sb="3" eb="4">
      <t>キ</t>
    </rPh>
    <phoneticPr fontId="3"/>
  </si>
  <si>
    <t>外気処理空調機の風量モード切換制御（強中弱等）</t>
    <rPh sb="0" eb="2">
      <t>ガイキ</t>
    </rPh>
    <rPh sb="2" eb="4">
      <t>ショリ</t>
    </rPh>
    <rPh sb="4" eb="6">
      <t>クウチョウ</t>
    </rPh>
    <rPh sb="6" eb="7">
      <t>キ</t>
    </rPh>
    <rPh sb="8" eb="10">
      <t>フウリョウ</t>
    </rPh>
    <rPh sb="13" eb="15">
      <t>キリカエ</t>
    </rPh>
    <rPh sb="15" eb="17">
      <t>セイギョ</t>
    </rPh>
    <phoneticPr fontId="3"/>
  </si>
  <si>
    <t>物販店舗</t>
    <rPh sb="0" eb="2">
      <t>ブッパン</t>
    </rPh>
    <rPh sb="2" eb="4">
      <t>テンポ</t>
    </rPh>
    <phoneticPr fontId="3"/>
  </si>
  <si>
    <t>情報通信</t>
  </si>
  <si>
    <t>商業</t>
  </si>
  <si>
    <t>宿泊</t>
  </si>
  <si>
    <t>教育</t>
  </si>
  <si>
    <t>医療</t>
  </si>
  <si>
    <t>文化</t>
  </si>
  <si>
    <t>物流</t>
  </si>
  <si>
    <t>駐車場</t>
  </si>
  <si>
    <t>用途別内訳</t>
    <rPh sb="0" eb="2">
      <t>ヨウト</t>
    </rPh>
    <rPh sb="2" eb="3">
      <t>ベツ</t>
    </rPh>
    <rPh sb="3" eb="5">
      <t>ウチワケ</t>
    </rPh>
    <phoneticPr fontId="3"/>
  </si>
  <si>
    <t>建物の延べ面積</t>
    <rPh sb="0" eb="2">
      <t>タテモノ</t>
    </rPh>
    <rPh sb="3" eb="4">
      <t>ノ</t>
    </rPh>
    <rPh sb="5" eb="7">
      <t>メンセキ</t>
    </rPh>
    <phoneticPr fontId="3"/>
  </si>
  <si>
    <t>t-CO2/年</t>
    <phoneticPr fontId="3"/>
  </si>
  <si>
    <t>A</t>
    <phoneticPr fontId="3"/>
  </si>
  <si>
    <t>C</t>
    <phoneticPr fontId="3"/>
  </si>
  <si>
    <t>評価</t>
    <rPh sb="0" eb="2">
      <t>ヒョウカ</t>
    </rPh>
    <phoneticPr fontId="3"/>
  </si>
  <si>
    <t>熱源種別</t>
    <rPh sb="0" eb="2">
      <t>ネツゲン</t>
    </rPh>
    <rPh sb="2" eb="4">
      <t>シュベツ</t>
    </rPh>
    <phoneticPr fontId="3"/>
  </si>
  <si>
    <t>パッケージ空調機の割合</t>
    <rPh sb="5" eb="7">
      <t>クウチョウ</t>
    </rPh>
    <rPh sb="7" eb="8">
      <t>キ</t>
    </rPh>
    <rPh sb="9" eb="11">
      <t>ワリアイ</t>
    </rPh>
    <phoneticPr fontId="3"/>
  </si>
  <si>
    <t>B</t>
    <phoneticPr fontId="3"/>
  </si>
  <si>
    <t>-</t>
    <phoneticPr fontId="3"/>
  </si>
  <si>
    <t>床面積[㎡]</t>
    <rPh sb="0" eb="3">
      <t>ユカメンセキ</t>
    </rPh>
    <phoneticPr fontId="3"/>
  </si>
  <si>
    <t>商業施設内の飲食店舗割合</t>
    <rPh sb="0" eb="2">
      <t>ショウギョウ</t>
    </rPh>
    <rPh sb="2" eb="4">
      <t>シセツ</t>
    </rPh>
    <rPh sb="4" eb="5">
      <t>ナイ</t>
    </rPh>
    <rPh sb="6" eb="8">
      <t>インショク</t>
    </rPh>
    <rPh sb="8" eb="10">
      <t>テンポ</t>
    </rPh>
    <rPh sb="10" eb="12">
      <t>ワリアイ</t>
    </rPh>
    <phoneticPr fontId="3"/>
  </si>
  <si>
    <t>事業所概要</t>
    <rPh sb="0" eb="3">
      <t>ジギョウショ</t>
    </rPh>
    <rPh sb="3" eb="5">
      <t>ガイヨウ</t>
    </rPh>
    <phoneticPr fontId="3"/>
  </si>
  <si>
    <t>大半</t>
    <rPh sb="0" eb="2">
      <t>タイハン</t>
    </rPh>
    <phoneticPr fontId="3"/>
  </si>
  <si>
    <t>半分程度</t>
    <rPh sb="0" eb="2">
      <t>ハンブン</t>
    </rPh>
    <rPh sb="2" eb="4">
      <t>テイド</t>
    </rPh>
    <phoneticPr fontId="3"/>
  </si>
  <si>
    <t>一部</t>
    <rPh sb="0" eb="2">
      <t>イチブ</t>
    </rPh>
    <phoneticPr fontId="3"/>
  </si>
  <si>
    <t>全て物販</t>
    <rPh sb="0" eb="1">
      <t>スベ</t>
    </rPh>
    <rPh sb="2" eb="4">
      <t>ブッパン</t>
    </rPh>
    <phoneticPr fontId="3"/>
  </si>
  <si>
    <t>中央熱源</t>
    <rPh sb="0" eb="2">
      <t>チュウオウ</t>
    </rPh>
    <rPh sb="2" eb="4">
      <t>ネツゲン</t>
    </rPh>
    <phoneticPr fontId="3"/>
  </si>
  <si>
    <t>個別空調</t>
    <rPh sb="0" eb="2">
      <t>コベツ</t>
    </rPh>
    <rPh sb="2" eb="4">
      <t>クウチョウ</t>
    </rPh>
    <phoneticPr fontId="3"/>
  </si>
  <si>
    <t>中央と個別併用</t>
    <rPh sb="0" eb="2">
      <t>チュウオウ</t>
    </rPh>
    <rPh sb="3" eb="5">
      <t>コベツ</t>
    </rPh>
    <rPh sb="5" eb="7">
      <t>ヘイヨウ</t>
    </rPh>
    <phoneticPr fontId="3"/>
  </si>
  <si>
    <t>中央割合</t>
    <rPh sb="0" eb="2">
      <t>チュウオウ</t>
    </rPh>
    <rPh sb="2" eb="4">
      <t>ワリアイ</t>
    </rPh>
    <phoneticPr fontId="3"/>
  </si>
  <si>
    <t>パッケージ割合</t>
    <rPh sb="5" eb="7">
      <t>ワリアイ</t>
    </rPh>
    <phoneticPr fontId="3"/>
  </si>
  <si>
    <t>駐車場面積</t>
    <rPh sb="0" eb="3">
      <t>チュウシャジョウ</t>
    </rPh>
    <rPh sb="3" eb="5">
      <t>メンセキ</t>
    </rPh>
    <phoneticPr fontId="3"/>
  </si>
  <si>
    <t>飲食店割合</t>
    <rPh sb="0" eb="2">
      <t>インショク</t>
    </rPh>
    <rPh sb="2" eb="3">
      <t>テン</t>
    </rPh>
    <rPh sb="3" eb="5">
      <t>ワリアイ</t>
    </rPh>
    <phoneticPr fontId="3"/>
  </si>
  <si>
    <t>対象年度</t>
    <rPh sb="0" eb="2">
      <t>タイショウ</t>
    </rPh>
    <rPh sb="2" eb="4">
      <t>ネンド</t>
    </rPh>
    <phoneticPr fontId="3"/>
  </si>
  <si>
    <t>改修対象</t>
    <rPh sb="0" eb="2">
      <t>カイシュウ</t>
    </rPh>
    <rPh sb="2" eb="4">
      <t>タイショウ</t>
    </rPh>
    <phoneticPr fontId="3"/>
  </si>
  <si>
    <t>ガスエンジン</t>
  </si>
  <si>
    <t>ファンコイル割合</t>
    <rPh sb="6" eb="8">
      <t>ワリアイ</t>
    </rPh>
    <phoneticPr fontId="3"/>
  </si>
  <si>
    <t>ファンコイルの割合</t>
    <rPh sb="7" eb="9">
      <t>ワリアイ</t>
    </rPh>
    <phoneticPr fontId="3"/>
  </si>
  <si>
    <t>改修対象</t>
    <phoneticPr fontId="3"/>
  </si>
  <si>
    <t>永久磁石(IPM)モータ</t>
    <rPh sb="0" eb="2">
      <t>エイキュウ</t>
    </rPh>
    <rPh sb="2" eb="4">
      <t>ジシャク</t>
    </rPh>
    <phoneticPr fontId="3"/>
  </si>
  <si>
    <t>圧縮機インバータ制御</t>
    <rPh sb="0" eb="3">
      <t>アッシュクキ</t>
    </rPh>
    <rPh sb="8" eb="10">
      <t>セイギョ</t>
    </rPh>
    <phoneticPr fontId="3"/>
  </si>
  <si>
    <t>メタルハライドランプ</t>
  </si>
  <si>
    <t>ｾﾗﾐｯｸﾒﾀﾙﾊﾗｲﾄﾞﾗﾝﾌﾟ</t>
  </si>
  <si>
    <t>lm/w</t>
    <phoneticPr fontId="3"/>
  </si>
  <si>
    <t>宿泊施設</t>
    <phoneticPr fontId="3"/>
  </si>
  <si>
    <t>蒸気ボイラーのエコノマイザーの導入</t>
  </si>
  <si>
    <t>大温度差送水システムの導入</t>
  </si>
  <si>
    <t>蒸気弁・フランジ部の断熱</t>
  </si>
  <si>
    <t>燃焼機器の空気比の管理</t>
  </si>
  <si>
    <t>熱源機器の冷温水出口温度設定値の調整</t>
  </si>
  <si>
    <t>冷温水管、蒸気管等の保温の確認</t>
  </si>
  <si>
    <t>熱源不要期間の熱源機器等停止</t>
  </si>
  <si>
    <t>空調開始時の熱源起動時間の適正化</t>
  </si>
  <si>
    <t>高効率空調機の導入</t>
  </si>
  <si>
    <t>空調機の気化式加湿器の導入</t>
  </si>
  <si>
    <t>外気冷房システムの導入</t>
  </si>
  <si>
    <t>CO2濃度による外気量制御の導入</t>
  </si>
  <si>
    <t>空調の最適起動制御の導入</t>
  </si>
  <si>
    <t>大温度差送風空調システムの導入</t>
  </si>
  <si>
    <t>高効率パッケージ形空調機の導入</t>
  </si>
  <si>
    <t>高効率ファンの導入</t>
  </si>
  <si>
    <t>ファンの間欠運転の実施</t>
  </si>
  <si>
    <t>居室以外の室内温度の緩和</t>
  </si>
  <si>
    <t>省エネファンベルトへの交換</t>
  </si>
  <si>
    <t>高輝度型誘導灯・蓄光型誘導灯の導入</t>
  </si>
  <si>
    <t>高効率変圧器の導入</t>
  </si>
  <si>
    <t>照明のタイムスケジュール制御の導入</t>
  </si>
  <si>
    <t>照明のセキュリティー連動制御の導入</t>
  </si>
  <si>
    <t>高効率給水ポンプの導入</t>
  </si>
  <si>
    <t>大便器の節水器具の導入</t>
  </si>
  <si>
    <t>潜熱回収給湯器の導入</t>
  </si>
  <si>
    <t>洗浄便座暖房の夏季停止</t>
  </si>
  <si>
    <t>高効率冷凍・冷蔵設備の導入</t>
  </si>
  <si>
    <t>A</t>
  </si>
  <si>
    <t>B</t>
  </si>
  <si>
    <t>C</t>
  </si>
  <si>
    <t>分類</t>
  </si>
  <si>
    <t>耐用年数一覧</t>
    <rPh sb="0" eb="2">
      <t>タイヨウ</t>
    </rPh>
    <rPh sb="2" eb="4">
      <t>ネンスウ</t>
    </rPh>
    <rPh sb="4" eb="6">
      <t>イチラン</t>
    </rPh>
    <phoneticPr fontId="3"/>
  </si>
  <si>
    <t>熱負荷</t>
  </si>
  <si>
    <t>選択肢</t>
    <rPh sb="0" eb="3">
      <t>センタクシ</t>
    </rPh>
    <phoneticPr fontId="3"/>
  </si>
  <si>
    <t>5%未満</t>
    <rPh sb="2" eb="4">
      <t>ミマン</t>
    </rPh>
    <phoneticPr fontId="3"/>
  </si>
  <si>
    <t>空調機</t>
    <rPh sb="0" eb="2">
      <t>クウチョウ</t>
    </rPh>
    <rPh sb="2" eb="3">
      <t>キ</t>
    </rPh>
    <phoneticPr fontId="3"/>
  </si>
  <si>
    <t>全てに導入</t>
    <rPh sb="0" eb="1">
      <t>スベ</t>
    </rPh>
    <rPh sb="3" eb="5">
      <t>ドウニュウ</t>
    </rPh>
    <phoneticPr fontId="3"/>
  </si>
  <si>
    <t>95%以上</t>
    <rPh sb="3" eb="5">
      <t>イジョウ</t>
    </rPh>
    <phoneticPr fontId="3"/>
  </si>
  <si>
    <t>70%以上95%未満</t>
    <rPh sb="3" eb="5">
      <t>イジョウ</t>
    </rPh>
    <rPh sb="8" eb="10">
      <t>ミマン</t>
    </rPh>
    <phoneticPr fontId="3"/>
  </si>
  <si>
    <t>30%以上70%未満</t>
    <rPh sb="3" eb="5">
      <t>イジョウ</t>
    </rPh>
    <rPh sb="8" eb="10">
      <t>ミマン</t>
    </rPh>
    <phoneticPr fontId="3"/>
  </si>
  <si>
    <t>5%以上30%未満</t>
    <rPh sb="2" eb="4">
      <t>イジョウ</t>
    </rPh>
    <rPh sb="7" eb="9">
      <t>ミマン</t>
    </rPh>
    <phoneticPr fontId="3"/>
  </si>
  <si>
    <t>冷却塔</t>
    <rPh sb="0" eb="2">
      <t>レイキャク</t>
    </rPh>
    <rPh sb="2" eb="3">
      <t>トウ</t>
    </rPh>
    <phoneticPr fontId="3"/>
  </si>
  <si>
    <t>変圧器</t>
    <rPh sb="0" eb="2">
      <t>ヘンアツ</t>
    </rPh>
    <rPh sb="2" eb="3">
      <t>キ</t>
    </rPh>
    <phoneticPr fontId="3"/>
  </si>
  <si>
    <t>冷凍・冷蔵</t>
    <rPh sb="0" eb="2">
      <t>レイトウ</t>
    </rPh>
    <rPh sb="3" eb="5">
      <t>レイゾウ</t>
    </rPh>
    <phoneticPr fontId="3"/>
  </si>
  <si>
    <t>一般</t>
    <rPh sb="0" eb="2">
      <t>イッパン</t>
    </rPh>
    <phoneticPr fontId="3"/>
  </si>
  <si>
    <t>年度</t>
    <phoneticPr fontId="3"/>
  </si>
  <si>
    <t>通路・廊下</t>
    <rPh sb="0" eb="2">
      <t>ツウロ</t>
    </rPh>
    <rPh sb="3" eb="5">
      <t>ロウカ</t>
    </rPh>
    <phoneticPr fontId="3"/>
  </si>
  <si>
    <t>会議室</t>
    <rPh sb="0" eb="3">
      <t>カイギシツ</t>
    </rPh>
    <phoneticPr fontId="3"/>
  </si>
  <si>
    <t>レストラン客席</t>
    <rPh sb="5" eb="7">
      <t>キャクセキ</t>
    </rPh>
    <phoneticPr fontId="3"/>
  </si>
  <si>
    <t>ホテルロビー</t>
    <phoneticPr fontId="3"/>
  </si>
  <si>
    <t>ホテル客室</t>
    <rPh sb="3" eb="5">
      <t>キャクシツ</t>
    </rPh>
    <phoneticPr fontId="3"/>
  </si>
  <si>
    <t>ホテル客室廊下</t>
    <rPh sb="3" eb="5">
      <t>キャクシツ</t>
    </rPh>
    <rPh sb="5" eb="7">
      <t>ロウカ</t>
    </rPh>
    <phoneticPr fontId="3"/>
  </si>
  <si>
    <t>宴会場</t>
    <rPh sb="0" eb="3">
      <t>エンカイジョウ</t>
    </rPh>
    <phoneticPr fontId="3"/>
  </si>
  <si>
    <t>大教室</t>
    <rPh sb="0" eb="1">
      <t>ダイ</t>
    </rPh>
    <rPh sb="1" eb="3">
      <t>キョウシツ</t>
    </rPh>
    <phoneticPr fontId="3"/>
  </si>
  <si>
    <t>研究室</t>
    <rPh sb="0" eb="2">
      <t>ケンキュウ</t>
    </rPh>
    <rPh sb="2" eb="3">
      <t>シツ</t>
    </rPh>
    <phoneticPr fontId="3"/>
  </si>
  <si>
    <t>会議場</t>
    <rPh sb="0" eb="2">
      <t>カイギ</t>
    </rPh>
    <rPh sb="2" eb="3">
      <t>ジョウ</t>
    </rPh>
    <phoneticPr fontId="3"/>
  </si>
  <si>
    <t>楽屋</t>
    <rPh sb="0" eb="2">
      <t>ガクヤ</t>
    </rPh>
    <phoneticPr fontId="3"/>
  </si>
  <si>
    <t>EV機械室</t>
    <phoneticPr fontId="3"/>
  </si>
  <si>
    <t>屋内競技場</t>
    <rPh sb="0" eb="2">
      <t>オクナイ</t>
    </rPh>
    <rPh sb="2" eb="5">
      <t>キョウギジョウ</t>
    </rPh>
    <phoneticPr fontId="3"/>
  </si>
  <si>
    <t>ロビー・ホワイエ</t>
    <phoneticPr fontId="3"/>
  </si>
  <si>
    <t>　提出年度</t>
    <rPh sb="1" eb="3">
      <t>テイシュツ</t>
    </rPh>
    <rPh sb="3" eb="5">
      <t>ネンド</t>
    </rPh>
    <phoneticPr fontId="3"/>
  </si>
  <si>
    <t>用途別・系統別の計測計量及びビルエネルギーマネジメントシステム（BEMS）が導入され活用しているか。また、利用者を含めた見える化が行われているか。
※判断基準が不明な場合は手引きを参照すること。</t>
    <rPh sb="0" eb="2">
      <t>ヨウト</t>
    </rPh>
    <rPh sb="2" eb="3">
      <t>ベツ</t>
    </rPh>
    <rPh sb="4" eb="6">
      <t>ケイトウ</t>
    </rPh>
    <rPh sb="6" eb="7">
      <t>ベツ</t>
    </rPh>
    <rPh sb="8" eb="10">
      <t>ケイソク</t>
    </rPh>
    <rPh sb="10" eb="12">
      <t>ケイリョウ</t>
    </rPh>
    <rPh sb="12" eb="13">
      <t>オヨ</t>
    </rPh>
    <rPh sb="38" eb="40">
      <t>ドウニュウ</t>
    </rPh>
    <rPh sb="42" eb="44">
      <t>カツヨウ</t>
    </rPh>
    <rPh sb="53" eb="56">
      <t>リヨウシャ</t>
    </rPh>
    <rPh sb="57" eb="58">
      <t>フク</t>
    </rPh>
    <rPh sb="60" eb="61">
      <t>ミ</t>
    </rPh>
    <rPh sb="63" eb="64">
      <t>カ</t>
    </rPh>
    <rPh sb="65" eb="66">
      <t>オコナ</t>
    </rPh>
    <phoneticPr fontId="3"/>
  </si>
  <si>
    <t>※ 燃料消費量は高位発熱量換算とする。なおコージェネレーション設備がない場合は未記入とする。</t>
    <rPh sb="31" eb="33">
      <t>セツビ</t>
    </rPh>
    <rPh sb="36" eb="38">
      <t>バアイ</t>
    </rPh>
    <rPh sb="39" eb="40">
      <t>ミ</t>
    </rPh>
    <rPh sb="40" eb="42">
      <t>キニュウ</t>
    </rPh>
    <phoneticPr fontId="3"/>
  </si>
  <si>
    <t>空調機にウォーミングアップ時（空調立上げ時）の外気遮断制御導入されているか。</t>
    <rPh sb="15" eb="17">
      <t>クウチョウ</t>
    </rPh>
    <rPh sb="17" eb="18">
      <t>タ</t>
    </rPh>
    <rPh sb="18" eb="19">
      <t>ア</t>
    </rPh>
    <rPh sb="20" eb="21">
      <t>ジ</t>
    </rPh>
    <rPh sb="29" eb="31">
      <t>ドウニュウ</t>
    </rPh>
    <phoneticPr fontId="3"/>
  </si>
  <si>
    <t>全て</t>
    <phoneticPr fontId="3"/>
  </si>
  <si>
    <t>冬季のペリメータ設定温度をインテリアより低くする運用が、事務室等で実施されているか。（インテリア系統とペリメータ系統が異なる空調系統の場合に限る）</t>
    <rPh sb="8" eb="10">
      <t>セッテイ</t>
    </rPh>
    <rPh sb="10" eb="12">
      <t>オンド</t>
    </rPh>
    <rPh sb="20" eb="21">
      <t>ヒク</t>
    </rPh>
    <rPh sb="24" eb="26">
      <t>ウンヨウ</t>
    </rPh>
    <rPh sb="28" eb="31">
      <t>ジムシツ</t>
    </rPh>
    <rPh sb="31" eb="32">
      <t>トウ</t>
    </rPh>
    <rPh sb="33" eb="35">
      <t>ジッシ</t>
    </rPh>
    <rPh sb="48" eb="50">
      <t>ケイトウ</t>
    </rPh>
    <rPh sb="56" eb="58">
      <t>ケイトウ</t>
    </rPh>
    <rPh sb="59" eb="60">
      <t>コト</t>
    </rPh>
    <rPh sb="62" eb="64">
      <t>クウチョウ</t>
    </rPh>
    <rPh sb="64" eb="66">
      <t>ケイトウ</t>
    </rPh>
    <rPh sb="67" eb="69">
      <t>バアイ</t>
    </rPh>
    <rPh sb="70" eb="71">
      <t>カギ</t>
    </rPh>
    <phoneticPr fontId="3"/>
  </si>
  <si>
    <t>高輝度型誘導灯（LED又は冷陰極管）又は蓄光型誘導灯が導入されているか。</t>
    <rPh sb="11" eb="12">
      <t>マタ</t>
    </rPh>
    <rPh sb="18" eb="19">
      <t>マタ</t>
    </rPh>
    <phoneticPr fontId="3"/>
  </si>
  <si>
    <t>照明のタイムスケジュール制御が、主要な居室、廊下等の共用部に導入されているか。（タイムスケジュール制御とは、中央監視設備や照明制御盤のスケジュール機能等によって照明の自動点滅や間引き点灯を行うこと。）</t>
    <rPh sb="0" eb="2">
      <t>ショウメイ</t>
    </rPh>
    <rPh sb="16" eb="18">
      <t>シュヨウ</t>
    </rPh>
    <rPh sb="19" eb="21">
      <t>キョシツ</t>
    </rPh>
    <rPh sb="22" eb="24">
      <t>ロウカ</t>
    </rPh>
    <rPh sb="24" eb="25">
      <t>ナド</t>
    </rPh>
    <rPh sb="26" eb="28">
      <t>キョウヨウ</t>
    </rPh>
    <rPh sb="28" eb="29">
      <t>ブ</t>
    </rPh>
    <rPh sb="30" eb="32">
      <t>ドウニュウ</t>
    </rPh>
    <rPh sb="49" eb="51">
      <t>セイギョ</t>
    </rPh>
    <rPh sb="54" eb="56">
      <t>チュウオウ</t>
    </rPh>
    <rPh sb="56" eb="58">
      <t>カンシ</t>
    </rPh>
    <rPh sb="58" eb="60">
      <t>セツビ</t>
    </rPh>
    <rPh sb="61" eb="63">
      <t>ショウメイ</t>
    </rPh>
    <rPh sb="63" eb="65">
      <t>セイギョ</t>
    </rPh>
    <rPh sb="65" eb="66">
      <t>バン</t>
    </rPh>
    <rPh sb="73" eb="75">
      <t>キノウ</t>
    </rPh>
    <rPh sb="75" eb="76">
      <t>トウ</t>
    </rPh>
    <rPh sb="80" eb="82">
      <t>ショウメイ</t>
    </rPh>
    <rPh sb="83" eb="85">
      <t>ジドウ</t>
    </rPh>
    <rPh sb="85" eb="87">
      <t>テンメツ</t>
    </rPh>
    <rPh sb="88" eb="90">
      <t>マビ</t>
    </rPh>
    <rPh sb="91" eb="93">
      <t>テントウ</t>
    </rPh>
    <rPh sb="94" eb="95">
      <t>オコナ</t>
    </rPh>
    <phoneticPr fontId="3"/>
  </si>
  <si>
    <t>事務所用途部分、ホテル客室部分等に照明のセキュリティー連動制御が導入されているか。（ホテル客室部分はキー連動による消灯を行うこと。）</t>
    <rPh sb="11" eb="13">
      <t>キャクシツ</t>
    </rPh>
    <rPh sb="13" eb="15">
      <t>ブブン</t>
    </rPh>
    <rPh sb="15" eb="16">
      <t>トウ</t>
    </rPh>
    <rPh sb="45" eb="47">
      <t>キャクシツ</t>
    </rPh>
    <rPh sb="47" eb="49">
      <t>ブブン</t>
    </rPh>
    <rPh sb="52" eb="54">
      <t>レンドウ</t>
    </rPh>
    <rPh sb="57" eb="59">
      <t>ショウトウ</t>
    </rPh>
    <rPh sb="60" eb="61">
      <t>オコナ</t>
    </rPh>
    <phoneticPr fontId="3"/>
  </si>
  <si>
    <t>ガス給湯器に、潜熱回収給湯器（エコジョーズ等）が導入されているか。</t>
    <rPh sb="7" eb="8">
      <t>ヒソカ</t>
    </rPh>
    <rPh sb="11" eb="13">
      <t>キュウトウ</t>
    </rPh>
    <rPh sb="13" eb="14">
      <t>キ</t>
    </rPh>
    <rPh sb="21" eb="22">
      <t>トウ</t>
    </rPh>
    <rPh sb="24" eb="26">
      <t>ドウニュウ</t>
    </rPh>
    <phoneticPr fontId="3"/>
  </si>
  <si>
    <t>貯湯容量300ℓ以上の電気給湯器に、自然冷媒ヒートポンプ給湯器（エコキュート等）が導入されているか。</t>
    <rPh sb="0" eb="1">
      <t>チョ</t>
    </rPh>
    <rPh sb="1" eb="2">
      <t>ユ</t>
    </rPh>
    <rPh sb="2" eb="4">
      <t>ヨウリョウ</t>
    </rPh>
    <rPh sb="8" eb="10">
      <t>イジョウ</t>
    </rPh>
    <rPh sb="11" eb="13">
      <t>デンキ</t>
    </rPh>
    <rPh sb="18" eb="20">
      <t>シゼン</t>
    </rPh>
    <rPh sb="20" eb="22">
      <t>レイバイ</t>
    </rPh>
    <rPh sb="28" eb="31">
      <t>キュウトウキ</t>
    </rPh>
    <rPh sb="38" eb="39">
      <t>トウ</t>
    </rPh>
    <rPh sb="41" eb="42">
      <t>ミチビク</t>
    </rPh>
    <rPh sb="42" eb="43">
      <t>イ</t>
    </rPh>
    <phoneticPr fontId="3"/>
  </si>
  <si>
    <t>屋外機の散水システム</t>
    <rPh sb="0" eb="2">
      <t>オクガイ</t>
    </rPh>
    <rPh sb="2" eb="3">
      <t>キ</t>
    </rPh>
    <rPh sb="4" eb="6">
      <t>サンスイ</t>
    </rPh>
    <phoneticPr fontId="3"/>
  </si>
  <si>
    <t>エレベーター機械室に、温度制御（室内温度で空調機（パッケージ形空調機を含む。）及び給排気ファンを停止すること。）が導入されているか。</t>
    <rPh sb="16" eb="18">
      <t>シツナイ</t>
    </rPh>
    <rPh sb="18" eb="20">
      <t>オンド</t>
    </rPh>
    <rPh sb="21" eb="23">
      <t>クウチョウ</t>
    </rPh>
    <rPh sb="23" eb="24">
      <t>キ</t>
    </rPh>
    <rPh sb="35" eb="36">
      <t>フク</t>
    </rPh>
    <rPh sb="39" eb="40">
      <t>オヨ</t>
    </rPh>
    <rPh sb="41" eb="44">
      <t>キュウハイキ</t>
    </rPh>
    <rPh sb="48" eb="50">
      <t>テイシ</t>
    </rPh>
    <phoneticPr fontId="3"/>
  </si>
  <si>
    <t>電気室に、温度制御（室内温度で空調機（パッケージ形空調機を含む。）及び給排気ファンを停止すること。）が導入されているか。</t>
    <rPh sb="0" eb="2">
      <t>デンキ</t>
    </rPh>
    <rPh sb="2" eb="3">
      <t>シツ</t>
    </rPh>
    <rPh sb="10" eb="12">
      <t>シツナイ</t>
    </rPh>
    <rPh sb="12" eb="14">
      <t>オンド</t>
    </rPh>
    <rPh sb="51" eb="53">
      <t>ドウニュウ</t>
    </rPh>
    <phoneticPr fontId="3"/>
  </si>
  <si>
    <t>省エネファンベルトへの交換が、ベルト駆動ファンに対して、実施されているか。（省エネファンベルトとは、Vベルトの底面を山型の断面形状としたもの又はファンのプーリーとモータのプーリーの間にベルト張り調整用のプーリーを設置し平ベルトを用いているもの）</t>
    <rPh sb="11" eb="13">
      <t>コウカン</t>
    </rPh>
    <rPh sb="18" eb="20">
      <t>クドウ</t>
    </rPh>
    <rPh sb="24" eb="25">
      <t>タイ</t>
    </rPh>
    <rPh sb="28" eb="30">
      <t>ジッシ</t>
    </rPh>
    <phoneticPr fontId="3"/>
  </si>
  <si>
    <t>蒸気ボイラーにエコノマイザーが導入されているか。（エコノマイザーとは、蒸気ボイラーの燃焼ガスの排熱を熱回収し、蒸気ボイラーの給水を予熱する装置。）</t>
    <rPh sb="0" eb="2">
      <t>ジョウキ</t>
    </rPh>
    <rPh sb="15" eb="17">
      <t>ドウニュウ</t>
    </rPh>
    <rPh sb="69" eb="71">
      <t>ソウチ</t>
    </rPh>
    <phoneticPr fontId="3"/>
  </si>
  <si>
    <t>・提出年度には点検表を提出する年度を西暦で記入してください。</t>
    <rPh sb="1" eb="3">
      <t>テイシュツ</t>
    </rPh>
    <rPh sb="3" eb="5">
      <t>ネンド</t>
    </rPh>
    <rPh sb="7" eb="9">
      <t>テンケン</t>
    </rPh>
    <rPh sb="9" eb="10">
      <t>ヒョウ</t>
    </rPh>
    <rPh sb="11" eb="13">
      <t>テイシュツ</t>
    </rPh>
    <rPh sb="15" eb="17">
      <t>ネンド</t>
    </rPh>
    <rPh sb="18" eb="20">
      <t>セイレキ</t>
    </rPh>
    <rPh sb="21" eb="23">
      <t>キニュウ</t>
    </rPh>
    <phoneticPr fontId="3"/>
  </si>
  <si>
    <t>導入又は実施の割合</t>
    <rPh sb="0" eb="2">
      <t>ドウニュウ</t>
    </rPh>
    <rPh sb="2" eb="3">
      <t>マタ</t>
    </rPh>
    <rPh sb="4" eb="6">
      <t>ジッシ</t>
    </rPh>
    <rPh sb="7" eb="9">
      <t>ワリアイ</t>
    </rPh>
    <phoneticPr fontId="3"/>
  </si>
  <si>
    <t>・省エネ余地は、設備の設置年度に対して、次の表に掲げる標準改修年数を経過した機器のみ対象として算定しています。</t>
    <rPh sb="1" eb="2">
      <t>ショウ</t>
    </rPh>
    <rPh sb="4" eb="6">
      <t>ヨチ</t>
    </rPh>
    <rPh sb="8" eb="10">
      <t>セツビ</t>
    </rPh>
    <rPh sb="11" eb="13">
      <t>セッチ</t>
    </rPh>
    <rPh sb="13" eb="15">
      <t>ネンド</t>
    </rPh>
    <rPh sb="16" eb="17">
      <t>タイ</t>
    </rPh>
    <rPh sb="20" eb="21">
      <t>ツギ</t>
    </rPh>
    <rPh sb="22" eb="23">
      <t>ヒョウ</t>
    </rPh>
    <rPh sb="24" eb="25">
      <t>カカ</t>
    </rPh>
    <rPh sb="38" eb="40">
      <t>キキ</t>
    </rPh>
    <rPh sb="42" eb="44">
      <t>タイショウ</t>
    </rPh>
    <rPh sb="47" eb="49">
      <t>サンテイ</t>
    </rPh>
    <phoneticPr fontId="3"/>
  </si>
  <si>
    <t>　設置年度が新しく、標準改修年数に達している機器が一つもない場合は、”－”が表示されます。</t>
    <rPh sb="1" eb="3">
      <t>セッチ</t>
    </rPh>
    <rPh sb="3" eb="5">
      <t>ネンド</t>
    </rPh>
    <rPh sb="6" eb="7">
      <t>アタラ</t>
    </rPh>
    <rPh sb="10" eb="12">
      <t>ヒョウジュン</t>
    </rPh>
    <rPh sb="12" eb="14">
      <t>カイシュウ</t>
    </rPh>
    <rPh sb="14" eb="16">
      <t>ネンスウ</t>
    </rPh>
    <rPh sb="17" eb="18">
      <t>タッ</t>
    </rPh>
    <rPh sb="22" eb="24">
      <t>キキ</t>
    </rPh>
    <rPh sb="25" eb="26">
      <t>ヒト</t>
    </rPh>
    <rPh sb="30" eb="32">
      <t>バアイ</t>
    </rPh>
    <phoneticPr fontId="3"/>
  </si>
  <si>
    <r>
      <t>　　A：省エネ余地が大きいもの</t>
    </r>
    <r>
      <rPr>
        <sz val="8"/>
        <rFont val="ＭＳ Ｐゴシック"/>
        <family val="3"/>
        <charset val="128"/>
      </rPr>
      <t>（１%以上）</t>
    </r>
    <r>
      <rPr>
        <sz val="9"/>
        <rFont val="ＭＳ Ｐゴシック"/>
        <family val="3"/>
        <charset val="128"/>
      </rPr>
      <t>　　B：省エネ余地が中程度のもの</t>
    </r>
    <r>
      <rPr>
        <sz val="8"/>
        <rFont val="ＭＳ Ｐゴシック"/>
        <family val="3"/>
        <charset val="128"/>
      </rPr>
      <t>（0.5%以上１%未満）</t>
    </r>
    <r>
      <rPr>
        <sz val="9"/>
        <rFont val="ＭＳ Ｐゴシック"/>
        <family val="3"/>
        <charset val="128"/>
      </rPr>
      <t>　　C：省エネ余地が小さいもの</t>
    </r>
    <r>
      <rPr>
        <sz val="8"/>
        <rFont val="ＭＳ Ｐゴシック"/>
        <family val="3"/>
        <charset val="128"/>
      </rPr>
      <t>（0.5%未満）</t>
    </r>
    <rPh sb="4" eb="5">
      <t>ショウ</t>
    </rPh>
    <rPh sb="7" eb="9">
      <t>ヨチ</t>
    </rPh>
    <rPh sb="10" eb="11">
      <t>オオ</t>
    </rPh>
    <rPh sb="25" eb="26">
      <t>ショウ</t>
    </rPh>
    <rPh sb="31" eb="32">
      <t>チュウ</t>
    </rPh>
    <rPh sb="32" eb="34">
      <t>テイド</t>
    </rPh>
    <rPh sb="42" eb="44">
      <t>イジョウ</t>
    </rPh>
    <rPh sb="46" eb="48">
      <t>ミマン</t>
    </rPh>
    <rPh sb="53" eb="54">
      <t>ショウ</t>
    </rPh>
    <rPh sb="56" eb="58">
      <t>ヨチ</t>
    </rPh>
    <rPh sb="59" eb="60">
      <t>チイ</t>
    </rPh>
    <rPh sb="69" eb="71">
      <t>ミマン</t>
    </rPh>
    <phoneticPr fontId="3"/>
  </si>
  <si>
    <t>エスカレーター無し</t>
    <rPh sb="7" eb="8">
      <t>ナ</t>
    </rPh>
    <phoneticPr fontId="3"/>
  </si>
  <si>
    <t>コジェネ</t>
    <phoneticPr fontId="3"/>
  </si>
  <si>
    <t>飲食割合</t>
    <rPh sb="0" eb="2">
      <t>インショク</t>
    </rPh>
    <rPh sb="2" eb="4">
      <t>ワリアイ</t>
    </rPh>
    <phoneticPr fontId="3"/>
  </si>
  <si>
    <t>※厨房評価に利用</t>
    <rPh sb="1" eb="3">
      <t>チュウボウ</t>
    </rPh>
    <rPh sb="3" eb="5">
      <t>ヒョウカ</t>
    </rPh>
    <rPh sb="6" eb="8">
      <t>リヨウ</t>
    </rPh>
    <phoneticPr fontId="3"/>
  </si>
  <si>
    <t>ポンプ</t>
    <phoneticPr fontId="3"/>
  </si>
  <si>
    <t>ﾊﾟｯｹｰｼﾞ</t>
    <phoneticPr fontId="3"/>
  </si>
  <si>
    <t>ファン</t>
    <phoneticPr fontId="3"/>
  </si>
  <si>
    <t>削減率</t>
    <rPh sb="0" eb="2">
      <t>サクゲン</t>
    </rPh>
    <rPh sb="2" eb="3">
      <t>リツ</t>
    </rPh>
    <phoneticPr fontId="3"/>
  </si>
  <si>
    <t>エネルギーの見える化</t>
    <rPh sb="6" eb="7">
      <t>ミ</t>
    </rPh>
    <rPh sb="9" eb="10">
      <t>カ</t>
    </rPh>
    <phoneticPr fontId="3"/>
  </si>
  <si>
    <t>温室効果ガス等の排出状況</t>
    <phoneticPr fontId="3"/>
  </si>
  <si>
    <t>　指定番号</t>
    <rPh sb="1" eb="3">
      <t>シテイ</t>
    </rPh>
    <rPh sb="3" eb="5">
      <t>バンゴウ</t>
    </rPh>
    <phoneticPr fontId="3"/>
  </si>
  <si>
    <t>　事業所の名称</t>
    <rPh sb="1" eb="4">
      <t>ジギョウショ</t>
    </rPh>
    <rPh sb="5" eb="7">
      <t>メイショウ</t>
    </rPh>
    <phoneticPr fontId="3"/>
  </si>
  <si>
    <t>　用途別床面積</t>
    <rPh sb="1" eb="3">
      <t>ヨウト</t>
    </rPh>
    <rPh sb="3" eb="4">
      <t>ベツ</t>
    </rPh>
    <rPh sb="4" eb="5">
      <t>ユカ</t>
    </rPh>
    <rPh sb="5" eb="7">
      <t>メンセキ</t>
    </rPh>
    <phoneticPr fontId="3"/>
  </si>
  <si>
    <t>モータ直結形ファン</t>
    <rPh sb="3" eb="5">
      <t>チョッケツ</t>
    </rPh>
    <rPh sb="5" eb="6">
      <t>ガタ</t>
    </rPh>
    <phoneticPr fontId="3"/>
  </si>
  <si>
    <t>散水ポンプ</t>
    <rPh sb="0" eb="2">
      <t>サンスイ</t>
    </rPh>
    <phoneticPr fontId="3"/>
  </si>
  <si>
    <t>空調用ポンプが高効率化されているか。</t>
    <rPh sb="7" eb="8">
      <t>コウ</t>
    </rPh>
    <rPh sb="8" eb="10">
      <t>コウリツ</t>
    </rPh>
    <rPh sb="10" eb="11">
      <t>カ</t>
    </rPh>
    <phoneticPr fontId="3"/>
  </si>
  <si>
    <t>モータ
直結形
ファン</t>
    <rPh sb="4" eb="6">
      <t>チョッケツ</t>
    </rPh>
    <rPh sb="6" eb="7">
      <t>ガタ</t>
    </rPh>
    <phoneticPr fontId="3"/>
  </si>
  <si>
    <t>永久磁石
（IPM）
モータ</t>
    <rPh sb="0" eb="2">
      <t>エイキュウ</t>
    </rPh>
    <rPh sb="2" eb="4">
      <t>ジシャク</t>
    </rPh>
    <phoneticPr fontId="3"/>
  </si>
  <si>
    <t>機械室</t>
    <rPh sb="0" eb="3">
      <t>キカイシツ</t>
    </rPh>
    <phoneticPr fontId="3"/>
  </si>
  <si>
    <t>エントランスホール、廊下等の居室以外の室内温度が、居室に対して、夏季は高め、冬季は低めに設定されているか。</t>
    <rPh sb="10" eb="13">
      <t>ロウカトウ</t>
    </rPh>
    <rPh sb="14" eb="16">
      <t>キョシツ</t>
    </rPh>
    <rPh sb="16" eb="18">
      <t>イガイ</t>
    </rPh>
    <rPh sb="19" eb="21">
      <t>シツナイ</t>
    </rPh>
    <rPh sb="21" eb="23">
      <t>オンド</t>
    </rPh>
    <rPh sb="25" eb="27">
      <t>キョシツ</t>
    </rPh>
    <rPh sb="28" eb="29">
      <t>タイ</t>
    </rPh>
    <rPh sb="32" eb="33">
      <t>ナツ</t>
    </rPh>
    <rPh sb="35" eb="36">
      <t>タカ</t>
    </rPh>
    <rPh sb="38" eb="39">
      <t>フユ</t>
    </rPh>
    <rPh sb="41" eb="42">
      <t>ヒク</t>
    </rPh>
    <rPh sb="44" eb="46">
      <t>セッテイ</t>
    </rPh>
    <phoneticPr fontId="3"/>
  </si>
  <si>
    <t>駐車場</t>
    <rPh sb="0" eb="3">
      <t>チュウシャジョウ</t>
    </rPh>
    <phoneticPr fontId="3"/>
  </si>
  <si>
    <t>倉庫</t>
    <rPh sb="0" eb="2">
      <t>ソウコ</t>
    </rPh>
    <phoneticPr fontId="3"/>
  </si>
  <si>
    <t>厨房</t>
    <rPh sb="0" eb="2">
      <t>チュウボウ</t>
    </rPh>
    <phoneticPr fontId="3"/>
  </si>
  <si>
    <t>実験排気</t>
    <rPh sb="0" eb="2">
      <t>ジッケン</t>
    </rPh>
    <rPh sb="2" eb="4">
      <t>ハイキ</t>
    </rPh>
    <phoneticPr fontId="3"/>
  </si>
  <si>
    <t>電算用ﾊﾟｯｹｰｼﾞ</t>
    <rPh sb="0" eb="2">
      <t>デンサン</t>
    </rPh>
    <rPh sb="2" eb="3">
      <t>ヨウ</t>
    </rPh>
    <phoneticPr fontId="3"/>
  </si>
  <si>
    <t>導入割合</t>
    <rPh sb="0" eb="2">
      <t>ドウニュウ</t>
    </rPh>
    <rPh sb="2" eb="4">
      <t>ワリアイ</t>
    </rPh>
    <phoneticPr fontId="3"/>
  </si>
  <si>
    <t>便所</t>
    <rPh sb="0" eb="2">
      <t>ベンジョ</t>
    </rPh>
    <phoneticPr fontId="3"/>
  </si>
  <si>
    <t>全て</t>
    <rPh sb="0" eb="1">
      <t>スベ</t>
    </rPh>
    <phoneticPr fontId="3"/>
  </si>
  <si>
    <t>超高効率
変圧器</t>
    <rPh sb="0" eb="1">
      <t>チョウ</t>
    </rPh>
    <rPh sb="1" eb="2">
      <t>コウ</t>
    </rPh>
    <rPh sb="2" eb="4">
      <t>コウリツ</t>
    </rPh>
    <rPh sb="5" eb="8">
      <t>ヘンアツキ</t>
    </rPh>
    <phoneticPr fontId="3"/>
  </si>
  <si>
    <t>相</t>
    <rPh sb="0" eb="1">
      <t>ソウ</t>
    </rPh>
    <phoneticPr fontId="3"/>
  </si>
  <si>
    <t>1φ3W</t>
  </si>
  <si>
    <t>3φ3W</t>
  </si>
  <si>
    <t>3φ4W</t>
  </si>
  <si>
    <t>　その他</t>
    <rPh sb="3" eb="4">
      <t>タ</t>
    </rPh>
    <phoneticPr fontId="3"/>
  </si>
  <si>
    <t>昼休み消灯</t>
    <rPh sb="0" eb="2">
      <t>ヒルヤス</t>
    </rPh>
    <rPh sb="3" eb="5">
      <t>ショウトウ</t>
    </rPh>
    <phoneticPr fontId="3"/>
  </si>
  <si>
    <t>一部実施</t>
    <rPh sb="0" eb="2">
      <t>イチブ</t>
    </rPh>
    <rPh sb="2" eb="4">
      <t>ジッシ</t>
    </rPh>
    <phoneticPr fontId="3"/>
  </si>
  <si>
    <t>課金メーター程度</t>
    <rPh sb="0" eb="2">
      <t>カキン</t>
    </rPh>
    <rPh sb="6" eb="8">
      <t>テイド</t>
    </rPh>
    <phoneticPr fontId="3"/>
  </si>
  <si>
    <t>詳細計測＋機器効率管理＋フィードバック</t>
    <rPh sb="0" eb="2">
      <t>ショウサイ</t>
    </rPh>
    <rPh sb="2" eb="4">
      <t>ケイソク</t>
    </rPh>
    <rPh sb="5" eb="7">
      <t>キキ</t>
    </rPh>
    <rPh sb="7" eb="9">
      <t>コウリツ</t>
    </rPh>
    <rPh sb="9" eb="11">
      <t>カンリ</t>
    </rPh>
    <phoneticPr fontId="3"/>
  </si>
  <si>
    <t>用途別の把握程度</t>
    <rPh sb="0" eb="2">
      <t>ヨウト</t>
    </rPh>
    <rPh sb="2" eb="3">
      <t>ベツ</t>
    </rPh>
    <rPh sb="4" eb="6">
      <t>ハアク</t>
    </rPh>
    <rPh sb="6" eb="8">
      <t>テイド</t>
    </rPh>
    <phoneticPr fontId="3"/>
  </si>
  <si>
    <t>用途別＋系統別の把握</t>
    <rPh sb="0" eb="2">
      <t>ヨウト</t>
    </rPh>
    <rPh sb="2" eb="3">
      <t>ベツ</t>
    </rPh>
    <rPh sb="4" eb="6">
      <t>ケイトウ</t>
    </rPh>
    <rPh sb="6" eb="7">
      <t>ベツ</t>
    </rPh>
    <rPh sb="8" eb="10">
      <t>ハアク</t>
    </rPh>
    <phoneticPr fontId="3"/>
  </si>
  <si>
    <t>BEMSによるフィードバック＋見える化</t>
    <rPh sb="15" eb="16">
      <t>ミ</t>
    </rPh>
    <rPh sb="18" eb="19">
      <t>カ</t>
    </rPh>
    <phoneticPr fontId="3"/>
  </si>
  <si>
    <t>基本情報</t>
    <phoneticPr fontId="3"/>
  </si>
  <si>
    <t>点検表（第一区分事業所）</t>
    <rPh sb="4" eb="5">
      <t>ダイ</t>
    </rPh>
    <rPh sb="5" eb="6">
      <t>１</t>
    </rPh>
    <rPh sb="6" eb="8">
      <t>クブン</t>
    </rPh>
    <rPh sb="8" eb="11">
      <t>ジギョウショ</t>
    </rPh>
    <phoneticPr fontId="3"/>
  </si>
  <si>
    <t>点検表(第一区分事業所）の記入方法</t>
    <rPh sb="4" eb="5">
      <t>ダイ</t>
    </rPh>
    <rPh sb="5" eb="6">
      <t>１</t>
    </rPh>
    <rPh sb="6" eb="8">
      <t>クブン</t>
    </rPh>
    <rPh sb="8" eb="11">
      <t>ジギョウショ</t>
    </rPh>
    <phoneticPr fontId="3"/>
  </si>
  <si>
    <t>省エネ余地</t>
  </si>
  <si>
    <t>省エネ余地の設定</t>
  </si>
  <si>
    <t>冷却塔無し</t>
    <rPh sb="0" eb="2">
      <t>レイキャク</t>
    </rPh>
    <rPh sb="2" eb="3">
      <t>トウ</t>
    </rPh>
    <rPh sb="3" eb="4">
      <t>ナ</t>
    </rPh>
    <phoneticPr fontId="3"/>
  </si>
  <si>
    <t>冷却水ポンプ変流量制御</t>
    <rPh sb="0" eb="3">
      <t>レイキャクスイ</t>
    </rPh>
    <rPh sb="6" eb="7">
      <t>ヘン</t>
    </rPh>
    <rPh sb="7" eb="9">
      <t>リュウリョウ</t>
    </rPh>
    <rPh sb="9" eb="11">
      <t>セイギョ</t>
    </rPh>
    <phoneticPr fontId="3"/>
  </si>
  <si>
    <t>階段室</t>
    <rPh sb="0" eb="2">
      <t>カイダン</t>
    </rPh>
    <rPh sb="2" eb="3">
      <t>シツ</t>
    </rPh>
    <phoneticPr fontId="3"/>
  </si>
  <si>
    <t>推定末端圧一定ｲﾝﾊﾞｰﾀ制御ﾎﾟﾝﾌﾟﾕﾆｯﾄ</t>
    <rPh sb="0" eb="2">
      <t>スイテイ</t>
    </rPh>
    <rPh sb="2" eb="4">
      <t>マッタン</t>
    </rPh>
    <rPh sb="4" eb="5">
      <t>アツ</t>
    </rPh>
    <rPh sb="5" eb="7">
      <t>イッテイ</t>
    </rPh>
    <rPh sb="13" eb="15">
      <t>セイギョ</t>
    </rPh>
    <phoneticPr fontId="3"/>
  </si>
  <si>
    <t>圧縮機入口ガス管の断熱化</t>
    <phoneticPr fontId="3"/>
  </si>
  <si>
    <t>冷凍設備無し</t>
    <rPh sb="0" eb="2">
      <t>レイトウ</t>
    </rPh>
    <rPh sb="2" eb="4">
      <t>セツビ</t>
    </rPh>
    <rPh sb="4" eb="5">
      <t>ナ</t>
    </rPh>
    <phoneticPr fontId="3"/>
  </si>
  <si>
    <t>冷凍庫</t>
    <rPh sb="0" eb="2">
      <t>レイトウ</t>
    </rPh>
    <rPh sb="2" eb="3">
      <t>コ</t>
    </rPh>
    <phoneticPr fontId="3"/>
  </si>
  <si>
    <t>高効率冷凍・冷蔵設備が導入されているか。</t>
    <rPh sb="3" eb="5">
      <t>レイトウ</t>
    </rPh>
    <rPh sb="6" eb="8">
      <t>レイゾウ</t>
    </rPh>
    <rPh sb="8" eb="10">
      <t>セツビ</t>
    </rPh>
    <phoneticPr fontId="3"/>
  </si>
  <si>
    <t>用途別ｴﾈﾙｷﾞｰ消費比率</t>
    <phoneticPr fontId="3"/>
  </si>
  <si>
    <t>冷温水管、蒸気管等の保温材の脱落がないかを確認し適切に措置されているか。</t>
    <rPh sb="12" eb="13">
      <t>ザイ</t>
    </rPh>
    <rPh sb="14" eb="16">
      <t>ダツラク</t>
    </rPh>
    <rPh sb="24" eb="26">
      <t>テキセツ</t>
    </rPh>
    <rPh sb="27" eb="29">
      <t>ソチ</t>
    </rPh>
    <phoneticPr fontId="3"/>
  </si>
  <si>
    <t>評価点</t>
    <rPh sb="0" eb="2">
      <t>ヒョウカ</t>
    </rPh>
    <rPh sb="2" eb="3">
      <t>テン</t>
    </rPh>
    <phoneticPr fontId="3"/>
  </si>
  <si>
    <t>対象判断</t>
    <rPh sb="0" eb="2">
      <t>タイショウ</t>
    </rPh>
    <rPh sb="2" eb="4">
      <t>ハンダン</t>
    </rPh>
    <phoneticPr fontId="3"/>
  </si>
  <si>
    <t>発電容量総合計</t>
    <rPh sb="0" eb="2">
      <t>ハツデン</t>
    </rPh>
    <rPh sb="2" eb="4">
      <t>ヨウリョウ</t>
    </rPh>
    <rPh sb="4" eb="6">
      <t>ソウゴウ</t>
    </rPh>
    <rPh sb="6" eb="7">
      <t>ケイ</t>
    </rPh>
    <phoneticPr fontId="3"/>
  </si>
  <si>
    <t>対象発電容量合計</t>
    <rPh sb="0" eb="2">
      <t>タイショウ</t>
    </rPh>
    <rPh sb="2" eb="4">
      <t>ハツデン</t>
    </rPh>
    <rPh sb="4" eb="6">
      <t>ヨウリョウ</t>
    </rPh>
    <rPh sb="6" eb="8">
      <t>ゴウケイ</t>
    </rPh>
    <phoneticPr fontId="3"/>
  </si>
  <si>
    <t>空調機無し</t>
    <rPh sb="0" eb="2">
      <t>クウチョウ</t>
    </rPh>
    <rPh sb="2" eb="3">
      <t>キ</t>
    </rPh>
    <rPh sb="3" eb="4">
      <t>ナ</t>
    </rPh>
    <phoneticPr fontId="3"/>
  </si>
  <si>
    <t>厨房無し</t>
    <rPh sb="0" eb="2">
      <t>チュウボウ</t>
    </rPh>
    <rPh sb="2" eb="3">
      <t>ナ</t>
    </rPh>
    <phoneticPr fontId="3"/>
  </si>
  <si>
    <t>手動調整のみ</t>
    <rPh sb="0" eb="2">
      <t>シュドウ</t>
    </rPh>
    <rPh sb="2" eb="4">
      <t>チョウセイ</t>
    </rPh>
    <phoneticPr fontId="3"/>
  </si>
  <si>
    <t>給水ポンプ無し</t>
    <rPh sb="0" eb="2">
      <t>キュウスイ</t>
    </rPh>
    <rPh sb="5" eb="6">
      <t>ナ</t>
    </rPh>
    <phoneticPr fontId="3"/>
  </si>
  <si>
    <t>実施無し</t>
    <phoneticPr fontId="3"/>
  </si>
  <si>
    <t>インバータポンプ無し</t>
    <rPh sb="8" eb="9">
      <t>ナ</t>
    </rPh>
    <phoneticPr fontId="3"/>
  </si>
  <si>
    <t>　　（２）事業所概要の記入について</t>
    <rPh sb="11" eb="13">
      <t>キニュウ</t>
    </rPh>
    <phoneticPr fontId="3"/>
  </si>
  <si>
    <t>・その他の基本情報は、事業所のおおむねの状況を記入してください。</t>
    <rPh sb="3" eb="4">
      <t>ホカ</t>
    </rPh>
    <rPh sb="20" eb="22">
      <t>ジョウキョウ</t>
    </rPh>
    <rPh sb="23" eb="25">
      <t>キニュウ</t>
    </rPh>
    <phoneticPr fontId="3"/>
  </si>
  <si>
    <t>　　（３）事業所及び設備の性能・運用に関する点検事項の記入について</t>
    <rPh sb="27" eb="29">
      <t>キニュウ</t>
    </rPh>
    <phoneticPr fontId="3"/>
  </si>
  <si>
    <t>点検表（第一区分事業所）による省エネ余地一覧</t>
    <rPh sb="0" eb="2">
      <t>テンケン</t>
    </rPh>
    <rPh sb="2" eb="3">
      <t>ヒョウ</t>
    </rPh>
    <rPh sb="4" eb="5">
      <t>ダイ</t>
    </rPh>
    <rPh sb="5" eb="6">
      <t>１</t>
    </rPh>
    <rPh sb="6" eb="8">
      <t>クブン</t>
    </rPh>
    <rPh sb="8" eb="11">
      <t>ジギョウショ</t>
    </rPh>
    <rPh sb="20" eb="22">
      <t>イチラン</t>
    </rPh>
    <phoneticPr fontId="3"/>
  </si>
  <si>
    <t>全空調設備容量の内パッケージ空調機の占める割合</t>
    <rPh sb="0" eb="1">
      <t>ゼン</t>
    </rPh>
    <rPh sb="1" eb="3">
      <t>クウチョウ</t>
    </rPh>
    <rPh sb="3" eb="5">
      <t>セツビ</t>
    </rPh>
    <rPh sb="5" eb="7">
      <t>ヨウリョウ</t>
    </rPh>
    <rPh sb="8" eb="9">
      <t>ウチ</t>
    </rPh>
    <rPh sb="14" eb="16">
      <t>クウチョウ</t>
    </rPh>
    <rPh sb="16" eb="17">
      <t>キ</t>
    </rPh>
    <rPh sb="18" eb="19">
      <t>シ</t>
    </rPh>
    <rPh sb="21" eb="23">
      <t>ワリアイ</t>
    </rPh>
    <phoneticPr fontId="3"/>
  </si>
  <si>
    <t>熱源機器が高効率化されているか。</t>
    <rPh sb="0" eb="2">
      <t>ネツゲン</t>
    </rPh>
    <rPh sb="2" eb="4">
      <t>キキ</t>
    </rPh>
    <rPh sb="5" eb="6">
      <t>コウ</t>
    </rPh>
    <rPh sb="6" eb="8">
      <t>コウリツ</t>
    </rPh>
    <rPh sb="8" eb="9">
      <t>カ</t>
    </rPh>
    <phoneticPr fontId="3"/>
  </si>
  <si>
    <t>主要な空調用ポンプの設置年度</t>
    <rPh sb="3" eb="6">
      <t>クウチョウヨウ</t>
    </rPh>
    <phoneticPr fontId="3"/>
  </si>
  <si>
    <t>空調用ポンプに省エネ制御が導入されているか。</t>
    <rPh sb="0" eb="2">
      <t>クウチョウ</t>
    </rPh>
    <rPh sb="2" eb="3">
      <t>ヨウ</t>
    </rPh>
    <rPh sb="7" eb="8">
      <t>ショウ</t>
    </rPh>
    <rPh sb="10" eb="12">
      <t>セイギョ</t>
    </rPh>
    <phoneticPr fontId="3"/>
  </si>
  <si>
    <t>主要な空調機の設置年度</t>
    <rPh sb="3" eb="5">
      <t>クウチョウ</t>
    </rPh>
    <rPh sb="5" eb="6">
      <t>キ</t>
    </rPh>
    <phoneticPr fontId="3"/>
  </si>
  <si>
    <t>主要なパッケージ形空調機の設置年度</t>
    <rPh sb="8" eb="9">
      <t>ガタ</t>
    </rPh>
    <rPh sb="9" eb="11">
      <t>クウチョウ</t>
    </rPh>
    <rPh sb="11" eb="12">
      <t>キ</t>
    </rPh>
    <phoneticPr fontId="3"/>
  </si>
  <si>
    <t>電動機
出力
[kW]</t>
    <rPh sb="0" eb="3">
      <t>デンドウキ</t>
    </rPh>
    <rPh sb="4" eb="6">
      <t>シュツリョク</t>
    </rPh>
    <phoneticPr fontId="3"/>
  </si>
  <si>
    <t>全空調設備容量の内ファンコイルユニットの占める割合</t>
    <rPh sb="0" eb="1">
      <t>ゼン</t>
    </rPh>
    <rPh sb="1" eb="3">
      <t>クウチョウ</t>
    </rPh>
    <rPh sb="3" eb="5">
      <t>セツビ</t>
    </rPh>
    <rPh sb="5" eb="7">
      <t>ヨウリョウ</t>
    </rPh>
    <rPh sb="8" eb="9">
      <t>ウチ</t>
    </rPh>
    <rPh sb="20" eb="21">
      <t>シ</t>
    </rPh>
    <rPh sb="23" eb="25">
      <t>ワリアイ</t>
    </rPh>
    <phoneticPr fontId="3"/>
  </si>
  <si>
    <t>ファンコイルユニットに比例制御が導入されているか。
（比例制御とは、目標値と制御量の差に比例して操作量を変化させる制御のこと。）</t>
    <rPh sb="11" eb="13">
      <t>ヒレイ</t>
    </rPh>
    <rPh sb="16" eb="18">
      <t>ドウニュウ</t>
    </rPh>
    <rPh sb="27" eb="29">
      <t>ヒレイ</t>
    </rPh>
    <rPh sb="29" eb="31">
      <t>セイギョ</t>
    </rPh>
    <rPh sb="34" eb="37">
      <t>モクヒョウチ</t>
    </rPh>
    <rPh sb="38" eb="40">
      <t>セイギョ</t>
    </rPh>
    <rPh sb="40" eb="41">
      <t>リョウ</t>
    </rPh>
    <rPh sb="42" eb="43">
      <t>サ</t>
    </rPh>
    <rPh sb="44" eb="46">
      <t>ヒレイ</t>
    </rPh>
    <rPh sb="48" eb="50">
      <t>ソウサ</t>
    </rPh>
    <rPh sb="50" eb="51">
      <t>リョウ</t>
    </rPh>
    <rPh sb="52" eb="54">
      <t>ヘンカ</t>
    </rPh>
    <rPh sb="57" eb="59">
      <t>セイギョ</t>
    </rPh>
    <phoneticPr fontId="3"/>
  </si>
  <si>
    <t>電気室</t>
    <rPh sb="0" eb="2">
      <t>デンキ</t>
    </rPh>
    <rPh sb="2" eb="3">
      <t>シツ</t>
    </rPh>
    <phoneticPr fontId="3"/>
  </si>
  <si>
    <t>空調機等のフィルターの清浄</t>
  </si>
  <si>
    <t>情報通信施設がある場合、冷気と暖気が混合しないようなルーム設備又はラック設備が導入されているか。
（ルーム設備とは、空調機からの冷気を暖気が混合しないように囲い込むもの、ラック設備とは、サーバーからの暖気をラック排気口と天井還気口とを直接接続し、天井還気チャンバー内に導くもの。）</t>
    <rPh sb="12" eb="14">
      <t>レイキ</t>
    </rPh>
    <rPh sb="15" eb="17">
      <t>ダンキ</t>
    </rPh>
    <rPh sb="18" eb="20">
      <t>コンゴウ</t>
    </rPh>
    <rPh sb="29" eb="31">
      <t>セツビ</t>
    </rPh>
    <rPh sb="31" eb="32">
      <t>マタ</t>
    </rPh>
    <rPh sb="36" eb="38">
      <t>セツビ</t>
    </rPh>
    <phoneticPr fontId="3"/>
  </si>
  <si>
    <t>主たる
室用途</t>
    <rPh sb="0" eb="1">
      <t>シュ</t>
    </rPh>
    <rPh sb="4" eb="5">
      <t>シツ</t>
    </rPh>
    <rPh sb="5" eb="7">
      <t>ヨウト</t>
    </rPh>
    <phoneticPr fontId="3"/>
  </si>
  <si>
    <t>主要な変圧器の設置年度</t>
    <rPh sb="3" eb="5">
      <t>ヘンアツ</t>
    </rPh>
    <phoneticPr fontId="3"/>
  </si>
  <si>
    <t>事務室に導入</t>
    <rPh sb="0" eb="3">
      <t>ジムシツ</t>
    </rPh>
    <rPh sb="4" eb="6">
      <t>ドウニュウ</t>
    </rPh>
    <phoneticPr fontId="3"/>
  </si>
  <si>
    <t>客室部に導入</t>
    <rPh sb="0" eb="2">
      <t>キャクシツ</t>
    </rPh>
    <rPh sb="4" eb="6">
      <t>ドウニュウ</t>
    </rPh>
    <phoneticPr fontId="3"/>
  </si>
  <si>
    <t>共用部のみ導入</t>
    <rPh sb="5" eb="7">
      <t>ドウニュウ</t>
    </rPh>
    <phoneticPr fontId="3"/>
  </si>
  <si>
    <t>主要な給水ポンプの設置年度</t>
    <rPh sb="3" eb="5">
      <t>キュウスイ</t>
    </rPh>
    <phoneticPr fontId="3"/>
  </si>
  <si>
    <t>大便器に節水器具（8ℓ/回以下）が導入されているか。</t>
    <rPh sb="6" eb="8">
      <t>キグ</t>
    </rPh>
    <rPh sb="12" eb="13">
      <t>カイ</t>
    </rPh>
    <rPh sb="13" eb="15">
      <t>イカ</t>
    </rPh>
    <rPh sb="17" eb="19">
      <t>ドウニュウ</t>
    </rPh>
    <phoneticPr fontId="3"/>
  </si>
  <si>
    <t>主要な冷凍・冷蔵設備の設置年度</t>
    <rPh sb="3" eb="5">
      <t>レイトウ</t>
    </rPh>
    <rPh sb="6" eb="8">
      <t>レイゾウ</t>
    </rPh>
    <rPh sb="8" eb="10">
      <t>セツビ</t>
    </rPh>
    <phoneticPr fontId="3"/>
  </si>
  <si>
    <t>平均点</t>
    <rPh sb="0" eb="3">
      <t>ヘイキンテン</t>
    </rPh>
    <phoneticPr fontId="3"/>
  </si>
  <si>
    <t>ファン
電動機
出力
[kW]</t>
    <rPh sb="4" eb="7">
      <t>デンドウキ</t>
    </rPh>
    <rPh sb="8" eb="10">
      <t>シュツリョク</t>
    </rPh>
    <phoneticPr fontId="3"/>
  </si>
  <si>
    <t>熱源機器及び空調用ポンプの夏季温熱源系統の電源供給停止又は夜間の運転停止が実施されているか。</t>
    <rPh sb="4" eb="5">
      <t>オヨ</t>
    </rPh>
    <rPh sb="13" eb="15">
      <t>カキ</t>
    </rPh>
    <rPh sb="15" eb="18">
      <t>オンネツゲン</t>
    </rPh>
    <rPh sb="18" eb="20">
      <t>ケイトウ</t>
    </rPh>
    <rPh sb="29" eb="31">
      <t>ヤカン</t>
    </rPh>
    <rPh sb="32" eb="34">
      <t>ウンテン</t>
    </rPh>
    <phoneticPr fontId="3"/>
  </si>
  <si>
    <t>エレベーター機械室及び電気室の室内設定温度の適正化（30℃以上）が、実施されているか。</t>
    <rPh sb="9" eb="10">
      <t>オヨ</t>
    </rPh>
    <rPh sb="22" eb="25">
      <t>テキセイカ</t>
    </rPh>
    <rPh sb="29" eb="31">
      <t>イジョウ</t>
    </rPh>
    <phoneticPr fontId="3"/>
  </si>
  <si>
    <t>間引き点灯又は調光等による照度条件の緩和が、廊下（エントランスホールを含む。）及び駐車場で実施されているか。</t>
    <rPh sb="0" eb="2">
      <t>マビ</t>
    </rPh>
    <rPh sb="3" eb="5">
      <t>テントウ</t>
    </rPh>
    <rPh sb="5" eb="6">
      <t>マタ</t>
    </rPh>
    <rPh sb="7" eb="8">
      <t>チョウ</t>
    </rPh>
    <rPh sb="8" eb="9">
      <t>ヒカリ</t>
    </rPh>
    <rPh sb="9" eb="10">
      <t>ナド</t>
    </rPh>
    <rPh sb="13" eb="15">
      <t>ショウド</t>
    </rPh>
    <rPh sb="22" eb="24">
      <t>ロウカ</t>
    </rPh>
    <rPh sb="35" eb="36">
      <t>フク</t>
    </rPh>
    <rPh sb="39" eb="40">
      <t>オヨ</t>
    </rPh>
    <rPh sb="41" eb="44">
      <t>チュウシャジョウ</t>
    </rPh>
    <phoneticPr fontId="3"/>
  </si>
  <si>
    <t>給湯設備の省エネ運用が実施されているか。</t>
    <rPh sb="0" eb="2">
      <t>キュウトウ</t>
    </rPh>
    <rPh sb="2" eb="4">
      <t>セツビ</t>
    </rPh>
    <rPh sb="5" eb="6">
      <t>ショウ</t>
    </rPh>
    <rPh sb="8" eb="10">
      <t>ウンヨウ</t>
    </rPh>
    <rPh sb="11" eb="13">
      <t>ジッシ</t>
    </rPh>
    <phoneticPr fontId="3"/>
  </si>
  <si>
    <t>圧縮機
電動機
出力
[kW]</t>
    <rPh sb="0" eb="3">
      <t>アッシュクキ</t>
    </rPh>
    <rPh sb="4" eb="7">
      <t>デンドウキ</t>
    </rPh>
    <rPh sb="8" eb="10">
      <t>シュツリョク</t>
    </rPh>
    <phoneticPr fontId="3"/>
  </si>
  <si>
    <t>換気用ファンが高効率化されているか。　（空調機内に設置されているものを除く。）</t>
    <rPh sb="0" eb="2">
      <t>カンキ</t>
    </rPh>
    <rPh sb="2" eb="3">
      <t>ヨウ</t>
    </rPh>
    <rPh sb="7" eb="8">
      <t>コウ</t>
    </rPh>
    <rPh sb="8" eb="10">
      <t>コウリツ</t>
    </rPh>
    <rPh sb="10" eb="11">
      <t>カ</t>
    </rPh>
    <phoneticPr fontId="3"/>
  </si>
  <si>
    <t>室の使用開始時間に合わせた季節ごとの空調起動時間の適正化が、実施されているか。
（起動時間の適正化とは、冷暖房負荷や起動時の室内温度と外気温度差等を考慮し、中間期は起動時間を短くする等）
※自動制御が有効に機能している場合も実施とし、厨房用や年間24時間空調部分は除く。</t>
    <rPh sb="18" eb="19">
      <t>クウ</t>
    </rPh>
    <rPh sb="19" eb="20">
      <t>チョウ</t>
    </rPh>
    <rPh sb="25" eb="28">
      <t>テキセイカ</t>
    </rPh>
    <rPh sb="30" eb="32">
      <t>ジッシ</t>
    </rPh>
    <rPh sb="41" eb="43">
      <t>キドウ</t>
    </rPh>
    <rPh sb="43" eb="45">
      <t>ジカン</t>
    </rPh>
    <rPh sb="46" eb="49">
      <t>テキセイカ</t>
    </rPh>
    <rPh sb="132" eb="133">
      <t>ノゾ</t>
    </rPh>
    <phoneticPr fontId="3"/>
  </si>
  <si>
    <t>※建物全体の内、主たる室用途における取組を対象とする。</t>
    <rPh sb="3" eb="5">
      <t>ゼンタイ</t>
    </rPh>
    <rPh sb="6" eb="7">
      <t>ウチ</t>
    </rPh>
    <rPh sb="8" eb="9">
      <t>オモ</t>
    </rPh>
    <rPh sb="18" eb="19">
      <t>ト</t>
    </rPh>
    <rPh sb="19" eb="20">
      <t>ク</t>
    </rPh>
    <rPh sb="21" eb="23">
      <t>タイショウ</t>
    </rPh>
    <phoneticPr fontId="3"/>
  </si>
  <si>
    <t>　黄色欄については、プルダウンメニューから選択してください。</t>
    <rPh sb="1" eb="2">
      <t>キ</t>
    </rPh>
    <rPh sb="2" eb="3">
      <t>イロ</t>
    </rPh>
    <rPh sb="3" eb="4">
      <t>ラン</t>
    </rPh>
    <rPh sb="21" eb="23">
      <t>センタク</t>
    </rPh>
    <phoneticPr fontId="3"/>
  </si>
  <si>
    <t>　オレンジ色欄については、数値・コメントを記入してください。</t>
    <rPh sb="5" eb="6">
      <t>イロ</t>
    </rPh>
    <rPh sb="6" eb="7">
      <t>ラン</t>
    </rPh>
    <rPh sb="13" eb="15">
      <t>スウチ</t>
    </rPh>
    <rPh sb="21" eb="23">
      <t>キニュウ</t>
    </rPh>
    <phoneticPr fontId="3"/>
  </si>
  <si>
    <t>・全ての点検項目は、主要な機器又は主たる室について記入してください。</t>
    <rPh sb="1" eb="2">
      <t>スベ</t>
    </rPh>
    <rPh sb="4" eb="6">
      <t>テンケン</t>
    </rPh>
    <rPh sb="6" eb="8">
      <t>コウモク</t>
    </rPh>
    <rPh sb="10" eb="12">
      <t>シュヨウ</t>
    </rPh>
    <rPh sb="13" eb="15">
      <t>キキ</t>
    </rPh>
    <rPh sb="15" eb="16">
      <t>マタ</t>
    </rPh>
    <rPh sb="17" eb="18">
      <t>シュ</t>
    </rPh>
    <rPh sb="20" eb="21">
      <t>シツ</t>
    </rPh>
    <rPh sb="25" eb="27">
      <t>キニュウ</t>
    </rPh>
    <phoneticPr fontId="3"/>
  </si>
  <si>
    <t>・省エネ余地一覧シートは、点検項目別の省エネ余地を示すシートです。</t>
    <rPh sb="1" eb="2">
      <t>ショウ</t>
    </rPh>
    <rPh sb="4" eb="6">
      <t>ヨチ</t>
    </rPh>
    <rPh sb="6" eb="8">
      <t>イチラン</t>
    </rPh>
    <rPh sb="13" eb="15">
      <t>テンケン</t>
    </rPh>
    <rPh sb="19" eb="20">
      <t>ショウ</t>
    </rPh>
    <phoneticPr fontId="3"/>
  </si>
  <si>
    <t>・取組が進んでいるものや、遅れているものが一覧で確認できますので、事業所の温室効果ガス削減の取組の参考としてください。</t>
    <phoneticPr fontId="3"/>
  </si>
  <si>
    <t>・性能に関する点検項目は前年度末時点の状況、運用に関する点検項目は前年度の年間実績で記入してください。</t>
    <rPh sb="1" eb="3">
      <t>セイノウ</t>
    </rPh>
    <rPh sb="4" eb="5">
      <t>カン</t>
    </rPh>
    <rPh sb="7" eb="9">
      <t>テンケン</t>
    </rPh>
    <rPh sb="9" eb="11">
      <t>コウモク</t>
    </rPh>
    <rPh sb="12" eb="15">
      <t>ゼンネンド</t>
    </rPh>
    <rPh sb="15" eb="16">
      <t>マツ</t>
    </rPh>
    <rPh sb="16" eb="18">
      <t>ジテン</t>
    </rPh>
    <rPh sb="19" eb="21">
      <t>ジョウキョウ</t>
    </rPh>
    <rPh sb="22" eb="24">
      <t>ウンヨウ</t>
    </rPh>
    <rPh sb="25" eb="26">
      <t>カン</t>
    </rPh>
    <rPh sb="28" eb="30">
      <t>テンケン</t>
    </rPh>
    <rPh sb="30" eb="32">
      <t>コウモク</t>
    </rPh>
    <rPh sb="33" eb="36">
      <t>ゼンネンド</t>
    </rPh>
    <rPh sb="37" eb="39">
      <t>ネンカン</t>
    </rPh>
    <rPh sb="39" eb="41">
      <t>ジッセキ</t>
    </rPh>
    <rPh sb="42" eb="44">
      <t>キニュウ</t>
    </rPh>
    <phoneticPr fontId="3"/>
  </si>
  <si>
    <t>　”空調機無し”を選択することで、点検項目から除外されます。</t>
    <rPh sb="17" eb="19">
      <t>テンケン</t>
    </rPh>
    <rPh sb="19" eb="21">
      <t>コウモク</t>
    </rPh>
    <rPh sb="23" eb="25">
      <t>ジョガイ</t>
    </rPh>
    <phoneticPr fontId="3"/>
  </si>
  <si>
    <t>・同一の事業所内に複数の建物がある場合、取組状況を選択する点検項目は、それらの平均的な取組状況を選択してください。</t>
    <rPh sb="1" eb="3">
      <t>ドウイツ</t>
    </rPh>
    <rPh sb="4" eb="7">
      <t>ジギョウショ</t>
    </rPh>
    <rPh sb="7" eb="8">
      <t>ナイ</t>
    </rPh>
    <rPh sb="9" eb="11">
      <t>フクスウ</t>
    </rPh>
    <rPh sb="12" eb="14">
      <t>タテモノ</t>
    </rPh>
    <rPh sb="17" eb="19">
      <t>バアイ</t>
    </rPh>
    <rPh sb="39" eb="42">
      <t>ヘイキンテキ</t>
    </rPh>
    <rPh sb="43" eb="44">
      <t>ト</t>
    </rPh>
    <rPh sb="44" eb="45">
      <t>クミ</t>
    </rPh>
    <rPh sb="45" eb="47">
      <t>ジョウキョウ</t>
    </rPh>
    <rPh sb="48" eb="50">
      <t>センタク</t>
    </rPh>
    <phoneticPr fontId="3"/>
  </si>
  <si>
    <t>・導入又は実施の割合に関する選択肢は、次の基準を目安に選択してください。</t>
    <rPh sb="1" eb="3">
      <t>ドウニュウ</t>
    </rPh>
    <rPh sb="3" eb="4">
      <t>マタ</t>
    </rPh>
    <rPh sb="5" eb="7">
      <t>ジッシ</t>
    </rPh>
    <rPh sb="8" eb="10">
      <t>ワリアイ</t>
    </rPh>
    <rPh sb="11" eb="12">
      <t>カン</t>
    </rPh>
    <rPh sb="19" eb="20">
      <t>ツギ</t>
    </rPh>
    <rPh sb="27" eb="29">
      <t>センタク</t>
    </rPh>
    <phoneticPr fontId="3"/>
  </si>
  <si>
    <t>　例えば、事業所自体に空調機がない場合、空調機に関連する点検項目では</t>
    <rPh sb="1" eb="2">
      <t>タト</t>
    </rPh>
    <rPh sb="20" eb="22">
      <t>クウチョウ</t>
    </rPh>
    <rPh sb="22" eb="23">
      <t>キ</t>
    </rPh>
    <rPh sb="24" eb="26">
      <t>カンレン</t>
    </rPh>
    <rPh sb="28" eb="30">
      <t>テンケン</t>
    </rPh>
    <rPh sb="30" eb="32">
      <t>コウモク</t>
    </rPh>
    <phoneticPr fontId="3"/>
  </si>
  <si>
    <t>熱源機種</t>
    <rPh sb="0" eb="2">
      <t>ネツゲン</t>
    </rPh>
    <rPh sb="2" eb="4">
      <t>キシュ</t>
    </rPh>
    <phoneticPr fontId="3"/>
  </si>
  <si>
    <t>省エネ形相当品</t>
    <rPh sb="3" eb="4">
      <t>ガタ</t>
    </rPh>
    <phoneticPr fontId="3"/>
  </si>
  <si>
    <t>定格
燃料
消費量</t>
    <rPh sb="0" eb="2">
      <t>テイカク</t>
    </rPh>
    <rPh sb="3" eb="5">
      <t>ネンリョウ</t>
    </rPh>
    <phoneticPr fontId="3"/>
  </si>
  <si>
    <t>空調機にファンのインバータ制御による変風量システムが導入されているか。</t>
    <rPh sb="13" eb="15">
      <t>セイギョ</t>
    </rPh>
    <rPh sb="18" eb="19">
      <t>ヘン</t>
    </rPh>
    <rPh sb="19" eb="21">
      <t>フウリョウ</t>
    </rPh>
    <phoneticPr fontId="3"/>
  </si>
  <si>
    <t>外気冷房システムが導入されているか。
（外気冷房システムとは、冬期・中間期の外気温度が低い時に自動制御により外気エンタルピーと室内エンタルピーで外気冷房の判断を行い、冷水より優先的に外気で冷房するシステムのこと。）</t>
    <rPh sb="9" eb="11">
      <t>ドウニュウ</t>
    </rPh>
    <rPh sb="20" eb="22">
      <t>ガイキ</t>
    </rPh>
    <rPh sb="22" eb="24">
      <t>レイボウ</t>
    </rPh>
    <rPh sb="31" eb="33">
      <t>トウキ</t>
    </rPh>
    <rPh sb="34" eb="36">
      <t>チュウカン</t>
    </rPh>
    <rPh sb="36" eb="37">
      <t>キ</t>
    </rPh>
    <rPh sb="38" eb="40">
      <t>ガイキ</t>
    </rPh>
    <rPh sb="40" eb="42">
      <t>オンド</t>
    </rPh>
    <rPh sb="43" eb="44">
      <t>ヒク</t>
    </rPh>
    <rPh sb="45" eb="46">
      <t>トキ</t>
    </rPh>
    <rPh sb="47" eb="49">
      <t>ジドウ</t>
    </rPh>
    <rPh sb="49" eb="51">
      <t>セイギョ</t>
    </rPh>
    <rPh sb="54" eb="56">
      <t>ガイキ</t>
    </rPh>
    <rPh sb="63" eb="65">
      <t>シツナイ</t>
    </rPh>
    <rPh sb="72" eb="74">
      <t>ガイキ</t>
    </rPh>
    <rPh sb="74" eb="76">
      <t>レイボウ</t>
    </rPh>
    <rPh sb="77" eb="79">
      <t>ハンダン</t>
    </rPh>
    <rPh sb="80" eb="81">
      <t>オコナ</t>
    </rPh>
    <rPh sb="83" eb="85">
      <t>レイスイ</t>
    </rPh>
    <rPh sb="87" eb="89">
      <t>ユウセン</t>
    </rPh>
    <rPh sb="89" eb="90">
      <t>テキ</t>
    </rPh>
    <rPh sb="91" eb="93">
      <t>ガイキ</t>
    </rPh>
    <rPh sb="94" eb="96">
      <t>レイボウ</t>
    </rPh>
    <phoneticPr fontId="3"/>
  </si>
  <si>
    <r>
      <t>CO</t>
    </r>
    <r>
      <rPr>
        <vertAlign val="subscript"/>
        <sz val="7"/>
        <rFont val="ＭＳ Ｐゴシック"/>
        <family val="3"/>
        <charset val="128"/>
      </rPr>
      <t>2</t>
    </r>
    <r>
      <rPr>
        <sz val="9"/>
        <rFont val="ＭＳ Ｐゴシック"/>
        <family val="3"/>
        <charset val="128"/>
      </rPr>
      <t>濃度による外気量制御が導入されているか。　（手動ダンパー調整を行っている場合も含む。）</t>
    </r>
    <rPh sb="14" eb="16">
      <t>ドウニュウ</t>
    </rPh>
    <rPh sb="25" eb="27">
      <t>シュドウ</t>
    </rPh>
    <rPh sb="31" eb="33">
      <t>チョウセイ</t>
    </rPh>
    <rPh sb="34" eb="35">
      <t>オコナ</t>
    </rPh>
    <rPh sb="39" eb="41">
      <t>バアイ</t>
    </rPh>
    <rPh sb="42" eb="43">
      <t>フク</t>
    </rPh>
    <phoneticPr fontId="3"/>
  </si>
  <si>
    <t>空調の最適起動制御が導入されているか。
（最適起動制御とは、冷暖房負荷や起動時の室内温度と外気温度差等により、室内設定温度に達するまでに要する空調時間が最小となるように制御すること。）</t>
    <rPh sb="0" eb="2">
      <t>クウチョウ</t>
    </rPh>
    <rPh sb="3" eb="5">
      <t>サイテキ</t>
    </rPh>
    <rPh sb="5" eb="7">
      <t>キドウ</t>
    </rPh>
    <rPh sb="7" eb="9">
      <t>セイギョ</t>
    </rPh>
    <rPh sb="10" eb="12">
      <t>ドウニュウ</t>
    </rPh>
    <rPh sb="21" eb="23">
      <t>サイテキ</t>
    </rPh>
    <rPh sb="23" eb="25">
      <t>キドウ</t>
    </rPh>
    <rPh sb="25" eb="27">
      <t>セイギョ</t>
    </rPh>
    <rPh sb="30" eb="31">
      <t>ヒヤ</t>
    </rPh>
    <rPh sb="31" eb="35">
      <t>ダンボウフカ</t>
    </rPh>
    <rPh sb="36" eb="38">
      <t>キドウ</t>
    </rPh>
    <rPh sb="38" eb="39">
      <t>ジ</t>
    </rPh>
    <rPh sb="40" eb="44">
      <t>シツナイオンド</t>
    </rPh>
    <rPh sb="45" eb="47">
      <t>ガイキ</t>
    </rPh>
    <rPh sb="47" eb="51">
      <t>オンドサナド</t>
    </rPh>
    <rPh sb="55" eb="57">
      <t>シツナイ</t>
    </rPh>
    <rPh sb="57" eb="59">
      <t>セッテイ</t>
    </rPh>
    <rPh sb="59" eb="61">
      <t>オンド</t>
    </rPh>
    <rPh sb="62" eb="63">
      <t>タッ</t>
    </rPh>
    <rPh sb="68" eb="69">
      <t>ヨウ</t>
    </rPh>
    <rPh sb="71" eb="73">
      <t>クウチョウ</t>
    </rPh>
    <rPh sb="73" eb="75">
      <t>ジカン</t>
    </rPh>
    <rPh sb="76" eb="78">
      <t>サイショウ</t>
    </rPh>
    <rPh sb="84" eb="86">
      <t>セイギョ</t>
    </rPh>
    <phoneticPr fontId="3"/>
  </si>
  <si>
    <t>空調機に気化式加湿器が導入されているか。　（気化式加湿は中央方式の蒸気加湿よりもロスが小さい。）</t>
    <rPh sb="0" eb="3">
      <t>クウチョウキ</t>
    </rPh>
    <rPh sb="4" eb="6">
      <t>キカ</t>
    </rPh>
    <rPh sb="6" eb="7">
      <t>シキ</t>
    </rPh>
    <rPh sb="7" eb="9">
      <t>カシツ</t>
    </rPh>
    <rPh sb="9" eb="10">
      <t>キ</t>
    </rPh>
    <rPh sb="11" eb="13">
      <t>ドウニュウ</t>
    </rPh>
    <rPh sb="43" eb="44">
      <t>チイ</t>
    </rPh>
    <phoneticPr fontId="3"/>
  </si>
  <si>
    <t>駐車場、機械室、倉庫のファンで間欠運転が実施されているか。　（間欠運転とは、スケジュールにより、年間平均日で1 日12 時間以上停止しているもの。）※自動制御が有効に機能している場合も実施と見なす。</t>
    <rPh sb="20" eb="22">
      <t>ジッシ</t>
    </rPh>
    <phoneticPr fontId="3"/>
  </si>
  <si>
    <t>インテリアと区別無し</t>
    <rPh sb="6" eb="8">
      <t>クベツ</t>
    </rPh>
    <rPh sb="8" eb="9">
      <t>ナ</t>
    </rPh>
    <phoneticPr fontId="3"/>
  </si>
  <si>
    <t>全体</t>
    <rPh sb="0" eb="2">
      <t>ゼンタイ</t>
    </rPh>
    <phoneticPr fontId="3"/>
  </si>
  <si>
    <t>該当室無し</t>
    <rPh sb="0" eb="2">
      <t>ガイトウ</t>
    </rPh>
    <rPh sb="2" eb="3">
      <t>シツ</t>
    </rPh>
    <rPh sb="3" eb="4">
      <t>ナ</t>
    </rPh>
    <phoneticPr fontId="3"/>
  </si>
  <si>
    <t>残業時間一斉消灯</t>
    <rPh sb="4" eb="6">
      <t>イッセイ</t>
    </rPh>
    <phoneticPr fontId="3"/>
  </si>
  <si>
    <t>昼休み消灯、残業時間帯の一斉消灯や間引点灯を主たる居室で実施しているか。</t>
    <rPh sb="0" eb="2">
      <t>ヒルヤス</t>
    </rPh>
    <rPh sb="3" eb="5">
      <t>ショウトウ</t>
    </rPh>
    <rPh sb="6" eb="8">
      <t>ザンギョウ</t>
    </rPh>
    <rPh sb="8" eb="10">
      <t>ジカン</t>
    </rPh>
    <rPh sb="10" eb="11">
      <t>タイ</t>
    </rPh>
    <rPh sb="12" eb="14">
      <t>イッセイ</t>
    </rPh>
    <rPh sb="14" eb="16">
      <t>ショウトウ</t>
    </rPh>
    <rPh sb="17" eb="19">
      <t>マビ</t>
    </rPh>
    <rPh sb="19" eb="21">
      <t>テントウ</t>
    </rPh>
    <rPh sb="28" eb="30">
      <t>ジッシ</t>
    </rPh>
    <phoneticPr fontId="3"/>
  </si>
  <si>
    <t>把握できていない</t>
    <rPh sb="0" eb="2">
      <t>ハアク</t>
    </rPh>
    <phoneticPr fontId="3"/>
  </si>
  <si>
    <t>半分に導入</t>
    <rPh sb="0" eb="2">
      <t>ハンブン</t>
    </rPh>
    <rPh sb="3" eb="5">
      <t>ドウニュウ</t>
    </rPh>
    <phoneticPr fontId="3"/>
  </si>
  <si>
    <t>半分</t>
    <rPh sb="0" eb="2">
      <t>ハンブン</t>
    </rPh>
    <phoneticPr fontId="3"/>
  </si>
  <si>
    <t>EV機械室</t>
    <rPh sb="2" eb="5">
      <t>キカイシツ</t>
    </rPh>
    <phoneticPr fontId="3"/>
  </si>
  <si>
    <t>全てで実施</t>
    <phoneticPr fontId="3"/>
  </si>
  <si>
    <t>半分で実施</t>
    <rPh sb="0" eb="2">
      <t>ハンブン</t>
    </rPh>
    <rPh sb="3" eb="5">
      <t>ジッシ</t>
    </rPh>
    <phoneticPr fontId="3"/>
  </si>
  <si>
    <t>導入無し</t>
    <rPh sb="0" eb="2">
      <t>ドウニュウ</t>
    </rPh>
    <phoneticPr fontId="3"/>
  </si>
  <si>
    <t>実施無し</t>
    <rPh sb="0" eb="2">
      <t>ジッシ</t>
    </rPh>
    <phoneticPr fontId="3"/>
  </si>
  <si>
    <t>導入</t>
    <rPh sb="0" eb="2">
      <t>ドウニュウ</t>
    </rPh>
    <phoneticPr fontId="3"/>
  </si>
  <si>
    <t>居室及び共用部に導入</t>
    <rPh sb="0" eb="2">
      <t>キョシツ</t>
    </rPh>
    <rPh sb="2" eb="3">
      <t>オヨ</t>
    </rPh>
    <rPh sb="4" eb="6">
      <t>キョウヨウ</t>
    </rPh>
    <rPh sb="6" eb="7">
      <t>ブ</t>
    </rPh>
    <rPh sb="8" eb="10">
      <t>ドウニュウ</t>
    </rPh>
    <phoneticPr fontId="3"/>
  </si>
  <si>
    <t>居室のみに導入</t>
    <rPh sb="0" eb="2">
      <t>キョシツ</t>
    </rPh>
    <rPh sb="5" eb="7">
      <t>ドウニュウ</t>
    </rPh>
    <phoneticPr fontId="3"/>
  </si>
  <si>
    <t>共用部のみに導入</t>
    <rPh sb="6" eb="8">
      <t>ドウニュウ</t>
    </rPh>
    <phoneticPr fontId="3"/>
  </si>
  <si>
    <t>商業施設無し</t>
    <rPh sb="0" eb="2">
      <t>ショウギョウ</t>
    </rPh>
    <rPh sb="2" eb="4">
      <t>シセツ</t>
    </rPh>
    <rPh sb="4" eb="5">
      <t>ナ</t>
    </rPh>
    <phoneticPr fontId="3"/>
  </si>
  <si>
    <t>前年度熱量（一次エネルギー消費量）</t>
    <rPh sb="0" eb="3">
      <t>ゼンネンド</t>
    </rPh>
    <rPh sb="3" eb="5">
      <t>ネツリョウ</t>
    </rPh>
    <rPh sb="6" eb="7">
      <t>イチ</t>
    </rPh>
    <rPh sb="7" eb="8">
      <t>ジ</t>
    </rPh>
    <rPh sb="13" eb="15">
      <t>ショウヒ</t>
    </rPh>
    <rPh sb="15" eb="16">
      <t>リョウ</t>
    </rPh>
    <phoneticPr fontId="3"/>
  </si>
  <si>
    <t>前年度特定温室効果ガス排出量</t>
    <rPh sb="0" eb="3">
      <t>ゼンネンド</t>
    </rPh>
    <rPh sb="3" eb="5">
      <t>トクテイ</t>
    </rPh>
    <rPh sb="5" eb="7">
      <t>オンシツ</t>
    </rPh>
    <rPh sb="7" eb="9">
      <t>コウカ</t>
    </rPh>
    <rPh sb="11" eb="13">
      <t>ハイシュツ</t>
    </rPh>
    <rPh sb="13" eb="14">
      <t>リョウ</t>
    </rPh>
    <phoneticPr fontId="3"/>
  </si>
  <si>
    <t>照度
測定値
[lx]</t>
    <rPh sb="0" eb="2">
      <t>ショウド</t>
    </rPh>
    <rPh sb="3" eb="5">
      <t>ソクテイ</t>
    </rPh>
    <rPh sb="5" eb="6">
      <t>チ</t>
    </rPh>
    <phoneticPr fontId="3"/>
  </si>
  <si>
    <t>冷凍・冷蔵設備</t>
    <rPh sb="0" eb="2">
      <t>レイトウ</t>
    </rPh>
    <rPh sb="3" eb="5">
      <t>レイゾウ</t>
    </rPh>
    <rPh sb="5" eb="7">
      <t>セツビ</t>
    </rPh>
    <phoneticPr fontId="3"/>
  </si>
  <si>
    <t>コージェネ機種</t>
    <rPh sb="5" eb="7">
      <t>キシュ</t>
    </rPh>
    <phoneticPr fontId="3"/>
  </si>
  <si>
    <t>床面積
[㎡]</t>
    <rPh sb="0" eb="3">
      <t>ユカメンセキ</t>
    </rPh>
    <phoneticPr fontId="3"/>
  </si>
  <si>
    <t>熱源</t>
    <rPh sb="0" eb="2">
      <t>ネツゲン</t>
    </rPh>
    <phoneticPr fontId="3"/>
  </si>
  <si>
    <t>ﾊﾟｯｹｰｼﾞ形空調機無し</t>
    <rPh sb="11" eb="12">
      <t>ナ</t>
    </rPh>
    <phoneticPr fontId="3"/>
  </si>
  <si>
    <t>ターボ冷凍機</t>
  </si>
  <si>
    <t>給排水比率</t>
    <rPh sb="0" eb="3">
      <t>キュウハイスイ</t>
    </rPh>
    <rPh sb="3" eb="5">
      <t>ヒリツ</t>
    </rPh>
    <phoneticPr fontId="3"/>
  </si>
  <si>
    <t>給湯</t>
    <phoneticPr fontId="3"/>
  </si>
  <si>
    <t>3d.9</t>
  </si>
  <si>
    <t>地域冷暖房受入</t>
  </si>
  <si>
    <t>物流施設</t>
    <rPh sb="0" eb="2">
      <t>ブツリュウ</t>
    </rPh>
    <rPh sb="2" eb="4">
      <t>シセツ</t>
    </rPh>
    <phoneticPr fontId="3"/>
  </si>
  <si>
    <t>水族館</t>
    <rPh sb="0" eb="3">
      <t>スイゾクカン</t>
    </rPh>
    <phoneticPr fontId="3"/>
  </si>
  <si>
    <t>宿泊施設</t>
    <rPh sb="0" eb="2">
      <t>シュクハク</t>
    </rPh>
    <rPh sb="2" eb="4">
      <t>シセツ</t>
    </rPh>
    <phoneticPr fontId="3"/>
  </si>
  <si>
    <t>教育施設</t>
    <rPh sb="0" eb="2">
      <t>キョウイク</t>
    </rPh>
    <rPh sb="2" eb="4">
      <t>シセツ</t>
    </rPh>
    <phoneticPr fontId="3"/>
  </si>
  <si>
    <t>CEC/AC</t>
    <phoneticPr fontId="3"/>
  </si>
  <si>
    <t>CEC/V</t>
    <phoneticPr fontId="3"/>
  </si>
  <si>
    <t>3a.5</t>
  </si>
  <si>
    <t>熱回収ヒートポンプユニット</t>
    <rPh sb="0" eb="1">
      <t>ネツ</t>
    </rPh>
    <rPh sb="1" eb="3">
      <t>カイシュウ</t>
    </rPh>
    <phoneticPr fontId="3"/>
  </si>
  <si>
    <t>熱回収ターボ冷凍機</t>
    <rPh sb="0" eb="1">
      <t>ネツ</t>
    </rPh>
    <rPh sb="1" eb="3">
      <t>カイシュウ</t>
    </rPh>
    <phoneticPr fontId="3"/>
  </si>
  <si>
    <t>ブラインターボ冷凍機</t>
  </si>
  <si>
    <t>No.</t>
  </si>
  <si>
    <t>医療施設</t>
    <rPh sb="0" eb="2">
      <t>イリョウ</t>
    </rPh>
    <rPh sb="2" eb="4">
      <t>シセツ</t>
    </rPh>
    <phoneticPr fontId="3"/>
  </si>
  <si>
    <t>モータ直結形ファン</t>
    <rPh sb="3" eb="4">
      <t>チョク</t>
    </rPh>
    <rPh sb="4" eb="5">
      <t>ケツ</t>
    </rPh>
    <rPh sb="5" eb="6">
      <t>カタ</t>
    </rPh>
    <phoneticPr fontId="3"/>
  </si>
  <si>
    <t>3b.5</t>
  </si>
  <si>
    <t>3b.6</t>
  </si>
  <si>
    <t>冷凍・冷蔵設備無し</t>
    <rPh sb="0" eb="2">
      <t>レイトウ</t>
    </rPh>
    <rPh sb="3" eb="5">
      <t>レイゾウ</t>
    </rPh>
    <rPh sb="5" eb="7">
      <t>セツビ</t>
    </rPh>
    <rPh sb="7" eb="8">
      <t>ナ</t>
    </rPh>
    <phoneticPr fontId="3"/>
  </si>
  <si>
    <t>エレベーター無し</t>
    <rPh sb="6" eb="7">
      <t>ナ</t>
    </rPh>
    <phoneticPr fontId="3"/>
  </si>
  <si>
    <t>1b.4</t>
  </si>
  <si>
    <t>年間平均
総合効率</t>
    <rPh sb="0" eb="2">
      <t>ネンカン</t>
    </rPh>
    <rPh sb="2" eb="4">
      <t>ヘイキン</t>
    </rPh>
    <rPh sb="5" eb="7">
      <t>ソウゴウ</t>
    </rPh>
    <rPh sb="7" eb="9">
      <t>コウリツ</t>
    </rPh>
    <phoneticPr fontId="3"/>
  </si>
  <si>
    <t>電気室無し</t>
    <rPh sb="0" eb="2">
      <t>デンキ</t>
    </rPh>
    <rPh sb="2" eb="3">
      <t>シツ</t>
    </rPh>
    <phoneticPr fontId="3"/>
  </si>
  <si>
    <t>給湯無し</t>
    <rPh sb="0" eb="2">
      <t>キュウトウ</t>
    </rPh>
    <phoneticPr fontId="3"/>
  </si>
  <si>
    <t>全般</t>
    <rPh sb="0" eb="2">
      <t>ゼンパン</t>
    </rPh>
    <phoneticPr fontId="3"/>
  </si>
  <si>
    <t>月1回以上</t>
    <rPh sb="0" eb="1">
      <t>ツキ</t>
    </rPh>
    <rPh sb="2" eb="3">
      <t>カイ</t>
    </rPh>
    <rPh sb="3" eb="5">
      <t>イジョウ</t>
    </rPh>
    <phoneticPr fontId="3"/>
  </si>
  <si>
    <t>年2回程度</t>
    <rPh sb="0" eb="1">
      <t>ネン</t>
    </rPh>
    <rPh sb="2" eb="3">
      <t>カイ</t>
    </rPh>
    <rPh sb="3" eb="5">
      <t>テイド</t>
    </rPh>
    <phoneticPr fontId="3"/>
  </si>
  <si>
    <t>熱源機器無し</t>
    <rPh sb="0" eb="2">
      <t>ネツゲン</t>
    </rPh>
    <rPh sb="2" eb="4">
      <t>キキ</t>
    </rPh>
    <rPh sb="4" eb="5">
      <t>ナ</t>
    </rPh>
    <phoneticPr fontId="3"/>
  </si>
  <si>
    <t>集会所等</t>
    <rPh sb="0" eb="2">
      <t>シュウカイ</t>
    </rPh>
    <rPh sb="2" eb="3">
      <t>ショ</t>
    </rPh>
    <rPh sb="3" eb="4">
      <t>ナド</t>
    </rPh>
    <phoneticPr fontId="3"/>
  </si>
  <si>
    <t>工場等</t>
    <rPh sb="0" eb="2">
      <t>コウジョウ</t>
    </rPh>
    <rPh sb="2" eb="3">
      <t>ナド</t>
    </rPh>
    <phoneticPr fontId="3"/>
  </si>
  <si>
    <t>蒸気無し</t>
    <rPh sb="0" eb="2">
      <t>ジョウキ</t>
    </rPh>
    <rPh sb="2" eb="3">
      <t>ナ</t>
    </rPh>
    <phoneticPr fontId="3"/>
  </si>
  <si>
    <t>ベルト駆動ファン無し</t>
    <rPh sb="3" eb="5">
      <t>クドウ</t>
    </rPh>
    <rPh sb="8" eb="9">
      <t>ナ</t>
    </rPh>
    <phoneticPr fontId="3"/>
  </si>
  <si>
    <t>直焚吸収冷温水機</t>
  </si>
  <si>
    <t>小形吸収冷温水機ユニット</t>
    <rPh sb="0" eb="2">
      <t>コガタ</t>
    </rPh>
    <rPh sb="2" eb="4">
      <t>キュウシュウ</t>
    </rPh>
    <rPh sb="4" eb="5">
      <t>レイ</t>
    </rPh>
    <rPh sb="5" eb="7">
      <t>オンスイ</t>
    </rPh>
    <rPh sb="7" eb="8">
      <t>キ</t>
    </rPh>
    <phoneticPr fontId="3"/>
  </si>
  <si>
    <t>目標空気比</t>
    <rPh sb="0" eb="2">
      <t>モクヒョウ</t>
    </rPh>
    <rPh sb="2" eb="4">
      <t>クウキ</t>
    </rPh>
    <rPh sb="4" eb="5">
      <t>ヒ</t>
    </rPh>
    <phoneticPr fontId="3"/>
  </si>
  <si>
    <t>基準空気比</t>
    <rPh sb="0" eb="2">
      <t>キジュン</t>
    </rPh>
    <rPh sb="2" eb="4">
      <t>クウキ</t>
    </rPh>
    <rPh sb="4" eb="5">
      <t>ヒ</t>
    </rPh>
    <phoneticPr fontId="3"/>
  </si>
  <si>
    <t>基準空気比以上</t>
    <rPh sb="0" eb="2">
      <t>キジュン</t>
    </rPh>
    <rPh sb="2" eb="4">
      <t>クウキ</t>
    </rPh>
    <rPh sb="4" eb="5">
      <t>ヒ</t>
    </rPh>
    <rPh sb="5" eb="7">
      <t>イジョウ</t>
    </rPh>
    <phoneticPr fontId="3"/>
  </si>
  <si>
    <t>共通</t>
    <rPh sb="0" eb="2">
      <t>キョウツウ</t>
    </rPh>
    <phoneticPr fontId="3"/>
  </si>
  <si>
    <t>ハロゲン電球</t>
    <rPh sb="4" eb="6">
      <t>デンキュウ</t>
    </rPh>
    <phoneticPr fontId="3"/>
  </si>
  <si>
    <t>クリプトン電球</t>
    <rPh sb="5" eb="7">
      <t>デンキュウ</t>
    </rPh>
    <phoneticPr fontId="3"/>
  </si>
  <si>
    <t>直管形蛍光ﾗﾝﾌﾟFLR,FSL</t>
    <rPh sb="3" eb="5">
      <t>ケイコウ</t>
    </rPh>
    <phoneticPr fontId="3"/>
  </si>
  <si>
    <t>熱源回り及び空調機回り</t>
    <rPh sb="0" eb="2">
      <t>ネツゲン</t>
    </rPh>
    <rPh sb="4" eb="5">
      <t>オヨ</t>
    </rPh>
    <rPh sb="6" eb="9">
      <t>クウチョウキ</t>
    </rPh>
    <rPh sb="9" eb="10">
      <t>マワ</t>
    </rPh>
    <phoneticPr fontId="3"/>
  </si>
  <si>
    <t>テナントビル・商業施設緩和</t>
    <rPh sb="11" eb="13">
      <t>カンワ</t>
    </rPh>
    <phoneticPr fontId="3"/>
  </si>
  <si>
    <t>情報通信施設</t>
    <rPh sb="0" eb="2">
      <t>ジョウホウ</t>
    </rPh>
    <rPh sb="2" eb="4">
      <t>ツウシン</t>
    </rPh>
    <rPh sb="4" eb="6">
      <t>シセツ</t>
    </rPh>
    <phoneticPr fontId="3"/>
  </si>
  <si>
    <t>高効率冷媒（R410A）</t>
    <rPh sb="0" eb="3">
      <t>コウコウリツ</t>
    </rPh>
    <rPh sb="3" eb="5">
      <t>レイバイ</t>
    </rPh>
    <phoneticPr fontId="3"/>
  </si>
  <si>
    <t>高圧水銀ランプ</t>
    <rPh sb="0" eb="2">
      <t>コウアツ</t>
    </rPh>
    <rPh sb="2" eb="4">
      <t>スイギン</t>
    </rPh>
    <phoneticPr fontId="3"/>
  </si>
  <si>
    <t>高圧ナトリウムランプ</t>
    <rPh sb="0" eb="2">
      <t>コウアツ</t>
    </rPh>
    <phoneticPr fontId="3"/>
  </si>
  <si>
    <t>合　計</t>
    <rPh sb="0" eb="1">
      <t>ゴウ</t>
    </rPh>
    <rPh sb="2" eb="3">
      <t>ケイ</t>
    </rPh>
    <phoneticPr fontId="3"/>
  </si>
  <si>
    <t>水搬送</t>
  </si>
  <si>
    <t>冷凍機冷却水温度設定値が冷凍機の冷却水下限温度を目標に調整されているか。</t>
    <rPh sb="12" eb="15">
      <t>レイトウキ</t>
    </rPh>
    <rPh sb="16" eb="19">
      <t>レイキャクスイ</t>
    </rPh>
    <rPh sb="19" eb="21">
      <t>カゲン</t>
    </rPh>
    <rPh sb="21" eb="23">
      <t>オンド</t>
    </rPh>
    <rPh sb="24" eb="26">
      <t>モクヒョウ</t>
    </rPh>
    <phoneticPr fontId="3"/>
  </si>
  <si>
    <t>事業所の名称</t>
    <rPh sb="0" eb="3">
      <t>ジギョウショ</t>
    </rPh>
    <rPh sb="4" eb="6">
      <t>メイショウ</t>
    </rPh>
    <phoneticPr fontId="3"/>
  </si>
  <si>
    <t>水搬送比率</t>
    <rPh sb="0" eb="1">
      <t>スイ</t>
    </rPh>
    <rPh sb="1" eb="3">
      <t>ハンソウ</t>
    </rPh>
    <rPh sb="3" eb="5">
      <t>ヒリツ</t>
    </rPh>
    <phoneticPr fontId="3"/>
  </si>
  <si>
    <t>照明比率</t>
    <rPh sb="0" eb="2">
      <t>ショウメイ</t>
    </rPh>
    <rPh sb="2" eb="4">
      <t>ヒリツ</t>
    </rPh>
    <phoneticPr fontId="3"/>
  </si>
  <si>
    <t>換気比率</t>
    <rPh sb="0" eb="2">
      <t>カンキ</t>
    </rPh>
    <rPh sb="2" eb="4">
      <t>ヒリツ</t>
    </rPh>
    <phoneticPr fontId="3"/>
  </si>
  <si>
    <t>庁舎</t>
    <rPh sb="0" eb="2">
      <t>チョウシャ</t>
    </rPh>
    <phoneticPr fontId="3"/>
  </si>
  <si>
    <t>計</t>
    <rPh sb="0" eb="1">
      <t>ケイ</t>
    </rPh>
    <phoneticPr fontId="3"/>
  </si>
  <si>
    <t>客室</t>
    <rPh sb="0" eb="2">
      <t>キャクシツ</t>
    </rPh>
    <phoneticPr fontId="3"/>
  </si>
  <si>
    <t>実施無し</t>
  </si>
  <si>
    <t>空調用ポンプ無し</t>
    <rPh sb="0" eb="3">
      <t>クウチョウヨウ</t>
    </rPh>
    <rPh sb="6" eb="7">
      <t>ナ</t>
    </rPh>
    <phoneticPr fontId="3"/>
  </si>
  <si>
    <t>冬季・中間期冷房無し</t>
    <rPh sb="0" eb="2">
      <t>トウキ</t>
    </rPh>
    <rPh sb="3" eb="5">
      <t>チュウカン</t>
    </rPh>
    <rPh sb="5" eb="6">
      <t>キ</t>
    </rPh>
    <rPh sb="6" eb="8">
      <t>レイボウ</t>
    </rPh>
    <rPh sb="8" eb="9">
      <t>ナ</t>
    </rPh>
    <phoneticPr fontId="3"/>
  </si>
  <si>
    <t>テナントビル緩和</t>
    <rPh sb="6" eb="8">
      <t>カンワ</t>
    </rPh>
    <phoneticPr fontId="3"/>
  </si>
  <si>
    <t>ｵﾌｨｽﾋﾞﾙ 70,000㎡以上</t>
    <rPh sb="15" eb="17">
      <t>イジョウ</t>
    </rPh>
    <phoneticPr fontId="3"/>
  </si>
  <si>
    <t>自社ビル（全熱源）</t>
    <rPh sb="0" eb="2">
      <t>ジシャ</t>
    </rPh>
    <rPh sb="5" eb="6">
      <t>ゼン</t>
    </rPh>
    <rPh sb="6" eb="8">
      <t>ネツゲン</t>
    </rPh>
    <phoneticPr fontId="3"/>
  </si>
  <si>
    <t>ﾃﾅﾝﾄﾋﾞﾙ ﾚﾝﾀﾌﾞﾙ比60%以上（熱源有）</t>
    <rPh sb="14" eb="15">
      <t>ヒ</t>
    </rPh>
    <rPh sb="18" eb="20">
      <t>イジョウ</t>
    </rPh>
    <rPh sb="21" eb="23">
      <t>ネツゲン</t>
    </rPh>
    <rPh sb="23" eb="24">
      <t>ア</t>
    </rPh>
    <phoneticPr fontId="3"/>
  </si>
  <si>
    <t>ﾃﾅﾝﾄﾋﾞﾙ ﾚﾝﾀﾌﾞﾙ比60%以上（DHC）</t>
    <rPh sb="14" eb="15">
      <t>ヒ</t>
    </rPh>
    <rPh sb="18" eb="20">
      <t>イジョウ</t>
    </rPh>
    <phoneticPr fontId="3"/>
  </si>
  <si>
    <t>省エネ法基準値</t>
    <rPh sb="0" eb="1">
      <t>ショウ</t>
    </rPh>
    <rPh sb="3" eb="4">
      <t>ホウ</t>
    </rPh>
    <rPh sb="4" eb="7">
      <t>キジュンチ</t>
    </rPh>
    <phoneticPr fontId="3"/>
  </si>
  <si>
    <t>給排水</t>
    <rPh sb="0" eb="3">
      <t>キュウハイスイ</t>
    </rPh>
    <phoneticPr fontId="3"/>
  </si>
  <si>
    <t>洗浄便座無し</t>
    <rPh sb="4" eb="5">
      <t>ナ</t>
    </rPh>
    <phoneticPr fontId="3"/>
  </si>
  <si>
    <t>空調用ポンプ無し</t>
    <rPh sb="6" eb="7">
      <t>ナ</t>
    </rPh>
    <phoneticPr fontId="3"/>
  </si>
  <si>
    <t>白熱電球</t>
    <rPh sb="0" eb="2">
      <t>ハクネツ</t>
    </rPh>
    <rPh sb="2" eb="4">
      <t>デンキュウ</t>
    </rPh>
    <phoneticPr fontId="3"/>
  </si>
  <si>
    <t>空気熱源ヒートポンプユニット</t>
    <rPh sb="0" eb="2">
      <t>クウキ</t>
    </rPh>
    <rPh sb="2" eb="4">
      <t>ネツゲン</t>
    </rPh>
    <phoneticPr fontId="3"/>
  </si>
  <si>
    <t>空冷チリングユニット</t>
    <rPh sb="0" eb="1">
      <t>クウ</t>
    </rPh>
    <phoneticPr fontId="3"/>
  </si>
  <si>
    <t>体育館</t>
    <rPh sb="0" eb="2">
      <t>タイイク</t>
    </rPh>
    <rPh sb="2" eb="3">
      <t>カン</t>
    </rPh>
    <phoneticPr fontId="3"/>
  </si>
  <si>
    <t>インバータ制御機器</t>
    <rPh sb="5" eb="7">
      <t>セイギョ</t>
    </rPh>
    <rPh sb="7" eb="9">
      <t>キキ</t>
    </rPh>
    <phoneticPr fontId="3"/>
  </si>
  <si>
    <t>3d.10</t>
  </si>
  <si>
    <t>指定番号</t>
    <rPh sb="0" eb="2">
      <t>シテイ</t>
    </rPh>
    <rPh sb="2" eb="4">
      <t>バンゴウ</t>
    </rPh>
    <phoneticPr fontId="3"/>
  </si>
  <si>
    <t>夜間時間帯</t>
    <rPh sb="0" eb="2">
      <t>ヤカン</t>
    </rPh>
    <rPh sb="2" eb="5">
      <t>ジカンタイ</t>
    </rPh>
    <phoneticPr fontId="3"/>
  </si>
  <si>
    <t>深夜時間帯</t>
    <rPh sb="0" eb="2">
      <t>シンヤ</t>
    </rPh>
    <rPh sb="2" eb="5">
      <t>ジカンタイ</t>
    </rPh>
    <phoneticPr fontId="3"/>
  </si>
  <si>
    <t>客室廊下</t>
    <rPh sb="0" eb="2">
      <t>キャクシツ</t>
    </rPh>
    <rPh sb="2" eb="4">
      <t>ロウカ</t>
    </rPh>
    <phoneticPr fontId="3"/>
  </si>
  <si>
    <t>熱源機器・空調用ポンプの起動時間が、季節によって、空調開始時間に合わせて適正に管理されているか。</t>
    <rPh sb="2" eb="4">
      <t>キキ</t>
    </rPh>
    <rPh sb="29" eb="31">
      <t>ジカン</t>
    </rPh>
    <rPh sb="32" eb="33">
      <t>ア</t>
    </rPh>
    <rPh sb="36" eb="38">
      <t>テキセイ</t>
    </rPh>
    <rPh sb="39" eb="41">
      <t>カンリ</t>
    </rPh>
    <phoneticPr fontId="3"/>
  </si>
  <si>
    <t>発電容量
[kW]</t>
    <rPh sb="0" eb="2">
      <t>ハツデン</t>
    </rPh>
    <phoneticPr fontId="3"/>
  </si>
  <si>
    <t>台数</t>
    <rPh sb="0" eb="2">
      <t>ダイスウ</t>
    </rPh>
    <phoneticPr fontId="3"/>
  </si>
  <si>
    <t>その他</t>
    <rPh sb="2" eb="3">
      <t>タ</t>
    </rPh>
    <phoneticPr fontId="3"/>
  </si>
  <si>
    <t>昇降機</t>
    <rPh sb="0" eb="3">
      <t>ショウコウキ</t>
    </rPh>
    <phoneticPr fontId="3"/>
  </si>
  <si>
    <t>－</t>
    <phoneticPr fontId="3"/>
  </si>
  <si>
    <t>年4回程度</t>
    <rPh sb="0" eb="1">
      <t>ネン</t>
    </rPh>
    <rPh sb="2" eb="3">
      <t>カイ</t>
    </rPh>
    <phoneticPr fontId="3"/>
  </si>
  <si>
    <t>年6回程度</t>
    <rPh sb="0" eb="1">
      <t>ネン</t>
    </rPh>
    <rPh sb="2" eb="3">
      <t>カイ</t>
    </rPh>
    <phoneticPr fontId="3"/>
  </si>
  <si>
    <t>診察室</t>
    <rPh sb="0" eb="2">
      <t>シンサツ</t>
    </rPh>
    <rPh sb="2" eb="3">
      <t>シツ</t>
    </rPh>
    <phoneticPr fontId="3"/>
  </si>
  <si>
    <t>商業施設</t>
    <rPh sb="0" eb="2">
      <t>ショウギョウ</t>
    </rPh>
    <rPh sb="2" eb="4">
      <t>シセツ</t>
    </rPh>
    <phoneticPr fontId="3"/>
  </si>
  <si>
    <t>実施</t>
    <rPh sb="0" eb="2">
      <t>ジッシ</t>
    </rPh>
    <phoneticPr fontId="3"/>
  </si>
  <si>
    <t>空気搬送</t>
    <rPh sb="0" eb="2">
      <t>クウキ</t>
    </rPh>
    <rPh sb="2" eb="4">
      <t>ハンソウ</t>
    </rPh>
    <phoneticPr fontId="3"/>
  </si>
  <si>
    <t>高効率コージェネレーションの導入</t>
  </si>
  <si>
    <t>3b.2</t>
  </si>
  <si>
    <t>物販店舗等</t>
    <rPh sb="0" eb="1">
      <t>モノ</t>
    </rPh>
    <rPh sb="1" eb="2">
      <t>ハン</t>
    </rPh>
    <rPh sb="2" eb="4">
      <t>テンポ</t>
    </rPh>
    <rPh sb="4" eb="5">
      <t>ナド</t>
    </rPh>
    <phoneticPr fontId="3"/>
  </si>
  <si>
    <t>廊下及び駐車場で実施</t>
    <rPh sb="0" eb="2">
      <t>ロウカ</t>
    </rPh>
    <rPh sb="2" eb="3">
      <t>オヨ</t>
    </rPh>
    <rPh sb="4" eb="7">
      <t>チュウシャジョウ</t>
    </rPh>
    <rPh sb="8" eb="10">
      <t>ジッシ</t>
    </rPh>
    <phoneticPr fontId="3"/>
  </si>
  <si>
    <t>5段階評価</t>
    <rPh sb="1" eb="3">
      <t>ダンカイ</t>
    </rPh>
    <rPh sb="3" eb="5">
      <t>ヒョウカ</t>
    </rPh>
    <phoneticPr fontId="3"/>
  </si>
  <si>
    <t>3d.1</t>
  </si>
  <si>
    <t>商業施設（物販）</t>
    <rPh sb="0" eb="2">
      <t>ショウギョウ</t>
    </rPh>
    <rPh sb="2" eb="4">
      <t>シセツ</t>
    </rPh>
    <rPh sb="5" eb="7">
      <t>ブッパン</t>
    </rPh>
    <phoneticPr fontId="3"/>
  </si>
  <si>
    <t>商業施設（飲食）</t>
    <rPh sb="5" eb="7">
      <t>インショク</t>
    </rPh>
    <phoneticPr fontId="3"/>
  </si>
  <si>
    <t>対象変圧器無し</t>
    <rPh sb="0" eb="2">
      <t>タイショウ</t>
    </rPh>
    <rPh sb="2" eb="5">
      <t>ヘンアツキ</t>
    </rPh>
    <phoneticPr fontId="3"/>
  </si>
  <si>
    <t>高効率熱源機器の導入</t>
  </si>
  <si>
    <t>冷熱：温熱</t>
    <rPh sb="0" eb="1">
      <t>ヒヤ</t>
    </rPh>
    <rPh sb="1" eb="2">
      <t>ネツ</t>
    </rPh>
    <rPh sb="3" eb="4">
      <t>アツシ</t>
    </rPh>
    <rPh sb="4" eb="5">
      <t>ネツ</t>
    </rPh>
    <phoneticPr fontId="3"/>
  </si>
  <si>
    <t>主たるランプ種類</t>
    <rPh sb="0" eb="1">
      <t>シュ</t>
    </rPh>
    <rPh sb="6" eb="8">
      <t>シュルイ</t>
    </rPh>
    <phoneticPr fontId="3"/>
  </si>
  <si>
    <t>熱源本体</t>
    <rPh sb="0" eb="2">
      <t>ネツゲン</t>
    </rPh>
    <rPh sb="2" eb="4">
      <t>ホンタイ</t>
    </rPh>
    <phoneticPr fontId="3"/>
  </si>
  <si>
    <t>用途補正係数</t>
    <rPh sb="0" eb="2">
      <t>ヨウト</t>
    </rPh>
    <rPh sb="2" eb="4">
      <t>ホセイ</t>
    </rPh>
    <rPh sb="4" eb="6">
      <t>ケイスウ</t>
    </rPh>
    <phoneticPr fontId="3"/>
  </si>
  <si>
    <t>補正係数</t>
    <rPh sb="0" eb="2">
      <t>ホセイ</t>
    </rPh>
    <rPh sb="2" eb="4">
      <t>ケイスウ</t>
    </rPh>
    <phoneticPr fontId="3"/>
  </si>
  <si>
    <t>①</t>
    <phoneticPr fontId="3"/>
  </si>
  <si>
    <t>照明</t>
    <rPh sb="0" eb="2">
      <t>ショウメイ</t>
    </rPh>
    <phoneticPr fontId="3"/>
  </si>
  <si>
    <t>廊下</t>
    <rPh sb="0" eb="2">
      <t>ロウカ</t>
    </rPh>
    <phoneticPr fontId="3"/>
  </si>
  <si>
    <t>3c.2</t>
  </si>
  <si>
    <t>3d.2</t>
  </si>
  <si>
    <t>冷熱源</t>
    <rPh sb="0" eb="1">
      <t>レイ</t>
    </rPh>
    <rPh sb="1" eb="3">
      <t>ネツゲン</t>
    </rPh>
    <phoneticPr fontId="3"/>
  </si>
  <si>
    <t>温熱源</t>
    <rPh sb="0" eb="1">
      <t>オン</t>
    </rPh>
    <rPh sb="1" eb="3">
      <t>ネツゲン</t>
    </rPh>
    <phoneticPr fontId="3"/>
  </si>
  <si>
    <t>年間燃料消費量</t>
    <rPh sb="2" eb="3">
      <t>ネン</t>
    </rPh>
    <rPh sb="3" eb="4">
      <t>リョウ</t>
    </rPh>
    <rPh sb="4" eb="6">
      <t>ショウヒ</t>
    </rPh>
    <phoneticPr fontId="3"/>
  </si>
  <si>
    <t>年間電気使用量</t>
    <rPh sb="2" eb="4">
      <t>デンキ</t>
    </rPh>
    <rPh sb="4" eb="6">
      <t>シヨウ</t>
    </rPh>
    <rPh sb="6" eb="7">
      <t>リョウ</t>
    </rPh>
    <phoneticPr fontId="3"/>
  </si>
  <si>
    <t>MWh/年</t>
  </si>
  <si>
    <t>区分</t>
    <rPh sb="0" eb="2">
      <t>クブン</t>
    </rPh>
    <phoneticPr fontId="3"/>
  </si>
  <si>
    <t>年間一次ｴﾈﾙｷﾞｰ消費量</t>
    <rPh sb="2" eb="4">
      <t>イチジ</t>
    </rPh>
    <rPh sb="10" eb="12">
      <t>ショウヒ</t>
    </rPh>
    <phoneticPr fontId="3"/>
  </si>
  <si>
    <t>ﾌｧﾝｺｲﾙﾕﾆｯﾄ無し</t>
    <rPh sb="10" eb="11">
      <t>ナ</t>
    </rPh>
    <phoneticPr fontId="3"/>
  </si>
  <si>
    <t>事務所</t>
  </si>
  <si>
    <t>自然冷媒ヒートポンプ給湯器の導入</t>
  </si>
  <si>
    <t>用途</t>
    <rPh sb="0" eb="2">
      <t>ヨウト</t>
    </rPh>
    <phoneticPr fontId="3"/>
  </si>
  <si>
    <t>物流倉庫</t>
    <rPh sb="0" eb="2">
      <t>ブツリュウ</t>
    </rPh>
    <rPh sb="2" eb="4">
      <t>ソウコ</t>
    </rPh>
    <phoneticPr fontId="3"/>
  </si>
  <si>
    <t>1b.7</t>
  </si>
  <si>
    <t>1b.9</t>
  </si>
  <si>
    <t>3b.3</t>
  </si>
  <si>
    <t>ファンコイルユニットの比例制御の導入</t>
  </si>
  <si>
    <t>電気室の温度制御の導入</t>
  </si>
  <si>
    <t>文化・娯楽施設</t>
    <rPh sb="0" eb="2">
      <t>ブンカ</t>
    </rPh>
    <rPh sb="3" eb="5">
      <t>ゴラク</t>
    </rPh>
    <rPh sb="5" eb="7">
      <t>シセツ</t>
    </rPh>
    <phoneticPr fontId="3"/>
  </si>
  <si>
    <t>空調</t>
    <rPh sb="0" eb="2">
      <t>クウチョウ</t>
    </rPh>
    <phoneticPr fontId="3"/>
  </si>
  <si>
    <t>情報通信施設無し</t>
    <rPh sb="6" eb="7">
      <t>ナ</t>
    </rPh>
    <phoneticPr fontId="3"/>
  </si>
  <si>
    <t>駐車場のみで実施</t>
    <rPh sb="0" eb="3">
      <t>チュウシャジョウ</t>
    </rPh>
    <rPh sb="6" eb="8">
      <t>ジッシ</t>
    </rPh>
    <phoneticPr fontId="3"/>
  </si>
  <si>
    <t>廊下のみで実施</t>
    <rPh sb="5" eb="7">
      <t>ジッシ</t>
    </rPh>
    <phoneticPr fontId="3"/>
  </si>
  <si>
    <t>3a.7</t>
  </si>
  <si>
    <t>基準排出量</t>
    <rPh sb="0" eb="2">
      <t>キジュン</t>
    </rPh>
    <rPh sb="2" eb="4">
      <t>ハイシュツ</t>
    </rPh>
    <rPh sb="4" eb="5">
      <t>リョウ</t>
    </rPh>
    <phoneticPr fontId="3"/>
  </si>
  <si>
    <t>3c.5</t>
  </si>
  <si>
    <t>△</t>
    <phoneticPr fontId="3"/>
  </si>
  <si>
    <t>水冷チリングユニット</t>
    <phoneticPr fontId="3"/>
  </si>
  <si>
    <t>　</t>
    <phoneticPr fontId="3"/>
  </si>
  <si>
    <t>熱源機器</t>
    <phoneticPr fontId="3"/>
  </si>
  <si>
    <t>No</t>
    <phoneticPr fontId="3"/>
  </si>
  <si>
    <t>設置
年度</t>
    <rPh sb="0" eb="2">
      <t>セッチ</t>
    </rPh>
    <rPh sb="3" eb="5">
      <t>ネンド</t>
    </rPh>
    <phoneticPr fontId="3"/>
  </si>
  <si>
    <t>機器
記号</t>
    <rPh sb="0" eb="2">
      <t>キキ</t>
    </rPh>
    <rPh sb="3" eb="5">
      <t>キゴウ</t>
    </rPh>
    <phoneticPr fontId="3"/>
  </si>
  <si>
    <t>年間熱製造量実績
[GJ/年]</t>
    <rPh sb="0" eb="2">
      <t>ネンカン</t>
    </rPh>
    <rPh sb="2" eb="3">
      <t>ネツ</t>
    </rPh>
    <rPh sb="3" eb="5">
      <t>セイゾウ</t>
    </rPh>
    <rPh sb="5" eb="6">
      <t>リョウ</t>
    </rPh>
    <rPh sb="6" eb="8">
      <t>ジッセキ</t>
    </rPh>
    <rPh sb="13" eb="14">
      <t>トシ</t>
    </rPh>
    <phoneticPr fontId="3"/>
  </si>
  <si>
    <t>定格COP
ﾎﾞｲﾗ効率</t>
    <rPh sb="0" eb="2">
      <t>テイカク</t>
    </rPh>
    <rPh sb="10" eb="11">
      <t>リツ</t>
    </rPh>
    <phoneticPr fontId="3"/>
  </si>
  <si>
    <t>[kW]電気</t>
  </si>
  <si>
    <t>[MJ/h]ガス</t>
  </si>
  <si>
    <t>[kg/h]LPG</t>
  </si>
  <si>
    <t>[ℓ/h]A重油</t>
  </si>
  <si>
    <t>[ℓ/h]灯油</t>
  </si>
  <si>
    <t>冷熱源</t>
    <rPh sb="0" eb="2">
      <t>レイネツ</t>
    </rPh>
    <rPh sb="2" eb="3">
      <t>ミナモト</t>
    </rPh>
    <phoneticPr fontId="3"/>
  </si>
  <si>
    <t>冷却
能力</t>
    <rPh sb="0" eb="2">
      <t>レイキャク</t>
    </rPh>
    <rPh sb="3" eb="5">
      <t>ノウリョク</t>
    </rPh>
    <phoneticPr fontId="3"/>
  </si>
  <si>
    <t>加熱
能力</t>
    <rPh sb="0" eb="2">
      <t>カネツ</t>
    </rPh>
    <phoneticPr fontId="3"/>
  </si>
  <si>
    <t>ｴﾈﾙｷﾞｰ
種別</t>
    <phoneticPr fontId="3"/>
  </si>
  <si>
    <t>取組状況の程度</t>
    <rPh sb="0" eb="2">
      <t>トリクミ</t>
    </rPh>
    <rPh sb="2" eb="4">
      <t>ジョウキョウ</t>
    </rPh>
    <rPh sb="5" eb="7">
      <t>テイド</t>
    </rPh>
    <phoneticPr fontId="3"/>
  </si>
  <si>
    <t>－</t>
    <phoneticPr fontId="3"/>
  </si>
  <si>
    <t>合計</t>
    <rPh sb="0" eb="2">
      <t>ゴウケイ</t>
    </rPh>
    <phoneticPr fontId="3"/>
  </si>
  <si>
    <t xml:space="preserve"> </t>
    <phoneticPr fontId="3"/>
  </si>
  <si>
    <t>冷却塔</t>
    <phoneticPr fontId="3"/>
  </si>
  <si>
    <t>機器記号</t>
    <rPh sb="0" eb="2">
      <t>キキ</t>
    </rPh>
    <rPh sb="2" eb="4">
      <t>キゴウ</t>
    </rPh>
    <phoneticPr fontId="3"/>
  </si>
  <si>
    <t>機器名称</t>
    <rPh sb="0" eb="2">
      <t>キキ</t>
    </rPh>
    <rPh sb="2" eb="4">
      <t>メイショウ</t>
    </rPh>
    <phoneticPr fontId="3"/>
  </si>
  <si>
    <t>白煙
防止形</t>
    <rPh sb="0" eb="2">
      <t>ハクエン</t>
    </rPh>
    <rPh sb="3" eb="5">
      <t>ボウシ</t>
    </rPh>
    <rPh sb="5" eb="6">
      <t>ガタ</t>
    </rPh>
    <phoneticPr fontId="3"/>
  </si>
  <si>
    <t>冷却
能力
[kW]</t>
    <rPh sb="0" eb="2">
      <t>レイキャク</t>
    </rPh>
    <rPh sb="3" eb="5">
      <t>ノウリョク</t>
    </rPh>
    <phoneticPr fontId="3"/>
  </si>
  <si>
    <t>電動機出力[kW]</t>
    <rPh sb="0" eb="3">
      <t>デンドウキ</t>
    </rPh>
    <rPh sb="3" eb="5">
      <t>シュツリョク</t>
    </rPh>
    <phoneticPr fontId="3"/>
  </si>
  <si>
    <t>冷却塔ファン等の台数制御又は発停制御</t>
    <rPh sb="8" eb="10">
      <t>ダイスウ</t>
    </rPh>
    <rPh sb="10" eb="12">
      <t>セイギョ</t>
    </rPh>
    <rPh sb="12" eb="13">
      <t>マタ</t>
    </rPh>
    <rPh sb="14" eb="15">
      <t>ハツ</t>
    </rPh>
    <rPh sb="15" eb="16">
      <t>テイ</t>
    </rPh>
    <rPh sb="16" eb="18">
      <t>セイギョ</t>
    </rPh>
    <phoneticPr fontId="3"/>
  </si>
  <si>
    <t>ファン</t>
    <phoneticPr fontId="3"/>
  </si>
  <si>
    <t>散水
ポンプ</t>
    <rPh sb="0" eb="2">
      <t>サンスイ</t>
    </rPh>
    <phoneticPr fontId="3"/>
  </si>
  <si>
    <t>省エネ形</t>
    <rPh sb="0" eb="1">
      <t>ショウ</t>
    </rPh>
    <rPh sb="3" eb="4">
      <t>ガタ</t>
    </rPh>
    <phoneticPr fontId="3"/>
  </si>
  <si>
    <t>永久
磁石（IPM）
モータ</t>
    <rPh sb="0" eb="2">
      <t>エイキュウ</t>
    </rPh>
    <rPh sb="3" eb="5">
      <t>ジシャク</t>
    </rPh>
    <phoneticPr fontId="3"/>
  </si>
  <si>
    <t>ﾌﾟﾚﾐｱﾑ
効率
（IE3）
モータ</t>
    <rPh sb="7" eb="9">
      <t>コウリツ</t>
    </rPh>
    <phoneticPr fontId="3"/>
  </si>
  <si>
    <t>高効率
（IE2）
モータ</t>
    <phoneticPr fontId="3"/>
  </si>
  <si>
    <t>－</t>
    <phoneticPr fontId="3"/>
  </si>
  <si>
    <t>－</t>
    <phoneticPr fontId="3"/>
  </si>
  <si>
    <t>空調用ポンプ</t>
  </si>
  <si>
    <t>高効率
（IE2）
モータ</t>
  </si>
  <si>
    <t>ｲﾝﾊﾞｰﾀ制御</t>
    <rPh sb="6" eb="8">
      <t>セイギョ</t>
    </rPh>
    <phoneticPr fontId="3"/>
  </si>
  <si>
    <t>空調2次ポンプの台数制御及びインバータによる変流量制御</t>
    <rPh sb="0" eb="2">
      <t>クウチョウ</t>
    </rPh>
    <rPh sb="3" eb="4">
      <t>ジ</t>
    </rPh>
    <rPh sb="8" eb="10">
      <t>ダイスウ</t>
    </rPh>
    <rPh sb="10" eb="12">
      <t>セイギョ</t>
    </rPh>
    <rPh sb="12" eb="13">
      <t>オヨ</t>
    </rPh>
    <rPh sb="22" eb="23">
      <t>ヘン</t>
    </rPh>
    <rPh sb="23" eb="25">
      <t>リュウリョウ</t>
    </rPh>
    <rPh sb="25" eb="27">
      <t>セイギョ</t>
    </rPh>
    <phoneticPr fontId="3"/>
  </si>
  <si>
    <t>空調1次ポンプの台数制御又はインバータによる変流量制御</t>
    <rPh sb="0" eb="2">
      <t>クウチョウ</t>
    </rPh>
    <rPh sb="3" eb="4">
      <t>ジ</t>
    </rPh>
    <rPh sb="8" eb="10">
      <t>ダイスウ</t>
    </rPh>
    <rPh sb="10" eb="12">
      <t>セイギョ</t>
    </rPh>
    <rPh sb="12" eb="13">
      <t>マタ</t>
    </rPh>
    <rPh sb="22" eb="23">
      <t>ヘン</t>
    </rPh>
    <rPh sb="23" eb="25">
      <t>リュウリョウ</t>
    </rPh>
    <rPh sb="25" eb="27">
      <t>セイギョ</t>
    </rPh>
    <phoneticPr fontId="3"/>
  </si>
  <si>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3"/>
  </si>
  <si>
    <t>空調2次ポンプの末端差圧制御</t>
    <rPh sb="0" eb="2">
      <t>クウチョウ</t>
    </rPh>
    <rPh sb="3" eb="4">
      <t>ジ</t>
    </rPh>
    <rPh sb="8" eb="10">
      <t>マッタン</t>
    </rPh>
    <rPh sb="10" eb="12">
      <t>サアツ</t>
    </rPh>
    <rPh sb="12" eb="14">
      <t>セイギョ</t>
    </rPh>
    <phoneticPr fontId="3"/>
  </si>
  <si>
    <t>空調２次
ポンプ</t>
    <phoneticPr fontId="3"/>
  </si>
  <si>
    <t>空調１次
ポンプ</t>
    <phoneticPr fontId="3"/>
  </si>
  <si>
    <t>冷却水
ポンプ</t>
    <phoneticPr fontId="3"/>
  </si>
  <si>
    <t>No</t>
    <phoneticPr fontId="3"/>
  </si>
  <si>
    <t>プラグ
ファン</t>
    <phoneticPr fontId="3"/>
  </si>
  <si>
    <t>楕円管
熱交換器</t>
    <rPh sb="0" eb="2">
      <t>ダエン</t>
    </rPh>
    <rPh sb="2" eb="3">
      <t>カン</t>
    </rPh>
    <rPh sb="4" eb="8">
      <t>ネツコウカンキ</t>
    </rPh>
    <phoneticPr fontId="3"/>
  </si>
  <si>
    <t>電気</t>
    <phoneticPr fontId="3"/>
  </si>
  <si>
    <t>ガス</t>
    <phoneticPr fontId="3"/>
  </si>
  <si>
    <t>LPG</t>
    <phoneticPr fontId="3"/>
  </si>
  <si>
    <t>パッケージ形空調機</t>
    <phoneticPr fontId="3"/>
  </si>
  <si>
    <t>EHP</t>
    <phoneticPr fontId="3"/>
  </si>
  <si>
    <t>GHP</t>
    <phoneticPr fontId="3"/>
  </si>
  <si>
    <t>電算室用</t>
    <rPh sb="0" eb="2">
      <t>デンサン</t>
    </rPh>
    <rPh sb="2" eb="3">
      <t>シツ</t>
    </rPh>
    <rPh sb="3" eb="4">
      <t>ヨウ</t>
    </rPh>
    <phoneticPr fontId="3"/>
  </si>
  <si>
    <t>APF</t>
    <phoneticPr fontId="3"/>
  </si>
  <si>
    <t>冷房
能力
[kW]</t>
    <rPh sb="0" eb="2">
      <t>レイボウ</t>
    </rPh>
    <rPh sb="3" eb="5">
      <t>ノウリョク</t>
    </rPh>
    <phoneticPr fontId="3"/>
  </si>
  <si>
    <t>暖房
能力
[kW]</t>
    <rPh sb="0" eb="2">
      <t>ダンボウ</t>
    </rPh>
    <rPh sb="3" eb="5">
      <t>ノウリョク</t>
    </rPh>
    <phoneticPr fontId="3"/>
  </si>
  <si>
    <t>COP</t>
    <phoneticPr fontId="3"/>
  </si>
  <si>
    <t>電気式
 EHP</t>
    <rPh sb="0" eb="2">
      <t>デンキ</t>
    </rPh>
    <rPh sb="2" eb="3">
      <t>シキ</t>
    </rPh>
    <phoneticPr fontId="3"/>
  </si>
  <si>
    <t>通年エネルギー消費効率 APF</t>
    <rPh sb="0" eb="2">
      <t>ツウネン</t>
    </rPh>
    <rPh sb="7" eb="9">
      <t>ショウヒ</t>
    </rPh>
    <rPh sb="9" eb="11">
      <t>コウリツ</t>
    </rPh>
    <phoneticPr fontId="3"/>
  </si>
  <si>
    <t>冷暖房平均COP</t>
    <rPh sb="0" eb="3">
      <t>レイダンボウ</t>
    </rPh>
    <rPh sb="3" eb="5">
      <t>ヘイキン</t>
    </rPh>
    <phoneticPr fontId="3"/>
  </si>
  <si>
    <t>屋外機の
散水
シス
テム</t>
    <rPh sb="0" eb="3">
      <t>オクガイキ</t>
    </rPh>
    <rPh sb="5" eb="7">
      <t>サンスイ</t>
    </rPh>
    <phoneticPr fontId="3"/>
  </si>
  <si>
    <t>通年エネルギー消費効率 APF</t>
    <phoneticPr fontId="3"/>
  </si>
  <si>
    <t>冷暖房平均COP</t>
    <phoneticPr fontId="3"/>
  </si>
  <si>
    <t>COP
APF</t>
    <phoneticPr fontId="3"/>
  </si>
  <si>
    <t>照明器具</t>
    <phoneticPr fontId="3"/>
  </si>
  <si>
    <t>医療施設</t>
    <rPh sb="0" eb="4">
      <t>イリョウシセツ</t>
    </rPh>
    <phoneticPr fontId="3"/>
  </si>
  <si>
    <t>文化施設</t>
    <phoneticPr fontId="3"/>
  </si>
  <si>
    <t>物流施設</t>
    <phoneticPr fontId="3"/>
  </si>
  <si>
    <t>飲食店舗厨房</t>
    <rPh sb="4" eb="6">
      <t>チュウボウ</t>
    </rPh>
    <phoneticPr fontId="3"/>
  </si>
  <si>
    <t>店舗通路</t>
    <rPh sb="0" eb="2">
      <t>テンポ</t>
    </rPh>
    <rPh sb="2" eb="4">
      <t>ツウロ</t>
    </rPh>
    <phoneticPr fontId="3"/>
  </si>
  <si>
    <t>ホテルロビー</t>
    <phoneticPr fontId="3"/>
  </si>
  <si>
    <t>宴会場</t>
    <rPh sb="0" eb="2">
      <t>エンカイ</t>
    </rPh>
    <rPh sb="2" eb="3">
      <t>ジョウ</t>
    </rPh>
    <phoneticPr fontId="3"/>
  </si>
  <si>
    <t>ロビー・ホワイエ</t>
    <phoneticPr fontId="3"/>
  </si>
  <si>
    <t>屋外</t>
    <rPh sb="0" eb="2">
      <t>オクガイ</t>
    </rPh>
    <phoneticPr fontId="3"/>
  </si>
  <si>
    <t>器具
番号</t>
    <rPh sb="0" eb="2">
      <t>キグ</t>
    </rPh>
    <rPh sb="3" eb="5">
      <t>バンゴウ</t>
    </rPh>
    <phoneticPr fontId="3"/>
  </si>
  <si>
    <t>主たる室用途</t>
    <rPh sb="0" eb="1">
      <t>シュ</t>
    </rPh>
    <rPh sb="3" eb="4">
      <t>シツ</t>
    </rPh>
    <rPh sb="4" eb="6">
      <t>ヨウト</t>
    </rPh>
    <phoneticPr fontId="3"/>
  </si>
  <si>
    <t>室名称等</t>
    <rPh sb="0" eb="1">
      <t>シツ</t>
    </rPh>
    <rPh sb="1" eb="3">
      <t>メイショウ</t>
    </rPh>
    <rPh sb="3" eb="4">
      <t>ナド</t>
    </rPh>
    <phoneticPr fontId="3"/>
  </si>
  <si>
    <t>1台当たりの消費電力
[W]</t>
    <rPh sb="1" eb="2">
      <t>ダイ</t>
    </rPh>
    <rPh sb="2" eb="3">
      <t>ア</t>
    </rPh>
    <rPh sb="6" eb="8">
      <t>ショウヒ</t>
    </rPh>
    <rPh sb="8" eb="10">
      <t>デンリョク</t>
    </rPh>
    <phoneticPr fontId="3"/>
  </si>
  <si>
    <t>取組状況の程度</t>
    <phoneticPr fontId="3"/>
  </si>
  <si>
    <t/>
  </si>
  <si>
    <t>スコット</t>
    <phoneticPr fontId="3"/>
  </si>
  <si>
    <t>変圧器</t>
    <phoneticPr fontId="3"/>
  </si>
  <si>
    <t xml:space="preserve">  210-105</t>
    <phoneticPr fontId="3"/>
  </si>
  <si>
    <t>盤名称</t>
    <rPh sb="0" eb="1">
      <t>バン</t>
    </rPh>
    <rPh sb="1" eb="3">
      <t>メイショウ</t>
    </rPh>
    <phoneticPr fontId="3"/>
  </si>
  <si>
    <t>電圧[V]</t>
    <rPh sb="0" eb="2">
      <t>デンアツ</t>
    </rPh>
    <phoneticPr fontId="3"/>
  </si>
  <si>
    <t>２次側</t>
    <rPh sb="1" eb="2">
      <t>ジ</t>
    </rPh>
    <rPh sb="2" eb="3">
      <t>ガワ</t>
    </rPh>
    <phoneticPr fontId="3"/>
  </si>
  <si>
    <t>定格
容量
[kVA]</t>
    <rPh sb="0" eb="2">
      <t>テイカク</t>
    </rPh>
    <rPh sb="3" eb="5">
      <t>ヨウリョウ</t>
    </rPh>
    <phoneticPr fontId="3"/>
  </si>
  <si>
    <t>ﾄｯﾌﾟﾗﾝﾅｰ
変圧器
2014</t>
    <rPh sb="9" eb="12">
      <t>ヘンアツキ</t>
    </rPh>
    <phoneticPr fontId="3"/>
  </si>
  <si>
    <t>ﾄｯﾌﾟﾗﾝﾅｰ
変圧器</t>
    <rPh sb="9" eb="12">
      <t>ヘンアツキ</t>
    </rPh>
    <phoneticPr fontId="3"/>
  </si>
  <si>
    <t>給水ポンプ</t>
    <phoneticPr fontId="3"/>
  </si>
  <si>
    <t>推定末端差圧一定ｲﾝﾊﾞｰﾀ制御ﾎﾟﾝﾌﾟﾕﾆｯﾄ</t>
    <rPh sb="0" eb="2">
      <t>スイテイ</t>
    </rPh>
    <rPh sb="2" eb="4">
      <t>マッタン</t>
    </rPh>
    <rPh sb="4" eb="6">
      <t>サアツ</t>
    </rPh>
    <rPh sb="6" eb="8">
      <t>イッテイ</t>
    </rPh>
    <rPh sb="14" eb="16">
      <t>セイギョ</t>
    </rPh>
    <phoneticPr fontId="3"/>
  </si>
  <si>
    <t>加圧給水
ポンプ
ユニット</t>
    <rPh sb="0" eb="2">
      <t>カアツ</t>
    </rPh>
    <phoneticPr fontId="3"/>
  </si>
  <si>
    <t>揚水
ポンプ</t>
    <phoneticPr fontId="3"/>
  </si>
  <si>
    <t>昇降機</t>
    <phoneticPr fontId="3"/>
  </si>
  <si>
    <t>号機名</t>
    <rPh sb="0" eb="1">
      <t>ゴウ</t>
    </rPh>
    <rPh sb="1" eb="2">
      <t>キ</t>
    </rPh>
    <rPh sb="2" eb="3">
      <t>メイ</t>
    </rPh>
    <phoneticPr fontId="3"/>
  </si>
  <si>
    <t>電動機
出力
[kW]</t>
    <phoneticPr fontId="3"/>
  </si>
  <si>
    <t>エレベーター</t>
    <phoneticPr fontId="3"/>
  </si>
  <si>
    <t>ｴｽｶﾚｰﾀｰ</t>
    <phoneticPr fontId="3"/>
  </si>
  <si>
    <t>VVVF
制御方式</t>
    <rPh sb="5" eb="7">
      <t>セイギョ</t>
    </rPh>
    <rPh sb="7" eb="9">
      <t>ホウシキ</t>
    </rPh>
    <phoneticPr fontId="3"/>
  </si>
  <si>
    <t>電力回生
制御</t>
    <rPh sb="0" eb="2">
      <t>デンリョク</t>
    </rPh>
    <rPh sb="2" eb="4">
      <t>カイセイ</t>
    </rPh>
    <rPh sb="5" eb="7">
      <t>セイギョ</t>
    </rPh>
    <phoneticPr fontId="3"/>
  </si>
  <si>
    <t>自動運転方式・微速
運転方式</t>
    <rPh sb="0" eb="2">
      <t>ジドウ</t>
    </rPh>
    <rPh sb="2" eb="4">
      <t>ウンテン</t>
    </rPh>
    <rPh sb="4" eb="6">
      <t>ホウシキ</t>
    </rPh>
    <phoneticPr fontId="3"/>
  </si>
  <si>
    <t>冷凍・冷蔵設備</t>
    <rPh sb="5" eb="7">
      <t>セツビ</t>
    </rPh>
    <phoneticPr fontId="3"/>
  </si>
  <si>
    <t>室名称</t>
    <rPh sb="0" eb="1">
      <t>シツ</t>
    </rPh>
    <rPh sb="1" eb="3">
      <t>メイショウ</t>
    </rPh>
    <phoneticPr fontId="3"/>
  </si>
  <si>
    <t>冷却器用ファンの
台数制御</t>
    <phoneticPr fontId="3"/>
  </si>
  <si>
    <t>室用途</t>
    <rPh sb="0" eb="1">
      <t>シツ</t>
    </rPh>
    <rPh sb="1" eb="3">
      <t>ヨウト</t>
    </rPh>
    <phoneticPr fontId="3"/>
  </si>
  <si>
    <t>高効率冷凍・冷蔵設備</t>
    <phoneticPr fontId="3"/>
  </si>
  <si>
    <t>空調機</t>
    <phoneticPr fontId="3"/>
  </si>
  <si>
    <t>高効率給水ポンプ</t>
    <rPh sb="0" eb="3">
      <t>コウコウリツ</t>
    </rPh>
    <rPh sb="3" eb="5">
      <t>キュウスイ</t>
    </rPh>
    <phoneticPr fontId="3"/>
  </si>
  <si>
    <t>高効率変圧器</t>
    <rPh sb="0" eb="3">
      <t>コウコウリツ</t>
    </rPh>
    <rPh sb="3" eb="6">
      <t>ヘンアツキ</t>
    </rPh>
    <phoneticPr fontId="3"/>
  </si>
  <si>
    <r>
      <t xml:space="preserve">１次側
</t>
    </r>
    <r>
      <rPr>
        <sz val="8"/>
        <rFont val="ＭＳ Ｐゴシック"/>
        <family val="3"/>
        <charset val="128"/>
      </rPr>
      <t>（600Vを超え7,000V以下のみ）</t>
    </r>
    <rPh sb="1" eb="2">
      <t>ジ</t>
    </rPh>
    <rPh sb="2" eb="3">
      <t>ガワ</t>
    </rPh>
    <phoneticPr fontId="3"/>
  </si>
  <si>
    <t>高効率ファン</t>
    <rPh sb="0" eb="3">
      <t>コウコウリツ</t>
    </rPh>
    <phoneticPr fontId="3"/>
  </si>
  <si>
    <t>高効率空調機</t>
    <rPh sb="0" eb="3">
      <t>コウコウリツ</t>
    </rPh>
    <rPh sb="3" eb="4">
      <t>クウ</t>
    </rPh>
    <rPh sb="4" eb="5">
      <t>チョウ</t>
    </rPh>
    <rPh sb="5" eb="6">
      <t>キ</t>
    </rPh>
    <phoneticPr fontId="3"/>
  </si>
  <si>
    <t>高効率空調用ポンプ</t>
    <rPh sb="0" eb="3">
      <t>コウコウリツ</t>
    </rPh>
    <rPh sb="3" eb="6">
      <t>クウチョウヨウ</t>
    </rPh>
    <phoneticPr fontId="3"/>
  </si>
  <si>
    <t>高効率冷却塔</t>
    <rPh sb="0" eb="3">
      <t>コウコウリツ</t>
    </rPh>
    <rPh sb="3" eb="5">
      <t>レイキャク</t>
    </rPh>
    <rPh sb="5" eb="6">
      <t>トウ</t>
    </rPh>
    <phoneticPr fontId="3"/>
  </si>
  <si>
    <t>定格エネルギー消費量</t>
    <phoneticPr fontId="3"/>
  </si>
  <si>
    <t>熱源容量
[kW]</t>
    <phoneticPr fontId="3"/>
  </si>
  <si>
    <t>高効率冷媒
R410A</t>
    <rPh sb="0" eb="1">
      <t>コウ</t>
    </rPh>
    <rPh sb="1" eb="3">
      <t>コウリツ</t>
    </rPh>
    <rPh sb="3" eb="5">
      <t>レイバイ</t>
    </rPh>
    <phoneticPr fontId="3"/>
  </si>
  <si>
    <t>高効率
（IE2）
モータ</t>
    <phoneticPr fontId="3"/>
  </si>
  <si>
    <t>空調用1次ポンプ変流量制御</t>
    <rPh sb="0" eb="3">
      <t>クウチョウヨウ</t>
    </rPh>
    <rPh sb="4" eb="5">
      <t>ジ</t>
    </rPh>
    <rPh sb="8" eb="9">
      <t>ヘン</t>
    </rPh>
    <rPh sb="9" eb="11">
      <t>リュウリョウ</t>
    </rPh>
    <rPh sb="11" eb="13">
      <t>セイギョ</t>
    </rPh>
    <phoneticPr fontId="3"/>
  </si>
  <si>
    <t>空調用2次ポンプ変流量制御</t>
    <rPh sb="0" eb="3">
      <t>クウチョウヨウ</t>
    </rPh>
    <rPh sb="4" eb="5">
      <t>ジ</t>
    </rPh>
    <rPh sb="8" eb="9">
      <t>ヘン</t>
    </rPh>
    <rPh sb="9" eb="11">
      <t>リュウリョウ</t>
    </rPh>
    <rPh sb="11" eb="13">
      <t>セイギョ</t>
    </rPh>
    <phoneticPr fontId="3"/>
  </si>
  <si>
    <t>空調2次ポンプ末端差圧制御</t>
    <rPh sb="0" eb="2">
      <t>クウチョウ</t>
    </rPh>
    <rPh sb="3" eb="4">
      <t>ジ</t>
    </rPh>
    <rPh sb="7" eb="9">
      <t>マッタン</t>
    </rPh>
    <rPh sb="9" eb="11">
      <t>サアツ</t>
    </rPh>
    <rPh sb="11" eb="13">
      <t>セイギョ</t>
    </rPh>
    <phoneticPr fontId="3"/>
  </si>
  <si>
    <t>熱交換器の断熱</t>
    <rPh sb="0" eb="4">
      <t>ネツコウカンキ</t>
    </rPh>
    <rPh sb="5" eb="7">
      <t>ダンネツ</t>
    </rPh>
    <phoneticPr fontId="3"/>
  </si>
  <si>
    <t>トップランナー変圧器</t>
    <rPh sb="7" eb="10">
      <t>ヘンアツキ</t>
    </rPh>
    <phoneticPr fontId="3"/>
  </si>
  <si>
    <t>高効率照明器具</t>
    <rPh sb="0" eb="3">
      <t>コウコウリツ</t>
    </rPh>
    <rPh sb="3" eb="5">
      <t>ショウメイ</t>
    </rPh>
    <rPh sb="5" eb="7">
      <t>キグ</t>
    </rPh>
    <phoneticPr fontId="3"/>
  </si>
  <si>
    <t>照明の初期照度補正制御</t>
    <phoneticPr fontId="3"/>
  </si>
  <si>
    <t>照明の昼光利用照明制御</t>
    <phoneticPr fontId="3"/>
  </si>
  <si>
    <t>主たるランプ種類</t>
    <phoneticPr fontId="3"/>
  </si>
  <si>
    <t>消費
電力
[W]</t>
    <phoneticPr fontId="3"/>
  </si>
  <si>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3"/>
  </si>
  <si>
    <t>熱交換器が断熱されているか。</t>
    <rPh sb="0" eb="4">
      <t>ネツコウカンキ</t>
    </rPh>
    <rPh sb="5" eb="7">
      <t>ダンネツ</t>
    </rPh>
    <phoneticPr fontId="3"/>
  </si>
  <si>
    <t>ボイラー、直焚吸収冷温水機等の燃焼機器の空気比管理が実施されているか。
※基準空気比、目標空気比の判断基準が不明な場合は手引きを参照すること。</t>
    <rPh sb="5" eb="6">
      <t>ジカ</t>
    </rPh>
    <rPh sb="6" eb="7">
      <t>タ</t>
    </rPh>
    <rPh sb="7" eb="9">
      <t>キュウシュウ</t>
    </rPh>
    <rPh sb="9" eb="10">
      <t>レイ</t>
    </rPh>
    <rPh sb="10" eb="12">
      <t>オンスイ</t>
    </rPh>
    <rPh sb="12" eb="13">
      <t>キ</t>
    </rPh>
    <phoneticPr fontId="3"/>
  </si>
  <si>
    <t xml:space="preserve">夏季、居室の室内温度の適正化（26℃程度）やクールビズ（室内設定温度の緩和）が実施されているか。
</t>
    <rPh sb="0" eb="2">
      <t>カキ</t>
    </rPh>
    <rPh sb="3" eb="5">
      <t>キョシツ</t>
    </rPh>
    <rPh sb="6" eb="8">
      <t>シツナイ</t>
    </rPh>
    <rPh sb="8" eb="10">
      <t>オンド</t>
    </rPh>
    <rPh sb="11" eb="14">
      <t>テキセイカ</t>
    </rPh>
    <rPh sb="18" eb="20">
      <t>テイド</t>
    </rPh>
    <rPh sb="28" eb="30">
      <t>シツナイ</t>
    </rPh>
    <rPh sb="30" eb="32">
      <t>セッテイ</t>
    </rPh>
    <rPh sb="32" eb="34">
      <t>オンド</t>
    </rPh>
    <rPh sb="35" eb="37">
      <t>カンワ</t>
    </rPh>
    <rPh sb="39" eb="41">
      <t>ジッシ</t>
    </rPh>
    <phoneticPr fontId="3"/>
  </si>
  <si>
    <t>ビルエネルギーマネジメントシステム（BEMS）等の導入</t>
  </si>
  <si>
    <t>高効率冷却塔及び省エネ制御の導入</t>
  </si>
  <si>
    <t>高効率空調用ポンプ及び省エネ制御の導入</t>
  </si>
  <si>
    <t>照明の人感センサーによる在室検知制御の導入</t>
  </si>
  <si>
    <t>居室の昼休み及び時間外の消灯及び間引点灯</t>
  </si>
  <si>
    <t>給湯設備の省エネ運用</t>
  </si>
  <si>
    <t>－</t>
    <phoneticPr fontId="3"/>
  </si>
  <si>
    <t>熱供給施設</t>
    <phoneticPr fontId="3"/>
  </si>
  <si>
    <t>CEC/AC</t>
    <phoneticPr fontId="3"/>
  </si>
  <si>
    <t>CEC/V</t>
    <phoneticPr fontId="3"/>
  </si>
  <si>
    <t>CEC/L</t>
    <phoneticPr fontId="3"/>
  </si>
  <si>
    <t>CEC/HW</t>
    <phoneticPr fontId="3"/>
  </si>
  <si>
    <t>EC/EV</t>
    <phoneticPr fontId="3"/>
  </si>
  <si>
    <t>商業施設内の飲食店舗割合</t>
    <phoneticPr fontId="3"/>
  </si>
  <si>
    <t>[kW]電気</t>
    <phoneticPr fontId="3"/>
  </si>
  <si>
    <t>[MJ/h]ガス</t>
    <phoneticPr fontId="3"/>
  </si>
  <si>
    <t>[kg/h]LPG</t>
    <phoneticPr fontId="3"/>
  </si>
  <si>
    <t>[ℓ/h]A重油</t>
    <phoneticPr fontId="3"/>
  </si>
  <si>
    <t>[ℓ/h]灯油</t>
    <phoneticPr fontId="3"/>
  </si>
  <si>
    <t>-</t>
    <phoneticPr fontId="3"/>
  </si>
  <si>
    <t>8℃以上10℃未満</t>
    <phoneticPr fontId="3"/>
  </si>
  <si>
    <t>7℃以上8℃未満</t>
    <phoneticPr fontId="3"/>
  </si>
  <si>
    <t>6℃以上7℃未満</t>
    <phoneticPr fontId="3"/>
  </si>
  <si>
    <t>地域冷暖房と同一</t>
    <phoneticPr fontId="3"/>
  </si>
  <si>
    <t>空調機回りのみ</t>
    <phoneticPr fontId="3"/>
  </si>
  <si>
    <t>台数</t>
    <phoneticPr fontId="3"/>
  </si>
  <si>
    <t>年間発電量
[MWh/年]</t>
    <phoneticPr fontId="3"/>
  </si>
  <si>
    <t>ガスタービン</t>
    <phoneticPr fontId="3"/>
  </si>
  <si>
    <t>ガスエンジン</t>
    <phoneticPr fontId="3"/>
  </si>
  <si>
    <t>ディーゼルエンジン</t>
    <phoneticPr fontId="3"/>
  </si>
  <si>
    <t>TableNo.</t>
    <phoneticPr fontId="3"/>
  </si>
  <si>
    <t>実施無し</t>
    <phoneticPr fontId="3"/>
  </si>
  <si>
    <t>全てで実施</t>
    <phoneticPr fontId="3"/>
  </si>
  <si>
    <t>全て</t>
    <phoneticPr fontId="3"/>
  </si>
  <si>
    <t>1年以上に1回又は実施無し</t>
    <phoneticPr fontId="3"/>
  </si>
  <si>
    <t>ｾﾗﾐｯｸﾒﾀﾙﾊﾗｲﾄﾞﾗﾝﾌﾟ</t>
    <phoneticPr fontId="3"/>
  </si>
  <si>
    <t>メタルハライドランプ</t>
    <phoneticPr fontId="3"/>
  </si>
  <si>
    <t>-</t>
    <phoneticPr fontId="3"/>
  </si>
  <si>
    <t>全てで実施</t>
    <phoneticPr fontId="3"/>
  </si>
  <si>
    <t>実施無し</t>
    <phoneticPr fontId="3"/>
  </si>
  <si>
    <t>通年給湯中止</t>
    <phoneticPr fontId="3"/>
  </si>
  <si>
    <t>夏季の給湯中止</t>
    <phoneticPr fontId="3"/>
  </si>
  <si>
    <t>熱交換器無し</t>
    <rPh sb="0" eb="4">
      <t>ネツコウカンキ</t>
    </rPh>
    <rPh sb="4" eb="5">
      <t>ナ</t>
    </rPh>
    <phoneticPr fontId="3"/>
  </si>
  <si>
    <t>ｴﾝﾄﾗﾝｽﾎｰﾙ･ﾛﾋﾞｰ</t>
    <phoneticPr fontId="3"/>
  </si>
  <si>
    <t>ｶﾞｽｴﾝｼﾞﾝﾋｰﾄﾎﾟﾝﾌﾟ式
 GHP</t>
    <phoneticPr fontId="3"/>
  </si>
  <si>
    <t>電算室用</t>
    <phoneticPr fontId="3"/>
  </si>
  <si>
    <t>②</t>
    <phoneticPr fontId="3"/>
  </si>
  <si>
    <t>③</t>
    <phoneticPr fontId="3"/>
  </si>
  <si>
    <r>
      <t>高効率機器</t>
    </r>
    <r>
      <rPr>
        <sz val="8"/>
        <rFont val="ＭＳ Ｐゴシック"/>
        <family val="3"/>
        <charset val="128"/>
      </rPr>
      <t>（①～③のいずれか）</t>
    </r>
    <rPh sb="0" eb="3">
      <t>コウコウリツ</t>
    </rPh>
    <rPh sb="3" eb="5">
      <t>キキ</t>
    </rPh>
    <phoneticPr fontId="3"/>
  </si>
  <si>
    <t>熱源機器の運転の適正化のため、空調負荷と運転台数の関係をグラフ化し分析しているか。</t>
    <rPh sb="0" eb="2">
      <t>ネツゲン</t>
    </rPh>
    <rPh sb="2" eb="4">
      <t>キキ</t>
    </rPh>
    <rPh sb="5" eb="7">
      <t>ウンテン</t>
    </rPh>
    <rPh sb="8" eb="11">
      <t>テキセイカ</t>
    </rPh>
    <rPh sb="15" eb="17">
      <t>クウチョウ</t>
    </rPh>
    <rPh sb="17" eb="19">
      <t>フカ</t>
    </rPh>
    <rPh sb="20" eb="22">
      <t>ウンテン</t>
    </rPh>
    <rPh sb="22" eb="24">
      <t>ダイスウ</t>
    </rPh>
    <rPh sb="25" eb="27">
      <t>カンケイ</t>
    </rPh>
    <rPh sb="31" eb="32">
      <t>カ</t>
    </rPh>
    <rPh sb="33" eb="35">
      <t>ブンセキ</t>
    </rPh>
    <phoneticPr fontId="3"/>
  </si>
  <si>
    <t>② 冷暖房平均COP</t>
    <rPh sb="2" eb="5">
      <t>レイダンボウ</t>
    </rPh>
    <rPh sb="5" eb="7">
      <t>ヘイキン</t>
    </rPh>
    <phoneticPr fontId="3"/>
  </si>
  <si>
    <t>① 通年ｴﾈﾙｷﾞｰ消費効率APF</t>
    <rPh sb="2" eb="4">
      <t>ツウネン</t>
    </rPh>
    <rPh sb="10" eb="12">
      <t>ショウヒ</t>
    </rPh>
    <rPh sb="12" eb="14">
      <t>コウリツ</t>
    </rPh>
    <phoneticPr fontId="3"/>
  </si>
  <si>
    <t>　 別シートの設備台帳に記入できない場合のみ、右欄に記入する。</t>
    <phoneticPr fontId="3"/>
  </si>
  <si>
    <t>搬入口近接センサーによる扉の自動開閉化</t>
    <phoneticPr fontId="3"/>
  </si>
  <si>
    <t>以前の設置機器の割合</t>
    <rPh sb="0" eb="2">
      <t>イゼン</t>
    </rPh>
    <rPh sb="3" eb="5">
      <t>セッチ</t>
    </rPh>
    <rPh sb="5" eb="7">
      <t>キキ</t>
    </rPh>
    <rPh sb="8" eb="10">
      <t>ワリアイ</t>
    </rPh>
    <phoneticPr fontId="3"/>
  </si>
  <si>
    <t>電算用ﾊﾟｯｹｰｼﾞ</t>
    <phoneticPr fontId="3"/>
  </si>
  <si>
    <t>ポンプ</t>
    <phoneticPr fontId="3"/>
  </si>
  <si>
    <t>コジェネ</t>
    <phoneticPr fontId="3"/>
  </si>
  <si>
    <t>ﾊﾟｯｹｰｼﾞ</t>
    <phoneticPr fontId="3"/>
  </si>
  <si>
    <t>ファン</t>
    <phoneticPr fontId="3"/>
  </si>
  <si>
    <t>改修
対象
機器</t>
    <rPh sb="0" eb="2">
      <t>カイシュウ</t>
    </rPh>
    <rPh sb="3" eb="5">
      <t>タイショウ</t>
    </rPh>
    <rPh sb="6" eb="8">
      <t>キキ</t>
    </rPh>
    <phoneticPr fontId="3"/>
  </si>
  <si>
    <t>改修
対象
器具</t>
    <rPh sb="0" eb="2">
      <t>カイシュウ</t>
    </rPh>
    <rPh sb="3" eb="5">
      <t>タイショウ</t>
    </rPh>
    <rPh sb="6" eb="8">
      <t>キグ</t>
    </rPh>
    <phoneticPr fontId="3"/>
  </si>
  <si>
    <t>改修
対象
設備</t>
    <rPh sb="0" eb="2">
      <t>カイシュウ</t>
    </rPh>
    <rPh sb="3" eb="5">
      <t>タイショウ</t>
    </rPh>
    <rPh sb="6" eb="8">
      <t>セツビ</t>
    </rPh>
    <phoneticPr fontId="3"/>
  </si>
  <si>
    <t>改修対象機器</t>
    <rPh sb="0" eb="2">
      <t>カイシュウ</t>
    </rPh>
    <rPh sb="2" eb="4">
      <t>タイショウ</t>
    </rPh>
    <rPh sb="4" eb="6">
      <t>キキ</t>
    </rPh>
    <phoneticPr fontId="3"/>
  </si>
  <si>
    <t>改修対象器具</t>
    <rPh sb="0" eb="2">
      <t>カイシュウ</t>
    </rPh>
    <rPh sb="2" eb="4">
      <t>タイショウ</t>
    </rPh>
    <rPh sb="4" eb="6">
      <t>キグ</t>
    </rPh>
    <phoneticPr fontId="3"/>
  </si>
  <si>
    <t>改修対象設備</t>
    <rPh sb="0" eb="2">
      <t>カイシュウ</t>
    </rPh>
    <rPh sb="2" eb="4">
      <t>タイショウ</t>
    </rPh>
    <rPh sb="4" eb="6">
      <t>セツビ</t>
    </rPh>
    <phoneticPr fontId="3"/>
  </si>
  <si>
    <t>ﾊﾟｯｹｰｼﾞ</t>
  </si>
  <si>
    <t>電算用ﾊﾟｯｹｰｼﾞ</t>
  </si>
  <si>
    <t>省エネ余地</t>
    <rPh sb="0" eb="1">
      <t>ショウ</t>
    </rPh>
    <rPh sb="3" eb="5">
      <t>ヨチ</t>
    </rPh>
    <phoneticPr fontId="3"/>
  </si>
  <si>
    <t>高効率LED（120lm/W以上）</t>
    <rPh sb="14" eb="16">
      <t>イジョウ</t>
    </rPh>
    <phoneticPr fontId="3"/>
  </si>
  <si>
    <t>LED（120lm/W未満）</t>
    <rPh sb="11" eb="13">
      <t>ミマン</t>
    </rPh>
    <phoneticPr fontId="3"/>
  </si>
  <si>
    <t>高効率機器</t>
    <phoneticPr fontId="3"/>
  </si>
  <si>
    <t>高効率機器</t>
    <rPh sb="0" eb="3">
      <t>コウコウリツ</t>
    </rPh>
    <rPh sb="3" eb="5">
      <t>キキ</t>
    </rPh>
    <phoneticPr fontId="3"/>
  </si>
  <si>
    <t>改修対象年度</t>
    <rPh sb="0" eb="2">
      <t>カイシュウ</t>
    </rPh>
    <rPh sb="2" eb="4">
      <t>タイショウ</t>
    </rPh>
    <rPh sb="4" eb="6">
      <t>ネンド</t>
    </rPh>
    <phoneticPr fontId="3"/>
  </si>
  <si>
    <t>用途補正
係数</t>
    <rPh sb="0" eb="2">
      <t>ヨウト</t>
    </rPh>
    <phoneticPr fontId="3"/>
  </si>
  <si>
    <t>省エネ
ポテンシャル</t>
    <rPh sb="0" eb="1">
      <t>ショウ</t>
    </rPh>
    <phoneticPr fontId="3"/>
  </si>
  <si>
    <t>ｴﾈﾙｷﾞｰ
消費先区分</t>
    <rPh sb="10" eb="12">
      <t>クブン</t>
    </rPh>
    <phoneticPr fontId="3"/>
  </si>
  <si>
    <t>ｴﾈﾙｷﾞｰ
消費先比率</t>
    <rPh sb="9" eb="10">
      <t>サキ</t>
    </rPh>
    <phoneticPr fontId="3"/>
  </si>
  <si>
    <t>省エネ率</t>
    <phoneticPr fontId="3"/>
  </si>
  <si>
    <t>適用範囲
補正係数</t>
    <phoneticPr fontId="3"/>
  </si>
  <si>
    <t>省エネ余地
（現時点）</t>
    <rPh sb="3" eb="5">
      <t>ヨチ</t>
    </rPh>
    <rPh sb="7" eb="10">
      <t>ゲンジテン</t>
    </rPh>
    <phoneticPr fontId="3"/>
  </si>
  <si>
    <t>省エネ効果
（現時点）</t>
    <rPh sb="0" eb="1">
      <t>ショウ</t>
    </rPh>
    <rPh sb="3" eb="5">
      <t>コウカ</t>
    </rPh>
    <phoneticPr fontId="3"/>
  </si>
  <si>
    <t>換気</t>
    <phoneticPr fontId="3"/>
  </si>
  <si>
    <t>給排水</t>
    <phoneticPr fontId="3"/>
  </si>
  <si>
    <t>外気</t>
    <rPh sb="0" eb="2">
      <t>ガイキ</t>
    </rPh>
    <phoneticPr fontId="3"/>
  </si>
  <si>
    <t>研究施設</t>
    <rPh sb="0" eb="2">
      <t>ケンキュウ</t>
    </rPh>
    <rPh sb="2" eb="4">
      <t>シセツ</t>
    </rPh>
    <phoneticPr fontId="3"/>
  </si>
  <si>
    <t>対象設備無し</t>
    <rPh sb="0" eb="2">
      <t>タイショウ</t>
    </rPh>
    <rPh sb="2" eb="4">
      <t>セツビ</t>
    </rPh>
    <rPh sb="4" eb="5">
      <t>ナ</t>
    </rPh>
    <phoneticPr fontId="3"/>
  </si>
  <si>
    <t>散水ポンプ無し</t>
    <rPh sb="0" eb="2">
      <t>サンスイ</t>
    </rPh>
    <rPh sb="5" eb="6">
      <t>ナ</t>
    </rPh>
    <phoneticPr fontId="3"/>
  </si>
  <si>
    <t>空調2次ポンプ無し</t>
    <rPh sb="7" eb="8">
      <t>ナ</t>
    </rPh>
    <phoneticPr fontId="3"/>
  </si>
  <si>
    <t>空調1次ポンプ無し</t>
    <rPh sb="7" eb="8">
      <t>ナ</t>
    </rPh>
    <phoneticPr fontId="3"/>
  </si>
  <si>
    <t>冷却水ポンプ無し</t>
    <rPh sb="6" eb="7">
      <t>ナ</t>
    </rPh>
    <phoneticPr fontId="3"/>
  </si>
  <si>
    <t>実施無し</t>
    <phoneticPr fontId="3"/>
  </si>
  <si>
    <t>熱源機器無し</t>
    <rPh sb="0" eb="4">
      <t>ネツゲンキキ</t>
    </rPh>
    <rPh sb="4" eb="5">
      <t>ナ</t>
    </rPh>
    <phoneticPr fontId="3"/>
  </si>
  <si>
    <t>全て24時間空調</t>
    <rPh sb="0" eb="1">
      <t>スベ</t>
    </rPh>
    <rPh sb="4" eb="6">
      <t>ジカン</t>
    </rPh>
    <rPh sb="6" eb="7">
      <t>クウ</t>
    </rPh>
    <rPh sb="7" eb="8">
      <t>チョウ</t>
    </rPh>
    <phoneticPr fontId="3"/>
  </si>
  <si>
    <t>ｴﾚﾍﾞｰﾀｰ機械室無し</t>
    <rPh sb="7" eb="10">
      <t>キカイシツ</t>
    </rPh>
    <rPh sb="10" eb="11">
      <t>ナ</t>
    </rPh>
    <phoneticPr fontId="3"/>
  </si>
  <si>
    <t>対象室無し</t>
    <rPh sb="0" eb="2">
      <t>タイショウ</t>
    </rPh>
    <rPh sb="2" eb="3">
      <t>シツ</t>
    </rPh>
    <rPh sb="3" eb="4">
      <t>ナ</t>
    </rPh>
    <phoneticPr fontId="3"/>
  </si>
  <si>
    <t>対象用途部分無し</t>
    <rPh sb="0" eb="2">
      <t>タイショウ</t>
    </rPh>
    <rPh sb="6" eb="7">
      <t>ナ</t>
    </rPh>
    <phoneticPr fontId="3"/>
  </si>
  <si>
    <t>給水ポンプユニット無し</t>
    <rPh sb="0" eb="2">
      <t>キュウスイ</t>
    </rPh>
    <rPh sb="9" eb="10">
      <t>ナ</t>
    </rPh>
    <phoneticPr fontId="3"/>
  </si>
  <si>
    <t>湯沸室</t>
    <rPh sb="0" eb="2">
      <t>トウフツ</t>
    </rPh>
    <rPh sb="2" eb="3">
      <t>ムロ</t>
    </rPh>
    <phoneticPr fontId="3"/>
  </si>
  <si>
    <t>部分負荷時の熱源運転の適正化</t>
    <rPh sb="0" eb="2">
      <t>ブブン</t>
    </rPh>
    <rPh sb="2" eb="4">
      <t>フカ</t>
    </rPh>
    <rPh sb="4" eb="5">
      <t>ジ</t>
    </rPh>
    <rPh sb="6" eb="8">
      <t>ネツゲン</t>
    </rPh>
    <rPh sb="8" eb="10">
      <t>ウンテン</t>
    </rPh>
    <phoneticPr fontId="3"/>
  </si>
  <si>
    <t>インバータ制御系統のバルブの開度調整</t>
    <rPh sb="5" eb="7">
      <t>セイギョ</t>
    </rPh>
    <rPh sb="7" eb="9">
      <t>ケイトウ</t>
    </rPh>
    <phoneticPr fontId="3"/>
  </si>
  <si>
    <t>熱源機器の点検・清掃</t>
    <rPh sb="0" eb="2">
      <t>ネツゲン</t>
    </rPh>
    <rPh sb="2" eb="4">
      <t>キキ</t>
    </rPh>
    <rPh sb="5" eb="7">
      <t>テンケン</t>
    </rPh>
    <phoneticPr fontId="3"/>
  </si>
  <si>
    <t>冷凍機のコンデンサ（凝縮機）及びエバポレータ（蒸発機）の清掃、燃焼機器の伝熱面の清掃及びスケール除去が実施されているか。</t>
    <rPh sb="10" eb="12">
      <t>ギョウシュク</t>
    </rPh>
    <rPh sb="12" eb="13">
      <t>キ</t>
    </rPh>
    <rPh sb="14" eb="15">
      <t>オヨ</t>
    </rPh>
    <rPh sb="23" eb="25">
      <t>ジョウハツ</t>
    </rPh>
    <rPh sb="25" eb="26">
      <t>キ</t>
    </rPh>
    <rPh sb="51" eb="53">
      <t>ジッシ</t>
    </rPh>
    <phoneticPr fontId="3"/>
  </si>
  <si>
    <t>ウォーミングアップ時の外気遮断制御の導入</t>
    <rPh sb="9" eb="10">
      <t>ジ</t>
    </rPh>
    <rPh sb="11" eb="13">
      <t>ガイキ</t>
    </rPh>
    <rPh sb="13" eb="15">
      <t>シャダン</t>
    </rPh>
    <rPh sb="15" eb="17">
      <t>セイギョ</t>
    </rPh>
    <phoneticPr fontId="3"/>
  </si>
  <si>
    <t>電算室の冷気と暖気が混合しない設備の導入</t>
    <rPh sb="0" eb="2">
      <t>デンサン</t>
    </rPh>
    <rPh sb="2" eb="3">
      <t>シツ</t>
    </rPh>
    <phoneticPr fontId="3"/>
  </si>
  <si>
    <t>駐車場ファンのCO又はCO2濃度制御の導入</t>
    <rPh sb="9" eb="10">
      <t>マタ</t>
    </rPh>
    <rPh sb="14" eb="16">
      <t>ノウド</t>
    </rPh>
    <phoneticPr fontId="3"/>
  </si>
  <si>
    <t>置換換気方式又は給排気形フード</t>
    <rPh sb="4" eb="6">
      <t>ホウシキ</t>
    </rPh>
    <rPh sb="6" eb="7">
      <t>マタ</t>
    </rPh>
    <phoneticPr fontId="3"/>
  </si>
  <si>
    <t>夏季居室の室内温度の適正化
・クールビズの実施</t>
    <rPh sb="21" eb="23">
      <t>ジッシ</t>
    </rPh>
    <phoneticPr fontId="3"/>
  </si>
  <si>
    <t>貯湯式電気温水器の夜間・休日の電源停止</t>
    <rPh sb="0" eb="1">
      <t>チョ</t>
    </rPh>
    <rPh sb="1" eb="2">
      <t>ユ</t>
    </rPh>
    <rPh sb="2" eb="3">
      <t>シキ</t>
    </rPh>
    <rPh sb="3" eb="5">
      <t>デンキ</t>
    </rPh>
    <rPh sb="5" eb="8">
      <t>オンスイキ</t>
    </rPh>
    <rPh sb="12" eb="14">
      <t>キュウジツ</t>
    </rPh>
    <phoneticPr fontId="3"/>
  </si>
  <si>
    <t>空気熱源ヒートポンプユニット</t>
    <rPh sb="0" eb="2">
      <t>クウキ</t>
    </rPh>
    <rPh sb="2" eb="4">
      <t>ネツゲン</t>
    </rPh>
    <phoneticPr fontId="4"/>
  </si>
  <si>
    <t>熱回収ヒートポンプユニット</t>
    <rPh sb="0" eb="1">
      <t>ネツ</t>
    </rPh>
    <rPh sb="1" eb="3">
      <t>カイシュウ</t>
    </rPh>
    <phoneticPr fontId="4"/>
  </si>
  <si>
    <t>熱回収ターボ冷凍機</t>
    <rPh sb="0" eb="1">
      <t>ネツ</t>
    </rPh>
    <rPh sb="1" eb="3">
      <t>カイシュウ</t>
    </rPh>
    <phoneticPr fontId="4"/>
  </si>
  <si>
    <t>小形吸収冷温水機ユニット</t>
    <rPh sb="0" eb="2">
      <t>コガタ</t>
    </rPh>
    <rPh sb="2" eb="4">
      <t>キュウシュウ</t>
    </rPh>
    <rPh sb="4" eb="5">
      <t>レイ</t>
    </rPh>
    <rPh sb="5" eb="7">
      <t>オンスイ</t>
    </rPh>
    <rPh sb="7" eb="8">
      <t>キ</t>
    </rPh>
    <phoneticPr fontId="4"/>
  </si>
  <si>
    <t>冷温熱源</t>
    <rPh sb="0" eb="2">
      <t>レイオン</t>
    </rPh>
    <rPh sb="2" eb="4">
      <t>ネツゲン</t>
    </rPh>
    <phoneticPr fontId="3"/>
  </si>
  <si>
    <t xml:space="preserve">パッケージ形空調機（ビル用マルチエアコン等）が高効率化されているか。
</t>
    <rPh sb="23" eb="24">
      <t>コウ</t>
    </rPh>
    <rPh sb="24" eb="26">
      <t>コウリツ</t>
    </rPh>
    <rPh sb="26" eb="27">
      <t>カ</t>
    </rPh>
    <phoneticPr fontId="3"/>
  </si>
  <si>
    <t>←改修対象割合</t>
    <rPh sb="1" eb="3">
      <t>カイシュウ</t>
    </rPh>
    <rPh sb="3" eb="5">
      <t>タイショウ</t>
    </rPh>
    <rPh sb="5" eb="7">
      <t>ワリアイ</t>
    </rPh>
    <phoneticPr fontId="3"/>
  </si>
  <si>
    <t>←台数</t>
    <rPh sb="1" eb="3">
      <t>ダイスウ</t>
    </rPh>
    <phoneticPr fontId="3"/>
  </si>
  <si>
    <t>高効率変圧器が導入されているか。</t>
    <rPh sb="0" eb="1">
      <t>コウ</t>
    </rPh>
    <phoneticPr fontId="3"/>
  </si>
  <si>
    <t>※高効率機器の記入は、①通年エネルギー消費効率APF、②冷暖房平均COP、又は③インバータ制御機器と高効率冷媒（R410A）のいずれか
　 とする。高効率機器は、①又は②が水準を超えているものとし、①と②が不明な場合は③とする。ガスエンジンヒートポンプ式空気調和機に
　 エンジン低速化が導入されている場合は、 インバータ制御機器が導入されているものと同等と見なすものとする。</t>
    <rPh sb="1" eb="4">
      <t>コウコウリツ</t>
    </rPh>
    <rPh sb="4" eb="6">
      <t>キキ</t>
    </rPh>
    <rPh sb="7" eb="9">
      <t>キニュウ</t>
    </rPh>
    <rPh sb="37" eb="38">
      <t>マタ</t>
    </rPh>
    <rPh sb="82" eb="83">
      <t>マタ</t>
    </rPh>
    <rPh sb="89" eb="90">
      <t>コ</t>
    </rPh>
    <rPh sb="103" eb="105">
      <t>フメイ</t>
    </rPh>
    <rPh sb="106" eb="108">
      <t>バアイ</t>
    </rPh>
    <phoneticPr fontId="3"/>
  </si>
  <si>
    <t>競技場</t>
    <rPh sb="0" eb="3">
      <t>キョウギジョウ</t>
    </rPh>
    <phoneticPr fontId="3"/>
  </si>
  <si>
    <t>エントランスホール</t>
    <phoneticPr fontId="3"/>
  </si>
  <si>
    <t>飲食店舗厨房</t>
    <rPh sb="0" eb="2">
      <t>インショク</t>
    </rPh>
    <rPh sb="2" eb="4">
      <t>テンポ</t>
    </rPh>
    <rPh sb="4" eb="6">
      <t>チュウボウ</t>
    </rPh>
    <phoneticPr fontId="3"/>
  </si>
  <si>
    <t>店舗通路</t>
    <rPh sb="0" eb="2">
      <t>テンポ</t>
    </rPh>
    <phoneticPr fontId="3"/>
  </si>
  <si>
    <t>係数</t>
    <rPh sb="0" eb="2">
      <t>ケイスウ</t>
    </rPh>
    <phoneticPr fontId="3"/>
  </si>
  <si>
    <t>主たる建物の竣工年度</t>
    <rPh sb="0" eb="1">
      <t>シュ</t>
    </rPh>
    <rPh sb="3" eb="5">
      <t>タテモノ</t>
    </rPh>
    <rPh sb="6" eb="8">
      <t>シュンコウ</t>
    </rPh>
    <rPh sb="8" eb="10">
      <t>ネンド</t>
    </rPh>
    <phoneticPr fontId="3"/>
  </si>
  <si>
    <t>主要な昇降機設備の設置年度</t>
    <rPh sb="3" eb="6">
      <t>ショウコウキ</t>
    </rPh>
    <rPh sb="6" eb="8">
      <t>セツビ</t>
    </rPh>
    <phoneticPr fontId="3"/>
  </si>
  <si>
    <t>ｵﾌｨｽﾋﾞﾙ 20,000～40,000㎡</t>
    <phoneticPr fontId="3"/>
  </si>
  <si>
    <t>ｵﾌｨｽﾋﾞﾙ 40,000～70,000㎡</t>
    <phoneticPr fontId="3"/>
  </si>
  <si>
    <t>高効率
器具</t>
    <phoneticPr fontId="3"/>
  </si>
  <si>
    <t>改修対象機器割合</t>
    <rPh sb="0" eb="2">
      <t>カイシュウ</t>
    </rPh>
    <rPh sb="2" eb="4">
      <t>タイショウ</t>
    </rPh>
    <rPh sb="4" eb="6">
      <t>キキ</t>
    </rPh>
    <rPh sb="6" eb="8">
      <t>ワリアイ</t>
    </rPh>
    <phoneticPr fontId="3"/>
  </si>
  <si>
    <t>←合計</t>
    <rPh sb="1" eb="3">
      <t>ゴウケイ</t>
    </rPh>
    <phoneticPr fontId="3"/>
  </si>
  <si>
    <t>器具</t>
    <rPh sb="0" eb="2">
      <t>キグ</t>
    </rPh>
    <phoneticPr fontId="3"/>
  </si>
  <si>
    <t>照度</t>
    <rPh sb="0" eb="2">
      <t>ショウド</t>
    </rPh>
    <phoneticPr fontId="3"/>
  </si>
  <si>
    <t>適用範囲補正(初期照度・昼光利用制御）</t>
    <rPh sb="0" eb="2">
      <t>テキヨウ</t>
    </rPh>
    <rPh sb="2" eb="4">
      <t>ハンイ</t>
    </rPh>
    <rPh sb="4" eb="6">
      <t>ホセイ</t>
    </rPh>
    <rPh sb="7" eb="9">
      <t>ショキ</t>
    </rPh>
    <rPh sb="9" eb="11">
      <t>ショウド</t>
    </rPh>
    <rPh sb="12" eb="13">
      <t>ヒル</t>
    </rPh>
    <rPh sb="13" eb="14">
      <t>ヒカリ</t>
    </rPh>
    <rPh sb="14" eb="16">
      <t>リヨウ</t>
    </rPh>
    <rPh sb="16" eb="18">
      <t>セイギョ</t>
    </rPh>
    <phoneticPr fontId="3"/>
  </si>
  <si>
    <t>全体重付平均係数（評価点）</t>
    <rPh sb="0" eb="2">
      <t>ゼンタイ</t>
    </rPh>
    <rPh sb="2" eb="3">
      <t>オモ</t>
    </rPh>
    <rPh sb="3" eb="4">
      <t>ヅ</t>
    </rPh>
    <rPh sb="9" eb="12">
      <t>ヒョウカテン</t>
    </rPh>
    <phoneticPr fontId="3"/>
  </si>
  <si>
    <t>照度基準</t>
    <rPh sb="0" eb="2">
      <t>ショウド</t>
    </rPh>
    <rPh sb="2" eb="4">
      <t>キジュン</t>
    </rPh>
    <phoneticPr fontId="3"/>
  </si>
  <si>
    <t>←照度低減可能な範囲</t>
    <rPh sb="1" eb="3">
      <t>ショウド</t>
    </rPh>
    <rPh sb="3" eb="5">
      <t>テイゲン</t>
    </rPh>
    <rPh sb="5" eb="7">
      <t>カノウ</t>
    </rPh>
    <rPh sb="8" eb="10">
      <t>ハンイ</t>
    </rPh>
    <phoneticPr fontId="3"/>
  </si>
  <si>
    <t>←適用範囲</t>
    <rPh sb="1" eb="3">
      <t>テキヨウ</t>
    </rPh>
    <rPh sb="3" eb="5">
      <t>ハンイ</t>
    </rPh>
    <phoneticPr fontId="3"/>
  </si>
  <si>
    <t>適用範囲</t>
    <phoneticPr fontId="3"/>
  </si>
  <si>
    <t>※設備台帳未記入の場合のみ</t>
    <rPh sb="5" eb="6">
      <t>ミ</t>
    </rPh>
    <rPh sb="9" eb="11">
      <t>バアイ</t>
    </rPh>
    <phoneticPr fontId="3"/>
  </si>
  <si>
    <t>導入比率（台帳から）</t>
    <rPh sb="0" eb="2">
      <t>ドウニュウ</t>
    </rPh>
    <rPh sb="2" eb="4">
      <t>ヒリツ</t>
    </rPh>
    <rPh sb="5" eb="7">
      <t>ダイチョウ</t>
    </rPh>
    <phoneticPr fontId="3"/>
  </si>
  <si>
    <t>重み</t>
    <rPh sb="0" eb="1">
      <t>オモ</t>
    </rPh>
    <phoneticPr fontId="3"/>
  </si>
  <si>
    <t>係数(改修対象判断)</t>
    <rPh sb="0" eb="2">
      <t>ケイスウ</t>
    </rPh>
    <rPh sb="3" eb="5">
      <t>カイシュウ</t>
    </rPh>
    <rPh sb="5" eb="7">
      <t>タイショウ</t>
    </rPh>
    <rPh sb="7" eb="9">
      <t>ハンダン</t>
    </rPh>
    <phoneticPr fontId="3"/>
  </si>
  <si>
    <t>←改修対象割合（左表）</t>
    <rPh sb="1" eb="3">
      <t>カイシュウ</t>
    </rPh>
    <rPh sb="3" eb="5">
      <t>タイショウ</t>
    </rPh>
    <rPh sb="5" eb="7">
      <t>ワリアイ</t>
    </rPh>
    <rPh sb="8" eb="9">
      <t>ヒダリ</t>
    </rPh>
    <rPh sb="9" eb="10">
      <t>ヒョウ</t>
    </rPh>
    <phoneticPr fontId="3"/>
  </si>
  <si>
    <t>高効率照明の導入</t>
    <rPh sb="0" eb="1">
      <t>コウ</t>
    </rPh>
    <rPh sb="1" eb="3">
      <t>コウリツ</t>
    </rPh>
    <rPh sb="6" eb="8">
      <t>ドウニュウ</t>
    </rPh>
    <phoneticPr fontId="3"/>
  </si>
  <si>
    <t>適切な照度での運用</t>
    <rPh sb="0" eb="2">
      <t>テキセツ</t>
    </rPh>
    <rPh sb="3" eb="5">
      <t>ショウド</t>
    </rPh>
    <rPh sb="7" eb="9">
      <t>ウンヨウ</t>
    </rPh>
    <phoneticPr fontId="3"/>
  </si>
  <si>
    <t>高効率冷却塔</t>
    <rPh sb="0" eb="1">
      <t>コウ</t>
    </rPh>
    <rPh sb="1" eb="3">
      <t>コウリツ</t>
    </rPh>
    <rPh sb="3" eb="6">
      <t>レイキャクトウ</t>
    </rPh>
    <phoneticPr fontId="3"/>
  </si>
  <si>
    <t>集計</t>
    <rPh sb="0" eb="2">
      <t>シュウケイ</t>
    </rPh>
    <phoneticPr fontId="3"/>
  </si>
  <si>
    <t>↑</t>
    <phoneticPr fontId="3"/>
  </si>
  <si>
    <t>　⇒事業所に対して非表示エリア</t>
    <phoneticPr fontId="3"/>
  </si>
  <si>
    <t>ファン無し</t>
    <rPh sb="3" eb="4">
      <t>ナ</t>
    </rPh>
    <phoneticPr fontId="3"/>
  </si>
  <si>
    <t>　緑色欄については、任意記入又は任意選択ですが、エネルギー管理上重要な内容のため、できる限り記入又は選択してください。</t>
    <rPh sb="1" eb="2">
      <t>ミドリ</t>
    </rPh>
    <rPh sb="2" eb="3">
      <t>イロ</t>
    </rPh>
    <rPh sb="3" eb="4">
      <t>ラン</t>
    </rPh>
    <rPh sb="10" eb="12">
      <t>ニンイ</t>
    </rPh>
    <rPh sb="12" eb="14">
      <t>キニュウ</t>
    </rPh>
    <rPh sb="14" eb="15">
      <t>マタ</t>
    </rPh>
    <rPh sb="16" eb="18">
      <t>ニンイ</t>
    </rPh>
    <rPh sb="18" eb="20">
      <t>センタク</t>
    </rPh>
    <rPh sb="29" eb="31">
      <t>カンリ</t>
    </rPh>
    <rPh sb="31" eb="32">
      <t>ジョウ</t>
    </rPh>
    <rPh sb="32" eb="34">
      <t>ジュウヨウ</t>
    </rPh>
    <rPh sb="35" eb="37">
      <t>ナイヨウ</t>
    </rPh>
    <rPh sb="48" eb="49">
      <t>マタ</t>
    </rPh>
    <rPh sb="50" eb="52">
      <t>センタク</t>
    </rPh>
    <phoneticPr fontId="3"/>
  </si>
  <si>
    <t>　水色欄については、設備台帳に記入できない場合のみ記入又は選択してください。</t>
    <rPh sb="1" eb="2">
      <t>ミズ</t>
    </rPh>
    <rPh sb="2" eb="3">
      <t>イロ</t>
    </rPh>
    <rPh sb="10" eb="12">
      <t>セツビ</t>
    </rPh>
    <rPh sb="12" eb="14">
      <t>ダイチョウ</t>
    </rPh>
    <rPh sb="15" eb="17">
      <t>キニュウ</t>
    </rPh>
    <rPh sb="21" eb="23">
      <t>バアイ</t>
    </rPh>
    <rPh sb="25" eb="27">
      <t>キニュウ</t>
    </rPh>
    <rPh sb="27" eb="28">
      <t>マタ</t>
    </rPh>
    <rPh sb="29" eb="31">
      <t>センタク</t>
    </rPh>
    <phoneticPr fontId="3"/>
  </si>
  <si>
    <t>・本ファイル（点検表作成ツール（第一区分事業所））の点検表及び設備台帳（熱源機器など）に記入してください。</t>
    <rPh sb="1" eb="2">
      <t>ホン</t>
    </rPh>
    <rPh sb="7" eb="9">
      <t>テンケン</t>
    </rPh>
    <rPh sb="9" eb="10">
      <t>ヒョウ</t>
    </rPh>
    <rPh sb="10" eb="12">
      <t>サクセイ</t>
    </rPh>
    <rPh sb="16" eb="17">
      <t>ダイ</t>
    </rPh>
    <rPh sb="17" eb="18">
      <t>イチ</t>
    </rPh>
    <rPh sb="18" eb="20">
      <t>クブン</t>
    </rPh>
    <rPh sb="20" eb="23">
      <t>ジギョウショ</t>
    </rPh>
    <rPh sb="26" eb="28">
      <t>テンケン</t>
    </rPh>
    <rPh sb="28" eb="29">
      <t>ヒョウ</t>
    </rPh>
    <rPh sb="36" eb="38">
      <t>ネツゲン</t>
    </rPh>
    <rPh sb="38" eb="40">
      <t>キキ</t>
    </rPh>
    <rPh sb="44" eb="46">
      <t>キニュウ</t>
    </rPh>
    <phoneticPr fontId="3"/>
  </si>
  <si>
    <t>２．省エネ余地一覧について</t>
    <rPh sb="2" eb="3">
      <t>ショウ</t>
    </rPh>
    <rPh sb="7" eb="9">
      <t>イチラン</t>
    </rPh>
    <phoneticPr fontId="3"/>
  </si>
  <si>
    <t>・省エネ余地が無い場合、又は対象となる設備がない場合には、”－”が表示されます。</t>
    <rPh sb="1" eb="2">
      <t>ショウ</t>
    </rPh>
    <rPh sb="4" eb="6">
      <t>ヨチ</t>
    </rPh>
    <rPh sb="7" eb="8">
      <t>ナ</t>
    </rPh>
    <rPh sb="9" eb="11">
      <t>バアイ</t>
    </rPh>
    <rPh sb="12" eb="13">
      <t>マタ</t>
    </rPh>
    <rPh sb="14" eb="16">
      <t>タイショウ</t>
    </rPh>
    <rPh sb="19" eb="21">
      <t>セツビ</t>
    </rPh>
    <rPh sb="33" eb="35">
      <t>ヒョウジ</t>
    </rPh>
    <phoneticPr fontId="3"/>
  </si>
  <si>
    <t>・省エネ余地の程度（A～C)別の集計結果を確認してください。省エネ余地の程度は、事業所全体のエネルギー消費に対する当該対象</t>
    <rPh sb="1" eb="2">
      <t>ショウ</t>
    </rPh>
    <rPh sb="7" eb="9">
      <t>テイド</t>
    </rPh>
    <rPh sb="14" eb="15">
      <t>ベツ</t>
    </rPh>
    <rPh sb="16" eb="18">
      <t>シュウケイ</t>
    </rPh>
    <rPh sb="18" eb="20">
      <t>ケッカ</t>
    </rPh>
    <rPh sb="21" eb="23">
      <t>カクニン</t>
    </rPh>
    <rPh sb="30" eb="31">
      <t>ショウ</t>
    </rPh>
    <rPh sb="33" eb="35">
      <t>ヨチ</t>
    </rPh>
    <rPh sb="36" eb="38">
      <t>テイド</t>
    </rPh>
    <phoneticPr fontId="3"/>
  </si>
  <si>
    <t>　項目実施による、おおよその削減率を示します。</t>
    <phoneticPr fontId="3"/>
  </si>
  <si>
    <t>１．点検表及び設備台帳の記入について</t>
    <rPh sb="5" eb="6">
      <t>オヨ</t>
    </rPh>
    <rPh sb="7" eb="9">
      <t>セツビ</t>
    </rPh>
    <rPh sb="9" eb="11">
      <t>ダイチョウ</t>
    </rPh>
    <rPh sb="12" eb="14">
      <t>キニュウ</t>
    </rPh>
    <phoneticPr fontId="3"/>
  </si>
  <si>
    <t>・点検表及び設備台帳の記入方法について不明な点がある場合は、点検表作成ツール記入例及び点検表作成の手引きを参照してください。</t>
    <rPh sb="30" eb="32">
      <t>テンケン</t>
    </rPh>
    <rPh sb="32" eb="33">
      <t>ヒョウ</t>
    </rPh>
    <rPh sb="33" eb="35">
      <t>サクセイ</t>
    </rPh>
    <rPh sb="38" eb="40">
      <t>キニュウ</t>
    </rPh>
    <rPh sb="40" eb="41">
      <t>レイ</t>
    </rPh>
    <rPh sb="41" eb="42">
      <t>オヨ</t>
    </rPh>
    <rPh sb="43" eb="45">
      <t>テンケン</t>
    </rPh>
    <rPh sb="45" eb="46">
      <t>ヒョウ</t>
    </rPh>
    <rPh sb="46" eb="48">
      <t>サクセイ</t>
    </rPh>
    <rPh sb="49" eb="51">
      <t>テビ</t>
    </rPh>
    <phoneticPr fontId="3"/>
  </si>
  <si>
    <t>　　（１）記入方法の概要</t>
    <rPh sb="10" eb="12">
      <t>ガイヨウ</t>
    </rPh>
    <phoneticPr fontId="3"/>
  </si>
  <si>
    <t>　　（４）設備台帳の記入について</t>
    <rPh sb="5" eb="7">
      <t>セツビ</t>
    </rPh>
    <rPh sb="7" eb="9">
      <t>ダイチョウ</t>
    </rPh>
    <rPh sb="10" eb="12">
      <t>キニュウ</t>
    </rPh>
    <phoneticPr fontId="3"/>
  </si>
  <si>
    <t>　白色欄については、設備台帳の結果が自動的に反映されますが、変更したい場合はプルダウンメニューから再選択可能です。</t>
    <rPh sb="1" eb="2">
      <t>シロ</t>
    </rPh>
    <rPh sb="2" eb="3">
      <t>イロ</t>
    </rPh>
    <rPh sb="3" eb="4">
      <t>ラン</t>
    </rPh>
    <rPh sb="10" eb="12">
      <t>セツビ</t>
    </rPh>
    <rPh sb="12" eb="14">
      <t>ダイチョウ</t>
    </rPh>
    <rPh sb="15" eb="17">
      <t>ケッカ</t>
    </rPh>
    <rPh sb="18" eb="20">
      <t>ジドウ</t>
    </rPh>
    <rPh sb="20" eb="21">
      <t>テキ</t>
    </rPh>
    <rPh sb="22" eb="24">
      <t>ハンエイ</t>
    </rPh>
    <rPh sb="30" eb="32">
      <t>ヘンコウ</t>
    </rPh>
    <rPh sb="35" eb="37">
      <t>バアイ</t>
    </rPh>
    <rPh sb="49" eb="50">
      <t>サイ</t>
    </rPh>
    <rPh sb="50" eb="52">
      <t>センタク</t>
    </rPh>
    <rPh sb="52" eb="54">
      <t>カノウ</t>
    </rPh>
    <phoneticPr fontId="3"/>
  </si>
  <si>
    <t>複数に分けて作成する場合は識別番号を右欄に記入→</t>
    <phoneticPr fontId="3"/>
  </si>
  <si>
    <t>・点検表を複数に分けて作成する場合は識別番号を右欄に記入してください。</t>
    <phoneticPr fontId="3"/>
  </si>
  <si>
    <t>・点検項目の内容について詳しく知りたい場合は、優良特定地球温暖化対策事業所の認定ガイドライン（第一区分事業所）を参照してください。</t>
    <rPh sb="6" eb="8">
      <t>ナイヨウ</t>
    </rPh>
    <rPh sb="12" eb="13">
      <t>クワ</t>
    </rPh>
    <rPh sb="15" eb="16">
      <t>シ</t>
    </rPh>
    <rPh sb="19" eb="21">
      <t>バアイ</t>
    </rPh>
    <rPh sb="23" eb="25">
      <t>ユウリョウ</t>
    </rPh>
    <rPh sb="27" eb="29">
      <t>チキュウ</t>
    </rPh>
    <rPh sb="38" eb="40">
      <t>ニンテイ</t>
    </rPh>
    <rPh sb="47" eb="49">
      <t>ダイイチ</t>
    </rPh>
    <rPh sb="49" eb="51">
      <t>クブン</t>
    </rPh>
    <rPh sb="51" eb="54">
      <t>ジギョウショ</t>
    </rPh>
    <phoneticPr fontId="3"/>
  </si>
  <si>
    <t>※事業所に対象となる機器が無い場合は除外項目゛～無し゛を選択してください。</t>
    <rPh sb="1" eb="4">
      <t>ジギョウショ</t>
    </rPh>
    <rPh sb="5" eb="7">
      <t>タイショウ</t>
    </rPh>
    <rPh sb="10" eb="12">
      <t>キキ</t>
    </rPh>
    <rPh sb="13" eb="14">
      <t>ナ</t>
    </rPh>
    <rPh sb="15" eb="17">
      <t>バアイ</t>
    </rPh>
    <rPh sb="18" eb="20">
      <t>ジョガイ</t>
    </rPh>
    <rPh sb="20" eb="22">
      <t>コウモク</t>
    </rPh>
    <rPh sb="24" eb="25">
      <t>ナ</t>
    </rPh>
    <rPh sb="28" eb="30">
      <t>センタク</t>
    </rPh>
    <phoneticPr fontId="3"/>
  </si>
  <si>
    <t>・゛実施゛又は゛実施無し゛など除外を除く選択肢が２つしかない場合は、概ね70%以上の場合にのみ゛実施゛又は゛導入゛を選択してください。</t>
    <rPh sb="2" eb="4">
      <t>ジッシ</t>
    </rPh>
    <rPh sb="5" eb="6">
      <t>マタ</t>
    </rPh>
    <rPh sb="8" eb="10">
      <t>ジッシ</t>
    </rPh>
    <rPh sb="10" eb="11">
      <t>ナ</t>
    </rPh>
    <rPh sb="15" eb="17">
      <t>ジョガイ</t>
    </rPh>
    <rPh sb="18" eb="19">
      <t>ノゾ</t>
    </rPh>
    <rPh sb="30" eb="32">
      <t>バアイ</t>
    </rPh>
    <rPh sb="34" eb="35">
      <t>オオム</t>
    </rPh>
    <rPh sb="39" eb="41">
      <t>イジョウ</t>
    </rPh>
    <rPh sb="51" eb="52">
      <t>マタ</t>
    </rPh>
    <rPh sb="54" eb="56">
      <t>ドウニュウ</t>
    </rPh>
    <phoneticPr fontId="3"/>
  </si>
  <si>
    <r>
      <t>・設備の種類毎（</t>
    </r>
    <r>
      <rPr>
        <sz val="8"/>
        <rFont val="ＭＳ Ｐゴシック"/>
        <family val="3"/>
        <charset val="128"/>
      </rPr>
      <t>熱源機器、冷却塔、空調用ポンプ、空調機、パッケージ形空調機、ファン、照明器具、変圧器、給水ポンプ、昇降機、冷凍・冷蔵設備</t>
    </r>
    <r>
      <rPr>
        <sz val="9"/>
        <rFont val="ＭＳ Ｐゴシック"/>
        <family val="3"/>
        <charset val="128"/>
      </rPr>
      <t>）</t>
    </r>
    <rPh sb="1" eb="3">
      <t>セツビ</t>
    </rPh>
    <rPh sb="4" eb="6">
      <t>シュルイ</t>
    </rPh>
    <rPh sb="6" eb="7">
      <t>ゴト</t>
    </rPh>
    <rPh sb="8" eb="10">
      <t>ネツゲン</t>
    </rPh>
    <rPh sb="10" eb="12">
      <t>キキ</t>
    </rPh>
    <rPh sb="13" eb="16">
      <t>レイキャクトウ</t>
    </rPh>
    <rPh sb="17" eb="20">
      <t>クウチョウヨウ</t>
    </rPh>
    <rPh sb="24" eb="27">
      <t>クウチョウキ</t>
    </rPh>
    <rPh sb="33" eb="34">
      <t>カタ</t>
    </rPh>
    <rPh sb="34" eb="37">
      <t>クウチョウキ</t>
    </rPh>
    <rPh sb="42" eb="44">
      <t>ショウメイ</t>
    </rPh>
    <rPh sb="44" eb="46">
      <t>キグ</t>
    </rPh>
    <rPh sb="47" eb="50">
      <t>ヘンアツキ</t>
    </rPh>
    <rPh sb="51" eb="53">
      <t>キュウスイ</t>
    </rPh>
    <rPh sb="57" eb="60">
      <t>ショウコウキ</t>
    </rPh>
    <rPh sb="61" eb="63">
      <t>レイトウ</t>
    </rPh>
    <rPh sb="64" eb="66">
      <t>レイゾウ</t>
    </rPh>
    <rPh sb="66" eb="68">
      <t>セツビ</t>
    </rPh>
    <phoneticPr fontId="3"/>
  </si>
  <si>
    <t>・設備台帳内のセルが赤色になる場合は、記入又は選択内容がエラーとなっているため、消えるように修正して下さい。</t>
    <rPh sb="15" eb="17">
      <t>バアイ</t>
    </rPh>
    <phoneticPr fontId="3"/>
  </si>
  <si>
    <t>・設備台帳内のセルが濃黄色又は濃灰色になる部分については、現時点で省エネ余地のある機器や制御を示しています。</t>
    <rPh sb="12" eb="13">
      <t>イロ</t>
    </rPh>
    <rPh sb="13" eb="14">
      <t>マタ</t>
    </rPh>
    <rPh sb="17" eb="18">
      <t>イロ</t>
    </rPh>
    <rPh sb="21" eb="23">
      <t>ブブン</t>
    </rPh>
    <phoneticPr fontId="3"/>
  </si>
  <si>
    <t>・「別シートの設備台帳に記入する」と記載のある点検項目については、設備台帳に記入した結果が自動的に反映されます。</t>
    <rPh sb="18" eb="20">
      <t>キサイ</t>
    </rPh>
    <rPh sb="23" eb="25">
      <t>テンケン</t>
    </rPh>
    <rPh sb="25" eb="27">
      <t>コウモク</t>
    </rPh>
    <rPh sb="33" eb="35">
      <t>セツビ</t>
    </rPh>
    <rPh sb="35" eb="37">
      <t>ダイチョウ</t>
    </rPh>
    <rPh sb="38" eb="40">
      <t>キニュウ</t>
    </rPh>
    <rPh sb="42" eb="44">
      <t>ケッカ</t>
    </rPh>
    <rPh sb="49" eb="51">
      <t>ハンエイ</t>
    </rPh>
    <phoneticPr fontId="3"/>
  </si>
  <si>
    <t>　点検表の参照欄に関連する項目No.が記載されています。（点検表作成の手引きの参考資料に抜粋を添付）</t>
    <rPh sb="1" eb="3">
      <t>テンケン</t>
    </rPh>
    <rPh sb="3" eb="4">
      <t>ヒョウ</t>
    </rPh>
    <rPh sb="9" eb="11">
      <t>カンレン</t>
    </rPh>
    <rPh sb="13" eb="15">
      <t>コウモク</t>
    </rPh>
    <rPh sb="19" eb="21">
      <t>キサイ</t>
    </rPh>
    <rPh sb="44" eb="46">
      <t>バッスイ</t>
    </rPh>
    <rPh sb="47" eb="49">
      <t>テンプ</t>
    </rPh>
    <phoneticPr fontId="3"/>
  </si>
  <si>
    <t>　地球温暖化対策計画書記載の内容をそのまま記入してください。</t>
    <rPh sb="21" eb="23">
      <t>キニュウ</t>
    </rPh>
    <phoneticPr fontId="3"/>
  </si>
  <si>
    <t>色欄については、プルダウンメニューから選択してください。</t>
    <rPh sb="0" eb="1">
      <t>イロ</t>
    </rPh>
    <rPh sb="1" eb="2">
      <t>ラン</t>
    </rPh>
    <phoneticPr fontId="3"/>
  </si>
  <si>
    <t>色欄については、数値・コメントを記入してください。</t>
    <rPh sb="0" eb="1">
      <t>イロ</t>
    </rPh>
    <rPh sb="1" eb="2">
      <t>ラン</t>
    </rPh>
    <rPh sb="8" eb="10">
      <t>スウチ</t>
    </rPh>
    <rPh sb="16" eb="18">
      <t>キニュウ</t>
    </rPh>
    <phoneticPr fontId="3"/>
  </si>
  <si>
    <t>色欄については、任意記入又は任意選択ですが、エネルギー管理上重要な内容のため、できる限り記入又は選択してください。</t>
    <rPh sb="0" eb="1">
      <t>イロ</t>
    </rPh>
    <rPh sb="1" eb="2">
      <t>ラン</t>
    </rPh>
    <rPh sb="8" eb="12">
      <t>ニンイキニュウ</t>
    </rPh>
    <rPh sb="12" eb="13">
      <t>マタ</t>
    </rPh>
    <rPh sb="14" eb="16">
      <t>ニンイ</t>
    </rPh>
    <rPh sb="16" eb="18">
      <t>センタク</t>
    </rPh>
    <rPh sb="27" eb="29">
      <t>カンリ</t>
    </rPh>
    <rPh sb="29" eb="30">
      <t>ジョウ</t>
    </rPh>
    <rPh sb="30" eb="32">
      <t>ジュウヨウ</t>
    </rPh>
    <rPh sb="33" eb="35">
      <t>ナイヨウ</t>
    </rPh>
    <rPh sb="42" eb="43">
      <t>カギ</t>
    </rPh>
    <rPh sb="44" eb="46">
      <t>キニュウ</t>
    </rPh>
    <rPh sb="46" eb="47">
      <t>マタ</t>
    </rPh>
    <rPh sb="48" eb="50">
      <t>センタク</t>
    </rPh>
    <phoneticPr fontId="3"/>
  </si>
  <si>
    <t>色欄については、設備台帳に記入できない場合のみ記入又は選択してください。</t>
    <rPh sb="0" eb="1">
      <t>イロ</t>
    </rPh>
    <rPh sb="1" eb="2">
      <t>ラン</t>
    </rPh>
    <rPh sb="8" eb="10">
      <t>セツビ</t>
    </rPh>
    <rPh sb="10" eb="12">
      <t>ダイチョウ</t>
    </rPh>
    <rPh sb="13" eb="15">
      <t>キニュウ</t>
    </rPh>
    <rPh sb="19" eb="21">
      <t>バアイ</t>
    </rPh>
    <rPh sb="23" eb="25">
      <t>キニュウ</t>
    </rPh>
    <rPh sb="25" eb="26">
      <t>マタ</t>
    </rPh>
    <rPh sb="27" eb="29">
      <t>センタク</t>
    </rPh>
    <phoneticPr fontId="3"/>
  </si>
  <si>
    <t>導入割合
↓</t>
    <rPh sb="0" eb="2">
      <t>ドウニュウ</t>
    </rPh>
    <rPh sb="2" eb="4">
      <t>ワリアイ</t>
    </rPh>
    <phoneticPr fontId="3"/>
  </si>
  <si>
    <t>t-CO2/年</t>
    <phoneticPr fontId="3"/>
  </si>
  <si>
    <t>GJ/年</t>
    <phoneticPr fontId="3"/>
  </si>
  <si>
    <t>放送局</t>
    <phoneticPr fontId="3"/>
  </si>
  <si>
    <t>その他の基本情報</t>
    <phoneticPr fontId="3"/>
  </si>
  <si>
    <t>年度</t>
    <phoneticPr fontId="3"/>
  </si>
  <si>
    <t>工場その他上記以外</t>
    <phoneticPr fontId="3"/>
  </si>
  <si>
    <t>No.</t>
    <phoneticPr fontId="3"/>
  </si>
  <si>
    <t>参照</t>
    <phoneticPr fontId="3"/>
  </si>
  <si>
    <t>Ⅰ</t>
    <phoneticPr fontId="3"/>
  </si>
  <si>
    <t>熱源・熱搬送設備</t>
    <phoneticPr fontId="3"/>
  </si>
  <si>
    <t>Ⅱ</t>
    <phoneticPr fontId="3"/>
  </si>
  <si>
    <t>3a.1</t>
    <phoneticPr fontId="3"/>
  </si>
  <si>
    <t>年間熱製造量</t>
    <phoneticPr fontId="3"/>
  </si>
  <si>
    <t>ｼｽﾃﾑCOP</t>
    <phoneticPr fontId="3"/>
  </si>
  <si>
    <t>GJ/年</t>
    <phoneticPr fontId="3"/>
  </si>
  <si>
    <t>3a.2
3a.9</t>
    <phoneticPr fontId="3"/>
  </si>
  <si>
    <t>※全ての冷却塔を別シートの設備台帳に記入する。ただし、凍結防止用のポンプは除く。ギア式ファンは直結形とする。
　 なお、冷却塔がない場合は未記入とする。</t>
    <rPh sb="1" eb="2">
      <t>スベ</t>
    </rPh>
    <rPh sb="18" eb="20">
      <t>キニュウ</t>
    </rPh>
    <phoneticPr fontId="3"/>
  </si>
  <si>
    <t>　 別シートの設備台帳に記入できない場合のみ、右欄に記入する。</t>
    <rPh sb="2" eb="3">
      <t>ベツ</t>
    </rPh>
    <rPh sb="7" eb="9">
      <t>セツビ</t>
    </rPh>
    <rPh sb="9" eb="11">
      <t>ダイチョウ</t>
    </rPh>
    <rPh sb="23" eb="24">
      <t>ミギ</t>
    </rPh>
    <rPh sb="24" eb="25">
      <t>ラン</t>
    </rPh>
    <phoneticPr fontId="3"/>
  </si>
  <si>
    <t>ファン</t>
    <phoneticPr fontId="3"/>
  </si>
  <si>
    <t>主要な冷却塔の設置年度</t>
    <phoneticPr fontId="3"/>
  </si>
  <si>
    <t>永久磁石(IPM)モータ</t>
    <phoneticPr fontId="3"/>
  </si>
  <si>
    <t>ﾌﾟﾚﾐｱﾑ効率（IE3）モータ</t>
    <phoneticPr fontId="3"/>
  </si>
  <si>
    <t>高効率（IE2）モータ</t>
    <phoneticPr fontId="3"/>
  </si>
  <si>
    <t>3a.3
3a.10
3a.13
3a.14
3a.15</t>
    <phoneticPr fontId="3"/>
  </si>
  <si>
    <t>※電動機出力が5.5kW以上のポンプは別シートの設備台帳に必ず記入する。5.5kW未満のポンプもできる限り記入する。
　 なお、空調用ポンプがない場合は未記入とする。</t>
    <rPh sb="1" eb="4">
      <t>デンドウキ</t>
    </rPh>
    <rPh sb="4" eb="6">
      <t>シュツリョク</t>
    </rPh>
    <phoneticPr fontId="3"/>
  </si>
  <si>
    <t>　 別シートの設備台帳に記入できない場合のみ、右欄に記入する。</t>
    <phoneticPr fontId="3"/>
  </si>
  <si>
    <t>3a.4</t>
    <phoneticPr fontId="3"/>
  </si>
  <si>
    <t>冷水の標準的な往温度と還温度の差が大きく確保されているか。（大温度差送水とは、往温度と還温度の差が7℃以上のこと。）</t>
    <rPh sb="0" eb="2">
      <t>レイスイ</t>
    </rPh>
    <rPh sb="3" eb="5">
      <t>ヒョウジュン</t>
    </rPh>
    <rPh sb="5" eb="6">
      <t>テキ</t>
    </rPh>
    <rPh sb="7" eb="8">
      <t>イ</t>
    </rPh>
    <rPh sb="8" eb="10">
      <t>オンド</t>
    </rPh>
    <rPh sb="11" eb="12">
      <t>カエ</t>
    </rPh>
    <rPh sb="12" eb="14">
      <t>オンド</t>
    </rPh>
    <rPh sb="15" eb="16">
      <t>サ</t>
    </rPh>
    <rPh sb="17" eb="18">
      <t>オオ</t>
    </rPh>
    <rPh sb="20" eb="22">
      <t>カクホ</t>
    </rPh>
    <rPh sb="30" eb="31">
      <t>ダイ</t>
    </rPh>
    <rPh sb="34" eb="36">
      <t>ソウスイ</t>
    </rPh>
    <rPh sb="51" eb="53">
      <t>イジョウ</t>
    </rPh>
    <phoneticPr fontId="3"/>
  </si>
  <si>
    <t>蒸気弁及びフランジ部が断熱されているか。</t>
    <rPh sb="0" eb="2">
      <t>ジョウキ</t>
    </rPh>
    <rPh sb="3" eb="4">
      <t>オヨ</t>
    </rPh>
    <rPh sb="11" eb="13">
      <t>ダンネツ</t>
    </rPh>
    <phoneticPr fontId="3"/>
  </si>
  <si>
    <t>3a.16</t>
    <phoneticPr fontId="3"/>
  </si>
  <si>
    <t>3a.18</t>
    <phoneticPr fontId="3"/>
  </si>
  <si>
    <t>コージェネレーションが高効率化されているか。</t>
    <phoneticPr fontId="3"/>
  </si>
  <si>
    <t>設置年度</t>
    <phoneticPr fontId="3"/>
  </si>
  <si>
    <t>ｴﾈﾙｷﾞｰ
種別</t>
    <phoneticPr fontId="3"/>
  </si>
  <si>
    <t>台数</t>
    <phoneticPr fontId="3"/>
  </si>
  <si>
    <t>年間
発電量
[MWh/年]</t>
    <phoneticPr fontId="3"/>
  </si>
  <si>
    <t>年間平均発電効率</t>
    <phoneticPr fontId="3"/>
  </si>
  <si>
    <t>Ⅲ</t>
    <phoneticPr fontId="3"/>
  </si>
  <si>
    <t>1a.1</t>
    <phoneticPr fontId="3"/>
  </si>
  <si>
    <t>1a.3</t>
    <phoneticPr fontId="3"/>
  </si>
  <si>
    <t>1a.5</t>
    <phoneticPr fontId="3"/>
  </si>
  <si>
    <t>1a.6</t>
    <phoneticPr fontId="3"/>
  </si>
  <si>
    <t>部分負荷時の空調用ポンプ運転の適正化</t>
    <phoneticPr fontId="3"/>
  </si>
  <si>
    <t>空調用ポンプの運転の適正化のため、空調負荷と運転台数の関係をグラフ化し分析しているか。</t>
    <rPh sb="7" eb="9">
      <t>ウンテン</t>
    </rPh>
    <rPh sb="10" eb="13">
      <t>テキセイカ</t>
    </rPh>
    <rPh sb="17" eb="19">
      <t>クウチョウ</t>
    </rPh>
    <rPh sb="19" eb="21">
      <t>フカ</t>
    </rPh>
    <rPh sb="22" eb="24">
      <t>ウンテン</t>
    </rPh>
    <rPh sb="24" eb="26">
      <t>ダイスウ</t>
    </rPh>
    <rPh sb="27" eb="29">
      <t>カンケイ</t>
    </rPh>
    <rPh sb="33" eb="34">
      <t>カ</t>
    </rPh>
    <rPh sb="35" eb="37">
      <t>ブンセキ</t>
    </rPh>
    <phoneticPr fontId="3"/>
  </si>
  <si>
    <t>1a.8</t>
    <phoneticPr fontId="3"/>
  </si>
  <si>
    <t>熱源機器の効率向上のために、冷温水出口温度設定値が調整されているか。（冷温水出口温度設定値の調整とは、熱源機器の冷水、温水の出口温度を季節ごとに調整し、できる限り効率の良くなる水温に設定すること。）</t>
    <phoneticPr fontId="3"/>
  </si>
  <si>
    <t>1a.11</t>
    <phoneticPr fontId="3"/>
  </si>
  <si>
    <t>1a.13</t>
    <phoneticPr fontId="3"/>
  </si>
  <si>
    <t>インバータ制御を導入している空調用ポンプ系統のバルブが全開になるように調整されているか。</t>
    <phoneticPr fontId="3"/>
  </si>
  <si>
    <t>1a.14</t>
    <phoneticPr fontId="3"/>
  </si>
  <si>
    <t>1a.15</t>
    <phoneticPr fontId="3"/>
  </si>
  <si>
    <t>2a.1</t>
    <phoneticPr fontId="3"/>
  </si>
  <si>
    <t>空調・換気設備</t>
    <phoneticPr fontId="3"/>
  </si>
  <si>
    <t>3b.1</t>
    <phoneticPr fontId="3"/>
  </si>
  <si>
    <t>空調機が高効率化されているか。
※空調機の電動機出力が7.5kW以上の場合は別シートの設備台帳に必ず記入する。ただし、7.5kW未満であっても、基準階等で同一仕様の
　 空調機の電動機出力の合計が7.5kW以上になる場合も必ず記入する。その他の空調機についてはできる限り記入する。なお空調機が
　 ない場合は未記入とする。</t>
    <rPh sb="0" eb="3">
      <t>クウチョウキ</t>
    </rPh>
    <rPh sb="4" eb="5">
      <t>コウ</t>
    </rPh>
    <rPh sb="5" eb="8">
      <t>コウリツカ</t>
    </rPh>
    <rPh sb="17" eb="19">
      <t>クウチョウ</t>
    </rPh>
    <rPh sb="19" eb="20">
      <t>キ</t>
    </rPh>
    <rPh sb="21" eb="24">
      <t>デンドウキ</t>
    </rPh>
    <rPh sb="24" eb="26">
      <t>シュツリョク</t>
    </rPh>
    <rPh sb="32" eb="34">
      <t>イジョウ</t>
    </rPh>
    <rPh sb="35" eb="37">
      <t>バアイ</t>
    </rPh>
    <rPh sb="48" eb="49">
      <t>カナラ</t>
    </rPh>
    <rPh sb="50" eb="52">
      <t>キニュウ</t>
    </rPh>
    <rPh sb="64" eb="66">
      <t>ミマン</t>
    </rPh>
    <rPh sb="72" eb="74">
      <t>キジュン</t>
    </rPh>
    <rPh sb="74" eb="75">
      <t>カイ</t>
    </rPh>
    <rPh sb="75" eb="76">
      <t>トウ</t>
    </rPh>
    <rPh sb="89" eb="92">
      <t>デンドウキ</t>
    </rPh>
    <rPh sb="92" eb="94">
      <t>シュツリョク</t>
    </rPh>
    <rPh sb="95" eb="97">
      <t>ゴウケイ</t>
    </rPh>
    <rPh sb="103" eb="105">
      <t>イジョウ</t>
    </rPh>
    <rPh sb="108" eb="110">
      <t>バアイ</t>
    </rPh>
    <rPh sb="111" eb="112">
      <t>カナラ</t>
    </rPh>
    <rPh sb="113" eb="115">
      <t>キニュウ</t>
    </rPh>
    <rPh sb="120" eb="121">
      <t>ホカ</t>
    </rPh>
    <rPh sb="133" eb="134">
      <t>カギ</t>
    </rPh>
    <rPh sb="135" eb="137">
      <t>キニュウ</t>
    </rPh>
    <rPh sb="142" eb="144">
      <t>クウチョウ</t>
    </rPh>
    <rPh sb="144" eb="145">
      <t>キ</t>
    </rPh>
    <rPh sb="151" eb="153">
      <t>バアイ</t>
    </rPh>
    <rPh sb="154" eb="155">
      <t>ミ</t>
    </rPh>
    <rPh sb="155" eb="157">
      <t>キニュウ</t>
    </rPh>
    <phoneticPr fontId="3"/>
  </si>
  <si>
    <t>プラグファン</t>
    <phoneticPr fontId="3"/>
  </si>
  <si>
    <t>楕円管熱交換器</t>
    <phoneticPr fontId="3"/>
  </si>
  <si>
    <t>※8馬力(冷房能力22.4kW)以上のパッケージ形空調機は別シートの設備台帳に必ず記入する。ただし、8馬力未満であっても、基準階等で同一
　 仕様のパッケージ形空調機の電動機出力の合計が8馬力以上になる場合も必ず記入する。その他のパッケージ形空調機についてはできる
　 限り記入する。なお、パッケージ空調機がない場合は未記入とする。</t>
    <rPh sb="2" eb="4">
      <t>バリキ</t>
    </rPh>
    <rPh sb="5" eb="7">
      <t>レイボウ</t>
    </rPh>
    <rPh sb="7" eb="9">
      <t>ノウリョク</t>
    </rPh>
    <rPh sb="16" eb="18">
      <t>イジョウ</t>
    </rPh>
    <rPh sb="24" eb="25">
      <t>ガタ</t>
    </rPh>
    <rPh sb="25" eb="27">
      <t>クウチョウ</t>
    </rPh>
    <rPh sb="27" eb="28">
      <t>キ</t>
    </rPh>
    <rPh sb="39" eb="40">
      <t>カナラ</t>
    </rPh>
    <rPh sb="51" eb="53">
      <t>バリキ</t>
    </rPh>
    <rPh sb="94" eb="96">
      <t>バリキ</t>
    </rPh>
    <rPh sb="96" eb="98">
      <t>イジョウ</t>
    </rPh>
    <rPh sb="101" eb="103">
      <t>バアイ</t>
    </rPh>
    <rPh sb="104" eb="105">
      <t>カナラ</t>
    </rPh>
    <rPh sb="106" eb="108">
      <t>キニュウ</t>
    </rPh>
    <rPh sb="120" eb="121">
      <t>ガタ</t>
    </rPh>
    <rPh sb="121" eb="123">
      <t>クウチョウ</t>
    </rPh>
    <rPh sb="123" eb="124">
      <t>キ</t>
    </rPh>
    <rPh sb="150" eb="152">
      <t>クウチョウ</t>
    </rPh>
    <rPh sb="152" eb="153">
      <t>キ</t>
    </rPh>
    <rPh sb="156" eb="158">
      <t>バアイ</t>
    </rPh>
    <rPh sb="159" eb="160">
      <t>ミ</t>
    </rPh>
    <rPh sb="160" eb="162">
      <t>キニュウ</t>
    </rPh>
    <phoneticPr fontId="3"/>
  </si>
  <si>
    <t>　 別シートの設備台帳に記入できない場合のみ、右欄に記入する。</t>
    <rPh sb="23" eb="24">
      <t>ミギ</t>
    </rPh>
    <rPh sb="24" eb="25">
      <t>ラン</t>
    </rPh>
    <phoneticPr fontId="3"/>
  </si>
  <si>
    <t>③</t>
    <phoneticPr fontId="3"/>
  </si>
  <si>
    <t>3b.4</t>
    <phoneticPr fontId="3"/>
  </si>
  <si>
    <t>3b.8</t>
    <phoneticPr fontId="3"/>
  </si>
  <si>
    <t>3b.10</t>
    <phoneticPr fontId="3"/>
  </si>
  <si>
    <t>3b.12</t>
    <phoneticPr fontId="3"/>
  </si>
  <si>
    <t>3b.13</t>
    <phoneticPr fontId="3"/>
  </si>
  <si>
    <t>3b.14</t>
    <phoneticPr fontId="3"/>
  </si>
  <si>
    <t>3b.16</t>
    <phoneticPr fontId="3"/>
  </si>
  <si>
    <t>3b.20</t>
    <phoneticPr fontId="3"/>
  </si>
  <si>
    <t>全熱交換器の導入</t>
    <phoneticPr fontId="3"/>
  </si>
  <si>
    <t>全熱交換器が導入されているか。　（全熱交換器組込形空調機、全熱交換ユニット、全熱交換器組込形、外気処理パッケージ形空調機、除加湿可能全熱交換機能付外気処理機等、同等の機能を有するものを含む。）</t>
    <phoneticPr fontId="3"/>
  </si>
  <si>
    <t>3b.21</t>
    <phoneticPr fontId="3"/>
  </si>
  <si>
    <t>大温度差送風空調システム（低温冷風等、冷房吹出温度差12℃以上とする。）が導入されているか。
（外気処理空調機を除く。）</t>
    <phoneticPr fontId="3"/>
  </si>
  <si>
    <t>※ファン電動機出力が7.5kW以上の場合は別シートの設備台帳に必ず記入する。その他のファンについてはできる限り記入する。
　 なお、ファンがない場合は未記入とする。</t>
    <rPh sb="72" eb="74">
      <t>バアイ</t>
    </rPh>
    <rPh sb="75" eb="76">
      <t>ミ</t>
    </rPh>
    <rPh sb="76" eb="78">
      <t>キニュウ</t>
    </rPh>
    <phoneticPr fontId="3"/>
  </si>
  <si>
    <t>主要なファンの設置年度</t>
    <phoneticPr fontId="3"/>
  </si>
  <si>
    <t>エレベーター機械室の温度制御の
導入</t>
    <phoneticPr fontId="3"/>
  </si>
  <si>
    <t>3b.7</t>
    <phoneticPr fontId="3"/>
  </si>
  <si>
    <t>3b.18</t>
    <phoneticPr fontId="3"/>
  </si>
  <si>
    <t>3b.30
3b.32</t>
    <phoneticPr fontId="3"/>
  </si>
  <si>
    <t>高効率厨房換気システムの導入</t>
    <phoneticPr fontId="3"/>
  </si>
  <si>
    <t>厨房の省エネ対策が導入されているか。</t>
    <phoneticPr fontId="3"/>
  </si>
  <si>
    <t xml:space="preserve">（置換換気方式とは、給気と排気を混合しないで温度成層を形成して換気する方式のこと。給排気フードとは、厨房排気と給気が同時に可能なフードのことで、空調機により処理する空気量の低減が可能になるもの。）
</t>
    <phoneticPr fontId="3"/>
  </si>
  <si>
    <t>3b.35</t>
    <phoneticPr fontId="3"/>
  </si>
  <si>
    <t>ファンの手動調整用インバータの導入</t>
    <phoneticPr fontId="3"/>
  </si>
  <si>
    <t>ファンの手動調整用インバータが導入されているか。</t>
    <phoneticPr fontId="3"/>
  </si>
  <si>
    <t>ファンの手動調整用インバータ</t>
    <phoneticPr fontId="3"/>
  </si>
  <si>
    <t>1b.1</t>
    <phoneticPr fontId="3"/>
  </si>
  <si>
    <t>室使用開始時の空調起動時間の
適正化</t>
    <phoneticPr fontId="3"/>
  </si>
  <si>
    <t>1b.3
1b.8</t>
    <phoneticPr fontId="3"/>
  </si>
  <si>
    <t>※7、8月の室内環境測定結果報告書等に基づき、温度区分ごとの床面積の割合
　 を記入する。</t>
    <phoneticPr fontId="3"/>
  </si>
  <si>
    <t>24℃未満</t>
    <phoneticPr fontId="3"/>
  </si>
  <si>
    <t>24℃以上25℃未満</t>
    <phoneticPr fontId="3"/>
  </si>
  <si>
    <t>25℃以上26℃未満</t>
    <phoneticPr fontId="3"/>
  </si>
  <si>
    <t>26℃以上27℃未満</t>
    <phoneticPr fontId="3"/>
  </si>
  <si>
    <t>27℃以上28℃未満</t>
    <phoneticPr fontId="3"/>
  </si>
  <si>
    <t>28℃以上</t>
    <phoneticPr fontId="3"/>
  </si>
  <si>
    <t>1b.6</t>
    <phoneticPr fontId="3"/>
  </si>
  <si>
    <t>空調運転時間の短縮</t>
    <phoneticPr fontId="3"/>
  </si>
  <si>
    <t>空調運転時間の短縮が、主たるエントランスホール、廊下、便所、体育館・武道場等又は主たる室用途で実施されているか。</t>
    <phoneticPr fontId="3"/>
  </si>
  <si>
    <t>冬季におけるペリメータ設定温度の
適正化</t>
    <phoneticPr fontId="3"/>
  </si>
  <si>
    <t>1b.12</t>
    <phoneticPr fontId="3"/>
  </si>
  <si>
    <t>エレベータ機械室・電気室の室内設定温度の適正化</t>
    <phoneticPr fontId="3"/>
  </si>
  <si>
    <t>2b.1</t>
    <phoneticPr fontId="3"/>
  </si>
  <si>
    <t>空調機、ファンコイルユニット等のフィルター清浄が実施されているか。</t>
    <phoneticPr fontId="3"/>
  </si>
  <si>
    <t>2b.5</t>
    <phoneticPr fontId="3"/>
  </si>
  <si>
    <t>照明・電気設備</t>
    <phoneticPr fontId="3"/>
  </si>
  <si>
    <t>3c.1
3c.3
3c.8</t>
    <phoneticPr fontId="3"/>
  </si>
  <si>
    <t>高効率照明及び省エネ制御の導入</t>
    <phoneticPr fontId="3"/>
  </si>
  <si>
    <t>ｴﾝﾄﾗﾝｽﾎｰﾙ</t>
    <phoneticPr fontId="3"/>
  </si>
  <si>
    <t>宿泊施設</t>
    <phoneticPr fontId="3"/>
  </si>
  <si>
    <t>ﾎﾃﾙﾛﾋﾞｰ</t>
    <phoneticPr fontId="3"/>
  </si>
  <si>
    <t>ﾛﾋﾞｰ･ﾎﾜｲｴ</t>
    <phoneticPr fontId="3"/>
  </si>
  <si>
    <t>屋外</t>
    <phoneticPr fontId="3"/>
  </si>
  <si>
    <t>初期照度補正制御</t>
    <phoneticPr fontId="3"/>
  </si>
  <si>
    <t>昼光利用制御</t>
    <phoneticPr fontId="3"/>
  </si>
  <si>
    <t>※一次側の電圧が600Vを超え7,000V以下の変圧器を別シートの設備台帳に全て記入する。なお、該当する変圧器がない場合は未記入とする。</t>
    <rPh sb="38" eb="39">
      <t>スベ</t>
    </rPh>
    <rPh sb="40" eb="42">
      <t>キニュウ</t>
    </rPh>
    <rPh sb="48" eb="50">
      <t>ガイトウ</t>
    </rPh>
    <rPh sb="52" eb="54">
      <t>ヘンアツ</t>
    </rPh>
    <rPh sb="54" eb="55">
      <t>キ</t>
    </rPh>
    <rPh sb="58" eb="60">
      <t>バアイ</t>
    </rPh>
    <rPh sb="61" eb="62">
      <t>ミ</t>
    </rPh>
    <rPh sb="62" eb="64">
      <t>キニュウ</t>
    </rPh>
    <phoneticPr fontId="3"/>
  </si>
  <si>
    <t>超高効率変圧器</t>
    <phoneticPr fontId="3"/>
  </si>
  <si>
    <t>トップランナー変圧器2014</t>
    <phoneticPr fontId="3"/>
  </si>
  <si>
    <t>3c.9</t>
    <phoneticPr fontId="3"/>
  </si>
  <si>
    <t>廊下、階段室、便所、給湯室等に、照明の人感センサーによる在室・在席検知制御が導入されているか。</t>
    <rPh sb="0" eb="2">
      <t>ロウカ</t>
    </rPh>
    <rPh sb="10" eb="12">
      <t>キュウトウ</t>
    </rPh>
    <rPh sb="12" eb="13">
      <t>シツ</t>
    </rPh>
    <rPh sb="13" eb="14">
      <t>ナド</t>
    </rPh>
    <rPh sb="28" eb="30">
      <t>ザイシツ</t>
    </rPh>
    <rPh sb="31" eb="33">
      <t>ザイセキ</t>
    </rPh>
    <rPh sb="33" eb="35">
      <t>ケンチ</t>
    </rPh>
    <phoneticPr fontId="3"/>
  </si>
  <si>
    <t>3c.10</t>
    <phoneticPr fontId="3"/>
  </si>
  <si>
    <t>3c.11</t>
    <phoneticPr fontId="3"/>
  </si>
  <si>
    <t>1c.1</t>
    <phoneticPr fontId="3"/>
  </si>
  <si>
    <t>居室以外の照度条件の緩和</t>
    <phoneticPr fontId="3"/>
  </si>
  <si>
    <t>1c.5</t>
    <phoneticPr fontId="3"/>
  </si>
  <si>
    <t>給排水・給湯設備　※ 熱供給施設は対象外とする。</t>
    <phoneticPr fontId="3"/>
  </si>
  <si>
    <t>給水ポンプが高効率化されているか。
※全ての給水ポンプを別シートの設備台帳に記入する。なお給水ポンプがない場合は未記入とする。</t>
    <rPh sb="0" eb="2">
      <t>キュウスイ</t>
    </rPh>
    <rPh sb="6" eb="7">
      <t>コウ</t>
    </rPh>
    <rPh sb="7" eb="9">
      <t>コウリツ</t>
    </rPh>
    <rPh sb="9" eb="10">
      <t>カ</t>
    </rPh>
    <rPh sb="19" eb="20">
      <t>スベ</t>
    </rPh>
    <rPh sb="22" eb="24">
      <t>キュウスイ</t>
    </rPh>
    <rPh sb="38" eb="40">
      <t>キニュウ</t>
    </rPh>
    <rPh sb="45" eb="47">
      <t>キュウスイ</t>
    </rPh>
    <rPh sb="53" eb="55">
      <t>バアイ</t>
    </rPh>
    <rPh sb="56" eb="57">
      <t>ミ</t>
    </rPh>
    <rPh sb="57" eb="59">
      <t>キニュウ</t>
    </rPh>
    <phoneticPr fontId="3"/>
  </si>
  <si>
    <t>洗浄便座暖房の夏季停止が実施されているか。</t>
    <phoneticPr fontId="3"/>
  </si>
  <si>
    <t>1d.6
1d.7
1d.8</t>
    <phoneticPr fontId="3"/>
  </si>
  <si>
    <t>昇降機設備　※ 熱供給施設は対象外とする。</t>
    <phoneticPr fontId="3"/>
  </si>
  <si>
    <t>3e.1
3e.4
3e.5</t>
    <phoneticPr fontId="3"/>
  </si>
  <si>
    <t>エレベーター・エスカレーターの省エネ制御の導入</t>
    <phoneticPr fontId="3"/>
  </si>
  <si>
    <t>エレベーターの可変電圧可変周波数制御方式</t>
    <phoneticPr fontId="3"/>
  </si>
  <si>
    <t xml:space="preserve">エレベーターの電力回生制御
</t>
    <phoneticPr fontId="3"/>
  </si>
  <si>
    <t>エスカレータの自動運転方式又は微速運転方式</t>
    <phoneticPr fontId="3"/>
  </si>
  <si>
    <t>3f.3</t>
    <phoneticPr fontId="3"/>
  </si>
  <si>
    <t>※圧縮機の電動機出力が5.5kW以上の場合は別シートの設備台帳に必ず記入する。その他の冷凍・冷蔵設備についてはできる限り記入する。
　 なお、冷凍・冷蔵設備がない場合は未記入とする。</t>
    <rPh sb="1" eb="3">
      <t>アッシュク</t>
    </rPh>
    <rPh sb="3" eb="4">
      <t>キ</t>
    </rPh>
    <rPh sb="43" eb="45">
      <t>レイトウ</t>
    </rPh>
    <rPh sb="46" eb="48">
      <t>レイゾウ</t>
    </rPh>
    <rPh sb="48" eb="50">
      <t>セツビ</t>
    </rPh>
    <rPh sb="71" eb="73">
      <t>レイトウ</t>
    </rPh>
    <rPh sb="74" eb="76">
      <t>レイゾウ</t>
    </rPh>
    <rPh sb="76" eb="78">
      <t>セツビ</t>
    </rPh>
    <rPh sb="81" eb="83">
      <t>バアイ</t>
    </rPh>
    <rPh sb="84" eb="85">
      <t>ミ</t>
    </rPh>
    <rPh sb="85" eb="87">
      <t>キニュウ</t>
    </rPh>
    <phoneticPr fontId="3"/>
  </si>
  <si>
    <t>冷凍庫壁面の高断熱化</t>
    <phoneticPr fontId="3"/>
  </si>
  <si>
    <t>前室の導入</t>
    <phoneticPr fontId="3"/>
  </si>
  <si>
    <t>搬入口近接ｾﾝｻｰによる扉の自動開閉化</t>
    <phoneticPr fontId="3"/>
  </si>
  <si>
    <t>着霜制御（デフロスト）</t>
    <phoneticPr fontId="3"/>
  </si>
  <si>
    <t>圧縮機入口ガス管の断熱化</t>
    <phoneticPr fontId="3"/>
  </si>
  <si>
    <t>冷却器用ファンの台数制御</t>
    <phoneticPr fontId="3"/>
  </si>
  <si>
    <t>※全ての熱源機器を別シートの設備台帳に記入する。</t>
    <phoneticPr fontId="3"/>
  </si>
  <si>
    <t>　 別シートの設備台帳に記入できない場合のみ、右欄に記入する。</t>
    <phoneticPr fontId="3"/>
  </si>
  <si>
    <t>事務室・教室無し</t>
    <rPh sb="0" eb="3">
      <t>ジムシツ</t>
    </rPh>
    <rPh sb="4" eb="6">
      <t>キョウシツ</t>
    </rPh>
    <rPh sb="6" eb="7">
      <t>ナ</t>
    </rPh>
    <phoneticPr fontId="3"/>
  </si>
  <si>
    <t>-</t>
    <phoneticPr fontId="3"/>
  </si>
  <si>
    <t>評価点（左表より）</t>
    <rPh sb="0" eb="3">
      <t>ヒョウカテン</t>
    </rPh>
    <phoneticPr fontId="3"/>
  </si>
  <si>
    <t>ｴﾈﾙｷﾞｰ消費先比率</t>
    <rPh sb="6" eb="8">
      <t>ショウヒ</t>
    </rPh>
    <rPh sb="8" eb="9">
      <t>サキ</t>
    </rPh>
    <rPh sb="9" eb="11">
      <t>ヒリツ</t>
    </rPh>
    <phoneticPr fontId="3"/>
  </si>
  <si>
    <t>省エネ余地</t>
    <phoneticPr fontId="3"/>
  </si>
  <si>
    <t>性能</t>
    <phoneticPr fontId="3"/>
  </si>
  <si>
    <t>運用</t>
    <phoneticPr fontId="3"/>
  </si>
  <si>
    <t>1b.3, 1b.8</t>
    <phoneticPr fontId="3"/>
  </si>
  <si>
    <t>給排水・給湯設備</t>
    <phoneticPr fontId="3"/>
  </si>
  <si>
    <t>昇降機設備</t>
    <phoneticPr fontId="3"/>
  </si>
  <si>
    <t>A：大</t>
    <phoneticPr fontId="3"/>
  </si>
  <si>
    <t>B：中</t>
    <phoneticPr fontId="3"/>
  </si>
  <si>
    <t>C：小</t>
    <phoneticPr fontId="3"/>
  </si>
  <si>
    <t>優良特定温暖化対策事業所認定基準</t>
    <phoneticPr fontId="3"/>
  </si>
  <si>
    <t>色欄については、設備台帳の結果が自動的に反映されますが、変更したい場合はプルダウンメニューから再選択可能です。</t>
    <phoneticPr fontId="3"/>
  </si>
  <si>
    <t>省ｴﾈ余地</t>
    <phoneticPr fontId="3"/>
  </si>
  <si>
    <t xml:space="preserve">  に用意されている別シートの設備台帳に、主要な機器について記入してください。</t>
    <rPh sb="3" eb="5">
      <t>ヨウイ</t>
    </rPh>
    <phoneticPr fontId="3"/>
  </si>
  <si>
    <t xml:space="preserve">　　　　　　　　　　　　　熱源システム全体の運転実績　※熱源設備のシステム全体に関わるもののみとし、燃料消費量は高位発熱量換算とする。
</t>
    <rPh sb="13" eb="15">
      <t>ネツゲン</t>
    </rPh>
    <rPh sb="22" eb="24">
      <t>ウンテン</t>
    </rPh>
    <rPh sb="24" eb="26">
      <t>ジッセキ</t>
    </rPh>
    <rPh sb="30" eb="32">
      <t>セツビ</t>
    </rPh>
    <phoneticPr fontId="3"/>
  </si>
  <si>
    <t>冷却塔、冷却塔ファン及び散水ポンプが高効率化されているか。
（省エネ形相当品とは、冷却能力当たりのファン動力が、白煙防止形は10.5W/kW以下、白煙防止形以外は7.5W/kW以下の冷却塔のこと。）</t>
    <rPh sb="0" eb="2">
      <t>レイキャク</t>
    </rPh>
    <rPh sb="2" eb="3">
      <t>トウ</t>
    </rPh>
    <rPh sb="10" eb="11">
      <t>オヨ</t>
    </rPh>
    <rPh sb="18" eb="19">
      <t>コウ</t>
    </rPh>
    <rPh sb="19" eb="21">
      <t>コウリツ</t>
    </rPh>
    <rPh sb="21" eb="22">
      <t>カ</t>
    </rPh>
    <rPh sb="31" eb="32">
      <t>ショウ</t>
    </rPh>
    <rPh sb="34" eb="35">
      <t>ガタ</t>
    </rPh>
    <rPh sb="35" eb="37">
      <t>ソウトウ</t>
    </rPh>
    <rPh sb="37" eb="38">
      <t>ヒン</t>
    </rPh>
    <rPh sb="60" eb="61">
      <t>ガタ</t>
    </rPh>
    <rPh sb="70" eb="72">
      <t>イカ</t>
    </rPh>
    <rPh sb="73" eb="75">
      <t>ハクエン</t>
    </rPh>
    <rPh sb="75" eb="77">
      <t>ボウシ</t>
    </rPh>
    <rPh sb="77" eb="78">
      <t>ガタ</t>
    </rPh>
    <rPh sb="78" eb="80">
      <t>イガイ</t>
    </rPh>
    <rPh sb="91" eb="93">
      <t>レイキャク</t>
    </rPh>
    <rPh sb="93" eb="94">
      <t>トウ</t>
    </rPh>
    <phoneticPr fontId="3"/>
  </si>
  <si>
    <t>※昼光利用制御は、照度センサーが窓面から概ね3m以内の場合で、窓際の照明のみを制御している場合を有効とする。</t>
    <phoneticPr fontId="3"/>
  </si>
  <si>
    <t xml:space="preserve">高効率照明が導入されているか。事務室・教室に初期照度補正制御、昼光利用制御が導入されているか。
※記入対象の主たる室用途について照度測定値を記入する。照度は室内環境測定結果報告書等、運用実態に基づき平均的な照度を記入
　 する。主たる室用途の（　）内の数値は照度の目標値を示す。照度測定値を除き、照明器具が32W以上の場合は別シートの設備台帳に
   必ず記入する。
</t>
    <rPh sb="15" eb="18">
      <t>ジムシツ</t>
    </rPh>
    <rPh sb="19" eb="21">
      <t>キョウシツ</t>
    </rPh>
    <rPh sb="22" eb="24">
      <t>ショキ</t>
    </rPh>
    <rPh sb="24" eb="26">
      <t>ショウド</t>
    </rPh>
    <rPh sb="26" eb="28">
      <t>ホセイ</t>
    </rPh>
    <rPh sb="28" eb="30">
      <t>セイギョ</t>
    </rPh>
    <rPh sb="31" eb="32">
      <t>ヒル</t>
    </rPh>
    <rPh sb="32" eb="33">
      <t>ヒカリ</t>
    </rPh>
    <rPh sb="33" eb="35">
      <t>リヨウ</t>
    </rPh>
    <rPh sb="35" eb="37">
      <t>セイギョ</t>
    </rPh>
    <rPh sb="38" eb="40">
      <t>ドウニュウ</t>
    </rPh>
    <rPh sb="64" eb="66">
      <t>ショウド</t>
    </rPh>
    <rPh sb="66" eb="69">
      <t>ソクテイチ</t>
    </rPh>
    <rPh sb="70" eb="72">
      <t>キニュウ</t>
    </rPh>
    <rPh sb="91" eb="93">
      <t>ウンヨウ</t>
    </rPh>
    <rPh sb="93" eb="95">
      <t>ジッタイ</t>
    </rPh>
    <rPh sb="99" eb="101">
      <t>ヘイキン</t>
    </rPh>
    <rPh sb="101" eb="102">
      <t>テキ</t>
    </rPh>
    <rPh sb="103" eb="105">
      <t>ショウド</t>
    </rPh>
    <rPh sb="114" eb="115">
      <t>シュ</t>
    </rPh>
    <rPh sb="117" eb="118">
      <t>シツ</t>
    </rPh>
    <rPh sb="118" eb="120">
      <t>ヨウト</t>
    </rPh>
    <rPh sb="124" eb="125">
      <t>ナイ</t>
    </rPh>
    <rPh sb="126" eb="128">
      <t>スウチ</t>
    </rPh>
    <rPh sb="129" eb="131">
      <t>ショウド</t>
    </rPh>
    <rPh sb="132" eb="134">
      <t>モクヒョウ</t>
    </rPh>
    <rPh sb="134" eb="135">
      <t>チ</t>
    </rPh>
    <rPh sb="136" eb="137">
      <t>シメ</t>
    </rPh>
    <rPh sb="148" eb="150">
      <t>ショウメイ</t>
    </rPh>
    <rPh sb="150" eb="152">
      <t>キグ</t>
    </rPh>
    <rPh sb="178" eb="180">
      <t>キニュウ</t>
    </rPh>
    <phoneticPr fontId="3"/>
  </si>
  <si>
    <t>　 別シートの設備台帳に記入できない場合のみ、設置年度から右の欄に記入する。ただし、2種類以上のランプ種類がある場合は、主たる
　 室用途の2段目も記入し、それぞれの導入割合を記入する。</t>
    <rPh sb="23" eb="25">
      <t>セッチ</t>
    </rPh>
    <rPh sb="25" eb="27">
      <t>ネンド</t>
    </rPh>
    <phoneticPr fontId="3"/>
  </si>
  <si>
    <t>エレベーター及びエスカレータに、省エネ制御が導入されているか。
（電力回生制御とは、下降運転時に巻上機のモータを発電機として機能させ、それにより得られた回生電力を利用する制御のこと。）
※全てのエレベーター及びエスカレーターを別シートの設備台帳に記入する。</t>
    <rPh sb="6" eb="7">
      <t>オヨ</t>
    </rPh>
    <rPh sb="16" eb="17">
      <t>ショウ</t>
    </rPh>
    <rPh sb="19" eb="21">
      <t>セイギョ</t>
    </rPh>
    <rPh sb="103" eb="104">
      <t>オヨ</t>
    </rPh>
    <phoneticPr fontId="3"/>
  </si>
  <si>
    <t xml:space="preserve">   なお、エレベーター又はエスカレーターがない場合は未記入とする。</t>
    <phoneticPr fontId="3"/>
  </si>
  <si>
    <t>－</t>
  </si>
  <si>
    <t>台帳入力</t>
    <rPh sb="0" eb="2">
      <t>ダイチョウ</t>
    </rPh>
    <rPh sb="2" eb="4">
      <t>ニュウリョク</t>
    </rPh>
    <phoneticPr fontId="3"/>
  </si>
  <si>
    <t>設置割合（消費電力）</t>
    <rPh sb="0" eb="2">
      <t>セッチ</t>
    </rPh>
    <rPh sb="2" eb="4">
      <t>ワリアイ</t>
    </rPh>
    <rPh sb="5" eb="7">
      <t>ショウヒ</t>
    </rPh>
    <rPh sb="7" eb="9">
      <t>デンリョク</t>
    </rPh>
    <phoneticPr fontId="3"/>
  </si>
  <si>
    <t>①高効率LED</t>
  </si>
  <si>
    <t>②高効率照明（2001年度以降）</t>
  </si>
  <si>
    <t>③その他の照明（2001年度以降）</t>
  </si>
  <si>
    <t>④高効率照明（2000年度以前）</t>
  </si>
  <si>
    <t>⑤その他の照明（2000年度以前）</t>
  </si>
  <si>
    <t>設置割合上位３つ</t>
    <rPh sb="0" eb="2">
      <t>セッチ</t>
    </rPh>
    <rPh sb="2" eb="4">
      <t>ワリアイ</t>
    </rPh>
    <rPh sb="4" eb="6">
      <t>ジョウイ</t>
    </rPh>
    <phoneticPr fontId="3"/>
  </si>
  <si>
    <t>直接入力</t>
    <rPh sb="0" eb="2">
      <t>チョクセツ</t>
    </rPh>
    <rPh sb="2" eb="4">
      <t>ニュウリョク</t>
    </rPh>
    <phoneticPr fontId="3"/>
  </si>
  <si>
    <t>直接入力</t>
  </si>
  <si>
    <t>ランプ種類</t>
    <rPh sb="3" eb="5">
      <t>シュルイ</t>
    </rPh>
    <phoneticPr fontId="3"/>
  </si>
  <si>
    <t>全体比率（重み×導入割合）</t>
    <rPh sb="0" eb="2">
      <t>ゼンタイ</t>
    </rPh>
    <rPh sb="2" eb="4">
      <t>ヒリツ</t>
    </rPh>
    <rPh sb="5" eb="6">
      <t>オモ</t>
    </rPh>
    <rPh sb="8" eb="10">
      <t>ドウニュウ</t>
    </rPh>
    <rPh sb="10" eb="12">
      <t>ワリアイ</t>
    </rPh>
    <phoneticPr fontId="3"/>
  </si>
  <si>
    <t>2000年以前</t>
    <rPh sb="4" eb="7">
      <t>ネンイゼン</t>
    </rPh>
    <phoneticPr fontId="3"/>
  </si>
  <si>
    <t>2001年以降</t>
    <rPh sb="4" eb="5">
      <t>ネン</t>
    </rPh>
    <rPh sb="5" eb="7">
      <t>イコウ</t>
    </rPh>
    <phoneticPr fontId="3"/>
  </si>
  <si>
    <t>①高効率LED</t>
    <rPh sb="1" eb="4">
      <t>コウコウリツ</t>
    </rPh>
    <phoneticPr fontId="3"/>
  </si>
  <si>
    <t>②高効率照明（2001年度以降）</t>
    <rPh sb="1" eb="4">
      <t>コウコウリツ</t>
    </rPh>
    <rPh sb="4" eb="6">
      <t>ショウメイ</t>
    </rPh>
    <rPh sb="11" eb="13">
      <t>ネンド</t>
    </rPh>
    <rPh sb="13" eb="15">
      <t>イコウ</t>
    </rPh>
    <phoneticPr fontId="3"/>
  </si>
  <si>
    <t>③その他の照明（2001年度以降）</t>
    <rPh sb="3" eb="4">
      <t>タ</t>
    </rPh>
    <rPh sb="5" eb="7">
      <t>ショウメイ</t>
    </rPh>
    <rPh sb="12" eb="14">
      <t>ネンド</t>
    </rPh>
    <rPh sb="14" eb="16">
      <t>イコウ</t>
    </rPh>
    <phoneticPr fontId="3"/>
  </si>
  <si>
    <t>④高効率照明（2000年度以前）</t>
    <rPh sb="1" eb="4">
      <t>コウコウリツ</t>
    </rPh>
    <rPh sb="4" eb="6">
      <t>ショウメイ</t>
    </rPh>
    <rPh sb="11" eb="13">
      <t>ネンド</t>
    </rPh>
    <rPh sb="13" eb="15">
      <t>イゼン</t>
    </rPh>
    <phoneticPr fontId="3"/>
  </si>
  <si>
    <t>⑤その他の照明（2000年度以前）</t>
    <rPh sb="3" eb="4">
      <t>タ</t>
    </rPh>
    <rPh sb="5" eb="7">
      <t>ショウメイ</t>
    </rPh>
    <rPh sb="12" eb="14">
      <t>ネンド</t>
    </rPh>
    <rPh sb="14" eb="16">
      <t>イゼン</t>
    </rPh>
    <phoneticPr fontId="3"/>
  </si>
  <si>
    <t>【以下はDCに該当する事業所のみ記入】</t>
    <rPh sb="1" eb="3">
      <t>イカ</t>
    </rPh>
    <rPh sb="7" eb="9">
      <t>ガイトウ</t>
    </rPh>
    <rPh sb="11" eb="14">
      <t>ジギョウショ</t>
    </rPh>
    <rPh sb="16" eb="18">
      <t>キニュウ</t>
    </rPh>
    <phoneticPr fontId="3"/>
  </si>
  <si>
    <t>データセンターのPUEの実績</t>
    <phoneticPr fontId="3"/>
  </si>
  <si>
    <t>IT機器の電気使用量</t>
    <phoneticPr fontId="3"/>
  </si>
  <si>
    <t>kWh</t>
    <phoneticPr fontId="3"/>
  </si>
  <si>
    <t>付帯設備の電気使用量</t>
    <phoneticPr fontId="3"/>
  </si>
  <si>
    <t>最大受電容量</t>
    <rPh sb="0" eb="2">
      <t>サイダイ</t>
    </rPh>
    <rPh sb="2" eb="4">
      <t>ジュデン</t>
    </rPh>
    <rPh sb="4" eb="6">
      <t>ヨウリョウ</t>
    </rPh>
    <phoneticPr fontId="3"/>
  </si>
  <si>
    <t>稼働率</t>
    <rPh sb="0" eb="2">
      <t>カドウ</t>
    </rPh>
    <rPh sb="2" eb="3">
      <t>リツ</t>
    </rPh>
    <phoneticPr fontId="3"/>
  </si>
  <si>
    <t>％</t>
    <phoneticPr fontId="3"/>
  </si>
  <si>
    <t>事業形態</t>
    <rPh sb="0" eb="2">
      <t>ジギョウ</t>
    </rPh>
    <rPh sb="2" eb="4">
      <t>ケイタイ</t>
    </rPh>
    <phoneticPr fontId="3"/>
  </si>
  <si>
    <t>ハウジング型</t>
    <phoneticPr fontId="3"/>
  </si>
  <si>
    <t>ホスティング型</t>
    <rPh sb="6" eb="7">
      <t>ガタ</t>
    </rPh>
    <phoneticPr fontId="3"/>
  </si>
  <si>
    <t>クラウド型</t>
    <rPh sb="4" eb="5">
      <t>ガタ</t>
    </rPh>
    <phoneticPr fontId="3"/>
  </si>
  <si>
    <t>ロードマップの策定</t>
    <rPh sb="7" eb="9">
      <t>サクテイ</t>
    </rPh>
    <phoneticPr fontId="3"/>
  </si>
  <si>
    <t>Ⅴ</t>
    <phoneticPr fontId="3"/>
  </si>
  <si>
    <t>ゼロエミッション化へのロードマップの策定</t>
    <rPh sb="8" eb="9">
      <t>カ</t>
    </rPh>
    <rPh sb="18" eb="20">
      <t>サクテイ</t>
    </rPh>
    <phoneticPr fontId="3"/>
  </si>
  <si>
    <t>事業所内での取組の他、オフサイトの再生可能エネルギー発電設備、再生可能エネルギー電気の購入等を含めたゼロエミッション化へのロードマップの策定がどの程度実施されているか。</t>
    <rPh sb="0" eb="3">
      <t>ジギョウショ</t>
    </rPh>
    <rPh sb="3" eb="4">
      <t>ナイ</t>
    </rPh>
    <rPh sb="6" eb="8">
      <t>トリクミ</t>
    </rPh>
    <rPh sb="9" eb="10">
      <t>ホカ</t>
    </rPh>
    <rPh sb="17" eb="19">
      <t>サイセイ</t>
    </rPh>
    <rPh sb="19" eb="21">
      <t>カノウ</t>
    </rPh>
    <rPh sb="26" eb="28">
      <t>ハツデン</t>
    </rPh>
    <rPh sb="28" eb="30">
      <t>セツビ</t>
    </rPh>
    <rPh sb="31" eb="33">
      <t>サイセイ</t>
    </rPh>
    <rPh sb="33" eb="35">
      <t>カノウ</t>
    </rPh>
    <rPh sb="40" eb="42">
      <t>デンキ</t>
    </rPh>
    <rPh sb="43" eb="45">
      <t>コウニュウ</t>
    </rPh>
    <rPh sb="45" eb="46">
      <t>トウ</t>
    </rPh>
    <rPh sb="47" eb="48">
      <t>フク</t>
    </rPh>
    <rPh sb="58" eb="59">
      <t>カ</t>
    </rPh>
    <rPh sb="68" eb="70">
      <t>サクテイ</t>
    </rPh>
    <rPh sb="73" eb="75">
      <t>テイド</t>
    </rPh>
    <rPh sb="75" eb="77">
      <t>ジッシ</t>
    </rPh>
    <phoneticPr fontId="3"/>
  </si>
  <si>
    <t>策定・公表</t>
    <rPh sb="0" eb="2">
      <t>サクテイ</t>
    </rPh>
    <rPh sb="3" eb="5">
      <t>コウヒョウ</t>
    </rPh>
    <phoneticPr fontId="3"/>
  </si>
  <si>
    <t>策定のみ</t>
    <rPh sb="0" eb="2">
      <t>サクテイ</t>
    </rPh>
    <phoneticPr fontId="3"/>
  </si>
  <si>
    <t>ZEB（ネット・ゼロ・エネルギー・ビル）化へのロードマップの策定</t>
    <rPh sb="20" eb="21">
      <t>カ</t>
    </rPh>
    <rPh sb="30" eb="32">
      <t>サクテイ</t>
    </rPh>
    <phoneticPr fontId="3"/>
  </si>
  <si>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3"/>
  </si>
  <si>
    <t>ゼロエミ</t>
    <phoneticPr fontId="3"/>
  </si>
  <si>
    <t>2000kW～</t>
    <phoneticPr fontId="3"/>
  </si>
  <si>
    <t>　事業用途</t>
    <rPh sb="1" eb="3">
      <t>ジギョウ</t>
    </rPh>
    <phoneticPr fontId="3"/>
  </si>
  <si>
    <t>・基本情報のうち、指定番号、事業所の名称、用途別床面積、温室効果ガス等の排出状況については、東京都に提出している</t>
    <rPh sb="1" eb="3">
      <t>キホン</t>
    </rPh>
    <rPh sb="3" eb="5">
      <t>ジョウホウ</t>
    </rPh>
    <phoneticPr fontId="3"/>
  </si>
  <si>
    <t>ECモータ・永久
磁石
（IPM）
モータ</t>
    <rPh sb="6" eb="8">
      <t>エイキュウ</t>
    </rPh>
    <rPh sb="9" eb="11">
      <t>ジシャク</t>
    </rPh>
    <phoneticPr fontId="3"/>
  </si>
  <si>
    <t>ECモータ・永久磁石(IPM)モータ</t>
    <phoneticPr fontId="3"/>
  </si>
  <si>
    <t>ロードマップの策定</t>
  </si>
  <si>
    <t>放送局</t>
  </si>
  <si>
    <t>工場その他上記以外</t>
  </si>
  <si>
    <t>kW</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</si>
</sst>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0.00\ ;\-#,##0.00\ ;&quot;&quot;??"/>
    <numFmt numFmtId="189" formatCode="&quot;最高 &quot;General"/>
    <numFmt numFmtId="190" formatCode="&quot;最低 &quot;General"/>
    <numFmt numFmtId="191" formatCode="&quot;最高 &quot;0%"/>
    <numFmt numFmtId="192" formatCode="&quot;最低 &quot;0%"/>
    <numFmt numFmtId="193" formatCode="&quot;～&quot;General&quot;kW&quot;"/>
    <numFmt numFmtId="194" formatCode="General&quot;kW～&quot;"/>
    <numFmt numFmtId="195" formatCode="0.0%&quot;削減&quot;"/>
    <numFmt numFmtId="196" formatCode="General&quot;：1&quot;"/>
    <numFmt numFmtId="197" formatCode="&quot;水準 &quot;0%"/>
    <numFmt numFmtId="198" formatCode="&quot;最低 &quot;General&quot;W/㎡&quot;"/>
    <numFmt numFmtId="199" formatCode="&quot;最高 &quot;0.000_);[Red]\(0.000\)"/>
    <numFmt numFmtId="200" formatCode="&quot;水準 &quot;0.000_);[Red]\(0.000\)"/>
    <numFmt numFmtId="201" formatCode="&quot;最低 &quot;0.000_);[Red]\(0.000\)"/>
    <numFmt numFmtId="202" formatCode="&quot;DHC最低 &quot;0.000_);[Red]\(0.000\)"/>
    <numFmt numFmtId="203" formatCode="0.000_);[Red]\(0.000\)"/>
    <numFmt numFmtId="204" formatCode="0.0_ "/>
    <numFmt numFmtId="205" formatCode="#,##0_);[Red]\(#,##0\)"/>
    <numFmt numFmtId="206" formatCode="0.0%&quot;以上&quot;"/>
    <numFmt numFmtId="207" formatCode="#,##0.000;[Red]\-#,##0.000"/>
    <numFmt numFmtId="208" formatCode="#,##0.00_ "/>
    <numFmt numFmtId="209" formatCode="General&quot;項目&quot;"/>
    <numFmt numFmtId="210" formatCode="&quot;No.&quot;General"/>
    <numFmt numFmtId="211" formatCode="#,##0&quot;台&quot;"/>
    <numFmt numFmtId="212" formatCode="#,##0&quot;kW&quot;"/>
    <numFmt numFmtId="213" formatCode="#,##0&quot;GJ/年&quot;"/>
    <numFmt numFmtId="214" formatCode="#,##0.0&quot;kW&quot;"/>
    <numFmt numFmtId="215" formatCode="#,##0.0_);[Red]\(#,##0.0\)"/>
    <numFmt numFmtId="216" formatCode="0.0_);[Red]\(0.0\)"/>
    <numFmt numFmtId="217" formatCode="#,##0&quot;m3/h&quot;"/>
    <numFmt numFmtId="218" formatCode="#,##0&quot;㎡&quot;"/>
    <numFmt numFmtId="219" formatCode="#,##0&quot;W&quot;"/>
    <numFmt numFmtId="220" formatCode="#,##0&quot;kVA&quot;"/>
    <numFmt numFmtId="221" formatCode="0.0&quot;kW&quot;"/>
    <numFmt numFmtId="222" formatCode="General&quot;年&quot;"/>
    <numFmt numFmtId="223" formatCode="0_ &quot;年&quot;&quot;度&quot;"/>
    <numFmt numFmtId="224" formatCode="#,##0.000\ ;\-#,##0.000\ ;&quot;&quot;??"/>
    <numFmt numFmtId="225" formatCode="\(General\ \l\x\)"/>
    <numFmt numFmtId="226" formatCode="0.0"/>
    <numFmt numFmtId="227" formatCode="0.000"/>
    <numFmt numFmtId="228" formatCode="0%&quot;未満又は採用無し&quot;"/>
  </numFmts>
  <fonts count="57"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b/>
      <sz val="9"/>
      <color indexed="81"/>
      <name val="ＭＳ Ｐゴシック"/>
      <family val="3"/>
      <charset val="128"/>
    </font>
    <font>
      <sz val="7"/>
      <name val="ＭＳ Ｐゴシック"/>
      <family val="3"/>
      <charset val="128"/>
    </font>
    <font>
      <sz val="11"/>
      <color indexed="12"/>
      <name val="ＭＳ Ｐゴシック"/>
      <family val="3"/>
      <charset val="128"/>
    </font>
    <font>
      <sz val="11"/>
      <name val="ＭＳ Ｐ明朝"/>
      <family val="1"/>
      <charset val="128"/>
    </font>
    <font>
      <sz val="9"/>
      <name val="ＭＳ Ｐ明朝"/>
      <family val="1"/>
      <charset val="128"/>
    </font>
    <font>
      <b/>
      <sz val="14"/>
      <name val="ＭＳ Ｐゴシック"/>
      <family val="3"/>
      <charset val="128"/>
    </font>
    <font>
      <sz val="9"/>
      <color indexed="9"/>
      <name val="ＭＳ Ｐゴシック"/>
      <family val="3"/>
      <charset val="128"/>
    </font>
    <font>
      <sz val="14"/>
      <name val="ＭＳ Ｐゴシック"/>
      <family val="3"/>
      <charset val="128"/>
    </font>
    <font>
      <sz val="9"/>
      <name val="ＭＳ 明朝"/>
      <family val="1"/>
      <charset val="128"/>
    </font>
    <font>
      <sz val="9"/>
      <color indexed="57"/>
      <name val="HGP創英角ｺﾞｼｯｸUB"/>
      <family val="3"/>
      <charset val="128"/>
    </font>
    <font>
      <sz val="5"/>
      <name val="ＭＳ Ｐゴシック"/>
      <family val="3"/>
      <charset val="128"/>
    </font>
    <font>
      <b/>
      <sz val="22"/>
      <name val="ＭＳ Ｐゴシック"/>
      <family val="3"/>
      <charset val="128"/>
    </font>
    <font>
      <b/>
      <sz val="18"/>
      <color indexed="17"/>
      <name val="HGSｺﾞｼｯｸE"/>
      <family val="3"/>
      <charset val="128"/>
    </font>
    <font>
      <b/>
      <sz val="16"/>
      <color indexed="17"/>
      <name val="HGSｺﾞｼｯｸE"/>
      <family val="3"/>
      <charset val="128"/>
    </font>
    <font>
      <sz val="9"/>
      <color indexed="10"/>
      <name val="ＭＳ Ｐゴシック"/>
      <family val="3"/>
      <charset val="128"/>
    </font>
    <font>
      <sz val="7.5"/>
      <name val="ＭＳ Ｐゴシック"/>
      <family val="3"/>
      <charset val="128"/>
    </font>
    <font>
      <sz val="10"/>
      <color indexed="12"/>
      <name val="ＭＳ Ｐゴシック"/>
      <family val="3"/>
      <charset val="128"/>
    </font>
    <font>
      <sz val="9"/>
      <color rgb="FFFF0000"/>
      <name val="ＭＳ Ｐゴシック"/>
      <family val="3"/>
      <charset val="128"/>
    </font>
    <font>
      <sz val="9"/>
      <color rgb="FF0000FF"/>
      <name val="ＭＳ Ｐゴシック"/>
      <family val="3"/>
      <charset val="128"/>
    </font>
    <font>
      <sz val="8"/>
      <color rgb="FFFF0000"/>
      <name val="ＭＳ Ｐゴシック"/>
      <family val="3"/>
      <charset val="128"/>
    </font>
    <font>
      <sz val="11"/>
      <color rgb="FFFF0000"/>
      <name val="ＭＳ Ｐゴシック"/>
      <family val="3"/>
      <charset val="128"/>
    </font>
    <font>
      <b/>
      <sz val="10"/>
      <name val="ＭＳ Ｐゴシック"/>
      <family val="3"/>
      <charset val="128"/>
    </font>
    <font>
      <sz val="8"/>
      <color theme="1"/>
      <name val="ＭＳ Ｐゴシック"/>
      <family val="3"/>
      <charset val="128"/>
    </font>
    <font>
      <sz val="10"/>
      <color theme="1"/>
      <name val="ＭＳ Ｐゴシック"/>
      <family val="3"/>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2"/>
        <bgColor indexed="64"/>
      </patternFill>
    </fill>
    <fill>
      <patternFill patternType="solid">
        <fgColor indexed="55"/>
        <bgColor indexed="64"/>
      </patternFill>
    </fill>
    <fill>
      <patternFill patternType="solid">
        <fgColor indexed="45"/>
        <bgColor indexed="64"/>
      </patternFill>
    </fill>
    <fill>
      <patternFill patternType="solid">
        <fgColor theme="0" tint="-0.249977111117893"/>
        <bgColor indexed="64"/>
      </patternFill>
    </fill>
    <fill>
      <patternFill patternType="solid">
        <fgColor rgb="FFFFCCFF"/>
        <bgColor indexed="64"/>
      </patternFill>
    </fill>
    <fill>
      <patternFill patternType="solid">
        <fgColor rgb="FFCCFFCC"/>
        <bgColor indexed="64"/>
      </patternFill>
    </fill>
    <fill>
      <patternFill patternType="solid">
        <fgColor rgb="FF99CCFF"/>
        <bgColor indexed="64"/>
      </patternFill>
    </fill>
    <fill>
      <patternFill patternType="solid">
        <fgColor rgb="FFFFFF00"/>
        <bgColor indexed="64"/>
      </patternFill>
    </fill>
    <fill>
      <patternFill patternType="solid">
        <fgColor rgb="FFFFC000"/>
        <bgColor indexed="64"/>
      </patternFill>
    </fill>
    <fill>
      <patternFill patternType="solid">
        <fgColor rgb="FFFFCC99"/>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rgb="FFFFFF99"/>
        <bgColor indexed="64"/>
      </patternFill>
    </fill>
  </fills>
  <borders count="9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hair">
        <color indexed="64"/>
      </top>
      <bottom/>
      <diagonal/>
    </border>
    <border>
      <left style="medium">
        <color indexed="64"/>
      </left>
      <right/>
      <top/>
      <bottom/>
      <diagonal/>
    </border>
  </borders>
  <cellStyleXfs count="68">
    <xf numFmtId="0" fontId="0" fillId="0" borderId="0">
      <alignment vertical="center"/>
    </xf>
    <xf numFmtId="0" fontId="15" fillId="2" borderId="0" applyNumberFormat="0" applyBorder="0" applyAlignment="0" applyProtection="0">
      <alignment vertical="center"/>
    </xf>
    <xf numFmtId="0" fontId="1" fillId="2" borderId="0" applyNumberFormat="0" applyBorder="0" applyAlignment="0" applyProtection="0">
      <alignment vertical="center"/>
    </xf>
    <xf numFmtId="0" fontId="15" fillId="3" borderId="0" applyNumberFormat="0" applyBorder="0" applyAlignment="0" applyProtection="0">
      <alignment vertical="center"/>
    </xf>
    <xf numFmtId="0" fontId="1" fillId="3" borderId="0" applyNumberFormat="0" applyBorder="0" applyAlignment="0" applyProtection="0">
      <alignment vertical="center"/>
    </xf>
    <xf numFmtId="0" fontId="15" fillId="4" borderId="0" applyNumberFormat="0" applyBorder="0" applyAlignment="0" applyProtection="0">
      <alignment vertical="center"/>
    </xf>
    <xf numFmtId="0" fontId="1" fillId="4" borderId="0" applyNumberFormat="0" applyBorder="0" applyAlignment="0" applyProtection="0">
      <alignment vertical="center"/>
    </xf>
    <xf numFmtId="0" fontId="15" fillId="5" borderId="0" applyNumberFormat="0" applyBorder="0" applyAlignment="0" applyProtection="0">
      <alignment vertical="center"/>
    </xf>
    <xf numFmtId="0" fontId="1" fillId="5" borderId="0" applyNumberFormat="0" applyBorder="0" applyAlignment="0" applyProtection="0">
      <alignment vertical="center"/>
    </xf>
    <xf numFmtId="0" fontId="15" fillId="6" borderId="0" applyNumberFormat="0" applyBorder="0" applyAlignment="0" applyProtection="0">
      <alignment vertical="center"/>
    </xf>
    <xf numFmtId="0" fontId="1" fillId="6" borderId="0" applyNumberFormat="0" applyBorder="0" applyAlignment="0" applyProtection="0">
      <alignment vertical="center"/>
    </xf>
    <xf numFmtId="0" fontId="15" fillId="7" borderId="0" applyNumberFormat="0" applyBorder="0" applyAlignment="0" applyProtection="0">
      <alignment vertical="center"/>
    </xf>
    <xf numFmtId="0" fontId="1" fillId="7" borderId="0" applyNumberFormat="0" applyBorder="0" applyAlignment="0" applyProtection="0">
      <alignment vertical="center"/>
    </xf>
    <xf numFmtId="0" fontId="15" fillId="8" borderId="0" applyNumberFormat="0" applyBorder="0" applyAlignment="0" applyProtection="0">
      <alignment vertical="center"/>
    </xf>
    <xf numFmtId="0" fontId="1" fillId="8" borderId="0" applyNumberFormat="0" applyBorder="0" applyAlignment="0" applyProtection="0">
      <alignment vertical="center"/>
    </xf>
    <xf numFmtId="0" fontId="15" fillId="9" borderId="0" applyNumberFormat="0" applyBorder="0" applyAlignment="0" applyProtection="0">
      <alignment vertical="center"/>
    </xf>
    <xf numFmtId="0" fontId="1" fillId="9" borderId="0" applyNumberFormat="0" applyBorder="0" applyAlignment="0" applyProtection="0">
      <alignment vertical="center"/>
    </xf>
    <xf numFmtId="0" fontId="15" fillId="10" borderId="0" applyNumberFormat="0" applyBorder="0" applyAlignment="0" applyProtection="0">
      <alignment vertical="center"/>
    </xf>
    <xf numFmtId="0" fontId="1" fillId="10" borderId="0" applyNumberFormat="0" applyBorder="0" applyAlignment="0" applyProtection="0">
      <alignment vertical="center"/>
    </xf>
    <xf numFmtId="0" fontId="15" fillId="5" borderId="0" applyNumberFormat="0" applyBorder="0" applyAlignment="0" applyProtection="0">
      <alignment vertical="center"/>
    </xf>
    <xf numFmtId="0" fontId="1" fillId="5" borderId="0" applyNumberFormat="0" applyBorder="0" applyAlignment="0" applyProtection="0">
      <alignment vertical="center"/>
    </xf>
    <xf numFmtId="0" fontId="15" fillId="8" borderId="0" applyNumberFormat="0" applyBorder="0" applyAlignment="0" applyProtection="0">
      <alignment vertical="center"/>
    </xf>
    <xf numFmtId="0" fontId="1" fillId="8" borderId="0" applyNumberFormat="0" applyBorder="0" applyAlignment="0" applyProtection="0">
      <alignment vertical="center"/>
    </xf>
    <xf numFmtId="0" fontId="15" fillId="11" borderId="0" applyNumberFormat="0" applyBorder="0" applyAlignment="0" applyProtection="0">
      <alignment vertical="center"/>
    </xf>
    <xf numFmtId="0" fontId="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0" fillId="0" borderId="1" applyNumberFormat="0" applyAlignment="0" applyProtection="0">
      <alignment horizontal="left" vertical="center"/>
    </xf>
    <xf numFmtId="0" fontId="10" fillId="0" borderId="2">
      <alignment horizontal="left" vertical="center"/>
    </xf>
    <xf numFmtId="0" fontId="16" fillId="0" borderId="0" applyNumberFormat="0" applyFont="0" applyFill="0" applyBorder="0" applyAlignment="0" applyProtection="0">
      <alignment horizontal="left"/>
    </xf>
    <xf numFmtId="0" fontId="17" fillId="0" borderId="3">
      <alignment horizont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8" fillId="0" borderId="0" applyNumberFormat="0" applyFill="0" applyBorder="0" applyAlignment="0" applyProtection="0">
      <alignment vertical="center"/>
    </xf>
    <xf numFmtId="0" fontId="11" fillId="20" borderId="4" applyNumberFormat="0" applyAlignment="0" applyProtection="0">
      <alignment vertical="center"/>
    </xf>
    <xf numFmtId="0" fontId="19" fillId="2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22" borderId="5" applyNumberFormat="0" applyFont="0" applyAlignment="0" applyProtection="0">
      <alignment vertical="center"/>
    </xf>
    <xf numFmtId="0" fontId="2" fillId="22"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3" borderId="7" applyNumberFormat="0" applyAlignment="0" applyProtection="0">
      <alignment vertical="center"/>
    </xf>
    <xf numFmtId="0" fontId="22" fillId="23" borderId="7" applyNumberFormat="0" applyAlignment="0" applyProtection="0">
      <alignment vertical="center"/>
    </xf>
    <xf numFmtId="0" fontId="4"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14" fillId="0" borderId="11" applyNumberFormat="0" applyFill="0" applyAlignment="0" applyProtection="0">
      <alignment vertical="center"/>
    </xf>
    <xf numFmtId="0" fontId="14" fillId="0" borderId="11" applyNumberFormat="0" applyFill="0" applyAlignment="0" applyProtection="0">
      <alignment vertical="center"/>
    </xf>
    <xf numFmtId="0" fontId="26" fillId="23" borderId="12" applyNumberFormat="0" applyAlignment="0" applyProtection="0">
      <alignment vertical="center"/>
    </xf>
    <xf numFmtId="0" fontId="26" fillId="23" borderId="12" applyNumberFormat="0" applyAlignment="0" applyProtection="0">
      <alignment vertical="center"/>
    </xf>
    <xf numFmtId="0" fontId="27" fillId="0" borderId="0" applyNumberFormat="0" applyFill="0" applyBorder="0" applyAlignment="0" applyProtection="0">
      <alignment vertical="center"/>
    </xf>
    <xf numFmtId="0" fontId="28" fillId="7" borderId="7" applyNumberFormat="0" applyAlignment="0" applyProtection="0">
      <alignment vertical="center"/>
    </xf>
    <xf numFmtId="0" fontId="28" fillId="7" borderId="7" applyNumberFormat="0" applyAlignment="0" applyProtection="0">
      <alignment vertical="center"/>
    </xf>
    <xf numFmtId="0" fontId="2" fillId="0" borderId="0">
      <alignment vertical="center"/>
    </xf>
    <xf numFmtId="0" fontId="29" fillId="4" borderId="0" applyNumberFormat="0" applyBorder="0" applyAlignment="0" applyProtection="0">
      <alignment vertical="center"/>
    </xf>
  </cellStyleXfs>
  <cellXfs count="918">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2" fillId="0" borderId="0" xfId="0" applyFont="1">
      <alignment vertical="center"/>
    </xf>
    <xf numFmtId="0" fontId="6" fillId="0" borderId="13" xfId="0" applyFont="1" applyBorder="1">
      <alignment vertical="center"/>
    </xf>
    <xf numFmtId="0" fontId="6" fillId="0" borderId="0" xfId="0" applyFont="1" applyAlignment="1">
      <alignment horizontal="center" vertical="center" shrinkToFit="1"/>
    </xf>
    <xf numFmtId="0" fontId="7" fillId="0" borderId="0" xfId="0" applyFont="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178" fontId="6" fillId="0" borderId="0" xfId="53" applyNumberFormat="1" applyFont="1">
      <alignment vertical="center"/>
    </xf>
    <xf numFmtId="0" fontId="6" fillId="24" borderId="13" xfId="0" applyFont="1" applyFill="1" applyBorder="1" applyAlignment="1">
      <alignment horizontal="center" vertical="center" wrapText="1"/>
    </xf>
    <xf numFmtId="0" fontId="6" fillId="24" borderId="17" xfId="0" applyFont="1" applyFill="1" applyBorder="1" applyAlignment="1">
      <alignment horizontal="center" vertical="center" wrapText="1"/>
    </xf>
    <xf numFmtId="177" fontId="6" fillId="25" borderId="13" xfId="0" applyNumberFormat="1" applyFont="1" applyFill="1" applyBorder="1" applyProtection="1">
      <alignment vertical="center"/>
      <protection locked="0"/>
    </xf>
    <xf numFmtId="186" fontId="6" fillId="25" borderId="18" xfId="0" applyNumberFormat="1" applyFont="1" applyFill="1" applyBorder="1" applyAlignment="1" applyProtection="1">
      <alignment vertical="center" shrinkToFit="1"/>
      <protection locked="0"/>
    </xf>
    <xf numFmtId="0" fontId="6" fillId="0" borderId="19" xfId="0" applyFont="1" applyBorder="1">
      <alignment vertical="center"/>
    </xf>
    <xf numFmtId="0" fontId="6" fillId="0" borderId="20" xfId="0" applyFont="1" applyBorder="1">
      <alignment vertical="center"/>
    </xf>
    <xf numFmtId="0" fontId="36" fillId="0" borderId="0" xfId="0" applyFont="1">
      <alignment vertical="center"/>
    </xf>
    <xf numFmtId="205" fontId="6" fillId="25" borderId="13" xfId="0" applyNumberFormat="1" applyFont="1" applyFill="1" applyBorder="1" applyProtection="1">
      <alignment vertical="center"/>
      <protection locked="0"/>
    </xf>
    <xf numFmtId="0" fontId="6" fillId="0" borderId="21" xfId="0" applyFont="1" applyBorder="1">
      <alignment vertical="center"/>
    </xf>
    <xf numFmtId="0" fontId="6" fillId="0" borderId="22" xfId="0" applyFont="1" applyBorder="1">
      <alignment vertical="center"/>
    </xf>
    <xf numFmtId="177" fontId="6" fillId="0" borderId="13" xfId="0" applyNumberFormat="1" applyFont="1" applyBorder="1">
      <alignment vertical="center"/>
    </xf>
    <xf numFmtId="0" fontId="6" fillId="0" borderId="23" xfId="0" applyFont="1" applyBorder="1">
      <alignment vertical="center"/>
    </xf>
    <xf numFmtId="0" fontId="6" fillId="26" borderId="0" xfId="0" applyFont="1" applyFill="1">
      <alignment vertical="center"/>
    </xf>
    <xf numFmtId="0" fontId="6" fillId="24" borderId="23" xfId="0" applyFont="1" applyFill="1" applyBorder="1" applyAlignment="1">
      <alignment horizontal="center" vertical="center" wrapText="1"/>
    </xf>
    <xf numFmtId="0" fontId="39" fillId="0" borderId="0" xfId="0" applyFont="1">
      <alignment vertical="center"/>
    </xf>
    <xf numFmtId="0" fontId="0" fillId="0" borderId="21" xfId="0" applyBorder="1">
      <alignment vertical="center"/>
    </xf>
    <xf numFmtId="0" fontId="0" fillId="0" borderId="0" xfId="0" applyAlignment="1">
      <alignment horizontal="center" vertical="center"/>
    </xf>
    <xf numFmtId="0" fontId="37" fillId="0" borderId="0" xfId="0" applyFont="1">
      <alignment vertical="center"/>
    </xf>
    <xf numFmtId="0" fontId="0" fillId="0" borderId="0" xfId="0" applyAlignment="1">
      <alignment horizontal="left" vertical="center"/>
    </xf>
    <xf numFmtId="0" fontId="6" fillId="0" borderId="0" xfId="0" applyFont="1" applyAlignment="1">
      <alignment horizontal="left" vertical="center" shrinkToFit="1"/>
    </xf>
    <xf numFmtId="0" fontId="38" fillId="0" borderId="0" xfId="0" applyFont="1">
      <alignment vertical="center"/>
    </xf>
    <xf numFmtId="0" fontId="41" fillId="0" borderId="0" xfId="0" applyFont="1" applyAlignment="1">
      <alignment vertical="center" shrinkToFit="1"/>
    </xf>
    <xf numFmtId="0" fontId="6" fillId="0" borderId="0" xfId="0" applyFont="1" applyAlignment="1">
      <alignment horizontal="center" vertical="center" wrapText="1"/>
    </xf>
    <xf numFmtId="38" fontId="6" fillId="25" borderId="17" xfId="53" applyFont="1" applyFill="1" applyBorder="1" applyAlignment="1" applyProtection="1">
      <alignment horizontal="right" vertical="center"/>
      <protection locked="0"/>
    </xf>
    <xf numFmtId="38" fontId="6" fillId="25" borderId="13" xfId="53" applyFont="1" applyFill="1" applyBorder="1" applyAlignment="1" applyProtection="1">
      <alignment horizontal="right" vertical="center"/>
      <protection locked="0"/>
    </xf>
    <xf numFmtId="0" fontId="7" fillId="0" borderId="0" xfId="0" applyFont="1" applyAlignment="1">
      <alignment horizontal="right" vertical="center"/>
    </xf>
    <xf numFmtId="0" fontId="6" fillId="0" borderId="0" xfId="0" applyFont="1" applyAlignment="1">
      <alignment vertical="center" shrinkToFit="1"/>
    </xf>
    <xf numFmtId="0" fontId="0" fillId="0" borderId="0" xfId="0" applyAlignment="1">
      <alignment horizontal="right" vertical="center"/>
    </xf>
    <xf numFmtId="0" fontId="42" fillId="26" borderId="0" xfId="0" applyFont="1" applyFill="1">
      <alignment vertical="center"/>
    </xf>
    <xf numFmtId="0" fontId="0" fillId="0" borderId="19" xfId="0" applyBorder="1">
      <alignment vertical="center"/>
    </xf>
    <xf numFmtId="0" fontId="0" fillId="0" borderId="16" xfId="0" applyBorder="1">
      <alignment vertical="center"/>
    </xf>
    <xf numFmtId="0" fontId="45" fillId="26" borderId="0" xfId="0" applyFont="1" applyFill="1">
      <alignment vertical="center"/>
    </xf>
    <xf numFmtId="0" fontId="0" fillId="26" borderId="0" xfId="0" applyFill="1">
      <alignment vertical="center"/>
    </xf>
    <xf numFmtId="0" fontId="37" fillId="0" borderId="22" xfId="0" applyFont="1" applyBorder="1" applyAlignment="1">
      <alignment horizontal="right" vertical="center"/>
    </xf>
    <xf numFmtId="0" fontId="6" fillId="24" borderId="24" xfId="0" applyFont="1" applyFill="1" applyBorder="1" applyAlignment="1">
      <alignment horizontal="center" vertical="center" shrinkToFit="1"/>
    </xf>
    <xf numFmtId="0" fontId="6" fillId="0" borderId="13" xfId="0" applyFont="1" applyBorder="1" applyAlignment="1">
      <alignment vertical="center" shrinkToFit="1"/>
    </xf>
    <xf numFmtId="179" fontId="6" fillId="0" borderId="13" xfId="44" applyNumberFormat="1" applyFont="1" applyBorder="1">
      <alignment vertical="center"/>
    </xf>
    <xf numFmtId="0" fontId="46" fillId="26" borderId="0" xfId="0" applyFont="1" applyFill="1">
      <alignment vertical="center"/>
    </xf>
    <xf numFmtId="0" fontId="6" fillId="0" borderId="25" xfId="0" applyFont="1" applyBorder="1" applyAlignment="1">
      <alignment horizontal="centerContinuous" vertical="center"/>
    </xf>
    <xf numFmtId="0" fontId="6" fillId="0" borderId="2" xfId="0" applyFont="1" applyBorder="1" applyAlignment="1">
      <alignment horizontal="centerContinuous" vertical="center"/>
    </xf>
    <xf numFmtId="0" fontId="7" fillId="0" borderId="26" xfId="0" applyFont="1" applyBorder="1" applyAlignment="1">
      <alignment horizontal="centerContinuous" vertical="center"/>
    </xf>
    <xf numFmtId="0" fontId="6" fillId="27" borderId="27" xfId="0" applyFont="1" applyFill="1" applyBorder="1">
      <alignment vertical="center"/>
    </xf>
    <xf numFmtId="0" fontId="6" fillId="27" borderId="28" xfId="0" applyFont="1" applyFill="1" applyBorder="1">
      <alignment vertical="center"/>
    </xf>
    <xf numFmtId="0" fontId="6" fillId="25" borderId="27" xfId="0" applyFont="1" applyFill="1" applyBorder="1">
      <alignment vertical="center"/>
    </xf>
    <xf numFmtId="0" fontId="6" fillId="25" borderId="28" xfId="0" applyFont="1" applyFill="1" applyBorder="1">
      <alignment vertical="center"/>
    </xf>
    <xf numFmtId="0" fontId="32" fillId="0" borderId="16" xfId="0" applyFont="1" applyBorder="1">
      <alignment vertical="center"/>
    </xf>
    <xf numFmtId="0" fontId="6" fillId="27" borderId="18" xfId="0" applyFont="1" applyFill="1" applyBorder="1" applyAlignment="1" applyProtection="1">
      <alignment horizontal="center" vertical="top" shrinkToFit="1"/>
      <protection locked="0"/>
    </xf>
    <xf numFmtId="0" fontId="6" fillId="26" borderId="27" xfId="0" applyFont="1" applyFill="1" applyBorder="1">
      <alignment vertical="center"/>
    </xf>
    <xf numFmtId="0" fontId="6" fillId="26" borderId="28" xfId="0" applyFont="1" applyFill="1" applyBorder="1">
      <alignment vertical="center"/>
    </xf>
    <xf numFmtId="186" fontId="6" fillId="26" borderId="18" xfId="0" applyNumberFormat="1" applyFont="1" applyFill="1" applyBorder="1" applyAlignment="1" applyProtection="1">
      <alignment vertical="center" shrinkToFit="1"/>
      <protection locked="0"/>
    </xf>
    <xf numFmtId="0" fontId="6" fillId="27" borderId="18" xfId="0" applyFont="1" applyFill="1" applyBorder="1" applyAlignment="1" applyProtection="1">
      <alignment vertical="center" shrinkToFit="1"/>
      <protection locked="0"/>
    </xf>
    <xf numFmtId="187" fontId="6" fillId="25" borderId="18" xfId="0" applyNumberFormat="1" applyFont="1" applyFill="1" applyBorder="1" applyAlignment="1" applyProtection="1">
      <alignment vertical="center" shrinkToFit="1"/>
      <protection locked="0"/>
    </xf>
    <xf numFmtId="0" fontId="6" fillId="27" borderId="27" xfId="0" applyFont="1" applyFill="1" applyBorder="1" applyAlignment="1" applyProtection="1">
      <alignment vertical="center" shrinkToFit="1"/>
      <protection locked="0"/>
    </xf>
    <xf numFmtId="182" fontId="6" fillId="25" borderId="18" xfId="0" applyNumberFormat="1" applyFont="1" applyFill="1" applyBorder="1" applyAlignment="1" applyProtection="1">
      <alignment vertical="center" shrinkToFit="1"/>
      <protection locked="0"/>
    </xf>
    <xf numFmtId="0" fontId="0" fillId="27" borderId="27" xfId="0" applyFill="1" applyBorder="1">
      <alignment vertical="center"/>
    </xf>
    <xf numFmtId="0" fontId="0" fillId="27" borderId="28" xfId="0" applyFill="1" applyBorder="1">
      <alignment vertical="center"/>
    </xf>
    <xf numFmtId="0" fontId="8" fillId="0" borderId="0" xfId="0" applyFont="1">
      <alignment vertical="center"/>
    </xf>
    <xf numFmtId="0" fontId="0" fillId="0" borderId="0" xfId="0" applyAlignment="1">
      <alignment vertical="center" shrinkToFit="1"/>
    </xf>
    <xf numFmtId="0" fontId="0" fillId="25" borderId="27" xfId="0" applyFill="1" applyBorder="1">
      <alignment vertical="center"/>
    </xf>
    <xf numFmtId="0" fontId="0" fillId="25" borderId="28" xfId="0" applyFill="1" applyBorder="1">
      <alignment vertical="center"/>
    </xf>
    <xf numFmtId="0" fontId="0" fillId="26" borderId="27" xfId="0" applyFill="1" applyBorder="1">
      <alignment vertical="center"/>
    </xf>
    <xf numFmtId="0" fontId="0" fillId="26" borderId="28" xfId="0" applyFill="1" applyBorder="1">
      <alignment vertical="center"/>
    </xf>
    <xf numFmtId="0" fontId="0" fillId="28" borderId="27" xfId="0" applyFill="1" applyBorder="1">
      <alignment vertical="center"/>
    </xf>
    <xf numFmtId="0" fontId="0" fillId="28" borderId="28" xfId="0" applyFill="1" applyBorder="1">
      <alignment vertical="center"/>
    </xf>
    <xf numFmtId="0" fontId="44" fillId="0" borderId="0" xfId="0" applyFont="1">
      <alignment vertical="center"/>
    </xf>
    <xf numFmtId="0" fontId="6" fillId="0" borderId="0" xfId="0" applyFont="1" applyAlignment="1">
      <alignment horizontal="right"/>
    </xf>
    <xf numFmtId="0" fontId="6" fillId="0" borderId="13" xfId="0" applyFont="1" applyBorder="1" applyAlignment="1">
      <alignment horizontal="left" vertical="center" shrinkToFit="1"/>
    </xf>
    <xf numFmtId="0" fontId="6" fillId="0" borderId="13" xfId="0" applyFont="1" applyBorder="1" applyAlignment="1">
      <alignment horizontal="center" vertical="center" shrinkToFit="1"/>
    </xf>
    <xf numFmtId="0" fontId="7" fillId="0" borderId="13" xfId="0" applyFont="1" applyBorder="1" applyAlignment="1">
      <alignment horizontal="left" vertical="center"/>
    </xf>
    <xf numFmtId="177" fontId="6" fillId="0" borderId="0" xfId="0" applyNumberFormat="1" applyFont="1">
      <alignment vertical="center"/>
    </xf>
    <xf numFmtId="0" fontId="7" fillId="0" borderId="0" xfId="0" applyFont="1" applyAlignment="1">
      <alignment horizontal="center" vertical="center"/>
    </xf>
    <xf numFmtId="0" fontId="6" fillId="0" borderId="29" xfId="0" applyFont="1" applyBorder="1" applyAlignment="1">
      <alignment horizontal="centerContinuous" vertical="center"/>
    </xf>
    <xf numFmtId="0" fontId="6" fillId="0" borderId="30" xfId="0" applyFont="1" applyBorder="1" applyAlignment="1">
      <alignment horizontal="centerContinuous" vertical="center"/>
    </xf>
    <xf numFmtId="0" fontId="6" fillId="0" borderId="31" xfId="0" applyFont="1" applyBorder="1" applyAlignment="1">
      <alignment horizontal="centerContinuous" vertical="center"/>
    </xf>
    <xf numFmtId="0" fontId="6" fillId="0" borderId="32" xfId="0" applyFont="1" applyBorder="1" applyAlignment="1">
      <alignment horizontal="centerContinuous"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wrapText="1"/>
    </xf>
    <xf numFmtId="0" fontId="6" fillId="0" borderId="36" xfId="0" applyFont="1" applyBorder="1" applyAlignment="1">
      <alignment horizontal="centerContinuous" vertical="center"/>
    </xf>
    <xf numFmtId="0" fontId="7" fillId="0" borderId="0" xfId="0" applyFont="1" applyAlignment="1"/>
    <xf numFmtId="0" fontId="6" fillId="24" borderId="13" xfId="0" applyFont="1" applyFill="1" applyBorder="1" applyAlignment="1">
      <alignment horizontal="center" vertical="center" wrapText="1" shrinkToFi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9" xfId="0" applyFont="1" applyBorder="1" applyAlignment="1">
      <alignment horizontal="center" vertical="center"/>
    </xf>
    <xf numFmtId="0" fontId="6" fillId="0" borderId="41" xfId="0" applyFont="1" applyBorder="1" applyAlignment="1">
      <alignment horizontal="center" vertical="center" wrapText="1"/>
    </xf>
    <xf numFmtId="0" fontId="6" fillId="0" borderId="42" xfId="0" applyFont="1" applyBorder="1" applyAlignment="1">
      <alignment horizontal="center" vertical="center"/>
    </xf>
    <xf numFmtId="0" fontId="6" fillId="0" borderId="43" xfId="0" applyFont="1" applyBorder="1" applyAlignment="1">
      <alignment horizontal="center" vertical="center" wrapText="1"/>
    </xf>
    <xf numFmtId="203" fontId="7" fillId="0" borderId="0" xfId="0" applyNumberFormat="1" applyFont="1" applyAlignment="1">
      <alignment vertical="center" shrinkToFit="1"/>
    </xf>
    <xf numFmtId="0" fontId="6" fillId="0" borderId="25" xfId="0" applyFont="1" applyBorder="1" applyAlignment="1">
      <alignment vertical="center" shrinkToFit="1"/>
    </xf>
    <xf numFmtId="177" fontId="6" fillId="0" borderId="44" xfId="0" applyNumberFormat="1" applyFont="1" applyBorder="1">
      <alignment vertical="center"/>
    </xf>
    <xf numFmtId="179" fontId="6" fillId="0" borderId="45" xfId="44" applyNumberFormat="1" applyFont="1" applyBorder="1" applyAlignment="1" applyProtection="1">
      <alignment horizontal="center" vertical="center"/>
    </xf>
    <xf numFmtId="179" fontId="6" fillId="0" borderId="46" xfId="44" applyNumberFormat="1" applyFont="1" applyBorder="1" applyAlignment="1" applyProtection="1">
      <alignment horizontal="center" vertical="center"/>
    </xf>
    <xf numFmtId="179" fontId="6" fillId="0" borderId="33" xfId="44" applyNumberFormat="1" applyFont="1" applyBorder="1" applyAlignment="1" applyProtection="1">
      <alignment horizontal="center" vertical="center"/>
    </xf>
    <xf numFmtId="179" fontId="6" fillId="0" borderId="47" xfId="0" applyNumberFormat="1" applyFont="1" applyBorder="1" applyAlignment="1">
      <alignment horizontal="center" vertical="center"/>
    </xf>
    <xf numFmtId="179" fontId="6" fillId="0" borderId="34" xfId="44" applyNumberFormat="1" applyFont="1" applyBorder="1" applyAlignment="1" applyProtection="1">
      <alignment horizontal="center" vertical="center"/>
    </xf>
    <xf numFmtId="9" fontId="7" fillId="29" borderId="0" xfId="0" applyNumberFormat="1" applyFont="1" applyFill="1">
      <alignment vertical="center"/>
    </xf>
    <xf numFmtId="0" fontId="7" fillId="0" borderId="17" xfId="0" applyFont="1" applyBorder="1" applyAlignment="1">
      <alignment horizontal="left" vertical="center"/>
    </xf>
    <xf numFmtId="0" fontId="6" fillId="24" borderId="25" xfId="0" applyFont="1" applyFill="1" applyBorder="1">
      <alignment vertical="center"/>
    </xf>
    <xf numFmtId="0" fontId="6" fillId="24" borderId="2" xfId="0" applyFont="1" applyFill="1" applyBorder="1">
      <alignment vertical="center"/>
    </xf>
    <xf numFmtId="0" fontId="6" fillId="24" borderId="26" xfId="0" applyFont="1" applyFill="1" applyBorder="1">
      <alignment vertical="center"/>
    </xf>
    <xf numFmtId="0" fontId="6" fillId="24" borderId="26" xfId="0" applyFont="1" applyFill="1" applyBorder="1" applyAlignment="1">
      <alignment horizontal="center" vertical="center" wrapText="1" shrinkToFit="1"/>
    </xf>
    <xf numFmtId="0" fontId="7" fillId="0" borderId="19" xfId="0" applyFont="1" applyBorder="1">
      <alignment vertical="center"/>
    </xf>
    <xf numFmtId="0" fontId="7" fillId="0" borderId="21" xfId="0" applyFont="1" applyBorder="1">
      <alignment vertical="center"/>
    </xf>
    <xf numFmtId="179" fontId="6" fillId="0" borderId="48" xfId="44" applyNumberFormat="1" applyFont="1" applyBorder="1" applyAlignment="1" applyProtection="1">
      <alignment horizontal="center" vertical="center"/>
    </xf>
    <xf numFmtId="179" fontId="6" fillId="0" borderId="49" xfId="44" applyNumberFormat="1" applyFont="1" applyBorder="1" applyAlignment="1" applyProtection="1">
      <alignment horizontal="center" vertical="center"/>
    </xf>
    <xf numFmtId="0" fontId="7" fillId="0" borderId="50" xfId="0" applyFont="1" applyBorder="1" applyAlignment="1">
      <alignment horizontal="left" vertical="center"/>
    </xf>
    <xf numFmtId="0" fontId="6" fillId="0" borderId="25" xfId="0" applyFont="1" applyBorder="1" applyAlignment="1">
      <alignment horizontal="left" vertical="center"/>
    </xf>
    <xf numFmtId="0" fontId="6" fillId="0" borderId="2" xfId="0" applyFont="1" applyBorder="1" applyAlignment="1">
      <alignment horizontal="center" vertical="center"/>
    </xf>
    <xf numFmtId="0" fontId="6" fillId="0" borderId="26" xfId="0" applyFont="1" applyBorder="1" applyAlignment="1">
      <alignment horizontal="center" vertical="center"/>
    </xf>
    <xf numFmtId="38" fontId="6" fillId="0" borderId="13" xfId="0" applyNumberFormat="1" applyFont="1" applyBorder="1">
      <alignment vertical="center"/>
    </xf>
    <xf numFmtId="0" fontId="7" fillId="0" borderId="16" xfId="0" applyFont="1" applyBorder="1">
      <alignment vertical="center"/>
    </xf>
    <xf numFmtId="0" fontId="7" fillId="0" borderId="22" xfId="0" applyFont="1" applyBorder="1">
      <alignment vertical="center"/>
    </xf>
    <xf numFmtId="0" fontId="6" fillId="0" borderId="25" xfId="0" applyFont="1" applyBorder="1">
      <alignment vertical="center"/>
    </xf>
    <xf numFmtId="0" fontId="6" fillId="0" borderId="26" xfId="0" applyFont="1" applyBorder="1">
      <alignment vertical="center"/>
    </xf>
    <xf numFmtId="177" fontId="6" fillId="0" borderId="47" xfId="0" applyNumberFormat="1" applyFont="1" applyBorder="1">
      <alignment vertical="center"/>
    </xf>
    <xf numFmtId="0" fontId="7" fillId="0" borderId="50" xfId="0" applyFont="1" applyBorder="1">
      <alignment vertical="center"/>
    </xf>
    <xf numFmtId="0" fontId="7" fillId="0" borderId="14" xfId="0" applyFont="1" applyBorder="1">
      <alignment vertical="center"/>
    </xf>
    <xf numFmtId="0" fontId="7" fillId="0" borderId="20" xfId="0" applyFont="1" applyBorder="1">
      <alignment vertical="center"/>
    </xf>
    <xf numFmtId="0" fontId="7" fillId="0" borderId="15" xfId="0" applyFont="1" applyBorder="1">
      <alignment vertical="center"/>
    </xf>
    <xf numFmtId="0" fontId="7" fillId="0" borderId="0" xfId="0" applyFont="1" applyAlignment="1">
      <alignment horizontal="left" vertical="center"/>
    </xf>
    <xf numFmtId="0" fontId="7" fillId="0" borderId="23" xfId="0" applyFont="1" applyBorder="1">
      <alignment vertical="center"/>
    </xf>
    <xf numFmtId="0" fontId="7" fillId="0" borderId="13" xfId="0" applyFont="1" applyBorder="1" applyAlignment="1">
      <alignment horizontal="center" vertical="center"/>
    </xf>
    <xf numFmtId="179" fontId="6" fillId="0" borderId="45" xfId="44" applyNumberFormat="1" applyFont="1" applyBorder="1" applyAlignment="1" applyProtection="1">
      <alignment vertical="center"/>
    </xf>
    <xf numFmtId="177" fontId="6" fillId="0" borderId="45" xfId="0" applyNumberFormat="1" applyFont="1" applyBorder="1" applyAlignment="1">
      <alignment horizontal="center" vertical="center"/>
    </xf>
    <xf numFmtId="203" fontId="7" fillId="0" borderId="0" xfId="0" applyNumberFormat="1" applyFont="1">
      <alignment vertical="center"/>
    </xf>
    <xf numFmtId="0" fontId="7" fillId="0" borderId="24" xfId="0" applyFont="1" applyBorder="1">
      <alignment vertical="center"/>
    </xf>
    <xf numFmtId="179" fontId="6" fillId="29" borderId="51" xfId="44" applyNumberFormat="1" applyFont="1" applyFill="1" applyBorder="1" applyAlignment="1" applyProtection="1">
      <alignment horizontal="center" vertical="center"/>
    </xf>
    <xf numFmtId="179" fontId="6" fillId="29" borderId="52" xfId="44" applyNumberFormat="1" applyFont="1" applyFill="1" applyBorder="1" applyAlignment="1" applyProtection="1">
      <alignment horizontal="center" vertical="center"/>
    </xf>
    <xf numFmtId="179" fontId="6" fillId="29" borderId="53" xfId="44" applyNumberFormat="1" applyFont="1" applyFill="1" applyBorder="1" applyAlignment="1" applyProtection="1">
      <alignment horizontal="center" vertical="center"/>
    </xf>
    <xf numFmtId="179" fontId="6" fillId="29" borderId="13" xfId="0" applyNumberFormat="1" applyFont="1" applyFill="1" applyBorder="1" applyAlignment="1">
      <alignment horizontal="center" vertical="center"/>
    </xf>
    <xf numFmtId="179" fontId="6" fillId="29" borderId="25" xfId="44" applyNumberFormat="1" applyFont="1" applyFill="1" applyBorder="1" applyAlignment="1" applyProtection="1">
      <alignment horizontal="center" vertical="center"/>
    </xf>
    <xf numFmtId="9" fontId="7" fillId="26" borderId="18" xfId="44" applyFont="1" applyFill="1" applyBorder="1" applyProtection="1">
      <alignment vertical="center"/>
    </xf>
    <xf numFmtId="179" fontId="6" fillId="0" borderId="0" xfId="44" applyNumberFormat="1" applyFont="1" applyBorder="1" applyAlignment="1" applyProtection="1">
      <alignment horizontal="center" vertical="center"/>
    </xf>
    <xf numFmtId="0" fontId="13" fillId="0" borderId="0" xfId="0" applyFont="1">
      <alignment vertical="center"/>
    </xf>
    <xf numFmtId="0" fontId="6" fillId="0" borderId="13" xfId="0" applyFont="1" applyBorder="1" applyAlignment="1">
      <alignment horizontal="center" vertical="center"/>
    </xf>
    <xf numFmtId="0" fontId="7" fillId="0" borderId="13" xfId="0" applyFont="1" applyBorder="1" applyAlignment="1">
      <alignment vertical="center" shrinkToFit="1"/>
    </xf>
    <xf numFmtId="0" fontId="6" fillId="0" borderId="0" xfId="0" applyFont="1" applyAlignment="1"/>
    <xf numFmtId="0" fontId="6" fillId="0" borderId="54" xfId="0" applyFont="1" applyBorder="1" applyAlignment="1">
      <alignment horizontal="center" vertical="center"/>
    </xf>
    <xf numFmtId="0" fontId="6" fillId="0" borderId="25"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207" fontId="6" fillId="0" borderId="13" xfId="53" applyNumberFormat="1" applyFont="1" applyFill="1" applyBorder="1" applyAlignment="1" applyProtection="1">
      <alignment horizontal="center" vertical="center" shrinkToFit="1"/>
    </xf>
    <xf numFmtId="179" fontId="6" fillId="0" borderId="0" xfId="44" applyNumberFormat="1" applyFont="1" applyBorder="1" applyAlignment="1" applyProtection="1">
      <alignment vertical="center"/>
    </xf>
    <xf numFmtId="179" fontId="6" fillId="0" borderId="0" xfId="44" applyNumberFormat="1" applyFont="1" applyBorder="1" applyAlignment="1" applyProtection="1">
      <alignment horizontal="centerContinuous" vertical="center"/>
    </xf>
    <xf numFmtId="0" fontId="7" fillId="0" borderId="24" xfId="0" applyFont="1" applyBorder="1" applyAlignment="1">
      <alignment horizontal="center" vertical="center"/>
    </xf>
    <xf numFmtId="179" fontId="6" fillId="0" borderId="0" xfId="0" applyNumberFormat="1" applyFont="1" applyAlignment="1">
      <alignment horizontal="center" vertical="center"/>
    </xf>
    <xf numFmtId="0" fontId="37" fillId="0" borderId="0" xfId="0" applyFont="1" applyAlignment="1">
      <alignment horizontal="center" vertical="center"/>
    </xf>
    <xf numFmtId="9" fontId="6" fillId="0" borderId="0" xfId="44" applyFont="1" applyProtection="1">
      <alignment vertical="center"/>
    </xf>
    <xf numFmtId="179" fontId="6" fillId="0" borderId="0" xfId="0" applyNumberFormat="1" applyFont="1">
      <alignment vertical="center"/>
    </xf>
    <xf numFmtId="0" fontId="8" fillId="0" borderId="0" xfId="0" applyFont="1" applyAlignment="1">
      <alignment vertical="center" wrapText="1"/>
    </xf>
    <xf numFmtId="0" fontId="0" fillId="0" borderId="0" xfId="0" applyAlignment="1">
      <alignment horizontal="center" vertical="center" shrinkToFit="1"/>
    </xf>
    <xf numFmtId="0" fontId="40" fillId="0" borderId="0" xfId="0" applyFont="1">
      <alignment vertical="center"/>
    </xf>
    <xf numFmtId="0" fontId="5" fillId="0" borderId="0" xfId="0" applyFont="1">
      <alignment vertical="center"/>
    </xf>
    <xf numFmtId="0" fontId="6" fillId="24" borderId="25" xfId="0" applyFont="1" applyFill="1" applyBorder="1" applyAlignment="1">
      <alignment horizontal="centerContinuous" vertical="center"/>
    </xf>
    <xf numFmtId="0" fontId="6" fillId="24" borderId="13" xfId="0" applyFont="1" applyFill="1" applyBorder="1" applyAlignment="1">
      <alignment horizontal="centerContinuous" vertical="center" shrinkToFit="1"/>
    </xf>
    <xf numFmtId="0" fontId="6" fillId="24" borderId="25" xfId="0" applyFont="1" applyFill="1" applyBorder="1" applyAlignment="1">
      <alignment horizontal="centerContinuous" vertical="center" shrinkToFit="1"/>
    </xf>
    <xf numFmtId="0" fontId="0" fillId="24" borderId="26" xfId="0" applyFill="1" applyBorder="1" applyAlignment="1">
      <alignment horizontal="centerContinuous" vertical="center"/>
    </xf>
    <xf numFmtId="0" fontId="6" fillId="24" borderId="13" xfId="0" applyFont="1" applyFill="1" applyBorder="1" applyAlignment="1">
      <alignment horizontal="center" vertical="center" shrinkToFit="1"/>
    </xf>
    <xf numFmtId="0" fontId="0" fillId="0" borderId="22" xfId="0" applyBorder="1">
      <alignment vertical="center"/>
    </xf>
    <xf numFmtId="0" fontId="6" fillId="0" borderId="25" xfId="0" applyFont="1" applyBorder="1" applyAlignment="1">
      <alignment horizontal="center" vertical="top" shrinkToFit="1"/>
    </xf>
    <xf numFmtId="0" fontId="6" fillId="0" borderId="26" xfId="0" applyFont="1" applyBorder="1" applyAlignment="1">
      <alignment horizontal="center" vertical="top" shrinkToFit="1"/>
    </xf>
    <xf numFmtId="0" fontId="6" fillId="0" borderId="57" xfId="0" applyFont="1" applyBorder="1" applyAlignment="1">
      <alignment horizontal="center" vertical="center" shrinkToFit="1"/>
    </xf>
    <xf numFmtId="179" fontId="6" fillId="0" borderId="0" xfId="44" applyNumberFormat="1" applyFont="1" applyAlignment="1" applyProtection="1">
      <alignment horizontal="center" vertical="center"/>
    </xf>
    <xf numFmtId="0" fontId="43" fillId="0" borderId="13" xfId="0" applyFont="1" applyBorder="1" applyAlignment="1">
      <alignment horizontal="center" vertical="center" wrapText="1"/>
    </xf>
    <xf numFmtId="0" fontId="43" fillId="0" borderId="13" xfId="0" applyFont="1" applyBorder="1" applyAlignment="1">
      <alignment horizontal="center" vertical="center" shrinkToFit="1"/>
    </xf>
    <xf numFmtId="0" fontId="13" fillId="0" borderId="0" xfId="0" quotePrefix="1" applyFont="1">
      <alignment vertical="center"/>
    </xf>
    <xf numFmtId="0" fontId="8" fillId="0" borderId="0" xfId="0" applyFont="1" applyAlignment="1">
      <alignment horizontal="right" vertical="center"/>
    </xf>
    <xf numFmtId="0" fontId="8" fillId="0" borderId="0" xfId="0" applyFont="1" applyAlignment="1">
      <alignment horizontal="right" vertical="center" shrinkToFit="1"/>
    </xf>
    <xf numFmtId="0" fontId="6" fillId="0" borderId="16" xfId="0" applyFont="1" applyBorder="1" applyAlignment="1">
      <alignment horizontal="center" vertical="center" shrinkToFit="1"/>
    </xf>
    <xf numFmtId="9" fontId="6" fillId="0" borderId="0" xfId="44" applyFont="1" applyFill="1" applyBorder="1" applyProtection="1">
      <alignment vertical="center"/>
    </xf>
    <xf numFmtId="0" fontId="6" fillId="0" borderId="19" xfId="0" applyFont="1" applyBorder="1" applyAlignment="1">
      <alignment horizontal="center" vertical="top" shrinkToFit="1"/>
    </xf>
    <xf numFmtId="0" fontId="6" fillId="0" borderId="23" xfId="0" quotePrefix="1" applyFont="1" applyBorder="1" applyAlignment="1">
      <alignment horizontal="center" vertical="top" shrinkToFit="1"/>
    </xf>
    <xf numFmtId="0" fontId="6" fillId="0" borderId="17" xfId="0" applyFont="1" applyBorder="1" applyAlignment="1">
      <alignment horizontal="center" vertical="center" shrinkToFit="1"/>
    </xf>
    <xf numFmtId="180" fontId="6" fillId="0" borderId="0" xfId="0" applyNumberFormat="1" applyFont="1" applyAlignment="1">
      <alignment horizontal="center" vertical="center"/>
    </xf>
    <xf numFmtId="188" fontId="6" fillId="0" borderId="0" xfId="0" applyNumberFormat="1" applyFont="1">
      <alignment vertical="center"/>
    </xf>
    <xf numFmtId="0" fontId="6" fillId="0" borderId="50" xfId="0" applyFont="1" applyBorder="1" applyAlignment="1">
      <alignment horizontal="center" vertical="center"/>
    </xf>
    <xf numFmtId="0" fontId="6" fillId="0" borderId="50" xfId="0" applyFont="1" applyBorder="1" applyAlignment="1">
      <alignment horizontal="center" vertical="center" shrinkToFit="1"/>
    </xf>
    <xf numFmtId="189" fontId="6" fillId="0" borderId="0" xfId="0" applyNumberFormat="1" applyFont="1">
      <alignment vertical="center"/>
    </xf>
    <xf numFmtId="190" fontId="6" fillId="0" borderId="0" xfId="0" applyNumberFormat="1" applyFont="1">
      <alignment vertical="center"/>
    </xf>
    <xf numFmtId="181" fontId="6" fillId="0" borderId="0" xfId="0" applyNumberFormat="1" applyFont="1" applyAlignment="1">
      <alignment horizontal="center" vertical="center"/>
    </xf>
    <xf numFmtId="183" fontId="6" fillId="0" borderId="0" xfId="53" applyNumberFormat="1" applyFont="1" applyFill="1" applyAlignment="1" applyProtection="1">
      <alignment horizontal="center" vertical="center"/>
    </xf>
    <xf numFmtId="184" fontId="6" fillId="0" borderId="0" xfId="53" applyNumberFormat="1" applyFont="1" applyAlignment="1" applyProtection="1">
      <alignment horizontal="center" vertical="center"/>
    </xf>
    <xf numFmtId="38" fontId="0" fillId="0" borderId="0" xfId="53" applyFont="1" applyProtection="1">
      <alignment vertical="center"/>
    </xf>
    <xf numFmtId="0" fontId="6" fillId="0" borderId="0" xfId="0" applyFont="1" applyAlignment="1">
      <alignment horizontal="center" vertical="center" wrapText="1" shrinkToFit="1"/>
    </xf>
    <xf numFmtId="0" fontId="0" fillId="0" borderId="50" xfId="0" applyBorder="1" applyAlignment="1">
      <alignment vertical="center" shrinkToFit="1"/>
    </xf>
    <xf numFmtId="201" fontId="6" fillId="0" borderId="13" xfId="0" applyNumberFormat="1" applyFont="1" applyBorder="1" applyAlignment="1">
      <alignment horizontal="center" vertical="center" shrinkToFit="1"/>
    </xf>
    <xf numFmtId="38" fontId="6" fillId="0" borderId="0" xfId="53" applyFont="1" applyFill="1" applyProtection="1">
      <alignment vertical="center"/>
    </xf>
    <xf numFmtId="177" fontId="0" fillId="0" borderId="0" xfId="0" applyNumberFormat="1">
      <alignment vertical="center"/>
    </xf>
    <xf numFmtId="177" fontId="6" fillId="0" borderId="0" xfId="0" applyNumberFormat="1" applyFont="1" applyAlignment="1">
      <alignment vertical="top"/>
    </xf>
    <xf numFmtId="0" fontId="6" fillId="24" borderId="25" xfId="0" applyFont="1" applyFill="1" applyBorder="1" applyAlignment="1">
      <alignment horizontal="center" vertical="center" shrinkToFit="1"/>
    </xf>
    <xf numFmtId="0" fontId="6" fillId="0" borderId="22" xfId="0" applyFont="1" applyBorder="1" applyAlignment="1">
      <alignment vertical="center" shrinkToFit="1"/>
    </xf>
    <xf numFmtId="0" fontId="6" fillId="0" borderId="58" xfId="0" applyFont="1" applyBorder="1" applyAlignment="1">
      <alignment horizontal="left" vertical="center" shrinkToFit="1"/>
    </xf>
    <xf numFmtId="0" fontId="6" fillId="0" borderId="26" xfId="0" applyFont="1" applyBorder="1" applyAlignment="1">
      <alignment horizontal="left" vertical="center" shrinkToFit="1"/>
    </xf>
    <xf numFmtId="180"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14" xfId="0" applyFont="1" applyBorder="1" applyAlignment="1">
      <alignment horizontal="center" vertical="center" shrinkToFit="1"/>
    </xf>
    <xf numFmtId="0" fontId="0" fillId="0" borderId="20" xfId="0" applyBorder="1">
      <alignment vertical="center"/>
    </xf>
    <xf numFmtId="186" fontId="6" fillId="0" borderId="59" xfId="0" applyNumberFormat="1" applyFont="1" applyBorder="1">
      <alignment vertical="center"/>
    </xf>
    <xf numFmtId="186" fontId="6" fillId="0" borderId="24" xfId="0" applyNumberFormat="1" applyFont="1" applyBorder="1">
      <alignment vertical="center"/>
    </xf>
    <xf numFmtId="180" fontId="6" fillId="0" borderId="26" xfId="0" applyNumberFormat="1" applyFont="1" applyBorder="1" applyAlignment="1">
      <alignment horizontal="center" vertical="center"/>
    </xf>
    <xf numFmtId="0" fontId="6" fillId="0" borderId="19" xfId="0" applyFont="1" applyBorder="1" applyAlignment="1">
      <alignment vertical="top" shrinkToFit="1"/>
    </xf>
    <xf numFmtId="0" fontId="6" fillId="0" borderId="16" xfId="0" applyFont="1" applyBorder="1" applyAlignment="1">
      <alignment vertical="top" shrinkToFit="1"/>
    </xf>
    <xf numFmtId="0" fontId="6" fillId="0" borderId="22" xfId="0" quotePrefix="1" applyFont="1" applyBorder="1" applyAlignment="1">
      <alignment horizontal="center" vertical="top" shrinkToFit="1"/>
    </xf>
    <xf numFmtId="0" fontId="6" fillId="0" borderId="0" xfId="0" quotePrefix="1" applyFont="1" applyAlignment="1">
      <alignment horizontal="center" vertical="top" shrinkToFit="1"/>
    </xf>
    <xf numFmtId="0" fontId="6" fillId="0" borderId="22" xfId="0" applyFont="1" applyBorder="1" applyAlignment="1">
      <alignment horizontal="center" vertical="center" shrinkToFit="1"/>
    </xf>
    <xf numFmtId="204" fontId="6" fillId="0" borderId="0" xfId="0" applyNumberFormat="1" applyFont="1" applyAlignment="1">
      <alignment horizontal="right" vertical="center"/>
    </xf>
    <xf numFmtId="195" fontId="6" fillId="0" borderId="0" xfId="0" applyNumberFormat="1" applyFont="1">
      <alignment vertical="center"/>
    </xf>
    <xf numFmtId="186" fontId="6" fillId="0" borderId="22" xfId="0" applyNumberFormat="1" applyFont="1" applyBorder="1" applyAlignment="1">
      <alignment vertical="top" shrinkToFit="1"/>
    </xf>
    <xf numFmtId="0" fontId="6" fillId="0" borderId="17" xfId="0" applyFont="1" applyBorder="1" applyAlignment="1">
      <alignment vertical="top" shrinkToFit="1"/>
    </xf>
    <xf numFmtId="0" fontId="6" fillId="0" borderId="50" xfId="0" applyFont="1" applyBorder="1" applyAlignment="1">
      <alignment horizontal="left" vertical="top" shrinkToFit="1"/>
    </xf>
    <xf numFmtId="0" fontId="6" fillId="0" borderId="24" xfId="0" applyFont="1" applyBorder="1" applyAlignment="1">
      <alignment horizontal="left" vertical="top" shrinkToFit="1"/>
    </xf>
    <xf numFmtId="0" fontId="6" fillId="0" borderId="17" xfId="0" applyFont="1" applyBorder="1" applyAlignment="1">
      <alignment vertical="center" shrinkToFit="1"/>
    </xf>
    <xf numFmtId="0" fontId="6" fillId="0" borderId="0" xfId="0" applyFont="1" applyAlignment="1">
      <alignment vertical="top" shrinkToFit="1"/>
    </xf>
    <xf numFmtId="0" fontId="6" fillId="0" borderId="0" xfId="0" quotePrefix="1" applyFont="1" applyAlignment="1">
      <alignment horizontal="center" vertical="top" wrapText="1" shrinkToFit="1"/>
    </xf>
    <xf numFmtId="186" fontId="6" fillId="0" borderId="50" xfId="0" applyNumberFormat="1" applyFont="1" applyBorder="1" applyAlignment="1">
      <alignment vertical="top" shrinkToFit="1"/>
    </xf>
    <xf numFmtId="0" fontId="0" fillId="0" borderId="60" xfId="0" applyBorder="1">
      <alignment vertical="center"/>
    </xf>
    <xf numFmtId="0" fontId="6" fillId="0" borderId="26" xfId="0" quotePrefix="1" applyFont="1" applyBorder="1" applyAlignment="1">
      <alignment horizontal="center" vertical="top" shrinkToFit="1"/>
    </xf>
    <xf numFmtId="10" fontId="6" fillId="0" borderId="0" xfId="0" applyNumberFormat="1" applyFont="1">
      <alignment vertical="center"/>
    </xf>
    <xf numFmtId="0" fontId="6" fillId="0" borderId="17" xfId="0" applyFont="1" applyBorder="1" applyAlignment="1">
      <alignment vertical="top" wrapText="1"/>
    </xf>
    <xf numFmtId="0" fontId="0" fillId="0" borderId="50" xfId="0" applyBorder="1">
      <alignment vertical="center"/>
    </xf>
    <xf numFmtId="0" fontId="0" fillId="0" borderId="16" xfId="0" applyBorder="1" applyAlignment="1">
      <alignment horizontal="left" vertical="center"/>
    </xf>
    <xf numFmtId="0" fontId="8" fillId="0" borderId="50" xfId="0" applyFont="1" applyBorder="1" applyAlignment="1">
      <alignment vertical="top" wrapText="1"/>
    </xf>
    <xf numFmtId="0" fontId="8" fillId="0" borderId="0" xfId="0" applyFont="1" applyAlignment="1">
      <alignment vertical="top" wrapText="1"/>
    </xf>
    <xf numFmtId="0" fontId="6" fillId="0" borderId="0" xfId="0" quotePrefix="1" applyFont="1" applyAlignment="1">
      <alignment horizontal="left" vertical="top" shrinkToFit="1"/>
    </xf>
    <xf numFmtId="176" fontId="6" fillId="0" borderId="0" xfId="0" applyNumberFormat="1" applyFont="1" applyAlignment="1">
      <alignment horizontal="center" vertical="top"/>
    </xf>
    <xf numFmtId="9" fontId="6" fillId="0" borderId="58" xfId="44" applyFont="1" applyFill="1" applyBorder="1" applyAlignment="1" applyProtection="1">
      <alignment vertical="center" shrinkToFit="1"/>
    </xf>
    <xf numFmtId="179" fontId="6" fillId="0" borderId="13" xfId="44" applyNumberFormat="1" applyFont="1" applyBorder="1" applyAlignment="1" applyProtection="1">
      <alignment vertical="center" wrapText="1"/>
    </xf>
    <xf numFmtId="204" fontId="6" fillId="0" borderId="25" xfId="44" applyNumberFormat="1" applyFont="1" applyBorder="1" applyAlignment="1" applyProtection="1">
      <alignment vertical="center" wrapText="1"/>
    </xf>
    <xf numFmtId="204" fontId="6" fillId="0" borderId="50" xfId="44" applyNumberFormat="1" applyFont="1" applyFill="1" applyBorder="1" applyAlignment="1" applyProtection="1">
      <alignment vertical="center" shrinkToFit="1"/>
    </xf>
    <xf numFmtId="38" fontId="6" fillId="0" borderId="0" xfId="53" applyFont="1" applyFill="1" applyBorder="1" applyProtection="1">
      <alignment vertical="center"/>
    </xf>
    <xf numFmtId="179" fontId="6" fillId="0" borderId="0" xfId="44" applyNumberFormat="1" applyFont="1" applyBorder="1" applyAlignment="1" applyProtection="1">
      <alignment vertical="center" wrapText="1"/>
    </xf>
    <xf numFmtId="40" fontId="6" fillId="0" borderId="13" xfId="53" applyNumberFormat="1" applyFont="1" applyFill="1" applyBorder="1" applyAlignment="1" applyProtection="1">
      <alignment horizontal="left" vertical="center"/>
    </xf>
    <xf numFmtId="0" fontId="6" fillId="0" borderId="24" xfId="0" applyFont="1" applyBorder="1" applyAlignment="1">
      <alignment horizontal="center" vertical="center" shrinkToFit="1"/>
    </xf>
    <xf numFmtId="193" fontId="6" fillId="0" borderId="13" xfId="0" applyNumberFormat="1" applyFont="1" applyBorder="1" applyAlignment="1">
      <alignment horizontal="center" vertical="center" shrinkToFit="1"/>
    </xf>
    <xf numFmtId="191" fontId="6" fillId="0" borderId="13" xfId="0" applyNumberFormat="1" applyFont="1" applyBorder="1" applyAlignment="1">
      <alignment horizontal="center" vertical="center" shrinkToFit="1"/>
    </xf>
    <xf numFmtId="0" fontId="6" fillId="0" borderId="15" xfId="0" quotePrefix="1" applyFont="1" applyBorder="1" applyAlignment="1">
      <alignment horizontal="center" vertical="top" shrinkToFit="1"/>
    </xf>
    <xf numFmtId="204" fontId="6" fillId="0" borderId="24" xfId="44" applyNumberFormat="1" applyFont="1" applyFill="1" applyBorder="1" applyAlignment="1" applyProtection="1">
      <alignment vertical="center" shrinkToFit="1"/>
    </xf>
    <xf numFmtId="197" fontId="6" fillId="0" borderId="13" xfId="0" applyNumberFormat="1" applyFont="1" applyBorder="1" applyAlignment="1">
      <alignment horizontal="center" vertical="center" shrinkToFit="1"/>
    </xf>
    <xf numFmtId="0" fontId="6" fillId="0" borderId="19" xfId="0" applyFont="1" applyBorder="1" applyAlignment="1">
      <alignment horizontal="center" vertical="top"/>
    </xf>
    <xf numFmtId="0" fontId="6" fillId="0" borderId="23" xfId="0" applyFont="1" applyBorder="1" applyAlignment="1">
      <alignment horizontal="center" vertical="top" shrinkToFit="1"/>
    </xf>
    <xf numFmtId="192" fontId="6" fillId="0" borderId="13" xfId="0" applyNumberFormat="1" applyFont="1" applyBorder="1" applyAlignment="1">
      <alignment horizontal="center" vertical="center" shrinkToFit="1"/>
    </xf>
    <xf numFmtId="0" fontId="6" fillId="0" borderId="16" xfId="0" applyFont="1" applyBorder="1" applyAlignment="1">
      <alignment horizontal="center" vertical="top"/>
    </xf>
    <xf numFmtId="0" fontId="6" fillId="0" borderId="22" xfId="0" applyFont="1" applyBorder="1" applyAlignment="1">
      <alignment horizontal="center" vertical="top" shrinkToFit="1"/>
    </xf>
    <xf numFmtId="0" fontId="6" fillId="0" borderId="15" xfId="0" applyFont="1" applyBorder="1" applyAlignment="1">
      <alignment horizontal="center" vertical="top" shrinkToFit="1"/>
    </xf>
    <xf numFmtId="0" fontId="6" fillId="0" borderId="25" xfId="0" applyFont="1" applyBorder="1" applyAlignment="1">
      <alignment horizontal="center" vertical="top"/>
    </xf>
    <xf numFmtId="0" fontId="6" fillId="0" borderId="13" xfId="0" applyFont="1" applyBorder="1" applyAlignment="1">
      <alignment vertical="top"/>
    </xf>
    <xf numFmtId="0" fontId="6" fillId="0" borderId="25" xfId="0" applyFont="1" applyBorder="1" applyAlignment="1">
      <alignment vertical="top"/>
    </xf>
    <xf numFmtId="0" fontId="6" fillId="0" borderId="26" xfId="0" applyFont="1" applyBorder="1" applyAlignment="1">
      <alignment horizontal="center" vertical="top"/>
    </xf>
    <xf numFmtId="0" fontId="6" fillId="0" borderId="58" xfId="0" applyFont="1" applyBorder="1" applyAlignment="1">
      <alignment horizontal="center" vertical="center" shrinkToFit="1"/>
    </xf>
    <xf numFmtId="0" fontId="13" fillId="0" borderId="0" xfId="0" applyFont="1" applyAlignment="1">
      <alignment vertical="center" shrinkToFit="1"/>
    </xf>
    <xf numFmtId="179" fontId="6" fillId="0" borderId="0" xfId="44" applyNumberFormat="1" applyFont="1" applyFill="1" applyProtection="1">
      <alignment vertical="center"/>
    </xf>
    <xf numFmtId="179" fontId="6" fillId="0" borderId="0" xfId="44" applyNumberFormat="1" applyFont="1" applyFill="1" applyAlignment="1" applyProtection="1">
      <alignment vertical="center"/>
    </xf>
    <xf numFmtId="0" fontId="6" fillId="0" borderId="0" xfId="0" applyFont="1" applyAlignment="1">
      <alignment horizontal="center" vertical="top" shrinkToFit="1"/>
    </xf>
    <xf numFmtId="0" fontId="6" fillId="0" borderId="23" xfId="0" applyFont="1" applyBorder="1" applyAlignment="1">
      <alignment horizontal="center" vertical="top"/>
    </xf>
    <xf numFmtId="0" fontId="6" fillId="0" borderId="22" xfId="0" applyFont="1" applyBorder="1" applyAlignment="1">
      <alignment horizontal="center" vertical="top"/>
    </xf>
    <xf numFmtId="0" fontId="8" fillId="0" borderId="16" xfId="0" applyFont="1" applyBorder="1" applyAlignment="1">
      <alignment vertical="top"/>
    </xf>
    <xf numFmtId="0" fontId="6" fillId="0" borderId="15" xfId="0" applyFont="1" applyBorder="1" applyAlignment="1">
      <alignment horizontal="center" vertical="top"/>
    </xf>
    <xf numFmtId="0" fontId="6" fillId="0" borderId="14" xfId="0" applyFont="1" applyBorder="1" applyAlignment="1">
      <alignment horizontal="center" vertical="top"/>
    </xf>
    <xf numFmtId="0" fontId="8" fillId="0" borderId="20" xfId="0" applyFont="1" applyBorder="1" applyAlignment="1">
      <alignment vertical="top" wrapText="1"/>
    </xf>
    <xf numFmtId="0" fontId="0" fillId="0" borderId="15" xfId="0" applyBorder="1">
      <alignment vertical="center"/>
    </xf>
    <xf numFmtId="186" fontId="6" fillId="0" borderId="57" xfId="0" applyNumberFormat="1" applyFont="1" applyBorder="1" applyAlignment="1">
      <alignment vertical="top" shrinkToFit="1"/>
    </xf>
    <xf numFmtId="0" fontId="6" fillId="0" borderId="20" xfId="0" applyFont="1" applyBorder="1" applyAlignment="1">
      <alignment horizontal="right" vertical="center"/>
    </xf>
    <xf numFmtId="0" fontId="6" fillId="0" borderId="60" xfId="0" applyFont="1" applyBorder="1" applyAlignment="1">
      <alignment vertical="top" wrapText="1"/>
    </xf>
    <xf numFmtId="0" fontId="6" fillId="0" borderId="17" xfId="0" applyFont="1" applyBorder="1" applyAlignment="1">
      <alignment vertical="top"/>
    </xf>
    <xf numFmtId="0" fontId="6" fillId="0" borderId="50" xfId="0" applyFont="1" applyBorder="1" applyAlignment="1">
      <alignment vertical="top"/>
    </xf>
    <xf numFmtId="0" fontId="6" fillId="0" borderId="61" xfId="0" applyFont="1" applyBorder="1" applyAlignment="1">
      <alignment horizontal="center" vertical="center" shrinkToFit="1"/>
    </xf>
    <xf numFmtId="0" fontId="6" fillId="0" borderId="0" xfId="0" applyFont="1" applyAlignment="1">
      <alignment horizontal="centerContinuous" vertical="top" wrapText="1"/>
    </xf>
    <xf numFmtId="9" fontId="6" fillId="0" borderId="0" xfId="0" applyNumberFormat="1" applyFont="1">
      <alignment vertical="center"/>
    </xf>
    <xf numFmtId="0" fontId="13" fillId="0" borderId="20" xfId="0" quotePrefix="1" applyFont="1" applyBorder="1">
      <alignment vertical="center"/>
    </xf>
    <xf numFmtId="0" fontId="13" fillId="0" borderId="20" xfId="0" applyFont="1" applyBorder="1">
      <alignment vertical="center"/>
    </xf>
    <xf numFmtId="0" fontId="0" fillId="0" borderId="20" xfId="0" applyBorder="1" applyAlignment="1">
      <alignment vertical="center" shrinkToFit="1"/>
    </xf>
    <xf numFmtId="0" fontId="6" fillId="0" borderId="19" xfId="0" applyFont="1" applyBorder="1" applyAlignment="1">
      <alignment vertical="top"/>
    </xf>
    <xf numFmtId="0" fontId="6" fillId="0" borderId="17" xfId="0" applyFont="1" applyBorder="1" applyAlignment="1">
      <alignment horizontal="center" vertical="top" shrinkToFit="1"/>
    </xf>
    <xf numFmtId="180" fontId="6" fillId="0" borderId="0" xfId="0" applyNumberFormat="1" applyFont="1">
      <alignment vertical="center"/>
    </xf>
    <xf numFmtId="0" fontId="8" fillId="0" borderId="13" xfId="0" applyFont="1" applyBorder="1" applyAlignment="1">
      <alignment horizontal="center" vertical="center" wrapText="1" shrinkToFit="1"/>
    </xf>
    <xf numFmtId="0" fontId="6" fillId="0" borderId="16" xfId="0" applyFont="1" applyBorder="1" applyAlignment="1">
      <alignment vertical="top"/>
    </xf>
    <xf numFmtId="0" fontId="6" fillId="0" borderId="16" xfId="0" applyFont="1" applyBorder="1" applyAlignment="1">
      <alignment horizontal="center" vertical="top" wrapText="1"/>
    </xf>
    <xf numFmtId="179" fontId="6" fillId="0" borderId="0" xfId="44" applyNumberFormat="1" applyFont="1" applyFill="1" applyBorder="1" applyProtection="1">
      <alignment vertical="center"/>
    </xf>
    <xf numFmtId="179" fontId="6" fillId="0" borderId="0" xfId="44" applyNumberFormat="1" applyFont="1" applyFill="1" applyBorder="1" applyAlignment="1" applyProtection="1">
      <alignment vertical="center"/>
    </xf>
    <xf numFmtId="0" fontId="6" fillId="0" borderId="50" xfId="0" applyFont="1" applyBorder="1">
      <alignment vertical="center"/>
    </xf>
    <xf numFmtId="0" fontId="6" fillId="0" borderId="22" xfId="0" applyFont="1" applyBorder="1" applyAlignment="1">
      <alignment vertical="top"/>
    </xf>
    <xf numFmtId="177" fontId="6" fillId="0" borderId="0" xfId="0" applyNumberFormat="1" applyFont="1" applyAlignment="1">
      <alignment horizontal="center" vertical="center"/>
    </xf>
    <xf numFmtId="0" fontId="6" fillId="0" borderId="24" xfId="0" applyFont="1" applyBorder="1">
      <alignment vertical="center"/>
    </xf>
    <xf numFmtId="0" fontId="6" fillId="0" borderId="17" xfId="0" applyFont="1" applyBorder="1">
      <alignment vertical="center"/>
    </xf>
    <xf numFmtId="0" fontId="6" fillId="0" borderId="14" xfId="0" applyFont="1" applyBorder="1" applyAlignment="1">
      <alignment vertical="top"/>
    </xf>
    <xf numFmtId="0" fontId="6" fillId="0" borderId="0" xfId="0" applyFont="1" applyAlignment="1">
      <alignment horizontal="left" vertical="top" wrapText="1"/>
    </xf>
    <xf numFmtId="0" fontId="6" fillId="0" borderId="20" xfId="0" applyFont="1" applyBorder="1" applyAlignment="1">
      <alignment horizontal="center" vertical="top"/>
    </xf>
    <xf numFmtId="0" fontId="6" fillId="0" borderId="24" xfId="0" applyFont="1" applyBorder="1" applyAlignment="1">
      <alignment vertical="top"/>
    </xf>
    <xf numFmtId="0" fontId="6" fillId="0" borderId="20" xfId="0" applyFont="1" applyBorder="1" applyAlignment="1">
      <alignment horizontal="center" vertical="top" shrinkToFit="1"/>
    </xf>
    <xf numFmtId="0" fontId="6" fillId="0" borderId="20" xfId="0" applyFont="1" applyBorder="1" applyAlignment="1">
      <alignment horizontal="left" vertical="top" shrinkToFit="1"/>
    </xf>
    <xf numFmtId="0" fontId="6" fillId="0" borderId="21" xfId="0" applyFont="1" applyBorder="1" applyAlignment="1">
      <alignment vertical="top" shrinkToFit="1"/>
    </xf>
    <xf numFmtId="0" fontId="6" fillId="0" borderId="23" xfId="0" quotePrefix="1" applyFont="1" applyBorder="1" applyAlignment="1">
      <alignment horizontal="center" vertical="top"/>
    </xf>
    <xf numFmtId="0" fontId="6" fillId="0" borderId="26" xfId="0" quotePrefix="1" applyFont="1" applyBorder="1" applyAlignment="1">
      <alignment horizontal="center" vertical="top"/>
    </xf>
    <xf numFmtId="0" fontId="6" fillId="0" borderId="16" xfId="0" applyFont="1" applyBorder="1" applyAlignment="1">
      <alignment horizontal="center" vertical="top" wrapText="1" shrinkToFit="1"/>
    </xf>
    <xf numFmtId="0" fontId="6" fillId="0" borderId="14" xfId="0" applyFont="1" applyBorder="1" applyAlignment="1">
      <alignment horizontal="center" vertical="top" wrapText="1" shrinkToFit="1"/>
    </xf>
    <xf numFmtId="0" fontId="31" fillId="0" borderId="0" xfId="0" applyFont="1">
      <alignment vertical="center"/>
    </xf>
    <xf numFmtId="0" fontId="6" fillId="0" borderId="0" xfId="0" applyFont="1" applyAlignment="1">
      <alignment horizontal="left" vertical="top" shrinkToFit="1"/>
    </xf>
    <xf numFmtId="0" fontId="35" fillId="0" borderId="0" xfId="0" applyFont="1">
      <alignment vertical="center"/>
    </xf>
    <xf numFmtId="10" fontId="6" fillId="0" borderId="0" xfId="44" applyNumberFormat="1" applyFont="1" applyFill="1" applyProtection="1">
      <alignment vertical="center"/>
    </xf>
    <xf numFmtId="10" fontId="6" fillId="0" borderId="0" xfId="44" applyNumberFormat="1" applyFont="1" applyFill="1" applyAlignment="1" applyProtection="1">
      <alignment vertical="center"/>
    </xf>
    <xf numFmtId="0" fontId="35" fillId="0" borderId="22" xfId="0" applyFont="1" applyBorder="1">
      <alignment vertical="center"/>
    </xf>
    <xf numFmtId="0" fontId="6" fillId="27" borderId="13" xfId="0" applyFont="1" applyFill="1" applyBorder="1" applyAlignment="1" applyProtection="1">
      <alignment horizontal="center" vertical="center" shrinkToFit="1"/>
      <protection locked="0"/>
    </xf>
    <xf numFmtId="0" fontId="2" fillId="0" borderId="16" xfId="0" applyFont="1" applyBorder="1">
      <alignment vertical="center"/>
    </xf>
    <xf numFmtId="0" fontId="8" fillId="0" borderId="0" xfId="0" applyFont="1" applyAlignment="1">
      <alignment vertical="top"/>
    </xf>
    <xf numFmtId="0" fontId="6" fillId="0" borderId="0" xfId="0" applyFont="1" applyAlignment="1">
      <alignment vertical="top"/>
    </xf>
    <xf numFmtId="0" fontId="38" fillId="0" borderId="0" xfId="0" applyFont="1" applyAlignment="1">
      <alignment vertical="top"/>
    </xf>
    <xf numFmtId="0" fontId="0" fillId="0" borderId="24" xfId="0" applyBorder="1" applyAlignment="1">
      <alignment vertical="center" shrinkToFit="1"/>
    </xf>
    <xf numFmtId="201" fontId="0" fillId="0" borderId="13" xfId="0" applyNumberFormat="1" applyBorder="1" applyAlignment="1">
      <alignment horizontal="center" vertical="center" shrinkToFit="1"/>
    </xf>
    <xf numFmtId="201" fontId="0" fillId="0" borderId="13" xfId="0" applyNumberFormat="1" applyBorder="1" applyAlignment="1">
      <alignment horizontal="center" vertical="center" wrapText="1" shrinkToFit="1"/>
    </xf>
    <xf numFmtId="0" fontId="0" fillId="0" borderId="13" xfId="0" applyBorder="1" applyAlignment="1">
      <alignment horizontal="center" vertical="center" wrapText="1" shrinkToFit="1"/>
    </xf>
    <xf numFmtId="0" fontId="47" fillId="0" borderId="0" xfId="0" applyFont="1">
      <alignment vertical="center"/>
    </xf>
    <xf numFmtId="0" fontId="8" fillId="0" borderId="25" xfId="0" applyFont="1" applyBorder="1" applyAlignment="1">
      <alignment horizontal="centerContinuous" vertical="center"/>
    </xf>
    <xf numFmtId="0" fontId="6" fillId="24" borderId="13" xfId="0" applyFont="1" applyFill="1" applyBorder="1" applyAlignment="1">
      <alignment horizontal="center" vertical="center"/>
    </xf>
    <xf numFmtId="0" fontId="6" fillId="24" borderId="2" xfId="0" applyFont="1" applyFill="1" applyBorder="1" applyAlignment="1">
      <alignment horizontal="center" vertical="center" wrapText="1"/>
    </xf>
    <xf numFmtId="0" fontId="6" fillId="0" borderId="13" xfId="0" applyFont="1" applyBorder="1" applyAlignment="1">
      <alignment horizontal="center" vertical="center" wrapText="1" shrinkToFit="1"/>
    </xf>
    <xf numFmtId="0" fontId="0" fillId="0" borderId="13" xfId="0" applyBorder="1">
      <alignment vertical="center"/>
    </xf>
    <xf numFmtId="0" fontId="8" fillId="0" borderId="0" xfId="0" applyFont="1" applyAlignment="1">
      <alignment horizontal="center" vertical="center" wrapText="1"/>
    </xf>
    <xf numFmtId="0" fontId="6" fillId="0" borderId="16" xfId="0" applyFont="1" applyBorder="1" applyAlignment="1">
      <alignment horizontal="center" vertical="center" wrapText="1"/>
    </xf>
    <xf numFmtId="181" fontId="6" fillId="0" borderId="0" xfId="0" applyNumberFormat="1" applyFont="1" applyAlignment="1">
      <alignment horizontal="center" vertical="top"/>
    </xf>
    <xf numFmtId="183" fontId="6" fillId="0" borderId="0" xfId="53" applyNumberFormat="1" applyFont="1" applyFill="1" applyAlignment="1">
      <alignment horizontal="center" vertical="top"/>
    </xf>
    <xf numFmtId="184" fontId="6" fillId="0" borderId="0" xfId="53" applyNumberFormat="1" applyFont="1" applyAlignment="1">
      <alignment horizontal="center" vertical="top"/>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13" xfId="0" applyFont="1" applyFill="1" applyBorder="1" applyAlignment="1">
      <alignment vertical="center" wrapText="1"/>
    </xf>
    <xf numFmtId="211" fontId="6" fillId="0" borderId="0" xfId="0" applyNumberFormat="1" applyFont="1" applyAlignment="1">
      <alignment horizontal="center" vertical="center" shrinkToFit="1"/>
    </xf>
    <xf numFmtId="9" fontId="8" fillId="0" borderId="0" xfId="45" applyFont="1" applyFill="1" applyBorder="1" applyAlignment="1">
      <alignment horizontal="center" vertical="center" shrinkToFit="1"/>
    </xf>
    <xf numFmtId="9" fontId="8" fillId="0" borderId="0" xfId="45" applyFont="1" applyFill="1" applyBorder="1" applyAlignment="1">
      <alignment vertical="center" shrinkToFit="1"/>
    </xf>
    <xf numFmtId="0" fontId="6" fillId="24" borderId="14" xfId="0" applyFont="1" applyFill="1" applyBorder="1" applyAlignment="1">
      <alignment vertical="center" shrinkToFit="1"/>
    </xf>
    <xf numFmtId="0" fontId="6" fillId="24" borderId="25" xfId="0" applyFont="1" applyFill="1" applyBorder="1" applyAlignment="1">
      <alignment vertical="center" shrinkToFit="1"/>
    </xf>
    <xf numFmtId="0" fontId="6" fillId="27" borderId="13" xfId="0" applyFont="1" applyFill="1" applyBorder="1" applyAlignment="1" applyProtection="1">
      <alignment horizontal="center" vertical="center"/>
      <protection locked="0"/>
    </xf>
    <xf numFmtId="0" fontId="6" fillId="27" borderId="13" xfId="0" applyFont="1" applyFill="1" applyBorder="1" applyAlignment="1" applyProtection="1">
      <alignment vertical="center" shrinkToFit="1"/>
      <protection locked="0"/>
    </xf>
    <xf numFmtId="9" fontId="8" fillId="0" borderId="0" xfId="45" applyFont="1" applyFill="1" applyBorder="1" applyAlignment="1">
      <alignment vertical="center"/>
    </xf>
    <xf numFmtId="0" fontId="4" fillId="0" borderId="0" xfId="0" applyFont="1" applyAlignment="1">
      <alignment horizontal="right" vertical="center"/>
    </xf>
    <xf numFmtId="0" fontId="8" fillId="0" borderId="0" xfId="0" applyFont="1" applyAlignment="1">
      <alignment horizontal="center" vertical="center" shrinkToFit="1"/>
    </xf>
    <xf numFmtId="9" fontId="6" fillId="0" borderId="0" xfId="45" applyFont="1" applyFill="1" applyBorder="1" applyAlignment="1" applyProtection="1">
      <alignment vertical="center" shrinkToFit="1"/>
    </xf>
    <xf numFmtId="214" fontId="8" fillId="0" borderId="0" xfId="0" applyNumberFormat="1" applyFont="1" applyAlignment="1">
      <alignment horizontal="center" vertical="center" shrinkToFit="1"/>
    </xf>
    <xf numFmtId="212" fontId="6" fillId="24" borderId="13" xfId="0" applyNumberFormat="1" applyFont="1" applyFill="1" applyBorder="1" applyAlignment="1">
      <alignment vertical="center" shrinkToFit="1"/>
    </xf>
    <xf numFmtId="214" fontId="6" fillId="24" borderId="13" xfId="0" applyNumberFormat="1" applyFont="1" applyFill="1" applyBorder="1" applyAlignment="1">
      <alignment vertical="center" shrinkToFit="1"/>
    </xf>
    <xf numFmtId="214" fontId="8" fillId="0" borderId="0" xfId="0" applyNumberFormat="1" applyFont="1" applyAlignment="1">
      <alignment vertical="center" shrinkToFit="1"/>
    </xf>
    <xf numFmtId="0" fontId="6" fillId="24" borderId="24" xfId="0" applyFont="1" applyFill="1" applyBorder="1" applyAlignment="1">
      <alignment vertical="center" shrinkToFit="1"/>
    </xf>
    <xf numFmtId="0" fontId="6" fillId="25" borderId="13" xfId="0" applyFont="1" applyFill="1" applyBorder="1" applyProtection="1">
      <alignment vertical="center"/>
      <protection locked="0"/>
    </xf>
    <xf numFmtId="0" fontId="6" fillId="27" borderId="24" xfId="0" applyFont="1" applyFill="1" applyBorder="1" applyAlignment="1" applyProtection="1">
      <alignment horizontal="center" vertical="center"/>
      <protection locked="0"/>
    </xf>
    <xf numFmtId="0" fontId="6" fillId="27" borderId="14" xfId="0" applyFont="1" applyFill="1" applyBorder="1" applyAlignment="1" applyProtection="1">
      <alignment horizontal="center" vertical="center"/>
      <protection locked="0"/>
    </xf>
    <xf numFmtId="215" fontId="6" fillId="25" borderId="24" xfId="0" applyNumberFormat="1" applyFont="1" applyFill="1" applyBorder="1" applyAlignment="1" applyProtection="1">
      <alignment vertical="center" shrinkToFit="1"/>
      <protection locked="0"/>
    </xf>
    <xf numFmtId="0" fontId="6" fillId="32" borderId="15" xfId="0" applyFont="1" applyFill="1" applyBorder="1" applyAlignment="1">
      <alignment horizontal="center" vertical="center"/>
    </xf>
    <xf numFmtId="0" fontId="6" fillId="0" borderId="16" xfId="0" applyFont="1" applyBorder="1" applyAlignment="1">
      <alignment horizontal="center" vertical="center"/>
    </xf>
    <xf numFmtId="0" fontId="8" fillId="0" borderId="0" xfId="0" applyFont="1" applyAlignment="1">
      <alignment horizontal="center" vertical="center"/>
    </xf>
    <xf numFmtId="0" fontId="6" fillId="24" borderId="13" xfId="0" applyFont="1" applyFill="1" applyBorder="1" applyAlignment="1">
      <alignment vertical="center" shrinkToFit="1"/>
    </xf>
    <xf numFmtId="0" fontId="6" fillId="27" borderId="25" xfId="0" applyFont="1" applyFill="1" applyBorder="1" applyAlignment="1" applyProtection="1">
      <alignment horizontal="center" vertical="center"/>
      <protection locked="0"/>
    </xf>
    <xf numFmtId="215" fontId="6" fillId="25" borderId="13" xfId="0" applyNumberFormat="1" applyFont="1" applyFill="1" applyBorder="1" applyAlignment="1" applyProtection="1">
      <alignment vertical="center" shrinkToFit="1"/>
      <protection locked="0"/>
    </xf>
    <xf numFmtId="0" fontId="6" fillId="0" borderId="21" xfId="0" applyFont="1" applyBorder="1" applyAlignment="1">
      <alignment vertical="center" shrinkToFit="1"/>
    </xf>
    <xf numFmtId="0" fontId="6" fillId="0" borderId="21" xfId="0" applyFont="1" applyBorder="1" applyAlignment="1">
      <alignment horizontal="center" vertical="center"/>
    </xf>
    <xf numFmtId="215" fontId="6" fillId="0" borderId="21" xfId="0" applyNumberFormat="1" applyFont="1" applyBorder="1" applyAlignment="1">
      <alignment vertical="center" shrinkToFit="1"/>
    </xf>
    <xf numFmtId="177" fontId="6" fillId="0" borderId="21" xfId="0" applyNumberFormat="1" applyFont="1" applyBorder="1">
      <alignment vertical="center"/>
    </xf>
    <xf numFmtId="0" fontId="50" fillId="0" borderId="0" xfId="0" applyFont="1">
      <alignment vertical="center"/>
    </xf>
    <xf numFmtId="0" fontId="8" fillId="0" borderId="16" xfId="0" applyFont="1" applyBorder="1" applyAlignment="1">
      <alignment horizontal="center" vertical="center" wrapText="1"/>
    </xf>
    <xf numFmtId="0" fontId="8" fillId="24" borderId="13" xfId="0" applyFont="1" applyFill="1" applyBorder="1" applyAlignment="1">
      <alignment horizontal="center" vertical="center" wrapText="1"/>
    </xf>
    <xf numFmtId="0" fontId="51" fillId="24" borderId="13" xfId="0" applyFont="1" applyFill="1" applyBorder="1" applyAlignment="1">
      <alignment horizontal="center" vertical="center" wrapText="1"/>
    </xf>
    <xf numFmtId="214" fontId="8" fillId="0" borderId="16" xfId="0" applyNumberFormat="1" applyFont="1" applyBorder="1" applyAlignment="1">
      <alignment vertical="center" shrinkToFit="1"/>
    </xf>
    <xf numFmtId="216" fontId="6" fillId="25" borderId="24" xfId="0" applyNumberFormat="1" applyFont="1" applyFill="1" applyBorder="1" applyProtection="1">
      <alignment vertical="center"/>
      <protection locked="0"/>
    </xf>
    <xf numFmtId="0" fontId="6" fillId="27" borderId="15" xfId="0" applyFont="1" applyFill="1" applyBorder="1" applyAlignment="1" applyProtection="1">
      <alignment horizontal="center" vertical="center"/>
      <protection locked="0"/>
    </xf>
    <xf numFmtId="0" fontId="8" fillId="0" borderId="16" xfId="0" applyFont="1" applyBorder="1" applyAlignment="1">
      <alignment horizontal="center" vertical="center"/>
    </xf>
    <xf numFmtId="216" fontId="6" fillId="25" borderId="13" xfId="0" applyNumberFormat="1" applyFont="1" applyFill="1" applyBorder="1" applyProtection="1">
      <alignment vertical="center"/>
      <protection locked="0"/>
    </xf>
    <xf numFmtId="0" fontId="6" fillId="27" borderId="26" xfId="0" applyFont="1" applyFill="1" applyBorder="1" applyAlignment="1" applyProtection="1">
      <alignment horizontal="center" vertical="center"/>
      <protection locked="0"/>
    </xf>
    <xf numFmtId="216" fontId="6" fillId="0" borderId="0" xfId="0" applyNumberFormat="1" applyFont="1">
      <alignment vertical="center"/>
    </xf>
    <xf numFmtId="217" fontId="6" fillId="0" borderId="0" xfId="0" applyNumberFormat="1" applyFont="1" applyAlignment="1">
      <alignment vertical="center" shrinkToFit="1"/>
    </xf>
    <xf numFmtId="9" fontId="6" fillId="0" borderId="0" xfId="45" applyFont="1" applyFill="1" applyBorder="1" applyAlignment="1" applyProtection="1">
      <alignment horizontal="center" vertical="center" shrinkToFit="1"/>
    </xf>
    <xf numFmtId="9" fontId="8" fillId="0" borderId="0" xfId="45" applyFont="1" applyFill="1" applyBorder="1" applyAlignment="1" applyProtection="1">
      <alignment vertical="center" shrinkToFit="1"/>
    </xf>
    <xf numFmtId="217" fontId="8" fillId="0" borderId="0" xfId="0" applyNumberFormat="1" applyFont="1" applyAlignment="1">
      <alignment vertical="center" shrinkToFit="1"/>
    </xf>
    <xf numFmtId="185" fontId="6" fillId="25" borderId="24" xfId="0" applyNumberFormat="1" applyFont="1" applyFill="1" applyBorder="1" applyProtection="1">
      <alignment vertical="center"/>
      <protection locked="0"/>
    </xf>
    <xf numFmtId="177" fontId="6" fillId="25" borderId="14" xfId="0" applyNumberFormat="1" applyFont="1" applyFill="1" applyBorder="1" applyProtection="1">
      <alignment vertical="center"/>
      <protection locked="0"/>
    </xf>
    <xf numFmtId="185" fontId="6" fillId="25" borderId="13" xfId="0" applyNumberFormat="1" applyFont="1" applyFill="1" applyBorder="1" applyProtection="1">
      <alignment vertical="center"/>
      <protection locked="0"/>
    </xf>
    <xf numFmtId="177" fontId="6" fillId="25" borderId="25" xfId="0" applyNumberFormat="1" applyFont="1" applyFill="1" applyBorder="1" applyProtection="1">
      <alignment vertical="center"/>
      <protection locked="0"/>
    </xf>
    <xf numFmtId="208" fontId="6" fillId="25" borderId="13" xfId="0" applyNumberFormat="1" applyFont="1" applyFill="1" applyBorder="1" applyProtection="1">
      <alignment vertical="center"/>
      <protection locked="0"/>
    </xf>
    <xf numFmtId="185" fontId="6" fillId="0" borderId="0" xfId="0" applyNumberFormat="1" applyFont="1">
      <alignment vertical="center"/>
    </xf>
    <xf numFmtId="179" fontId="6" fillId="0" borderId="0" xfId="45" applyNumberFormat="1" applyFont="1" applyFill="1" applyBorder="1" applyAlignment="1" applyProtection="1">
      <alignment horizontal="right" vertical="center"/>
    </xf>
    <xf numFmtId="0" fontId="34" fillId="0" borderId="0" xfId="0" applyFont="1" applyAlignment="1">
      <alignment horizontal="center" vertical="center" wrapText="1"/>
    </xf>
    <xf numFmtId="0" fontId="6" fillId="24" borderId="13" xfId="0" applyFont="1" applyFill="1" applyBorder="1">
      <alignment vertical="center"/>
    </xf>
    <xf numFmtId="0" fontId="6" fillId="25" borderId="24" xfId="0" applyFont="1" applyFill="1" applyBorder="1" applyProtection="1">
      <alignment vertical="center"/>
      <protection locked="0"/>
    </xf>
    <xf numFmtId="205" fontId="6" fillId="0" borderId="21" xfId="0" applyNumberFormat="1" applyFont="1" applyBorder="1">
      <alignment vertical="center"/>
    </xf>
    <xf numFmtId="205" fontId="6" fillId="0" borderId="0" xfId="0" applyNumberFormat="1" applyFont="1">
      <alignment vertical="center"/>
    </xf>
    <xf numFmtId="0" fontId="6" fillId="27" borderId="13" xfId="0" applyFont="1" applyFill="1" applyBorder="1" applyProtection="1">
      <alignment vertical="center"/>
      <protection locked="0"/>
    </xf>
    <xf numFmtId="185" fontId="6" fillId="0" borderId="21" xfId="0" applyNumberFormat="1" applyFont="1" applyBorder="1">
      <alignment vertical="center"/>
    </xf>
    <xf numFmtId="0" fontId="52" fillId="0" borderId="16" xfId="0" applyFont="1" applyBorder="1" applyAlignment="1">
      <alignment horizontal="center" vertical="center" wrapText="1"/>
    </xf>
    <xf numFmtId="0" fontId="6" fillId="0" borderId="0" xfId="0" applyFont="1" applyAlignment="1">
      <alignment vertical="center" wrapText="1"/>
    </xf>
    <xf numFmtId="214" fontId="6" fillId="0" borderId="0" xfId="0" applyNumberFormat="1" applyFont="1" applyAlignment="1">
      <alignment vertical="center" shrinkToFit="1"/>
    </xf>
    <xf numFmtId="211" fontId="8" fillId="0" borderId="0" xfId="0" applyNumberFormat="1" applyFont="1" applyAlignment="1">
      <alignment vertical="center" shrinkToFit="1"/>
    </xf>
    <xf numFmtId="218" fontId="6" fillId="0" borderId="0" xfId="0" applyNumberFormat="1" applyFont="1" applyAlignment="1">
      <alignment vertical="center" shrinkToFit="1"/>
    </xf>
    <xf numFmtId="179" fontId="6" fillId="0" borderId="0" xfId="44" applyNumberFormat="1" applyFont="1">
      <alignment vertical="center"/>
    </xf>
    <xf numFmtId="219" fontId="6" fillId="0" borderId="0" xfId="0" applyNumberFormat="1" applyFont="1" applyAlignment="1">
      <alignment vertical="center" shrinkToFit="1"/>
    </xf>
    <xf numFmtId="218" fontId="6" fillId="0" borderId="0" xfId="0" applyNumberFormat="1" applyFont="1" applyAlignment="1">
      <alignment horizontal="center" vertical="center" shrinkToFit="1"/>
    </xf>
    <xf numFmtId="38" fontId="6" fillId="0" borderId="0" xfId="53" applyFont="1">
      <alignment vertical="center"/>
    </xf>
    <xf numFmtId="0" fontId="6" fillId="32" borderId="13" xfId="0" applyFont="1" applyFill="1" applyBorder="1" applyAlignment="1">
      <alignment vertical="center" shrinkToFit="1"/>
    </xf>
    <xf numFmtId="177" fontId="6" fillId="32" borderId="13" xfId="0" applyNumberFormat="1" applyFont="1" applyFill="1" applyBorder="1">
      <alignment vertical="center"/>
    </xf>
    <xf numFmtId="177" fontId="6" fillId="32" borderId="13" xfId="0" applyNumberFormat="1" applyFont="1" applyFill="1" applyBorder="1" applyAlignment="1">
      <alignment vertical="center" shrinkToFit="1"/>
    </xf>
    <xf numFmtId="0" fontId="6" fillId="32" borderId="13" xfId="0" applyFont="1" applyFill="1" applyBorder="1" applyAlignment="1">
      <alignment horizontal="center" vertical="center"/>
    </xf>
    <xf numFmtId="177" fontId="6" fillId="27" borderId="13" xfId="0" applyNumberFormat="1" applyFont="1" applyFill="1" applyBorder="1" applyAlignment="1" applyProtection="1">
      <alignment vertical="center" shrinkToFit="1"/>
      <protection locked="0"/>
    </xf>
    <xf numFmtId="0" fontId="48" fillId="0" borderId="0" xfId="0" applyFont="1" applyAlignment="1">
      <alignment horizontal="center" vertical="center" wrapText="1"/>
    </xf>
    <xf numFmtId="211" fontId="6" fillId="24" borderId="13" xfId="0" applyNumberFormat="1" applyFont="1" applyFill="1" applyBorder="1" applyAlignment="1">
      <alignment vertical="center" shrinkToFit="1"/>
    </xf>
    <xf numFmtId="205" fontId="6" fillId="25" borderId="25" xfId="0" applyNumberFormat="1" applyFont="1" applyFill="1" applyBorder="1" applyProtection="1">
      <alignment vertical="center"/>
      <protection locked="0"/>
    </xf>
    <xf numFmtId="205" fontId="6" fillId="25" borderId="24" xfId="0" applyNumberFormat="1" applyFont="1" applyFill="1" applyBorder="1" applyProtection="1">
      <alignment vertical="center"/>
      <protection locked="0"/>
    </xf>
    <xf numFmtId="205" fontId="6" fillId="25" borderId="14" xfId="0" applyNumberFormat="1" applyFont="1" applyFill="1" applyBorder="1" applyProtection="1">
      <alignment vertical="center"/>
      <protection locked="0"/>
    </xf>
    <xf numFmtId="221" fontId="0" fillId="0" borderId="0" xfId="0" applyNumberFormat="1">
      <alignment vertical="center"/>
    </xf>
    <xf numFmtId="0" fontId="6" fillId="27" borderId="20" xfId="0" applyFont="1" applyFill="1" applyBorder="1" applyAlignment="1" applyProtection="1">
      <alignment horizontal="center" vertical="center"/>
      <protection locked="0"/>
    </xf>
    <xf numFmtId="0" fontId="6" fillId="27" borderId="2" xfId="0" applyFont="1" applyFill="1" applyBorder="1" applyAlignment="1" applyProtection="1">
      <alignment horizontal="center" vertical="center"/>
      <protection locked="0"/>
    </xf>
    <xf numFmtId="204" fontId="6" fillId="25" borderId="24" xfId="0" applyNumberFormat="1" applyFont="1" applyFill="1" applyBorder="1" applyAlignment="1" applyProtection="1">
      <alignment vertical="center" shrinkToFit="1"/>
      <protection locked="0"/>
    </xf>
    <xf numFmtId="204" fontId="6" fillId="25" borderId="13" xfId="0" applyNumberFormat="1" applyFont="1" applyFill="1" applyBorder="1" applyAlignment="1" applyProtection="1">
      <alignment vertical="center" shrinkToFit="1"/>
      <protection locked="0"/>
    </xf>
    <xf numFmtId="204" fontId="6" fillId="0" borderId="21" xfId="0" applyNumberFormat="1" applyFont="1" applyBorder="1" applyAlignment="1">
      <alignment vertical="center" shrinkToFit="1"/>
    </xf>
    <xf numFmtId="9" fontId="6" fillId="0" borderId="0" xfId="45" applyFont="1" applyFill="1" applyBorder="1" applyAlignment="1">
      <alignment vertical="center" shrinkToFit="1"/>
    </xf>
    <xf numFmtId="210" fontId="6" fillId="24" borderId="13" xfId="0" applyNumberFormat="1" applyFont="1" applyFill="1" applyBorder="1" applyAlignment="1">
      <alignment horizontal="center" vertical="center" wrapText="1"/>
    </xf>
    <xf numFmtId="177" fontId="6" fillId="25" borderId="24" xfId="0" applyNumberFormat="1" applyFont="1" applyFill="1" applyBorder="1" applyProtection="1">
      <alignment vertical="center"/>
      <protection locked="0"/>
    </xf>
    <xf numFmtId="211" fontId="6" fillId="24" borderId="23" xfId="0" applyNumberFormat="1" applyFont="1" applyFill="1" applyBorder="1" applyAlignment="1">
      <alignment horizontal="center" vertical="center" shrinkToFit="1"/>
    </xf>
    <xf numFmtId="177" fontId="6" fillId="24" borderId="13" xfId="0" applyNumberFormat="1" applyFont="1" applyFill="1" applyBorder="1" applyAlignment="1">
      <alignment horizontal="center" vertical="center"/>
    </xf>
    <xf numFmtId="213" fontId="6" fillId="24" borderId="13" xfId="0" applyNumberFormat="1" applyFont="1" applyFill="1" applyBorder="1" applyAlignment="1">
      <alignment vertical="center" shrinkToFit="1"/>
    </xf>
    <xf numFmtId="9" fontId="6" fillId="24" borderId="13" xfId="45" applyFont="1" applyFill="1" applyBorder="1" applyAlignment="1">
      <alignment vertical="center" shrinkToFit="1"/>
    </xf>
    <xf numFmtId="205" fontId="6" fillId="24" borderId="13" xfId="0" applyNumberFormat="1" applyFont="1" applyFill="1" applyBorder="1" applyAlignment="1">
      <alignment horizontal="center" vertical="center" shrinkToFit="1"/>
    </xf>
    <xf numFmtId="220" fontId="6" fillId="24" borderId="13" xfId="0" applyNumberFormat="1" applyFont="1" applyFill="1" applyBorder="1" applyAlignment="1">
      <alignment vertical="center" shrinkToFit="1"/>
    </xf>
    <xf numFmtId="0" fontId="5" fillId="24" borderId="13" xfId="0" applyFont="1" applyFill="1" applyBorder="1" applyAlignment="1">
      <alignment horizontal="center" vertical="center"/>
    </xf>
    <xf numFmtId="0" fontId="0" fillId="0" borderId="0" xfId="0" applyAlignment="1">
      <alignment horizontal="centerContinuous"/>
    </xf>
    <xf numFmtId="212" fontId="6" fillId="0" borderId="0" xfId="0" applyNumberFormat="1" applyFont="1" applyAlignment="1">
      <alignment horizontal="centerContinuous" shrinkToFit="1"/>
    </xf>
    <xf numFmtId="212" fontId="6" fillId="0" borderId="0" xfId="0" applyNumberFormat="1" applyFont="1" applyAlignment="1">
      <alignment vertical="center" shrinkToFit="1"/>
    </xf>
    <xf numFmtId="0" fontId="6" fillId="0" borderId="50" xfId="0" applyFont="1" applyBorder="1" applyAlignment="1">
      <alignment vertical="center" shrinkToFit="1"/>
    </xf>
    <xf numFmtId="0" fontId="6" fillId="0" borderId="14" xfId="0" quotePrefix="1" applyFont="1" applyBorder="1" applyAlignment="1">
      <alignment horizontal="left" vertical="top" shrinkToFit="1"/>
    </xf>
    <xf numFmtId="0" fontId="6" fillId="0" borderId="23" xfId="0" applyFont="1" applyBorder="1" applyAlignment="1">
      <alignment horizontal="center" vertical="center" shrinkToFit="1"/>
    </xf>
    <xf numFmtId="0" fontId="0" fillId="0" borderId="13" xfId="0" applyBorder="1" applyAlignment="1">
      <alignment vertical="center" shrinkToFit="1"/>
    </xf>
    <xf numFmtId="0" fontId="0" fillId="0" borderId="26" xfId="0" applyBorder="1" applyAlignment="1">
      <alignment vertical="center" shrinkToFit="1"/>
    </xf>
    <xf numFmtId="0" fontId="6" fillId="0" borderId="18" xfId="0" applyFont="1" applyBorder="1" applyAlignment="1">
      <alignment vertical="center" shrinkToFit="1"/>
    </xf>
    <xf numFmtId="0" fontId="6" fillId="24" borderId="19" xfId="0" applyFont="1" applyFill="1" applyBorder="1" applyAlignment="1">
      <alignment horizontal="center" vertical="center" wrapText="1"/>
    </xf>
    <xf numFmtId="0" fontId="7" fillId="0" borderId="25" xfId="0" applyFont="1" applyBorder="1" applyAlignment="1">
      <alignment horizontal="center" vertical="center" shrinkToFit="1"/>
    </xf>
    <xf numFmtId="0" fontId="7" fillId="0" borderId="13" xfId="0" applyFont="1" applyBorder="1" applyAlignment="1">
      <alignment horizontal="center" vertical="center" shrinkToFit="1"/>
    </xf>
    <xf numFmtId="222" fontId="6" fillId="33" borderId="13" xfId="0" applyNumberFormat="1" applyFont="1" applyFill="1" applyBorder="1" applyAlignment="1">
      <alignment horizontal="center" vertical="center"/>
    </xf>
    <xf numFmtId="0" fontId="6" fillId="34" borderId="24" xfId="0" applyFont="1" applyFill="1" applyBorder="1" applyAlignment="1" applyProtection="1">
      <alignment vertical="center" shrinkToFit="1"/>
      <protection locked="0"/>
    </xf>
    <xf numFmtId="0" fontId="6" fillId="34" borderId="13" xfId="0" applyFont="1" applyFill="1" applyBorder="1" applyAlignment="1" applyProtection="1">
      <alignment vertical="center" shrinkToFit="1"/>
      <protection locked="0"/>
    </xf>
    <xf numFmtId="0" fontId="6" fillId="35" borderId="27" xfId="0" applyFont="1" applyFill="1" applyBorder="1">
      <alignment vertical="center"/>
    </xf>
    <xf numFmtId="0" fontId="6" fillId="35" borderId="28" xfId="0" applyFont="1" applyFill="1" applyBorder="1">
      <alignment vertical="center"/>
    </xf>
    <xf numFmtId="0" fontId="6" fillId="34" borderId="14" xfId="0" applyFont="1" applyFill="1" applyBorder="1" applyAlignment="1" applyProtection="1">
      <alignment vertical="center" shrinkToFit="1"/>
      <protection locked="0"/>
    </xf>
    <xf numFmtId="0" fontId="6" fillId="34" borderId="25" xfId="0" applyFont="1" applyFill="1" applyBorder="1" applyAlignment="1" applyProtection="1">
      <alignment vertical="center" shrinkToFit="1"/>
      <protection locked="0"/>
    </xf>
    <xf numFmtId="205" fontId="6" fillId="34" borderId="24" xfId="0" applyNumberFormat="1" applyFont="1" applyFill="1" applyBorder="1" applyAlignment="1" applyProtection="1">
      <alignment vertical="center" shrinkToFit="1"/>
      <protection locked="0"/>
    </xf>
    <xf numFmtId="205" fontId="6" fillId="34" borderId="13" xfId="0" applyNumberFormat="1" applyFont="1" applyFill="1" applyBorder="1" applyAlignment="1" applyProtection="1">
      <alignment vertical="center" shrinkToFit="1"/>
      <protection locked="0"/>
    </xf>
    <xf numFmtId="181" fontId="6" fillId="32" borderId="13" xfId="0" applyNumberFormat="1" applyFont="1" applyFill="1" applyBorder="1" applyAlignment="1">
      <alignment horizontal="center" vertical="center"/>
    </xf>
    <xf numFmtId="224" fontId="6" fillId="32" borderId="13" xfId="0" applyNumberFormat="1" applyFont="1" applyFill="1" applyBorder="1">
      <alignment vertical="center"/>
    </xf>
    <xf numFmtId="0" fontId="6" fillId="0" borderId="0" xfId="0" applyFont="1" applyAlignment="1">
      <alignment horizontal="center" wrapText="1"/>
    </xf>
    <xf numFmtId="0" fontId="6" fillId="0" borderId="0" xfId="0" applyFont="1" applyAlignment="1">
      <alignment horizontal="center"/>
    </xf>
    <xf numFmtId="177" fontId="6" fillId="34" borderId="13" xfId="0" applyNumberFormat="1" applyFont="1" applyFill="1" applyBorder="1" applyProtection="1">
      <alignment vertical="center"/>
      <protection locked="0"/>
    </xf>
    <xf numFmtId="177" fontId="6" fillId="32" borderId="13" xfId="0" applyNumberFormat="1" applyFont="1" applyFill="1" applyBorder="1" applyAlignment="1">
      <alignment horizontal="center" vertical="center"/>
    </xf>
    <xf numFmtId="9" fontId="6" fillId="0" borderId="0" xfId="44" applyFont="1">
      <alignment vertical="center"/>
    </xf>
    <xf numFmtId="0" fontId="6" fillId="0" borderId="22" xfId="0" applyFont="1" applyBorder="1" applyAlignment="1">
      <alignment vertical="top" shrinkToFit="1"/>
    </xf>
    <xf numFmtId="0" fontId="6" fillId="33" borderId="0" xfId="0" applyFont="1" applyFill="1">
      <alignment vertical="center"/>
    </xf>
    <xf numFmtId="40" fontId="6" fillId="33" borderId="0" xfId="53" applyNumberFormat="1" applyFont="1" applyFill="1" applyProtection="1">
      <alignment vertical="center"/>
    </xf>
    <xf numFmtId="0" fontId="6" fillId="0" borderId="0" xfId="53" applyNumberFormat="1" applyFont="1" applyFill="1" applyBorder="1" applyAlignment="1" applyProtection="1">
      <alignment vertical="center"/>
    </xf>
    <xf numFmtId="177" fontId="6" fillId="0" borderId="48" xfId="0" applyNumberFormat="1" applyFont="1" applyBorder="1" applyAlignment="1">
      <alignment horizontal="center" vertical="center"/>
    </xf>
    <xf numFmtId="177" fontId="6" fillId="0" borderId="49" xfId="0" applyNumberFormat="1" applyFont="1" applyBorder="1" applyAlignment="1">
      <alignment horizontal="center" vertical="center"/>
    </xf>
    <xf numFmtId="9" fontId="7" fillId="0" borderId="0" xfId="0" applyNumberFormat="1" applyFont="1">
      <alignment vertical="center"/>
    </xf>
    <xf numFmtId="0" fontId="6" fillId="0" borderId="24" xfId="0" applyFont="1" applyBorder="1" applyAlignment="1">
      <alignment vertical="top" wrapText="1"/>
    </xf>
    <xf numFmtId="0" fontId="6" fillId="0" borderId="13" xfId="66" applyFont="1" applyBorder="1" applyAlignment="1">
      <alignment horizontal="center" vertical="center" wrapText="1" shrinkToFit="1"/>
    </xf>
    <xf numFmtId="196" fontId="6" fillId="0" borderId="13" xfId="0" applyNumberFormat="1" applyFont="1" applyBorder="1">
      <alignment vertical="center"/>
    </xf>
    <xf numFmtId="0" fontId="7" fillId="0" borderId="22" xfId="0" applyFont="1" applyBorder="1" applyAlignment="1">
      <alignment horizontal="right" vertical="center"/>
    </xf>
    <xf numFmtId="0" fontId="0" fillId="0" borderId="22" xfId="0" applyBorder="1" applyAlignment="1">
      <alignment vertical="center" shrinkToFit="1"/>
    </xf>
    <xf numFmtId="198" fontId="6" fillId="0" borderId="0" xfId="0" applyNumberFormat="1" applyFont="1" applyAlignment="1">
      <alignment horizontal="center" vertical="center" shrinkToFit="1"/>
    </xf>
    <xf numFmtId="38" fontId="6" fillId="0" borderId="0" xfId="0" applyNumberFormat="1" applyFont="1">
      <alignment vertical="center"/>
    </xf>
    <xf numFmtId="180" fontId="6" fillId="0" borderId="0" xfId="0" applyNumberFormat="1" applyFont="1" applyAlignment="1">
      <alignment horizontal="right" vertical="center"/>
    </xf>
    <xf numFmtId="0" fontId="6" fillId="0" borderId="19" xfId="0" applyFont="1" applyBorder="1" applyAlignment="1">
      <alignment vertical="center" shrinkToFit="1"/>
    </xf>
    <xf numFmtId="0" fontId="8" fillId="0" borderId="26" xfId="0" applyFont="1" applyBorder="1" applyAlignment="1">
      <alignment horizontal="center" vertical="center" wrapText="1" shrinkToFit="1"/>
    </xf>
    <xf numFmtId="0" fontId="6" fillId="0" borderId="18" xfId="0" applyFont="1" applyBorder="1" applyAlignment="1">
      <alignment horizontal="center" vertical="center" shrinkToFit="1"/>
    </xf>
    <xf numFmtId="9" fontId="6" fillId="0" borderId="0" xfId="0" applyNumberFormat="1" applyFont="1" applyAlignment="1">
      <alignment vertical="center" shrinkToFit="1"/>
    </xf>
    <xf numFmtId="0" fontId="6" fillId="25" borderId="13" xfId="0" applyFont="1" applyFill="1" applyBorder="1" applyAlignment="1" applyProtection="1">
      <alignment horizontal="center" vertical="center"/>
      <protection locked="0"/>
    </xf>
    <xf numFmtId="0" fontId="6" fillId="0" borderId="65" xfId="0" applyFont="1" applyBorder="1" applyAlignment="1">
      <alignment vertical="center" shrinkToFit="1"/>
    </xf>
    <xf numFmtId="0" fontId="6" fillId="0" borderId="66" xfId="0" applyFont="1" applyBorder="1" applyAlignment="1">
      <alignment vertical="center" wrapText="1"/>
    </xf>
    <xf numFmtId="38" fontId="6" fillId="0" borderId="13" xfId="53" applyFont="1" applyFill="1" applyBorder="1" applyAlignment="1">
      <alignment vertical="center" shrinkToFit="1"/>
    </xf>
    <xf numFmtId="204" fontId="6" fillId="0" borderId="0" xfId="0" applyNumberFormat="1" applyFont="1">
      <alignment vertical="center"/>
    </xf>
    <xf numFmtId="38" fontId="6" fillId="0" borderId="0" xfId="53" applyFont="1" applyAlignment="1">
      <alignment horizontal="center" vertical="center"/>
    </xf>
    <xf numFmtId="40" fontId="6" fillId="0" borderId="0" xfId="53" applyNumberFormat="1" applyFont="1" applyAlignment="1" applyProtection="1">
      <alignment horizontal="center" vertical="center"/>
    </xf>
    <xf numFmtId="40" fontId="6" fillId="0" borderId="0" xfId="0" applyNumberFormat="1" applyFont="1">
      <alignment vertical="center"/>
    </xf>
    <xf numFmtId="40" fontId="6" fillId="0" borderId="0" xfId="53" applyNumberFormat="1" applyFont="1" applyFill="1" applyAlignment="1" applyProtection="1">
      <alignment vertical="center"/>
    </xf>
    <xf numFmtId="0" fontId="50" fillId="0" borderId="0" xfId="0" applyFont="1" applyAlignment="1">
      <alignment horizontal="right" vertical="center"/>
    </xf>
    <xf numFmtId="40" fontId="6" fillId="0" borderId="0" xfId="53" applyNumberFormat="1" applyFont="1" applyFill="1" applyProtection="1">
      <alignment vertical="center"/>
    </xf>
    <xf numFmtId="207" fontId="6" fillId="0" borderId="0" xfId="53" applyNumberFormat="1" applyFont="1" applyFill="1" applyAlignment="1" applyProtection="1">
      <alignment vertical="center"/>
    </xf>
    <xf numFmtId="179" fontId="6" fillId="37" borderId="0" xfId="44" applyNumberFormat="1" applyFont="1" applyFill="1" applyProtection="1">
      <alignment vertical="center"/>
    </xf>
    <xf numFmtId="40" fontId="6" fillId="0" borderId="0" xfId="53" applyNumberFormat="1" applyFont="1" applyFill="1" applyAlignment="1" applyProtection="1">
      <alignment horizontal="center" vertical="center"/>
    </xf>
    <xf numFmtId="40" fontId="6" fillId="0" borderId="0" xfId="53" applyNumberFormat="1" applyFont="1" applyFill="1" applyBorder="1" applyAlignment="1" applyProtection="1">
      <alignment horizontal="center" vertical="center"/>
    </xf>
    <xf numFmtId="40" fontId="6" fillId="0" borderId="0" xfId="53" applyNumberFormat="1" applyFont="1" applyFill="1" applyAlignment="1" applyProtection="1">
      <alignment horizontal="left" vertical="center"/>
    </xf>
    <xf numFmtId="40" fontId="0" fillId="0" borderId="0" xfId="53" applyNumberFormat="1" applyFont="1" applyFill="1" applyProtection="1">
      <alignment vertical="center"/>
    </xf>
    <xf numFmtId="40" fontId="6" fillId="0" borderId="0" xfId="53" applyNumberFormat="1" applyFont="1" applyFill="1" applyBorder="1" applyProtection="1">
      <alignment vertical="center"/>
    </xf>
    <xf numFmtId="40" fontId="6" fillId="0" borderId="0" xfId="53" applyNumberFormat="1" applyFont="1" applyAlignment="1" applyProtection="1">
      <alignment horizontal="center" vertical="top" shrinkToFit="1"/>
    </xf>
    <xf numFmtId="40" fontId="0" fillId="0" borderId="0" xfId="53" applyNumberFormat="1" applyFont="1" applyProtection="1">
      <alignment vertical="center"/>
    </xf>
    <xf numFmtId="0" fontId="6" fillId="0" borderId="0" xfId="53" applyNumberFormat="1" applyFont="1" applyFill="1" applyBorder="1" applyAlignment="1" applyProtection="1">
      <alignment horizontal="left" vertical="center"/>
    </xf>
    <xf numFmtId="181" fontId="6" fillId="0" borderId="0" xfId="0" applyNumberFormat="1" applyFont="1">
      <alignment vertical="center"/>
    </xf>
    <xf numFmtId="204" fontId="6" fillId="0" borderId="13" xfId="0" applyNumberFormat="1" applyFont="1" applyBorder="1" applyAlignment="1">
      <alignment horizontal="center" vertical="center" shrinkToFit="1"/>
    </xf>
    <xf numFmtId="178" fontId="6" fillId="0" borderId="0" xfId="53" applyNumberFormat="1" applyFont="1" applyProtection="1">
      <alignment vertical="center"/>
    </xf>
    <xf numFmtId="40" fontId="6" fillId="36" borderId="0" xfId="53" applyNumberFormat="1" applyFont="1" applyFill="1">
      <alignment vertical="center"/>
    </xf>
    <xf numFmtId="40" fontId="6" fillId="0" borderId="0" xfId="53" applyNumberFormat="1" applyFont="1" applyProtection="1">
      <alignment vertical="center"/>
    </xf>
    <xf numFmtId="180" fontId="6" fillId="36" borderId="0" xfId="0" applyNumberFormat="1" applyFont="1" applyFill="1">
      <alignment vertical="center"/>
    </xf>
    <xf numFmtId="179" fontId="6" fillId="37" borderId="0" xfId="0" applyNumberFormat="1" applyFont="1" applyFill="1">
      <alignment vertical="center"/>
    </xf>
    <xf numFmtId="0" fontId="7" fillId="0" borderId="24" xfId="0" applyFont="1" applyBorder="1" applyAlignment="1">
      <alignment horizontal="right" vertical="center"/>
    </xf>
    <xf numFmtId="0" fontId="0" fillId="0" borderId="14" xfId="0" applyBorder="1">
      <alignment vertical="center"/>
    </xf>
    <xf numFmtId="0" fontId="7" fillId="0" borderId="50" xfId="0" applyFont="1" applyBorder="1" applyAlignment="1">
      <alignment horizontal="right" vertical="center"/>
    </xf>
    <xf numFmtId="0" fontId="6" fillId="0" borderId="27" xfId="0" applyFont="1" applyBorder="1">
      <alignment vertical="center"/>
    </xf>
    <xf numFmtId="0" fontId="6" fillId="0" borderId="28" xfId="0" applyFont="1" applyBorder="1">
      <alignment vertical="center"/>
    </xf>
    <xf numFmtId="0" fontId="6" fillId="34" borderId="24" xfId="0" applyFont="1" applyFill="1" applyBorder="1" applyAlignment="1" applyProtection="1">
      <alignment horizontal="center" vertical="center" shrinkToFit="1"/>
      <protection locked="0"/>
    </xf>
    <xf numFmtId="0" fontId="6" fillId="34" borderId="13" xfId="0" applyFont="1" applyFill="1" applyBorder="1" applyAlignment="1" applyProtection="1">
      <alignment horizontal="center" vertical="center" shrinkToFit="1"/>
      <protection locked="0"/>
    </xf>
    <xf numFmtId="0" fontId="6" fillId="34" borderId="24" xfId="0" applyFont="1" applyFill="1" applyBorder="1" applyAlignment="1" applyProtection="1">
      <alignment horizontal="center" vertical="center"/>
      <protection locked="0"/>
    </xf>
    <xf numFmtId="206" fontId="6" fillId="33" borderId="13" xfId="44" applyNumberFormat="1" applyFont="1" applyFill="1" applyBorder="1" applyAlignment="1" applyProtection="1">
      <alignment horizontal="center" vertical="center"/>
    </xf>
    <xf numFmtId="40" fontId="6" fillId="33" borderId="13" xfId="53" applyNumberFormat="1" applyFont="1" applyFill="1" applyBorder="1" applyAlignment="1" applyProtection="1">
      <alignment horizontal="center" vertical="center"/>
    </xf>
    <xf numFmtId="179" fontId="6" fillId="33" borderId="13" xfId="44" applyNumberFormat="1" applyFont="1" applyFill="1" applyBorder="1" applyAlignment="1" applyProtection="1">
      <alignment horizontal="center" vertical="center"/>
    </xf>
    <xf numFmtId="0" fontId="46" fillId="0" borderId="0" xfId="0" applyFont="1">
      <alignment vertical="center"/>
    </xf>
    <xf numFmtId="179" fontId="6" fillId="37" borderId="0" xfId="0" applyNumberFormat="1" applyFont="1" applyFill="1" applyAlignment="1">
      <alignment vertical="top" shrinkToFit="1"/>
    </xf>
    <xf numFmtId="0" fontId="0" fillId="0" borderId="27" xfId="0" applyBorder="1">
      <alignment vertical="center"/>
    </xf>
    <xf numFmtId="0" fontId="0" fillId="0" borderId="28" xfId="0" applyBorder="1">
      <alignment vertical="center"/>
    </xf>
    <xf numFmtId="182" fontId="6" fillId="0" borderId="74" xfId="0" applyNumberFormat="1" applyFont="1" applyBorder="1" applyAlignment="1">
      <alignment vertical="center" shrinkToFit="1"/>
    </xf>
    <xf numFmtId="182" fontId="6" fillId="0" borderId="66" xfId="0" applyNumberFormat="1" applyFont="1" applyBorder="1" applyAlignment="1">
      <alignment vertical="center" shrinkToFit="1"/>
    </xf>
    <xf numFmtId="0" fontId="6" fillId="38" borderId="24" xfId="0" applyFont="1" applyFill="1" applyBorder="1" applyAlignment="1" applyProtection="1">
      <alignment vertical="center" shrinkToFit="1"/>
      <protection locked="0"/>
    </xf>
    <xf numFmtId="0" fontId="6" fillId="38" borderId="13" xfId="0" applyFont="1" applyFill="1" applyBorder="1" applyAlignment="1" applyProtection="1">
      <alignment vertical="center" shrinkToFit="1"/>
      <protection locked="0"/>
    </xf>
    <xf numFmtId="9" fontId="6" fillId="24" borderId="13" xfId="45" applyFont="1" applyFill="1" applyBorder="1" applyAlignment="1" applyProtection="1">
      <alignment vertical="center" shrinkToFit="1"/>
    </xf>
    <xf numFmtId="218" fontId="6" fillId="24" borderId="13" xfId="0" applyNumberFormat="1" applyFont="1" applyFill="1" applyBorder="1" applyAlignment="1">
      <alignment horizontal="center" vertical="center" shrinkToFit="1"/>
    </xf>
    <xf numFmtId="219" fontId="6" fillId="24" borderId="13" xfId="0" applyNumberFormat="1" applyFont="1" applyFill="1" applyBorder="1" applyAlignment="1">
      <alignment vertical="center" shrinkToFit="1"/>
    </xf>
    <xf numFmtId="0" fontId="6" fillId="32" borderId="24" xfId="0" applyFont="1" applyFill="1" applyBorder="1" applyAlignment="1">
      <alignment vertical="center" shrinkToFit="1"/>
    </xf>
    <xf numFmtId="177" fontId="6" fillId="32" borderId="24" xfId="0" applyNumberFormat="1" applyFont="1" applyFill="1" applyBorder="1" applyAlignment="1">
      <alignment vertical="center" shrinkToFit="1"/>
    </xf>
    <xf numFmtId="177" fontId="6" fillId="32" borderId="24" xfId="0" applyNumberFormat="1" applyFont="1" applyFill="1" applyBorder="1">
      <alignment vertical="center"/>
    </xf>
    <xf numFmtId="0" fontId="6" fillId="32" borderId="24" xfId="0" applyFont="1" applyFill="1" applyBorder="1" applyAlignment="1">
      <alignment horizontal="center" vertical="center"/>
    </xf>
    <xf numFmtId="0" fontId="0" fillId="0" borderId="23" xfId="0" applyBorder="1">
      <alignment vertical="center"/>
    </xf>
    <xf numFmtId="179" fontId="6" fillId="0" borderId="16" xfId="0" applyNumberFormat="1" applyFont="1" applyBorder="1" applyAlignment="1">
      <alignment vertical="center" shrinkToFit="1"/>
    </xf>
    <xf numFmtId="179" fontId="6" fillId="0" borderId="0" xfId="0" applyNumberFormat="1" applyFont="1" applyAlignment="1">
      <alignment vertical="center" shrinkToFit="1"/>
    </xf>
    <xf numFmtId="0" fontId="32" fillId="0" borderId="22" xfId="0" applyFont="1" applyBorder="1">
      <alignment vertical="center"/>
    </xf>
    <xf numFmtId="0" fontId="0" fillId="0" borderId="16" xfId="0" applyBorder="1" applyAlignment="1">
      <alignment vertical="center" shrinkToFit="1"/>
    </xf>
    <xf numFmtId="0" fontId="32" fillId="0" borderId="0" xfId="0" applyFont="1">
      <alignment vertical="center"/>
    </xf>
    <xf numFmtId="0" fontId="6" fillId="0" borderId="16" xfId="0" applyFon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179" fontId="6" fillId="0" borderId="0" xfId="0" applyNumberFormat="1" applyFont="1" applyAlignment="1">
      <alignment horizontal="center" vertical="center" shrinkToFit="1"/>
    </xf>
    <xf numFmtId="0" fontId="6" fillId="0" borderId="0" xfId="0" applyFont="1" applyAlignment="1">
      <alignment horizontal="right" vertical="top"/>
    </xf>
    <xf numFmtId="182" fontId="6" fillId="28" borderId="18" xfId="0" applyNumberFormat="1" applyFont="1" applyFill="1" applyBorder="1" applyAlignment="1" applyProtection="1">
      <alignment vertical="top" wrapText="1"/>
      <protection locked="0"/>
    </xf>
    <xf numFmtId="0" fontId="6" fillId="0" borderId="16" xfId="0" applyFont="1" applyBorder="1" applyAlignment="1">
      <alignment horizontal="right" vertical="top"/>
    </xf>
    <xf numFmtId="223" fontId="6" fillId="0" borderId="0" xfId="0" applyNumberFormat="1" applyFont="1" applyAlignment="1">
      <alignment vertical="top" wrapText="1"/>
    </xf>
    <xf numFmtId="9" fontId="6" fillId="0" borderId="0" xfId="44" applyFont="1" applyAlignment="1" applyProtection="1">
      <alignment horizontal="center" vertical="center"/>
    </xf>
    <xf numFmtId="10" fontId="6" fillId="0" borderId="0" xfId="0" applyNumberFormat="1" applyFont="1" applyAlignment="1">
      <alignment vertical="center" shrinkToFit="1"/>
    </xf>
    <xf numFmtId="0" fontId="0" fillId="0" borderId="75" xfId="0" applyBorder="1">
      <alignment vertical="center"/>
    </xf>
    <xf numFmtId="179" fontId="6" fillId="0" borderId="0" xfId="0" applyNumberFormat="1" applyFont="1" applyAlignment="1">
      <alignment vertical="top" shrinkToFit="1"/>
    </xf>
    <xf numFmtId="225" fontId="6" fillId="0" borderId="14" xfId="0" applyNumberFormat="1" applyFont="1" applyBorder="1" applyAlignment="1">
      <alignment horizontal="center" vertical="center"/>
    </xf>
    <xf numFmtId="0" fontId="6" fillId="0" borderId="14" xfId="0" applyFont="1" applyBorder="1" applyAlignment="1">
      <alignment horizontal="right" vertical="top"/>
    </xf>
    <xf numFmtId="0" fontId="0" fillId="0" borderId="57" xfId="0" applyBorder="1" applyAlignment="1">
      <alignment vertical="center" shrinkToFit="1"/>
    </xf>
    <xf numFmtId="0" fontId="0" fillId="0" borderId="61" xfId="0" applyBorder="1" applyAlignment="1">
      <alignment vertical="center" shrinkToFit="1"/>
    </xf>
    <xf numFmtId="182" fontId="6" fillId="0" borderId="76" xfId="0" applyNumberFormat="1" applyFont="1" applyBorder="1" applyAlignment="1">
      <alignment vertical="center" shrinkToFit="1"/>
    </xf>
    <xf numFmtId="0" fontId="7" fillId="30" borderId="13" xfId="0" applyFont="1" applyFill="1" applyBorder="1" applyAlignment="1">
      <alignment horizontal="centerContinuous" vertical="center" shrinkToFit="1"/>
    </xf>
    <xf numFmtId="209" fontId="7" fillId="0" borderId="13" xfId="0" applyNumberFormat="1" applyFont="1" applyBorder="1" applyAlignment="1">
      <alignment horizontal="center" vertical="center"/>
    </xf>
    <xf numFmtId="0" fontId="7" fillId="30" borderId="13" xfId="0" applyFont="1" applyFill="1" applyBorder="1" applyAlignment="1">
      <alignment horizontal="center" vertical="center"/>
    </xf>
    <xf numFmtId="0" fontId="7" fillId="30" borderId="13" xfId="0" applyFont="1" applyFill="1" applyBorder="1" applyAlignment="1">
      <alignment horizontal="centerContinuous" vertical="center"/>
    </xf>
    <xf numFmtId="0" fontId="7" fillId="0" borderId="19" xfId="0" applyFont="1" applyBorder="1" applyAlignment="1">
      <alignment horizontal="left" vertical="center"/>
    </xf>
    <xf numFmtId="0" fontId="7" fillId="0" borderId="26"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13" xfId="0" applyFont="1" applyBorder="1" applyAlignment="1">
      <alignment horizontal="left" vertical="top"/>
    </xf>
    <xf numFmtId="0" fontId="7" fillId="0" borderId="25" xfId="0" applyFont="1" applyBorder="1" applyAlignment="1">
      <alignment vertical="top"/>
    </xf>
    <xf numFmtId="0" fontId="7" fillId="0" borderId="2" xfId="0" applyFont="1" applyBorder="1" applyAlignment="1">
      <alignment vertical="top"/>
    </xf>
    <xf numFmtId="0" fontId="7" fillId="0" borderId="2" xfId="0" applyFont="1" applyBorder="1">
      <alignment vertical="center"/>
    </xf>
    <xf numFmtId="0" fontId="7" fillId="0" borderId="26" xfId="0" applyFont="1" applyBorder="1">
      <alignment vertical="center"/>
    </xf>
    <xf numFmtId="0" fontId="7" fillId="0" borderId="13" xfId="0" quotePrefix="1" applyFont="1" applyBorder="1" applyAlignment="1">
      <alignment horizontal="center" vertical="top" shrinkToFit="1"/>
    </xf>
    <xf numFmtId="0" fontId="7" fillId="0" borderId="17" xfId="0" applyFont="1" applyBorder="1" applyAlignment="1">
      <alignment horizontal="center" vertical="top" shrinkToFit="1"/>
    </xf>
    <xf numFmtId="0" fontId="7" fillId="0" borderId="17" xfId="0" quotePrefix="1" applyFont="1" applyBorder="1" applyAlignment="1">
      <alignment horizontal="center" vertical="top" wrapText="1" shrinkToFit="1"/>
    </xf>
    <xf numFmtId="0" fontId="7" fillId="0" borderId="19" xfId="0" applyFont="1" applyBorder="1" applyAlignment="1">
      <alignment vertical="top"/>
    </xf>
    <xf numFmtId="0" fontId="7" fillId="0" borderId="17" xfId="0" applyFont="1" applyBorder="1" applyAlignment="1">
      <alignment horizontal="center" vertical="center" shrinkToFit="1"/>
    </xf>
    <xf numFmtId="0" fontId="7" fillId="0" borderId="24" xfId="0" applyFont="1" applyBorder="1" applyAlignment="1">
      <alignment horizontal="center" vertical="top" shrinkToFit="1"/>
    </xf>
    <xf numFmtId="0" fontId="7" fillId="0" borderId="24" xfId="0" quotePrefix="1" applyFont="1" applyBorder="1" applyAlignment="1">
      <alignment horizontal="center" vertical="top" shrinkToFit="1"/>
    </xf>
    <xf numFmtId="0" fontId="7" fillId="0" borderId="24" xfId="0" applyFont="1" applyBorder="1" applyAlignment="1">
      <alignment horizontal="center" vertical="center" shrinkToFit="1"/>
    </xf>
    <xf numFmtId="0" fontId="7" fillId="0" borderId="50" xfId="0" applyFont="1" applyBorder="1" applyAlignment="1">
      <alignment horizontal="center" vertical="top" shrinkToFit="1"/>
    </xf>
    <xf numFmtId="0" fontId="7" fillId="0" borderId="50" xfId="0" quotePrefix="1" applyFont="1" applyBorder="1" applyAlignment="1">
      <alignment horizontal="center" vertical="top" wrapText="1" shrinkToFit="1"/>
    </xf>
    <xf numFmtId="0" fontId="7" fillId="0" borderId="50" xfId="0" applyFont="1" applyBorder="1" applyAlignment="1">
      <alignment horizontal="center" vertical="center" shrinkToFit="1"/>
    </xf>
    <xf numFmtId="0" fontId="7" fillId="0" borderId="24" xfId="0" quotePrefix="1" applyFont="1" applyBorder="1" applyAlignment="1">
      <alignment horizontal="center" vertical="top" wrapText="1" shrinkToFit="1"/>
    </xf>
    <xf numFmtId="0" fontId="7" fillId="0" borderId="26" xfId="0" applyFont="1" applyBorder="1" applyAlignment="1">
      <alignment horizontal="center" vertical="top" wrapText="1"/>
    </xf>
    <xf numFmtId="0" fontId="7" fillId="0" borderId="25" xfId="0" applyFont="1" applyBorder="1" applyAlignment="1">
      <alignment horizontal="left" vertical="top"/>
    </xf>
    <xf numFmtId="0" fontId="7" fillId="0" borderId="26" xfId="0" applyFont="1" applyBorder="1" applyAlignment="1">
      <alignment horizontal="center" vertical="top"/>
    </xf>
    <xf numFmtId="0" fontId="7" fillId="0" borderId="13" xfId="0" applyFont="1" applyBorder="1" applyAlignment="1">
      <alignment horizontal="left" vertical="top" shrinkToFit="1"/>
    </xf>
    <xf numFmtId="0" fontId="7" fillId="0" borderId="13" xfId="0" applyFont="1" applyBorder="1" applyAlignment="1">
      <alignment horizontal="center" vertical="top"/>
    </xf>
    <xf numFmtId="0" fontId="7" fillId="0" borderId="17" xfId="0" applyFont="1" applyBorder="1" applyAlignment="1">
      <alignment horizontal="center" vertical="top" wrapText="1"/>
    </xf>
    <xf numFmtId="0" fontId="7" fillId="0" borderId="14" xfId="0" applyFont="1" applyBorder="1" applyAlignment="1">
      <alignment vertical="top"/>
    </xf>
    <xf numFmtId="0" fontId="7" fillId="0" borderId="24" xfId="0" applyFont="1" applyBorder="1" applyAlignment="1">
      <alignment horizontal="center" vertical="top" wrapText="1"/>
    </xf>
    <xf numFmtId="0" fontId="7" fillId="0" borderId="24" xfId="0" applyFont="1" applyBorder="1" applyAlignment="1">
      <alignment horizontal="center" vertical="top"/>
    </xf>
    <xf numFmtId="0" fontId="7" fillId="0" borderId="25" xfId="0" applyFont="1" applyBorder="1">
      <alignment vertical="center"/>
    </xf>
    <xf numFmtId="0" fontId="7" fillId="0" borderId="13" xfId="0" applyFont="1" applyBorder="1" applyAlignment="1">
      <alignment horizontal="center" vertical="top" wrapText="1" shrinkToFit="1"/>
    </xf>
    <xf numFmtId="0" fontId="7" fillId="0" borderId="17" xfId="0" applyFont="1" applyBorder="1" applyAlignment="1">
      <alignment horizontal="center" vertical="top"/>
    </xf>
    <xf numFmtId="0" fontId="7" fillId="0" borderId="50" xfId="0" applyFont="1" applyBorder="1" applyAlignment="1">
      <alignment horizontal="center" vertical="top"/>
    </xf>
    <xf numFmtId="0" fontId="7" fillId="0" borderId="50" xfId="0" applyFont="1" applyBorder="1" applyAlignment="1">
      <alignment horizontal="center" vertical="top" wrapText="1"/>
    </xf>
    <xf numFmtId="0" fontId="7" fillId="0" borderId="50" xfId="0" applyFont="1" applyBorder="1" applyAlignment="1">
      <alignment horizontal="center" vertical="center"/>
    </xf>
    <xf numFmtId="0" fontId="7" fillId="0" borderId="17" xfId="0" applyFont="1" applyBorder="1" applyAlignment="1">
      <alignment vertical="center" wrapText="1"/>
    </xf>
    <xf numFmtId="0" fontId="7" fillId="0" borderId="13" xfId="0" quotePrefix="1" applyFont="1" applyBorder="1" applyAlignment="1">
      <alignment horizontal="center" vertical="top"/>
    </xf>
    <xf numFmtId="0" fontId="7" fillId="0" borderId="50" xfId="0" applyFont="1" applyBorder="1" applyAlignment="1">
      <alignment vertical="center" wrapText="1"/>
    </xf>
    <xf numFmtId="0" fontId="7" fillId="0" borderId="17" xfId="0" applyFont="1" applyBorder="1" applyAlignment="1">
      <alignment horizontal="center" vertical="top" wrapText="1" shrinkToFit="1"/>
    </xf>
    <xf numFmtId="0" fontId="7" fillId="0" borderId="50" xfId="0" applyFont="1" applyBorder="1" applyAlignment="1">
      <alignment horizontal="center" vertical="top" wrapText="1" shrinkToFit="1"/>
    </xf>
    <xf numFmtId="0" fontId="7" fillId="0" borderId="24" xfId="0" applyFont="1" applyBorder="1" applyAlignment="1">
      <alignment horizontal="center" vertical="top" wrapText="1" shrinkToFit="1"/>
    </xf>
    <xf numFmtId="0" fontId="49" fillId="0" borderId="2" xfId="0" applyFont="1" applyBorder="1">
      <alignment vertical="center"/>
    </xf>
    <xf numFmtId="0" fontId="49" fillId="0" borderId="26" xfId="0" applyFont="1" applyBorder="1">
      <alignment vertical="center"/>
    </xf>
    <xf numFmtId="0" fontId="7" fillId="0" borderId="19" xfId="0" applyFont="1" applyBorder="1" applyAlignment="1">
      <alignment horizontal="left" vertical="center" shrinkToFit="1"/>
    </xf>
    <xf numFmtId="0" fontId="6" fillId="0" borderId="13" xfId="0" applyFont="1" applyBorder="1" applyAlignment="1">
      <alignment vertical="top" wrapText="1"/>
    </xf>
    <xf numFmtId="0" fontId="6" fillId="0" borderId="50" xfId="0" applyFont="1" applyBorder="1" applyAlignment="1">
      <alignment horizontal="center" vertical="top" shrinkToFit="1"/>
    </xf>
    <xf numFmtId="0" fontId="6" fillId="0" borderId="0" xfId="0" applyFont="1" applyAlignment="1">
      <alignment horizontal="left" vertical="top"/>
    </xf>
    <xf numFmtId="0" fontId="6" fillId="0" borderId="16" xfId="0" applyFont="1" applyBorder="1" applyAlignment="1">
      <alignment horizontal="left" vertical="top"/>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19" xfId="0" applyFont="1" applyBorder="1" applyAlignment="1">
      <alignment vertical="top" wrapText="1"/>
    </xf>
    <xf numFmtId="0" fontId="6" fillId="0" borderId="16" xfId="0" applyFont="1" applyBorder="1" applyAlignment="1">
      <alignment vertical="top" wrapText="1"/>
    </xf>
    <xf numFmtId="0" fontId="6" fillId="0" borderId="22" xfId="0" applyFont="1" applyBorder="1" applyAlignment="1">
      <alignment vertical="top" wrapText="1"/>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16" xfId="0" applyFont="1" applyBorder="1" applyAlignment="1">
      <alignment horizontal="left" vertical="top" wrapText="1"/>
    </xf>
    <xf numFmtId="0" fontId="6" fillId="0" borderId="0" xfId="0" applyFont="1" applyAlignment="1">
      <alignment vertical="top" wrapText="1"/>
    </xf>
    <xf numFmtId="0" fontId="6" fillId="0" borderId="20" xfId="0" applyFont="1" applyBorder="1" applyAlignment="1">
      <alignment vertical="top" wrapText="1"/>
    </xf>
    <xf numFmtId="0" fontId="6" fillId="0" borderId="15" xfId="0" applyFont="1" applyBorder="1" applyAlignment="1">
      <alignment vertical="top" wrapText="1"/>
    </xf>
    <xf numFmtId="0" fontId="6" fillId="0" borderId="16" xfId="0" applyFont="1" applyBorder="1" applyAlignment="1">
      <alignment horizontal="left" vertical="top" shrinkToFit="1"/>
    </xf>
    <xf numFmtId="0" fontId="6" fillId="0" borderId="22" xfId="0" applyFont="1" applyBorder="1" applyAlignment="1">
      <alignment horizontal="left" vertical="top" shrinkToFit="1"/>
    </xf>
    <xf numFmtId="0" fontId="6" fillId="0" borderId="25" xfId="0" applyFont="1" applyBorder="1" applyAlignment="1">
      <alignment vertical="top" wrapText="1"/>
    </xf>
    <xf numFmtId="0" fontId="6" fillId="35" borderId="27" xfId="0" applyFont="1" applyFill="1" applyBorder="1" applyAlignment="1" applyProtection="1">
      <alignment vertical="center" shrinkToFit="1"/>
      <protection locked="0"/>
    </xf>
    <xf numFmtId="0" fontId="6" fillId="0" borderId="23" xfId="0" applyFont="1" applyBorder="1" applyAlignment="1">
      <alignment horizontal="center" vertical="top" wrapText="1"/>
    </xf>
    <xf numFmtId="0" fontId="6" fillId="0" borderId="22" xfId="0" applyFont="1" applyBorder="1" applyAlignment="1">
      <alignment horizontal="center" vertical="top" wrapText="1"/>
    </xf>
    <xf numFmtId="0" fontId="6" fillId="0" borderId="22" xfId="0" applyFont="1" applyBorder="1" applyAlignment="1">
      <alignment horizontal="left" vertical="top" wrapText="1"/>
    </xf>
    <xf numFmtId="0" fontId="6" fillId="0" borderId="14" xfId="0" applyFont="1" applyBorder="1" applyAlignment="1">
      <alignment horizontal="left" vertical="top" wrapText="1"/>
    </xf>
    <xf numFmtId="0" fontId="6" fillId="0" borderId="20" xfId="0" applyFont="1" applyBorder="1" applyAlignment="1">
      <alignment horizontal="left" vertical="top" wrapText="1"/>
    </xf>
    <xf numFmtId="0" fontId="6" fillId="0" borderId="22" xfId="0" applyFont="1" applyBorder="1" applyAlignment="1">
      <alignment horizontal="center" vertical="top" wrapText="1" shrinkToFit="1"/>
    </xf>
    <xf numFmtId="0" fontId="6" fillId="0" borderId="15" xfId="0" applyFont="1" applyBorder="1" applyAlignment="1">
      <alignment horizontal="left" vertical="top" wrapText="1"/>
    </xf>
    <xf numFmtId="0" fontId="6" fillId="0" borderId="21" xfId="0" applyFont="1" applyBorder="1" applyAlignment="1">
      <alignment vertical="top" wrapText="1"/>
    </xf>
    <xf numFmtId="0" fontId="0" fillId="0" borderId="2" xfId="0" applyBorder="1">
      <alignment vertical="center"/>
    </xf>
    <xf numFmtId="0" fontId="0" fillId="0" borderId="62" xfId="0" applyBorder="1">
      <alignment vertical="center"/>
    </xf>
    <xf numFmtId="0" fontId="6" fillId="0" borderId="14" xfId="0" applyFont="1" applyBorder="1" applyAlignment="1">
      <alignment vertical="top" wrapText="1"/>
    </xf>
    <xf numFmtId="0" fontId="6" fillId="0" borderId="25" xfId="0" applyFont="1" applyBorder="1" applyAlignment="1">
      <alignment vertical="top" shrinkToFit="1"/>
    </xf>
    <xf numFmtId="0" fontId="6" fillId="0" borderId="25" xfId="0" applyFont="1" applyBorder="1" applyAlignment="1">
      <alignment horizontal="center" vertical="center" shrinkToFit="1"/>
    </xf>
    <xf numFmtId="0" fontId="6" fillId="0" borderId="23" xfId="0" quotePrefix="1" applyFont="1" applyBorder="1" applyAlignment="1">
      <alignment horizontal="center" vertical="top" wrapText="1" shrinkToFit="1"/>
    </xf>
    <xf numFmtId="0" fontId="6" fillId="0" borderId="22" xfId="0" quotePrefix="1" applyFont="1" applyBorder="1" applyAlignment="1">
      <alignment horizontal="center" vertical="top" wrapText="1" shrinkToFit="1"/>
    </xf>
    <xf numFmtId="0" fontId="6" fillId="0" borderId="24" xfId="0" applyFont="1" applyBorder="1" applyAlignment="1">
      <alignment horizontal="center" vertical="center" wrapText="1"/>
    </xf>
    <xf numFmtId="0" fontId="6" fillId="0" borderId="16" xfId="0" applyFont="1" applyBorder="1" applyAlignment="1">
      <alignment vertical="top" wrapText="1" shrinkToFit="1"/>
    </xf>
    <xf numFmtId="0" fontId="6" fillId="0" borderId="0" xfId="0" applyFont="1" applyAlignment="1">
      <alignment vertical="top" wrapText="1" shrinkToFit="1"/>
    </xf>
    <xf numFmtId="0" fontId="6" fillId="24" borderId="17" xfId="0" applyFont="1" applyFill="1" applyBorder="1" applyAlignment="1">
      <alignment horizontal="center" vertical="center" shrinkToFit="1"/>
    </xf>
    <xf numFmtId="222" fontId="7" fillId="0" borderId="0" xfId="0" applyNumberFormat="1" applyFont="1">
      <alignment vertical="center"/>
    </xf>
    <xf numFmtId="0" fontId="6" fillId="0" borderId="64" xfId="0" applyFont="1" applyBorder="1" applyAlignment="1">
      <alignment horizontal="center" vertical="center" wrapText="1"/>
    </xf>
    <xf numFmtId="179" fontId="6" fillId="0" borderId="32" xfId="44" applyNumberFormat="1" applyFont="1" applyBorder="1" applyAlignment="1">
      <alignment horizontal="centerContinuous" vertical="center"/>
    </xf>
    <xf numFmtId="179" fontId="6" fillId="0" borderId="63" xfId="44" applyNumberFormat="1" applyFont="1" applyBorder="1" applyAlignment="1">
      <alignment horizontal="center" vertical="center"/>
    </xf>
    <xf numFmtId="179" fontId="6" fillId="0" borderId="45" xfId="44" applyNumberFormat="1" applyFont="1" applyFill="1" applyBorder="1" applyAlignment="1">
      <alignment horizontal="centerContinuous" vertical="center"/>
    </xf>
    <xf numFmtId="179" fontId="6" fillId="0" borderId="48" xfId="44" applyNumberFormat="1" applyFont="1" applyFill="1" applyBorder="1" applyAlignment="1">
      <alignment horizontal="center" vertical="center"/>
    </xf>
    <xf numFmtId="179" fontId="6" fillId="0" borderId="63" xfId="44" applyNumberFormat="1" applyFont="1" applyFill="1" applyBorder="1" applyAlignment="1">
      <alignment horizontal="center" vertical="center"/>
    </xf>
    <xf numFmtId="179" fontId="6" fillId="0" borderId="49" xfId="44" applyNumberFormat="1" applyFont="1" applyFill="1" applyBorder="1" applyAlignment="1">
      <alignment horizontal="centerContinuous" vertical="center"/>
    </xf>
    <xf numFmtId="0" fontId="0" fillId="0" borderId="13" xfId="0" applyBorder="1" applyAlignment="1">
      <alignment horizontal="center" vertical="center" shrinkToFit="1"/>
    </xf>
    <xf numFmtId="185" fontId="6" fillId="0" borderId="0" xfId="44" applyNumberFormat="1" applyFont="1" applyBorder="1" applyAlignment="1" applyProtection="1">
      <alignment vertical="center"/>
    </xf>
    <xf numFmtId="185" fontId="6" fillId="0" borderId="0" xfId="44" applyNumberFormat="1" applyFont="1" applyBorder="1" applyAlignment="1" applyProtection="1">
      <alignment horizontal="center" vertical="center"/>
    </xf>
    <xf numFmtId="0" fontId="6" fillId="0" borderId="29" xfId="0" applyFont="1" applyBorder="1" applyAlignment="1">
      <alignment vertical="center" shrinkToFit="1"/>
    </xf>
    <xf numFmtId="177" fontId="6" fillId="0" borderId="35" xfId="0" applyNumberFormat="1" applyFont="1" applyBorder="1">
      <alignment vertical="center"/>
    </xf>
    <xf numFmtId="177" fontId="6" fillId="0" borderId="29" xfId="0" applyNumberFormat="1" applyFont="1" applyBorder="1">
      <alignment vertical="center"/>
    </xf>
    <xf numFmtId="179" fontId="6" fillId="0" borderId="46" xfId="44" applyNumberFormat="1" applyFont="1" applyBorder="1" applyAlignment="1" applyProtection="1">
      <alignment horizontal="centerContinuous" vertical="center"/>
    </xf>
    <xf numFmtId="179" fontId="6" fillId="0" borderId="31" xfId="44" applyNumberFormat="1" applyFont="1" applyBorder="1" applyAlignment="1" applyProtection="1">
      <alignment horizontal="center" vertical="center"/>
    </xf>
    <xf numFmtId="179" fontId="6" fillId="0" borderId="14" xfId="44" applyNumberFormat="1" applyFont="1" applyBorder="1" applyAlignment="1" applyProtection="1">
      <alignment horizontal="center" vertical="center"/>
    </xf>
    <xf numFmtId="179" fontId="6" fillId="0" borderId="15" xfId="44" applyNumberFormat="1" applyFont="1" applyBorder="1" applyAlignment="1" applyProtection="1">
      <alignment horizontal="center" vertical="center"/>
    </xf>
    <xf numFmtId="179" fontId="6" fillId="0" borderId="24" xfId="44" applyNumberFormat="1" applyFont="1" applyBorder="1" applyAlignment="1" applyProtection="1">
      <alignment horizontal="center" vertical="center"/>
    </xf>
    <xf numFmtId="179" fontId="6" fillId="0" borderId="36" xfId="0" applyNumberFormat="1" applyFont="1" applyBorder="1" applyAlignment="1">
      <alignment horizontal="center" vertical="center"/>
    </xf>
    <xf numFmtId="0" fontId="6" fillId="0" borderId="67" xfId="0" applyFont="1" applyBorder="1" applyAlignment="1">
      <alignment vertical="center" shrinkToFit="1"/>
    </xf>
    <xf numFmtId="177" fontId="6" fillId="0" borderId="68" xfId="0" applyNumberFormat="1" applyFont="1" applyBorder="1">
      <alignment vertical="center"/>
    </xf>
    <xf numFmtId="179" fontId="6" fillId="0" borderId="45" xfId="44" applyNumberFormat="1" applyFont="1" applyBorder="1" applyAlignment="1" applyProtection="1">
      <alignment horizontal="centerContinuous" vertical="center"/>
    </xf>
    <xf numFmtId="179" fontId="6" fillId="0" borderId="63" xfId="44" applyNumberFormat="1" applyFont="1" applyBorder="1" applyAlignment="1" applyProtection="1">
      <alignment horizontal="center" vertical="center"/>
    </xf>
    <xf numFmtId="179" fontId="6" fillId="0" borderId="25" xfId="44" applyNumberFormat="1" applyFont="1" applyBorder="1" applyAlignment="1" applyProtection="1">
      <alignment horizontal="center" vertical="center"/>
    </xf>
    <xf numFmtId="179" fontId="6" fillId="0" borderId="26" xfId="44" applyNumberFormat="1" applyFont="1" applyBorder="1" applyAlignment="1" applyProtection="1">
      <alignment horizontal="center" vertical="center"/>
    </xf>
    <xf numFmtId="179" fontId="6" fillId="0" borderId="13" xfId="44" applyNumberFormat="1" applyFont="1" applyBorder="1" applyAlignment="1" applyProtection="1">
      <alignment horizontal="center" vertical="center"/>
    </xf>
    <xf numFmtId="179" fontId="6" fillId="0" borderId="69" xfId="0" applyNumberFormat="1" applyFont="1" applyBorder="1" applyAlignment="1">
      <alignment horizontal="center" vertical="center"/>
    </xf>
    <xf numFmtId="0" fontId="6" fillId="0" borderId="70" xfId="0" applyFont="1" applyBorder="1" applyAlignment="1">
      <alignment vertical="center" shrinkToFit="1"/>
    </xf>
    <xf numFmtId="177" fontId="6" fillId="0" borderId="71" xfId="0" applyNumberFormat="1" applyFont="1" applyBorder="1">
      <alignment vertical="center"/>
    </xf>
    <xf numFmtId="177" fontId="6" fillId="0" borderId="14" xfId="0" applyNumberFormat="1" applyFont="1" applyBorder="1">
      <alignment vertical="center"/>
    </xf>
    <xf numFmtId="179" fontId="6" fillId="0" borderId="37" xfId="44" applyNumberFormat="1" applyFont="1" applyBorder="1" applyAlignment="1" applyProtection="1">
      <alignment horizontal="centerContinuous" vertical="center"/>
    </xf>
    <xf numFmtId="179" fontId="6" fillId="0" borderId="38" xfId="44" applyNumberFormat="1" applyFont="1" applyBorder="1" applyAlignment="1" applyProtection="1">
      <alignment horizontal="center" vertical="center"/>
    </xf>
    <xf numFmtId="179" fontId="6" fillId="0" borderId="72" xfId="44" applyNumberFormat="1" applyFont="1" applyBorder="1" applyAlignment="1" applyProtection="1">
      <alignment horizontal="center" vertical="center"/>
    </xf>
    <xf numFmtId="179" fontId="6" fillId="0" borderId="73" xfId="0" applyNumberFormat="1" applyFont="1" applyBorder="1" applyAlignment="1">
      <alignment horizontal="center" vertical="center"/>
    </xf>
    <xf numFmtId="10" fontId="6" fillId="0" borderId="21" xfId="0" applyNumberFormat="1" applyFont="1" applyBorder="1">
      <alignment vertical="center"/>
    </xf>
    <xf numFmtId="10" fontId="6" fillId="0" borderId="21" xfId="0" applyNumberFormat="1" applyFont="1" applyBorder="1" applyAlignment="1">
      <alignment horizontal="center" vertical="center"/>
    </xf>
    <xf numFmtId="10" fontId="6" fillId="0" borderId="0" xfId="0" applyNumberFormat="1" applyFont="1" applyAlignment="1">
      <alignment horizontal="center" vertical="center"/>
    </xf>
    <xf numFmtId="0" fontId="6" fillId="31" borderId="13" xfId="0" applyFont="1" applyFill="1" applyBorder="1">
      <alignment vertical="center"/>
    </xf>
    <xf numFmtId="0" fontId="6" fillId="0" borderId="0" xfId="0" applyFont="1" applyAlignment="1">
      <alignment horizontal="right" vertical="center" shrinkToFit="1"/>
    </xf>
    <xf numFmtId="9" fontId="0" fillId="0" borderId="0" xfId="0" applyNumberFormat="1">
      <alignment vertical="center"/>
    </xf>
    <xf numFmtId="10" fontId="6" fillId="0" borderId="0" xfId="44" applyNumberFormat="1" applyFont="1" applyProtection="1">
      <alignment vertical="center"/>
    </xf>
    <xf numFmtId="9" fontId="6" fillId="0" borderId="13" xfId="44" applyFont="1" applyBorder="1" applyProtection="1">
      <alignment vertical="center"/>
    </xf>
    <xf numFmtId="0" fontId="53" fillId="0" borderId="0" xfId="0" applyFont="1">
      <alignment vertical="center"/>
    </xf>
    <xf numFmtId="226" fontId="53" fillId="0" borderId="0" xfId="0" applyNumberFormat="1" applyFont="1">
      <alignment vertical="center"/>
    </xf>
    <xf numFmtId="0" fontId="53" fillId="40" borderId="0" xfId="0" applyFont="1" applyFill="1">
      <alignment vertical="center"/>
    </xf>
    <xf numFmtId="226" fontId="53" fillId="40" borderId="0" xfId="0" applyNumberFormat="1" applyFont="1" applyFill="1">
      <alignment vertical="center"/>
    </xf>
    <xf numFmtId="0" fontId="6" fillId="0" borderId="15" xfId="0" applyFont="1" applyBorder="1" applyAlignment="1">
      <alignment vertical="top"/>
    </xf>
    <xf numFmtId="0" fontId="7" fillId="0" borderId="15" xfId="0" applyFont="1" applyBorder="1" applyAlignment="1">
      <alignment horizontal="right" vertical="center"/>
    </xf>
    <xf numFmtId="0" fontId="6" fillId="0" borderId="20" xfId="0" applyFont="1" applyBorder="1" applyAlignment="1">
      <alignment vertical="top"/>
    </xf>
    <xf numFmtId="227" fontId="53" fillId="0" borderId="0" xfId="0" applyNumberFormat="1" applyFont="1">
      <alignment vertical="center"/>
    </xf>
    <xf numFmtId="227" fontId="50" fillId="0" borderId="0" xfId="0" applyNumberFormat="1" applyFont="1">
      <alignment vertical="center"/>
    </xf>
    <xf numFmtId="0" fontId="6" fillId="0" borderId="92" xfId="0" applyFont="1" applyBorder="1" applyAlignment="1">
      <alignment vertical="top"/>
    </xf>
    <xf numFmtId="0" fontId="54" fillId="0" borderId="16" xfId="0" applyFont="1" applyBorder="1" applyAlignment="1">
      <alignment horizontal="right" vertical="center"/>
    </xf>
    <xf numFmtId="0" fontId="3" fillId="0" borderId="16" xfId="0" applyFont="1" applyBorder="1">
      <alignment vertical="center"/>
    </xf>
    <xf numFmtId="0" fontId="55" fillId="0" borderId="13" xfId="0" applyFont="1" applyBorder="1" applyAlignment="1">
      <alignment horizontal="right" vertical="center" shrinkToFit="1"/>
    </xf>
    <xf numFmtId="228" fontId="6" fillId="0" borderId="13" xfId="0" applyNumberFormat="1" applyFont="1" applyBorder="1" applyAlignment="1">
      <alignment horizontal="center" vertical="center" shrinkToFit="1"/>
    </xf>
    <xf numFmtId="0" fontId="7" fillId="0" borderId="24" xfId="0" applyFont="1" applyBorder="1" applyAlignment="1">
      <alignment horizontal="left" vertical="center"/>
    </xf>
    <xf numFmtId="193" fontId="50" fillId="0" borderId="13" xfId="0" applyNumberFormat="1" applyFont="1" applyBorder="1" applyAlignment="1">
      <alignment horizontal="center" vertical="center" shrinkToFit="1"/>
    </xf>
    <xf numFmtId="194" fontId="50" fillId="0" borderId="13" xfId="0" applyNumberFormat="1" applyFont="1" applyBorder="1" applyAlignment="1">
      <alignment horizontal="center" vertical="center" shrinkToFit="1"/>
    </xf>
    <xf numFmtId="191" fontId="50" fillId="0" borderId="13" xfId="0" applyNumberFormat="1" applyFont="1" applyBorder="1" applyAlignment="1">
      <alignment horizontal="center" vertical="center" shrinkToFit="1"/>
    </xf>
    <xf numFmtId="197" fontId="50" fillId="0" borderId="13" xfId="0" applyNumberFormat="1" applyFont="1" applyBorder="1" applyAlignment="1">
      <alignment horizontal="center" vertical="center" shrinkToFit="1"/>
    </xf>
    <xf numFmtId="192" fontId="50" fillId="0" borderId="13" xfId="0" applyNumberFormat="1" applyFont="1" applyBorder="1" applyAlignment="1">
      <alignment horizontal="center" vertical="center" shrinkToFit="1"/>
    </xf>
    <xf numFmtId="199" fontId="6" fillId="0" borderId="13" xfId="66" applyNumberFormat="1" applyFont="1" applyBorder="1" applyAlignment="1">
      <alignment horizontal="center" vertical="center" shrinkToFit="1"/>
    </xf>
    <xf numFmtId="200" fontId="6" fillId="0" borderId="13" xfId="66" applyNumberFormat="1" applyFont="1" applyBorder="1" applyAlignment="1">
      <alignment horizontal="center" vertical="center" shrinkToFit="1"/>
    </xf>
    <xf numFmtId="200" fontId="6" fillId="0" borderId="13" xfId="0" applyNumberFormat="1" applyFont="1" applyBorder="1" applyAlignment="1">
      <alignment horizontal="center" vertical="center" shrinkToFit="1"/>
    </xf>
    <xf numFmtId="201" fontId="6" fillId="0" borderId="13" xfId="66" applyNumberFormat="1" applyFont="1" applyBorder="1" applyAlignment="1">
      <alignment horizontal="center" vertical="center" shrinkToFit="1"/>
    </xf>
    <xf numFmtId="202" fontId="6" fillId="0" borderId="13" xfId="66" applyNumberFormat="1" applyFont="1" applyBorder="1" applyAlignment="1">
      <alignment horizontal="center" vertical="center" shrinkToFit="1"/>
    </xf>
    <xf numFmtId="199" fontId="6" fillId="0" borderId="13" xfId="0" applyNumberFormat="1" applyFont="1" applyBorder="1" applyAlignment="1">
      <alignment horizontal="center" vertical="center" shrinkToFit="1"/>
    </xf>
    <xf numFmtId="199" fontId="50" fillId="0" borderId="13" xfId="66" applyNumberFormat="1" applyFont="1" applyBorder="1" applyAlignment="1">
      <alignment horizontal="center" vertical="center" shrinkToFit="1"/>
    </xf>
    <xf numFmtId="200" fontId="50" fillId="0" borderId="13" xfId="0" applyNumberFormat="1" applyFont="1" applyBorder="1" applyAlignment="1">
      <alignment horizontal="center" vertical="center" shrinkToFit="1"/>
    </xf>
    <xf numFmtId="201" fontId="50" fillId="0" borderId="13" xfId="0" applyNumberFormat="1" applyFont="1" applyBorder="1" applyAlignment="1">
      <alignment horizontal="center" vertical="center" shrinkToFit="1"/>
    </xf>
    <xf numFmtId="202" fontId="50" fillId="0" borderId="13" xfId="66" applyNumberFormat="1" applyFont="1" applyBorder="1" applyAlignment="1">
      <alignment horizontal="center" vertical="center" shrinkToFit="1"/>
    </xf>
    <xf numFmtId="200" fontId="50" fillId="0" borderId="13" xfId="66" applyNumberFormat="1" applyFont="1" applyBorder="1" applyAlignment="1">
      <alignment horizontal="center" vertical="center" shrinkToFit="1"/>
    </xf>
    <xf numFmtId="201" fontId="50" fillId="0" borderId="13" xfId="66" applyNumberFormat="1" applyFont="1" applyBorder="1" applyAlignment="1">
      <alignment horizontal="center" vertical="center" shrinkToFit="1"/>
    </xf>
    <xf numFmtId="0" fontId="56" fillId="42" borderId="1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0" borderId="13" xfId="0" applyFont="1" applyBorder="1">
      <alignment vertical="center"/>
    </xf>
    <xf numFmtId="0" fontId="6" fillId="0" borderId="2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6" xfId="0" applyFont="1" applyBorder="1" applyAlignment="1">
      <alignment horizontal="center" vertical="center" shrinkToFit="1"/>
    </xf>
    <xf numFmtId="222" fontId="6" fillId="0" borderId="25" xfId="0" applyNumberFormat="1" applyFont="1" applyBorder="1" applyAlignment="1">
      <alignment horizontal="center" vertical="center"/>
    </xf>
    <xf numFmtId="222" fontId="6" fillId="0" borderId="2" xfId="0" applyNumberFormat="1" applyFont="1" applyBorder="1" applyAlignment="1">
      <alignment horizontal="center" vertical="center"/>
    </xf>
    <xf numFmtId="222" fontId="6" fillId="0" borderId="26" xfId="0" applyNumberFormat="1" applyFont="1" applyBorder="1" applyAlignment="1">
      <alignment horizontal="center" vertical="center"/>
    </xf>
    <xf numFmtId="0" fontId="0" fillId="0" borderId="2" xfId="0" applyBorder="1" applyAlignment="1">
      <alignment vertical="center" shrinkToFit="1"/>
    </xf>
    <xf numFmtId="0" fontId="0" fillId="0" borderId="26" xfId="0" applyBorder="1" applyAlignment="1">
      <alignment vertical="center" shrinkToFit="1"/>
    </xf>
    <xf numFmtId="0" fontId="7" fillId="0" borderId="17" xfId="0" applyFont="1" applyBorder="1" applyAlignment="1">
      <alignment vertical="top" wrapText="1"/>
    </xf>
    <xf numFmtId="0" fontId="7" fillId="0" borderId="50" xfId="0" applyFont="1" applyBorder="1" applyAlignment="1">
      <alignment vertical="top" wrapText="1"/>
    </xf>
    <xf numFmtId="0" fontId="7" fillId="0" borderId="17" xfId="0" applyFont="1" applyBorder="1" applyAlignment="1">
      <alignment horizontal="left" vertical="top" wrapText="1"/>
    </xf>
    <xf numFmtId="0" fontId="7" fillId="0" borderId="50" xfId="0" applyFont="1" applyBorder="1" applyAlignment="1">
      <alignment horizontal="left" vertical="top" wrapText="1"/>
    </xf>
    <xf numFmtId="0" fontId="7" fillId="0" borderId="24" xfId="0" applyFont="1" applyBorder="1" applyAlignment="1">
      <alignment horizontal="left" vertical="top" wrapText="1"/>
    </xf>
    <xf numFmtId="0" fontId="7" fillId="0" borderId="17" xfId="0" applyFont="1" applyBorder="1" applyAlignment="1">
      <alignment horizontal="center" vertical="center" textRotation="255"/>
    </xf>
    <xf numFmtId="0" fontId="7" fillId="0" borderId="50"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17" xfId="0" applyFont="1" applyBorder="1" applyAlignment="1">
      <alignment vertical="top" wrapText="1" shrinkToFit="1"/>
    </xf>
    <xf numFmtId="0" fontId="7" fillId="0" borderId="50" xfId="0" applyFont="1" applyBorder="1" applyAlignment="1">
      <alignment vertical="top" wrapText="1" shrinkToFit="1"/>
    </xf>
    <xf numFmtId="0" fontId="7" fillId="0" borderId="24" xfId="0" applyFont="1" applyBorder="1" applyAlignment="1">
      <alignment vertical="top" wrapText="1" shrinkToFit="1"/>
    </xf>
    <xf numFmtId="0" fontId="7" fillId="0" borderId="24" xfId="0" applyFont="1" applyBorder="1" applyAlignment="1">
      <alignment vertical="top" wrapText="1"/>
    </xf>
    <xf numFmtId="0" fontId="7" fillId="0" borderId="2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5" xfId="0" applyFont="1" applyBorder="1" applyAlignment="1">
      <alignment horizontal="left" vertical="center" indent="1"/>
    </xf>
    <xf numFmtId="0" fontId="7" fillId="0" borderId="2" xfId="0" applyFont="1" applyBorder="1" applyAlignment="1">
      <alignment horizontal="left" vertical="center" indent="1"/>
    </xf>
    <xf numFmtId="0" fontId="7" fillId="0" borderId="26" xfId="0" applyFont="1" applyBorder="1" applyAlignment="1">
      <alignment horizontal="left" vertical="center" indent="1"/>
    </xf>
    <xf numFmtId="0" fontId="6" fillId="30" borderId="25" xfId="0" applyFont="1" applyFill="1" applyBorder="1" applyAlignment="1">
      <alignment horizontal="center" vertical="center" wrapText="1"/>
    </xf>
    <xf numFmtId="0" fontId="6" fillId="30" borderId="26" xfId="0" applyFont="1" applyFill="1" applyBorder="1" applyAlignment="1">
      <alignment horizontal="center" vertical="center" wrapText="1"/>
    </xf>
    <xf numFmtId="0" fontId="7" fillId="30" borderId="25" xfId="0" applyFont="1" applyFill="1" applyBorder="1" applyAlignment="1">
      <alignment horizontal="center" vertical="center"/>
    </xf>
    <xf numFmtId="0" fontId="7" fillId="30" borderId="26" xfId="0" applyFont="1" applyFill="1" applyBorder="1" applyAlignment="1">
      <alignment horizontal="center" vertical="center"/>
    </xf>
    <xf numFmtId="0" fontId="6" fillId="35" borderId="27" xfId="0" applyFont="1" applyFill="1" applyBorder="1" applyAlignment="1" applyProtection="1">
      <alignment horizontal="center" vertical="center" shrinkToFit="1"/>
      <protection locked="0"/>
    </xf>
    <xf numFmtId="0" fontId="6" fillId="35" borderId="28" xfId="0" applyFont="1" applyFill="1" applyBorder="1" applyAlignment="1" applyProtection="1">
      <alignment horizontal="center" vertical="center" shrinkToFit="1"/>
      <protection locked="0"/>
    </xf>
    <xf numFmtId="0" fontId="6" fillId="0" borderId="25" xfId="0" applyFont="1" applyBorder="1" applyAlignment="1">
      <alignment horizontal="left" vertical="top" wrapText="1"/>
    </xf>
    <xf numFmtId="0" fontId="6" fillId="0" borderId="2" xfId="0" applyFont="1" applyBorder="1" applyAlignment="1">
      <alignment horizontal="left" vertical="top" wrapText="1"/>
    </xf>
    <xf numFmtId="0" fontId="6" fillId="0" borderId="62" xfId="0" applyFont="1" applyBorder="1" applyAlignment="1">
      <alignment horizontal="left" vertical="top" wrapText="1"/>
    </xf>
    <xf numFmtId="0" fontId="6" fillId="27" borderId="27" xfId="0" applyFont="1" applyFill="1" applyBorder="1" applyAlignment="1" applyProtection="1">
      <alignment horizontal="center" vertical="center" shrinkToFit="1"/>
      <protection locked="0"/>
    </xf>
    <xf numFmtId="0" fontId="6" fillId="27" borderId="28" xfId="0" applyFont="1" applyFill="1" applyBorder="1" applyAlignment="1" applyProtection="1">
      <alignment horizontal="center" vertical="center" shrinkToFit="1"/>
      <protection locked="0"/>
    </xf>
    <xf numFmtId="0" fontId="6" fillId="35" borderId="27" xfId="0" applyFont="1" applyFill="1" applyBorder="1" applyAlignment="1" applyProtection="1">
      <alignment vertical="center" shrinkToFit="1"/>
      <protection locked="0"/>
    </xf>
    <xf numFmtId="0" fontId="6" fillId="35" borderId="1" xfId="0" applyFont="1" applyFill="1" applyBorder="1" applyAlignment="1" applyProtection="1">
      <alignment vertical="center" shrinkToFit="1"/>
      <protection locked="0"/>
    </xf>
    <xf numFmtId="0" fontId="6" fillId="35" borderId="28" xfId="0" applyFont="1" applyFill="1" applyBorder="1" applyAlignment="1" applyProtection="1">
      <alignment vertical="center" shrinkToFit="1"/>
      <protection locked="0"/>
    </xf>
    <xf numFmtId="177" fontId="6" fillId="25" borderId="79" xfId="0" applyNumberFormat="1" applyFont="1" applyFill="1" applyBorder="1" applyAlignment="1" applyProtection="1">
      <alignment vertical="center" shrinkToFit="1"/>
      <protection locked="0"/>
    </xf>
    <xf numFmtId="177" fontId="6" fillId="25" borderId="80" xfId="0" applyNumberFormat="1" applyFont="1" applyFill="1" applyBorder="1" applyAlignment="1" applyProtection="1">
      <alignment vertical="center" shrinkToFit="1"/>
      <protection locked="0"/>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26" xfId="0" applyFont="1" applyFill="1" applyBorder="1" applyAlignment="1">
      <alignment horizontal="center" vertical="center"/>
    </xf>
    <xf numFmtId="0" fontId="6" fillId="25" borderId="19" xfId="0" applyFont="1" applyFill="1" applyBorder="1" applyAlignment="1" applyProtection="1">
      <alignment horizontal="center" vertical="center"/>
      <protection locked="0"/>
    </xf>
    <xf numFmtId="0" fontId="6" fillId="25" borderId="23" xfId="0" applyFont="1" applyFill="1" applyBorder="1" applyAlignment="1" applyProtection="1">
      <alignment horizontal="center" vertical="center"/>
      <protection locked="0"/>
    </xf>
    <xf numFmtId="0" fontId="6" fillId="25" borderId="25" xfId="0" applyFont="1" applyFill="1" applyBorder="1" applyProtection="1">
      <alignment vertical="center"/>
      <protection locked="0"/>
    </xf>
    <xf numFmtId="0" fontId="6" fillId="25" borderId="2" xfId="0" applyFont="1" applyFill="1" applyBorder="1" applyProtection="1">
      <alignment vertical="center"/>
      <protection locked="0"/>
    </xf>
    <xf numFmtId="0" fontId="6" fillId="25" borderId="26" xfId="0" applyFont="1" applyFill="1" applyBorder="1" applyProtection="1">
      <alignment vertical="center"/>
      <protection locked="0"/>
    </xf>
    <xf numFmtId="0" fontId="6" fillId="0" borderId="16" xfId="0" applyFont="1" applyBorder="1" applyAlignment="1">
      <alignment horizontal="left" vertical="top" wrapText="1"/>
    </xf>
    <xf numFmtId="0" fontId="6" fillId="0" borderId="0" xfId="0" applyFont="1" applyAlignment="1">
      <alignment horizontal="left" vertical="top" wrapText="1"/>
    </xf>
    <xf numFmtId="0" fontId="6" fillId="0" borderId="22" xfId="0" applyFont="1" applyBorder="1" applyAlignment="1">
      <alignment horizontal="left" vertical="top" wrapText="1"/>
    </xf>
    <xf numFmtId="0" fontId="6" fillId="0" borderId="25" xfId="0" applyFont="1" applyBorder="1" applyAlignment="1">
      <alignment vertical="top" shrinkToFit="1"/>
    </xf>
    <xf numFmtId="0" fontId="6" fillId="0" borderId="2" xfId="0" applyFont="1" applyBorder="1" applyAlignment="1">
      <alignment vertical="top" shrinkToFit="1"/>
    </xf>
    <xf numFmtId="0" fontId="6" fillId="0" borderId="16" xfId="0" applyFont="1" applyBorder="1" applyAlignment="1">
      <alignment vertical="top" wrapText="1" shrinkToFit="1"/>
    </xf>
    <xf numFmtId="0" fontId="6" fillId="0" borderId="0" xfId="0" applyFont="1" applyAlignment="1">
      <alignment vertical="top" wrapText="1" shrinkToFit="1"/>
    </xf>
    <xf numFmtId="0" fontId="6" fillId="0" borderId="22" xfId="0" applyFont="1" applyBorder="1" applyAlignment="1">
      <alignment vertical="top" wrapText="1" shrinkToFit="1"/>
    </xf>
    <xf numFmtId="0" fontId="6" fillId="0" borderId="26" xfId="0" applyFont="1" applyBorder="1" applyAlignment="1">
      <alignment horizontal="left" vertical="top" wrapText="1"/>
    </xf>
    <xf numFmtId="0" fontId="6" fillId="27" borderId="27" xfId="0" applyFont="1" applyFill="1" applyBorder="1" applyAlignment="1" applyProtection="1">
      <alignment horizontal="center" vertical="center" wrapText="1" shrinkToFit="1"/>
      <protection locked="0"/>
    </xf>
    <xf numFmtId="0" fontId="6" fillId="27" borderId="28" xfId="0" applyFont="1" applyFill="1" applyBorder="1" applyAlignment="1" applyProtection="1">
      <alignment horizontal="center" vertical="center" wrapText="1" shrinkToFit="1"/>
      <protection locked="0"/>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21" xfId="0" applyFont="1" applyBorder="1" applyAlignment="1">
      <alignment horizontal="left" vertical="top" wrapText="1"/>
    </xf>
    <xf numFmtId="0" fontId="6" fillId="0" borderId="25" xfId="0" applyFont="1" applyBorder="1" applyAlignment="1">
      <alignment horizontal="left" vertical="top" wrapText="1" shrinkToFit="1"/>
    </xf>
    <xf numFmtId="0" fontId="0" fillId="0" borderId="26" xfId="0" applyBorder="1">
      <alignment vertical="center"/>
    </xf>
    <xf numFmtId="0" fontId="6" fillId="0" borderId="25" xfId="0" applyFont="1" applyBorder="1" applyAlignment="1">
      <alignment horizontal="left" vertical="top" shrinkToFit="1"/>
    </xf>
    <xf numFmtId="0" fontId="6" fillId="0" borderId="2" xfId="0" applyFont="1" applyBorder="1" applyAlignment="1">
      <alignment horizontal="left" vertical="top" shrinkToFit="1"/>
    </xf>
    <xf numFmtId="0" fontId="6" fillId="0" borderId="62" xfId="0" applyFont="1" applyBorder="1" applyAlignment="1">
      <alignment horizontal="left" vertical="top" shrinkToFit="1"/>
    </xf>
    <xf numFmtId="0" fontId="8" fillId="0" borderId="17" xfId="0" applyFont="1" applyBorder="1" applyAlignment="1">
      <alignment horizontal="center" vertical="center" wrapText="1"/>
    </xf>
    <xf numFmtId="0" fontId="8" fillId="0" borderId="2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4" xfId="0" applyFont="1" applyBorder="1" applyAlignment="1">
      <alignment horizontal="center" vertical="center" wrapText="1"/>
    </xf>
    <xf numFmtId="0" fontId="6" fillId="27" borderId="14" xfId="0" applyFont="1" applyFill="1" applyBorder="1" applyAlignment="1" applyProtection="1">
      <alignment horizontal="center" vertical="center" shrinkToFit="1"/>
      <protection locked="0"/>
    </xf>
    <xf numFmtId="0" fontId="6" fillId="27" borderId="15" xfId="0" applyFont="1" applyFill="1" applyBorder="1" applyAlignment="1" applyProtection="1">
      <alignment horizontal="center" vertical="center" shrinkToFit="1"/>
      <protection locked="0"/>
    </xf>
    <xf numFmtId="0" fontId="6" fillId="25" borderId="25" xfId="0" applyFont="1" applyFill="1" applyBorder="1" applyAlignment="1" applyProtection="1">
      <alignment horizontal="center" vertical="center"/>
      <protection locked="0"/>
    </xf>
    <xf numFmtId="0" fontId="6" fillId="25" borderId="26" xfId="0" applyFont="1" applyFill="1" applyBorder="1" applyAlignment="1" applyProtection="1">
      <alignment horizontal="center" vertical="center"/>
      <protection locked="0"/>
    </xf>
    <xf numFmtId="0" fontId="6" fillId="0" borderId="17" xfId="0" applyFont="1" applyBorder="1" applyAlignment="1">
      <alignment horizontal="center" vertical="center" textRotation="255"/>
    </xf>
    <xf numFmtId="0" fontId="6" fillId="0" borderId="50"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16" xfId="0" applyFont="1" applyBorder="1" applyAlignment="1">
      <alignment vertical="center" shrinkToFit="1"/>
    </xf>
    <xf numFmtId="0" fontId="6" fillId="0" borderId="0" xfId="0" applyFont="1" applyAlignment="1">
      <alignment vertical="center" shrinkToFit="1"/>
    </xf>
    <xf numFmtId="0" fontId="6" fillId="0" borderId="22" xfId="0" applyFont="1" applyBorder="1" applyAlignment="1">
      <alignment vertical="center" shrinkToFit="1"/>
    </xf>
    <xf numFmtId="0" fontId="6" fillId="24" borderId="19" xfId="0" applyFont="1" applyFill="1" applyBorder="1" applyAlignment="1">
      <alignment horizontal="center" vertical="center"/>
    </xf>
    <xf numFmtId="0" fontId="6" fillId="24" borderId="21" xfId="0" applyFont="1" applyFill="1" applyBorder="1" applyAlignment="1">
      <alignment horizontal="center" vertical="center"/>
    </xf>
    <xf numFmtId="0" fontId="6" fillId="24" borderId="23" xfId="0" applyFont="1" applyFill="1" applyBorder="1" applyAlignment="1">
      <alignment horizontal="center" vertical="center"/>
    </xf>
    <xf numFmtId="0" fontId="6" fillId="0" borderId="20" xfId="0" applyFont="1" applyBorder="1" applyAlignment="1">
      <alignment horizontal="left" vertical="top" wrapText="1"/>
    </xf>
    <xf numFmtId="0" fontId="6" fillId="0" borderId="15" xfId="0" applyFont="1" applyBorder="1" applyAlignment="1">
      <alignment horizontal="left" vertical="top" wrapText="1"/>
    </xf>
    <xf numFmtId="0" fontId="6" fillId="24" borderId="19" xfId="0" applyFont="1" applyFill="1" applyBorder="1" applyAlignment="1">
      <alignment horizontal="center" vertical="center" shrinkToFit="1"/>
    </xf>
    <xf numFmtId="0" fontId="6" fillId="24" borderId="23" xfId="0" applyFont="1" applyFill="1" applyBorder="1" applyAlignment="1">
      <alignment horizontal="center" vertical="center" shrinkToFit="1"/>
    </xf>
    <xf numFmtId="0" fontId="6" fillId="0" borderId="16" xfId="0" applyFont="1" applyBorder="1" applyAlignment="1">
      <alignment vertical="top" wrapText="1"/>
    </xf>
    <xf numFmtId="0" fontId="6" fillId="0" borderId="0" xfId="0" applyFont="1" applyAlignment="1">
      <alignment vertical="top" wrapText="1"/>
    </xf>
    <xf numFmtId="0" fontId="6" fillId="0" borderId="22" xfId="0" applyFont="1" applyBorder="1" applyAlignment="1">
      <alignment vertical="top" wrapText="1"/>
    </xf>
    <xf numFmtId="0" fontId="6" fillId="41" borderId="25" xfId="0" quotePrefix="1" applyFont="1" applyFill="1" applyBorder="1" applyAlignment="1">
      <alignment horizontal="center" vertical="center"/>
    </xf>
    <xf numFmtId="0" fontId="6" fillId="41" borderId="26" xfId="0" quotePrefix="1" applyFont="1" applyFill="1" applyBorder="1" applyAlignment="1">
      <alignment horizontal="center" vertical="center"/>
    </xf>
    <xf numFmtId="38" fontId="6" fillId="25" borderId="25" xfId="53" applyFont="1" applyFill="1" applyBorder="1" applyAlignment="1" applyProtection="1">
      <alignment vertical="center"/>
      <protection locked="0"/>
    </xf>
    <xf numFmtId="38" fontId="6" fillId="25" borderId="26" xfId="53" applyFont="1" applyFill="1" applyBorder="1" applyAlignment="1" applyProtection="1">
      <alignment vertical="center"/>
      <protection locked="0"/>
    </xf>
    <xf numFmtId="205" fontId="6" fillId="25" borderId="25" xfId="0" applyNumberFormat="1" applyFont="1" applyFill="1" applyBorder="1" applyProtection="1">
      <alignment vertical="center"/>
      <protection locked="0"/>
    </xf>
    <xf numFmtId="205" fontId="6" fillId="25" borderId="26" xfId="0" applyNumberFormat="1" applyFont="1" applyFill="1" applyBorder="1" applyProtection="1">
      <alignment vertical="center"/>
      <protection locked="0"/>
    </xf>
    <xf numFmtId="1" fontId="6" fillId="41" borderId="25" xfId="44" quotePrefix="1" applyNumberFormat="1" applyFont="1" applyFill="1" applyBorder="1" applyAlignment="1" applyProtection="1">
      <alignment horizontal="center" vertical="center"/>
    </xf>
    <xf numFmtId="1" fontId="6" fillId="41" borderId="26" xfId="44" quotePrefix="1" applyNumberFormat="1" applyFont="1" applyFill="1" applyBorder="1" applyAlignment="1" applyProtection="1">
      <alignment horizontal="center" vertical="center"/>
    </xf>
    <xf numFmtId="0" fontId="6" fillId="0" borderId="81" xfId="0" applyFont="1" applyBorder="1" applyAlignment="1">
      <alignment horizontal="left" vertical="top" wrapText="1"/>
    </xf>
    <xf numFmtId="0" fontId="6" fillId="0" borderId="82" xfId="0" applyFont="1" applyBorder="1" applyAlignment="1">
      <alignment horizontal="left" vertical="top" wrapText="1"/>
    </xf>
    <xf numFmtId="0" fontId="6" fillId="0" borderId="23" xfId="0" quotePrefix="1" applyFont="1" applyBorder="1" applyAlignment="1">
      <alignment horizontal="center" vertical="top" wrapText="1" shrinkToFit="1"/>
    </xf>
    <xf numFmtId="0" fontId="6" fillId="0" borderId="22" xfId="0" quotePrefix="1" applyFont="1" applyBorder="1" applyAlignment="1">
      <alignment horizontal="center" vertical="top" wrapText="1" shrinkToFit="1"/>
    </xf>
    <xf numFmtId="0" fontId="6" fillId="0" borderId="14" xfId="0" applyFont="1" applyBorder="1" applyAlignment="1">
      <alignment horizontal="left" vertical="top" wrapText="1"/>
    </xf>
    <xf numFmtId="0" fontId="6" fillId="0" borderId="60" xfId="0" applyFont="1" applyBorder="1" applyAlignment="1">
      <alignment horizontal="left" vertical="top" wrapText="1"/>
    </xf>
    <xf numFmtId="0" fontId="6" fillId="24" borderId="17" xfId="0" applyFont="1" applyFill="1" applyBorder="1" applyAlignment="1">
      <alignment horizontal="center" vertical="center" wrapText="1"/>
    </xf>
    <xf numFmtId="0" fontId="6" fillId="24" borderId="83" xfId="0" applyFont="1" applyFill="1" applyBorder="1" applyAlignment="1">
      <alignment horizontal="center" vertical="center" wrapText="1"/>
    </xf>
    <xf numFmtId="0" fontId="6" fillId="0" borderId="19" xfId="0" applyFont="1" applyBorder="1" applyAlignment="1">
      <alignment vertical="top" wrapText="1"/>
    </xf>
    <xf numFmtId="0" fontId="6" fillId="0" borderId="21" xfId="0" applyFont="1" applyBorder="1" applyAlignment="1">
      <alignment vertical="top" wrapText="1"/>
    </xf>
    <xf numFmtId="0" fontId="6" fillId="0" borderId="26" xfId="0" applyFont="1" applyBorder="1" applyAlignment="1">
      <alignment horizontal="left" vertical="top" shrinkToFit="1"/>
    </xf>
    <xf numFmtId="0" fontId="6" fillId="0" borderId="17" xfId="0" applyFont="1" applyBorder="1" applyAlignment="1">
      <alignment vertical="center" wrapText="1"/>
    </xf>
    <xf numFmtId="0" fontId="6" fillId="0" borderId="24" xfId="0" applyFont="1" applyBorder="1" applyAlignment="1">
      <alignment vertical="center" wrapText="1"/>
    </xf>
    <xf numFmtId="0" fontId="6" fillId="0" borderId="14" xfId="0" applyFont="1" applyBorder="1" applyAlignment="1">
      <alignment vertical="top" wrapText="1"/>
    </xf>
    <xf numFmtId="0" fontId="6" fillId="0" borderId="20" xfId="0" applyFont="1" applyBorder="1" applyAlignment="1">
      <alignment vertical="top" wrapText="1"/>
    </xf>
    <xf numFmtId="0" fontId="6" fillId="0" borderId="15" xfId="0" applyFont="1" applyBorder="1" applyAlignment="1">
      <alignment vertical="top" wrapText="1"/>
    </xf>
    <xf numFmtId="0" fontId="6" fillId="27" borderId="85" xfId="0" applyFont="1" applyFill="1" applyBorder="1" applyAlignment="1" applyProtection="1">
      <alignment horizontal="center" vertical="center" shrinkToFit="1"/>
      <protection locked="0"/>
    </xf>
    <xf numFmtId="0" fontId="6" fillId="27" borderId="86" xfId="0" applyFont="1" applyFill="1" applyBorder="1" applyAlignment="1" applyProtection="1">
      <alignment horizontal="center" vertical="center" shrinkToFit="1"/>
      <protection locked="0"/>
    </xf>
    <xf numFmtId="0" fontId="6" fillId="0" borderId="1"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23" xfId="0" applyFont="1" applyBorder="1" applyAlignment="1">
      <alignment horizontal="center" vertical="top" wrapText="1" shrinkToFit="1"/>
    </xf>
    <xf numFmtId="0" fontId="6" fillId="0" borderId="22" xfId="0" applyFont="1" applyBorder="1" applyAlignment="1">
      <alignment horizontal="center" vertical="top" wrapText="1" shrinkToFit="1"/>
    </xf>
    <xf numFmtId="0" fontId="6" fillId="0" borderId="23" xfId="0" applyFont="1" applyBorder="1" applyAlignment="1">
      <alignment vertical="top" wrapText="1"/>
    </xf>
    <xf numFmtId="0" fontId="6" fillId="0" borderId="19" xfId="0" applyFont="1" applyBorder="1" applyAlignment="1">
      <alignment horizontal="left" vertical="top" shrinkToFit="1"/>
    </xf>
    <xf numFmtId="0" fontId="6" fillId="0" borderId="23" xfId="0" applyFont="1" applyBorder="1" applyAlignment="1">
      <alignment horizontal="left" vertical="top" shrinkToFit="1"/>
    </xf>
    <xf numFmtId="0" fontId="6" fillId="0" borderId="16" xfId="0" applyFont="1" applyBorder="1" applyAlignment="1">
      <alignment horizontal="left" vertical="top" shrinkToFit="1"/>
    </xf>
    <xf numFmtId="0" fontId="6" fillId="0" borderId="22" xfId="0" applyFont="1" applyBorder="1" applyAlignment="1">
      <alignment horizontal="left" vertical="top" shrinkToFit="1"/>
    </xf>
    <xf numFmtId="0" fontId="6" fillId="0" borderId="15" xfId="0" applyFont="1" applyBorder="1" applyAlignment="1">
      <alignment horizontal="center" vertical="top" wrapText="1" shrinkToFit="1"/>
    </xf>
    <xf numFmtId="0" fontId="6" fillId="0" borderId="90" xfId="0" applyFont="1" applyBorder="1" applyAlignment="1">
      <alignment horizontal="left" vertical="top" wrapText="1"/>
    </xf>
    <xf numFmtId="0" fontId="0" fillId="0" borderId="28" xfId="0" applyBorder="1" applyProtection="1">
      <alignment vertical="center"/>
      <protection locked="0"/>
    </xf>
    <xf numFmtId="0" fontId="6" fillId="24" borderId="24" xfId="0" applyFont="1" applyFill="1" applyBorder="1" applyAlignment="1">
      <alignment horizontal="center" vertical="center" wrapText="1"/>
    </xf>
    <xf numFmtId="0" fontId="6" fillId="24" borderId="19" xfId="0" applyFont="1" applyFill="1" applyBorder="1" applyAlignment="1">
      <alignment horizontal="center" vertical="center" wrapText="1"/>
    </xf>
    <xf numFmtId="0" fontId="6" fillId="24" borderId="14" xfId="0" applyFont="1" applyFill="1" applyBorder="1" applyAlignment="1">
      <alignment horizontal="center" vertical="center" wrapText="1"/>
    </xf>
    <xf numFmtId="0" fontId="6" fillId="24" borderId="13" xfId="0" applyFont="1" applyFill="1" applyBorder="1" applyAlignment="1">
      <alignment horizontal="center" vertical="center" wrapText="1" shrinkToFit="1"/>
    </xf>
    <xf numFmtId="0" fontId="6" fillId="24" borderId="87" xfId="0" applyFont="1" applyFill="1" applyBorder="1" applyAlignment="1">
      <alignment horizontal="center" vertical="center" wrapText="1" shrinkToFit="1"/>
    </xf>
    <xf numFmtId="0" fontId="6" fillId="39" borderId="77" xfId="0" applyFont="1" applyFill="1" applyBorder="1" applyAlignment="1">
      <alignment horizontal="center" vertical="center" wrapText="1"/>
    </xf>
    <xf numFmtId="0" fontId="6" fillId="39" borderId="78" xfId="0" applyFont="1" applyFill="1" applyBorder="1" applyAlignment="1">
      <alignment horizontal="center" vertical="center" wrapText="1"/>
    </xf>
    <xf numFmtId="0" fontId="6" fillId="39" borderId="3" xfId="0" applyFont="1" applyFill="1" applyBorder="1" applyAlignment="1">
      <alignment horizontal="center" vertical="center" wrapText="1"/>
    </xf>
    <xf numFmtId="0" fontId="6" fillId="27" borderId="88" xfId="0" applyFont="1" applyFill="1" applyBorder="1" applyAlignment="1" applyProtection="1">
      <alignment horizontal="center" vertical="center" shrinkToFit="1"/>
      <protection locked="0"/>
    </xf>
    <xf numFmtId="0" fontId="6" fillId="27" borderId="89" xfId="0" applyFont="1" applyFill="1" applyBorder="1" applyAlignment="1" applyProtection="1">
      <alignment horizontal="center" vertical="center" shrinkToFit="1"/>
      <protection locked="0"/>
    </xf>
    <xf numFmtId="0" fontId="6" fillId="0" borderId="16" xfId="0" applyFont="1" applyBorder="1" applyAlignment="1">
      <alignment vertical="top"/>
    </xf>
    <xf numFmtId="0" fontId="6" fillId="0" borderId="0" xfId="0" applyFont="1" applyAlignment="1">
      <alignment vertical="top"/>
    </xf>
    <xf numFmtId="0" fontId="6" fillId="35" borderId="88" xfId="0" applyFont="1" applyFill="1" applyBorder="1" applyAlignment="1" applyProtection="1">
      <alignment horizontal="center" vertical="center" shrinkToFit="1"/>
      <protection locked="0"/>
    </xf>
    <xf numFmtId="0" fontId="6" fillId="35" borderId="89" xfId="0" applyFont="1" applyFill="1" applyBorder="1" applyAlignment="1" applyProtection="1">
      <alignment horizontal="center" vertical="center" shrinkToFit="1"/>
      <protection locked="0"/>
    </xf>
    <xf numFmtId="0" fontId="6" fillId="35" borderId="85" xfId="0" applyFont="1" applyFill="1" applyBorder="1" applyAlignment="1" applyProtection="1">
      <alignment horizontal="center" vertical="center" shrinkToFit="1"/>
      <protection locked="0"/>
    </xf>
    <xf numFmtId="0" fontId="6" fillId="35" borderId="86" xfId="0" applyFont="1" applyFill="1" applyBorder="1" applyAlignment="1" applyProtection="1">
      <alignment horizontal="center" vertical="center" shrinkToFit="1"/>
      <protection locked="0"/>
    </xf>
    <xf numFmtId="0" fontId="6" fillId="0" borderId="23" xfId="0" applyFont="1" applyBorder="1" applyAlignment="1">
      <alignment horizontal="center" vertical="top" wrapText="1"/>
    </xf>
    <xf numFmtId="0" fontId="6" fillId="0" borderId="22" xfId="0" applyFont="1" applyBorder="1" applyAlignment="1">
      <alignment horizontal="center" vertical="top" wrapText="1"/>
    </xf>
    <xf numFmtId="0" fontId="6" fillId="0" borderId="25" xfId="0" applyFont="1" applyBorder="1" applyAlignment="1">
      <alignment vertical="center" wrapText="1"/>
    </xf>
    <xf numFmtId="0" fontId="6" fillId="0" borderId="2" xfId="0" applyFont="1" applyBorder="1" applyAlignment="1">
      <alignment vertical="center" wrapText="1"/>
    </xf>
    <xf numFmtId="0" fontId="6" fillId="0" borderId="62" xfId="0" applyFont="1" applyBorder="1" applyAlignment="1">
      <alignment vertical="center" wrapText="1"/>
    </xf>
    <xf numFmtId="0" fontId="6" fillId="24" borderId="25" xfId="0" applyFont="1" applyFill="1" applyBorder="1" applyAlignment="1">
      <alignment horizontal="center" vertical="center" wrapText="1"/>
    </xf>
    <xf numFmtId="0" fontId="6" fillId="24" borderId="2" xfId="0" applyFont="1" applyFill="1" applyBorder="1" applyAlignment="1">
      <alignment horizontal="center" vertical="center" wrapText="1"/>
    </xf>
    <xf numFmtId="0" fontId="6" fillId="24" borderId="26" xfId="0" applyFont="1" applyFill="1" applyBorder="1" applyAlignment="1">
      <alignment horizontal="center" vertical="center" wrapText="1"/>
    </xf>
    <xf numFmtId="0" fontId="6" fillId="0" borderId="25" xfId="0" applyFont="1" applyBorder="1" applyAlignment="1">
      <alignment vertical="top" wrapText="1"/>
    </xf>
    <xf numFmtId="0" fontId="6" fillId="0" borderId="2" xfId="0" applyFont="1" applyBorder="1" applyAlignment="1">
      <alignment vertical="top" wrapText="1"/>
    </xf>
    <xf numFmtId="0" fontId="6" fillId="0" borderId="14" xfId="0" applyFont="1" applyBorder="1" applyAlignment="1">
      <alignment horizontal="left" vertical="top" shrinkToFit="1"/>
    </xf>
    <xf numFmtId="0" fontId="6" fillId="0" borderId="15" xfId="0" applyFont="1" applyBorder="1" applyAlignment="1">
      <alignment horizontal="left" vertical="top" shrinkToFit="1"/>
    </xf>
    <xf numFmtId="0" fontId="0" fillId="0" borderId="2" xfId="0" applyBorder="1">
      <alignment vertical="center"/>
    </xf>
    <xf numFmtId="0" fontId="0" fillId="0" borderId="62" xfId="0" applyBorder="1">
      <alignment vertical="center"/>
    </xf>
    <xf numFmtId="0" fontId="6" fillId="0" borderId="19" xfId="0" applyFont="1" applyBorder="1" applyAlignment="1">
      <alignment horizontal="left" vertical="top" wrapText="1" shrinkToFit="1"/>
    </xf>
    <xf numFmtId="0" fontId="6" fillId="0" borderId="23" xfId="0" applyFont="1" applyBorder="1" applyAlignment="1">
      <alignment horizontal="left" vertical="top" wrapText="1" shrinkToFit="1"/>
    </xf>
    <xf numFmtId="0" fontId="6" fillId="0" borderId="16" xfId="0" applyFont="1" applyBorder="1" applyAlignment="1">
      <alignment horizontal="left" vertical="top" wrapText="1" shrinkToFit="1"/>
    </xf>
    <xf numFmtId="0" fontId="6" fillId="0" borderId="22" xfId="0" applyFont="1" applyBorder="1" applyAlignment="1">
      <alignment horizontal="left" vertical="top" wrapText="1" shrinkToFit="1"/>
    </xf>
    <xf numFmtId="0" fontId="6" fillId="24" borderId="50" xfId="0" applyFont="1" applyFill="1" applyBorder="1" applyAlignment="1">
      <alignment horizontal="center" vertical="center" wrapText="1"/>
    </xf>
    <xf numFmtId="0" fontId="6" fillId="24" borderId="25" xfId="0" applyFont="1" applyFill="1" applyBorder="1" applyAlignment="1">
      <alignment horizontal="center" vertical="center" shrinkToFit="1"/>
    </xf>
    <xf numFmtId="0" fontId="6" fillId="24" borderId="2" xfId="0" applyFont="1" applyFill="1" applyBorder="1" applyAlignment="1">
      <alignment horizontal="center" vertical="center" shrinkToFit="1"/>
    </xf>
    <xf numFmtId="0" fontId="8" fillId="24" borderId="17" xfId="0" applyFont="1" applyFill="1" applyBorder="1" applyAlignment="1">
      <alignment horizontal="center" vertical="center" wrapText="1"/>
    </xf>
    <xf numFmtId="0" fontId="8" fillId="24" borderId="24" xfId="0" applyFont="1" applyFill="1" applyBorder="1" applyAlignment="1">
      <alignment horizontal="center" vertical="center" wrapText="1"/>
    </xf>
    <xf numFmtId="0" fontId="6" fillId="24" borderId="16" xfId="0" applyFont="1" applyFill="1" applyBorder="1" applyAlignment="1">
      <alignment horizontal="center" vertical="center"/>
    </xf>
    <xf numFmtId="0" fontId="6" fillId="24" borderId="0" xfId="0" applyFont="1" applyFill="1" applyAlignment="1">
      <alignment horizontal="center" vertical="center"/>
    </xf>
    <xf numFmtId="0" fontId="6" fillId="24" borderId="22" xfId="0" applyFont="1" applyFill="1" applyBorder="1" applyAlignment="1">
      <alignment horizontal="center" vertical="center"/>
    </xf>
    <xf numFmtId="0" fontId="6" fillId="24" borderId="14" xfId="0" applyFont="1" applyFill="1" applyBorder="1" applyAlignment="1">
      <alignment horizontal="center" vertical="center"/>
    </xf>
    <xf numFmtId="0" fontId="6" fillId="24" borderId="20" xfId="0" applyFont="1" applyFill="1" applyBorder="1" applyAlignment="1">
      <alignment horizontal="center" vertical="center"/>
    </xf>
    <xf numFmtId="0" fontId="6" fillId="24" borderId="15" xfId="0" applyFont="1" applyFill="1" applyBorder="1" applyAlignment="1">
      <alignment horizontal="center" vertical="center"/>
    </xf>
    <xf numFmtId="0" fontId="6" fillId="24" borderId="17" xfId="0" applyFont="1" applyFill="1" applyBorder="1" applyAlignment="1">
      <alignment horizontal="center" vertical="center"/>
    </xf>
    <xf numFmtId="0" fontId="6" fillId="24" borderId="50" xfId="0" applyFont="1" applyFill="1" applyBorder="1" applyAlignment="1">
      <alignment horizontal="center" vertical="center"/>
    </xf>
    <xf numFmtId="0" fontId="6" fillId="24" borderId="24" xfId="0" applyFont="1" applyFill="1" applyBorder="1" applyAlignment="1">
      <alignment horizontal="center" vertical="center"/>
    </xf>
    <xf numFmtId="0" fontId="6" fillId="24" borderId="26" xfId="0" applyFont="1" applyFill="1" applyBorder="1" applyAlignment="1">
      <alignment horizontal="center" vertical="center" shrinkToFit="1"/>
    </xf>
    <xf numFmtId="0" fontId="6" fillId="24" borderId="13" xfId="0" applyFont="1" applyFill="1" applyBorder="1" applyAlignment="1">
      <alignment horizontal="center" vertical="center"/>
    </xf>
    <xf numFmtId="0" fontId="6" fillId="24" borderId="13" xfId="0" applyFont="1" applyFill="1" applyBorder="1" applyAlignment="1">
      <alignment horizontal="center" vertical="center" wrapText="1"/>
    </xf>
    <xf numFmtId="0" fontId="8" fillId="24" borderId="50" xfId="0" applyFont="1" applyFill="1" applyBorder="1" applyAlignment="1">
      <alignment horizontal="center" vertical="center" wrapText="1"/>
    </xf>
    <xf numFmtId="0" fontId="6" fillId="24" borderId="21" xfId="0" applyFont="1" applyFill="1" applyBorder="1" applyAlignment="1">
      <alignment horizontal="center" vertical="center" shrinkToFit="1"/>
    </xf>
    <xf numFmtId="0" fontId="6" fillId="24" borderId="17" xfId="0" applyFont="1" applyFill="1" applyBorder="1" applyAlignment="1">
      <alignment horizontal="center" vertical="center" shrinkToFit="1"/>
    </xf>
    <xf numFmtId="0" fontId="6" fillId="24" borderId="50" xfId="0" applyFont="1" applyFill="1" applyBorder="1" applyAlignment="1">
      <alignment horizontal="center" vertical="center" shrinkToFit="1"/>
    </xf>
    <xf numFmtId="0" fontId="6" fillId="24" borderId="24" xfId="0" applyFont="1" applyFill="1" applyBorder="1" applyAlignment="1">
      <alignment horizontal="center" vertical="center" shrinkToFit="1"/>
    </xf>
    <xf numFmtId="0" fontId="6" fillId="24" borderId="23" xfId="0" applyFont="1" applyFill="1" applyBorder="1" applyAlignment="1">
      <alignment horizontal="center" vertical="center" wrapText="1"/>
    </xf>
    <xf numFmtId="0" fontId="6" fillId="24" borderId="22" xfId="0" applyFont="1" applyFill="1" applyBorder="1" applyAlignment="1">
      <alignment horizontal="center" vertical="center" wrapText="1"/>
    </xf>
    <xf numFmtId="0" fontId="6" fillId="24" borderId="19" xfId="0" applyFont="1" applyFill="1" applyBorder="1" applyAlignment="1">
      <alignment horizontal="center" vertical="center" wrapText="1" shrinkToFit="1"/>
    </xf>
    <xf numFmtId="0" fontId="6" fillId="24" borderId="14" xfId="0" applyFont="1" applyFill="1" applyBorder="1" applyAlignment="1">
      <alignment horizontal="center" vertical="center" wrapText="1" shrinkToFit="1"/>
    </xf>
    <xf numFmtId="0" fontId="6" fillId="24" borderId="15" xfId="0" applyFont="1" applyFill="1" applyBorder="1" applyAlignment="1">
      <alignment horizontal="center" vertical="center" wrapText="1"/>
    </xf>
    <xf numFmtId="0" fontId="6" fillId="24" borderId="35" xfId="0" applyFont="1" applyFill="1" applyBorder="1" applyAlignment="1">
      <alignment horizontal="center" vertical="center" shrinkToFit="1"/>
    </xf>
    <xf numFmtId="0" fontId="6" fillId="24" borderId="91" xfId="0" applyFont="1" applyFill="1" applyBorder="1" applyAlignment="1">
      <alignment horizontal="center" vertical="center" shrinkToFit="1"/>
    </xf>
    <xf numFmtId="0" fontId="6" fillId="24" borderId="35" xfId="0" applyFont="1" applyFill="1" applyBorder="1" applyAlignment="1">
      <alignment horizontal="center" vertical="center"/>
    </xf>
    <xf numFmtId="0" fontId="6" fillId="24" borderId="91" xfId="0" applyFont="1" applyFill="1" applyBorder="1" applyAlignment="1">
      <alignment horizontal="center" vertical="center"/>
    </xf>
    <xf numFmtId="0" fontId="6" fillId="24" borderId="35" xfId="0" applyFont="1" applyFill="1" applyBorder="1" applyAlignment="1">
      <alignment horizontal="center" vertical="center" wrapText="1"/>
    </xf>
    <xf numFmtId="0" fontId="6" fillId="24" borderId="16" xfId="0" applyFont="1" applyFill="1" applyBorder="1" applyAlignment="1">
      <alignment horizontal="center" vertical="center" wrapText="1"/>
    </xf>
  </cellXfs>
  <cellStyles count="68">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計算 2" xfId="51" xr:uid="{00000000-0005-0000-0000-000032000000}"/>
    <cellStyle name="警告文" xfId="52" builtinId="11" customBuiltin="1"/>
    <cellStyle name="桁区切り" xfId="53" builtinId="6"/>
    <cellStyle name="桁区切り 2" xfId="54" xr:uid="{00000000-0005-0000-0000-000035000000}"/>
    <cellStyle name="見出し 1" xfId="55" builtinId="16" customBuiltin="1"/>
    <cellStyle name="見出し 2" xfId="56" builtinId="17" customBuiltin="1"/>
    <cellStyle name="見出し 3" xfId="57" builtinId="18" customBuiltin="1"/>
    <cellStyle name="見出し 4" xfId="58" builtinId="19" customBuiltin="1"/>
    <cellStyle name="集計" xfId="59" builtinId="25" customBuiltin="1"/>
    <cellStyle name="集計 2" xfId="60" xr:uid="{00000000-0005-0000-0000-00003B000000}"/>
    <cellStyle name="出力" xfId="61" builtinId="21" customBuiltin="1"/>
    <cellStyle name="出力 2" xfId="62" xr:uid="{00000000-0005-0000-0000-00003D000000}"/>
    <cellStyle name="説明文" xfId="63" builtinId="53" customBuiltin="1"/>
    <cellStyle name="入力" xfId="64" builtinId="20" customBuiltin="1"/>
    <cellStyle name="入力 2" xfId="65" xr:uid="{00000000-0005-0000-0000-000040000000}"/>
    <cellStyle name="標準" xfId="0" builtinId="0"/>
    <cellStyle name="標準 2" xfId="66" xr:uid="{00000000-0005-0000-0000-000042000000}"/>
    <cellStyle name="良い" xfId="67" builtinId="26" customBuiltin="1"/>
  </cellStyles>
  <dxfs count="162">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969696"/>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6934608173978252"/>
          <c:y val="5.0925925925925923E-2"/>
          <c:w val="0.68987926509186348"/>
          <c:h val="0.67071595217264512"/>
        </c:manualLayout>
      </c:layout>
      <c:pieChart>
        <c:varyColors val="1"/>
        <c:ser>
          <c:idx val="0"/>
          <c:order val="0"/>
          <c:dPt>
            <c:idx val="0"/>
            <c:bubble3D val="0"/>
            <c:spPr>
              <a:solidFill>
                <a:srgbClr val="D7F5D7"/>
              </a:solidFill>
              <a:ln w="19050">
                <a:solidFill>
                  <a:schemeClr val="lt1"/>
                </a:solidFill>
              </a:ln>
              <a:effectLst/>
            </c:spPr>
            <c:extLst>
              <c:ext xmlns:c16="http://schemas.microsoft.com/office/drawing/2014/chart" uri="{C3380CC4-5D6E-409C-BE32-E72D297353CC}">
                <c16:uniqueId val="{00000001-F8D0-480B-8652-83E695F2FED0}"/>
              </c:ext>
            </c:extLst>
          </c:dPt>
          <c:dPt>
            <c:idx val="1"/>
            <c:bubble3D val="0"/>
            <c:spPr>
              <a:solidFill>
                <a:srgbClr val="97E597"/>
              </a:solidFill>
              <a:ln w="19050">
                <a:solidFill>
                  <a:schemeClr val="lt1"/>
                </a:solidFill>
              </a:ln>
              <a:effectLst/>
            </c:spPr>
            <c:extLst>
              <c:ext xmlns:c16="http://schemas.microsoft.com/office/drawing/2014/chart" uri="{C3380CC4-5D6E-409C-BE32-E72D297353CC}">
                <c16:uniqueId val="{00000003-F8D0-480B-8652-83E695F2FED0}"/>
              </c:ext>
            </c:extLst>
          </c:dPt>
          <c:dPt>
            <c:idx val="2"/>
            <c:bubble3D val="0"/>
            <c:spPr>
              <a:solidFill>
                <a:srgbClr val="47D147"/>
              </a:solidFill>
              <a:ln w="19050">
                <a:solidFill>
                  <a:schemeClr val="lt1"/>
                </a:solidFill>
              </a:ln>
              <a:effectLst/>
            </c:spPr>
            <c:extLst>
              <c:ext xmlns:c16="http://schemas.microsoft.com/office/drawing/2014/chart" uri="{C3380CC4-5D6E-409C-BE32-E72D297353CC}">
                <c16:uniqueId val="{00000005-F8D0-480B-8652-83E695F2FED0}"/>
              </c:ext>
            </c:extLst>
          </c:dPt>
          <c:dPt>
            <c:idx val="3"/>
            <c:bubble3D val="0"/>
            <c:spPr>
              <a:solidFill>
                <a:srgbClr val="2CB02C"/>
              </a:solidFill>
              <a:ln w="19050">
                <a:solidFill>
                  <a:schemeClr val="lt1"/>
                </a:solidFill>
              </a:ln>
              <a:effectLst/>
            </c:spPr>
            <c:extLst>
              <c:ext xmlns:c16="http://schemas.microsoft.com/office/drawing/2014/chart" uri="{C3380CC4-5D6E-409C-BE32-E72D297353CC}">
                <c16:uniqueId val="{00000007-F8D0-480B-8652-83E695F2FED0}"/>
              </c:ext>
            </c:extLst>
          </c:dPt>
          <c:dPt>
            <c:idx val="4"/>
            <c:bubble3D val="0"/>
            <c:spPr>
              <a:solidFill>
                <a:srgbClr val="208020"/>
              </a:solidFill>
              <a:ln w="19050">
                <a:solidFill>
                  <a:schemeClr val="lt1"/>
                </a:solidFill>
              </a:ln>
              <a:effectLst/>
            </c:spPr>
            <c:extLst>
              <c:ext xmlns:c16="http://schemas.microsoft.com/office/drawing/2014/chart" uri="{C3380CC4-5D6E-409C-BE32-E72D297353CC}">
                <c16:uniqueId val="{00000009-F8D0-480B-8652-83E695F2FED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照明グラフデータ!$P$14:$P$18</c:f>
              <c:strCache>
                <c:ptCount val="5"/>
                <c:pt idx="0">
                  <c:v>①高効率LED</c:v>
                </c:pt>
                <c:pt idx="1">
                  <c:v>②高効率照明（2001年度以降）</c:v>
                </c:pt>
                <c:pt idx="2">
                  <c:v>③その他の照明（2001年度以降）</c:v>
                </c:pt>
                <c:pt idx="3">
                  <c:v>④高効率照明（2000年度以前）</c:v>
                </c:pt>
                <c:pt idx="4">
                  <c:v>⑤その他の照明（2000年度以前）</c:v>
                </c:pt>
              </c:strCache>
            </c:strRef>
          </c:cat>
          <c:val>
            <c:numRef>
              <c:f>照明グラフデータ!$Q$14:$Q$18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F8D0-480B-8652-83E695F2FED0}"/>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5889013873265837E-2"/>
          <c:y val="0.73668708078156897"/>
          <c:w val="0.95774540682414699"/>
          <c:h val="0.235535141440653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16934608173978252"/>
          <c:y val="5.0925925925925923E-2"/>
          <c:w val="0.68987926509186348"/>
          <c:h val="0.67071595217264512"/>
        </c:manualLayout>
      </c:layout>
      <c:pieChart>
        <c:varyColors val="1"/>
        <c:ser>
          <c:idx val="0"/>
          <c:order val="0"/>
          <c:dPt>
            <c:idx val="0"/>
            <c:bubble3D val="0"/>
            <c:spPr>
              <a:solidFill>
                <a:srgbClr val="FFE1CD"/>
              </a:solidFill>
              <a:ln w="19050">
                <a:solidFill>
                  <a:schemeClr val="lt1"/>
                </a:solidFill>
              </a:ln>
              <a:effectLst/>
            </c:spPr>
            <c:extLst>
              <c:ext xmlns:c16="http://schemas.microsoft.com/office/drawing/2014/chart" uri="{C3380CC4-5D6E-409C-BE32-E72D297353CC}">
                <c16:uniqueId val="{00000001-A6CC-44FA-99E5-ED52AB2CA15E}"/>
              </c:ext>
            </c:extLst>
          </c:dPt>
          <c:dPt>
            <c:idx val="1"/>
            <c:bubble3D val="0"/>
            <c:spPr>
              <a:solidFill>
                <a:srgbClr val="FFBE91"/>
              </a:solidFill>
              <a:ln w="19050">
                <a:solidFill>
                  <a:schemeClr val="lt1"/>
                </a:solidFill>
              </a:ln>
              <a:effectLst/>
            </c:spPr>
            <c:extLst>
              <c:ext xmlns:c16="http://schemas.microsoft.com/office/drawing/2014/chart" uri="{C3380CC4-5D6E-409C-BE32-E72D297353CC}">
                <c16:uniqueId val="{00000003-A6CC-44FA-99E5-ED52AB2CA15E}"/>
              </c:ext>
            </c:extLst>
          </c:dPt>
          <c:dPt>
            <c:idx val="2"/>
            <c:bubble3D val="0"/>
            <c:spPr>
              <a:solidFill>
                <a:srgbClr val="FF9A55"/>
              </a:solidFill>
              <a:ln w="19050">
                <a:solidFill>
                  <a:schemeClr val="lt1"/>
                </a:solidFill>
              </a:ln>
              <a:effectLst/>
            </c:spPr>
            <c:extLst>
              <c:ext xmlns:c16="http://schemas.microsoft.com/office/drawing/2014/chart" uri="{C3380CC4-5D6E-409C-BE32-E72D297353CC}">
                <c16:uniqueId val="{00000005-A6CC-44FA-99E5-ED52AB2CA15E}"/>
              </c:ext>
            </c:extLst>
          </c:dPt>
          <c:dPt>
            <c:idx val="3"/>
            <c:bubble3D val="0"/>
            <c:spPr>
              <a:solidFill>
                <a:srgbClr val="FF7619"/>
              </a:solidFill>
              <a:ln w="19050">
                <a:solidFill>
                  <a:schemeClr val="lt1"/>
                </a:solidFill>
              </a:ln>
              <a:effectLst/>
            </c:spPr>
            <c:extLst>
              <c:ext xmlns:c16="http://schemas.microsoft.com/office/drawing/2014/chart" uri="{C3380CC4-5D6E-409C-BE32-E72D297353CC}">
                <c16:uniqueId val="{00000007-A6CC-44FA-99E5-ED52AB2CA15E}"/>
              </c:ext>
            </c:extLst>
          </c:dPt>
          <c:dPt>
            <c:idx val="4"/>
            <c:bubble3D val="0"/>
            <c:spPr>
              <a:solidFill>
                <a:srgbClr val="DC5900"/>
              </a:solidFill>
              <a:ln w="19050">
                <a:solidFill>
                  <a:schemeClr val="lt1"/>
                </a:solidFill>
              </a:ln>
              <a:effectLst/>
            </c:spPr>
            <c:extLst>
              <c:ext xmlns:c16="http://schemas.microsoft.com/office/drawing/2014/chart" uri="{C3380CC4-5D6E-409C-BE32-E72D297353CC}">
                <c16:uniqueId val="{00000009-A6CC-44FA-99E5-ED52AB2CA15E}"/>
              </c:ext>
            </c:extLst>
          </c:dPt>
          <c:dPt>
            <c:idx val="5"/>
            <c:bubble3D val="0"/>
            <c:spPr>
              <a:solidFill>
                <a:srgbClr val="A04100"/>
              </a:solidFill>
              <a:ln w="19050">
                <a:solidFill>
                  <a:schemeClr val="lt1"/>
                </a:solidFill>
              </a:ln>
              <a:effectLst/>
            </c:spPr>
            <c:extLst>
              <c:ext xmlns:c16="http://schemas.microsoft.com/office/drawing/2014/chart" uri="{C3380CC4-5D6E-409C-BE32-E72D297353CC}">
                <c16:uniqueId val="{0000000B-A6CC-44FA-99E5-ED52AB2CA15E}"/>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照明グラフデータ!$P$20:$P$25</c:f>
              <c:strCache>
                <c:ptCount val="6"/>
                <c:pt idx="0">
                  <c:v>直管形蛍光ﾗﾝﾌﾟHf（FHF,FHC）</c:v>
                </c:pt>
                <c:pt idx="1">
                  <c:v>直管形蛍光ﾗﾝﾌﾟHf（FHF,FHC）</c:v>
                </c:pt>
                <c:pt idx="2">
                  <c:v>直管形蛍光ﾗﾝﾌﾟHf（FHF,FHC）</c:v>
                </c:pt>
                <c:pt idx="3">
                  <c:v>直管形蛍光ﾗﾝﾌﾟHf（FHF,FHC）</c:v>
                </c:pt>
                <c:pt idx="4">
                  <c:v>直管形蛍光ﾗﾝﾌﾟHf（FHF,FHC）</c:v>
                </c:pt>
                <c:pt idx="5">
                  <c:v>その他</c:v>
                </c:pt>
              </c:strCache>
            </c:strRef>
          </c:cat>
          <c:val>
            <c:numRef>
              <c:f>照明グラフデータ!$Q$20:$Q$25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A6CC-44FA-99E5-ED52AB2CA15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5889013873265837E-2"/>
          <c:y val="0.70933842504028743"/>
          <c:w val="0.95774540682414699"/>
          <c:h val="0.2767367468836942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16934608173978252"/>
          <c:y val="5.0925925925925923E-2"/>
          <c:w val="0.68987926509186348"/>
          <c:h val="0.67071595217264512"/>
        </c:manualLayout>
      </c:layout>
      <c:pieChart>
        <c:varyColors val="1"/>
        <c:ser>
          <c:idx val="0"/>
          <c:order val="0"/>
          <c:dPt>
            <c:idx val="0"/>
            <c:bubble3D val="0"/>
            <c:spPr>
              <a:solidFill>
                <a:srgbClr val="FFE1CD"/>
              </a:solidFill>
              <a:ln w="19050">
                <a:solidFill>
                  <a:schemeClr val="lt1"/>
                </a:solidFill>
              </a:ln>
              <a:effectLst/>
            </c:spPr>
            <c:extLst>
              <c:ext xmlns:c16="http://schemas.microsoft.com/office/drawing/2014/chart" uri="{C3380CC4-5D6E-409C-BE32-E72D297353CC}">
                <c16:uniqueId val="{00000001-BA7C-4925-AF0B-5109DF7EBED1}"/>
              </c:ext>
            </c:extLst>
          </c:dPt>
          <c:dPt>
            <c:idx val="1"/>
            <c:bubble3D val="0"/>
            <c:spPr>
              <a:solidFill>
                <a:srgbClr val="FFBE91"/>
              </a:solidFill>
              <a:ln w="19050">
                <a:solidFill>
                  <a:schemeClr val="lt1"/>
                </a:solidFill>
              </a:ln>
              <a:effectLst/>
            </c:spPr>
            <c:extLst>
              <c:ext xmlns:c16="http://schemas.microsoft.com/office/drawing/2014/chart" uri="{C3380CC4-5D6E-409C-BE32-E72D297353CC}">
                <c16:uniqueId val="{00000003-BA7C-4925-AF0B-5109DF7EBED1}"/>
              </c:ext>
            </c:extLst>
          </c:dPt>
          <c:dPt>
            <c:idx val="2"/>
            <c:bubble3D val="0"/>
            <c:spPr>
              <a:solidFill>
                <a:srgbClr val="FF9A55"/>
              </a:solidFill>
              <a:ln w="19050">
                <a:solidFill>
                  <a:schemeClr val="lt1"/>
                </a:solidFill>
              </a:ln>
              <a:effectLst/>
            </c:spPr>
            <c:extLst>
              <c:ext xmlns:c16="http://schemas.microsoft.com/office/drawing/2014/chart" uri="{C3380CC4-5D6E-409C-BE32-E72D297353CC}">
                <c16:uniqueId val="{00000005-BA7C-4925-AF0B-5109DF7EBED1}"/>
              </c:ext>
            </c:extLst>
          </c:dPt>
          <c:dPt>
            <c:idx val="3"/>
            <c:bubble3D val="0"/>
            <c:spPr>
              <a:solidFill>
                <a:srgbClr val="FF7619"/>
              </a:solidFill>
              <a:ln w="19050">
                <a:solidFill>
                  <a:schemeClr val="lt1"/>
                </a:solidFill>
              </a:ln>
              <a:effectLst/>
            </c:spPr>
            <c:extLst>
              <c:ext xmlns:c16="http://schemas.microsoft.com/office/drawing/2014/chart" uri="{C3380CC4-5D6E-409C-BE32-E72D297353CC}">
                <c16:uniqueId val="{00000007-BA7C-4925-AF0B-5109DF7EBED1}"/>
              </c:ext>
            </c:extLst>
          </c:dPt>
          <c:dPt>
            <c:idx val="4"/>
            <c:bubble3D val="0"/>
            <c:spPr>
              <a:solidFill>
                <a:srgbClr val="DC5900"/>
              </a:solidFill>
              <a:ln w="19050">
                <a:solidFill>
                  <a:schemeClr val="lt1"/>
                </a:solidFill>
              </a:ln>
              <a:effectLst/>
            </c:spPr>
            <c:extLst>
              <c:ext xmlns:c16="http://schemas.microsoft.com/office/drawing/2014/chart" uri="{C3380CC4-5D6E-409C-BE32-E72D297353CC}">
                <c16:uniqueId val="{00000009-BA7C-4925-AF0B-5109DF7EBED1}"/>
              </c:ext>
            </c:extLst>
          </c:dPt>
          <c:dPt>
            <c:idx val="5"/>
            <c:bubble3D val="0"/>
            <c:spPr>
              <a:solidFill>
                <a:srgbClr val="A04100"/>
              </a:solidFill>
              <a:ln w="19050">
                <a:solidFill>
                  <a:schemeClr val="lt1"/>
                </a:solidFill>
              </a:ln>
              <a:effectLst/>
            </c:spPr>
            <c:extLst>
              <c:ext xmlns:c16="http://schemas.microsoft.com/office/drawing/2014/chart" uri="{C3380CC4-5D6E-409C-BE32-E72D297353CC}">
                <c16:uniqueId val="{0000000B-BA7C-4925-AF0B-5109DF7EBED1}"/>
              </c:ext>
            </c:extLst>
          </c:dPt>
          <c:dLbls>
            <c:dLbl>
              <c:idx val="5"/>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effectLst>
                        <a:outerShdw blurRad="50800" dist="38100" dir="2700000" algn="tl" rotWithShape="0">
                          <a:schemeClr val="bg1">
                            <a:alpha val="40000"/>
                          </a:schemeClr>
                        </a:outerShdw>
                      </a:effectLst>
                      <a:latin typeface="+mn-lt"/>
                      <a:ea typeface="+mn-ea"/>
                      <a:cs typeface="+mn-cs"/>
                    </a:defRPr>
                  </a:pPr>
                  <a:endParaRPr lang="ja-JP"/>
                </a:p>
              </c:txPr>
              <c:dLblPos val="bestFit"/>
              <c:showLegendKey val="0"/>
              <c:showVal val="0"/>
              <c:showCatName val="0"/>
              <c:showSerName val="0"/>
              <c:showPercent val="1"/>
              <c:showBubbleSize val="0"/>
              <c:extLst>
                <c:ext xmlns:c16="http://schemas.microsoft.com/office/drawing/2014/chart" uri="{C3380CC4-5D6E-409C-BE32-E72D297353CC}">
                  <c16:uniqueId val="{0000000B-BA7C-4925-AF0B-5109DF7EBED1}"/>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ja-JP"/>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照明グラフデータ!$P$20:$P$25</c:f>
              <c:strCache>
                <c:ptCount val="6"/>
                <c:pt idx="0">
                  <c:v>直管形蛍光ﾗﾝﾌﾟHf（FHF,FHC）</c:v>
                </c:pt>
                <c:pt idx="1">
                  <c:v>直管形蛍光ﾗﾝﾌﾟHf（FHF,FHC）</c:v>
                </c:pt>
                <c:pt idx="2">
                  <c:v>直管形蛍光ﾗﾝﾌﾟHf（FHF,FHC）</c:v>
                </c:pt>
                <c:pt idx="3">
                  <c:v>直管形蛍光ﾗﾝﾌﾟHf（FHF,FHC）</c:v>
                </c:pt>
                <c:pt idx="4">
                  <c:v>直管形蛍光ﾗﾝﾌﾟHf（FHF,FHC）</c:v>
                </c:pt>
                <c:pt idx="5">
                  <c:v>その他</c:v>
                </c:pt>
              </c:strCache>
            </c:strRef>
          </c:cat>
          <c:val>
            <c:numRef>
              <c:f>照明グラフデータ!$Q$20:$Q$25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BA7C-4925-AF0B-5109DF7EBED1}"/>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5889013873265837E-2"/>
          <c:y val="0.70933842504028743"/>
          <c:w val="0.95774540682414699"/>
          <c:h val="0.2767367468836942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6934608173978252"/>
          <c:y val="5.0925925925925923E-2"/>
          <c:w val="0.68987926509186348"/>
          <c:h val="0.67071595217264512"/>
        </c:manualLayout>
      </c:layout>
      <c:pieChart>
        <c:varyColors val="1"/>
        <c:ser>
          <c:idx val="0"/>
          <c:order val="0"/>
          <c:dPt>
            <c:idx val="0"/>
            <c:bubble3D val="0"/>
            <c:spPr>
              <a:solidFill>
                <a:srgbClr val="D7F5D7"/>
              </a:solidFill>
              <a:ln w="19050">
                <a:solidFill>
                  <a:schemeClr val="lt1"/>
                </a:solidFill>
              </a:ln>
              <a:effectLst/>
            </c:spPr>
            <c:extLst>
              <c:ext xmlns:c16="http://schemas.microsoft.com/office/drawing/2014/chart" uri="{C3380CC4-5D6E-409C-BE32-E72D297353CC}">
                <c16:uniqueId val="{00000001-516F-482D-9616-B753AC5E4CAC}"/>
              </c:ext>
            </c:extLst>
          </c:dPt>
          <c:dPt>
            <c:idx val="1"/>
            <c:bubble3D val="0"/>
            <c:spPr>
              <a:solidFill>
                <a:srgbClr val="97E597"/>
              </a:solidFill>
              <a:ln w="19050">
                <a:solidFill>
                  <a:schemeClr val="lt1"/>
                </a:solidFill>
              </a:ln>
              <a:effectLst/>
            </c:spPr>
            <c:extLst>
              <c:ext xmlns:c16="http://schemas.microsoft.com/office/drawing/2014/chart" uri="{C3380CC4-5D6E-409C-BE32-E72D297353CC}">
                <c16:uniqueId val="{00000003-516F-482D-9616-B753AC5E4CAC}"/>
              </c:ext>
            </c:extLst>
          </c:dPt>
          <c:dPt>
            <c:idx val="2"/>
            <c:bubble3D val="0"/>
            <c:spPr>
              <a:solidFill>
                <a:srgbClr val="47D147"/>
              </a:solidFill>
              <a:ln w="19050">
                <a:solidFill>
                  <a:schemeClr val="lt1"/>
                </a:solidFill>
              </a:ln>
              <a:effectLst/>
            </c:spPr>
            <c:extLst>
              <c:ext xmlns:c16="http://schemas.microsoft.com/office/drawing/2014/chart" uri="{C3380CC4-5D6E-409C-BE32-E72D297353CC}">
                <c16:uniqueId val="{00000005-516F-482D-9616-B753AC5E4CAC}"/>
              </c:ext>
            </c:extLst>
          </c:dPt>
          <c:dPt>
            <c:idx val="3"/>
            <c:bubble3D val="0"/>
            <c:spPr>
              <a:solidFill>
                <a:srgbClr val="2CB02C"/>
              </a:solidFill>
              <a:ln w="19050">
                <a:solidFill>
                  <a:schemeClr val="lt1"/>
                </a:solidFill>
              </a:ln>
              <a:effectLst/>
            </c:spPr>
            <c:extLst>
              <c:ext xmlns:c16="http://schemas.microsoft.com/office/drawing/2014/chart" uri="{C3380CC4-5D6E-409C-BE32-E72D297353CC}">
                <c16:uniqueId val="{00000007-516F-482D-9616-B753AC5E4CAC}"/>
              </c:ext>
            </c:extLst>
          </c:dPt>
          <c:dPt>
            <c:idx val="4"/>
            <c:bubble3D val="0"/>
            <c:spPr>
              <a:solidFill>
                <a:srgbClr val="208020"/>
              </a:solidFill>
              <a:ln w="19050">
                <a:solidFill>
                  <a:schemeClr val="lt1"/>
                </a:solidFill>
              </a:ln>
              <a:effectLst/>
            </c:spPr>
            <c:extLst>
              <c:ext xmlns:c16="http://schemas.microsoft.com/office/drawing/2014/chart" uri="{C3380CC4-5D6E-409C-BE32-E72D297353CC}">
                <c16:uniqueId val="{00000009-516F-482D-9616-B753AC5E4CAC}"/>
              </c:ext>
            </c:extLst>
          </c:dPt>
          <c:dLbls>
            <c:dLbl>
              <c:idx val="4"/>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ln>
                        <a:noFill/>
                      </a:ln>
                      <a:solidFill>
                        <a:sysClr val="windowText" lastClr="000000"/>
                      </a:solidFill>
                      <a:effectLst>
                        <a:outerShdw blurRad="50800" dist="38100" dir="8100000" algn="tr" rotWithShape="0">
                          <a:schemeClr val="bg1">
                            <a:alpha val="40000"/>
                          </a:schemeClr>
                        </a:outerShdw>
                      </a:effectLst>
                      <a:latin typeface="+mn-lt"/>
                      <a:ea typeface="+mn-ea"/>
                      <a:cs typeface="+mn-cs"/>
                    </a:defRPr>
                  </a:pPr>
                  <a:endParaRPr lang="ja-JP"/>
                </a:p>
              </c:txPr>
              <c:dLblPos val="bestFit"/>
              <c:showLegendKey val="0"/>
              <c:showVal val="0"/>
              <c:showCatName val="0"/>
              <c:showSerName val="0"/>
              <c:showPercent val="1"/>
              <c:showBubbleSize val="0"/>
              <c:extLst>
                <c:ext xmlns:c16="http://schemas.microsoft.com/office/drawing/2014/chart" uri="{C3380CC4-5D6E-409C-BE32-E72D297353CC}">
                  <c16:uniqueId val="{00000009-516F-482D-9616-B753AC5E4CAC}"/>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ja-JP"/>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照明グラフデータ!$P$14:$P$18</c:f>
              <c:strCache>
                <c:ptCount val="5"/>
                <c:pt idx="0">
                  <c:v>①高効率LED</c:v>
                </c:pt>
                <c:pt idx="1">
                  <c:v>②高効率照明（2001年度以降）</c:v>
                </c:pt>
                <c:pt idx="2">
                  <c:v>③その他の照明（2001年度以降）</c:v>
                </c:pt>
                <c:pt idx="3">
                  <c:v>④高効率照明（2000年度以前）</c:v>
                </c:pt>
                <c:pt idx="4">
                  <c:v>⑤その他の照明（2000年度以前）</c:v>
                </c:pt>
              </c:strCache>
            </c:strRef>
          </c:cat>
          <c:val>
            <c:numRef>
              <c:f>照明グラフデータ!$Q$14:$Q$18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516F-482D-9616-B753AC5E4CA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5889013873265837E-2"/>
          <c:y val="0.73668708078156897"/>
          <c:w val="0.95774540682414699"/>
          <c:h val="0.235535141440653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3">
  <a:schemeClr val="accent3"/>
</cs:colorStyle>
</file>

<file path=xl/charts/colors2.xml><?xml version="1.0" encoding="utf-8"?>
<cs:colorStyle xmlns:cs="http://schemas.microsoft.com/office/drawing/2012/chartStyle" xmlns:a="http://schemas.openxmlformats.org/drawingml/2006/main" meth="withinLinearReversed" id="25">
  <a:schemeClr val="accent5"/>
</cs:colorStyle>
</file>

<file path=xl/charts/colors3.xml><?xml version="1.0" encoding="utf-8"?>
<cs:colorStyle xmlns:cs="http://schemas.microsoft.com/office/drawing/2012/chartStyle" xmlns:a="http://schemas.openxmlformats.org/drawingml/2006/main" meth="withinLinearReversed" id="25">
  <a:schemeClr val="accent5"/>
</cs:colorStyle>
</file>

<file path=xl/charts/colors4.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14</xdr:col>
      <xdr:colOff>421821</xdr:colOff>
      <xdr:row>275</xdr:row>
      <xdr:rowOff>163285</xdr:rowOff>
    </xdr:from>
    <xdr:to>
      <xdr:col>19</xdr:col>
      <xdr:colOff>186978</xdr:colOff>
      <xdr:row>276</xdr:row>
      <xdr:rowOff>2736764</xdr:rowOff>
    </xdr:to>
    <xdr:graphicFrame macro="">
      <xdr:nvGraphicFramePr>
        <xdr:cNvPr id="2" name="グラフ 1">
          <a:extLst>
            <a:ext uri="{FF2B5EF4-FFF2-40B4-BE49-F238E27FC236}">
              <a16:creationId xmlns:a16="http://schemas.microsoft.com/office/drawing/2014/main" id="{916ED16E-0D15-4A9D-964B-A894C2A92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408503</xdr:colOff>
      <xdr:row>275</xdr:row>
      <xdr:rowOff>171066</xdr:rowOff>
    </xdr:from>
    <xdr:to>
      <xdr:col>15</xdr:col>
      <xdr:colOff>173659</xdr:colOff>
      <xdr:row>276</xdr:row>
      <xdr:rowOff>2744545</xdr:rowOff>
    </xdr:to>
    <xdr:graphicFrame macro="">
      <xdr:nvGraphicFramePr>
        <xdr:cNvPr id="3" name="グラフ 2">
          <a:extLst>
            <a:ext uri="{FF2B5EF4-FFF2-40B4-BE49-F238E27FC236}">
              <a16:creationId xmlns:a16="http://schemas.microsoft.com/office/drawing/2014/main" id="{9E9BCDDA-62D0-42FA-B66F-76CC2D2B3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114300</xdr:colOff>
      <xdr:row>276</xdr:row>
      <xdr:rowOff>137159</xdr:rowOff>
    </xdr:from>
    <xdr:to>
      <xdr:col>11</xdr:col>
      <xdr:colOff>53788</xdr:colOff>
      <xdr:row>277</xdr:row>
      <xdr:rowOff>44822</xdr:rowOff>
    </xdr:to>
    <xdr:sp macro="" textlink="">
      <xdr:nvSpPr>
        <xdr:cNvPr id="4" name="テキスト ボックス 3">
          <a:extLst>
            <a:ext uri="{FF2B5EF4-FFF2-40B4-BE49-F238E27FC236}">
              <a16:creationId xmlns:a16="http://schemas.microsoft.com/office/drawing/2014/main" id="{E06EB79C-82BC-492C-A629-A7213F8C8864}"/>
            </a:ext>
          </a:extLst>
        </xdr:cNvPr>
        <xdr:cNvSpPr txBox="1"/>
      </xdr:nvSpPr>
      <xdr:spPr>
        <a:xfrm>
          <a:off x="2743200" y="55603139"/>
          <a:ext cx="2225488" cy="27042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左のグラフは、主たるランプ種類の消費電力の割合上位５種類を示したものです。</a:t>
          </a:r>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右のグラフは、以下のように分類して消費電力の割合を示したものです。</a:t>
          </a:r>
          <a:endParaRPr kumimoji="1" lang="en-US" altLang="ja-JP" sz="900">
            <a:solidFill>
              <a:sysClr val="windowText" lastClr="000000"/>
            </a:solidFill>
          </a:endParaRPr>
        </a:p>
        <a:p>
          <a:r>
            <a:rPr kumimoji="1" lang="ja-JP" altLang="en-US" sz="900">
              <a:solidFill>
                <a:sysClr val="windowText" lastClr="000000"/>
              </a:solidFill>
            </a:rPr>
            <a:t>（④、⑤は改修対象）</a:t>
          </a:r>
          <a:endParaRPr kumimoji="1" lang="en-US" altLang="ja-JP" sz="900">
            <a:solidFill>
              <a:sysClr val="windowText" lastClr="000000"/>
            </a:solidFill>
          </a:endParaRPr>
        </a:p>
        <a:p>
          <a:r>
            <a:rPr kumimoji="1" lang="ja-JP" altLang="en-US" sz="900">
              <a:solidFill>
                <a:sysClr val="windowText" lastClr="000000"/>
              </a:solidFill>
            </a:rPr>
            <a:t>　①高効率</a:t>
          </a:r>
          <a:r>
            <a:rPr kumimoji="1" lang="en-US" altLang="ja-JP" sz="900">
              <a:solidFill>
                <a:sysClr val="windowText" lastClr="000000"/>
              </a:solidFill>
            </a:rPr>
            <a:t>LED</a:t>
          </a:r>
        </a:p>
        <a:p>
          <a:r>
            <a:rPr kumimoji="1" lang="ja-JP" altLang="en-US" sz="900">
              <a:solidFill>
                <a:sysClr val="windowText" lastClr="000000"/>
              </a:solidFill>
            </a:rPr>
            <a:t>　②高効率照明*（</a:t>
          </a:r>
          <a:r>
            <a:rPr kumimoji="1" lang="en-US" altLang="ja-JP" sz="900">
              <a:solidFill>
                <a:sysClr val="windowText" lastClr="000000"/>
              </a:solidFill>
            </a:rPr>
            <a:t>2001</a:t>
          </a:r>
          <a:r>
            <a:rPr kumimoji="1" lang="ja-JP" altLang="en-US" sz="900">
              <a:solidFill>
                <a:sysClr val="windowText" lastClr="000000"/>
              </a:solidFill>
            </a:rPr>
            <a:t>年度以降）</a:t>
          </a:r>
        </a:p>
        <a:p>
          <a:r>
            <a:rPr kumimoji="1" lang="ja-JP" altLang="en-US" sz="900">
              <a:solidFill>
                <a:sysClr val="windowText" lastClr="000000"/>
              </a:solidFill>
            </a:rPr>
            <a:t>　③その他の照明（</a:t>
          </a:r>
          <a:r>
            <a:rPr kumimoji="1" lang="en-US" altLang="ja-JP" sz="900">
              <a:solidFill>
                <a:sysClr val="windowText" lastClr="000000"/>
              </a:solidFill>
            </a:rPr>
            <a:t>2001</a:t>
          </a:r>
          <a:r>
            <a:rPr kumimoji="1" lang="ja-JP" altLang="en-US" sz="900">
              <a:solidFill>
                <a:sysClr val="windowText" lastClr="000000"/>
              </a:solidFill>
            </a:rPr>
            <a:t>年度以降）</a:t>
          </a:r>
        </a:p>
        <a:p>
          <a:r>
            <a:rPr kumimoji="1" lang="ja-JP" altLang="en-US" sz="900">
              <a:solidFill>
                <a:sysClr val="windowText" lastClr="000000"/>
              </a:solidFill>
            </a:rPr>
            <a:t>　④高効率照明</a:t>
          </a:r>
          <a:r>
            <a:rPr kumimoji="1" lang="en-US" altLang="ja-JP" sz="900">
              <a:solidFill>
                <a:sysClr val="windowText" lastClr="000000"/>
              </a:solidFill>
            </a:rPr>
            <a:t>*</a:t>
          </a:r>
          <a:r>
            <a:rPr kumimoji="1" lang="ja-JP" altLang="en-US" sz="900">
              <a:solidFill>
                <a:sysClr val="windowText" lastClr="000000"/>
              </a:solidFill>
            </a:rPr>
            <a:t>（</a:t>
          </a:r>
          <a:r>
            <a:rPr kumimoji="1" lang="en-US" altLang="ja-JP" sz="900">
              <a:solidFill>
                <a:sysClr val="windowText" lastClr="000000"/>
              </a:solidFill>
            </a:rPr>
            <a:t>2000</a:t>
          </a:r>
          <a:r>
            <a:rPr kumimoji="1" lang="ja-JP" altLang="en-US" sz="900">
              <a:solidFill>
                <a:sysClr val="windowText" lastClr="000000"/>
              </a:solidFill>
            </a:rPr>
            <a:t>年度以前）</a:t>
          </a:r>
          <a:endParaRPr kumimoji="1" lang="en-US" altLang="ja-JP" sz="900">
            <a:solidFill>
              <a:sysClr val="windowText" lastClr="000000"/>
            </a:solidFill>
          </a:endParaRPr>
        </a:p>
        <a:p>
          <a:r>
            <a:rPr kumimoji="1" lang="ja-JP" altLang="en-US" sz="900">
              <a:solidFill>
                <a:sysClr val="windowText" lastClr="000000"/>
              </a:solidFill>
            </a:rPr>
            <a:t>　⑤その他の照明（</a:t>
          </a:r>
          <a:r>
            <a:rPr kumimoji="1" lang="en-US" altLang="ja-JP" sz="900">
              <a:solidFill>
                <a:sysClr val="windowText" lastClr="000000"/>
              </a:solidFill>
            </a:rPr>
            <a:t>2000</a:t>
          </a:r>
          <a:r>
            <a:rPr kumimoji="1" lang="ja-JP" altLang="en-US" sz="900">
              <a:solidFill>
                <a:sysClr val="windowText" lastClr="000000"/>
              </a:solidFill>
            </a:rPr>
            <a:t>年度以前）</a:t>
          </a:r>
          <a:endParaRPr kumimoji="1" lang="en-US" altLang="ja-JP" sz="900">
            <a:solidFill>
              <a:sysClr val="windowText" lastClr="000000"/>
            </a:solidFill>
          </a:endParaRPr>
        </a:p>
        <a:p>
          <a:r>
            <a:rPr kumimoji="1" lang="ja-JP" altLang="en-US" sz="900">
              <a:solidFill>
                <a:sysClr val="windowText" lastClr="000000"/>
              </a:solidFill>
            </a:rPr>
            <a:t>　　* </a:t>
          </a:r>
          <a:r>
            <a:rPr kumimoji="1" lang="ja-JP" altLang="en-US" sz="800">
              <a:solidFill>
                <a:sysClr val="windowText" lastClr="000000"/>
              </a:solidFill>
            </a:rPr>
            <a:t>主たるランプ種類の係数</a:t>
          </a:r>
          <a:r>
            <a:rPr kumimoji="1" lang="en-US" altLang="ja-JP" sz="800">
              <a:solidFill>
                <a:sysClr val="windowText" lastClr="000000"/>
              </a:solidFill>
            </a:rPr>
            <a:t>0.9, 0.8</a:t>
          </a:r>
          <a:r>
            <a:rPr kumimoji="1" lang="ja-JP" altLang="en-US" sz="800">
              <a:solidFill>
                <a:sysClr val="windowText" lastClr="000000"/>
              </a:solidFill>
            </a:rPr>
            <a:t>のもの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600635</xdr:colOff>
      <xdr:row>18</xdr:row>
      <xdr:rowOff>161366</xdr:rowOff>
    </xdr:from>
    <xdr:to>
      <xdr:col>24</xdr:col>
      <xdr:colOff>186497</xdr:colOff>
      <xdr:row>35</xdr:row>
      <xdr:rowOff>18539</xdr:rowOff>
    </xdr:to>
    <xdr:graphicFrame macro="">
      <xdr:nvGraphicFramePr>
        <xdr:cNvPr id="2" name="グラフ 1">
          <a:extLst>
            <a:ext uri="{FF2B5EF4-FFF2-40B4-BE49-F238E27FC236}">
              <a16:creationId xmlns:a16="http://schemas.microsoft.com/office/drawing/2014/main" id="{485DB40F-4C31-45D1-878B-BE4029839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600635</xdr:colOff>
      <xdr:row>1</xdr:row>
      <xdr:rowOff>0</xdr:rowOff>
    </xdr:from>
    <xdr:to>
      <xdr:col>24</xdr:col>
      <xdr:colOff>186498</xdr:colOff>
      <xdr:row>17</xdr:row>
      <xdr:rowOff>27502</xdr:rowOff>
    </xdr:to>
    <xdr:graphicFrame macro="">
      <xdr:nvGraphicFramePr>
        <xdr:cNvPr id="3" name="グラフ 2">
          <a:extLst>
            <a:ext uri="{FF2B5EF4-FFF2-40B4-BE49-F238E27FC236}">
              <a16:creationId xmlns:a16="http://schemas.microsoft.com/office/drawing/2014/main" id="{E3418202-BF9D-4EC9-B2B2-FDC696ABB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ankyo.metro.tokyo.jp/climate/large_scale/cap_and_trade/rules.html" TargetMode="External"/><Relationship Id="rId1" Type="http://schemas.openxmlformats.org/officeDocument/2006/relationships/hyperlink" Target="http://www.kankyo.metro.tokyo.jp/climate/rules/secure_environment.htm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60"/>
  <sheetViews>
    <sheetView showGridLines="0" zoomScaleNormal="100" zoomScaleSheetLayoutView="115" workbookViewId="0">
      <selection activeCell="C4" sqref="C4"/>
    </sheetView>
  </sheetViews>
  <sheetFormatPr defaultColWidth="0" defaultRowHeight="0" customHeight="1" zeroHeight="1" x14ac:dyDescent="0.15"/>
  <cols>
    <col min="1" max="1" width="0.625" style="27" customWidth="1"/>
    <col min="2" max="2" width="1.625" style="5" customWidth="1"/>
    <col min="3" max="3" width="1.625" style="1" customWidth="1"/>
    <col min="4" max="41" width="2.5" style="1" customWidth="1"/>
    <col min="42" max="42" width="1.625" style="1" customWidth="1"/>
    <col min="43" max="43" width="0.625" style="1" customWidth="1"/>
    <col min="44" max="44" width="9" hidden="1" customWidth="1"/>
    <col min="45" max="45" width="13.375" hidden="1" customWidth="1"/>
    <col min="46" max="66" width="9" hidden="1" customWidth="1"/>
    <col min="67" max="16384" width="9" style="27" hidden="1"/>
  </cols>
  <sheetData>
    <row r="1" spans="1:66" ht="13.5" x14ac:dyDescent="0.15">
      <c r="A1" s="1"/>
      <c r="B1" s="1"/>
    </row>
    <row r="2" spans="1:66" ht="13.5" x14ac:dyDescent="0.15">
      <c r="A2" s="1"/>
      <c r="B2" s="1"/>
    </row>
    <row r="3" spans="1:66" ht="11.25" customHeight="1" x14ac:dyDescent="0.15">
      <c r="B3" s="17"/>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4"/>
    </row>
    <row r="4" spans="1:66" ht="26.25" customHeight="1" x14ac:dyDescent="0.15">
      <c r="B4" s="11"/>
      <c r="C4" s="44" t="s">
        <v>266</v>
      </c>
      <c r="D4" s="25"/>
      <c r="E4" s="25"/>
      <c r="F4" s="25"/>
      <c r="G4" s="25"/>
      <c r="H4" s="25"/>
      <c r="I4" s="25"/>
      <c r="J4" s="25"/>
      <c r="K4" s="41"/>
      <c r="L4" s="25"/>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25"/>
      <c r="AN4" s="25"/>
      <c r="AO4" s="25"/>
      <c r="AP4" s="22"/>
    </row>
    <row r="5" spans="1:66" ht="7.5" customHeight="1" x14ac:dyDescent="0.15">
      <c r="B5" s="11"/>
      <c r="AP5" s="22"/>
    </row>
    <row r="6" spans="1:66" ht="16.5" customHeight="1" x14ac:dyDescent="0.15">
      <c r="B6" s="11"/>
      <c r="C6" s="33" t="s">
        <v>800</v>
      </c>
      <c r="AP6" s="22"/>
    </row>
    <row r="7" spans="1:66" ht="6" customHeight="1" x14ac:dyDescent="0.15">
      <c r="B7" s="58"/>
      <c r="AP7" s="22"/>
    </row>
    <row r="8" spans="1:66" ht="16.5" customHeight="1" x14ac:dyDescent="0.15">
      <c r="B8" s="58" t="s">
        <v>802</v>
      </c>
      <c r="AO8" s="8"/>
      <c r="AP8" s="22"/>
    </row>
    <row r="9" spans="1:66" ht="16.5" customHeight="1" x14ac:dyDescent="0.15">
      <c r="B9" s="11"/>
      <c r="D9" s="1" t="s">
        <v>795</v>
      </c>
      <c r="AO9" s="8"/>
      <c r="AP9" s="22"/>
    </row>
    <row r="10" spans="1:66" ht="16.5" customHeight="1" thickBot="1" x14ac:dyDescent="0.2">
      <c r="B10" s="11"/>
      <c r="D10" s="1" t="s">
        <v>801</v>
      </c>
      <c r="AO10" s="8"/>
      <c r="AP10" s="22"/>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row>
    <row r="11" spans="1:66" ht="16.5" customHeight="1" thickBot="1" x14ac:dyDescent="0.2">
      <c r="B11" s="11"/>
      <c r="E11" s="54"/>
      <c r="F11" s="55"/>
      <c r="G11" s="1" t="s">
        <v>323</v>
      </c>
      <c r="AO11" s="8"/>
      <c r="AP11" s="22"/>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row>
    <row r="12" spans="1:66" ht="16.5" customHeight="1" thickBot="1" x14ac:dyDescent="0.2">
      <c r="B12" s="11"/>
      <c r="E12" s="56"/>
      <c r="F12" s="57"/>
      <c r="G12" s="1" t="s">
        <v>324</v>
      </c>
      <c r="AO12" s="8"/>
      <c r="AP12" s="22"/>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row>
    <row r="13" spans="1:66" ht="16.5" customHeight="1" thickBot="1" x14ac:dyDescent="0.2">
      <c r="B13" s="11"/>
      <c r="E13" s="60"/>
      <c r="F13" s="61"/>
      <c r="G13" s="1" t="s">
        <v>793</v>
      </c>
      <c r="AO13" s="8"/>
      <c r="AP13" s="22"/>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row>
    <row r="14" spans="1:66" ht="16.5" customHeight="1" thickBot="1" x14ac:dyDescent="0.2">
      <c r="B14" s="11"/>
      <c r="E14" s="448"/>
      <c r="F14" s="449"/>
      <c r="G14" s="1" t="s">
        <v>794</v>
      </c>
      <c r="AO14" s="8"/>
      <c r="AP14" s="22"/>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row>
    <row r="15" spans="1:66" ht="16.5" customHeight="1" thickBot="1" x14ac:dyDescent="0.2">
      <c r="B15" s="11"/>
      <c r="E15" s="511"/>
      <c r="F15" s="512"/>
      <c r="G15" s="1" t="s">
        <v>804</v>
      </c>
      <c r="AO15" s="8"/>
      <c r="AP15" s="22"/>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row>
    <row r="16" spans="1:66" ht="16.5" customHeight="1" x14ac:dyDescent="0.15">
      <c r="B16" s="11"/>
      <c r="AO16" s="8"/>
      <c r="AP16" s="22"/>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row>
    <row r="17" spans="2:66" ht="16.5" customHeight="1" x14ac:dyDescent="0.15">
      <c r="B17" s="58" t="s">
        <v>289</v>
      </c>
      <c r="AO17" s="8"/>
      <c r="AP17" s="22"/>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row>
    <row r="18" spans="2:66" ht="16.5" customHeight="1" x14ac:dyDescent="0.15">
      <c r="B18" s="11"/>
      <c r="D18" s="1" t="s">
        <v>1032</v>
      </c>
      <c r="AO18" s="8"/>
      <c r="AP18" s="22"/>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row>
    <row r="19" spans="2:66" ht="16.5" customHeight="1" x14ac:dyDescent="0.15">
      <c r="B19" s="11"/>
      <c r="D19" s="1" t="s">
        <v>815</v>
      </c>
      <c r="AO19" s="8"/>
      <c r="AP19" s="22"/>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row>
    <row r="20" spans="2:66" ht="16.5" customHeight="1" x14ac:dyDescent="0.15">
      <c r="B20" s="11"/>
      <c r="D20" s="1" t="s">
        <v>218</v>
      </c>
      <c r="AO20" s="8"/>
      <c r="AP20" s="22"/>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row>
    <row r="21" spans="2:66" ht="16.5" customHeight="1" x14ac:dyDescent="0.15">
      <c r="B21" s="11"/>
      <c r="D21" s="1" t="s">
        <v>290</v>
      </c>
      <c r="AO21" s="8"/>
      <c r="AP21" s="22"/>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row>
    <row r="22" spans="2:66" ht="16.5" customHeight="1" x14ac:dyDescent="0.15">
      <c r="B22" s="317"/>
      <c r="D22" s="1" t="s">
        <v>806</v>
      </c>
      <c r="AO22" s="8"/>
      <c r="AP22" s="22"/>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row>
    <row r="23" spans="2:66" ht="16.5" customHeight="1" x14ac:dyDescent="0.15">
      <c r="B23" s="317"/>
      <c r="AO23" s="8"/>
      <c r="AP23" s="22"/>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row>
    <row r="24" spans="2:66" ht="16.5" customHeight="1" x14ac:dyDescent="0.15">
      <c r="B24" s="58" t="s">
        <v>291</v>
      </c>
      <c r="AO24" s="8"/>
      <c r="AP24" s="22"/>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row>
    <row r="25" spans="2:66" ht="16.5" customHeight="1" x14ac:dyDescent="0.15">
      <c r="B25" s="317"/>
      <c r="D25" s="1" t="s">
        <v>328</v>
      </c>
      <c r="AO25" s="8"/>
      <c r="AP25" s="22"/>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row>
    <row r="26" spans="2:66" ht="16.5" customHeight="1" x14ac:dyDescent="0.15">
      <c r="B26" s="58"/>
      <c r="D26" s="1" t="s">
        <v>813</v>
      </c>
      <c r="AO26" s="8"/>
      <c r="AP26" s="22"/>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row>
    <row r="27" spans="2:66" ht="16.5" customHeight="1" x14ac:dyDescent="0.15">
      <c r="B27" s="11"/>
      <c r="D27" s="1" t="s">
        <v>325</v>
      </c>
      <c r="AO27" s="8"/>
      <c r="AP27" s="22"/>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row>
    <row r="28" spans="2:66" ht="16.5" customHeight="1" x14ac:dyDescent="0.15">
      <c r="B28" s="58"/>
      <c r="D28" s="1" t="s">
        <v>330</v>
      </c>
      <c r="AO28" s="8"/>
      <c r="AP28" s="22"/>
    </row>
    <row r="29" spans="2:66" ht="16.5" customHeight="1" x14ac:dyDescent="0.15">
      <c r="B29" s="11"/>
      <c r="D29" s="1" t="s">
        <v>807</v>
      </c>
      <c r="F29" s="325"/>
      <c r="AO29" s="8"/>
      <c r="AP29" s="22"/>
    </row>
    <row r="30" spans="2:66" ht="16.5" customHeight="1" x14ac:dyDescent="0.15">
      <c r="B30" s="11"/>
      <c r="D30" s="1" t="s">
        <v>814</v>
      </c>
      <c r="F30" s="325"/>
      <c r="AP30" s="22"/>
    </row>
    <row r="31" spans="2:66" ht="16.5" customHeight="1" x14ac:dyDescent="0.15">
      <c r="B31" s="11"/>
      <c r="D31" s="1" t="s">
        <v>809</v>
      </c>
      <c r="AO31" s="8"/>
      <c r="AP31" s="22"/>
    </row>
    <row r="32" spans="2:66" ht="16.5" customHeight="1" x14ac:dyDescent="0.15">
      <c r="B32" s="11"/>
      <c r="D32" s="1" t="s">
        <v>331</v>
      </c>
      <c r="AP32" s="22"/>
    </row>
    <row r="33" spans="1:66" ht="16.5" customHeight="1" x14ac:dyDescent="0.15">
      <c r="B33" s="11"/>
      <c r="F33" s="51" t="s">
        <v>175</v>
      </c>
      <c r="G33" s="52"/>
      <c r="H33" s="52"/>
      <c r="I33" s="52"/>
      <c r="J33" s="326" t="s">
        <v>219</v>
      </c>
      <c r="K33" s="52"/>
      <c r="L33" s="52"/>
      <c r="M33" s="52"/>
      <c r="N33" s="52"/>
      <c r="O33" s="53"/>
      <c r="AP33" s="22"/>
    </row>
    <row r="34" spans="1:66" ht="16.5" customHeight="1" x14ac:dyDescent="0.15">
      <c r="B34" s="11"/>
      <c r="F34" s="51" t="s">
        <v>250</v>
      </c>
      <c r="G34" s="52"/>
      <c r="H34" s="52"/>
      <c r="I34" s="52"/>
      <c r="J34" s="51" t="s">
        <v>179</v>
      </c>
      <c r="K34" s="52"/>
      <c r="L34" s="52"/>
      <c r="M34" s="52"/>
      <c r="N34" s="52"/>
      <c r="O34" s="53"/>
      <c r="AP34" s="22"/>
    </row>
    <row r="35" spans="1:66" ht="16.5" customHeight="1" x14ac:dyDescent="0.15">
      <c r="B35" s="11"/>
      <c r="F35" s="51" t="s">
        <v>118</v>
      </c>
      <c r="G35" s="52"/>
      <c r="H35" s="52"/>
      <c r="I35" s="52"/>
      <c r="J35" s="51" t="s">
        <v>180</v>
      </c>
      <c r="K35" s="52"/>
      <c r="L35" s="52"/>
      <c r="M35" s="52"/>
      <c r="N35" s="52"/>
      <c r="O35" s="53"/>
      <c r="AP35" s="22"/>
    </row>
    <row r="36" spans="1:66" ht="16.5" customHeight="1" x14ac:dyDescent="0.15">
      <c r="B36" s="11"/>
      <c r="F36" s="51" t="s">
        <v>119</v>
      </c>
      <c r="G36" s="52"/>
      <c r="H36" s="52"/>
      <c r="I36" s="52"/>
      <c r="J36" s="51" t="s">
        <v>181</v>
      </c>
      <c r="K36" s="52"/>
      <c r="L36" s="52"/>
      <c r="M36" s="52"/>
      <c r="N36" s="52"/>
      <c r="O36" s="53"/>
      <c r="P36" s="318" t="s">
        <v>808</v>
      </c>
      <c r="Q36" s="319"/>
      <c r="AO36" s="8"/>
      <c r="AP36" s="22"/>
    </row>
    <row r="37" spans="1:66" ht="16.5" customHeight="1" x14ac:dyDescent="0.15">
      <c r="B37" s="11"/>
      <c r="F37" s="51" t="s">
        <v>120</v>
      </c>
      <c r="G37" s="52"/>
      <c r="H37" s="52"/>
      <c r="I37" s="52"/>
      <c r="J37" s="51" t="s">
        <v>182</v>
      </c>
      <c r="K37" s="52"/>
      <c r="L37" s="52"/>
      <c r="M37" s="52"/>
      <c r="N37" s="52"/>
      <c r="O37" s="53"/>
      <c r="P37" s="318" t="s">
        <v>332</v>
      </c>
      <c r="Q37" s="319"/>
      <c r="AO37" s="8"/>
      <c r="AP37" s="22"/>
    </row>
    <row r="38" spans="1:66" ht="16.5" customHeight="1" x14ac:dyDescent="0.15">
      <c r="B38" s="11"/>
      <c r="F38" s="51" t="s">
        <v>66</v>
      </c>
      <c r="G38" s="52"/>
      <c r="H38" s="52"/>
      <c r="I38" s="52"/>
      <c r="J38" s="51" t="s">
        <v>176</v>
      </c>
      <c r="K38" s="52"/>
      <c r="L38" s="52"/>
      <c r="M38" s="52"/>
      <c r="N38" s="52"/>
      <c r="O38" s="53"/>
      <c r="P38" s="318" t="s">
        <v>329</v>
      </c>
      <c r="Q38" s="319"/>
      <c r="AO38" s="8"/>
      <c r="AP38" s="22"/>
    </row>
    <row r="39" spans="1:66" ht="16.5" customHeight="1" x14ac:dyDescent="0.15">
      <c r="B39" s="317"/>
      <c r="AO39" s="8"/>
      <c r="AP39" s="22"/>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row>
    <row r="40" spans="1:66" ht="16.5" customHeight="1" x14ac:dyDescent="0.15">
      <c r="B40" s="58" t="s">
        <v>803</v>
      </c>
      <c r="AO40" s="8"/>
      <c r="AP40" s="22"/>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row>
    <row r="41" spans="1:66" ht="16.5" customHeight="1" x14ac:dyDescent="0.15">
      <c r="B41" s="58"/>
      <c r="D41" s="1" t="s">
        <v>810</v>
      </c>
      <c r="AO41" s="8"/>
      <c r="AP41" s="22"/>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row>
    <row r="42" spans="1:66" ht="16.5" customHeight="1" x14ac:dyDescent="0.15">
      <c r="B42" s="58"/>
      <c r="D42" s="1" t="s">
        <v>981</v>
      </c>
      <c r="AO42" s="8"/>
      <c r="AP42" s="22"/>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row>
    <row r="43" spans="1:66" ht="16.5" customHeight="1" x14ac:dyDescent="0.15">
      <c r="B43" s="58"/>
      <c r="D43" s="1" t="s">
        <v>811</v>
      </c>
      <c r="AO43" s="8"/>
      <c r="AP43" s="22"/>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row>
    <row r="44" spans="1:66" ht="16.5" customHeight="1" x14ac:dyDescent="0.15">
      <c r="B44" s="58"/>
      <c r="D44" s="1" t="s">
        <v>812</v>
      </c>
      <c r="AO44" s="8"/>
      <c r="AP44" s="22"/>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row>
    <row r="45" spans="1:66" s="1" customFormat="1" ht="13.5" x14ac:dyDescent="0.15">
      <c r="A45" s="27"/>
      <c r="B45" s="11"/>
      <c r="AO45" s="8"/>
      <c r="AP45" s="46"/>
      <c r="AR45"/>
      <c r="AS45"/>
      <c r="AT45"/>
      <c r="AU45"/>
      <c r="AV45"/>
      <c r="AW45"/>
      <c r="AX45"/>
      <c r="AY45"/>
      <c r="AZ45"/>
      <c r="BA45"/>
      <c r="BB45"/>
      <c r="BC45"/>
      <c r="BD45"/>
      <c r="BE45"/>
      <c r="BF45"/>
      <c r="BG45"/>
      <c r="BH45"/>
      <c r="BI45"/>
      <c r="BJ45"/>
      <c r="BK45"/>
      <c r="BL45"/>
      <c r="BM45"/>
      <c r="BN45"/>
    </row>
    <row r="46" spans="1:66" s="1" customFormat="1" ht="16.5" customHeight="1" x14ac:dyDescent="0.15">
      <c r="A46" s="27"/>
      <c r="B46" s="11"/>
      <c r="C46" s="320" t="s">
        <v>796</v>
      </c>
      <c r="AP46" s="22"/>
      <c r="AR46"/>
      <c r="AS46"/>
      <c r="AT46"/>
      <c r="AU46"/>
      <c r="AV46"/>
      <c r="AW46"/>
      <c r="AX46"/>
      <c r="AY46"/>
      <c r="AZ46"/>
      <c r="BA46"/>
      <c r="BB46"/>
      <c r="BC46"/>
      <c r="BD46"/>
      <c r="BE46"/>
      <c r="BF46"/>
      <c r="BG46"/>
      <c r="BH46"/>
      <c r="BI46"/>
      <c r="BJ46"/>
      <c r="BK46"/>
      <c r="BL46"/>
      <c r="BM46"/>
      <c r="BN46"/>
    </row>
    <row r="47" spans="1:66" ht="6" customHeight="1" x14ac:dyDescent="0.15">
      <c r="B47" s="58"/>
      <c r="AP47" s="22"/>
    </row>
    <row r="48" spans="1:66" s="1" customFormat="1" ht="16.5" customHeight="1" x14ac:dyDescent="0.15">
      <c r="A48" s="27"/>
      <c r="B48" s="11"/>
      <c r="D48" s="1" t="s">
        <v>326</v>
      </c>
      <c r="AP48" s="22"/>
      <c r="AR48"/>
      <c r="AS48"/>
      <c r="AT48"/>
      <c r="AU48"/>
      <c r="AV48"/>
      <c r="AW48"/>
      <c r="AX48"/>
      <c r="AY48"/>
      <c r="AZ48"/>
      <c r="BA48"/>
      <c r="BB48"/>
      <c r="BC48"/>
      <c r="BD48"/>
      <c r="BE48"/>
      <c r="BF48"/>
      <c r="BG48"/>
      <c r="BH48"/>
      <c r="BI48"/>
      <c r="BJ48"/>
      <c r="BK48"/>
      <c r="BL48"/>
      <c r="BM48"/>
      <c r="BN48"/>
    </row>
    <row r="49" spans="1:66" s="1" customFormat="1" ht="16.5" customHeight="1" x14ac:dyDescent="0.15">
      <c r="A49" s="27"/>
      <c r="B49" s="11"/>
      <c r="D49" s="1" t="s">
        <v>220</v>
      </c>
      <c r="AO49" s="8"/>
      <c r="AP49" s="22"/>
      <c r="AR49"/>
      <c r="AS49"/>
      <c r="AT49"/>
      <c r="AU49"/>
      <c r="AV49"/>
      <c r="AW49"/>
      <c r="AX49"/>
      <c r="AY49"/>
      <c r="AZ49"/>
      <c r="BA49"/>
      <c r="BB49"/>
      <c r="BC49"/>
      <c r="BD49"/>
      <c r="BE49"/>
      <c r="BF49"/>
      <c r="BG49"/>
      <c r="BH49"/>
      <c r="BI49"/>
      <c r="BJ49"/>
      <c r="BK49"/>
      <c r="BL49"/>
      <c r="BM49"/>
      <c r="BN49"/>
    </row>
    <row r="50" spans="1:66" s="1" customFormat="1" ht="16.5" customHeight="1" x14ac:dyDescent="0.15">
      <c r="A50" s="27"/>
      <c r="B50" s="11"/>
      <c r="D50" s="1" t="s">
        <v>221</v>
      </c>
      <c r="AO50" s="8"/>
      <c r="AP50" s="22"/>
      <c r="AR50"/>
      <c r="AS50"/>
      <c r="AT50"/>
      <c r="AU50"/>
      <c r="AV50"/>
      <c r="AW50"/>
      <c r="AX50"/>
      <c r="AY50"/>
      <c r="AZ50"/>
      <c r="BA50"/>
      <c r="BB50"/>
      <c r="BC50"/>
      <c r="BD50"/>
      <c r="BE50"/>
      <c r="BF50"/>
      <c r="BG50"/>
      <c r="BH50"/>
      <c r="BI50"/>
      <c r="BJ50"/>
      <c r="BK50"/>
      <c r="BL50"/>
      <c r="BM50"/>
      <c r="BN50"/>
    </row>
    <row r="51" spans="1:66" s="1" customFormat="1" ht="16.5" customHeight="1" x14ac:dyDescent="0.15">
      <c r="A51" s="27"/>
      <c r="B51" s="11"/>
      <c r="E51" s="720" t="s">
        <v>366</v>
      </c>
      <c r="F51" s="721"/>
      <c r="G51" s="722"/>
      <c r="H51" s="720" t="s">
        <v>183</v>
      </c>
      <c r="I51" s="721"/>
      <c r="J51" s="722"/>
      <c r="K51" s="720" t="s">
        <v>227</v>
      </c>
      <c r="L51" s="721"/>
      <c r="M51" s="722"/>
      <c r="N51" s="720" t="s">
        <v>224</v>
      </c>
      <c r="O51" s="721"/>
      <c r="P51" s="722"/>
      <c r="Q51" s="720" t="s">
        <v>177</v>
      </c>
      <c r="R51" s="721"/>
      <c r="S51" s="722"/>
      <c r="T51" s="720" t="s">
        <v>228</v>
      </c>
      <c r="U51" s="721"/>
      <c r="V51" s="722"/>
      <c r="W51" s="720" t="s">
        <v>247</v>
      </c>
      <c r="X51" s="726"/>
      <c r="Y51" s="727"/>
      <c r="Z51" s="720" t="s">
        <v>229</v>
      </c>
      <c r="AA51" s="721"/>
      <c r="AB51" s="722"/>
      <c r="AC51" s="720" t="s">
        <v>477</v>
      </c>
      <c r="AD51" s="721"/>
      <c r="AE51" s="722"/>
      <c r="AF51" s="720" t="s">
        <v>184</v>
      </c>
      <c r="AG51" s="721"/>
      <c r="AH51" s="722"/>
      <c r="AI51" s="720" t="s">
        <v>453</v>
      </c>
      <c r="AJ51" s="721"/>
      <c r="AK51" s="722"/>
      <c r="AL51" s="720" t="s">
        <v>185</v>
      </c>
      <c r="AM51" s="721"/>
      <c r="AN51" s="722"/>
      <c r="AO51" s="8"/>
      <c r="AP51" s="22"/>
      <c r="AR51"/>
      <c r="AS51"/>
      <c r="AT51"/>
      <c r="AU51"/>
      <c r="AV51"/>
      <c r="AW51"/>
      <c r="AX51"/>
      <c r="AY51"/>
      <c r="AZ51"/>
      <c r="BA51"/>
      <c r="BB51"/>
      <c r="BC51"/>
      <c r="BD51"/>
      <c r="BE51"/>
      <c r="BF51"/>
      <c r="BG51"/>
      <c r="BH51"/>
      <c r="BI51"/>
      <c r="BJ51"/>
      <c r="BK51"/>
      <c r="BL51"/>
      <c r="BM51"/>
      <c r="BN51"/>
    </row>
    <row r="52" spans="1:66" s="1" customFormat="1" ht="18" customHeight="1" x14ac:dyDescent="0.15">
      <c r="A52" s="27"/>
      <c r="B52" s="11"/>
      <c r="E52" s="723">
        <f>点検表!AK3</f>
        <v>20</v>
      </c>
      <c r="F52" s="724"/>
      <c r="G52" s="725"/>
      <c r="H52" s="723">
        <f>点検表!AL3</f>
        <v>15</v>
      </c>
      <c r="I52" s="724"/>
      <c r="J52" s="725"/>
      <c r="K52" s="723">
        <f>点検表!AM3</f>
        <v>15</v>
      </c>
      <c r="L52" s="724"/>
      <c r="M52" s="725"/>
      <c r="N52" s="723">
        <f>点検表!AN3</f>
        <v>15</v>
      </c>
      <c r="O52" s="724"/>
      <c r="P52" s="725"/>
      <c r="Q52" s="723">
        <f>点検表!AO3</f>
        <v>20</v>
      </c>
      <c r="R52" s="724"/>
      <c r="S52" s="725"/>
      <c r="T52" s="723">
        <f>点検表!AP3</f>
        <v>15</v>
      </c>
      <c r="U52" s="724"/>
      <c r="V52" s="725"/>
      <c r="W52" s="723">
        <f>点検表!AQ3</f>
        <v>7</v>
      </c>
      <c r="X52" s="724"/>
      <c r="Y52" s="725"/>
      <c r="Z52" s="723">
        <f>点検表!AR3</f>
        <v>15</v>
      </c>
      <c r="AA52" s="724"/>
      <c r="AB52" s="725"/>
      <c r="AC52" s="723">
        <f>点検表!AS3</f>
        <v>15</v>
      </c>
      <c r="AD52" s="724"/>
      <c r="AE52" s="725"/>
      <c r="AF52" s="723">
        <f>点検表!AT3</f>
        <v>25</v>
      </c>
      <c r="AG52" s="724"/>
      <c r="AH52" s="725"/>
      <c r="AI52" s="723">
        <f>点検表!AU3</f>
        <v>20</v>
      </c>
      <c r="AJ52" s="724"/>
      <c r="AK52" s="725"/>
      <c r="AL52" s="723">
        <f>点検表!AV3</f>
        <v>10</v>
      </c>
      <c r="AM52" s="724"/>
      <c r="AN52" s="725"/>
      <c r="AO52" s="8"/>
      <c r="AP52" s="22"/>
      <c r="AR52"/>
      <c r="AS52"/>
      <c r="AT52"/>
      <c r="AU52"/>
      <c r="AV52"/>
      <c r="AW52"/>
      <c r="AX52"/>
      <c r="AY52"/>
      <c r="AZ52"/>
      <c r="BA52"/>
      <c r="BB52"/>
      <c r="BC52"/>
      <c r="BD52"/>
      <c r="BE52"/>
      <c r="BF52"/>
      <c r="BG52"/>
      <c r="BH52"/>
      <c r="BI52"/>
      <c r="BJ52"/>
      <c r="BK52"/>
      <c r="BL52"/>
      <c r="BM52"/>
      <c r="BN52"/>
    </row>
    <row r="53" spans="1:66" ht="16.5" customHeight="1" x14ac:dyDescent="0.15">
      <c r="B53" s="11"/>
      <c r="D53" s="1" t="s">
        <v>798</v>
      </c>
      <c r="AP53" s="22"/>
    </row>
    <row r="54" spans="1:66" ht="16.5" customHeight="1" x14ac:dyDescent="0.15">
      <c r="B54" s="11"/>
      <c r="D54" s="1" t="s">
        <v>799</v>
      </c>
      <c r="AP54" s="22"/>
    </row>
    <row r="55" spans="1:66" ht="16.5" customHeight="1" x14ac:dyDescent="0.15">
      <c r="B55" s="11"/>
      <c r="D55" s="1" t="s">
        <v>222</v>
      </c>
      <c r="AO55" s="8"/>
      <c r="AP55" s="22"/>
    </row>
    <row r="56" spans="1:66" ht="16.5" customHeight="1" x14ac:dyDescent="0.15">
      <c r="B56" s="11"/>
      <c r="D56" s="1" t="s">
        <v>797</v>
      </c>
      <c r="AO56" s="8"/>
      <c r="AP56" s="22"/>
    </row>
    <row r="57" spans="1:66" ht="16.5" customHeight="1" x14ac:dyDescent="0.15">
      <c r="B57" s="11"/>
      <c r="D57" s="1" t="s">
        <v>327</v>
      </c>
      <c r="AP57" s="22"/>
    </row>
    <row r="58" spans="1:66" ht="16.5" customHeight="1" x14ac:dyDescent="0.15">
      <c r="B58" s="9"/>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0"/>
    </row>
    <row r="59" spans="1:66" ht="16.5" customHeight="1"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row>
    <row r="60" spans="1:66" ht="13.5" hidden="1" customHeight="1" x14ac:dyDescent="0.15">
      <c r="B60" s="1"/>
    </row>
  </sheetData>
  <sheetProtection algorithmName="SHA-512" hashValue="0UcAS6idFIWDFiRhnasco10l0oWM3y/vygle9HVWmC6CnAUNXK9S2xqrfFQzXMtq1xyP4gLyDILe7EF4mlnXvg==" saltValue="XGRRjf7afiy8dJMqPwSihQ==" spinCount="100000" sheet="1" selectLockedCells="1"/>
  <mergeCells count="24">
    <mergeCell ref="AF51:AH51"/>
    <mergeCell ref="Q52:S52"/>
    <mergeCell ref="AL51:AN51"/>
    <mergeCell ref="AI51:AK51"/>
    <mergeCell ref="Z51:AB51"/>
    <mergeCell ref="AC51:AE51"/>
    <mergeCell ref="Q51:S51"/>
    <mergeCell ref="AL52:AN52"/>
    <mergeCell ref="AF52:AH52"/>
    <mergeCell ref="AI52:AK52"/>
    <mergeCell ref="T51:V51"/>
    <mergeCell ref="T52:V52"/>
    <mergeCell ref="W51:Y51"/>
    <mergeCell ref="W52:Y52"/>
    <mergeCell ref="Z52:AB52"/>
    <mergeCell ref="AC52:AE52"/>
    <mergeCell ref="E51:G51"/>
    <mergeCell ref="H51:J51"/>
    <mergeCell ref="K51:M51"/>
    <mergeCell ref="N51:P51"/>
    <mergeCell ref="E52:G52"/>
    <mergeCell ref="H52:J52"/>
    <mergeCell ref="K52:M52"/>
    <mergeCell ref="N52:P52"/>
  </mergeCells>
  <phoneticPr fontId="3"/>
  <hyperlinks>
    <hyperlink ref="E16" r:id="rId1" display="http://www.kankyo.metro.tokyo.jp/climate/rules/secure_environment.html" xr:uid="{00000000-0004-0000-0000-000000000000}"/>
    <hyperlink ref="E33" r:id="rId2" display="http://www.kankyo.metro.tokyo.jp/climate/large_scale/cap_and_trade/rules.html" xr:uid="{00000000-0004-0000-0000-000001000000}"/>
  </hyperlinks>
  <printOptions horizontalCentered="1"/>
  <pageMargins left="0.39370078740157483" right="0.19685039370078741" top="0.39370078740157483" bottom="0.19685039370078741" header="0.31496062992125984" footer="0.11811023622047245"/>
  <pageSetup paperSize="9" scale="93"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F100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11.625" customWidth="1"/>
    <col min="7" max="7" width="20.625" customWidth="1"/>
    <col min="8" max="8" width="13.25" customWidth="1"/>
    <col min="9" max="9" width="8.125" customWidth="1"/>
    <col min="10" max="10" width="6.125" customWidth="1"/>
    <col min="11" max="14" width="8.125" customWidth="1"/>
    <col min="15" max="16" width="2.625" customWidth="1"/>
    <col min="17" max="233" width="8.75" hidden="1" customWidth="1"/>
    <col min="234" max="234" width="2.125" hidden="1" customWidth="1"/>
    <col min="235" max="235" width="2.625" hidden="1" customWidth="1"/>
    <col min="236" max="236" width="3.625" hidden="1" customWidth="1"/>
    <col min="237" max="237" width="4.625" hidden="1" customWidth="1"/>
    <col min="238" max="238" width="6.625" hidden="1" customWidth="1"/>
    <col min="239" max="239" width="13.625" hidden="1" customWidth="1"/>
    <col min="240" max="240" width="5.625" hidden="1" customWidth="1"/>
  </cols>
  <sheetData>
    <row r="1" spans="2:37" ht="13.5" hidden="1" customHeight="1" x14ac:dyDescent="0.15">
      <c r="B1" s="19"/>
      <c r="C1" s="1"/>
      <c r="D1" s="1"/>
      <c r="E1" s="1"/>
      <c r="F1" s="1"/>
      <c r="G1" s="1"/>
      <c r="H1" s="1"/>
      <c r="I1" s="460">
        <f>IF($I$10=0,0,I11/$I$10)</f>
        <v>0</v>
      </c>
      <c r="J1" s="1"/>
      <c r="K1" s="460">
        <f>IF($I$10=0,0,K12/$I$10)</f>
        <v>0</v>
      </c>
      <c r="L1" s="460">
        <f>IF($I$10=0,0,L12/$I$10)</f>
        <v>0</v>
      </c>
      <c r="M1" s="460">
        <f>IF($I$10=0,0,M12/$I$10)</f>
        <v>0</v>
      </c>
      <c r="N1" s="460">
        <f>IF($I$10=0,0,N12/$I$10)</f>
        <v>0</v>
      </c>
      <c r="O1" s="1"/>
      <c r="P1" s="1"/>
      <c r="Q1" t="s">
        <v>85</v>
      </c>
      <c r="R1" t="s">
        <v>506</v>
      </c>
    </row>
    <row r="2" spans="2:37" x14ac:dyDescent="0.15">
      <c r="B2" s="1"/>
      <c r="C2" s="1"/>
      <c r="D2" s="1"/>
      <c r="E2" s="1"/>
      <c r="F2" s="1"/>
      <c r="G2" s="1"/>
      <c r="H2" s="1"/>
      <c r="I2" s="1"/>
      <c r="J2" s="1"/>
      <c r="K2" s="1"/>
      <c r="L2" s="1"/>
      <c r="M2" s="1"/>
      <c r="N2" s="1"/>
      <c r="O2" s="1"/>
      <c r="P2" s="2"/>
      <c r="Q2" s="1"/>
      <c r="R2" s="1" t="s">
        <v>130</v>
      </c>
      <c r="S2" s="6">
        <f>点検表!$AR$4</f>
        <v>-15</v>
      </c>
    </row>
    <row r="3" spans="2:37" ht="13.5" customHeight="1" x14ac:dyDescent="0.15">
      <c r="B3" s="1"/>
      <c r="C3" s="1" t="s">
        <v>229</v>
      </c>
      <c r="D3" s="1"/>
      <c r="E3" s="1"/>
      <c r="F3" s="1"/>
      <c r="G3" s="1"/>
      <c r="H3" s="1"/>
      <c r="I3" s="1"/>
      <c r="J3" s="1"/>
      <c r="K3" s="1"/>
      <c r="L3" s="1"/>
      <c r="M3" s="1"/>
      <c r="N3" s="1"/>
      <c r="O3" s="1"/>
      <c r="P3" s="2"/>
      <c r="Q3" s="200" t="s">
        <v>243</v>
      </c>
      <c r="R3" s="200" t="s">
        <v>241</v>
      </c>
      <c r="S3" s="200" t="s">
        <v>302</v>
      </c>
      <c r="T3" s="200" t="s">
        <v>350</v>
      </c>
      <c r="U3" s="200" t="s">
        <v>244</v>
      </c>
      <c r="V3" s="200" t="s">
        <v>245</v>
      </c>
      <c r="W3" s="200" t="s">
        <v>246</v>
      </c>
      <c r="X3" s="200" t="s">
        <v>74</v>
      </c>
    </row>
    <row r="4" spans="2:37" x14ac:dyDescent="0.15">
      <c r="C4" s="1"/>
      <c r="D4" s="1"/>
      <c r="J4" s="211"/>
      <c r="P4" s="2"/>
      <c r="R4" s="1">
        <f>COUNTIF($E$13:$E$1002,R5)</f>
        <v>0</v>
      </c>
      <c r="S4" s="1">
        <f>COUNTIF($E$13:$E$1002,S5)</f>
        <v>0</v>
      </c>
      <c r="T4" s="1">
        <f>COUNTIF($E$13:$E$1002,T5)</f>
        <v>0</v>
      </c>
      <c r="U4" s="1">
        <f t="shared" ref="U4:AK4" si="0">COUNTIF($E$13:$E$1002,U5)</f>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row>
    <row r="5" spans="2:37" ht="15" customHeight="1" x14ac:dyDescent="0.15">
      <c r="C5" s="896" t="s">
        <v>510</v>
      </c>
      <c r="D5" s="827" t="s">
        <v>702</v>
      </c>
      <c r="E5" s="827" t="s">
        <v>511</v>
      </c>
      <c r="F5" s="827" t="s">
        <v>512</v>
      </c>
      <c r="G5" s="896" t="s">
        <v>530</v>
      </c>
      <c r="H5" s="896" t="s">
        <v>614</v>
      </c>
      <c r="I5" s="827" t="s">
        <v>299</v>
      </c>
      <c r="J5" s="904" t="s">
        <v>451</v>
      </c>
      <c r="K5" s="887" t="s">
        <v>620</v>
      </c>
      <c r="L5" s="887"/>
      <c r="M5" s="887"/>
      <c r="N5" s="899"/>
      <c r="O5" s="183"/>
      <c r="P5" s="348"/>
      <c r="Q5" s="6" t="str">
        <f ca="1">IF($I$10=0,"",OFFSET(R5,0,MATCH(MAX(R6:AK6),R6:AK6,0)-1,1,1))</f>
        <v/>
      </c>
      <c r="R5" s="1">
        <f>MIN($E$13:$E$1002)</f>
        <v>0</v>
      </c>
      <c r="S5" s="1">
        <f>IF(ISERROR(SMALL($E$13:$E$1002,SUM($R4:R4)+1)),0,SMALL($E$13:$E$1002,SUM($R4:R4)+1))</f>
        <v>0</v>
      </c>
      <c r="T5" s="1">
        <f>IF(ISERROR(SMALL($E$13:$E$1002,SUM($R4:S4)+1)),0,SMALL($E$13:$E$1002,SUM($R4:S4)+1))</f>
        <v>0</v>
      </c>
      <c r="U5" s="1">
        <f>IF(ISERROR(SMALL($E$13:$E$1002,SUM($R4:T4)+1)),0,SMALL($E$13:$E$1002,SUM($R4:T4)+1))</f>
        <v>0</v>
      </c>
      <c r="V5" s="1">
        <f>IF(ISERROR(SMALL($E$13:$E$1002,SUM($R4:U4)+1)),0,SMALL($E$13:$E$1002,SUM($R4:U4)+1))</f>
        <v>0</v>
      </c>
      <c r="W5" s="1">
        <f>IF(ISERROR(SMALL($E$13:$E$1002,SUM($R4:V4)+1)),0,SMALL($E$13:$E$1002,SUM($R4:V4)+1))</f>
        <v>0</v>
      </c>
      <c r="X5" s="1">
        <f>IF(ISERROR(SMALL($E$13:$E$1002,SUM($R4:W4)+1)),0,SMALL($E$13:$E$1002,SUM($R4:W4)+1))</f>
        <v>0</v>
      </c>
      <c r="Y5" s="1">
        <f>IF(ISERROR(SMALL($E$13:$E$1002,SUM($R4:X4)+1)),0,SMALL($E$13:$E$1002,SUM($R4:X4)+1))</f>
        <v>0</v>
      </c>
      <c r="Z5" s="1">
        <f>IF(ISERROR(SMALL($E$13:$E$1002,SUM($R4:Y4)+1)),0,SMALL($E$13:$E$1002,SUM($R4:Y4)+1))</f>
        <v>0</v>
      </c>
      <c r="AA5" s="1">
        <f>IF(ISERROR(SMALL($E$13:$E$1002,SUM($R4:Z4)+1)),0,SMALL($E$13:$E$1002,SUM($R4:Z4)+1))</f>
        <v>0</v>
      </c>
      <c r="AB5" s="1">
        <f>IF(ISERROR(SMALL($E$13:$E$1002,SUM($R4:AA4)+1)),0,SMALL($E$13:$E$1002,SUM($R4:AA4)+1))</f>
        <v>0</v>
      </c>
      <c r="AC5" s="1">
        <f>IF(ISERROR(SMALL($E$13:$E$1002,SUM($R4:AB4)+1)),0,SMALL($E$13:$E$1002,SUM($R4:AB4)+1))</f>
        <v>0</v>
      </c>
      <c r="AD5" s="1">
        <f>IF(ISERROR(SMALL($E$13:$E$1002,SUM($R4:AC4)+1)),0,SMALL($E$13:$E$1002,SUM($R4:AC4)+1))</f>
        <v>0</v>
      </c>
      <c r="AE5" s="1">
        <f>IF(ISERROR(SMALL($E$13:$E$1002,SUM($R4:AD4)+1)),0,SMALL($E$13:$E$1002,SUM($R4:AD4)+1))</f>
        <v>0</v>
      </c>
      <c r="AF5" s="1">
        <f>IF(ISERROR(SMALL($E$13:$E$1002,SUM($R4:AE4)+1)),0,SMALL($E$13:$E$1002,SUM($R4:AE4)+1))</f>
        <v>0</v>
      </c>
      <c r="AG5" s="1">
        <f>IF(ISERROR(SMALL($E$13:$E$1002,SUM($R4:AF4)+1)),0,SMALL($E$13:$E$1002,SUM($R4:AF4)+1))</f>
        <v>0</v>
      </c>
      <c r="AH5" s="1">
        <f>IF(ISERROR(SMALL($E$13:$E$1002,SUM($R4:AG4)+1)),0,SMALL($E$13:$E$1002,SUM($R4:AG4)+1))</f>
        <v>0</v>
      </c>
      <c r="AI5" s="1">
        <f>IF(ISERROR(SMALL($E$13:$E$1002,SUM($R4:AH4)+1)),0,SMALL($E$13:$E$1002,SUM($R4:AH4)+1))</f>
        <v>0</v>
      </c>
      <c r="AJ5" s="1">
        <f>IF(ISERROR(SMALL($E$13:$E$1002,SUM($R4:AI4)+1)),0,SMALL($E$13:$E$1002,SUM($R4:AI4)+1))</f>
        <v>0</v>
      </c>
      <c r="AK5" s="1">
        <f>IF(ISERROR(SMALL($E$13:$E$1002,SUM($R4:AJ4)+1)),0,SMALL($E$13:$E$1002,SUM($R4:AJ4)+1))</f>
        <v>0</v>
      </c>
    </row>
    <row r="6" spans="2:37" ht="15" customHeight="1" x14ac:dyDescent="0.15">
      <c r="C6" s="897"/>
      <c r="D6" s="885"/>
      <c r="E6" s="885"/>
      <c r="F6" s="897"/>
      <c r="G6" s="897"/>
      <c r="H6" s="897"/>
      <c r="I6" s="885"/>
      <c r="J6" s="905"/>
      <c r="K6" s="907" t="s">
        <v>239</v>
      </c>
      <c r="L6" s="901" t="s">
        <v>1033</v>
      </c>
      <c r="M6" s="827" t="s">
        <v>539</v>
      </c>
      <c r="N6" s="827" t="s">
        <v>544</v>
      </c>
      <c r="O6" s="398"/>
      <c r="P6" s="391"/>
      <c r="Q6" s="1"/>
      <c r="R6" s="1">
        <f t="array" ref="R6">SUM(IF($E13:$E1002=R5,$I13:$I1002*$J13:$J1002,0))</f>
        <v>0</v>
      </c>
      <c r="S6" s="1">
        <f t="array" ref="S6">SUM(IF($E13:$E1002=S5,$I13:$I1002*$J13:$J1002,0))</f>
        <v>0</v>
      </c>
      <c r="T6" s="1">
        <f t="array" ref="T6">SUM(IF($E13:$E1002=T5,$I13:$I1002*$J13:$J1002,0))</f>
        <v>0</v>
      </c>
      <c r="U6" s="1">
        <f t="array" ref="U6">SUM(IF($E13:$E1002=U5,$I13:$I1002*$J13:$J1002,0))</f>
        <v>0</v>
      </c>
      <c r="V6" s="1">
        <f t="array" ref="V6">SUM(IF($E13:$E1002=V5,$I13:$I1002*$J13:$J1002,0))</f>
        <v>0</v>
      </c>
      <c r="W6" s="1">
        <f t="array" ref="W6">SUM(IF($E13:$E1002=W5,$I13:$I1002*$J13:$J1002,0))</f>
        <v>0</v>
      </c>
      <c r="X6" s="1">
        <f t="array" ref="X6">SUM(IF($E13:$E1002=X5,$I13:$I1002*$J13:$J1002,0))</f>
        <v>0</v>
      </c>
      <c r="Y6" s="1">
        <f t="array" ref="Y6">SUM(IF($E13:$E1002=Y5,$I13:$I1002*$J13:$J1002,0))</f>
        <v>0</v>
      </c>
      <c r="Z6" s="1">
        <f t="array" ref="Z6">SUM(IF($E13:$E1002=Z5,$I13:$I1002*$J13:$J1002,0))</f>
        <v>0</v>
      </c>
      <c r="AA6" s="1">
        <f t="array" ref="AA6">SUM(IF($E13:$E1002=AA5,$I13:$I1002*$J13:$J1002,0))</f>
        <v>0</v>
      </c>
      <c r="AB6" s="1">
        <f t="array" ref="AB6">SUM(IF($E13:$E1002=AB5,$I13:$I1002*$J13:$J1002,0))</f>
        <v>0</v>
      </c>
      <c r="AC6" s="1">
        <f t="array" ref="AC6">SUM(IF($E13:$E1002=AC5,$I13:$I1002*$J13:$J1002,0))</f>
        <v>0</v>
      </c>
      <c r="AD6" s="1">
        <f t="array" ref="AD6">SUM(IF($E13:$E1002=AD5,$I13:$I1002*$J13:$J1002,0))</f>
        <v>0</v>
      </c>
      <c r="AE6" s="1">
        <f t="array" ref="AE6">SUM(IF($E13:$E1002=AE5,$I13:$I1002*$J13:$J1002,0))</f>
        <v>0</v>
      </c>
      <c r="AF6" s="1">
        <f t="array" ref="AF6">SUM(IF($E13:$E1002=AF5,$I13:$I1002*$J13:$J1002,0))</f>
        <v>0</v>
      </c>
      <c r="AG6" s="1">
        <f t="array" ref="AG6">SUM(IF($E13:$E1002=AG5,$I13:$I1002*$J13:$J1002,0))</f>
        <v>0</v>
      </c>
      <c r="AH6" s="1">
        <f t="array" ref="AH6">SUM(IF($E13:$E1002=AH5,$I13:$I1002*$J13:$J1002,0))</f>
        <v>0</v>
      </c>
      <c r="AI6" s="1">
        <f t="array" ref="AI6">SUM(IF($E13:$E1002=AI5,$I13:$I1002*$J13:$J1002,0))</f>
        <v>0</v>
      </c>
      <c r="AJ6" s="1">
        <f t="array" ref="AJ6">SUM(IF($E13:$E1002=AJ5,$I13:$I1002*$J13:$J1002,0))</f>
        <v>0</v>
      </c>
      <c r="AK6" s="1">
        <f t="array" ref="AK6">SUM(IF($E13:$E1002=AK5,$I13:$I1002*$J13:$J1002,0))</f>
        <v>0</v>
      </c>
    </row>
    <row r="7" spans="2:37" ht="60" customHeight="1" x14ac:dyDescent="0.15">
      <c r="C7" s="897"/>
      <c r="D7" s="851"/>
      <c r="E7" s="885"/>
      <c r="F7" s="897"/>
      <c r="G7" s="897"/>
      <c r="H7" s="897"/>
      <c r="I7" s="851"/>
      <c r="J7" s="906"/>
      <c r="K7" s="908"/>
      <c r="L7" s="901"/>
      <c r="M7" s="851"/>
      <c r="N7" s="885"/>
      <c r="O7" s="398"/>
      <c r="P7" s="391"/>
      <c r="Q7" s="399"/>
      <c r="R7" s="3"/>
    </row>
    <row r="8" spans="2:37" ht="2.1" customHeight="1" x14ac:dyDescent="0.15">
      <c r="C8" s="327"/>
      <c r="D8" s="327"/>
      <c r="E8" s="13"/>
      <c r="F8" s="327"/>
      <c r="G8" s="327"/>
      <c r="H8" s="327"/>
      <c r="I8" s="13"/>
      <c r="J8" s="172"/>
      <c r="K8" s="13"/>
      <c r="L8" s="13"/>
      <c r="M8" s="13"/>
      <c r="N8" s="13"/>
      <c r="O8" s="332"/>
      <c r="P8" s="391"/>
      <c r="Q8" s="35"/>
      <c r="R8" s="3"/>
    </row>
    <row r="9" spans="2:37" ht="15" customHeight="1" x14ac:dyDescent="0.15">
      <c r="C9" s="762" t="s">
        <v>524</v>
      </c>
      <c r="D9" s="763"/>
      <c r="E9" s="763"/>
      <c r="F9" s="763"/>
      <c r="G9" s="764"/>
      <c r="H9" s="327" t="s">
        <v>454</v>
      </c>
      <c r="I9" s="327" t="s">
        <v>454</v>
      </c>
      <c r="J9" s="327" t="s">
        <v>454</v>
      </c>
      <c r="K9" s="429" t="str">
        <f>IF($I$10=0,"   －",K$10/$I$10)</f>
        <v xml:space="preserve">   －</v>
      </c>
      <c r="L9" s="429" t="str">
        <f>IF($I$10=0,"   －",L$10/$I$10)</f>
        <v xml:space="preserve">   －</v>
      </c>
      <c r="M9" s="429" t="str">
        <f>IF($I$10=0,"   －",M$10/$I$10)</f>
        <v xml:space="preserve">   －</v>
      </c>
      <c r="N9" s="429" t="str">
        <f>IF($I$10=0,"   －",N$10/$I$10)</f>
        <v xml:space="preserve">   －</v>
      </c>
      <c r="O9" s="349"/>
      <c r="P9" s="341"/>
      <c r="Q9" s="380"/>
    </row>
    <row r="10" spans="2:37" ht="15" customHeight="1" x14ac:dyDescent="0.15">
      <c r="C10" s="803" t="s">
        <v>526</v>
      </c>
      <c r="D10" s="804"/>
      <c r="E10" s="804"/>
      <c r="F10" s="805"/>
      <c r="G10" s="327" t="s">
        <v>343</v>
      </c>
      <c r="H10" s="327" t="s">
        <v>454</v>
      </c>
      <c r="I10" s="352">
        <f>SUMPRODUCT(I13:I1002,$J13:$J1002)</f>
        <v>0</v>
      </c>
      <c r="J10" s="413">
        <f>SUM(J13:J1002)</f>
        <v>0</v>
      </c>
      <c r="K10" s="352">
        <f t="array" ref="K10">SUM(IF(K13:K1002="○",$I13:$I1002*$J13:$J1002,0))</f>
        <v>0</v>
      </c>
      <c r="L10" s="352">
        <f t="array" ref="L10">SUM(IF(L13:L1002="○",$I13:$I1002*$J13:$J1002,0))</f>
        <v>0</v>
      </c>
      <c r="M10" s="352">
        <f t="array" ref="M10">SUM(IF(M13:M1002="○",$I13:$I1002*$J13:$J1002,0))</f>
        <v>0</v>
      </c>
      <c r="N10" s="352">
        <f t="array" ref="N10">SUM(IF(N13:N1002="○",$I13:$I1002*$J13:$J1002,0))</f>
        <v>0</v>
      </c>
      <c r="O10" s="400"/>
      <c r="P10" s="401"/>
      <c r="Q10" s="380"/>
    </row>
    <row r="11" spans="2:37" ht="15" customHeight="1" x14ac:dyDescent="0.15">
      <c r="C11" s="890"/>
      <c r="D11" s="891"/>
      <c r="E11" s="891"/>
      <c r="F11" s="892"/>
      <c r="G11" s="13" t="s">
        <v>705</v>
      </c>
      <c r="H11" s="327" t="s">
        <v>454</v>
      </c>
      <c r="I11" s="352">
        <f t="array" ref="I11">SUM(IF($D13:$D1002="○",$I13:$I1002*$J13:$J1002,0))</f>
        <v>0</v>
      </c>
      <c r="J11" s="413">
        <f>SUMIF($D13:$D1002,"○",J13:J1002)</f>
        <v>0</v>
      </c>
      <c r="K11" s="327" t="s">
        <v>454</v>
      </c>
      <c r="L11" s="327" t="s">
        <v>454</v>
      </c>
      <c r="M11" s="327" t="s">
        <v>454</v>
      </c>
      <c r="N11" s="327" t="s">
        <v>454</v>
      </c>
      <c r="O11" s="349"/>
      <c r="P11" s="341"/>
      <c r="Q11" s="380"/>
    </row>
    <row r="12" spans="2:37" ht="15" customHeight="1" x14ac:dyDescent="0.15">
      <c r="C12" s="893"/>
      <c r="D12" s="894"/>
      <c r="E12" s="894"/>
      <c r="F12" s="895"/>
      <c r="G12" s="13" t="s">
        <v>710</v>
      </c>
      <c r="H12" s="327" t="s">
        <v>454</v>
      </c>
      <c r="I12" s="327" t="s">
        <v>454</v>
      </c>
      <c r="J12" s="327" t="s">
        <v>454</v>
      </c>
      <c r="K12" s="352">
        <f t="array" ref="K12">SUM(IF(($D13:$D1002="○")*(K13:K1002=""),$I13:$I1002*$J13:$J1002,0))</f>
        <v>0</v>
      </c>
      <c r="L12" s="352">
        <f t="array" ref="L12">SUM(IF(($D13:$D1002="○")*(L13:L1002=""),$I13:$I1002*$J13:$J1002,0))</f>
        <v>0</v>
      </c>
      <c r="M12" s="352">
        <f t="array" ref="M12">SUM(IF(($D13:$D1002="○")*(L13:L1002="")*(M13:M1002=""),$I13:$I1002*$J13:$J1002,0))</f>
        <v>0</v>
      </c>
      <c r="N12" s="352">
        <f t="array" ref="N12">SUM(IF(($D13:$D1002="○")*(L13:L1002="")*(M13:M1002="")*(N13:N1002=""),$I13:$I1002*$J13:$J1002,0))</f>
        <v>0</v>
      </c>
      <c r="O12" s="349"/>
      <c r="P12" s="341"/>
      <c r="Q12" s="380"/>
    </row>
    <row r="13" spans="2:37" ht="13.5" customHeight="1" x14ac:dyDescent="0.15">
      <c r="C13" s="354">
        <v>1</v>
      </c>
      <c r="D13" s="47" t="str">
        <f t="shared" ref="D13:D76" si="1">IF(E13="","",IF(E13&lt;=$S$2,"○",""))</f>
        <v/>
      </c>
      <c r="E13" s="393"/>
      <c r="F13" s="446"/>
      <c r="G13" s="446"/>
      <c r="H13" s="515"/>
      <c r="I13" s="384"/>
      <c r="J13" s="425"/>
      <c r="K13" s="375"/>
      <c r="L13" s="375"/>
      <c r="M13" s="375"/>
      <c r="N13" s="375"/>
      <c r="O13" s="360"/>
      <c r="P13" s="361"/>
      <c r="Q13" s="82"/>
    </row>
    <row r="14" spans="2:37" ht="13.5" customHeight="1" x14ac:dyDescent="0.15">
      <c r="C14" s="362">
        <f>C13+1</f>
        <v>2</v>
      </c>
      <c r="D14" s="47" t="str">
        <f t="shared" si="1"/>
        <v/>
      </c>
      <c r="E14" s="355"/>
      <c r="F14" s="447"/>
      <c r="G14" s="447"/>
      <c r="H14" s="515"/>
      <c r="I14" s="386"/>
      <c r="J14" s="15"/>
      <c r="K14" s="378"/>
      <c r="L14" s="344"/>
      <c r="M14" s="344"/>
      <c r="N14" s="375"/>
      <c r="O14" s="360"/>
      <c r="P14" s="361"/>
      <c r="Q14" s="82"/>
    </row>
    <row r="15" spans="2:37" ht="13.5" customHeight="1" x14ac:dyDescent="0.15">
      <c r="C15" s="362">
        <f>C14+1</f>
        <v>3</v>
      </c>
      <c r="D15" s="47" t="str">
        <f t="shared" si="1"/>
        <v/>
      </c>
      <c r="E15" s="355"/>
      <c r="F15" s="447"/>
      <c r="G15" s="447"/>
      <c r="H15" s="515"/>
      <c r="I15" s="386"/>
      <c r="J15" s="15"/>
      <c r="K15" s="378"/>
      <c r="L15" s="344"/>
      <c r="M15" s="344"/>
      <c r="N15" s="375"/>
      <c r="O15" s="360"/>
      <c r="P15" s="361"/>
      <c r="Q15" s="82"/>
    </row>
    <row r="16" spans="2:37" ht="13.5" customHeight="1" x14ac:dyDescent="0.15">
      <c r="C16" s="362">
        <f t="shared" ref="C16:C41" si="2">C15+1</f>
        <v>4</v>
      </c>
      <c r="D16" s="47" t="str">
        <f t="shared" si="1"/>
        <v/>
      </c>
      <c r="E16" s="355"/>
      <c r="F16" s="447"/>
      <c r="G16" s="447"/>
      <c r="H16" s="515"/>
      <c r="I16" s="386"/>
      <c r="J16" s="15"/>
      <c r="K16" s="378"/>
      <c r="L16" s="344"/>
      <c r="M16" s="344"/>
      <c r="N16" s="344"/>
      <c r="O16" s="360"/>
      <c r="P16" s="361"/>
      <c r="Q16" s="82"/>
    </row>
    <row r="17" spans="3:17" ht="13.5" customHeight="1" x14ac:dyDescent="0.15">
      <c r="C17" s="362">
        <f t="shared" si="2"/>
        <v>5</v>
      </c>
      <c r="D17" s="47" t="str">
        <f t="shared" si="1"/>
        <v/>
      </c>
      <c r="E17" s="355"/>
      <c r="F17" s="447"/>
      <c r="G17" s="447"/>
      <c r="H17" s="515"/>
      <c r="I17" s="386"/>
      <c r="J17" s="15"/>
      <c r="K17" s="378"/>
      <c r="L17" s="344"/>
      <c r="M17" s="344"/>
      <c r="N17" s="344"/>
      <c r="O17" s="360"/>
      <c r="P17" s="361"/>
      <c r="Q17" s="82"/>
    </row>
    <row r="18" spans="3:17" ht="13.5" customHeight="1" x14ac:dyDescent="0.15">
      <c r="C18" s="362">
        <f t="shared" si="2"/>
        <v>6</v>
      </c>
      <c r="D18" s="47" t="str">
        <f t="shared" si="1"/>
        <v/>
      </c>
      <c r="E18" s="355"/>
      <c r="F18" s="447"/>
      <c r="G18" s="447"/>
      <c r="H18" s="515"/>
      <c r="I18" s="386"/>
      <c r="J18" s="15"/>
      <c r="K18" s="378"/>
      <c r="L18" s="344"/>
      <c r="M18" s="344"/>
      <c r="N18" s="344"/>
      <c r="O18" s="360"/>
      <c r="P18" s="361"/>
      <c r="Q18" s="82"/>
    </row>
    <row r="19" spans="3:17" ht="13.5" customHeight="1" x14ac:dyDescent="0.15">
      <c r="C19" s="362">
        <f t="shared" si="2"/>
        <v>7</v>
      </c>
      <c r="D19" s="47" t="str">
        <f t="shared" si="1"/>
        <v/>
      </c>
      <c r="E19" s="355"/>
      <c r="F19" s="447"/>
      <c r="G19" s="447"/>
      <c r="H19" s="515"/>
      <c r="I19" s="386"/>
      <c r="J19" s="15"/>
      <c r="K19" s="378"/>
      <c r="L19" s="344"/>
      <c r="M19" s="344"/>
      <c r="N19" s="344"/>
      <c r="O19" s="360"/>
      <c r="P19" s="361"/>
      <c r="Q19" s="82"/>
    </row>
    <row r="20" spans="3:17" ht="13.5" customHeight="1" x14ac:dyDescent="0.15">
      <c r="C20" s="362">
        <f t="shared" si="2"/>
        <v>8</v>
      </c>
      <c r="D20" s="47" t="str">
        <f t="shared" si="1"/>
        <v/>
      </c>
      <c r="E20" s="355"/>
      <c r="F20" s="447"/>
      <c r="G20" s="447"/>
      <c r="H20" s="515"/>
      <c r="I20" s="386"/>
      <c r="J20" s="15"/>
      <c r="K20" s="378"/>
      <c r="L20" s="344"/>
      <c r="M20" s="344"/>
      <c r="N20" s="344"/>
      <c r="O20" s="360"/>
      <c r="P20" s="361"/>
      <c r="Q20" s="82"/>
    </row>
    <row r="21" spans="3:17" ht="13.5" customHeight="1" x14ac:dyDescent="0.15">
      <c r="C21" s="362">
        <f t="shared" si="2"/>
        <v>9</v>
      </c>
      <c r="D21" s="47" t="str">
        <f t="shared" si="1"/>
        <v/>
      </c>
      <c r="E21" s="355"/>
      <c r="F21" s="447"/>
      <c r="G21" s="447"/>
      <c r="H21" s="515"/>
      <c r="I21" s="386"/>
      <c r="J21" s="15"/>
      <c r="K21" s="378"/>
      <c r="L21" s="344"/>
      <c r="M21" s="344"/>
      <c r="N21" s="344"/>
      <c r="O21" s="360"/>
      <c r="P21" s="361"/>
      <c r="Q21" s="82"/>
    </row>
    <row r="22" spans="3:17" ht="13.5" customHeight="1" x14ac:dyDescent="0.15">
      <c r="C22" s="362">
        <f t="shared" si="2"/>
        <v>10</v>
      </c>
      <c r="D22" s="47" t="str">
        <f t="shared" si="1"/>
        <v/>
      </c>
      <c r="E22" s="355"/>
      <c r="F22" s="447"/>
      <c r="G22" s="447"/>
      <c r="H22" s="515"/>
      <c r="I22" s="386"/>
      <c r="J22" s="15"/>
      <c r="K22" s="378"/>
      <c r="L22" s="344"/>
      <c r="M22" s="344"/>
      <c r="N22" s="344"/>
      <c r="O22" s="360"/>
      <c r="P22" s="361"/>
      <c r="Q22" s="82"/>
    </row>
    <row r="23" spans="3:17" ht="13.5" customHeight="1" x14ac:dyDescent="0.15">
      <c r="C23" s="362">
        <f t="shared" si="2"/>
        <v>11</v>
      </c>
      <c r="D23" s="47" t="str">
        <f t="shared" si="1"/>
        <v/>
      </c>
      <c r="E23" s="355"/>
      <c r="F23" s="447"/>
      <c r="G23" s="447"/>
      <c r="H23" s="515"/>
      <c r="I23" s="386"/>
      <c r="J23" s="15"/>
      <c r="K23" s="378"/>
      <c r="L23" s="344"/>
      <c r="M23" s="344"/>
      <c r="N23" s="344"/>
      <c r="O23" s="360"/>
      <c r="P23" s="361"/>
      <c r="Q23" s="82"/>
    </row>
    <row r="24" spans="3:17" ht="13.5" customHeight="1" x14ac:dyDescent="0.15">
      <c r="C24" s="362">
        <f t="shared" si="2"/>
        <v>12</v>
      </c>
      <c r="D24" s="47" t="str">
        <f t="shared" si="1"/>
        <v/>
      </c>
      <c r="E24" s="355"/>
      <c r="F24" s="447"/>
      <c r="G24" s="447"/>
      <c r="H24" s="515"/>
      <c r="I24" s="386"/>
      <c r="J24" s="15"/>
      <c r="K24" s="378"/>
      <c r="L24" s="344"/>
      <c r="M24" s="344"/>
      <c r="N24" s="344"/>
      <c r="O24" s="360"/>
      <c r="P24" s="361"/>
      <c r="Q24" s="82"/>
    </row>
    <row r="25" spans="3:17" ht="13.5" customHeight="1" x14ac:dyDescent="0.15">
      <c r="C25" s="362">
        <f t="shared" si="2"/>
        <v>13</v>
      </c>
      <c r="D25" s="47" t="str">
        <f t="shared" si="1"/>
        <v/>
      </c>
      <c r="E25" s="355"/>
      <c r="F25" s="447"/>
      <c r="G25" s="447"/>
      <c r="H25" s="515"/>
      <c r="I25" s="386"/>
      <c r="J25" s="15"/>
      <c r="K25" s="378"/>
      <c r="L25" s="344"/>
      <c r="M25" s="344"/>
      <c r="N25" s="344"/>
      <c r="O25" s="360"/>
      <c r="P25" s="361"/>
      <c r="Q25" s="82"/>
    </row>
    <row r="26" spans="3:17" ht="13.5" customHeight="1" x14ac:dyDescent="0.15">
      <c r="C26" s="362">
        <f t="shared" si="2"/>
        <v>14</v>
      </c>
      <c r="D26" s="47" t="str">
        <f t="shared" si="1"/>
        <v/>
      </c>
      <c r="E26" s="355"/>
      <c r="F26" s="447"/>
      <c r="G26" s="447"/>
      <c r="H26" s="515"/>
      <c r="I26" s="386"/>
      <c r="J26" s="15"/>
      <c r="K26" s="378"/>
      <c r="L26" s="344"/>
      <c r="M26" s="344"/>
      <c r="N26" s="344"/>
      <c r="O26" s="360"/>
      <c r="P26" s="361"/>
      <c r="Q26" s="82"/>
    </row>
    <row r="27" spans="3:17" ht="13.5" customHeight="1" x14ac:dyDescent="0.15">
      <c r="C27" s="362">
        <f t="shared" si="2"/>
        <v>15</v>
      </c>
      <c r="D27" s="47" t="str">
        <f t="shared" si="1"/>
        <v/>
      </c>
      <c r="E27" s="355"/>
      <c r="F27" s="447"/>
      <c r="G27" s="447"/>
      <c r="H27" s="515"/>
      <c r="I27" s="386"/>
      <c r="J27" s="15"/>
      <c r="K27" s="378"/>
      <c r="L27" s="344"/>
      <c r="M27" s="344"/>
      <c r="N27" s="344"/>
      <c r="O27" s="360"/>
      <c r="P27" s="361"/>
      <c r="Q27" s="82"/>
    </row>
    <row r="28" spans="3:17" ht="13.5" customHeight="1" x14ac:dyDescent="0.15">
      <c r="C28" s="362">
        <f t="shared" si="2"/>
        <v>16</v>
      </c>
      <c r="D28" s="47" t="str">
        <f t="shared" si="1"/>
        <v/>
      </c>
      <c r="E28" s="355"/>
      <c r="F28" s="447"/>
      <c r="G28" s="447"/>
      <c r="H28" s="515"/>
      <c r="I28" s="386"/>
      <c r="J28" s="15"/>
      <c r="K28" s="378"/>
      <c r="L28" s="344"/>
      <c r="M28" s="344"/>
      <c r="N28" s="344"/>
      <c r="O28" s="360"/>
      <c r="P28" s="361"/>
      <c r="Q28" s="82"/>
    </row>
    <row r="29" spans="3:17" ht="13.5" customHeight="1" x14ac:dyDescent="0.15">
      <c r="C29" s="362">
        <f t="shared" si="2"/>
        <v>17</v>
      </c>
      <c r="D29" s="47" t="str">
        <f t="shared" si="1"/>
        <v/>
      </c>
      <c r="E29" s="355"/>
      <c r="F29" s="447"/>
      <c r="G29" s="447"/>
      <c r="H29" s="515"/>
      <c r="I29" s="386"/>
      <c r="J29" s="15"/>
      <c r="K29" s="378"/>
      <c r="L29" s="344"/>
      <c r="M29" s="344"/>
      <c r="N29" s="344"/>
      <c r="O29" s="360"/>
      <c r="P29" s="361"/>
      <c r="Q29" s="82"/>
    </row>
    <row r="30" spans="3:17" ht="13.5" customHeight="1" x14ac:dyDescent="0.15">
      <c r="C30" s="362">
        <f t="shared" si="2"/>
        <v>18</v>
      </c>
      <c r="D30" s="47" t="str">
        <f t="shared" si="1"/>
        <v/>
      </c>
      <c r="E30" s="355"/>
      <c r="F30" s="447"/>
      <c r="G30" s="447"/>
      <c r="H30" s="515"/>
      <c r="I30" s="386"/>
      <c r="J30" s="15"/>
      <c r="K30" s="378"/>
      <c r="L30" s="344"/>
      <c r="M30" s="344"/>
      <c r="N30" s="344"/>
      <c r="O30" s="360"/>
      <c r="P30" s="361"/>
      <c r="Q30" s="82"/>
    </row>
    <row r="31" spans="3:17" ht="13.5" customHeight="1" x14ac:dyDescent="0.15">
      <c r="C31" s="362">
        <f t="shared" si="2"/>
        <v>19</v>
      </c>
      <c r="D31" s="47" t="str">
        <f t="shared" si="1"/>
        <v/>
      </c>
      <c r="E31" s="355"/>
      <c r="F31" s="447"/>
      <c r="G31" s="447"/>
      <c r="H31" s="515"/>
      <c r="I31" s="386"/>
      <c r="J31" s="15"/>
      <c r="K31" s="378"/>
      <c r="L31" s="344"/>
      <c r="M31" s="344"/>
      <c r="N31" s="344"/>
      <c r="O31" s="360"/>
      <c r="P31" s="361"/>
      <c r="Q31" s="82"/>
    </row>
    <row r="32" spans="3:17" ht="13.5" customHeight="1" x14ac:dyDescent="0.15">
      <c r="C32" s="362">
        <f t="shared" si="2"/>
        <v>20</v>
      </c>
      <c r="D32" s="47" t="str">
        <f t="shared" si="1"/>
        <v/>
      </c>
      <c r="E32" s="355"/>
      <c r="F32" s="446"/>
      <c r="G32" s="446"/>
      <c r="H32" s="515"/>
      <c r="I32" s="386"/>
      <c r="J32" s="15"/>
      <c r="K32" s="378"/>
      <c r="L32" s="344"/>
      <c r="M32" s="344"/>
      <c r="N32" s="344"/>
      <c r="O32" s="360"/>
      <c r="P32" s="361"/>
      <c r="Q32" s="82"/>
    </row>
    <row r="33" spans="3:17" ht="13.5" customHeight="1" x14ac:dyDescent="0.15">
      <c r="C33" s="362">
        <f t="shared" si="2"/>
        <v>21</v>
      </c>
      <c r="D33" s="47" t="str">
        <f t="shared" si="1"/>
        <v/>
      </c>
      <c r="E33" s="355"/>
      <c r="F33" s="446"/>
      <c r="G33" s="446"/>
      <c r="H33" s="515"/>
      <c r="I33" s="386"/>
      <c r="J33" s="15"/>
      <c r="K33" s="378"/>
      <c r="L33" s="344"/>
      <c r="M33" s="344"/>
      <c r="N33" s="344"/>
      <c r="O33" s="360"/>
      <c r="P33" s="361"/>
      <c r="Q33" s="82"/>
    </row>
    <row r="34" spans="3:17" ht="13.5" customHeight="1" x14ac:dyDescent="0.15">
      <c r="C34" s="362">
        <f t="shared" si="2"/>
        <v>22</v>
      </c>
      <c r="D34" s="47" t="str">
        <f t="shared" si="1"/>
        <v/>
      </c>
      <c r="E34" s="355"/>
      <c r="F34" s="447"/>
      <c r="G34" s="447"/>
      <c r="H34" s="515"/>
      <c r="I34" s="386"/>
      <c r="J34" s="15"/>
      <c r="K34" s="378"/>
      <c r="L34" s="344"/>
      <c r="M34" s="344"/>
      <c r="N34" s="344"/>
      <c r="O34" s="360"/>
      <c r="P34" s="361"/>
      <c r="Q34" s="82"/>
    </row>
    <row r="35" spans="3:17" ht="13.5" customHeight="1" x14ac:dyDescent="0.15">
      <c r="C35" s="362">
        <f t="shared" si="2"/>
        <v>23</v>
      </c>
      <c r="D35" s="47" t="str">
        <f t="shared" si="1"/>
        <v/>
      </c>
      <c r="E35" s="355"/>
      <c r="F35" s="447"/>
      <c r="G35" s="447"/>
      <c r="H35" s="515"/>
      <c r="I35" s="386"/>
      <c r="J35" s="15"/>
      <c r="K35" s="378"/>
      <c r="L35" s="344"/>
      <c r="M35" s="344"/>
      <c r="N35" s="344"/>
      <c r="O35" s="360"/>
      <c r="P35" s="361"/>
      <c r="Q35" s="82"/>
    </row>
    <row r="36" spans="3:17" ht="13.5" customHeight="1" x14ac:dyDescent="0.15">
      <c r="C36" s="362">
        <f t="shared" si="2"/>
        <v>24</v>
      </c>
      <c r="D36" s="47" t="str">
        <f t="shared" si="1"/>
        <v/>
      </c>
      <c r="E36" s="355"/>
      <c r="F36" s="447"/>
      <c r="G36" s="447"/>
      <c r="H36" s="515"/>
      <c r="I36" s="386"/>
      <c r="J36" s="15"/>
      <c r="K36" s="378"/>
      <c r="L36" s="344"/>
      <c r="M36" s="344"/>
      <c r="N36" s="344"/>
      <c r="O36" s="360"/>
      <c r="P36" s="361"/>
      <c r="Q36" s="82"/>
    </row>
    <row r="37" spans="3:17" ht="13.5" customHeight="1" x14ac:dyDescent="0.15">
      <c r="C37" s="362">
        <f t="shared" si="2"/>
        <v>25</v>
      </c>
      <c r="D37" s="47" t="str">
        <f t="shared" si="1"/>
        <v/>
      </c>
      <c r="E37" s="355"/>
      <c r="F37" s="447"/>
      <c r="G37" s="447"/>
      <c r="H37" s="515"/>
      <c r="I37" s="386"/>
      <c r="J37" s="15"/>
      <c r="K37" s="378"/>
      <c r="L37" s="344"/>
      <c r="M37" s="344"/>
      <c r="N37" s="344"/>
      <c r="O37" s="360"/>
      <c r="P37" s="361"/>
      <c r="Q37" s="82"/>
    </row>
    <row r="38" spans="3:17" ht="13.5" customHeight="1" x14ac:dyDescent="0.15">
      <c r="C38" s="362">
        <f t="shared" si="2"/>
        <v>26</v>
      </c>
      <c r="D38" s="47" t="str">
        <f t="shared" si="1"/>
        <v/>
      </c>
      <c r="E38" s="355"/>
      <c r="F38" s="447"/>
      <c r="G38" s="447"/>
      <c r="H38" s="515"/>
      <c r="I38" s="386"/>
      <c r="J38" s="15"/>
      <c r="K38" s="378"/>
      <c r="L38" s="344"/>
      <c r="M38" s="344"/>
      <c r="N38" s="344"/>
      <c r="O38" s="360"/>
      <c r="P38" s="361"/>
      <c r="Q38" s="82"/>
    </row>
    <row r="39" spans="3:17" ht="13.5" customHeight="1" x14ac:dyDescent="0.15">
      <c r="C39" s="362">
        <f t="shared" si="2"/>
        <v>27</v>
      </c>
      <c r="D39" s="47" t="str">
        <f t="shared" si="1"/>
        <v/>
      </c>
      <c r="E39" s="355"/>
      <c r="F39" s="447"/>
      <c r="G39" s="447"/>
      <c r="H39" s="515"/>
      <c r="I39" s="386"/>
      <c r="J39" s="15"/>
      <c r="K39" s="378"/>
      <c r="L39" s="344"/>
      <c r="M39" s="344"/>
      <c r="N39" s="344"/>
      <c r="O39" s="360"/>
      <c r="P39" s="361"/>
      <c r="Q39" s="82"/>
    </row>
    <row r="40" spans="3:17" ht="13.5" customHeight="1" x14ac:dyDescent="0.15">
      <c r="C40" s="362">
        <f t="shared" si="2"/>
        <v>28</v>
      </c>
      <c r="D40" s="47" t="str">
        <f t="shared" si="1"/>
        <v/>
      </c>
      <c r="E40" s="355"/>
      <c r="F40" s="447"/>
      <c r="G40" s="447"/>
      <c r="H40" s="515"/>
      <c r="I40" s="386"/>
      <c r="J40" s="15"/>
      <c r="K40" s="378"/>
      <c r="L40" s="344"/>
      <c r="M40" s="344"/>
      <c r="N40" s="344"/>
      <c r="O40" s="360"/>
      <c r="P40" s="361"/>
      <c r="Q40" s="82"/>
    </row>
    <row r="41" spans="3:17" ht="13.5" customHeight="1" x14ac:dyDescent="0.15">
      <c r="C41" s="362">
        <f t="shared" si="2"/>
        <v>29</v>
      </c>
      <c r="D41" s="47" t="str">
        <f t="shared" si="1"/>
        <v/>
      </c>
      <c r="E41" s="355"/>
      <c r="F41" s="447"/>
      <c r="G41" s="447"/>
      <c r="H41" s="515"/>
      <c r="I41" s="386"/>
      <c r="J41" s="15"/>
      <c r="K41" s="378"/>
      <c r="L41" s="344"/>
      <c r="M41" s="344"/>
      <c r="N41" s="344"/>
      <c r="O41" s="360"/>
      <c r="P41" s="361"/>
      <c r="Q41" s="82"/>
    </row>
    <row r="42" spans="3:17" ht="13.5" customHeight="1" x14ac:dyDescent="0.15">
      <c r="C42" s="362">
        <f>C41+1</f>
        <v>30</v>
      </c>
      <c r="D42" s="47" t="str">
        <f t="shared" si="1"/>
        <v/>
      </c>
      <c r="E42" s="355"/>
      <c r="F42" s="447"/>
      <c r="G42" s="447"/>
      <c r="H42" s="515"/>
      <c r="I42" s="386"/>
      <c r="J42" s="15"/>
      <c r="K42" s="378"/>
      <c r="L42" s="344"/>
      <c r="M42" s="344"/>
      <c r="N42" s="344"/>
      <c r="O42" s="360"/>
      <c r="P42" s="361"/>
      <c r="Q42" s="82"/>
    </row>
    <row r="43" spans="3:17" ht="13.5" customHeight="1" x14ac:dyDescent="0.15">
      <c r="C43" s="362">
        <f>C42+1</f>
        <v>31</v>
      </c>
      <c r="D43" s="47" t="str">
        <f t="shared" si="1"/>
        <v/>
      </c>
      <c r="E43" s="355"/>
      <c r="F43" s="447"/>
      <c r="G43" s="447"/>
      <c r="H43" s="515"/>
      <c r="I43" s="386"/>
      <c r="J43" s="15"/>
      <c r="K43" s="378"/>
      <c r="L43" s="344"/>
      <c r="M43" s="344"/>
      <c r="N43" s="344"/>
      <c r="O43" s="360"/>
      <c r="P43" s="361"/>
      <c r="Q43" s="82"/>
    </row>
    <row r="44" spans="3:17" ht="13.5" customHeight="1" x14ac:dyDescent="0.15">
      <c r="C44" s="362">
        <f>C43+1</f>
        <v>32</v>
      </c>
      <c r="D44" s="47" t="str">
        <f t="shared" si="1"/>
        <v/>
      </c>
      <c r="E44" s="355"/>
      <c r="F44" s="447"/>
      <c r="G44" s="447"/>
      <c r="H44" s="515"/>
      <c r="I44" s="386"/>
      <c r="J44" s="15"/>
      <c r="K44" s="378"/>
      <c r="L44" s="344"/>
      <c r="M44" s="344"/>
      <c r="N44" s="344"/>
      <c r="O44" s="360"/>
      <c r="P44" s="361"/>
      <c r="Q44" s="82"/>
    </row>
    <row r="45" spans="3:17" ht="13.5" customHeight="1" x14ac:dyDescent="0.15">
      <c r="C45" s="362">
        <f>C44+1</f>
        <v>33</v>
      </c>
      <c r="D45" s="47" t="str">
        <f t="shared" si="1"/>
        <v/>
      </c>
      <c r="E45" s="355"/>
      <c r="F45" s="447"/>
      <c r="G45" s="447"/>
      <c r="H45" s="515"/>
      <c r="I45" s="386"/>
      <c r="J45" s="15"/>
      <c r="K45" s="378"/>
      <c r="L45" s="344"/>
      <c r="M45" s="344"/>
      <c r="N45" s="344"/>
      <c r="O45" s="360"/>
      <c r="P45" s="361"/>
      <c r="Q45" s="82"/>
    </row>
    <row r="46" spans="3:17" ht="13.5" customHeight="1" x14ac:dyDescent="0.15">
      <c r="C46" s="362">
        <f t="shared" ref="C46:C71" si="3">C45+1</f>
        <v>34</v>
      </c>
      <c r="D46" s="47" t="str">
        <f t="shared" si="1"/>
        <v/>
      </c>
      <c r="E46" s="355"/>
      <c r="F46" s="447"/>
      <c r="G46" s="447"/>
      <c r="H46" s="515"/>
      <c r="I46" s="386"/>
      <c r="J46" s="15"/>
      <c r="K46" s="378"/>
      <c r="L46" s="344"/>
      <c r="M46" s="344"/>
      <c r="N46" s="344"/>
      <c r="O46" s="360"/>
      <c r="P46" s="361"/>
      <c r="Q46" s="82"/>
    </row>
    <row r="47" spans="3:17" ht="13.5" customHeight="1" x14ac:dyDescent="0.15">
      <c r="C47" s="362">
        <f t="shared" si="3"/>
        <v>35</v>
      </c>
      <c r="D47" s="47" t="str">
        <f t="shared" si="1"/>
        <v/>
      </c>
      <c r="E47" s="355"/>
      <c r="F47" s="447"/>
      <c r="G47" s="447"/>
      <c r="H47" s="515"/>
      <c r="I47" s="386"/>
      <c r="J47" s="15"/>
      <c r="K47" s="378"/>
      <c r="L47" s="344"/>
      <c r="M47" s="344"/>
      <c r="N47" s="344"/>
      <c r="O47" s="360"/>
      <c r="P47" s="361"/>
      <c r="Q47" s="82"/>
    </row>
    <row r="48" spans="3:17" ht="13.5" customHeight="1" x14ac:dyDescent="0.15">
      <c r="C48" s="362">
        <f t="shared" si="3"/>
        <v>36</v>
      </c>
      <c r="D48" s="47" t="str">
        <f t="shared" si="1"/>
        <v/>
      </c>
      <c r="E48" s="355"/>
      <c r="F48" s="447"/>
      <c r="G48" s="447"/>
      <c r="H48" s="515"/>
      <c r="I48" s="386"/>
      <c r="J48" s="15"/>
      <c r="K48" s="378"/>
      <c r="L48" s="344"/>
      <c r="M48" s="344"/>
      <c r="N48" s="344"/>
      <c r="O48" s="360"/>
      <c r="P48" s="361"/>
      <c r="Q48" s="82"/>
    </row>
    <row r="49" spans="3:17" ht="13.5" customHeight="1" x14ac:dyDescent="0.15">
      <c r="C49" s="362">
        <f t="shared" si="3"/>
        <v>37</v>
      </c>
      <c r="D49" s="47" t="str">
        <f t="shared" si="1"/>
        <v/>
      </c>
      <c r="E49" s="355"/>
      <c r="F49" s="447"/>
      <c r="G49" s="447"/>
      <c r="H49" s="515"/>
      <c r="I49" s="386"/>
      <c r="J49" s="15"/>
      <c r="K49" s="378"/>
      <c r="L49" s="344"/>
      <c r="M49" s="344"/>
      <c r="N49" s="344"/>
      <c r="O49" s="360"/>
      <c r="P49" s="361"/>
      <c r="Q49" s="82"/>
    </row>
    <row r="50" spans="3:17" ht="13.5" customHeight="1" x14ac:dyDescent="0.15">
      <c r="C50" s="362">
        <f t="shared" si="3"/>
        <v>38</v>
      </c>
      <c r="D50" s="47" t="str">
        <f t="shared" si="1"/>
        <v/>
      </c>
      <c r="E50" s="355"/>
      <c r="F50" s="447"/>
      <c r="G50" s="447"/>
      <c r="H50" s="515"/>
      <c r="I50" s="386"/>
      <c r="J50" s="15"/>
      <c r="K50" s="378"/>
      <c r="L50" s="344"/>
      <c r="M50" s="344"/>
      <c r="N50" s="344"/>
      <c r="O50" s="360"/>
      <c r="P50" s="361"/>
      <c r="Q50" s="82"/>
    </row>
    <row r="51" spans="3:17" ht="13.5" customHeight="1" x14ac:dyDescent="0.15">
      <c r="C51" s="362">
        <f t="shared" si="3"/>
        <v>39</v>
      </c>
      <c r="D51" s="47" t="str">
        <f t="shared" si="1"/>
        <v/>
      </c>
      <c r="E51" s="355"/>
      <c r="F51" s="447"/>
      <c r="G51" s="447"/>
      <c r="H51" s="515"/>
      <c r="I51" s="386"/>
      <c r="J51" s="15"/>
      <c r="K51" s="378"/>
      <c r="L51" s="344"/>
      <c r="M51" s="344"/>
      <c r="N51" s="344"/>
      <c r="O51" s="360"/>
      <c r="P51" s="361"/>
      <c r="Q51" s="82"/>
    </row>
    <row r="52" spans="3:17" ht="13.5" customHeight="1" x14ac:dyDescent="0.15">
      <c r="C52" s="362">
        <f t="shared" si="3"/>
        <v>40</v>
      </c>
      <c r="D52" s="47" t="str">
        <f t="shared" si="1"/>
        <v/>
      </c>
      <c r="E52" s="355"/>
      <c r="F52" s="447"/>
      <c r="G52" s="447"/>
      <c r="H52" s="515"/>
      <c r="I52" s="386"/>
      <c r="J52" s="15"/>
      <c r="K52" s="378"/>
      <c r="L52" s="344"/>
      <c r="M52" s="344"/>
      <c r="N52" s="344"/>
      <c r="O52" s="360"/>
      <c r="P52" s="361"/>
      <c r="Q52" s="82"/>
    </row>
    <row r="53" spans="3:17" ht="13.5" customHeight="1" x14ac:dyDescent="0.15">
      <c r="C53" s="362">
        <f t="shared" si="3"/>
        <v>41</v>
      </c>
      <c r="D53" s="47" t="str">
        <f t="shared" si="1"/>
        <v/>
      </c>
      <c r="E53" s="355"/>
      <c r="F53" s="447"/>
      <c r="G53" s="447"/>
      <c r="H53" s="515"/>
      <c r="I53" s="386"/>
      <c r="J53" s="15"/>
      <c r="K53" s="378"/>
      <c r="L53" s="344"/>
      <c r="M53" s="344"/>
      <c r="N53" s="344"/>
      <c r="O53" s="360"/>
      <c r="P53" s="361"/>
      <c r="Q53" s="82"/>
    </row>
    <row r="54" spans="3:17" ht="13.5" customHeight="1" x14ac:dyDescent="0.15">
      <c r="C54" s="362">
        <f t="shared" si="3"/>
        <v>42</v>
      </c>
      <c r="D54" s="47" t="str">
        <f t="shared" si="1"/>
        <v/>
      </c>
      <c r="E54" s="355"/>
      <c r="F54" s="447"/>
      <c r="G54" s="447"/>
      <c r="H54" s="515"/>
      <c r="I54" s="386"/>
      <c r="J54" s="15"/>
      <c r="K54" s="378"/>
      <c r="L54" s="344"/>
      <c r="M54" s="344"/>
      <c r="N54" s="344"/>
      <c r="O54" s="360"/>
      <c r="P54" s="361"/>
      <c r="Q54" s="82"/>
    </row>
    <row r="55" spans="3:17" ht="13.5" customHeight="1" x14ac:dyDescent="0.15">
      <c r="C55" s="362">
        <f t="shared" si="3"/>
        <v>43</v>
      </c>
      <c r="D55" s="47" t="str">
        <f t="shared" si="1"/>
        <v/>
      </c>
      <c r="E55" s="355"/>
      <c r="F55" s="447"/>
      <c r="G55" s="447"/>
      <c r="H55" s="515"/>
      <c r="I55" s="386"/>
      <c r="J55" s="15"/>
      <c r="K55" s="378"/>
      <c r="L55" s="344"/>
      <c r="M55" s="344"/>
      <c r="N55" s="344"/>
      <c r="O55" s="360"/>
      <c r="P55" s="361"/>
      <c r="Q55" s="82"/>
    </row>
    <row r="56" spans="3:17" ht="13.5" customHeight="1" x14ac:dyDescent="0.15">
      <c r="C56" s="362">
        <f t="shared" si="3"/>
        <v>44</v>
      </c>
      <c r="D56" s="47" t="str">
        <f t="shared" si="1"/>
        <v/>
      </c>
      <c r="E56" s="355"/>
      <c r="F56" s="447"/>
      <c r="G56" s="447"/>
      <c r="H56" s="515"/>
      <c r="I56" s="386"/>
      <c r="J56" s="15"/>
      <c r="K56" s="378"/>
      <c r="L56" s="344"/>
      <c r="M56" s="344"/>
      <c r="N56" s="344"/>
      <c r="O56" s="360"/>
      <c r="P56" s="361"/>
      <c r="Q56" s="82"/>
    </row>
    <row r="57" spans="3:17" ht="13.5" customHeight="1" x14ac:dyDescent="0.15">
      <c r="C57" s="362">
        <f t="shared" si="3"/>
        <v>45</v>
      </c>
      <c r="D57" s="47" t="str">
        <f t="shared" si="1"/>
        <v/>
      </c>
      <c r="E57" s="355"/>
      <c r="F57" s="447"/>
      <c r="G57" s="447"/>
      <c r="H57" s="515"/>
      <c r="I57" s="386"/>
      <c r="J57" s="15"/>
      <c r="K57" s="378"/>
      <c r="L57" s="344"/>
      <c r="M57" s="344"/>
      <c r="N57" s="344"/>
      <c r="O57" s="360"/>
      <c r="P57" s="361"/>
      <c r="Q57" s="82"/>
    </row>
    <row r="58" spans="3:17" ht="13.5" customHeight="1" x14ac:dyDescent="0.15">
      <c r="C58" s="362">
        <f t="shared" si="3"/>
        <v>46</v>
      </c>
      <c r="D58" s="47" t="str">
        <f t="shared" si="1"/>
        <v/>
      </c>
      <c r="E58" s="355"/>
      <c r="F58" s="447"/>
      <c r="G58" s="447"/>
      <c r="H58" s="515"/>
      <c r="I58" s="386"/>
      <c r="J58" s="15"/>
      <c r="K58" s="378"/>
      <c r="L58" s="344"/>
      <c r="M58" s="344"/>
      <c r="N58" s="344"/>
      <c r="O58" s="360"/>
      <c r="P58" s="361"/>
      <c r="Q58" s="82"/>
    </row>
    <row r="59" spans="3:17" ht="13.5" customHeight="1" x14ac:dyDescent="0.15">
      <c r="C59" s="362">
        <f t="shared" si="3"/>
        <v>47</v>
      </c>
      <c r="D59" s="47" t="str">
        <f t="shared" si="1"/>
        <v/>
      </c>
      <c r="E59" s="355"/>
      <c r="F59" s="447"/>
      <c r="G59" s="447"/>
      <c r="H59" s="515"/>
      <c r="I59" s="386"/>
      <c r="J59" s="15"/>
      <c r="K59" s="378"/>
      <c r="L59" s="344"/>
      <c r="M59" s="344"/>
      <c r="N59" s="344"/>
      <c r="O59" s="360"/>
      <c r="P59" s="361"/>
      <c r="Q59" s="82"/>
    </row>
    <row r="60" spans="3:17" ht="13.5" customHeight="1" x14ac:dyDescent="0.15">
      <c r="C60" s="362">
        <f t="shared" si="3"/>
        <v>48</v>
      </c>
      <c r="D60" s="47" t="str">
        <f t="shared" si="1"/>
        <v/>
      </c>
      <c r="E60" s="355"/>
      <c r="F60" s="447"/>
      <c r="G60" s="447"/>
      <c r="H60" s="515"/>
      <c r="I60" s="386"/>
      <c r="J60" s="15"/>
      <c r="K60" s="378"/>
      <c r="L60" s="344"/>
      <c r="M60" s="344"/>
      <c r="N60" s="344"/>
      <c r="O60" s="360"/>
      <c r="P60" s="361"/>
      <c r="Q60" s="82"/>
    </row>
    <row r="61" spans="3:17" ht="13.5" customHeight="1" x14ac:dyDescent="0.15">
      <c r="C61" s="362">
        <f t="shared" si="3"/>
        <v>49</v>
      </c>
      <c r="D61" s="47" t="str">
        <f t="shared" si="1"/>
        <v/>
      </c>
      <c r="E61" s="355"/>
      <c r="F61" s="447"/>
      <c r="G61" s="447"/>
      <c r="H61" s="515"/>
      <c r="I61" s="386"/>
      <c r="J61" s="15"/>
      <c r="K61" s="378"/>
      <c r="L61" s="344"/>
      <c r="M61" s="344"/>
      <c r="N61" s="344"/>
      <c r="O61" s="360"/>
      <c r="P61" s="361"/>
      <c r="Q61" s="82"/>
    </row>
    <row r="62" spans="3:17" ht="13.5" customHeight="1" x14ac:dyDescent="0.15">
      <c r="C62" s="362">
        <f t="shared" si="3"/>
        <v>50</v>
      </c>
      <c r="D62" s="47" t="str">
        <f t="shared" si="1"/>
        <v/>
      </c>
      <c r="E62" s="355"/>
      <c r="F62" s="447"/>
      <c r="G62" s="447"/>
      <c r="H62" s="515"/>
      <c r="I62" s="386"/>
      <c r="J62" s="15"/>
      <c r="K62" s="378"/>
      <c r="L62" s="344"/>
      <c r="M62" s="344"/>
      <c r="N62" s="344"/>
      <c r="O62" s="360"/>
      <c r="P62" s="361"/>
      <c r="Q62" s="82"/>
    </row>
    <row r="63" spans="3:17" ht="13.5" customHeight="1" x14ac:dyDescent="0.15">
      <c r="C63" s="362">
        <f t="shared" si="3"/>
        <v>51</v>
      </c>
      <c r="D63" s="47" t="str">
        <f t="shared" si="1"/>
        <v/>
      </c>
      <c r="E63" s="355"/>
      <c r="F63" s="447"/>
      <c r="G63" s="447"/>
      <c r="H63" s="515"/>
      <c r="I63" s="386"/>
      <c r="J63" s="15"/>
      <c r="K63" s="378"/>
      <c r="L63" s="344"/>
      <c r="M63" s="344"/>
      <c r="N63" s="344"/>
      <c r="O63" s="360"/>
      <c r="P63" s="361"/>
      <c r="Q63" s="82"/>
    </row>
    <row r="64" spans="3:17" ht="13.5" customHeight="1" x14ac:dyDescent="0.15">
      <c r="C64" s="362">
        <f t="shared" si="3"/>
        <v>52</v>
      </c>
      <c r="D64" s="47" t="str">
        <f t="shared" si="1"/>
        <v/>
      </c>
      <c r="E64" s="355"/>
      <c r="F64" s="447"/>
      <c r="G64" s="447"/>
      <c r="H64" s="515"/>
      <c r="I64" s="386"/>
      <c r="J64" s="15"/>
      <c r="K64" s="378"/>
      <c r="L64" s="344"/>
      <c r="M64" s="344"/>
      <c r="N64" s="344"/>
      <c r="O64" s="360"/>
      <c r="P64" s="361"/>
      <c r="Q64" s="82"/>
    </row>
    <row r="65" spans="3:17" ht="13.5" customHeight="1" x14ac:dyDescent="0.15">
      <c r="C65" s="362">
        <f t="shared" si="3"/>
        <v>53</v>
      </c>
      <c r="D65" s="47" t="str">
        <f t="shared" si="1"/>
        <v/>
      </c>
      <c r="E65" s="355"/>
      <c r="F65" s="447"/>
      <c r="G65" s="447"/>
      <c r="H65" s="515"/>
      <c r="I65" s="386"/>
      <c r="J65" s="15"/>
      <c r="K65" s="378"/>
      <c r="L65" s="344"/>
      <c r="M65" s="344"/>
      <c r="N65" s="344"/>
      <c r="O65" s="360"/>
      <c r="P65" s="361"/>
      <c r="Q65" s="82"/>
    </row>
    <row r="66" spans="3:17" ht="13.5" customHeight="1" x14ac:dyDescent="0.15">
      <c r="C66" s="362">
        <f t="shared" si="3"/>
        <v>54</v>
      </c>
      <c r="D66" s="47" t="str">
        <f t="shared" si="1"/>
        <v/>
      </c>
      <c r="E66" s="355"/>
      <c r="F66" s="447"/>
      <c r="G66" s="447"/>
      <c r="H66" s="515"/>
      <c r="I66" s="386"/>
      <c r="J66" s="15"/>
      <c r="K66" s="378"/>
      <c r="L66" s="344"/>
      <c r="M66" s="344"/>
      <c r="N66" s="344"/>
      <c r="O66" s="360"/>
      <c r="P66" s="361"/>
      <c r="Q66" s="82"/>
    </row>
    <row r="67" spans="3:17" ht="13.5" customHeight="1" x14ac:dyDescent="0.15">
      <c r="C67" s="362">
        <f t="shared" si="3"/>
        <v>55</v>
      </c>
      <c r="D67" s="47" t="str">
        <f t="shared" si="1"/>
        <v/>
      </c>
      <c r="E67" s="355"/>
      <c r="F67" s="447"/>
      <c r="G67" s="447"/>
      <c r="H67" s="515"/>
      <c r="I67" s="386"/>
      <c r="J67" s="15"/>
      <c r="K67" s="378"/>
      <c r="L67" s="344"/>
      <c r="M67" s="344"/>
      <c r="N67" s="344"/>
      <c r="O67" s="360"/>
      <c r="P67" s="361"/>
      <c r="Q67" s="82"/>
    </row>
    <row r="68" spans="3:17" ht="13.5" customHeight="1" x14ac:dyDescent="0.15">
      <c r="C68" s="362">
        <f t="shared" si="3"/>
        <v>56</v>
      </c>
      <c r="D68" s="47" t="str">
        <f t="shared" si="1"/>
        <v/>
      </c>
      <c r="E68" s="355"/>
      <c r="F68" s="447"/>
      <c r="G68" s="447"/>
      <c r="H68" s="515"/>
      <c r="I68" s="386"/>
      <c r="J68" s="15"/>
      <c r="K68" s="378"/>
      <c r="L68" s="344"/>
      <c r="M68" s="344"/>
      <c r="N68" s="344"/>
      <c r="O68" s="360"/>
      <c r="P68" s="361"/>
      <c r="Q68" s="82"/>
    </row>
    <row r="69" spans="3:17" ht="13.5" customHeight="1" x14ac:dyDescent="0.15">
      <c r="C69" s="362">
        <f t="shared" si="3"/>
        <v>57</v>
      </c>
      <c r="D69" s="47" t="str">
        <f t="shared" si="1"/>
        <v/>
      </c>
      <c r="E69" s="355"/>
      <c r="F69" s="447"/>
      <c r="G69" s="447"/>
      <c r="H69" s="515"/>
      <c r="I69" s="386"/>
      <c r="J69" s="15"/>
      <c r="K69" s="378"/>
      <c r="L69" s="344"/>
      <c r="M69" s="344"/>
      <c r="N69" s="344"/>
      <c r="O69" s="360"/>
      <c r="P69" s="361"/>
      <c r="Q69" s="82"/>
    </row>
    <row r="70" spans="3:17" ht="13.5" customHeight="1" x14ac:dyDescent="0.15">
      <c r="C70" s="362">
        <f t="shared" si="3"/>
        <v>58</v>
      </c>
      <c r="D70" s="47" t="str">
        <f t="shared" si="1"/>
        <v/>
      </c>
      <c r="E70" s="355"/>
      <c r="F70" s="447"/>
      <c r="G70" s="447"/>
      <c r="H70" s="515"/>
      <c r="I70" s="386"/>
      <c r="J70" s="15"/>
      <c r="K70" s="378"/>
      <c r="L70" s="344"/>
      <c r="M70" s="344"/>
      <c r="N70" s="344"/>
      <c r="O70" s="360"/>
      <c r="P70" s="361"/>
      <c r="Q70" s="82"/>
    </row>
    <row r="71" spans="3:17" ht="13.5" customHeight="1" x14ac:dyDescent="0.15">
      <c r="C71" s="362">
        <f t="shared" si="3"/>
        <v>59</v>
      </c>
      <c r="D71" s="47" t="str">
        <f t="shared" si="1"/>
        <v/>
      </c>
      <c r="E71" s="355"/>
      <c r="F71" s="447"/>
      <c r="G71" s="447"/>
      <c r="H71" s="515"/>
      <c r="I71" s="386"/>
      <c r="J71" s="15"/>
      <c r="K71" s="378"/>
      <c r="L71" s="344"/>
      <c r="M71" s="344"/>
      <c r="N71" s="344"/>
      <c r="O71" s="360"/>
      <c r="P71" s="361"/>
      <c r="Q71" s="82"/>
    </row>
    <row r="72" spans="3:17" ht="13.5" customHeight="1" x14ac:dyDescent="0.15">
      <c r="C72" s="362">
        <f>C71+1</f>
        <v>60</v>
      </c>
      <c r="D72" s="47" t="str">
        <f t="shared" si="1"/>
        <v/>
      </c>
      <c r="E72" s="355"/>
      <c r="F72" s="447"/>
      <c r="G72" s="447"/>
      <c r="H72" s="515"/>
      <c r="I72" s="386"/>
      <c r="J72" s="15"/>
      <c r="K72" s="378"/>
      <c r="L72" s="344"/>
      <c r="M72" s="344"/>
      <c r="N72" s="344"/>
      <c r="O72" s="360"/>
      <c r="P72" s="361"/>
      <c r="Q72" s="82"/>
    </row>
    <row r="73" spans="3:17" ht="13.5" customHeight="1" x14ac:dyDescent="0.15">
      <c r="C73" s="362">
        <f>C72+1</f>
        <v>61</v>
      </c>
      <c r="D73" s="47" t="str">
        <f t="shared" si="1"/>
        <v/>
      </c>
      <c r="E73" s="355"/>
      <c r="F73" s="447"/>
      <c r="G73" s="447"/>
      <c r="H73" s="515"/>
      <c r="I73" s="386"/>
      <c r="J73" s="15"/>
      <c r="K73" s="378"/>
      <c r="L73" s="344"/>
      <c r="M73" s="344"/>
      <c r="N73" s="344"/>
      <c r="O73" s="360"/>
      <c r="P73" s="361"/>
      <c r="Q73" s="82"/>
    </row>
    <row r="74" spans="3:17" ht="13.5" customHeight="1" x14ac:dyDescent="0.15">
      <c r="C74" s="362">
        <f>C73+1</f>
        <v>62</v>
      </c>
      <c r="D74" s="47" t="str">
        <f t="shared" si="1"/>
        <v/>
      </c>
      <c r="E74" s="355"/>
      <c r="F74" s="447"/>
      <c r="G74" s="447"/>
      <c r="H74" s="515"/>
      <c r="I74" s="386"/>
      <c r="J74" s="15"/>
      <c r="K74" s="378"/>
      <c r="L74" s="344"/>
      <c r="M74" s="344"/>
      <c r="N74" s="344"/>
      <c r="O74" s="360"/>
      <c r="P74" s="361"/>
      <c r="Q74" s="82"/>
    </row>
    <row r="75" spans="3:17" ht="13.5" customHeight="1" x14ac:dyDescent="0.15">
      <c r="C75" s="362">
        <f>C74+1</f>
        <v>63</v>
      </c>
      <c r="D75" s="47" t="str">
        <f t="shared" si="1"/>
        <v/>
      </c>
      <c r="E75" s="355"/>
      <c r="F75" s="447"/>
      <c r="G75" s="447"/>
      <c r="H75" s="515"/>
      <c r="I75" s="386"/>
      <c r="J75" s="15"/>
      <c r="K75" s="378"/>
      <c r="L75" s="344"/>
      <c r="M75" s="344"/>
      <c r="N75" s="344"/>
      <c r="O75" s="360"/>
      <c r="P75" s="361"/>
      <c r="Q75" s="82"/>
    </row>
    <row r="76" spans="3:17" ht="13.5" customHeight="1" x14ac:dyDescent="0.15">
      <c r="C76" s="362">
        <f t="shared" ref="C76:C101" si="4">C75+1</f>
        <v>64</v>
      </c>
      <c r="D76" s="47" t="str">
        <f t="shared" si="1"/>
        <v/>
      </c>
      <c r="E76" s="355"/>
      <c r="F76" s="447"/>
      <c r="G76" s="447"/>
      <c r="H76" s="515"/>
      <c r="I76" s="386"/>
      <c r="J76" s="15"/>
      <c r="K76" s="378"/>
      <c r="L76" s="344"/>
      <c r="M76" s="344"/>
      <c r="N76" s="344"/>
      <c r="O76" s="360"/>
      <c r="P76" s="361"/>
      <c r="Q76" s="82"/>
    </row>
    <row r="77" spans="3:17" ht="13.5" customHeight="1" x14ac:dyDescent="0.15">
      <c r="C77" s="362">
        <f t="shared" si="4"/>
        <v>65</v>
      </c>
      <c r="D77" s="47" t="str">
        <f t="shared" ref="D77:D140" si="5">IF(E77="","",IF(E77&lt;=$S$2,"○",""))</f>
        <v/>
      </c>
      <c r="E77" s="355"/>
      <c r="F77" s="447"/>
      <c r="G77" s="447"/>
      <c r="H77" s="515"/>
      <c r="I77" s="386"/>
      <c r="J77" s="15"/>
      <c r="K77" s="378"/>
      <c r="L77" s="344"/>
      <c r="M77" s="344"/>
      <c r="N77" s="344"/>
      <c r="O77" s="360"/>
      <c r="P77" s="361"/>
      <c r="Q77" s="82"/>
    </row>
    <row r="78" spans="3:17" ht="13.5" customHeight="1" x14ac:dyDescent="0.15">
      <c r="C78" s="362">
        <f t="shared" si="4"/>
        <v>66</v>
      </c>
      <c r="D78" s="47" t="str">
        <f t="shared" si="5"/>
        <v/>
      </c>
      <c r="E78" s="355"/>
      <c r="F78" s="447"/>
      <c r="G78" s="447"/>
      <c r="H78" s="515"/>
      <c r="I78" s="386"/>
      <c r="J78" s="15"/>
      <c r="K78" s="378"/>
      <c r="L78" s="344"/>
      <c r="M78" s="344"/>
      <c r="N78" s="344"/>
      <c r="O78" s="360"/>
      <c r="P78" s="361"/>
      <c r="Q78" s="82"/>
    </row>
    <row r="79" spans="3:17" ht="13.5" customHeight="1" x14ac:dyDescent="0.15">
      <c r="C79" s="362">
        <f t="shared" si="4"/>
        <v>67</v>
      </c>
      <c r="D79" s="47" t="str">
        <f t="shared" si="5"/>
        <v/>
      </c>
      <c r="E79" s="355"/>
      <c r="F79" s="447"/>
      <c r="G79" s="447"/>
      <c r="H79" s="515"/>
      <c r="I79" s="386"/>
      <c r="J79" s="15"/>
      <c r="K79" s="378"/>
      <c r="L79" s="344"/>
      <c r="M79" s="344"/>
      <c r="N79" s="344"/>
      <c r="O79" s="360"/>
      <c r="P79" s="361"/>
      <c r="Q79" s="82"/>
    </row>
    <row r="80" spans="3:17" ht="13.5" customHeight="1" x14ac:dyDescent="0.15">
      <c r="C80" s="362">
        <f t="shared" si="4"/>
        <v>68</v>
      </c>
      <c r="D80" s="47" t="str">
        <f t="shared" si="5"/>
        <v/>
      </c>
      <c r="E80" s="355"/>
      <c r="F80" s="447"/>
      <c r="G80" s="447"/>
      <c r="H80" s="515"/>
      <c r="I80" s="386"/>
      <c r="J80" s="15"/>
      <c r="K80" s="378"/>
      <c r="L80" s="344"/>
      <c r="M80" s="344"/>
      <c r="N80" s="344"/>
      <c r="O80" s="360"/>
      <c r="P80" s="361"/>
      <c r="Q80" s="82"/>
    </row>
    <row r="81" spans="3:17" ht="13.5" customHeight="1" x14ac:dyDescent="0.15">
      <c r="C81" s="362">
        <f t="shared" si="4"/>
        <v>69</v>
      </c>
      <c r="D81" s="47" t="str">
        <f t="shared" si="5"/>
        <v/>
      </c>
      <c r="E81" s="355"/>
      <c r="F81" s="447"/>
      <c r="G81" s="447"/>
      <c r="H81" s="515"/>
      <c r="I81" s="386"/>
      <c r="J81" s="15"/>
      <c r="K81" s="378"/>
      <c r="L81" s="344"/>
      <c r="M81" s="344"/>
      <c r="N81" s="344"/>
      <c r="O81" s="360"/>
      <c r="P81" s="361"/>
      <c r="Q81" s="82"/>
    </row>
    <row r="82" spans="3:17" ht="13.5" customHeight="1" x14ac:dyDescent="0.15">
      <c r="C82" s="362">
        <f t="shared" si="4"/>
        <v>70</v>
      </c>
      <c r="D82" s="47" t="str">
        <f t="shared" si="5"/>
        <v/>
      </c>
      <c r="E82" s="355"/>
      <c r="F82" s="447"/>
      <c r="G82" s="447"/>
      <c r="H82" s="515"/>
      <c r="I82" s="386"/>
      <c r="J82" s="15"/>
      <c r="K82" s="378"/>
      <c r="L82" s="344"/>
      <c r="M82" s="344"/>
      <c r="N82" s="344"/>
      <c r="O82" s="360"/>
      <c r="P82" s="361"/>
      <c r="Q82" s="82"/>
    </row>
    <row r="83" spans="3:17" ht="13.5" customHeight="1" x14ac:dyDescent="0.15">
      <c r="C83" s="362">
        <f t="shared" si="4"/>
        <v>71</v>
      </c>
      <c r="D83" s="47" t="str">
        <f t="shared" si="5"/>
        <v/>
      </c>
      <c r="E83" s="355"/>
      <c r="F83" s="447"/>
      <c r="G83" s="447"/>
      <c r="H83" s="515"/>
      <c r="I83" s="386"/>
      <c r="J83" s="15"/>
      <c r="K83" s="378"/>
      <c r="L83" s="344"/>
      <c r="M83" s="344"/>
      <c r="N83" s="344"/>
      <c r="O83" s="360"/>
      <c r="P83" s="361"/>
      <c r="Q83" s="82"/>
    </row>
    <row r="84" spans="3:17" ht="13.5" customHeight="1" x14ac:dyDescent="0.15">
      <c r="C84" s="362">
        <f t="shared" si="4"/>
        <v>72</v>
      </c>
      <c r="D84" s="47" t="str">
        <f t="shared" si="5"/>
        <v/>
      </c>
      <c r="E84" s="355"/>
      <c r="F84" s="447"/>
      <c r="G84" s="447"/>
      <c r="H84" s="515"/>
      <c r="I84" s="386"/>
      <c r="J84" s="15"/>
      <c r="K84" s="378"/>
      <c r="L84" s="344"/>
      <c r="M84" s="344"/>
      <c r="N84" s="344"/>
      <c r="O84" s="360"/>
      <c r="P84" s="361"/>
      <c r="Q84" s="82"/>
    </row>
    <row r="85" spans="3:17" ht="13.5" customHeight="1" x14ac:dyDescent="0.15">
      <c r="C85" s="362">
        <f t="shared" si="4"/>
        <v>73</v>
      </c>
      <c r="D85" s="47" t="str">
        <f t="shared" si="5"/>
        <v/>
      </c>
      <c r="E85" s="355"/>
      <c r="F85" s="447"/>
      <c r="G85" s="447"/>
      <c r="H85" s="515"/>
      <c r="I85" s="386"/>
      <c r="J85" s="15"/>
      <c r="K85" s="378"/>
      <c r="L85" s="344"/>
      <c r="M85" s="344"/>
      <c r="N85" s="344"/>
      <c r="O85" s="360"/>
      <c r="P85" s="361"/>
      <c r="Q85" s="82"/>
    </row>
    <row r="86" spans="3:17" ht="13.5" customHeight="1" x14ac:dyDescent="0.15">
      <c r="C86" s="362">
        <f t="shared" si="4"/>
        <v>74</v>
      </c>
      <c r="D86" s="47" t="str">
        <f t="shared" si="5"/>
        <v/>
      </c>
      <c r="E86" s="355"/>
      <c r="F86" s="447"/>
      <c r="G86" s="447"/>
      <c r="H86" s="515"/>
      <c r="I86" s="386"/>
      <c r="J86" s="15"/>
      <c r="K86" s="378"/>
      <c r="L86" s="344"/>
      <c r="M86" s="344"/>
      <c r="N86" s="344"/>
      <c r="O86" s="360"/>
      <c r="P86" s="361"/>
      <c r="Q86" s="82"/>
    </row>
    <row r="87" spans="3:17" ht="13.5" customHeight="1" x14ac:dyDescent="0.15">
      <c r="C87" s="362">
        <f t="shared" si="4"/>
        <v>75</v>
      </c>
      <c r="D87" s="47" t="str">
        <f t="shared" si="5"/>
        <v/>
      </c>
      <c r="E87" s="355"/>
      <c r="F87" s="447"/>
      <c r="G87" s="447"/>
      <c r="H87" s="515"/>
      <c r="I87" s="386"/>
      <c r="J87" s="15"/>
      <c r="K87" s="378"/>
      <c r="L87" s="344"/>
      <c r="M87" s="344"/>
      <c r="N87" s="344"/>
      <c r="O87" s="360"/>
      <c r="P87" s="361"/>
      <c r="Q87" s="82"/>
    </row>
    <row r="88" spans="3:17" ht="13.5" customHeight="1" x14ac:dyDescent="0.15">
      <c r="C88" s="362">
        <f t="shared" si="4"/>
        <v>76</v>
      </c>
      <c r="D88" s="47" t="str">
        <f t="shared" si="5"/>
        <v/>
      </c>
      <c r="E88" s="355"/>
      <c r="F88" s="447"/>
      <c r="G88" s="447"/>
      <c r="H88" s="515"/>
      <c r="I88" s="386"/>
      <c r="J88" s="15"/>
      <c r="K88" s="378"/>
      <c r="L88" s="344"/>
      <c r="M88" s="344"/>
      <c r="N88" s="344"/>
      <c r="O88" s="360"/>
      <c r="P88" s="361"/>
      <c r="Q88" s="82"/>
    </row>
    <row r="89" spans="3:17" ht="13.5" customHeight="1" x14ac:dyDescent="0.15">
      <c r="C89" s="362">
        <f t="shared" si="4"/>
        <v>77</v>
      </c>
      <c r="D89" s="47" t="str">
        <f t="shared" si="5"/>
        <v/>
      </c>
      <c r="E89" s="355"/>
      <c r="F89" s="447"/>
      <c r="G89" s="447"/>
      <c r="H89" s="515"/>
      <c r="I89" s="386"/>
      <c r="J89" s="15"/>
      <c r="K89" s="378"/>
      <c r="L89" s="344"/>
      <c r="M89" s="344"/>
      <c r="N89" s="344"/>
      <c r="O89" s="360"/>
      <c r="P89" s="361"/>
      <c r="Q89" s="82"/>
    </row>
    <row r="90" spans="3:17" ht="13.5" customHeight="1" x14ac:dyDescent="0.15">
      <c r="C90" s="362">
        <f t="shared" si="4"/>
        <v>78</v>
      </c>
      <c r="D90" s="47" t="str">
        <f t="shared" si="5"/>
        <v/>
      </c>
      <c r="E90" s="355"/>
      <c r="F90" s="447"/>
      <c r="G90" s="447"/>
      <c r="H90" s="515"/>
      <c r="I90" s="386"/>
      <c r="J90" s="15"/>
      <c r="K90" s="378"/>
      <c r="L90" s="344"/>
      <c r="M90" s="344"/>
      <c r="N90" s="344"/>
      <c r="O90" s="360"/>
      <c r="P90" s="361"/>
      <c r="Q90" s="82"/>
    </row>
    <row r="91" spans="3:17" ht="13.5" customHeight="1" x14ac:dyDescent="0.15">
      <c r="C91" s="362">
        <f t="shared" si="4"/>
        <v>79</v>
      </c>
      <c r="D91" s="47" t="str">
        <f t="shared" si="5"/>
        <v/>
      </c>
      <c r="E91" s="355"/>
      <c r="F91" s="447"/>
      <c r="G91" s="447"/>
      <c r="H91" s="515"/>
      <c r="I91" s="386"/>
      <c r="J91" s="15"/>
      <c r="K91" s="378"/>
      <c r="L91" s="344"/>
      <c r="M91" s="344"/>
      <c r="N91" s="344"/>
      <c r="O91" s="360"/>
      <c r="P91" s="361"/>
      <c r="Q91" s="82"/>
    </row>
    <row r="92" spans="3:17" ht="13.5" customHeight="1" x14ac:dyDescent="0.15">
      <c r="C92" s="362">
        <f t="shared" si="4"/>
        <v>80</v>
      </c>
      <c r="D92" s="47" t="str">
        <f t="shared" si="5"/>
        <v/>
      </c>
      <c r="E92" s="355"/>
      <c r="F92" s="447"/>
      <c r="G92" s="447"/>
      <c r="H92" s="515"/>
      <c r="I92" s="386"/>
      <c r="J92" s="15"/>
      <c r="K92" s="378"/>
      <c r="L92" s="344"/>
      <c r="M92" s="344"/>
      <c r="N92" s="344"/>
      <c r="O92" s="360"/>
      <c r="P92" s="361"/>
      <c r="Q92" s="82"/>
    </row>
    <row r="93" spans="3:17" ht="13.5" customHeight="1" x14ac:dyDescent="0.15">
      <c r="C93" s="362">
        <f t="shared" si="4"/>
        <v>81</v>
      </c>
      <c r="D93" s="47" t="str">
        <f t="shared" si="5"/>
        <v/>
      </c>
      <c r="E93" s="355"/>
      <c r="F93" s="447"/>
      <c r="G93" s="447"/>
      <c r="H93" s="515"/>
      <c r="I93" s="386"/>
      <c r="J93" s="15"/>
      <c r="K93" s="378"/>
      <c r="L93" s="344"/>
      <c r="M93" s="344"/>
      <c r="N93" s="344"/>
      <c r="O93" s="360"/>
      <c r="P93" s="361"/>
      <c r="Q93" s="82"/>
    </row>
    <row r="94" spans="3:17" ht="13.5" customHeight="1" x14ac:dyDescent="0.15">
      <c r="C94" s="362">
        <f t="shared" si="4"/>
        <v>82</v>
      </c>
      <c r="D94" s="47" t="str">
        <f t="shared" si="5"/>
        <v/>
      </c>
      <c r="E94" s="355"/>
      <c r="F94" s="447"/>
      <c r="G94" s="447"/>
      <c r="H94" s="515"/>
      <c r="I94" s="386"/>
      <c r="J94" s="15"/>
      <c r="K94" s="378"/>
      <c r="L94" s="344"/>
      <c r="M94" s="344"/>
      <c r="N94" s="344"/>
      <c r="O94" s="360"/>
      <c r="P94" s="361"/>
      <c r="Q94" s="82"/>
    </row>
    <row r="95" spans="3:17" ht="13.5" customHeight="1" x14ac:dyDescent="0.15">
      <c r="C95" s="362">
        <f t="shared" si="4"/>
        <v>83</v>
      </c>
      <c r="D95" s="47" t="str">
        <f t="shared" si="5"/>
        <v/>
      </c>
      <c r="E95" s="355"/>
      <c r="F95" s="447"/>
      <c r="G95" s="447"/>
      <c r="H95" s="515"/>
      <c r="I95" s="386"/>
      <c r="J95" s="15"/>
      <c r="K95" s="378"/>
      <c r="L95" s="344"/>
      <c r="M95" s="344"/>
      <c r="N95" s="344"/>
      <c r="O95" s="360"/>
      <c r="P95" s="361"/>
      <c r="Q95" s="82"/>
    </row>
    <row r="96" spans="3:17" ht="13.5" customHeight="1" x14ac:dyDescent="0.15">
      <c r="C96" s="362">
        <f t="shared" si="4"/>
        <v>84</v>
      </c>
      <c r="D96" s="47" t="str">
        <f t="shared" si="5"/>
        <v/>
      </c>
      <c r="E96" s="355"/>
      <c r="F96" s="447"/>
      <c r="G96" s="447"/>
      <c r="H96" s="515"/>
      <c r="I96" s="386"/>
      <c r="J96" s="15"/>
      <c r="K96" s="378"/>
      <c r="L96" s="344"/>
      <c r="M96" s="344"/>
      <c r="N96" s="344"/>
      <c r="O96" s="360"/>
      <c r="P96" s="361"/>
      <c r="Q96" s="82"/>
    </row>
    <row r="97" spans="3:17" ht="13.5" customHeight="1" x14ac:dyDescent="0.15">
      <c r="C97" s="362">
        <f t="shared" si="4"/>
        <v>85</v>
      </c>
      <c r="D97" s="47" t="str">
        <f t="shared" si="5"/>
        <v/>
      </c>
      <c r="E97" s="355"/>
      <c r="F97" s="447"/>
      <c r="G97" s="447"/>
      <c r="H97" s="515"/>
      <c r="I97" s="386"/>
      <c r="J97" s="15"/>
      <c r="K97" s="378"/>
      <c r="L97" s="344"/>
      <c r="M97" s="344"/>
      <c r="N97" s="344"/>
      <c r="O97" s="360"/>
      <c r="P97" s="361"/>
      <c r="Q97" s="82"/>
    </row>
    <row r="98" spans="3:17" ht="13.5" customHeight="1" x14ac:dyDescent="0.15">
      <c r="C98" s="362">
        <f t="shared" si="4"/>
        <v>86</v>
      </c>
      <c r="D98" s="47" t="str">
        <f t="shared" si="5"/>
        <v/>
      </c>
      <c r="E98" s="355"/>
      <c r="F98" s="447"/>
      <c r="G98" s="447"/>
      <c r="H98" s="515"/>
      <c r="I98" s="386"/>
      <c r="J98" s="15"/>
      <c r="K98" s="378"/>
      <c r="L98" s="344"/>
      <c r="M98" s="344"/>
      <c r="N98" s="344"/>
      <c r="O98" s="360"/>
      <c r="P98" s="361"/>
      <c r="Q98" s="82"/>
    </row>
    <row r="99" spans="3:17" ht="13.5" customHeight="1" x14ac:dyDescent="0.15">
      <c r="C99" s="362">
        <f t="shared" si="4"/>
        <v>87</v>
      </c>
      <c r="D99" s="47" t="str">
        <f t="shared" si="5"/>
        <v/>
      </c>
      <c r="E99" s="355"/>
      <c r="F99" s="447"/>
      <c r="G99" s="447"/>
      <c r="H99" s="515"/>
      <c r="I99" s="386"/>
      <c r="J99" s="15"/>
      <c r="K99" s="378"/>
      <c r="L99" s="344"/>
      <c r="M99" s="344"/>
      <c r="N99" s="344"/>
      <c r="O99" s="360"/>
      <c r="P99" s="361"/>
      <c r="Q99" s="82"/>
    </row>
    <row r="100" spans="3:17" ht="13.5" customHeight="1" x14ac:dyDescent="0.15">
      <c r="C100" s="362">
        <f t="shared" si="4"/>
        <v>88</v>
      </c>
      <c r="D100" s="47" t="str">
        <f t="shared" si="5"/>
        <v/>
      </c>
      <c r="E100" s="355"/>
      <c r="F100" s="447"/>
      <c r="G100" s="447"/>
      <c r="H100" s="515"/>
      <c r="I100" s="386"/>
      <c r="J100" s="15"/>
      <c r="K100" s="378"/>
      <c r="L100" s="344"/>
      <c r="M100" s="344"/>
      <c r="N100" s="344"/>
      <c r="O100" s="360"/>
      <c r="P100" s="361"/>
      <c r="Q100" s="82"/>
    </row>
    <row r="101" spans="3:17" ht="13.5" customHeight="1" x14ac:dyDescent="0.15">
      <c r="C101" s="362">
        <f t="shared" si="4"/>
        <v>89</v>
      </c>
      <c r="D101" s="47" t="str">
        <f t="shared" si="5"/>
        <v/>
      </c>
      <c r="E101" s="355"/>
      <c r="F101" s="447"/>
      <c r="G101" s="447"/>
      <c r="H101" s="515"/>
      <c r="I101" s="386"/>
      <c r="J101" s="15"/>
      <c r="K101" s="378"/>
      <c r="L101" s="344"/>
      <c r="M101" s="344"/>
      <c r="N101" s="344"/>
      <c r="O101" s="360"/>
      <c r="P101" s="361"/>
      <c r="Q101" s="82"/>
    </row>
    <row r="102" spans="3:17" ht="13.5" customHeight="1" x14ac:dyDescent="0.15">
      <c r="C102" s="362">
        <f>C101+1</f>
        <v>90</v>
      </c>
      <c r="D102" s="47" t="str">
        <f t="shared" si="5"/>
        <v/>
      </c>
      <c r="E102" s="355"/>
      <c r="F102" s="447"/>
      <c r="G102" s="447"/>
      <c r="H102" s="515"/>
      <c r="I102" s="386"/>
      <c r="J102" s="15"/>
      <c r="K102" s="378"/>
      <c r="L102" s="344"/>
      <c r="M102" s="344"/>
      <c r="N102" s="344"/>
      <c r="O102" s="360"/>
      <c r="P102" s="361"/>
      <c r="Q102" s="82"/>
    </row>
    <row r="103" spans="3:17" ht="13.5" customHeight="1" x14ac:dyDescent="0.15">
      <c r="C103" s="362">
        <f>C102+1</f>
        <v>91</v>
      </c>
      <c r="D103" s="47" t="str">
        <f t="shared" si="5"/>
        <v/>
      </c>
      <c r="E103" s="355"/>
      <c r="F103" s="447"/>
      <c r="G103" s="447"/>
      <c r="H103" s="515"/>
      <c r="I103" s="386"/>
      <c r="J103" s="15"/>
      <c r="K103" s="378"/>
      <c r="L103" s="344"/>
      <c r="M103" s="344"/>
      <c r="N103" s="344"/>
      <c r="O103" s="360"/>
      <c r="P103" s="361"/>
      <c r="Q103" s="82"/>
    </row>
    <row r="104" spans="3:17" ht="13.5" customHeight="1" x14ac:dyDescent="0.15">
      <c r="C104" s="362">
        <f>C103+1</f>
        <v>92</v>
      </c>
      <c r="D104" s="47" t="str">
        <f t="shared" si="5"/>
        <v/>
      </c>
      <c r="E104" s="355"/>
      <c r="F104" s="447"/>
      <c r="G104" s="447"/>
      <c r="H104" s="515"/>
      <c r="I104" s="386"/>
      <c r="J104" s="15"/>
      <c r="K104" s="378"/>
      <c r="L104" s="344"/>
      <c r="M104" s="344"/>
      <c r="N104" s="344"/>
      <c r="O104" s="360"/>
      <c r="P104" s="361"/>
      <c r="Q104" s="82"/>
    </row>
    <row r="105" spans="3:17" ht="13.5" customHeight="1" x14ac:dyDescent="0.15">
      <c r="C105" s="362">
        <f>C104+1</f>
        <v>93</v>
      </c>
      <c r="D105" s="47" t="str">
        <f t="shared" si="5"/>
        <v/>
      </c>
      <c r="E105" s="355"/>
      <c r="F105" s="447"/>
      <c r="G105" s="447"/>
      <c r="H105" s="515"/>
      <c r="I105" s="386"/>
      <c r="J105" s="15"/>
      <c r="K105" s="378"/>
      <c r="L105" s="344"/>
      <c r="M105" s="344"/>
      <c r="N105" s="344"/>
      <c r="O105" s="360"/>
      <c r="P105" s="361"/>
      <c r="Q105" s="82"/>
    </row>
    <row r="106" spans="3:17" ht="13.5" customHeight="1" x14ac:dyDescent="0.15">
      <c r="C106" s="362">
        <f t="shared" ref="C106:C169" si="6">C105+1</f>
        <v>94</v>
      </c>
      <c r="D106" s="47" t="str">
        <f t="shared" si="5"/>
        <v/>
      </c>
      <c r="E106" s="355"/>
      <c r="F106" s="447"/>
      <c r="G106" s="447"/>
      <c r="H106" s="515"/>
      <c r="I106" s="386"/>
      <c r="J106" s="15"/>
      <c r="K106" s="378"/>
      <c r="L106" s="344"/>
      <c r="M106" s="344"/>
      <c r="N106" s="344"/>
      <c r="O106" s="360"/>
      <c r="P106" s="361"/>
      <c r="Q106" s="82"/>
    </row>
    <row r="107" spans="3:17" ht="13.5" customHeight="1" x14ac:dyDescent="0.15">
      <c r="C107" s="362">
        <f t="shared" si="6"/>
        <v>95</v>
      </c>
      <c r="D107" s="47" t="str">
        <f t="shared" si="5"/>
        <v/>
      </c>
      <c r="E107" s="355"/>
      <c r="F107" s="447"/>
      <c r="G107" s="447"/>
      <c r="H107" s="515"/>
      <c r="I107" s="386"/>
      <c r="J107" s="15"/>
      <c r="K107" s="378"/>
      <c r="L107" s="344"/>
      <c r="M107" s="344"/>
      <c r="N107" s="344"/>
      <c r="O107" s="360"/>
      <c r="P107" s="361"/>
      <c r="Q107" s="82"/>
    </row>
    <row r="108" spans="3:17" ht="13.5" customHeight="1" x14ac:dyDescent="0.15">
      <c r="C108" s="362">
        <f t="shared" si="6"/>
        <v>96</v>
      </c>
      <c r="D108" s="47" t="str">
        <f t="shared" si="5"/>
        <v/>
      </c>
      <c r="E108" s="355"/>
      <c r="F108" s="447"/>
      <c r="G108" s="447"/>
      <c r="H108" s="515"/>
      <c r="I108" s="386"/>
      <c r="J108" s="15"/>
      <c r="K108" s="378"/>
      <c r="L108" s="344"/>
      <c r="M108" s="344"/>
      <c r="N108" s="344"/>
      <c r="O108" s="360"/>
      <c r="P108" s="361"/>
      <c r="Q108" s="82"/>
    </row>
    <row r="109" spans="3:17" ht="13.5" customHeight="1" x14ac:dyDescent="0.15">
      <c r="C109" s="362">
        <f t="shared" si="6"/>
        <v>97</v>
      </c>
      <c r="D109" s="47" t="str">
        <f t="shared" si="5"/>
        <v/>
      </c>
      <c r="E109" s="355"/>
      <c r="F109" s="447"/>
      <c r="G109" s="447"/>
      <c r="H109" s="515"/>
      <c r="I109" s="386"/>
      <c r="J109" s="15"/>
      <c r="K109" s="378"/>
      <c r="L109" s="344"/>
      <c r="M109" s="344"/>
      <c r="N109" s="344"/>
      <c r="O109" s="360"/>
      <c r="P109" s="361"/>
      <c r="Q109" s="82"/>
    </row>
    <row r="110" spans="3:17" ht="13.5" customHeight="1" x14ac:dyDescent="0.15">
      <c r="C110" s="362">
        <f t="shared" si="6"/>
        <v>98</v>
      </c>
      <c r="D110" s="47" t="str">
        <f t="shared" si="5"/>
        <v/>
      </c>
      <c r="E110" s="355"/>
      <c r="F110" s="447"/>
      <c r="G110" s="447"/>
      <c r="H110" s="515"/>
      <c r="I110" s="386"/>
      <c r="J110" s="15"/>
      <c r="K110" s="378"/>
      <c r="L110" s="344"/>
      <c r="M110" s="344"/>
      <c r="N110" s="344"/>
      <c r="O110" s="360"/>
      <c r="P110" s="361"/>
      <c r="Q110" s="82"/>
    </row>
    <row r="111" spans="3:17" ht="13.5" customHeight="1" x14ac:dyDescent="0.15">
      <c r="C111" s="362">
        <f t="shared" si="6"/>
        <v>99</v>
      </c>
      <c r="D111" s="47" t="str">
        <f t="shared" si="5"/>
        <v/>
      </c>
      <c r="E111" s="355"/>
      <c r="F111" s="447"/>
      <c r="G111" s="447"/>
      <c r="H111" s="515"/>
      <c r="I111" s="386"/>
      <c r="J111" s="15"/>
      <c r="K111" s="378"/>
      <c r="L111" s="344"/>
      <c r="M111" s="344"/>
      <c r="N111" s="344"/>
      <c r="O111" s="360"/>
      <c r="P111" s="361"/>
      <c r="Q111" s="82"/>
    </row>
    <row r="112" spans="3:17" ht="13.5" customHeight="1" x14ac:dyDescent="0.15">
      <c r="C112" s="362">
        <f t="shared" si="6"/>
        <v>100</v>
      </c>
      <c r="D112" s="47" t="str">
        <f t="shared" si="5"/>
        <v/>
      </c>
      <c r="E112" s="355"/>
      <c r="F112" s="447"/>
      <c r="G112" s="447"/>
      <c r="H112" s="515"/>
      <c r="I112" s="386"/>
      <c r="J112" s="15"/>
      <c r="K112" s="378"/>
      <c r="L112" s="344"/>
      <c r="M112" s="344"/>
      <c r="N112" s="344"/>
      <c r="O112" s="360"/>
      <c r="P112" s="361"/>
      <c r="Q112" s="82"/>
    </row>
    <row r="113" spans="3:17" ht="13.5" customHeight="1" x14ac:dyDescent="0.15">
      <c r="C113" s="362">
        <f t="shared" si="6"/>
        <v>101</v>
      </c>
      <c r="D113" s="47" t="str">
        <f t="shared" si="5"/>
        <v/>
      </c>
      <c r="E113" s="355"/>
      <c r="F113" s="447"/>
      <c r="G113" s="447"/>
      <c r="H113" s="515"/>
      <c r="I113" s="386"/>
      <c r="J113" s="15"/>
      <c r="K113" s="378"/>
      <c r="L113" s="344"/>
      <c r="M113" s="344"/>
      <c r="N113" s="344"/>
      <c r="O113" s="360"/>
      <c r="P113" s="361"/>
      <c r="Q113" s="82"/>
    </row>
    <row r="114" spans="3:17" ht="13.5" customHeight="1" x14ac:dyDescent="0.15">
      <c r="C114" s="362">
        <f t="shared" si="6"/>
        <v>102</v>
      </c>
      <c r="D114" s="47" t="str">
        <f t="shared" si="5"/>
        <v/>
      </c>
      <c r="E114" s="355"/>
      <c r="F114" s="447"/>
      <c r="G114" s="447"/>
      <c r="H114" s="515"/>
      <c r="I114" s="386"/>
      <c r="J114" s="15"/>
      <c r="K114" s="378"/>
      <c r="L114" s="344"/>
      <c r="M114" s="344"/>
      <c r="N114" s="344"/>
      <c r="O114" s="360"/>
      <c r="P114" s="361"/>
      <c r="Q114" s="82"/>
    </row>
    <row r="115" spans="3:17" ht="13.5" customHeight="1" x14ac:dyDescent="0.15">
      <c r="C115" s="362">
        <f t="shared" si="6"/>
        <v>103</v>
      </c>
      <c r="D115" s="47" t="str">
        <f t="shared" si="5"/>
        <v/>
      </c>
      <c r="E115" s="355"/>
      <c r="F115" s="447"/>
      <c r="G115" s="447"/>
      <c r="H115" s="515"/>
      <c r="I115" s="386"/>
      <c r="J115" s="15"/>
      <c r="K115" s="378"/>
      <c r="L115" s="344"/>
      <c r="M115" s="344"/>
      <c r="N115" s="344"/>
      <c r="O115" s="360"/>
      <c r="P115" s="361"/>
      <c r="Q115" s="82"/>
    </row>
    <row r="116" spans="3:17" ht="13.5" customHeight="1" x14ac:dyDescent="0.15">
      <c r="C116" s="362">
        <f t="shared" si="6"/>
        <v>104</v>
      </c>
      <c r="D116" s="47" t="str">
        <f t="shared" si="5"/>
        <v/>
      </c>
      <c r="E116" s="355"/>
      <c r="F116" s="447"/>
      <c r="G116" s="447"/>
      <c r="H116" s="515"/>
      <c r="I116" s="386"/>
      <c r="J116" s="15"/>
      <c r="K116" s="378"/>
      <c r="L116" s="344"/>
      <c r="M116" s="344"/>
      <c r="N116" s="344"/>
      <c r="O116" s="360"/>
      <c r="P116" s="361"/>
      <c r="Q116" s="82"/>
    </row>
    <row r="117" spans="3:17" ht="13.5" customHeight="1" x14ac:dyDescent="0.15">
      <c r="C117" s="362">
        <f t="shared" si="6"/>
        <v>105</v>
      </c>
      <c r="D117" s="47" t="str">
        <f t="shared" si="5"/>
        <v/>
      </c>
      <c r="E117" s="355"/>
      <c r="F117" s="447"/>
      <c r="G117" s="447"/>
      <c r="H117" s="515"/>
      <c r="I117" s="386"/>
      <c r="J117" s="15"/>
      <c r="K117" s="378"/>
      <c r="L117" s="344"/>
      <c r="M117" s="344"/>
      <c r="N117" s="344"/>
      <c r="O117" s="360"/>
      <c r="P117" s="361"/>
      <c r="Q117" s="82"/>
    </row>
    <row r="118" spans="3:17" ht="13.5" customHeight="1" x14ac:dyDescent="0.15">
      <c r="C118" s="362">
        <f t="shared" si="6"/>
        <v>106</v>
      </c>
      <c r="D118" s="47" t="str">
        <f t="shared" si="5"/>
        <v/>
      </c>
      <c r="E118" s="355"/>
      <c r="F118" s="447"/>
      <c r="G118" s="447"/>
      <c r="H118" s="515"/>
      <c r="I118" s="386"/>
      <c r="J118" s="15"/>
      <c r="K118" s="378"/>
      <c r="L118" s="344"/>
      <c r="M118" s="344"/>
      <c r="N118" s="344"/>
      <c r="O118" s="360"/>
      <c r="P118" s="361"/>
      <c r="Q118" s="82"/>
    </row>
    <row r="119" spans="3:17" ht="13.5" customHeight="1" x14ac:dyDescent="0.15">
      <c r="C119" s="362">
        <f t="shared" si="6"/>
        <v>107</v>
      </c>
      <c r="D119" s="47" t="str">
        <f t="shared" si="5"/>
        <v/>
      </c>
      <c r="E119" s="355"/>
      <c r="F119" s="447"/>
      <c r="G119" s="447"/>
      <c r="H119" s="515"/>
      <c r="I119" s="386"/>
      <c r="J119" s="15"/>
      <c r="K119" s="378"/>
      <c r="L119" s="344"/>
      <c r="M119" s="344"/>
      <c r="N119" s="344"/>
      <c r="O119" s="360"/>
      <c r="P119" s="361"/>
      <c r="Q119" s="82"/>
    </row>
    <row r="120" spans="3:17" ht="13.5" customHeight="1" x14ac:dyDescent="0.15">
      <c r="C120" s="362">
        <f t="shared" si="6"/>
        <v>108</v>
      </c>
      <c r="D120" s="47" t="str">
        <f t="shared" si="5"/>
        <v/>
      </c>
      <c r="E120" s="355"/>
      <c r="F120" s="447"/>
      <c r="G120" s="447"/>
      <c r="H120" s="515"/>
      <c r="I120" s="386"/>
      <c r="J120" s="15"/>
      <c r="K120" s="378"/>
      <c r="L120" s="344"/>
      <c r="M120" s="344"/>
      <c r="N120" s="344"/>
      <c r="O120" s="360"/>
      <c r="P120" s="361"/>
      <c r="Q120" s="82"/>
    </row>
    <row r="121" spans="3:17" ht="13.5" customHeight="1" x14ac:dyDescent="0.15">
      <c r="C121" s="362">
        <f t="shared" si="6"/>
        <v>109</v>
      </c>
      <c r="D121" s="47" t="str">
        <f t="shared" si="5"/>
        <v/>
      </c>
      <c r="E121" s="355"/>
      <c r="F121" s="447"/>
      <c r="G121" s="447"/>
      <c r="H121" s="515"/>
      <c r="I121" s="386"/>
      <c r="J121" s="15"/>
      <c r="K121" s="378"/>
      <c r="L121" s="344"/>
      <c r="M121" s="344"/>
      <c r="N121" s="344"/>
      <c r="O121" s="360"/>
      <c r="P121" s="361"/>
      <c r="Q121" s="82"/>
    </row>
    <row r="122" spans="3:17" ht="13.5" customHeight="1" x14ac:dyDescent="0.15">
      <c r="C122" s="362">
        <f t="shared" si="6"/>
        <v>110</v>
      </c>
      <c r="D122" s="47" t="str">
        <f t="shared" si="5"/>
        <v/>
      </c>
      <c r="E122" s="355"/>
      <c r="F122" s="447"/>
      <c r="G122" s="447"/>
      <c r="H122" s="515"/>
      <c r="I122" s="386"/>
      <c r="J122" s="15"/>
      <c r="K122" s="378"/>
      <c r="L122" s="344"/>
      <c r="M122" s="344"/>
      <c r="N122" s="344"/>
      <c r="O122" s="360"/>
      <c r="P122" s="361"/>
      <c r="Q122" s="82"/>
    </row>
    <row r="123" spans="3:17" ht="13.5" customHeight="1" x14ac:dyDescent="0.15">
      <c r="C123" s="362">
        <f t="shared" si="6"/>
        <v>111</v>
      </c>
      <c r="D123" s="47" t="str">
        <f t="shared" si="5"/>
        <v/>
      </c>
      <c r="E123" s="355"/>
      <c r="F123" s="447"/>
      <c r="G123" s="447"/>
      <c r="H123" s="515"/>
      <c r="I123" s="386"/>
      <c r="J123" s="15"/>
      <c r="K123" s="378"/>
      <c r="L123" s="344"/>
      <c r="M123" s="344"/>
      <c r="N123" s="344"/>
      <c r="O123" s="360"/>
      <c r="P123" s="361"/>
      <c r="Q123" s="82"/>
    </row>
    <row r="124" spans="3:17" ht="13.5" customHeight="1" x14ac:dyDescent="0.15">
      <c r="C124" s="362">
        <f t="shared" si="6"/>
        <v>112</v>
      </c>
      <c r="D124" s="47" t="str">
        <f t="shared" si="5"/>
        <v/>
      </c>
      <c r="E124" s="355"/>
      <c r="F124" s="447"/>
      <c r="G124" s="447"/>
      <c r="H124" s="515"/>
      <c r="I124" s="386"/>
      <c r="J124" s="15"/>
      <c r="K124" s="378"/>
      <c r="L124" s="344"/>
      <c r="M124" s="344"/>
      <c r="N124" s="344"/>
      <c r="O124" s="360"/>
      <c r="P124" s="361"/>
      <c r="Q124" s="82"/>
    </row>
    <row r="125" spans="3:17" ht="13.5" customHeight="1" x14ac:dyDescent="0.15">
      <c r="C125" s="362">
        <f t="shared" si="6"/>
        <v>113</v>
      </c>
      <c r="D125" s="47" t="str">
        <f t="shared" si="5"/>
        <v/>
      </c>
      <c r="E125" s="355"/>
      <c r="F125" s="447"/>
      <c r="G125" s="447"/>
      <c r="H125" s="515"/>
      <c r="I125" s="386"/>
      <c r="J125" s="15"/>
      <c r="K125" s="378"/>
      <c r="L125" s="344"/>
      <c r="M125" s="344"/>
      <c r="N125" s="344"/>
      <c r="O125" s="360"/>
      <c r="P125" s="361"/>
      <c r="Q125" s="82"/>
    </row>
    <row r="126" spans="3:17" ht="13.5" customHeight="1" x14ac:dyDescent="0.15">
      <c r="C126" s="362">
        <f t="shared" si="6"/>
        <v>114</v>
      </c>
      <c r="D126" s="47" t="str">
        <f t="shared" si="5"/>
        <v/>
      </c>
      <c r="E126" s="355"/>
      <c r="F126" s="447"/>
      <c r="G126" s="447"/>
      <c r="H126" s="515"/>
      <c r="I126" s="386"/>
      <c r="J126" s="15"/>
      <c r="K126" s="378"/>
      <c r="L126" s="344"/>
      <c r="M126" s="344"/>
      <c r="N126" s="344"/>
      <c r="O126" s="360"/>
      <c r="P126" s="361"/>
      <c r="Q126" s="82"/>
    </row>
    <row r="127" spans="3:17" ht="13.5" customHeight="1" x14ac:dyDescent="0.15">
      <c r="C127" s="362">
        <f t="shared" si="6"/>
        <v>115</v>
      </c>
      <c r="D127" s="47" t="str">
        <f t="shared" si="5"/>
        <v/>
      </c>
      <c r="E127" s="355"/>
      <c r="F127" s="447"/>
      <c r="G127" s="447"/>
      <c r="H127" s="515"/>
      <c r="I127" s="386"/>
      <c r="J127" s="15"/>
      <c r="K127" s="378"/>
      <c r="L127" s="344"/>
      <c r="M127" s="344"/>
      <c r="N127" s="344"/>
      <c r="O127" s="360"/>
      <c r="P127" s="361"/>
      <c r="Q127" s="82"/>
    </row>
    <row r="128" spans="3:17" ht="13.5" customHeight="1" x14ac:dyDescent="0.15">
      <c r="C128" s="362">
        <f t="shared" si="6"/>
        <v>116</v>
      </c>
      <c r="D128" s="47" t="str">
        <f t="shared" si="5"/>
        <v/>
      </c>
      <c r="E128" s="355"/>
      <c r="F128" s="447"/>
      <c r="G128" s="447"/>
      <c r="H128" s="515"/>
      <c r="I128" s="386"/>
      <c r="J128" s="15"/>
      <c r="K128" s="378"/>
      <c r="L128" s="344"/>
      <c r="M128" s="344"/>
      <c r="N128" s="344"/>
      <c r="O128" s="360"/>
      <c r="P128" s="361"/>
      <c r="Q128" s="82"/>
    </row>
    <row r="129" spans="3:17" ht="13.5" customHeight="1" x14ac:dyDescent="0.15">
      <c r="C129" s="362">
        <f t="shared" si="6"/>
        <v>117</v>
      </c>
      <c r="D129" s="47" t="str">
        <f t="shared" si="5"/>
        <v/>
      </c>
      <c r="E129" s="355"/>
      <c r="F129" s="447"/>
      <c r="G129" s="447"/>
      <c r="H129" s="515"/>
      <c r="I129" s="386"/>
      <c r="J129" s="15"/>
      <c r="K129" s="378"/>
      <c r="L129" s="344"/>
      <c r="M129" s="344"/>
      <c r="N129" s="344"/>
      <c r="O129" s="360"/>
      <c r="P129" s="361"/>
      <c r="Q129" s="82"/>
    </row>
    <row r="130" spans="3:17" ht="13.5" customHeight="1" x14ac:dyDescent="0.15">
      <c r="C130" s="362">
        <f t="shared" si="6"/>
        <v>118</v>
      </c>
      <c r="D130" s="47" t="str">
        <f t="shared" si="5"/>
        <v/>
      </c>
      <c r="E130" s="355"/>
      <c r="F130" s="447"/>
      <c r="G130" s="447"/>
      <c r="H130" s="515"/>
      <c r="I130" s="386"/>
      <c r="J130" s="15"/>
      <c r="K130" s="378"/>
      <c r="L130" s="344"/>
      <c r="M130" s="344"/>
      <c r="N130" s="344"/>
      <c r="O130" s="360"/>
      <c r="P130" s="361"/>
      <c r="Q130" s="82"/>
    </row>
    <row r="131" spans="3:17" ht="13.5" customHeight="1" x14ac:dyDescent="0.15">
      <c r="C131" s="362">
        <f t="shared" si="6"/>
        <v>119</v>
      </c>
      <c r="D131" s="47" t="str">
        <f t="shared" si="5"/>
        <v/>
      </c>
      <c r="E131" s="355"/>
      <c r="F131" s="447"/>
      <c r="G131" s="447"/>
      <c r="H131" s="515"/>
      <c r="I131" s="386"/>
      <c r="J131" s="15"/>
      <c r="K131" s="378"/>
      <c r="L131" s="344"/>
      <c r="M131" s="344"/>
      <c r="N131" s="344"/>
      <c r="O131" s="360"/>
      <c r="P131" s="361"/>
      <c r="Q131" s="82"/>
    </row>
    <row r="132" spans="3:17" ht="13.5" customHeight="1" x14ac:dyDescent="0.15">
      <c r="C132" s="362">
        <f t="shared" si="6"/>
        <v>120</v>
      </c>
      <c r="D132" s="47" t="str">
        <f t="shared" si="5"/>
        <v/>
      </c>
      <c r="E132" s="355"/>
      <c r="F132" s="447"/>
      <c r="G132" s="447"/>
      <c r="H132" s="515"/>
      <c r="I132" s="386"/>
      <c r="J132" s="15"/>
      <c r="K132" s="378"/>
      <c r="L132" s="344"/>
      <c r="M132" s="344"/>
      <c r="N132" s="344"/>
      <c r="O132" s="360"/>
      <c r="P132" s="361"/>
      <c r="Q132" s="82"/>
    </row>
    <row r="133" spans="3:17" ht="13.5" customHeight="1" x14ac:dyDescent="0.15">
      <c r="C133" s="362">
        <f t="shared" si="6"/>
        <v>121</v>
      </c>
      <c r="D133" s="47" t="str">
        <f t="shared" si="5"/>
        <v/>
      </c>
      <c r="E133" s="355"/>
      <c r="F133" s="447"/>
      <c r="G133" s="447"/>
      <c r="H133" s="515"/>
      <c r="I133" s="386"/>
      <c r="J133" s="15"/>
      <c r="K133" s="378"/>
      <c r="L133" s="344"/>
      <c r="M133" s="344"/>
      <c r="N133" s="344"/>
      <c r="O133" s="360"/>
      <c r="P133" s="361"/>
      <c r="Q133" s="82"/>
    </row>
    <row r="134" spans="3:17" ht="13.5" customHeight="1" x14ac:dyDescent="0.15">
      <c r="C134" s="362">
        <f t="shared" si="6"/>
        <v>122</v>
      </c>
      <c r="D134" s="47" t="str">
        <f t="shared" si="5"/>
        <v/>
      </c>
      <c r="E134" s="355"/>
      <c r="F134" s="447"/>
      <c r="G134" s="447"/>
      <c r="H134" s="515"/>
      <c r="I134" s="386"/>
      <c r="J134" s="15"/>
      <c r="K134" s="378"/>
      <c r="L134" s="344"/>
      <c r="M134" s="344"/>
      <c r="N134" s="344"/>
      <c r="O134" s="360"/>
      <c r="P134" s="361"/>
      <c r="Q134" s="82"/>
    </row>
    <row r="135" spans="3:17" ht="13.5" customHeight="1" x14ac:dyDescent="0.15">
      <c r="C135" s="362">
        <f t="shared" si="6"/>
        <v>123</v>
      </c>
      <c r="D135" s="47" t="str">
        <f t="shared" si="5"/>
        <v/>
      </c>
      <c r="E135" s="355"/>
      <c r="F135" s="447"/>
      <c r="G135" s="447"/>
      <c r="H135" s="515"/>
      <c r="I135" s="386"/>
      <c r="J135" s="15"/>
      <c r="K135" s="378"/>
      <c r="L135" s="344"/>
      <c r="M135" s="344"/>
      <c r="N135" s="344"/>
      <c r="O135" s="360"/>
      <c r="P135" s="361"/>
      <c r="Q135" s="82"/>
    </row>
    <row r="136" spans="3:17" ht="13.5" customHeight="1" x14ac:dyDescent="0.15">
      <c r="C136" s="362">
        <f t="shared" si="6"/>
        <v>124</v>
      </c>
      <c r="D136" s="47" t="str">
        <f t="shared" si="5"/>
        <v/>
      </c>
      <c r="E136" s="355"/>
      <c r="F136" s="447"/>
      <c r="G136" s="447"/>
      <c r="H136" s="515"/>
      <c r="I136" s="386"/>
      <c r="J136" s="15"/>
      <c r="K136" s="378"/>
      <c r="L136" s="344"/>
      <c r="M136" s="344"/>
      <c r="N136" s="344"/>
      <c r="O136" s="360"/>
      <c r="P136" s="361"/>
      <c r="Q136" s="82"/>
    </row>
    <row r="137" spans="3:17" ht="13.5" customHeight="1" x14ac:dyDescent="0.15">
      <c r="C137" s="362">
        <f t="shared" si="6"/>
        <v>125</v>
      </c>
      <c r="D137" s="47" t="str">
        <f t="shared" si="5"/>
        <v/>
      </c>
      <c r="E137" s="355"/>
      <c r="F137" s="447"/>
      <c r="G137" s="447"/>
      <c r="H137" s="515"/>
      <c r="I137" s="386"/>
      <c r="J137" s="15"/>
      <c r="K137" s="378"/>
      <c r="L137" s="344"/>
      <c r="M137" s="344"/>
      <c r="N137" s="344"/>
      <c r="O137" s="360"/>
      <c r="P137" s="361"/>
      <c r="Q137" s="82"/>
    </row>
    <row r="138" spans="3:17" ht="13.5" customHeight="1" x14ac:dyDescent="0.15">
      <c r="C138" s="362">
        <f t="shared" si="6"/>
        <v>126</v>
      </c>
      <c r="D138" s="47" t="str">
        <f t="shared" si="5"/>
        <v/>
      </c>
      <c r="E138" s="355"/>
      <c r="F138" s="447"/>
      <c r="G138" s="447"/>
      <c r="H138" s="515"/>
      <c r="I138" s="386"/>
      <c r="J138" s="15"/>
      <c r="K138" s="378"/>
      <c r="L138" s="344"/>
      <c r="M138" s="344"/>
      <c r="N138" s="344"/>
      <c r="O138" s="360"/>
      <c r="P138" s="361"/>
      <c r="Q138" s="82"/>
    </row>
    <row r="139" spans="3:17" ht="13.5" customHeight="1" x14ac:dyDescent="0.15">
      <c r="C139" s="362">
        <f t="shared" si="6"/>
        <v>127</v>
      </c>
      <c r="D139" s="47" t="str">
        <f t="shared" si="5"/>
        <v/>
      </c>
      <c r="E139" s="355"/>
      <c r="F139" s="447"/>
      <c r="G139" s="447"/>
      <c r="H139" s="515"/>
      <c r="I139" s="386"/>
      <c r="J139" s="15"/>
      <c r="K139" s="378"/>
      <c r="L139" s="344"/>
      <c r="M139" s="344"/>
      <c r="N139" s="344"/>
      <c r="O139" s="360"/>
      <c r="P139" s="361"/>
      <c r="Q139" s="82"/>
    </row>
    <row r="140" spans="3:17" ht="13.5" customHeight="1" x14ac:dyDescent="0.15">
      <c r="C140" s="362">
        <f t="shared" si="6"/>
        <v>128</v>
      </c>
      <c r="D140" s="47" t="str">
        <f t="shared" si="5"/>
        <v/>
      </c>
      <c r="E140" s="355"/>
      <c r="F140" s="447"/>
      <c r="G140" s="447"/>
      <c r="H140" s="515"/>
      <c r="I140" s="386"/>
      <c r="J140" s="15"/>
      <c r="K140" s="378"/>
      <c r="L140" s="344"/>
      <c r="M140" s="344"/>
      <c r="N140" s="344"/>
      <c r="O140" s="360"/>
      <c r="P140" s="361"/>
      <c r="Q140" s="82"/>
    </row>
    <row r="141" spans="3:17" ht="13.5" customHeight="1" x14ac:dyDescent="0.15">
      <c r="C141" s="362">
        <f t="shared" si="6"/>
        <v>129</v>
      </c>
      <c r="D141" s="47" t="str">
        <f t="shared" ref="D141:D204" si="7">IF(E141="","",IF(E141&lt;=$S$2,"○",""))</f>
        <v/>
      </c>
      <c r="E141" s="355"/>
      <c r="F141" s="447"/>
      <c r="G141" s="447"/>
      <c r="H141" s="515"/>
      <c r="I141" s="386"/>
      <c r="J141" s="15"/>
      <c r="K141" s="378"/>
      <c r="L141" s="344"/>
      <c r="M141" s="344"/>
      <c r="N141" s="344"/>
      <c r="O141" s="360"/>
      <c r="P141" s="361"/>
      <c r="Q141" s="82"/>
    </row>
    <row r="142" spans="3:17" ht="13.5" customHeight="1" x14ac:dyDescent="0.15">
      <c r="C142" s="362">
        <f t="shared" si="6"/>
        <v>130</v>
      </c>
      <c r="D142" s="47" t="str">
        <f t="shared" si="7"/>
        <v/>
      </c>
      <c r="E142" s="355"/>
      <c r="F142" s="447"/>
      <c r="G142" s="447"/>
      <c r="H142" s="515"/>
      <c r="I142" s="386"/>
      <c r="J142" s="15"/>
      <c r="K142" s="378"/>
      <c r="L142" s="344"/>
      <c r="M142" s="344"/>
      <c r="N142" s="344"/>
      <c r="O142" s="360"/>
      <c r="P142" s="361"/>
      <c r="Q142" s="82"/>
    </row>
    <row r="143" spans="3:17" ht="13.5" customHeight="1" x14ac:dyDescent="0.15">
      <c r="C143" s="362">
        <f t="shared" si="6"/>
        <v>131</v>
      </c>
      <c r="D143" s="47" t="str">
        <f t="shared" si="7"/>
        <v/>
      </c>
      <c r="E143" s="355"/>
      <c r="F143" s="447"/>
      <c r="G143" s="447"/>
      <c r="H143" s="515"/>
      <c r="I143" s="386"/>
      <c r="J143" s="15"/>
      <c r="K143" s="378"/>
      <c r="L143" s="344"/>
      <c r="M143" s="344"/>
      <c r="N143" s="344"/>
      <c r="O143" s="360"/>
      <c r="P143" s="361"/>
      <c r="Q143" s="82"/>
    </row>
    <row r="144" spans="3:17" ht="13.5" customHeight="1" x14ac:dyDescent="0.15">
      <c r="C144" s="362">
        <f t="shared" si="6"/>
        <v>132</v>
      </c>
      <c r="D144" s="47" t="str">
        <f t="shared" si="7"/>
        <v/>
      </c>
      <c r="E144" s="355"/>
      <c r="F144" s="447"/>
      <c r="G144" s="447"/>
      <c r="H144" s="515"/>
      <c r="I144" s="386"/>
      <c r="J144" s="15"/>
      <c r="K144" s="378"/>
      <c r="L144" s="344"/>
      <c r="M144" s="344"/>
      <c r="N144" s="344"/>
      <c r="O144" s="360"/>
      <c r="P144" s="361"/>
      <c r="Q144" s="82"/>
    </row>
    <row r="145" spans="3:17" ht="13.5" customHeight="1" x14ac:dyDescent="0.15">
      <c r="C145" s="362">
        <f t="shared" si="6"/>
        <v>133</v>
      </c>
      <c r="D145" s="47" t="str">
        <f t="shared" si="7"/>
        <v/>
      </c>
      <c r="E145" s="355"/>
      <c r="F145" s="447"/>
      <c r="G145" s="447"/>
      <c r="H145" s="515"/>
      <c r="I145" s="386"/>
      <c r="J145" s="15"/>
      <c r="K145" s="378"/>
      <c r="L145" s="344"/>
      <c r="M145" s="344"/>
      <c r="N145" s="344"/>
      <c r="O145" s="360"/>
      <c r="P145" s="361"/>
      <c r="Q145" s="82"/>
    </row>
    <row r="146" spans="3:17" ht="13.5" customHeight="1" x14ac:dyDescent="0.15">
      <c r="C146" s="362">
        <f t="shared" si="6"/>
        <v>134</v>
      </c>
      <c r="D146" s="47" t="str">
        <f t="shared" si="7"/>
        <v/>
      </c>
      <c r="E146" s="355"/>
      <c r="F146" s="447"/>
      <c r="G146" s="447"/>
      <c r="H146" s="515"/>
      <c r="I146" s="386"/>
      <c r="J146" s="15"/>
      <c r="K146" s="378"/>
      <c r="L146" s="344"/>
      <c r="M146" s="344"/>
      <c r="N146" s="344"/>
      <c r="O146" s="360"/>
      <c r="P146" s="361"/>
      <c r="Q146" s="82"/>
    </row>
    <row r="147" spans="3:17" ht="13.5" customHeight="1" x14ac:dyDescent="0.15">
      <c r="C147" s="362">
        <f t="shared" si="6"/>
        <v>135</v>
      </c>
      <c r="D147" s="47" t="str">
        <f t="shared" si="7"/>
        <v/>
      </c>
      <c r="E147" s="355"/>
      <c r="F147" s="447"/>
      <c r="G147" s="447"/>
      <c r="H147" s="515"/>
      <c r="I147" s="386"/>
      <c r="J147" s="15"/>
      <c r="K147" s="378"/>
      <c r="L147" s="344"/>
      <c r="M147" s="344"/>
      <c r="N147" s="344"/>
      <c r="O147" s="360"/>
      <c r="P147" s="361"/>
      <c r="Q147" s="82"/>
    </row>
    <row r="148" spans="3:17" ht="13.5" customHeight="1" x14ac:dyDescent="0.15">
      <c r="C148" s="362">
        <f t="shared" si="6"/>
        <v>136</v>
      </c>
      <c r="D148" s="47" t="str">
        <f t="shared" si="7"/>
        <v/>
      </c>
      <c r="E148" s="355"/>
      <c r="F148" s="447"/>
      <c r="G148" s="447"/>
      <c r="H148" s="515"/>
      <c r="I148" s="386"/>
      <c r="J148" s="15"/>
      <c r="K148" s="378"/>
      <c r="L148" s="344"/>
      <c r="M148" s="344"/>
      <c r="N148" s="344"/>
      <c r="O148" s="360"/>
      <c r="P148" s="361"/>
      <c r="Q148" s="82"/>
    </row>
    <row r="149" spans="3:17" ht="13.5" customHeight="1" x14ac:dyDescent="0.15">
      <c r="C149" s="362">
        <f t="shared" si="6"/>
        <v>137</v>
      </c>
      <c r="D149" s="47" t="str">
        <f t="shared" si="7"/>
        <v/>
      </c>
      <c r="E149" s="355"/>
      <c r="F149" s="447"/>
      <c r="G149" s="447"/>
      <c r="H149" s="515"/>
      <c r="I149" s="386"/>
      <c r="J149" s="15"/>
      <c r="K149" s="378"/>
      <c r="L149" s="344"/>
      <c r="M149" s="344"/>
      <c r="N149" s="344"/>
      <c r="O149" s="360"/>
      <c r="P149" s="361"/>
      <c r="Q149" s="82"/>
    </row>
    <row r="150" spans="3:17" ht="13.5" customHeight="1" x14ac:dyDescent="0.15">
      <c r="C150" s="362">
        <f t="shared" si="6"/>
        <v>138</v>
      </c>
      <c r="D150" s="47" t="str">
        <f t="shared" si="7"/>
        <v/>
      </c>
      <c r="E150" s="355"/>
      <c r="F150" s="447"/>
      <c r="G150" s="447"/>
      <c r="H150" s="515"/>
      <c r="I150" s="386"/>
      <c r="J150" s="15"/>
      <c r="K150" s="378"/>
      <c r="L150" s="344"/>
      <c r="M150" s="344"/>
      <c r="N150" s="344"/>
      <c r="O150" s="360"/>
      <c r="P150" s="361"/>
      <c r="Q150" s="82"/>
    </row>
    <row r="151" spans="3:17" ht="13.5" customHeight="1" x14ac:dyDescent="0.15">
      <c r="C151" s="362">
        <f t="shared" si="6"/>
        <v>139</v>
      </c>
      <c r="D151" s="47" t="str">
        <f t="shared" si="7"/>
        <v/>
      </c>
      <c r="E151" s="355"/>
      <c r="F151" s="447"/>
      <c r="G151" s="447"/>
      <c r="H151" s="515"/>
      <c r="I151" s="386"/>
      <c r="J151" s="15"/>
      <c r="K151" s="378"/>
      <c r="L151" s="344"/>
      <c r="M151" s="344"/>
      <c r="N151" s="344"/>
      <c r="O151" s="360"/>
      <c r="P151" s="361"/>
      <c r="Q151" s="82"/>
    </row>
    <row r="152" spans="3:17" ht="13.5" customHeight="1" x14ac:dyDescent="0.15">
      <c r="C152" s="362">
        <f t="shared" si="6"/>
        <v>140</v>
      </c>
      <c r="D152" s="47" t="str">
        <f t="shared" si="7"/>
        <v/>
      </c>
      <c r="E152" s="355"/>
      <c r="F152" s="447"/>
      <c r="G152" s="447"/>
      <c r="H152" s="515"/>
      <c r="I152" s="386"/>
      <c r="J152" s="15"/>
      <c r="K152" s="378"/>
      <c r="L152" s="344"/>
      <c r="M152" s="344"/>
      <c r="N152" s="344"/>
      <c r="O152" s="360"/>
      <c r="P152" s="361"/>
      <c r="Q152" s="82"/>
    </row>
    <row r="153" spans="3:17" ht="13.5" customHeight="1" x14ac:dyDescent="0.15">
      <c r="C153" s="362">
        <f t="shared" si="6"/>
        <v>141</v>
      </c>
      <c r="D153" s="47" t="str">
        <f t="shared" si="7"/>
        <v/>
      </c>
      <c r="E153" s="355"/>
      <c r="F153" s="447"/>
      <c r="G153" s="447"/>
      <c r="H153" s="515"/>
      <c r="I153" s="386"/>
      <c r="J153" s="15"/>
      <c r="K153" s="378"/>
      <c r="L153" s="344"/>
      <c r="M153" s="344"/>
      <c r="N153" s="344"/>
      <c r="O153" s="360"/>
      <c r="P153" s="361"/>
      <c r="Q153" s="82"/>
    </row>
    <row r="154" spans="3:17" ht="13.5" customHeight="1" x14ac:dyDescent="0.15">
      <c r="C154" s="362">
        <f t="shared" si="6"/>
        <v>142</v>
      </c>
      <c r="D154" s="47" t="str">
        <f t="shared" si="7"/>
        <v/>
      </c>
      <c r="E154" s="355"/>
      <c r="F154" s="447"/>
      <c r="G154" s="447"/>
      <c r="H154" s="515"/>
      <c r="I154" s="386"/>
      <c r="J154" s="15"/>
      <c r="K154" s="378"/>
      <c r="L154" s="344"/>
      <c r="M154" s="344"/>
      <c r="N154" s="344"/>
      <c r="O154" s="360"/>
      <c r="P154" s="361"/>
      <c r="Q154" s="82"/>
    </row>
    <row r="155" spans="3:17" ht="13.5" customHeight="1" x14ac:dyDescent="0.15">
      <c r="C155" s="362">
        <f t="shared" si="6"/>
        <v>143</v>
      </c>
      <c r="D155" s="47" t="str">
        <f t="shared" si="7"/>
        <v/>
      </c>
      <c r="E155" s="355"/>
      <c r="F155" s="447"/>
      <c r="G155" s="447"/>
      <c r="H155" s="515"/>
      <c r="I155" s="386"/>
      <c r="J155" s="15"/>
      <c r="K155" s="378"/>
      <c r="L155" s="344"/>
      <c r="M155" s="344"/>
      <c r="N155" s="344"/>
      <c r="O155" s="360"/>
      <c r="P155" s="361"/>
      <c r="Q155" s="82"/>
    </row>
    <row r="156" spans="3:17" ht="13.5" customHeight="1" x14ac:dyDescent="0.15">
      <c r="C156" s="362">
        <f t="shared" si="6"/>
        <v>144</v>
      </c>
      <c r="D156" s="47" t="str">
        <f t="shared" si="7"/>
        <v/>
      </c>
      <c r="E156" s="355"/>
      <c r="F156" s="447"/>
      <c r="G156" s="447"/>
      <c r="H156" s="515"/>
      <c r="I156" s="386"/>
      <c r="J156" s="15"/>
      <c r="K156" s="378"/>
      <c r="L156" s="344"/>
      <c r="M156" s="344"/>
      <c r="N156" s="344"/>
      <c r="O156" s="360"/>
      <c r="P156" s="361"/>
      <c r="Q156" s="82"/>
    </row>
    <row r="157" spans="3:17" ht="13.5" customHeight="1" x14ac:dyDescent="0.15">
      <c r="C157" s="362">
        <f t="shared" si="6"/>
        <v>145</v>
      </c>
      <c r="D157" s="47" t="str">
        <f t="shared" si="7"/>
        <v/>
      </c>
      <c r="E157" s="355"/>
      <c r="F157" s="447"/>
      <c r="G157" s="447"/>
      <c r="H157" s="515"/>
      <c r="I157" s="386"/>
      <c r="J157" s="15"/>
      <c r="K157" s="378"/>
      <c r="L157" s="344"/>
      <c r="M157" s="344"/>
      <c r="N157" s="344"/>
      <c r="O157" s="360"/>
      <c r="P157" s="361"/>
      <c r="Q157" s="82"/>
    </row>
    <row r="158" spans="3:17" ht="13.5" customHeight="1" x14ac:dyDescent="0.15">
      <c r="C158" s="362">
        <f t="shared" si="6"/>
        <v>146</v>
      </c>
      <c r="D158" s="47" t="str">
        <f t="shared" si="7"/>
        <v/>
      </c>
      <c r="E158" s="355"/>
      <c r="F158" s="447"/>
      <c r="G158" s="447"/>
      <c r="H158" s="515"/>
      <c r="I158" s="386"/>
      <c r="J158" s="15"/>
      <c r="K158" s="378"/>
      <c r="L158" s="344"/>
      <c r="M158" s="344"/>
      <c r="N158" s="344"/>
      <c r="O158" s="360"/>
      <c r="P158" s="361"/>
      <c r="Q158" s="82"/>
    </row>
    <row r="159" spans="3:17" ht="13.5" customHeight="1" x14ac:dyDescent="0.15">
      <c r="C159" s="362">
        <f t="shared" si="6"/>
        <v>147</v>
      </c>
      <c r="D159" s="47" t="str">
        <f t="shared" si="7"/>
        <v/>
      </c>
      <c r="E159" s="355"/>
      <c r="F159" s="447"/>
      <c r="G159" s="447"/>
      <c r="H159" s="515"/>
      <c r="I159" s="386"/>
      <c r="J159" s="15"/>
      <c r="K159" s="378"/>
      <c r="L159" s="344"/>
      <c r="M159" s="344"/>
      <c r="N159" s="344"/>
      <c r="O159" s="360"/>
      <c r="P159" s="361"/>
      <c r="Q159" s="82"/>
    </row>
    <row r="160" spans="3:17" ht="13.5" customHeight="1" x14ac:dyDescent="0.15">
      <c r="C160" s="362">
        <f t="shared" si="6"/>
        <v>148</v>
      </c>
      <c r="D160" s="47" t="str">
        <f t="shared" si="7"/>
        <v/>
      </c>
      <c r="E160" s="355"/>
      <c r="F160" s="447"/>
      <c r="G160" s="447"/>
      <c r="H160" s="515"/>
      <c r="I160" s="386"/>
      <c r="J160" s="15"/>
      <c r="K160" s="378"/>
      <c r="L160" s="344"/>
      <c r="M160" s="344"/>
      <c r="N160" s="344"/>
      <c r="O160" s="360"/>
      <c r="P160" s="361"/>
      <c r="Q160" s="82"/>
    </row>
    <row r="161" spans="3:17" ht="13.5" customHeight="1" x14ac:dyDescent="0.15">
      <c r="C161" s="362">
        <f t="shared" si="6"/>
        <v>149</v>
      </c>
      <c r="D161" s="47" t="str">
        <f t="shared" si="7"/>
        <v/>
      </c>
      <c r="E161" s="355"/>
      <c r="F161" s="447"/>
      <c r="G161" s="447"/>
      <c r="H161" s="515"/>
      <c r="I161" s="386"/>
      <c r="J161" s="15"/>
      <c r="K161" s="378"/>
      <c r="L161" s="344"/>
      <c r="M161" s="344"/>
      <c r="N161" s="344"/>
      <c r="O161" s="360"/>
      <c r="P161" s="361"/>
      <c r="Q161" s="82"/>
    </row>
    <row r="162" spans="3:17" ht="13.5" customHeight="1" x14ac:dyDescent="0.15">
      <c r="C162" s="362">
        <f>C161+1</f>
        <v>150</v>
      </c>
      <c r="D162" s="47" t="str">
        <f t="shared" si="7"/>
        <v/>
      </c>
      <c r="E162" s="355"/>
      <c r="F162" s="447"/>
      <c r="G162" s="447"/>
      <c r="H162" s="515"/>
      <c r="I162" s="386"/>
      <c r="J162" s="15"/>
      <c r="K162" s="378"/>
      <c r="L162" s="344"/>
      <c r="M162" s="344"/>
      <c r="N162" s="344"/>
      <c r="O162" s="360"/>
      <c r="P162" s="361"/>
      <c r="Q162" s="82"/>
    </row>
    <row r="163" spans="3:17" ht="13.5" customHeight="1" x14ac:dyDescent="0.15">
      <c r="C163" s="362">
        <f>C162+1</f>
        <v>151</v>
      </c>
      <c r="D163" s="47" t="str">
        <f t="shared" si="7"/>
        <v/>
      </c>
      <c r="E163" s="355"/>
      <c r="F163" s="447"/>
      <c r="G163" s="447"/>
      <c r="H163" s="515"/>
      <c r="I163" s="386"/>
      <c r="J163" s="15"/>
      <c r="K163" s="378"/>
      <c r="L163" s="344"/>
      <c r="M163" s="344"/>
      <c r="N163" s="344"/>
      <c r="O163" s="360"/>
      <c r="P163" s="361"/>
      <c r="Q163" s="82"/>
    </row>
    <row r="164" spans="3:17" ht="13.5" customHeight="1" x14ac:dyDescent="0.15">
      <c r="C164" s="362">
        <f>C163+1</f>
        <v>152</v>
      </c>
      <c r="D164" s="47" t="str">
        <f t="shared" si="7"/>
        <v/>
      </c>
      <c r="E164" s="355"/>
      <c r="F164" s="447"/>
      <c r="G164" s="447"/>
      <c r="H164" s="515"/>
      <c r="I164" s="386"/>
      <c r="J164" s="15"/>
      <c r="K164" s="378"/>
      <c r="L164" s="344"/>
      <c r="M164" s="344"/>
      <c r="N164" s="344"/>
      <c r="O164" s="360"/>
      <c r="P164" s="361"/>
      <c r="Q164" s="82"/>
    </row>
    <row r="165" spans="3:17" ht="13.5" customHeight="1" x14ac:dyDescent="0.15">
      <c r="C165" s="362">
        <f>C164+1</f>
        <v>153</v>
      </c>
      <c r="D165" s="47" t="str">
        <f t="shared" si="7"/>
        <v/>
      </c>
      <c r="E165" s="355"/>
      <c r="F165" s="447"/>
      <c r="G165" s="447"/>
      <c r="H165" s="515"/>
      <c r="I165" s="386"/>
      <c r="J165" s="15"/>
      <c r="K165" s="378"/>
      <c r="L165" s="344"/>
      <c r="M165" s="344"/>
      <c r="N165" s="344"/>
      <c r="O165" s="360"/>
      <c r="P165" s="361"/>
      <c r="Q165" s="82"/>
    </row>
    <row r="166" spans="3:17" ht="13.5" customHeight="1" x14ac:dyDescent="0.15">
      <c r="C166" s="362">
        <f t="shared" si="6"/>
        <v>154</v>
      </c>
      <c r="D166" s="47" t="str">
        <f t="shared" si="7"/>
        <v/>
      </c>
      <c r="E166" s="355"/>
      <c r="F166" s="447"/>
      <c r="G166" s="447"/>
      <c r="H166" s="515"/>
      <c r="I166" s="386"/>
      <c r="J166" s="15"/>
      <c r="K166" s="378"/>
      <c r="L166" s="344"/>
      <c r="M166" s="344"/>
      <c r="N166" s="344"/>
      <c r="O166" s="360"/>
      <c r="P166" s="361"/>
      <c r="Q166" s="82"/>
    </row>
    <row r="167" spans="3:17" ht="13.5" customHeight="1" x14ac:dyDescent="0.15">
      <c r="C167" s="362">
        <f t="shared" si="6"/>
        <v>155</v>
      </c>
      <c r="D167" s="47" t="str">
        <f t="shared" si="7"/>
        <v/>
      </c>
      <c r="E167" s="355"/>
      <c r="F167" s="447"/>
      <c r="G167" s="447"/>
      <c r="H167" s="515"/>
      <c r="I167" s="386"/>
      <c r="J167" s="15"/>
      <c r="K167" s="378"/>
      <c r="L167" s="344"/>
      <c r="M167" s="344"/>
      <c r="N167" s="344"/>
      <c r="O167" s="360"/>
      <c r="P167" s="361"/>
      <c r="Q167" s="82"/>
    </row>
    <row r="168" spans="3:17" ht="13.5" customHeight="1" x14ac:dyDescent="0.15">
      <c r="C168" s="362">
        <f t="shared" si="6"/>
        <v>156</v>
      </c>
      <c r="D168" s="47" t="str">
        <f t="shared" si="7"/>
        <v/>
      </c>
      <c r="E168" s="355"/>
      <c r="F168" s="447"/>
      <c r="G168" s="447"/>
      <c r="H168" s="515"/>
      <c r="I168" s="386"/>
      <c r="J168" s="15"/>
      <c r="K168" s="378"/>
      <c r="L168" s="344"/>
      <c r="M168" s="344"/>
      <c r="N168" s="344"/>
      <c r="O168" s="360"/>
      <c r="P168" s="361"/>
      <c r="Q168" s="82"/>
    </row>
    <row r="169" spans="3:17" ht="13.5" customHeight="1" x14ac:dyDescent="0.15">
      <c r="C169" s="362">
        <f t="shared" si="6"/>
        <v>157</v>
      </c>
      <c r="D169" s="47" t="str">
        <f t="shared" si="7"/>
        <v/>
      </c>
      <c r="E169" s="355"/>
      <c r="F169" s="447"/>
      <c r="G169" s="447"/>
      <c r="H169" s="515"/>
      <c r="I169" s="386"/>
      <c r="J169" s="15"/>
      <c r="K169" s="378"/>
      <c r="L169" s="344"/>
      <c r="M169" s="344"/>
      <c r="N169" s="344"/>
      <c r="O169" s="360"/>
      <c r="P169" s="361"/>
      <c r="Q169" s="82"/>
    </row>
    <row r="170" spans="3:17" ht="13.5" customHeight="1" x14ac:dyDescent="0.15">
      <c r="C170" s="362">
        <f t="shared" ref="C170:C193" si="8">C169+1</f>
        <v>158</v>
      </c>
      <c r="D170" s="47" t="str">
        <f t="shared" si="7"/>
        <v/>
      </c>
      <c r="E170" s="355"/>
      <c r="F170" s="447"/>
      <c r="G170" s="447"/>
      <c r="H170" s="515"/>
      <c r="I170" s="386"/>
      <c r="J170" s="15"/>
      <c r="K170" s="378"/>
      <c r="L170" s="344"/>
      <c r="M170" s="344"/>
      <c r="N170" s="344"/>
      <c r="O170" s="360"/>
      <c r="P170" s="361"/>
      <c r="Q170" s="82"/>
    </row>
    <row r="171" spans="3:17" ht="13.5" customHeight="1" x14ac:dyDescent="0.15">
      <c r="C171" s="362">
        <f t="shared" si="8"/>
        <v>159</v>
      </c>
      <c r="D171" s="47" t="str">
        <f t="shared" si="7"/>
        <v/>
      </c>
      <c r="E171" s="355"/>
      <c r="F171" s="447"/>
      <c r="G171" s="447"/>
      <c r="H171" s="515"/>
      <c r="I171" s="386"/>
      <c r="J171" s="15"/>
      <c r="K171" s="378"/>
      <c r="L171" s="344"/>
      <c r="M171" s="344"/>
      <c r="N171" s="344"/>
      <c r="O171" s="360"/>
      <c r="P171" s="361"/>
      <c r="Q171" s="82"/>
    </row>
    <row r="172" spans="3:17" ht="13.5" customHeight="1" x14ac:dyDescent="0.15">
      <c r="C172" s="362">
        <f t="shared" si="8"/>
        <v>160</v>
      </c>
      <c r="D172" s="47" t="str">
        <f t="shared" si="7"/>
        <v/>
      </c>
      <c r="E172" s="355"/>
      <c r="F172" s="447"/>
      <c r="G172" s="447"/>
      <c r="H172" s="515"/>
      <c r="I172" s="386"/>
      <c r="J172" s="15"/>
      <c r="K172" s="378"/>
      <c r="L172" s="344"/>
      <c r="M172" s="344"/>
      <c r="N172" s="344"/>
      <c r="O172" s="360"/>
      <c r="P172" s="361"/>
      <c r="Q172" s="82"/>
    </row>
    <row r="173" spans="3:17" ht="13.5" customHeight="1" x14ac:dyDescent="0.15">
      <c r="C173" s="362">
        <f t="shared" si="8"/>
        <v>161</v>
      </c>
      <c r="D173" s="47" t="str">
        <f t="shared" si="7"/>
        <v/>
      </c>
      <c r="E173" s="355"/>
      <c r="F173" s="447"/>
      <c r="G173" s="447"/>
      <c r="H173" s="515"/>
      <c r="I173" s="386"/>
      <c r="J173" s="15"/>
      <c r="K173" s="378"/>
      <c r="L173" s="344"/>
      <c r="M173" s="344"/>
      <c r="N173" s="344"/>
      <c r="O173" s="360"/>
      <c r="P173" s="361"/>
      <c r="Q173" s="82"/>
    </row>
    <row r="174" spans="3:17" ht="13.5" customHeight="1" x14ac:dyDescent="0.15">
      <c r="C174" s="362">
        <f t="shared" si="8"/>
        <v>162</v>
      </c>
      <c r="D174" s="47" t="str">
        <f t="shared" si="7"/>
        <v/>
      </c>
      <c r="E174" s="355"/>
      <c r="F174" s="447"/>
      <c r="G174" s="447"/>
      <c r="H174" s="515"/>
      <c r="I174" s="386"/>
      <c r="J174" s="15"/>
      <c r="K174" s="378"/>
      <c r="L174" s="344"/>
      <c r="M174" s="344"/>
      <c r="N174" s="344"/>
      <c r="O174" s="360"/>
      <c r="P174" s="361"/>
      <c r="Q174" s="82"/>
    </row>
    <row r="175" spans="3:17" ht="13.5" customHeight="1" x14ac:dyDescent="0.15">
      <c r="C175" s="362">
        <f t="shared" si="8"/>
        <v>163</v>
      </c>
      <c r="D175" s="47" t="str">
        <f t="shared" si="7"/>
        <v/>
      </c>
      <c r="E175" s="355"/>
      <c r="F175" s="447"/>
      <c r="G175" s="447"/>
      <c r="H175" s="515"/>
      <c r="I175" s="386"/>
      <c r="J175" s="15"/>
      <c r="K175" s="378"/>
      <c r="L175" s="344"/>
      <c r="M175" s="344"/>
      <c r="N175" s="344"/>
      <c r="O175" s="360"/>
      <c r="P175" s="361"/>
      <c r="Q175" s="82"/>
    </row>
    <row r="176" spans="3:17" ht="13.5" customHeight="1" x14ac:dyDescent="0.15">
      <c r="C176" s="362">
        <f t="shared" si="8"/>
        <v>164</v>
      </c>
      <c r="D176" s="47" t="str">
        <f t="shared" si="7"/>
        <v/>
      </c>
      <c r="E176" s="355"/>
      <c r="F176" s="447"/>
      <c r="G176" s="447"/>
      <c r="H176" s="515"/>
      <c r="I176" s="386"/>
      <c r="J176" s="15"/>
      <c r="K176" s="378"/>
      <c r="L176" s="344"/>
      <c r="M176" s="344"/>
      <c r="N176" s="344"/>
      <c r="O176" s="360"/>
      <c r="P176" s="361"/>
      <c r="Q176" s="82"/>
    </row>
    <row r="177" spans="3:17" ht="13.5" customHeight="1" x14ac:dyDescent="0.15">
      <c r="C177" s="362">
        <f t="shared" si="8"/>
        <v>165</v>
      </c>
      <c r="D177" s="47" t="str">
        <f t="shared" si="7"/>
        <v/>
      </c>
      <c r="E177" s="355"/>
      <c r="F177" s="447"/>
      <c r="G177" s="447"/>
      <c r="H177" s="515"/>
      <c r="I177" s="386"/>
      <c r="J177" s="15"/>
      <c r="K177" s="378"/>
      <c r="L177" s="344"/>
      <c r="M177" s="344"/>
      <c r="N177" s="344"/>
      <c r="O177" s="360"/>
      <c r="P177" s="361"/>
      <c r="Q177" s="82"/>
    </row>
    <row r="178" spans="3:17" ht="13.5" customHeight="1" x14ac:dyDescent="0.15">
      <c r="C178" s="362">
        <f t="shared" si="8"/>
        <v>166</v>
      </c>
      <c r="D178" s="47" t="str">
        <f t="shared" si="7"/>
        <v/>
      </c>
      <c r="E178" s="355"/>
      <c r="F178" s="447"/>
      <c r="G178" s="447"/>
      <c r="H178" s="515"/>
      <c r="I178" s="386"/>
      <c r="J178" s="15"/>
      <c r="K178" s="378"/>
      <c r="L178" s="344"/>
      <c r="M178" s="344"/>
      <c r="N178" s="344"/>
      <c r="O178" s="360"/>
      <c r="P178" s="361"/>
      <c r="Q178" s="82"/>
    </row>
    <row r="179" spans="3:17" ht="13.5" customHeight="1" x14ac:dyDescent="0.15">
      <c r="C179" s="362">
        <f t="shared" si="8"/>
        <v>167</v>
      </c>
      <c r="D179" s="47" t="str">
        <f t="shared" si="7"/>
        <v/>
      </c>
      <c r="E179" s="355"/>
      <c r="F179" s="447"/>
      <c r="G179" s="447"/>
      <c r="H179" s="515"/>
      <c r="I179" s="386"/>
      <c r="J179" s="15"/>
      <c r="K179" s="378"/>
      <c r="L179" s="344"/>
      <c r="M179" s="344"/>
      <c r="N179" s="344"/>
      <c r="O179" s="360"/>
      <c r="P179" s="361"/>
      <c r="Q179" s="82"/>
    </row>
    <row r="180" spans="3:17" ht="13.5" customHeight="1" x14ac:dyDescent="0.15">
      <c r="C180" s="362">
        <f t="shared" si="8"/>
        <v>168</v>
      </c>
      <c r="D180" s="47" t="str">
        <f t="shared" si="7"/>
        <v/>
      </c>
      <c r="E180" s="355"/>
      <c r="F180" s="447"/>
      <c r="G180" s="447"/>
      <c r="H180" s="515"/>
      <c r="I180" s="386"/>
      <c r="J180" s="15"/>
      <c r="K180" s="378"/>
      <c r="L180" s="344"/>
      <c r="M180" s="344"/>
      <c r="N180" s="344"/>
      <c r="O180" s="360"/>
      <c r="P180" s="361"/>
      <c r="Q180" s="82"/>
    </row>
    <row r="181" spans="3:17" ht="13.5" customHeight="1" x14ac:dyDescent="0.15">
      <c r="C181" s="362">
        <f t="shared" si="8"/>
        <v>169</v>
      </c>
      <c r="D181" s="47" t="str">
        <f t="shared" si="7"/>
        <v/>
      </c>
      <c r="E181" s="355"/>
      <c r="F181" s="447"/>
      <c r="G181" s="447"/>
      <c r="H181" s="515"/>
      <c r="I181" s="386"/>
      <c r="J181" s="15"/>
      <c r="K181" s="378"/>
      <c r="L181" s="344"/>
      <c r="M181" s="344"/>
      <c r="N181" s="344"/>
      <c r="O181" s="360"/>
      <c r="P181" s="361"/>
      <c r="Q181" s="82"/>
    </row>
    <row r="182" spans="3:17" ht="13.5" customHeight="1" x14ac:dyDescent="0.15">
      <c r="C182" s="362">
        <f t="shared" si="8"/>
        <v>170</v>
      </c>
      <c r="D182" s="47" t="str">
        <f t="shared" si="7"/>
        <v/>
      </c>
      <c r="E182" s="355"/>
      <c r="F182" s="447"/>
      <c r="G182" s="447"/>
      <c r="H182" s="515"/>
      <c r="I182" s="386"/>
      <c r="J182" s="15"/>
      <c r="K182" s="378"/>
      <c r="L182" s="344"/>
      <c r="M182" s="344"/>
      <c r="N182" s="344"/>
      <c r="O182" s="360"/>
      <c r="P182" s="361"/>
      <c r="Q182" s="82"/>
    </row>
    <row r="183" spans="3:17" ht="13.5" customHeight="1" x14ac:dyDescent="0.15">
      <c r="C183" s="362">
        <f t="shared" si="8"/>
        <v>171</v>
      </c>
      <c r="D183" s="47" t="str">
        <f t="shared" si="7"/>
        <v/>
      </c>
      <c r="E183" s="355"/>
      <c r="F183" s="447"/>
      <c r="G183" s="447"/>
      <c r="H183" s="515"/>
      <c r="I183" s="386"/>
      <c r="J183" s="15"/>
      <c r="K183" s="378"/>
      <c r="L183" s="344"/>
      <c r="M183" s="344"/>
      <c r="N183" s="344"/>
      <c r="O183" s="360"/>
      <c r="P183" s="361"/>
      <c r="Q183" s="82"/>
    </row>
    <row r="184" spans="3:17" ht="13.5" customHeight="1" x14ac:dyDescent="0.15">
      <c r="C184" s="362">
        <f t="shared" si="8"/>
        <v>172</v>
      </c>
      <c r="D184" s="47" t="str">
        <f t="shared" si="7"/>
        <v/>
      </c>
      <c r="E184" s="355"/>
      <c r="F184" s="447"/>
      <c r="G184" s="447"/>
      <c r="H184" s="515"/>
      <c r="I184" s="386"/>
      <c r="J184" s="15"/>
      <c r="K184" s="378"/>
      <c r="L184" s="344"/>
      <c r="M184" s="344"/>
      <c r="N184" s="344"/>
      <c r="O184" s="360"/>
      <c r="P184" s="361"/>
      <c r="Q184" s="82"/>
    </row>
    <row r="185" spans="3:17" ht="13.5" customHeight="1" x14ac:dyDescent="0.15">
      <c r="C185" s="362">
        <f t="shared" si="8"/>
        <v>173</v>
      </c>
      <c r="D185" s="47" t="str">
        <f t="shared" si="7"/>
        <v/>
      </c>
      <c r="E185" s="355"/>
      <c r="F185" s="447"/>
      <c r="G185" s="447"/>
      <c r="H185" s="515"/>
      <c r="I185" s="386"/>
      <c r="J185" s="15"/>
      <c r="K185" s="378"/>
      <c r="L185" s="344"/>
      <c r="M185" s="344"/>
      <c r="N185" s="344"/>
      <c r="O185" s="360"/>
      <c r="P185" s="361"/>
      <c r="Q185" s="82"/>
    </row>
    <row r="186" spans="3:17" ht="13.5" customHeight="1" x14ac:dyDescent="0.15">
      <c r="C186" s="362">
        <f t="shared" si="8"/>
        <v>174</v>
      </c>
      <c r="D186" s="47" t="str">
        <f t="shared" si="7"/>
        <v/>
      </c>
      <c r="E186" s="355"/>
      <c r="F186" s="447"/>
      <c r="G186" s="447"/>
      <c r="H186" s="515"/>
      <c r="I186" s="386"/>
      <c r="J186" s="15"/>
      <c r="K186" s="378"/>
      <c r="L186" s="344"/>
      <c r="M186" s="344"/>
      <c r="N186" s="344"/>
      <c r="O186" s="360"/>
      <c r="P186" s="361"/>
      <c r="Q186" s="82"/>
    </row>
    <row r="187" spans="3:17" ht="13.5" customHeight="1" x14ac:dyDescent="0.15">
      <c r="C187" s="362">
        <f t="shared" si="8"/>
        <v>175</v>
      </c>
      <c r="D187" s="47" t="str">
        <f t="shared" si="7"/>
        <v/>
      </c>
      <c r="E187" s="355"/>
      <c r="F187" s="447"/>
      <c r="G187" s="447"/>
      <c r="H187" s="515"/>
      <c r="I187" s="386"/>
      <c r="J187" s="15"/>
      <c r="K187" s="378"/>
      <c r="L187" s="344"/>
      <c r="M187" s="344"/>
      <c r="N187" s="344"/>
      <c r="O187" s="360"/>
      <c r="P187" s="361"/>
      <c r="Q187" s="82"/>
    </row>
    <row r="188" spans="3:17" ht="13.5" customHeight="1" x14ac:dyDescent="0.15">
      <c r="C188" s="362">
        <f t="shared" si="8"/>
        <v>176</v>
      </c>
      <c r="D188" s="47" t="str">
        <f t="shared" si="7"/>
        <v/>
      </c>
      <c r="E188" s="355"/>
      <c r="F188" s="447"/>
      <c r="G188" s="447"/>
      <c r="H188" s="515"/>
      <c r="I188" s="386"/>
      <c r="J188" s="15"/>
      <c r="K188" s="378"/>
      <c r="L188" s="344"/>
      <c r="M188" s="344"/>
      <c r="N188" s="344"/>
      <c r="O188" s="360"/>
      <c r="P188" s="361"/>
      <c r="Q188" s="82"/>
    </row>
    <row r="189" spans="3:17" ht="13.5" customHeight="1" x14ac:dyDescent="0.15">
      <c r="C189" s="362">
        <f t="shared" si="8"/>
        <v>177</v>
      </c>
      <c r="D189" s="47" t="str">
        <f t="shared" si="7"/>
        <v/>
      </c>
      <c r="E189" s="355"/>
      <c r="F189" s="447"/>
      <c r="G189" s="447"/>
      <c r="H189" s="515"/>
      <c r="I189" s="386"/>
      <c r="J189" s="15"/>
      <c r="K189" s="378"/>
      <c r="L189" s="344"/>
      <c r="M189" s="344"/>
      <c r="N189" s="344"/>
      <c r="O189" s="360"/>
      <c r="P189" s="361"/>
      <c r="Q189" s="82"/>
    </row>
    <row r="190" spans="3:17" ht="13.5" customHeight="1" x14ac:dyDescent="0.15">
      <c r="C190" s="362">
        <f t="shared" si="8"/>
        <v>178</v>
      </c>
      <c r="D190" s="47" t="str">
        <f t="shared" si="7"/>
        <v/>
      </c>
      <c r="E190" s="355"/>
      <c r="F190" s="447"/>
      <c r="G190" s="447"/>
      <c r="H190" s="515"/>
      <c r="I190" s="386"/>
      <c r="J190" s="15"/>
      <c r="K190" s="378"/>
      <c r="L190" s="344"/>
      <c r="M190" s="344"/>
      <c r="N190" s="344"/>
      <c r="O190" s="360"/>
      <c r="P190" s="361"/>
      <c r="Q190" s="82"/>
    </row>
    <row r="191" spans="3:17" ht="13.5" customHeight="1" x14ac:dyDescent="0.15">
      <c r="C191" s="362">
        <f t="shared" si="8"/>
        <v>179</v>
      </c>
      <c r="D191" s="47" t="str">
        <f t="shared" si="7"/>
        <v/>
      </c>
      <c r="E191" s="355"/>
      <c r="F191" s="447"/>
      <c r="G191" s="447"/>
      <c r="H191" s="515"/>
      <c r="I191" s="386"/>
      <c r="J191" s="15"/>
      <c r="K191" s="378"/>
      <c r="L191" s="344"/>
      <c r="M191" s="344"/>
      <c r="N191" s="344"/>
      <c r="O191" s="360"/>
      <c r="P191" s="361"/>
      <c r="Q191" s="82"/>
    </row>
    <row r="192" spans="3:17" ht="13.5" customHeight="1" x14ac:dyDescent="0.15">
      <c r="C192" s="362">
        <f t="shared" si="8"/>
        <v>180</v>
      </c>
      <c r="D192" s="47" t="str">
        <f t="shared" si="7"/>
        <v/>
      </c>
      <c r="E192" s="355"/>
      <c r="F192" s="447"/>
      <c r="G192" s="447"/>
      <c r="H192" s="515"/>
      <c r="I192" s="386"/>
      <c r="J192" s="15"/>
      <c r="K192" s="378"/>
      <c r="L192" s="344"/>
      <c r="M192" s="344"/>
      <c r="N192" s="344"/>
      <c r="O192" s="360"/>
      <c r="P192" s="361"/>
      <c r="Q192" s="82"/>
    </row>
    <row r="193" spans="3:17" ht="13.5" customHeight="1" x14ac:dyDescent="0.15">
      <c r="C193" s="362">
        <f t="shared" si="8"/>
        <v>181</v>
      </c>
      <c r="D193" s="47" t="str">
        <f t="shared" si="7"/>
        <v/>
      </c>
      <c r="E193" s="355"/>
      <c r="F193" s="447"/>
      <c r="G193" s="447"/>
      <c r="H193" s="515"/>
      <c r="I193" s="386"/>
      <c r="J193" s="15"/>
      <c r="K193" s="378"/>
      <c r="L193" s="344"/>
      <c r="M193" s="344"/>
      <c r="N193" s="344"/>
      <c r="O193" s="360"/>
      <c r="P193" s="361"/>
      <c r="Q193" s="82"/>
    </row>
    <row r="194" spans="3:17" ht="13.5" customHeight="1" x14ac:dyDescent="0.15">
      <c r="C194" s="362">
        <f>C193+1</f>
        <v>182</v>
      </c>
      <c r="D194" s="47" t="str">
        <f t="shared" si="7"/>
        <v/>
      </c>
      <c r="E194" s="355"/>
      <c r="F194" s="447"/>
      <c r="G194" s="447"/>
      <c r="H194" s="515"/>
      <c r="I194" s="386"/>
      <c r="J194" s="15"/>
      <c r="K194" s="378"/>
      <c r="L194" s="344"/>
      <c r="M194" s="344"/>
      <c r="N194" s="344"/>
      <c r="O194" s="360"/>
      <c r="P194" s="361"/>
      <c r="Q194" s="82"/>
    </row>
    <row r="195" spans="3:17" ht="13.5" customHeight="1" x14ac:dyDescent="0.15">
      <c r="C195" s="362">
        <f>C194+1</f>
        <v>183</v>
      </c>
      <c r="D195" s="47" t="str">
        <f t="shared" si="7"/>
        <v/>
      </c>
      <c r="E195" s="355"/>
      <c r="F195" s="447"/>
      <c r="G195" s="447"/>
      <c r="H195" s="515"/>
      <c r="I195" s="386"/>
      <c r="J195" s="15"/>
      <c r="K195" s="378"/>
      <c r="L195" s="344"/>
      <c r="M195" s="344"/>
      <c r="N195" s="344"/>
      <c r="O195" s="360"/>
      <c r="P195" s="361"/>
      <c r="Q195" s="82"/>
    </row>
    <row r="196" spans="3:17" ht="13.5" customHeight="1" x14ac:dyDescent="0.15">
      <c r="C196" s="362">
        <f t="shared" ref="C196:C259" si="9">C195+1</f>
        <v>184</v>
      </c>
      <c r="D196" s="47" t="str">
        <f t="shared" si="7"/>
        <v/>
      </c>
      <c r="E196" s="355"/>
      <c r="F196" s="447"/>
      <c r="G196" s="447"/>
      <c r="H196" s="515"/>
      <c r="I196" s="386"/>
      <c r="J196" s="15"/>
      <c r="K196" s="378"/>
      <c r="L196" s="344"/>
      <c r="M196" s="344"/>
      <c r="N196" s="344"/>
      <c r="O196" s="360"/>
      <c r="P196" s="361"/>
      <c r="Q196" s="82"/>
    </row>
    <row r="197" spans="3:17" ht="13.5" customHeight="1" x14ac:dyDescent="0.15">
      <c r="C197" s="362">
        <f t="shared" si="9"/>
        <v>185</v>
      </c>
      <c r="D197" s="47" t="str">
        <f t="shared" si="7"/>
        <v/>
      </c>
      <c r="E197" s="355"/>
      <c r="F197" s="447"/>
      <c r="G197" s="447"/>
      <c r="H197" s="515"/>
      <c r="I197" s="386"/>
      <c r="J197" s="15"/>
      <c r="K197" s="378"/>
      <c r="L197" s="344"/>
      <c r="M197" s="344"/>
      <c r="N197" s="344"/>
      <c r="O197" s="360"/>
      <c r="P197" s="361"/>
      <c r="Q197" s="82"/>
    </row>
    <row r="198" spans="3:17" ht="13.5" customHeight="1" x14ac:dyDescent="0.15">
      <c r="C198" s="362">
        <f t="shared" si="9"/>
        <v>186</v>
      </c>
      <c r="D198" s="47" t="str">
        <f t="shared" si="7"/>
        <v/>
      </c>
      <c r="E198" s="355"/>
      <c r="F198" s="447"/>
      <c r="G198" s="447"/>
      <c r="H198" s="515"/>
      <c r="I198" s="386"/>
      <c r="J198" s="15"/>
      <c r="K198" s="378"/>
      <c r="L198" s="344"/>
      <c r="M198" s="344"/>
      <c r="N198" s="344"/>
      <c r="O198" s="360"/>
      <c r="P198" s="361"/>
      <c r="Q198" s="82"/>
    </row>
    <row r="199" spans="3:17" ht="13.5" customHeight="1" x14ac:dyDescent="0.15">
      <c r="C199" s="362">
        <f t="shared" si="9"/>
        <v>187</v>
      </c>
      <c r="D199" s="47" t="str">
        <f t="shared" si="7"/>
        <v/>
      </c>
      <c r="E199" s="355"/>
      <c r="F199" s="447"/>
      <c r="G199" s="447"/>
      <c r="H199" s="515"/>
      <c r="I199" s="386"/>
      <c r="J199" s="15"/>
      <c r="K199" s="378"/>
      <c r="L199" s="344"/>
      <c r="M199" s="344"/>
      <c r="N199" s="344"/>
      <c r="O199" s="360"/>
      <c r="P199" s="361"/>
      <c r="Q199" s="82"/>
    </row>
    <row r="200" spans="3:17" ht="13.5" customHeight="1" x14ac:dyDescent="0.15">
      <c r="C200" s="362">
        <f t="shared" si="9"/>
        <v>188</v>
      </c>
      <c r="D200" s="47" t="str">
        <f t="shared" si="7"/>
        <v/>
      </c>
      <c r="E200" s="355"/>
      <c r="F200" s="447"/>
      <c r="G200" s="447"/>
      <c r="H200" s="515"/>
      <c r="I200" s="386"/>
      <c r="J200" s="15"/>
      <c r="K200" s="378"/>
      <c r="L200" s="344"/>
      <c r="M200" s="344"/>
      <c r="N200" s="344"/>
      <c r="O200" s="360"/>
      <c r="P200" s="361"/>
      <c r="Q200" s="82"/>
    </row>
    <row r="201" spans="3:17" ht="13.5" customHeight="1" x14ac:dyDescent="0.15">
      <c r="C201" s="362">
        <f t="shared" si="9"/>
        <v>189</v>
      </c>
      <c r="D201" s="47" t="str">
        <f t="shared" si="7"/>
        <v/>
      </c>
      <c r="E201" s="355"/>
      <c r="F201" s="447"/>
      <c r="G201" s="447"/>
      <c r="H201" s="515"/>
      <c r="I201" s="386"/>
      <c r="J201" s="15"/>
      <c r="K201" s="378"/>
      <c r="L201" s="344"/>
      <c r="M201" s="344"/>
      <c r="N201" s="344"/>
      <c r="O201" s="360"/>
      <c r="P201" s="361"/>
      <c r="Q201" s="82"/>
    </row>
    <row r="202" spans="3:17" ht="13.5" customHeight="1" x14ac:dyDescent="0.15">
      <c r="C202" s="362">
        <f t="shared" si="9"/>
        <v>190</v>
      </c>
      <c r="D202" s="47" t="str">
        <f t="shared" si="7"/>
        <v/>
      </c>
      <c r="E202" s="355"/>
      <c r="F202" s="447"/>
      <c r="G202" s="447"/>
      <c r="H202" s="515"/>
      <c r="I202" s="386"/>
      <c r="J202" s="15"/>
      <c r="K202" s="378"/>
      <c r="L202" s="344"/>
      <c r="M202" s="344"/>
      <c r="N202" s="344"/>
      <c r="O202" s="360"/>
      <c r="P202" s="361"/>
      <c r="Q202" s="82"/>
    </row>
    <row r="203" spans="3:17" ht="13.5" customHeight="1" x14ac:dyDescent="0.15">
      <c r="C203" s="362">
        <f t="shared" si="9"/>
        <v>191</v>
      </c>
      <c r="D203" s="47" t="str">
        <f t="shared" si="7"/>
        <v/>
      </c>
      <c r="E203" s="355"/>
      <c r="F203" s="447"/>
      <c r="G203" s="447"/>
      <c r="H203" s="515"/>
      <c r="I203" s="386"/>
      <c r="J203" s="15"/>
      <c r="K203" s="378"/>
      <c r="L203" s="344"/>
      <c r="M203" s="344"/>
      <c r="N203" s="344"/>
      <c r="O203" s="360"/>
      <c r="P203" s="361"/>
      <c r="Q203" s="82"/>
    </row>
    <row r="204" spans="3:17" ht="13.5" customHeight="1" x14ac:dyDescent="0.15">
      <c r="C204" s="362">
        <f t="shared" si="9"/>
        <v>192</v>
      </c>
      <c r="D204" s="47" t="str">
        <f t="shared" si="7"/>
        <v/>
      </c>
      <c r="E204" s="355"/>
      <c r="F204" s="447"/>
      <c r="G204" s="447"/>
      <c r="H204" s="515"/>
      <c r="I204" s="386"/>
      <c r="J204" s="15"/>
      <c r="K204" s="378"/>
      <c r="L204" s="344"/>
      <c r="M204" s="344"/>
      <c r="N204" s="344"/>
      <c r="O204" s="360"/>
      <c r="P204" s="361"/>
      <c r="Q204" s="82"/>
    </row>
    <row r="205" spans="3:17" ht="13.5" customHeight="1" x14ac:dyDescent="0.15">
      <c r="C205" s="362">
        <f t="shared" si="9"/>
        <v>193</v>
      </c>
      <c r="D205" s="47" t="str">
        <f t="shared" ref="D205:D268" si="10">IF(E205="","",IF(E205&lt;=$S$2,"○",""))</f>
        <v/>
      </c>
      <c r="E205" s="355"/>
      <c r="F205" s="447"/>
      <c r="G205" s="447"/>
      <c r="H205" s="515"/>
      <c r="I205" s="386"/>
      <c r="J205" s="15"/>
      <c r="K205" s="378"/>
      <c r="L205" s="344"/>
      <c r="M205" s="344"/>
      <c r="N205" s="344"/>
      <c r="O205" s="360"/>
      <c r="P205" s="361"/>
      <c r="Q205" s="82"/>
    </row>
    <row r="206" spans="3:17" ht="13.5" customHeight="1" x14ac:dyDescent="0.15">
      <c r="C206" s="362">
        <f t="shared" si="9"/>
        <v>194</v>
      </c>
      <c r="D206" s="47" t="str">
        <f t="shared" si="10"/>
        <v/>
      </c>
      <c r="E206" s="355"/>
      <c r="F206" s="447"/>
      <c r="G206" s="447"/>
      <c r="H206" s="515"/>
      <c r="I206" s="386"/>
      <c r="J206" s="15"/>
      <c r="K206" s="378"/>
      <c r="L206" s="344"/>
      <c r="M206" s="344"/>
      <c r="N206" s="344"/>
      <c r="O206" s="360"/>
      <c r="P206" s="361"/>
      <c r="Q206" s="82"/>
    </row>
    <row r="207" spans="3:17" ht="13.5" customHeight="1" x14ac:dyDescent="0.15">
      <c r="C207" s="362">
        <f t="shared" si="9"/>
        <v>195</v>
      </c>
      <c r="D207" s="47" t="str">
        <f t="shared" si="10"/>
        <v/>
      </c>
      <c r="E207" s="355"/>
      <c r="F207" s="447"/>
      <c r="G207" s="447"/>
      <c r="H207" s="515"/>
      <c r="I207" s="386"/>
      <c r="J207" s="15"/>
      <c r="K207" s="378"/>
      <c r="L207" s="344"/>
      <c r="M207" s="344"/>
      <c r="N207" s="344"/>
      <c r="O207" s="360"/>
      <c r="P207" s="361"/>
      <c r="Q207" s="82"/>
    </row>
    <row r="208" spans="3:17" ht="13.5" customHeight="1" x14ac:dyDescent="0.15">
      <c r="C208" s="362">
        <f t="shared" si="9"/>
        <v>196</v>
      </c>
      <c r="D208" s="47" t="str">
        <f t="shared" si="10"/>
        <v/>
      </c>
      <c r="E208" s="355"/>
      <c r="F208" s="447"/>
      <c r="G208" s="447"/>
      <c r="H208" s="515"/>
      <c r="I208" s="386"/>
      <c r="J208" s="15"/>
      <c r="K208" s="378"/>
      <c r="L208" s="344"/>
      <c r="M208" s="344"/>
      <c r="N208" s="344"/>
      <c r="O208" s="360"/>
      <c r="P208" s="361"/>
      <c r="Q208" s="82"/>
    </row>
    <row r="209" spans="3:17" ht="13.5" customHeight="1" x14ac:dyDescent="0.15">
      <c r="C209" s="362">
        <f t="shared" si="9"/>
        <v>197</v>
      </c>
      <c r="D209" s="47" t="str">
        <f t="shared" si="10"/>
        <v/>
      </c>
      <c r="E209" s="355"/>
      <c r="F209" s="447"/>
      <c r="G209" s="447"/>
      <c r="H209" s="515"/>
      <c r="I209" s="386"/>
      <c r="J209" s="15"/>
      <c r="K209" s="378"/>
      <c r="L209" s="344"/>
      <c r="M209" s="344"/>
      <c r="N209" s="344"/>
      <c r="O209" s="360"/>
      <c r="P209" s="361"/>
      <c r="Q209" s="82"/>
    </row>
    <row r="210" spans="3:17" ht="13.5" customHeight="1" x14ac:dyDescent="0.15">
      <c r="C210" s="362">
        <f t="shared" si="9"/>
        <v>198</v>
      </c>
      <c r="D210" s="47" t="str">
        <f t="shared" si="10"/>
        <v/>
      </c>
      <c r="E210" s="355"/>
      <c r="F210" s="447"/>
      <c r="G210" s="447"/>
      <c r="H210" s="515"/>
      <c r="I210" s="386"/>
      <c r="J210" s="15"/>
      <c r="K210" s="378"/>
      <c r="L210" s="344"/>
      <c r="M210" s="344"/>
      <c r="N210" s="344"/>
      <c r="O210" s="360"/>
      <c r="P210" s="361"/>
      <c r="Q210" s="82"/>
    </row>
    <row r="211" spans="3:17" ht="13.5" customHeight="1" x14ac:dyDescent="0.15">
      <c r="C211" s="362">
        <f t="shared" si="9"/>
        <v>199</v>
      </c>
      <c r="D211" s="47" t="str">
        <f t="shared" si="10"/>
        <v/>
      </c>
      <c r="E211" s="355"/>
      <c r="F211" s="447"/>
      <c r="G211" s="447"/>
      <c r="H211" s="515"/>
      <c r="I211" s="386"/>
      <c r="J211" s="15"/>
      <c r="K211" s="378"/>
      <c r="L211" s="344"/>
      <c r="M211" s="344"/>
      <c r="N211" s="344"/>
      <c r="O211" s="360"/>
      <c r="P211" s="361"/>
      <c r="Q211" s="82"/>
    </row>
    <row r="212" spans="3:17" ht="13.5" customHeight="1" x14ac:dyDescent="0.15">
      <c r="C212" s="362">
        <f t="shared" si="9"/>
        <v>200</v>
      </c>
      <c r="D212" s="47" t="str">
        <f t="shared" si="10"/>
        <v/>
      </c>
      <c r="E212" s="355"/>
      <c r="F212" s="447"/>
      <c r="G212" s="447"/>
      <c r="H212" s="515"/>
      <c r="I212" s="386"/>
      <c r="J212" s="15"/>
      <c r="K212" s="378"/>
      <c r="L212" s="344"/>
      <c r="M212" s="344"/>
      <c r="N212" s="344"/>
      <c r="O212" s="360"/>
      <c r="P212" s="361"/>
      <c r="Q212" s="82"/>
    </row>
    <row r="213" spans="3:17" ht="13.5" customHeight="1" x14ac:dyDescent="0.15">
      <c r="C213" s="362">
        <f t="shared" si="9"/>
        <v>201</v>
      </c>
      <c r="D213" s="47" t="str">
        <f t="shared" si="10"/>
        <v/>
      </c>
      <c r="E213" s="355"/>
      <c r="F213" s="447"/>
      <c r="G213" s="447"/>
      <c r="H213" s="515"/>
      <c r="I213" s="386"/>
      <c r="J213" s="15"/>
      <c r="K213" s="378"/>
      <c r="L213" s="344"/>
      <c r="M213" s="344"/>
      <c r="N213" s="344"/>
      <c r="O213" s="360"/>
      <c r="P213" s="361"/>
      <c r="Q213" s="82"/>
    </row>
    <row r="214" spans="3:17" ht="13.5" customHeight="1" x14ac:dyDescent="0.15">
      <c r="C214" s="362">
        <f t="shared" si="9"/>
        <v>202</v>
      </c>
      <c r="D214" s="47" t="str">
        <f t="shared" si="10"/>
        <v/>
      </c>
      <c r="E214" s="355"/>
      <c r="F214" s="447"/>
      <c r="G214" s="447"/>
      <c r="H214" s="515"/>
      <c r="I214" s="386"/>
      <c r="J214" s="15"/>
      <c r="K214" s="378"/>
      <c r="L214" s="344"/>
      <c r="M214" s="344"/>
      <c r="N214" s="344"/>
      <c r="O214" s="360"/>
      <c r="P214" s="361"/>
      <c r="Q214" s="82"/>
    </row>
    <row r="215" spans="3:17" ht="13.5" customHeight="1" x14ac:dyDescent="0.15">
      <c r="C215" s="362">
        <f t="shared" si="9"/>
        <v>203</v>
      </c>
      <c r="D215" s="47" t="str">
        <f t="shared" si="10"/>
        <v/>
      </c>
      <c r="E215" s="355"/>
      <c r="F215" s="447"/>
      <c r="G215" s="447"/>
      <c r="H215" s="515"/>
      <c r="I215" s="386"/>
      <c r="J215" s="15"/>
      <c r="K215" s="378"/>
      <c r="L215" s="344"/>
      <c r="M215" s="344"/>
      <c r="N215" s="344"/>
      <c r="O215" s="360"/>
      <c r="P215" s="361"/>
      <c r="Q215" s="82"/>
    </row>
    <row r="216" spans="3:17" ht="13.5" customHeight="1" x14ac:dyDescent="0.15">
      <c r="C216" s="362">
        <f t="shared" si="9"/>
        <v>204</v>
      </c>
      <c r="D216" s="47" t="str">
        <f t="shared" si="10"/>
        <v/>
      </c>
      <c r="E216" s="355"/>
      <c r="F216" s="447"/>
      <c r="G216" s="447"/>
      <c r="H216" s="515"/>
      <c r="I216" s="386"/>
      <c r="J216" s="15"/>
      <c r="K216" s="378"/>
      <c r="L216" s="344"/>
      <c r="M216" s="344"/>
      <c r="N216" s="344"/>
      <c r="O216" s="360"/>
      <c r="P216" s="361"/>
      <c r="Q216" s="82"/>
    </row>
    <row r="217" spans="3:17" ht="13.5" customHeight="1" x14ac:dyDescent="0.15">
      <c r="C217" s="362">
        <f t="shared" si="9"/>
        <v>205</v>
      </c>
      <c r="D217" s="47" t="str">
        <f t="shared" si="10"/>
        <v/>
      </c>
      <c r="E217" s="355"/>
      <c r="F217" s="447"/>
      <c r="G217" s="447"/>
      <c r="H217" s="515"/>
      <c r="I217" s="386"/>
      <c r="J217" s="15"/>
      <c r="K217" s="378"/>
      <c r="L217" s="344"/>
      <c r="M217" s="344"/>
      <c r="N217" s="344"/>
      <c r="O217" s="360"/>
      <c r="P217" s="361"/>
      <c r="Q217" s="82"/>
    </row>
    <row r="218" spans="3:17" ht="13.5" customHeight="1" x14ac:dyDescent="0.15">
      <c r="C218" s="362">
        <f t="shared" si="9"/>
        <v>206</v>
      </c>
      <c r="D218" s="47" t="str">
        <f t="shared" si="10"/>
        <v/>
      </c>
      <c r="E218" s="355"/>
      <c r="F218" s="447"/>
      <c r="G218" s="447"/>
      <c r="H218" s="515"/>
      <c r="I218" s="386"/>
      <c r="J218" s="15"/>
      <c r="K218" s="378"/>
      <c r="L218" s="344"/>
      <c r="M218" s="344"/>
      <c r="N218" s="344"/>
      <c r="O218" s="360"/>
      <c r="P218" s="361"/>
      <c r="Q218" s="82"/>
    </row>
    <row r="219" spans="3:17" ht="13.5" customHeight="1" x14ac:dyDescent="0.15">
      <c r="C219" s="362">
        <f t="shared" si="9"/>
        <v>207</v>
      </c>
      <c r="D219" s="47" t="str">
        <f t="shared" si="10"/>
        <v/>
      </c>
      <c r="E219" s="355"/>
      <c r="F219" s="447"/>
      <c r="G219" s="447"/>
      <c r="H219" s="515"/>
      <c r="I219" s="386"/>
      <c r="J219" s="15"/>
      <c r="K219" s="378"/>
      <c r="L219" s="344"/>
      <c r="M219" s="344"/>
      <c r="N219" s="344"/>
      <c r="O219" s="360"/>
      <c r="P219" s="361"/>
      <c r="Q219" s="82"/>
    </row>
    <row r="220" spans="3:17" ht="13.5" customHeight="1" x14ac:dyDescent="0.15">
      <c r="C220" s="362">
        <f t="shared" si="9"/>
        <v>208</v>
      </c>
      <c r="D220" s="47" t="str">
        <f t="shared" si="10"/>
        <v/>
      </c>
      <c r="E220" s="355"/>
      <c r="F220" s="447"/>
      <c r="G220" s="447"/>
      <c r="H220" s="515"/>
      <c r="I220" s="386"/>
      <c r="J220" s="15"/>
      <c r="K220" s="378"/>
      <c r="L220" s="344"/>
      <c r="M220" s="344"/>
      <c r="N220" s="344"/>
      <c r="O220" s="360"/>
      <c r="P220" s="361"/>
      <c r="Q220" s="82"/>
    </row>
    <row r="221" spans="3:17" ht="13.5" customHeight="1" x14ac:dyDescent="0.15">
      <c r="C221" s="362">
        <f t="shared" si="9"/>
        <v>209</v>
      </c>
      <c r="D221" s="47" t="str">
        <f t="shared" si="10"/>
        <v/>
      </c>
      <c r="E221" s="355"/>
      <c r="F221" s="447"/>
      <c r="G221" s="447"/>
      <c r="H221" s="515"/>
      <c r="I221" s="386"/>
      <c r="J221" s="15"/>
      <c r="K221" s="378"/>
      <c r="L221" s="344"/>
      <c r="M221" s="344"/>
      <c r="N221" s="344"/>
      <c r="O221" s="360"/>
      <c r="P221" s="361"/>
      <c r="Q221" s="82"/>
    </row>
    <row r="222" spans="3:17" ht="13.5" customHeight="1" x14ac:dyDescent="0.15">
      <c r="C222" s="362">
        <f t="shared" si="9"/>
        <v>210</v>
      </c>
      <c r="D222" s="47" t="str">
        <f t="shared" si="10"/>
        <v/>
      </c>
      <c r="E222" s="355"/>
      <c r="F222" s="447"/>
      <c r="G222" s="447"/>
      <c r="H222" s="515"/>
      <c r="I222" s="386"/>
      <c r="J222" s="15"/>
      <c r="K222" s="378"/>
      <c r="L222" s="344"/>
      <c r="M222" s="344"/>
      <c r="N222" s="344"/>
      <c r="O222" s="360"/>
      <c r="P222" s="361"/>
      <c r="Q222" s="82"/>
    </row>
    <row r="223" spans="3:17" ht="13.5" customHeight="1" x14ac:dyDescent="0.15">
      <c r="C223" s="362">
        <f t="shared" si="9"/>
        <v>211</v>
      </c>
      <c r="D223" s="47" t="str">
        <f t="shared" si="10"/>
        <v/>
      </c>
      <c r="E223" s="355"/>
      <c r="F223" s="447"/>
      <c r="G223" s="447"/>
      <c r="H223" s="515"/>
      <c r="I223" s="386"/>
      <c r="J223" s="15"/>
      <c r="K223" s="378"/>
      <c r="L223" s="344"/>
      <c r="M223" s="344"/>
      <c r="N223" s="344"/>
      <c r="O223" s="360"/>
      <c r="P223" s="361"/>
      <c r="Q223" s="82"/>
    </row>
    <row r="224" spans="3:17" ht="13.5" customHeight="1" x14ac:dyDescent="0.15">
      <c r="C224" s="362">
        <f t="shared" si="9"/>
        <v>212</v>
      </c>
      <c r="D224" s="47" t="str">
        <f t="shared" si="10"/>
        <v/>
      </c>
      <c r="E224" s="355"/>
      <c r="F224" s="447"/>
      <c r="G224" s="447"/>
      <c r="H224" s="515"/>
      <c r="I224" s="386"/>
      <c r="J224" s="15"/>
      <c r="K224" s="378"/>
      <c r="L224" s="344"/>
      <c r="M224" s="344"/>
      <c r="N224" s="344"/>
      <c r="O224" s="360"/>
      <c r="P224" s="361"/>
      <c r="Q224" s="82"/>
    </row>
    <row r="225" spans="3:17" ht="13.5" customHeight="1" x14ac:dyDescent="0.15">
      <c r="C225" s="362">
        <f t="shared" si="9"/>
        <v>213</v>
      </c>
      <c r="D225" s="47" t="str">
        <f t="shared" si="10"/>
        <v/>
      </c>
      <c r="E225" s="355"/>
      <c r="F225" s="447"/>
      <c r="G225" s="447"/>
      <c r="H225" s="515"/>
      <c r="I225" s="386"/>
      <c r="J225" s="15"/>
      <c r="K225" s="378"/>
      <c r="L225" s="344"/>
      <c r="M225" s="344"/>
      <c r="N225" s="344"/>
      <c r="O225" s="360"/>
      <c r="P225" s="361"/>
      <c r="Q225" s="82"/>
    </row>
    <row r="226" spans="3:17" ht="13.5" customHeight="1" x14ac:dyDescent="0.15">
      <c r="C226" s="362">
        <f t="shared" si="9"/>
        <v>214</v>
      </c>
      <c r="D226" s="47" t="str">
        <f t="shared" si="10"/>
        <v/>
      </c>
      <c r="E226" s="355"/>
      <c r="F226" s="447"/>
      <c r="G226" s="447"/>
      <c r="H226" s="515"/>
      <c r="I226" s="386"/>
      <c r="J226" s="15"/>
      <c r="K226" s="378"/>
      <c r="L226" s="344"/>
      <c r="M226" s="344"/>
      <c r="N226" s="344"/>
      <c r="O226" s="360"/>
      <c r="P226" s="361"/>
      <c r="Q226" s="82"/>
    </row>
    <row r="227" spans="3:17" ht="13.5" customHeight="1" x14ac:dyDescent="0.15">
      <c r="C227" s="362">
        <f t="shared" si="9"/>
        <v>215</v>
      </c>
      <c r="D227" s="47" t="str">
        <f t="shared" si="10"/>
        <v/>
      </c>
      <c r="E227" s="355"/>
      <c r="F227" s="447"/>
      <c r="G227" s="447"/>
      <c r="H227" s="515"/>
      <c r="I227" s="386"/>
      <c r="J227" s="15"/>
      <c r="K227" s="378"/>
      <c r="L227" s="344"/>
      <c r="M227" s="344"/>
      <c r="N227" s="344"/>
      <c r="O227" s="360"/>
      <c r="P227" s="361"/>
      <c r="Q227" s="82"/>
    </row>
    <row r="228" spans="3:17" ht="13.5" customHeight="1" x14ac:dyDescent="0.15">
      <c r="C228" s="362">
        <f t="shared" si="9"/>
        <v>216</v>
      </c>
      <c r="D228" s="47" t="str">
        <f t="shared" si="10"/>
        <v/>
      </c>
      <c r="E228" s="355"/>
      <c r="F228" s="447"/>
      <c r="G228" s="447"/>
      <c r="H228" s="515"/>
      <c r="I228" s="386"/>
      <c r="J228" s="15"/>
      <c r="K228" s="378"/>
      <c r="L228" s="344"/>
      <c r="M228" s="344"/>
      <c r="N228" s="344"/>
      <c r="O228" s="360"/>
      <c r="P228" s="361"/>
      <c r="Q228" s="82"/>
    </row>
    <row r="229" spans="3:17" ht="13.5" customHeight="1" x14ac:dyDescent="0.15">
      <c r="C229" s="362">
        <f t="shared" si="9"/>
        <v>217</v>
      </c>
      <c r="D229" s="47" t="str">
        <f t="shared" si="10"/>
        <v/>
      </c>
      <c r="E229" s="355"/>
      <c r="F229" s="447"/>
      <c r="G229" s="447"/>
      <c r="H229" s="515"/>
      <c r="I229" s="386"/>
      <c r="J229" s="15"/>
      <c r="K229" s="378"/>
      <c r="L229" s="344"/>
      <c r="M229" s="344"/>
      <c r="N229" s="344"/>
      <c r="O229" s="360"/>
      <c r="P229" s="361"/>
      <c r="Q229" s="82"/>
    </row>
    <row r="230" spans="3:17" ht="13.5" customHeight="1" x14ac:dyDescent="0.15">
      <c r="C230" s="362">
        <f t="shared" si="9"/>
        <v>218</v>
      </c>
      <c r="D230" s="47" t="str">
        <f t="shared" si="10"/>
        <v/>
      </c>
      <c r="E230" s="355"/>
      <c r="F230" s="447"/>
      <c r="G230" s="447"/>
      <c r="H230" s="515"/>
      <c r="I230" s="386"/>
      <c r="J230" s="15"/>
      <c r="K230" s="378"/>
      <c r="L230" s="344"/>
      <c r="M230" s="344"/>
      <c r="N230" s="344"/>
      <c r="O230" s="360"/>
      <c r="P230" s="361"/>
      <c r="Q230" s="82"/>
    </row>
    <row r="231" spans="3:17" ht="13.5" customHeight="1" x14ac:dyDescent="0.15">
      <c r="C231" s="362">
        <f t="shared" si="9"/>
        <v>219</v>
      </c>
      <c r="D231" s="47" t="str">
        <f t="shared" si="10"/>
        <v/>
      </c>
      <c r="E231" s="355"/>
      <c r="F231" s="447"/>
      <c r="G231" s="447"/>
      <c r="H231" s="515"/>
      <c r="I231" s="386"/>
      <c r="J231" s="15"/>
      <c r="K231" s="378"/>
      <c r="L231" s="344"/>
      <c r="M231" s="344"/>
      <c r="N231" s="344"/>
      <c r="O231" s="360"/>
      <c r="P231" s="361"/>
      <c r="Q231" s="82"/>
    </row>
    <row r="232" spans="3:17" ht="13.5" customHeight="1" x14ac:dyDescent="0.15">
      <c r="C232" s="362">
        <f t="shared" si="9"/>
        <v>220</v>
      </c>
      <c r="D232" s="47" t="str">
        <f t="shared" si="10"/>
        <v/>
      </c>
      <c r="E232" s="355"/>
      <c r="F232" s="447"/>
      <c r="G232" s="447"/>
      <c r="H232" s="515"/>
      <c r="I232" s="386"/>
      <c r="J232" s="15"/>
      <c r="K232" s="378"/>
      <c r="L232" s="344"/>
      <c r="M232" s="344"/>
      <c r="N232" s="344"/>
      <c r="O232" s="360"/>
      <c r="P232" s="361"/>
      <c r="Q232" s="82"/>
    </row>
    <row r="233" spans="3:17" ht="13.5" customHeight="1" x14ac:dyDescent="0.15">
      <c r="C233" s="362">
        <f t="shared" si="9"/>
        <v>221</v>
      </c>
      <c r="D233" s="47" t="str">
        <f t="shared" si="10"/>
        <v/>
      </c>
      <c r="E233" s="355"/>
      <c r="F233" s="447"/>
      <c r="G233" s="447"/>
      <c r="H233" s="515"/>
      <c r="I233" s="386"/>
      <c r="J233" s="15"/>
      <c r="K233" s="378"/>
      <c r="L233" s="344"/>
      <c r="M233" s="344"/>
      <c r="N233" s="344"/>
      <c r="O233" s="360"/>
      <c r="P233" s="361"/>
      <c r="Q233" s="82"/>
    </row>
    <row r="234" spans="3:17" ht="13.5" customHeight="1" x14ac:dyDescent="0.15">
      <c r="C234" s="362">
        <f t="shared" si="9"/>
        <v>222</v>
      </c>
      <c r="D234" s="47" t="str">
        <f t="shared" si="10"/>
        <v/>
      </c>
      <c r="E234" s="355"/>
      <c r="F234" s="447"/>
      <c r="G234" s="447"/>
      <c r="H234" s="515"/>
      <c r="I234" s="386"/>
      <c r="J234" s="15"/>
      <c r="K234" s="378"/>
      <c r="L234" s="344"/>
      <c r="M234" s="344"/>
      <c r="N234" s="344"/>
      <c r="O234" s="360"/>
      <c r="P234" s="361"/>
      <c r="Q234" s="82"/>
    </row>
    <row r="235" spans="3:17" ht="13.5" customHeight="1" x14ac:dyDescent="0.15">
      <c r="C235" s="362">
        <f t="shared" si="9"/>
        <v>223</v>
      </c>
      <c r="D235" s="47" t="str">
        <f t="shared" si="10"/>
        <v/>
      </c>
      <c r="E235" s="355"/>
      <c r="F235" s="447"/>
      <c r="G235" s="447"/>
      <c r="H235" s="515"/>
      <c r="I235" s="386"/>
      <c r="J235" s="15"/>
      <c r="K235" s="378"/>
      <c r="L235" s="344"/>
      <c r="M235" s="344"/>
      <c r="N235" s="344"/>
      <c r="O235" s="360"/>
      <c r="P235" s="361"/>
      <c r="Q235" s="82"/>
    </row>
    <row r="236" spans="3:17" ht="13.5" customHeight="1" x14ac:dyDescent="0.15">
      <c r="C236" s="362">
        <f t="shared" si="9"/>
        <v>224</v>
      </c>
      <c r="D236" s="47" t="str">
        <f t="shared" si="10"/>
        <v/>
      </c>
      <c r="E236" s="355"/>
      <c r="F236" s="447"/>
      <c r="G236" s="447"/>
      <c r="H236" s="515"/>
      <c r="I236" s="386"/>
      <c r="J236" s="15"/>
      <c r="K236" s="378"/>
      <c r="L236" s="344"/>
      <c r="M236" s="344"/>
      <c r="N236" s="344"/>
      <c r="O236" s="360"/>
      <c r="P236" s="361"/>
      <c r="Q236" s="82"/>
    </row>
    <row r="237" spans="3:17" ht="13.5" customHeight="1" x14ac:dyDescent="0.15">
      <c r="C237" s="362">
        <f t="shared" si="9"/>
        <v>225</v>
      </c>
      <c r="D237" s="47" t="str">
        <f t="shared" si="10"/>
        <v/>
      </c>
      <c r="E237" s="355"/>
      <c r="F237" s="447"/>
      <c r="G237" s="447"/>
      <c r="H237" s="515"/>
      <c r="I237" s="386"/>
      <c r="J237" s="15"/>
      <c r="K237" s="378"/>
      <c r="L237" s="344"/>
      <c r="M237" s="344"/>
      <c r="N237" s="344"/>
      <c r="O237" s="360"/>
      <c r="P237" s="361"/>
      <c r="Q237" s="82"/>
    </row>
    <row r="238" spans="3:17" ht="13.5" customHeight="1" x14ac:dyDescent="0.15">
      <c r="C238" s="362">
        <f t="shared" si="9"/>
        <v>226</v>
      </c>
      <c r="D238" s="47" t="str">
        <f t="shared" si="10"/>
        <v/>
      </c>
      <c r="E238" s="355"/>
      <c r="F238" s="447"/>
      <c r="G238" s="447"/>
      <c r="H238" s="515"/>
      <c r="I238" s="386"/>
      <c r="J238" s="15"/>
      <c r="K238" s="378"/>
      <c r="L238" s="344"/>
      <c r="M238" s="344"/>
      <c r="N238" s="344"/>
      <c r="O238" s="360"/>
      <c r="P238" s="361"/>
      <c r="Q238" s="82"/>
    </row>
    <row r="239" spans="3:17" ht="13.5" customHeight="1" x14ac:dyDescent="0.15">
      <c r="C239" s="362">
        <f t="shared" si="9"/>
        <v>227</v>
      </c>
      <c r="D239" s="47" t="str">
        <f t="shared" si="10"/>
        <v/>
      </c>
      <c r="E239" s="355"/>
      <c r="F239" s="447"/>
      <c r="G239" s="447"/>
      <c r="H239" s="515"/>
      <c r="I239" s="386"/>
      <c r="J239" s="15"/>
      <c r="K239" s="378"/>
      <c r="L239" s="344"/>
      <c r="M239" s="344"/>
      <c r="N239" s="344"/>
      <c r="O239" s="360"/>
      <c r="P239" s="361"/>
      <c r="Q239" s="82"/>
    </row>
    <row r="240" spans="3:17" ht="13.5" customHeight="1" x14ac:dyDescent="0.15">
      <c r="C240" s="362">
        <f t="shared" si="9"/>
        <v>228</v>
      </c>
      <c r="D240" s="47" t="str">
        <f t="shared" si="10"/>
        <v/>
      </c>
      <c r="E240" s="355"/>
      <c r="F240" s="447"/>
      <c r="G240" s="447"/>
      <c r="H240" s="515"/>
      <c r="I240" s="386"/>
      <c r="J240" s="15"/>
      <c r="K240" s="378"/>
      <c r="L240" s="344"/>
      <c r="M240" s="344"/>
      <c r="N240" s="344"/>
      <c r="O240" s="360"/>
      <c r="P240" s="361"/>
      <c r="Q240" s="82"/>
    </row>
    <row r="241" spans="3:17" ht="13.5" customHeight="1" x14ac:dyDescent="0.15">
      <c r="C241" s="362">
        <f t="shared" si="9"/>
        <v>229</v>
      </c>
      <c r="D241" s="47" t="str">
        <f t="shared" si="10"/>
        <v/>
      </c>
      <c r="E241" s="355"/>
      <c r="F241" s="447"/>
      <c r="G241" s="447"/>
      <c r="H241" s="515"/>
      <c r="I241" s="386"/>
      <c r="J241" s="15"/>
      <c r="K241" s="378"/>
      <c r="L241" s="344"/>
      <c r="M241" s="344"/>
      <c r="N241" s="344"/>
      <c r="O241" s="360"/>
      <c r="P241" s="361"/>
      <c r="Q241" s="82"/>
    </row>
    <row r="242" spans="3:17" ht="13.5" customHeight="1" x14ac:dyDescent="0.15">
      <c r="C242" s="362">
        <f t="shared" si="9"/>
        <v>230</v>
      </c>
      <c r="D242" s="47" t="str">
        <f t="shared" si="10"/>
        <v/>
      </c>
      <c r="E242" s="355"/>
      <c r="F242" s="447"/>
      <c r="G242" s="447"/>
      <c r="H242" s="515"/>
      <c r="I242" s="386"/>
      <c r="J242" s="15"/>
      <c r="K242" s="378"/>
      <c r="L242" s="344"/>
      <c r="M242" s="344"/>
      <c r="N242" s="344"/>
      <c r="O242" s="360"/>
      <c r="P242" s="361"/>
      <c r="Q242" s="82"/>
    </row>
    <row r="243" spans="3:17" ht="13.5" customHeight="1" x14ac:dyDescent="0.15">
      <c r="C243" s="362">
        <f t="shared" si="9"/>
        <v>231</v>
      </c>
      <c r="D243" s="47" t="str">
        <f t="shared" si="10"/>
        <v/>
      </c>
      <c r="E243" s="355"/>
      <c r="F243" s="447"/>
      <c r="G243" s="447"/>
      <c r="H243" s="515"/>
      <c r="I243" s="386"/>
      <c r="J243" s="15"/>
      <c r="K243" s="378"/>
      <c r="L243" s="344"/>
      <c r="M243" s="344"/>
      <c r="N243" s="344"/>
      <c r="O243" s="360"/>
      <c r="P243" s="361"/>
      <c r="Q243" s="82"/>
    </row>
    <row r="244" spans="3:17" ht="13.5" customHeight="1" x14ac:dyDescent="0.15">
      <c r="C244" s="362">
        <f t="shared" si="9"/>
        <v>232</v>
      </c>
      <c r="D244" s="47" t="str">
        <f t="shared" si="10"/>
        <v/>
      </c>
      <c r="E244" s="355"/>
      <c r="F244" s="447"/>
      <c r="G244" s="447"/>
      <c r="H244" s="515"/>
      <c r="I244" s="386"/>
      <c r="J244" s="15"/>
      <c r="K244" s="378"/>
      <c r="L244" s="344"/>
      <c r="M244" s="344"/>
      <c r="N244" s="344"/>
      <c r="O244" s="360"/>
      <c r="P244" s="361"/>
      <c r="Q244" s="82"/>
    </row>
    <row r="245" spans="3:17" ht="13.5" customHeight="1" x14ac:dyDescent="0.15">
      <c r="C245" s="362">
        <f t="shared" si="9"/>
        <v>233</v>
      </c>
      <c r="D245" s="47" t="str">
        <f t="shared" si="10"/>
        <v/>
      </c>
      <c r="E245" s="355"/>
      <c r="F245" s="447"/>
      <c r="G245" s="447"/>
      <c r="H245" s="515"/>
      <c r="I245" s="386"/>
      <c r="J245" s="15"/>
      <c r="K245" s="378"/>
      <c r="L245" s="344"/>
      <c r="M245" s="344"/>
      <c r="N245" s="344"/>
      <c r="O245" s="360"/>
      <c r="P245" s="361"/>
      <c r="Q245" s="82"/>
    </row>
    <row r="246" spans="3:17" ht="13.5" customHeight="1" x14ac:dyDescent="0.15">
      <c r="C246" s="362">
        <f t="shared" si="9"/>
        <v>234</v>
      </c>
      <c r="D246" s="47" t="str">
        <f t="shared" si="10"/>
        <v/>
      </c>
      <c r="E246" s="355"/>
      <c r="F246" s="447"/>
      <c r="G246" s="447"/>
      <c r="H246" s="515"/>
      <c r="I246" s="386"/>
      <c r="J246" s="15"/>
      <c r="K246" s="378"/>
      <c r="L246" s="344"/>
      <c r="M246" s="344"/>
      <c r="N246" s="344"/>
      <c r="O246" s="360"/>
      <c r="P246" s="361"/>
      <c r="Q246" s="82"/>
    </row>
    <row r="247" spans="3:17" ht="13.5" customHeight="1" x14ac:dyDescent="0.15">
      <c r="C247" s="362">
        <f t="shared" si="9"/>
        <v>235</v>
      </c>
      <c r="D247" s="47" t="str">
        <f t="shared" si="10"/>
        <v/>
      </c>
      <c r="E247" s="355"/>
      <c r="F247" s="447"/>
      <c r="G247" s="447"/>
      <c r="H247" s="515"/>
      <c r="I247" s="386"/>
      <c r="J247" s="15"/>
      <c r="K247" s="378"/>
      <c r="L247" s="344"/>
      <c r="M247" s="344"/>
      <c r="N247" s="344"/>
      <c r="O247" s="360"/>
      <c r="P247" s="361"/>
      <c r="Q247" s="82"/>
    </row>
    <row r="248" spans="3:17" ht="13.5" customHeight="1" x14ac:dyDescent="0.15">
      <c r="C248" s="362">
        <f t="shared" si="9"/>
        <v>236</v>
      </c>
      <c r="D248" s="47" t="str">
        <f t="shared" si="10"/>
        <v/>
      </c>
      <c r="E248" s="355"/>
      <c r="F248" s="447"/>
      <c r="G248" s="447"/>
      <c r="H248" s="515"/>
      <c r="I248" s="386"/>
      <c r="J248" s="15"/>
      <c r="K248" s="378"/>
      <c r="L248" s="344"/>
      <c r="M248" s="344"/>
      <c r="N248" s="344"/>
      <c r="O248" s="360"/>
      <c r="P248" s="361"/>
      <c r="Q248" s="82"/>
    </row>
    <row r="249" spans="3:17" ht="13.5" customHeight="1" x14ac:dyDescent="0.15">
      <c r="C249" s="362">
        <f t="shared" si="9"/>
        <v>237</v>
      </c>
      <c r="D249" s="47" t="str">
        <f t="shared" si="10"/>
        <v/>
      </c>
      <c r="E249" s="355"/>
      <c r="F249" s="447"/>
      <c r="G249" s="447"/>
      <c r="H249" s="515"/>
      <c r="I249" s="386"/>
      <c r="J249" s="15"/>
      <c r="K249" s="378"/>
      <c r="L249" s="344"/>
      <c r="M249" s="344"/>
      <c r="N249" s="344"/>
      <c r="O249" s="360"/>
      <c r="P249" s="361"/>
      <c r="Q249" s="82"/>
    </row>
    <row r="250" spans="3:17" ht="13.5" customHeight="1" x14ac:dyDescent="0.15">
      <c r="C250" s="362">
        <f t="shared" si="9"/>
        <v>238</v>
      </c>
      <c r="D250" s="47" t="str">
        <f t="shared" si="10"/>
        <v/>
      </c>
      <c r="E250" s="355"/>
      <c r="F250" s="447"/>
      <c r="G250" s="447"/>
      <c r="H250" s="515"/>
      <c r="I250" s="386"/>
      <c r="J250" s="15"/>
      <c r="K250" s="378"/>
      <c r="L250" s="344"/>
      <c r="M250" s="344"/>
      <c r="N250" s="344"/>
      <c r="O250" s="360"/>
      <c r="P250" s="361"/>
      <c r="Q250" s="82"/>
    </row>
    <row r="251" spans="3:17" ht="13.5" customHeight="1" x14ac:dyDescent="0.15">
      <c r="C251" s="362">
        <f t="shared" si="9"/>
        <v>239</v>
      </c>
      <c r="D251" s="47" t="str">
        <f t="shared" si="10"/>
        <v/>
      </c>
      <c r="E251" s="355"/>
      <c r="F251" s="447"/>
      <c r="G251" s="447"/>
      <c r="H251" s="515"/>
      <c r="I251" s="386"/>
      <c r="J251" s="15"/>
      <c r="K251" s="378"/>
      <c r="L251" s="344"/>
      <c r="M251" s="344"/>
      <c r="N251" s="344"/>
      <c r="O251" s="360"/>
      <c r="P251" s="361"/>
      <c r="Q251" s="82"/>
    </row>
    <row r="252" spans="3:17" ht="13.5" customHeight="1" x14ac:dyDescent="0.15">
      <c r="C252" s="362">
        <f>C251+1</f>
        <v>240</v>
      </c>
      <c r="D252" s="47" t="str">
        <f t="shared" si="10"/>
        <v/>
      </c>
      <c r="E252" s="355"/>
      <c r="F252" s="447"/>
      <c r="G252" s="447"/>
      <c r="H252" s="515"/>
      <c r="I252" s="386"/>
      <c r="J252" s="15"/>
      <c r="K252" s="378"/>
      <c r="L252" s="344"/>
      <c r="M252" s="344"/>
      <c r="N252" s="344"/>
      <c r="O252" s="360"/>
      <c r="P252" s="361"/>
      <c r="Q252" s="82"/>
    </row>
    <row r="253" spans="3:17" ht="13.5" customHeight="1" x14ac:dyDescent="0.15">
      <c r="C253" s="362">
        <f>C252+1</f>
        <v>241</v>
      </c>
      <c r="D253" s="47" t="str">
        <f t="shared" si="10"/>
        <v/>
      </c>
      <c r="E253" s="355"/>
      <c r="F253" s="447"/>
      <c r="G253" s="447"/>
      <c r="H253" s="515"/>
      <c r="I253" s="386"/>
      <c r="J253" s="15"/>
      <c r="K253" s="378"/>
      <c r="L253" s="344"/>
      <c r="M253" s="344"/>
      <c r="N253" s="344"/>
      <c r="O253" s="360"/>
      <c r="P253" s="361"/>
      <c r="Q253" s="82"/>
    </row>
    <row r="254" spans="3:17" ht="13.5" customHeight="1" x14ac:dyDescent="0.15">
      <c r="C254" s="362">
        <f>C253+1</f>
        <v>242</v>
      </c>
      <c r="D254" s="47" t="str">
        <f t="shared" si="10"/>
        <v/>
      </c>
      <c r="E254" s="355"/>
      <c r="F254" s="447"/>
      <c r="G254" s="447"/>
      <c r="H254" s="515"/>
      <c r="I254" s="386"/>
      <c r="J254" s="15"/>
      <c r="K254" s="378"/>
      <c r="L254" s="344"/>
      <c r="M254" s="344"/>
      <c r="N254" s="344"/>
      <c r="O254" s="360"/>
      <c r="P254" s="361"/>
      <c r="Q254" s="82"/>
    </row>
    <row r="255" spans="3:17" ht="13.5" customHeight="1" x14ac:dyDescent="0.15">
      <c r="C255" s="362">
        <f>C254+1</f>
        <v>243</v>
      </c>
      <c r="D255" s="47" t="str">
        <f t="shared" si="10"/>
        <v/>
      </c>
      <c r="E255" s="355"/>
      <c r="F255" s="447"/>
      <c r="G255" s="447"/>
      <c r="H255" s="515"/>
      <c r="I255" s="386"/>
      <c r="J255" s="15"/>
      <c r="K255" s="378"/>
      <c r="L255" s="344"/>
      <c r="M255" s="344"/>
      <c r="N255" s="344"/>
      <c r="O255" s="360"/>
      <c r="P255" s="361"/>
      <c r="Q255" s="82"/>
    </row>
    <row r="256" spans="3:17" ht="13.5" customHeight="1" x14ac:dyDescent="0.15">
      <c r="C256" s="362">
        <f t="shared" si="9"/>
        <v>244</v>
      </c>
      <c r="D256" s="47" t="str">
        <f t="shared" si="10"/>
        <v/>
      </c>
      <c r="E256" s="355"/>
      <c r="F256" s="447"/>
      <c r="G256" s="447"/>
      <c r="H256" s="515"/>
      <c r="I256" s="386"/>
      <c r="J256" s="15"/>
      <c r="K256" s="378"/>
      <c r="L256" s="344"/>
      <c r="M256" s="344"/>
      <c r="N256" s="344"/>
      <c r="O256" s="360"/>
      <c r="P256" s="361"/>
      <c r="Q256" s="82"/>
    </row>
    <row r="257" spans="3:17" ht="13.5" customHeight="1" x14ac:dyDescent="0.15">
      <c r="C257" s="362">
        <f t="shared" si="9"/>
        <v>245</v>
      </c>
      <c r="D257" s="47" t="str">
        <f t="shared" si="10"/>
        <v/>
      </c>
      <c r="E257" s="355"/>
      <c r="F257" s="447"/>
      <c r="G257" s="447"/>
      <c r="H257" s="515"/>
      <c r="I257" s="386"/>
      <c r="J257" s="15"/>
      <c r="K257" s="378"/>
      <c r="L257" s="344"/>
      <c r="M257" s="344"/>
      <c r="N257" s="344"/>
      <c r="O257" s="360"/>
      <c r="P257" s="361"/>
      <c r="Q257" s="82"/>
    </row>
    <row r="258" spans="3:17" ht="13.5" customHeight="1" x14ac:dyDescent="0.15">
      <c r="C258" s="362">
        <f t="shared" si="9"/>
        <v>246</v>
      </c>
      <c r="D258" s="47" t="str">
        <f t="shared" si="10"/>
        <v/>
      </c>
      <c r="E258" s="355"/>
      <c r="F258" s="447"/>
      <c r="G258" s="447"/>
      <c r="H258" s="515"/>
      <c r="I258" s="386"/>
      <c r="J258" s="15"/>
      <c r="K258" s="378"/>
      <c r="L258" s="344"/>
      <c r="M258" s="344"/>
      <c r="N258" s="344"/>
      <c r="O258" s="360"/>
      <c r="P258" s="361"/>
      <c r="Q258" s="82"/>
    </row>
    <row r="259" spans="3:17" ht="13.5" customHeight="1" x14ac:dyDescent="0.15">
      <c r="C259" s="362">
        <f t="shared" si="9"/>
        <v>247</v>
      </c>
      <c r="D259" s="47" t="str">
        <f t="shared" si="10"/>
        <v/>
      </c>
      <c r="E259" s="355"/>
      <c r="F259" s="447"/>
      <c r="G259" s="447"/>
      <c r="H259" s="515"/>
      <c r="I259" s="386"/>
      <c r="J259" s="15"/>
      <c r="K259" s="378"/>
      <c r="L259" s="344"/>
      <c r="M259" s="344"/>
      <c r="N259" s="344"/>
      <c r="O259" s="360"/>
      <c r="P259" s="361"/>
      <c r="Q259" s="82"/>
    </row>
    <row r="260" spans="3:17" ht="13.5" customHeight="1" x14ac:dyDescent="0.15">
      <c r="C260" s="362">
        <f t="shared" ref="C260:C283" si="11">C259+1</f>
        <v>248</v>
      </c>
      <c r="D260" s="47" t="str">
        <f t="shared" si="10"/>
        <v/>
      </c>
      <c r="E260" s="355"/>
      <c r="F260" s="447"/>
      <c r="G260" s="447"/>
      <c r="H260" s="515"/>
      <c r="I260" s="386"/>
      <c r="J260" s="15"/>
      <c r="K260" s="378"/>
      <c r="L260" s="344"/>
      <c r="M260" s="344"/>
      <c r="N260" s="344"/>
      <c r="O260" s="360"/>
      <c r="P260" s="361"/>
      <c r="Q260" s="82"/>
    </row>
    <row r="261" spans="3:17" ht="13.5" customHeight="1" x14ac:dyDescent="0.15">
      <c r="C261" s="362">
        <f t="shared" si="11"/>
        <v>249</v>
      </c>
      <c r="D261" s="47" t="str">
        <f t="shared" si="10"/>
        <v/>
      </c>
      <c r="E261" s="355"/>
      <c r="F261" s="447"/>
      <c r="G261" s="447"/>
      <c r="H261" s="515"/>
      <c r="I261" s="386"/>
      <c r="J261" s="15"/>
      <c r="K261" s="378"/>
      <c r="L261" s="344"/>
      <c r="M261" s="344"/>
      <c r="N261" s="344"/>
      <c r="O261" s="360"/>
      <c r="P261" s="361"/>
      <c r="Q261" s="82"/>
    </row>
    <row r="262" spans="3:17" ht="13.5" customHeight="1" x14ac:dyDescent="0.15">
      <c r="C262" s="362">
        <f t="shared" si="11"/>
        <v>250</v>
      </c>
      <c r="D262" s="47" t="str">
        <f t="shared" si="10"/>
        <v/>
      </c>
      <c r="E262" s="355"/>
      <c r="F262" s="447"/>
      <c r="G262" s="447"/>
      <c r="H262" s="515"/>
      <c r="I262" s="386"/>
      <c r="J262" s="15"/>
      <c r="K262" s="378"/>
      <c r="L262" s="344"/>
      <c r="M262" s="344"/>
      <c r="N262" s="344"/>
      <c r="O262" s="360"/>
      <c r="P262" s="361"/>
      <c r="Q262" s="82"/>
    </row>
    <row r="263" spans="3:17" ht="13.5" customHeight="1" x14ac:dyDescent="0.15">
      <c r="C263" s="362">
        <f t="shared" si="11"/>
        <v>251</v>
      </c>
      <c r="D263" s="47" t="str">
        <f t="shared" si="10"/>
        <v/>
      </c>
      <c r="E263" s="355"/>
      <c r="F263" s="447"/>
      <c r="G263" s="447"/>
      <c r="H263" s="515"/>
      <c r="I263" s="386"/>
      <c r="J263" s="15"/>
      <c r="K263" s="378"/>
      <c r="L263" s="344"/>
      <c r="M263" s="344"/>
      <c r="N263" s="344"/>
      <c r="O263" s="360"/>
      <c r="P263" s="361"/>
      <c r="Q263" s="82"/>
    </row>
    <row r="264" spans="3:17" ht="13.5" customHeight="1" x14ac:dyDescent="0.15">
      <c r="C264" s="362">
        <f t="shared" si="11"/>
        <v>252</v>
      </c>
      <c r="D264" s="47" t="str">
        <f t="shared" si="10"/>
        <v/>
      </c>
      <c r="E264" s="355"/>
      <c r="F264" s="447"/>
      <c r="G264" s="447"/>
      <c r="H264" s="515"/>
      <c r="I264" s="386"/>
      <c r="J264" s="15"/>
      <c r="K264" s="378"/>
      <c r="L264" s="344"/>
      <c r="M264" s="344"/>
      <c r="N264" s="344"/>
      <c r="O264" s="360"/>
      <c r="P264" s="361"/>
      <c r="Q264" s="82"/>
    </row>
    <row r="265" spans="3:17" ht="13.5" customHeight="1" x14ac:dyDescent="0.15">
      <c r="C265" s="362">
        <f t="shared" si="11"/>
        <v>253</v>
      </c>
      <c r="D265" s="47" t="str">
        <f t="shared" si="10"/>
        <v/>
      </c>
      <c r="E265" s="355"/>
      <c r="F265" s="447"/>
      <c r="G265" s="447"/>
      <c r="H265" s="515"/>
      <c r="I265" s="386"/>
      <c r="J265" s="15"/>
      <c r="K265" s="378"/>
      <c r="L265" s="344"/>
      <c r="M265" s="344"/>
      <c r="N265" s="344"/>
      <c r="O265" s="360"/>
      <c r="P265" s="361"/>
      <c r="Q265" s="82"/>
    </row>
    <row r="266" spans="3:17" ht="13.5" customHeight="1" x14ac:dyDescent="0.15">
      <c r="C266" s="362">
        <f t="shared" si="11"/>
        <v>254</v>
      </c>
      <c r="D266" s="47" t="str">
        <f t="shared" si="10"/>
        <v/>
      </c>
      <c r="E266" s="355"/>
      <c r="F266" s="447"/>
      <c r="G266" s="447"/>
      <c r="H266" s="515"/>
      <c r="I266" s="386"/>
      <c r="J266" s="15"/>
      <c r="K266" s="378"/>
      <c r="L266" s="344"/>
      <c r="M266" s="344"/>
      <c r="N266" s="344"/>
      <c r="O266" s="360"/>
      <c r="P266" s="361"/>
      <c r="Q266" s="82"/>
    </row>
    <row r="267" spans="3:17" ht="13.5" customHeight="1" x14ac:dyDescent="0.15">
      <c r="C267" s="362">
        <f t="shared" si="11"/>
        <v>255</v>
      </c>
      <c r="D267" s="47" t="str">
        <f t="shared" si="10"/>
        <v/>
      </c>
      <c r="E267" s="355"/>
      <c r="F267" s="447"/>
      <c r="G267" s="447"/>
      <c r="H267" s="515"/>
      <c r="I267" s="386"/>
      <c r="J267" s="15"/>
      <c r="K267" s="378"/>
      <c r="L267" s="344"/>
      <c r="M267" s="344"/>
      <c r="N267" s="344"/>
      <c r="O267" s="360"/>
      <c r="P267" s="361"/>
      <c r="Q267" s="82"/>
    </row>
    <row r="268" spans="3:17" ht="13.5" customHeight="1" x14ac:dyDescent="0.15">
      <c r="C268" s="362">
        <f t="shared" si="11"/>
        <v>256</v>
      </c>
      <c r="D268" s="47" t="str">
        <f t="shared" si="10"/>
        <v/>
      </c>
      <c r="E268" s="355"/>
      <c r="F268" s="447"/>
      <c r="G268" s="447"/>
      <c r="H268" s="515"/>
      <c r="I268" s="386"/>
      <c r="J268" s="15"/>
      <c r="K268" s="378"/>
      <c r="L268" s="344"/>
      <c r="M268" s="344"/>
      <c r="N268" s="344"/>
      <c r="O268" s="360"/>
      <c r="P268" s="361"/>
      <c r="Q268" s="82"/>
    </row>
    <row r="269" spans="3:17" ht="13.5" customHeight="1" x14ac:dyDescent="0.15">
      <c r="C269" s="362">
        <f t="shared" si="11"/>
        <v>257</v>
      </c>
      <c r="D269" s="47" t="str">
        <f t="shared" ref="D269:D332" si="12">IF(E269="","",IF(E269&lt;=$S$2,"○",""))</f>
        <v/>
      </c>
      <c r="E269" s="355"/>
      <c r="F269" s="447"/>
      <c r="G269" s="447"/>
      <c r="H269" s="515"/>
      <c r="I269" s="386"/>
      <c r="J269" s="15"/>
      <c r="K269" s="378"/>
      <c r="L269" s="344"/>
      <c r="M269" s="344"/>
      <c r="N269" s="344"/>
      <c r="O269" s="360"/>
      <c r="P269" s="361"/>
      <c r="Q269" s="82"/>
    </row>
    <row r="270" spans="3:17" ht="13.5" customHeight="1" x14ac:dyDescent="0.15">
      <c r="C270" s="362">
        <f t="shared" si="11"/>
        <v>258</v>
      </c>
      <c r="D270" s="47" t="str">
        <f t="shared" si="12"/>
        <v/>
      </c>
      <c r="E270" s="355"/>
      <c r="F270" s="447"/>
      <c r="G270" s="447"/>
      <c r="H270" s="515"/>
      <c r="I270" s="386"/>
      <c r="J270" s="15"/>
      <c r="K270" s="378"/>
      <c r="L270" s="344"/>
      <c r="M270" s="344"/>
      <c r="N270" s="344"/>
      <c r="O270" s="360"/>
      <c r="P270" s="361"/>
      <c r="Q270" s="82"/>
    </row>
    <row r="271" spans="3:17" ht="13.5" customHeight="1" x14ac:dyDescent="0.15">
      <c r="C271" s="362">
        <f t="shared" si="11"/>
        <v>259</v>
      </c>
      <c r="D271" s="47" t="str">
        <f t="shared" si="12"/>
        <v/>
      </c>
      <c r="E271" s="355"/>
      <c r="F271" s="447"/>
      <c r="G271" s="447"/>
      <c r="H271" s="515"/>
      <c r="I271" s="386"/>
      <c r="J271" s="15"/>
      <c r="K271" s="378"/>
      <c r="L271" s="344"/>
      <c r="M271" s="344"/>
      <c r="N271" s="344"/>
      <c r="O271" s="360"/>
      <c r="P271" s="361"/>
      <c r="Q271" s="82"/>
    </row>
    <row r="272" spans="3:17" ht="13.5" customHeight="1" x14ac:dyDescent="0.15">
      <c r="C272" s="362">
        <f t="shared" si="11"/>
        <v>260</v>
      </c>
      <c r="D272" s="47" t="str">
        <f t="shared" si="12"/>
        <v/>
      </c>
      <c r="E272" s="355"/>
      <c r="F272" s="447"/>
      <c r="G272" s="447"/>
      <c r="H272" s="515"/>
      <c r="I272" s="386"/>
      <c r="J272" s="15"/>
      <c r="K272" s="378"/>
      <c r="L272" s="344"/>
      <c r="M272" s="344"/>
      <c r="N272" s="344"/>
      <c r="O272" s="360"/>
      <c r="P272" s="361"/>
      <c r="Q272" s="82"/>
    </row>
    <row r="273" spans="3:17" ht="13.5" customHeight="1" x14ac:dyDescent="0.15">
      <c r="C273" s="362">
        <f t="shared" si="11"/>
        <v>261</v>
      </c>
      <c r="D273" s="47" t="str">
        <f t="shared" si="12"/>
        <v/>
      </c>
      <c r="E273" s="355"/>
      <c r="F273" s="447"/>
      <c r="G273" s="447"/>
      <c r="H273" s="515"/>
      <c r="I273" s="386"/>
      <c r="J273" s="15"/>
      <c r="K273" s="378"/>
      <c r="L273" s="344"/>
      <c r="M273" s="344"/>
      <c r="N273" s="344"/>
      <c r="O273" s="360"/>
      <c r="P273" s="361"/>
      <c r="Q273" s="82"/>
    </row>
    <row r="274" spans="3:17" ht="13.5" customHeight="1" x14ac:dyDescent="0.15">
      <c r="C274" s="362">
        <f t="shared" si="11"/>
        <v>262</v>
      </c>
      <c r="D274" s="47" t="str">
        <f t="shared" si="12"/>
        <v/>
      </c>
      <c r="E274" s="355"/>
      <c r="F274" s="447"/>
      <c r="G274" s="447"/>
      <c r="H274" s="515"/>
      <c r="I274" s="386"/>
      <c r="J274" s="15"/>
      <c r="K274" s="378"/>
      <c r="L274" s="344"/>
      <c r="M274" s="344"/>
      <c r="N274" s="344"/>
      <c r="O274" s="360"/>
      <c r="P274" s="361"/>
      <c r="Q274" s="82"/>
    </row>
    <row r="275" spans="3:17" ht="13.5" customHeight="1" x14ac:dyDescent="0.15">
      <c r="C275" s="362">
        <f t="shared" si="11"/>
        <v>263</v>
      </c>
      <c r="D275" s="47" t="str">
        <f t="shared" si="12"/>
        <v/>
      </c>
      <c r="E275" s="355"/>
      <c r="F275" s="447"/>
      <c r="G275" s="447"/>
      <c r="H275" s="515"/>
      <c r="I275" s="386"/>
      <c r="J275" s="15"/>
      <c r="K275" s="378"/>
      <c r="L275" s="344"/>
      <c r="M275" s="344"/>
      <c r="N275" s="344"/>
      <c r="O275" s="360"/>
      <c r="P275" s="361"/>
      <c r="Q275" s="82"/>
    </row>
    <row r="276" spans="3:17" ht="13.5" customHeight="1" x14ac:dyDescent="0.15">
      <c r="C276" s="362">
        <f t="shared" si="11"/>
        <v>264</v>
      </c>
      <c r="D276" s="47" t="str">
        <f t="shared" si="12"/>
        <v/>
      </c>
      <c r="E276" s="355"/>
      <c r="F276" s="447"/>
      <c r="G276" s="447"/>
      <c r="H276" s="515"/>
      <c r="I276" s="386"/>
      <c r="J276" s="15"/>
      <c r="K276" s="378"/>
      <c r="L276" s="344"/>
      <c r="M276" s="344"/>
      <c r="N276" s="344"/>
      <c r="O276" s="360"/>
      <c r="P276" s="361"/>
      <c r="Q276" s="82"/>
    </row>
    <row r="277" spans="3:17" ht="13.5" customHeight="1" x14ac:dyDescent="0.15">
      <c r="C277" s="362">
        <f t="shared" si="11"/>
        <v>265</v>
      </c>
      <c r="D277" s="47" t="str">
        <f t="shared" si="12"/>
        <v/>
      </c>
      <c r="E277" s="355"/>
      <c r="F277" s="447"/>
      <c r="G277" s="447"/>
      <c r="H277" s="515"/>
      <c r="I277" s="386"/>
      <c r="J277" s="15"/>
      <c r="K277" s="378"/>
      <c r="L277" s="344"/>
      <c r="M277" s="344"/>
      <c r="N277" s="344"/>
      <c r="O277" s="360"/>
      <c r="P277" s="361"/>
      <c r="Q277" s="82"/>
    </row>
    <row r="278" spans="3:17" ht="13.5" customHeight="1" x14ac:dyDescent="0.15">
      <c r="C278" s="362">
        <f t="shared" si="11"/>
        <v>266</v>
      </c>
      <c r="D278" s="47" t="str">
        <f t="shared" si="12"/>
        <v/>
      </c>
      <c r="E278" s="355"/>
      <c r="F278" s="447"/>
      <c r="G278" s="447"/>
      <c r="H278" s="515"/>
      <c r="I278" s="386"/>
      <c r="J278" s="15"/>
      <c r="K278" s="378"/>
      <c r="L278" s="344"/>
      <c r="M278" s="344"/>
      <c r="N278" s="344"/>
      <c r="O278" s="360"/>
      <c r="P278" s="361"/>
      <c r="Q278" s="82"/>
    </row>
    <row r="279" spans="3:17" ht="13.5" customHeight="1" x14ac:dyDescent="0.15">
      <c r="C279" s="362">
        <f t="shared" si="11"/>
        <v>267</v>
      </c>
      <c r="D279" s="47" t="str">
        <f t="shared" si="12"/>
        <v/>
      </c>
      <c r="E279" s="355"/>
      <c r="F279" s="447"/>
      <c r="G279" s="447"/>
      <c r="H279" s="515"/>
      <c r="I279" s="386"/>
      <c r="J279" s="15"/>
      <c r="K279" s="378"/>
      <c r="L279" s="344"/>
      <c r="M279" s="344"/>
      <c r="N279" s="344"/>
      <c r="O279" s="360"/>
      <c r="P279" s="361"/>
      <c r="Q279" s="82"/>
    </row>
    <row r="280" spans="3:17" ht="13.5" customHeight="1" x14ac:dyDescent="0.15">
      <c r="C280" s="362">
        <f t="shared" si="11"/>
        <v>268</v>
      </c>
      <c r="D280" s="47" t="str">
        <f t="shared" si="12"/>
        <v/>
      </c>
      <c r="E280" s="355"/>
      <c r="F280" s="447"/>
      <c r="G280" s="447"/>
      <c r="H280" s="515"/>
      <c r="I280" s="386"/>
      <c r="J280" s="15"/>
      <c r="K280" s="378"/>
      <c r="L280" s="344"/>
      <c r="M280" s="344"/>
      <c r="N280" s="344"/>
      <c r="O280" s="360"/>
      <c r="P280" s="361"/>
      <c r="Q280" s="82"/>
    </row>
    <row r="281" spans="3:17" ht="13.5" customHeight="1" x14ac:dyDescent="0.15">
      <c r="C281" s="362">
        <f t="shared" si="11"/>
        <v>269</v>
      </c>
      <c r="D281" s="47" t="str">
        <f t="shared" si="12"/>
        <v/>
      </c>
      <c r="E281" s="355"/>
      <c r="F281" s="447"/>
      <c r="G281" s="447"/>
      <c r="H281" s="515"/>
      <c r="I281" s="386"/>
      <c r="J281" s="15"/>
      <c r="K281" s="378"/>
      <c r="L281" s="344"/>
      <c r="M281" s="344"/>
      <c r="N281" s="344"/>
      <c r="O281" s="360"/>
      <c r="P281" s="361"/>
      <c r="Q281" s="82"/>
    </row>
    <row r="282" spans="3:17" ht="13.5" customHeight="1" x14ac:dyDescent="0.15">
      <c r="C282" s="362">
        <f t="shared" si="11"/>
        <v>270</v>
      </c>
      <c r="D282" s="47" t="str">
        <f t="shared" si="12"/>
        <v/>
      </c>
      <c r="E282" s="355"/>
      <c r="F282" s="447"/>
      <c r="G282" s="447"/>
      <c r="H282" s="515"/>
      <c r="I282" s="386"/>
      <c r="J282" s="15"/>
      <c r="K282" s="378"/>
      <c r="L282" s="344"/>
      <c r="M282" s="344"/>
      <c r="N282" s="344"/>
      <c r="O282" s="360"/>
      <c r="P282" s="361"/>
      <c r="Q282" s="82"/>
    </row>
    <row r="283" spans="3:17" ht="13.5" customHeight="1" x14ac:dyDescent="0.15">
      <c r="C283" s="362">
        <f t="shared" si="11"/>
        <v>271</v>
      </c>
      <c r="D283" s="47" t="str">
        <f t="shared" si="12"/>
        <v/>
      </c>
      <c r="E283" s="355"/>
      <c r="F283" s="447"/>
      <c r="G283" s="447"/>
      <c r="H283" s="515"/>
      <c r="I283" s="386"/>
      <c r="J283" s="15"/>
      <c r="K283" s="378"/>
      <c r="L283" s="344"/>
      <c r="M283" s="344"/>
      <c r="N283" s="344"/>
      <c r="O283" s="360"/>
      <c r="P283" s="361"/>
      <c r="Q283" s="82"/>
    </row>
    <row r="284" spans="3:17" ht="13.5" customHeight="1" x14ac:dyDescent="0.15">
      <c r="C284" s="362">
        <f>C283+1</f>
        <v>272</v>
      </c>
      <c r="D284" s="47" t="str">
        <f t="shared" si="12"/>
        <v/>
      </c>
      <c r="E284" s="355"/>
      <c r="F284" s="447"/>
      <c r="G284" s="447"/>
      <c r="H284" s="515"/>
      <c r="I284" s="386"/>
      <c r="J284" s="15"/>
      <c r="K284" s="378"/>
      <c r="L284" s="344"/>
      <c r="M284" s="344"/>
      <c r="N284" s="344"/>
      <c r="O284" s="360"/>
      <c r="P284" s="361"/>
      <c r="Q284" s="82"/>
    </row>
    <row r="285" spans="3:17" ht="13.5" customHeight="1" x14ac:dyDescent="0.15">
      <c r="C285" s="362">
        <f>C284+1</f>
        <v>273</v>
      </c>
      <c r="D285" s="47" t="str">
        <f t="shared" si="12"/>
        <v/>
      </c>
      <c r="E285" s="355"/>
      <c r="F285" s="447"/>
      <c r="G285" s="447"/>
      <c r="H285" s="515"/>
      <c r="I285" s="386"/>
      <c r="J285" s="15"/>
      <c r="K285" s="378"/>
      <c r="L285" s="344"/>
      <c r="M285" s="344"/>
      <c r="N285" s="344"/>
      <c r="O285" s="360"/>
      <c r="P285" s="361"/>
      <c r="Q285" s="82"/>
    </row>
    <row r="286" spans="3:17" ht="13.5" customHeight="1" x14ac:dyDescent="0.15">
      <c r="C286" s="362">
        <f t="shared" ref="C286:C349" si="13">C285+1</f>
        <v>274</v>
      </c>
      <c r="D286" s="47" t="str">
        <f t="shared" si="12"/>
        <v/>
      </c>
      <c r="E286" s="355"/>
      <c r="F286" s="447"/>
      <c r="G286" s="447"/>
      <c r="H286" s="515"/>
      <c r="I286" s="386"/>
      <c r="J286" s="15"/>
      <c r="K286" s="378"/>
      <c r="L286" s="344"/>
      <c r="M286" s="344"/>
      <c r="N286" s="344"/>
      <c r="O286" s="360"/>
      <c r="P286" s="361"/>
      <c r="Q286" s="82"/>
    </row>
    <row r="287" spans="3:17" ht="13.5" customHeight="1" x14ac:dyDescent="0.15">
      <c r="C287" s="362">
        <f t="shared" si="13"/>
        <v>275</v>
      </c>
      <c r="D287" s="47" t="str">
        <f t="shared" si="12"/>
        <v/>
      </c>
      <c r="E287" s="355"/>
      <c r="F287" s="447"/>
      <c r="G287" s="447"/>
      <c r="H287" s="515"/>
      <c r="I287" s="386"/>
      <c r="J287" s="15"/>
      <c r="K287" s="378"/>
      <c r="L287" s="344"/>
      <c r="M287" s="344"/>
      <c r="N287" s="344"/>
      <c r="O287" s="360"/>
      <c r="P287" s="361"/>
      <c r="Q287" s="82"/>
    </row>
    <row r="288" spans="3:17" ht="13.5" customHeight="1" x14ac:dyDescent="0.15">
      <c r="C288" s="362">
        <f t="shared" si="13"/>
        <v>276</v>
      </c>
      <c r="D288" s="47" t="str">
        <f t="shared" si="12"/>
        <v/>
      </c>
      <c r="E288" s="355"/>
      <c r="F288" s="447"/>
      <c r="G288" s="447"/>
      <c r="H288" s="515"/>
      <c r="I288" s="386"/>
      <c r="J288" s="15"/>
      <c r="K288" s="378"/>
      <c r="L288" s="344"/>
      <c r="M288" s="344"/>
      <c r="N288" s="344"/>
      <c r="O288" s="360"/>
      <c r="P288" s="361"/>
      <c r="Q288" s="82"/>
    </row>
    <row r="289" spans="3:17" ht="13.5" customHeight="1" x14ac:dyDescent="0.15">
      <c r="C289" s="362">
        <f t="shared" si="13"/>
        <v>277</v>
      </c>
      <c r="D289" s="47" t="str">
        <f t="shared" si="12"/>
        <v/>
      </c>
      <c r="E289" s="355"/>
      <c r="F289" s="447"/>
      <c r="G289" s="447"/>
      <c r="H289" s="515"/>
      <c r="I289" s="386"/>
      <c r="J289" s="15"/>
      <c r="K289" s="378"/>
      <c r="L289" s="344"/>
      <c r="M289" s="344"/>
      <c r="N289" s="344"/>
      <c r="O289" s="360"/>
      <c r="P289" s="361"/>
      <c r="Q289" s="82"/>
    </row>
    <row r="290" spans="3:17" ht="13.5" customHeight="1" x14ac:dyDescent="0.15">
      <c r="C290" s="362">
        <f t="shared" si="13"/>
        <v>278</v>
      </c>
      <c r="D290" s="47" t="str">
        <f t="shared" si="12"/>
        <v/>
      </c>
      <c r="E290" s="355"/>
      <c r="F290" s="447"/>
      <c r="G290" s="447"/>
      <c r="H290" s="515"/>
      <c r="I290" s="386"/>
      <c r="J290" s="15"/>
      <c r="K290" s="378"/>
      <c r="L290" s="344"/>
      <c r="M290" s="344"/>
      <c r="N290" s="344"/>
      <c r="O290" s="360"/>
      <c r="P290" s="361"/>
      <c r="Q290" s="82"/>
    </row>
    <row r="291" spans="3:17" ht="13.5" customHeight="1" x14ac:dyDescent="0.15">
      <c r="C291" s="362">
        <f t="shared" si="13"/>
        <v>279</v>
      </c>
      <c r="D291" s="47" t="str">
        <f t="shared" si="12"/>
        <v/>
      </c>
      <c r="E291" s="355"/>
      <c r="F291" s="447"/>
      <c r="G291" s="447"/>
      <c r="H291" s="515"/>
      <c r="I291" s="386"/>
      <c r="J291" s="15"/>
      <c r="K291" s="378"/>
      <c r="L291" s="344"/>
      <c r="M291" s="344"/>
      <c r="N291" s="344"/>
      <c r="O291" s="360"/>
      <c r="P291" s="361"/>
      <c r="Q291" s="82"/>
    </row>
    <row r="292" spans="3:17" ht="13.5" customHeight="1" x14ac:dyDescent="0.15">
      <c r="C292" s="362">
        <f t="shared" si="13"/>
        <v>280</v>
      </c>
      <c r="D292" s="47" t="str">
        <f t="shared" si="12"/>
        <v/>
      </c>
      <c r="E292" s="355"/>
      <c r="F292" s="447"/>
      <c r="G292" s="447"/>
      <c r="H292" s="515"/>
      <c r="I292" s="386"/>
      <c r="J292" s="15"/>
      <c r="K292" s="378"/>
      <c r="L292" s="344"/>
      <c r="M292" s="344"/>
      <c r="N292" s="344"/>
      <c r="O292" s="360"/>
      <c r="P292" s="361"/>
      <c r="Q292" s="82"/>
    </row>
    <row r="293" spans="3:17" ht="13.5" customHeight="1" x14ac:dyDescent="0.15">
      <c r="C293" s="362">
        <f t="shared" si="13"/>
        <v>281</v>
      </c>
      <c r="D293" s="47" t="str">
        <f t="shared" si="12"/>
        <v/>
      </c>
      <c r="E293" s="355"/>
      <c r="F293" s="447"/>
      <c r="G293" s="447"/>
      <c r="H293" s="515"/>
      <c r="I293" s="386"/>
      <c r="J293" s="15"/>
      <c r="K293" s="378"/>
      <c r="L293" s="344"/>
      <c r="M293" s="344"/>
      <c r="N293" s="344"/>
      <c r="O293" s="360"/>
      <c r="P293" s="361"/>
      <c r="Q293" s="82"/>
    </row>
    <row r="294" spans="3:17" ht="13.5" customHeight="1" x14ac:dyDescent="0.15">
      <c r="C294" s="362">
        <f t="shared" si="13"/>
        <v>282</v>
      </c>
      <c r="D294" s="47" t="str">
        <f t="shared" si="12"/>
        <v/>
      </c>
      <c r="E294" s="355"/>
      <c r="F294" s="447"/>
      <c r="G294" s="447"/>
      <c r="H294" s="515"/>
      <c r="I294" s="386"/>
      <c r="J294" s="15"/>
      <c r="K294" s="378"/>
      <c r="L294" s="344"/>
      <c r="M294" s="344"/>
      <c r="N294" s="344"/>
      <c r="O294" s="360"/>
      <c r="P294" s="361"/>
      <c r="Q294" s="82"/>
    </row>
    <row r="295" spans="3:17" ht="13.5" customHeight="1" x14ac:dyDescent="0.15">
      <c r="C295" s="362">
        <f t="shared" si="13"/>
        <v>283</v>
      </c>
      <c r="D295" s="47" t="str">
        <f t="shared" si="12"/>
        <v/>
      </c>
      <c r="E295" s="355"/>
      <c r="F295" s="447"/>
      <c r="G295" s="447"/>
      <c r="H295" s="515"/>
      <c r="I295" s="386"/>
      <c r="J295" s="15"/>
      <c r="K295" s="378"/>
      <c r="L295" s="344"/>
      <c r="M295" s="344"/>
      <c r="N295" s="344"/>
      <c r="O295" s="360"/>
      <c r="P295" s="361"/>
      <c r="Q295" s="82"/>
    </row>
    <row r="296" spans="3:17" ht="13.5" customHeight="1" x14ac:dyDescent="0.15">
      <c r="C296" s="362">
        <f t="shared" si="13"/>
        <v>284</v>
      </c>
      <c r="D296" s="47" t="str">
        <f t="shared" si="12"/>
        <v/>
      </c>
      <c r="E296" s="355"/>
      <c r="F296" s="447"/>
      <c r="G296" s="447"/>
      <c r="H296" s="515"/>
      <c r="I296" s="386"/>
      <c r="J296" s="15"/>
      <c r="K296" s="378"/>
      <c r="L296" s="344"/>
      <c r="M296" s="344"/>
      <c r="N296" s="344"/>
      <c r="O296" s="360"/>
      <c r="P296" s="361"/>
      <c r="Q296" s="82"/>
    </row>
    <row r="297" spans="3:17" ht="13.5" customHeight="1" x14ac:dyDescent="0.15">
      <c r="C297" s="362">
        <f t="shared" si="13"/>
        <v>285</v>
      </c>
      <c r="D297" s="47" t="str">
        <f t="shared" si="12"/>
        <v/>
      </c>
      <c r="E297" s="355"/>
      <c r="F297" s="447"/>
      <c r="G297" s="447"/>
      <c r="H297" s="515"/>
      <c r="I297" s="386"/>
      <c r="J297" s="15"/>
      <c r="K297" s="378"/>
      <c r="L297" s="344"/>
      <c r="M297" s="344"/>
      <c r="N297" s="344"/>
      <c r="O297" s="360"/>
      <c r="P297" s="361"/>
      <c r="Q297" s="82"/>
    </row>
    <row r="298" spans="3:17" ht="13.5" customHeight="1" x14ac:dyDescent="0.15">
      <c r="C298" s="362">
        <f t="shared" si="13"/>
        <v>286</v>
      </c>
      <c r="D298" s="47" t="str">
        <f t="shared" si="12"/>
        <v/>
      </c>
      <c r="E298" s="355"/>
      <c r="F298" s="447"/>
      <c r="G298" s="447"/>
      <c r="H298" s="515"/>
      <c r="I298" s="386"/>
      <c r="J298" s="15"/>
      <c r="K298" s="378"/>
      <c r="L298" s="344"/>
      <c r="M298" s="344"/>
      <c r="N298" s="344"/>
      <c r="O298" s="360"/>
      <c r="P298" s="361"/>
      <c r="Q298" s="82"/>
    </row>
    <row r="299" spans="3:17" ht="13.5" customHeight="1" x14ac:dyDescent="0.15">
      <c r="C299" s="362">
        <f t="shared" si="13"/>
        <v>287</v>
      </c>
      <c r="D299" s="47" t="str">
        <f t="shared" si="12"/>
        <v/>
      </c>
      <c r="E299" s="355"/>
      <c r="F299" s="447"/>
      <c r="G299" s="447"/>
      <c r="H299" s="515"/>
      <c r="I299" s="386"/>
      <c r="J299" s="15"/>
      <c r="K299" s="378"/>
      <c r="L299" s="344"/>
      <c r="M299" s="344"/>
      <c r="N299" s="344"/>
      <c r="O299" s="360"/>
      <c r="P299" s="361"/>
      <c r="Q299" s="82"/>
    </row>
    <row r="300" spans="3:17" ht="13.5" customHeight="1" x14ac:dyDescent="0.15">
      <c r="C300" s="362">
        <f t="shared" si="13"/>
        <v>288</v>
      </c>
      <c r="D300" s="47" t="str">
        <f t="shared" si="12"/>
        <v/>
      </c>
      <c r="E300" s="355"/>
      <c r="F300" s="447"/>
      <c r="G300" s="447"/>
      <c r="H300" s="515"/>
      <c r="I300" s="386"/>
      <c r="J300" s="15"/>
      <c r="K300" s="378"/>
      <c r="L300" s="344"/>
      <c r="M300" s="344"/>
      <c r="N300" s="344"/>
      <c r="O300" s="360"/>
      <c r="P300" s="361"/>
      <c r="Q300" s="82"/>
    </row>
    <row r="301" spans="3:17" ht="13.5" customHeight="1" x14ac:dyDescent="0.15">
      <c r="C301" s="362">
        <f t="shared" si="13"/>
        <v>289</v>
      </c>
      <c r="D301" s="47" t="str">
        <f t="shared" si="12"/>
        <v/>
      </c>
      <c r="E301" s="355"/>
      <c r="F301" s="447"/>
      <c r="G301" s="447"/>
      <c r="H301" s="515"/>
      <c r="I301" s="386"/>
      <c r="J301" s="15"/>
      <c r="K301" s="378"/>
      <c r="L301" s="344"/>
      <c r="M301" s="344"/>
      <c r="N301" s="344"/>
      <c r="O301" s="360"/>
      <c r="P301" s="361"/>
      <c r="Q301" s="82"/>
    </row>
    <row r="302" spans="3:17" ht="13.5" customHeight="1" x14ac:dyDescent="0.15">
      <c r="C302" s="362">
        <f t="shared" si="13"/>
        <v>290</v>
      </c>
      <c r="D302" s="47" t="str">
        <f t="shared" si="12"/>
        <v/>
      </c>
      <c r="E302" s="355"/>
      <c r="F302" s="447"/>
      <c r="G302" s="447"/>
      <c r="H302" s="515"/>
      <c r="I302" s="386"/>
      <c r="J302" s="15"/>
      <c r="K302" s="378"/>
      <c r="L302" s="344"/>
      <c r="M302" s="344"/>
      <c r="N302" s="344"/>
      <c r="O302" s="360"/>
      <c r="P302" s="361"/>
      <c r="Q302" s="82"/>
    </row>
    <row r="303" spans="3:17" ht="13.5" customHeight="1" x14ac:dyDescent="0.15">
      <c r="C303" s="362">
        <f t="shared" si="13"/>
        <v>291</v>
      </c>
      <c r="D303" s="47" t="str">
        <f t="shared" si="12"/>
        <v/>
      </c>
      <c r="E303" s="355"/>
      <c r="F303" s="447"/>
      <c r="G303" s="447"/>
      <c r="H303" s="515"/>
      <c r="I303" s="386"/>
      <c r="J303" s="15"/>
      <c r="K303" s="378"/>
      <c r="L303" s="344"/>
      <c r="M303" s="344"/>
      <c r="N303" s="344"/>
      <c r="O303" s="360"/>
      <c r="P303" s="361"/>
      <c r="Q303" s="82"/>
    </row>
    <row r="304" spans="3:17" ht="13.5" customHeight="1" x14ac:dyDescent="0.15">
      <c r="C304" s="362">
        <f t="shared" si="13"/>
        <v>292</v>
      </c>
      <c r="D304" s="47" t="str">
        <f t="shared" si="12"/>
        <v/>
      </c>
      <c r="E304" s="355"/>
      <c r="F304" s="447"/>
      <c r="G304" s="447"/>
      <c r="H304" s="515"/>
      <c r="I304" s="386"/>
      <c r="J304" s="15"/>
      <c r="K304" s="378"/>
      <c r="L304" s="344"/>
      <c r="M304" s="344"/>
      <c r="N304" s="344"/>
      <c r="O304" s="360"/>
      <c r="P304" s="361"/>
      <c r="Q304" s="82"/>
    </row>
    <row r="305" spans="3:17" ht="13.5" customHeight="1" x14ac:dyDescent="0.15">
      <c r="C305" s="362">
        <f t="shared" si="13"/>
        <v>293</v>
      </c>
      <c r="D305" s="47" t="str">
        <f t="shared" si="12"/>
        <v/>
      </c>
      <c r="E305" s="355"/>
      <c r="F305" s="447"/>
      <c r="G305" s="447"/>
      <c r="H305" s="515"/>
      <c r="I305" s="386"/>
      <c r="J305" s="15"/>
      <c r="K305" s="378"/>
      <c r="L305" s="344"/>
      <c r="M305" s="344"/>
      <c r="N305" s="344"/>
      <c r="O305" s="360"/>
      <c r="P305" s="361"/>
      <c r="Q305" s="82"/>
    </row>
    <row r="306" spans="3:17" ht="13.5" customHeight="1" x14ac:dyDescent="0.15">
      <c r="C306" s="362">
        <f t="shared" si="13"/>
        <v>294</v>
      </c>
      <c r="D306" s="47" t="str">
        <f t="shared" si="12"/>
        <v/>
      </c>
      <c r="E306" s="355"/>
      <c r="F306" s="447"/>
      <c r="G306" s="447"/>
      <c r="H306" s="515"/>
      <c r="I306" s="386"/>
      <c r="J306" s="15"/>
      <c r="K306" s="378"/>
      <c r="L306" s="344"/>
      <c r="M306" s="344"/>
      <c r="N306" s="344"/>
      <c r="O306" s="360"/>
      <c r="P306" s="361"/>
      <c r="Q306" s="82"/>
    </row>
    <row r="307" spans="3:17" ht="13.5" customHeight="1" x14ac:dyDescent="0.15">
      <c r="C307" s="362">
        <f t="shared" si="13"/>
        <v>295</v>
      </c>
      <c r="D307" s="47" t="str">
        <f t="shared" si="12"/>
        <v/>
      </c>
      <c r="E307" s="355"/>
      <c r="F307" s="447"/>
      <c r="G307" s="447"/>
      <c r="H307" s="515"/>
      <c r="I307" s="386"/>
      <c r="J307" s="15"/>
      <c r="K307" s="378"/>
      <c r="L307" s="344"/>
      <c r="M307" s="344"/>
      <c r="N307" s="344"/>
      <c r="O307" s="360"/>
      <c r="P307" s="361"/>
      <c r="Q307" s="82"/>
    </row>
    <row r="308" spans="3:17" ht="13.5" customHeight="1" x14ac:dyDescent="0.15">
      <c r="C308" s="362">
        <f t="shared" si="13"/>
        <v>296</v>
      </c>
      <c r="D308" s="47" t="str">
        <f t="shared" si="12"/>
        <v/>
      </c>
      <c r="E308" s="355"/>
      <c r="F308" s="447"/>
      <c r="G308" s="447"/>
      <c r="H308" s="515"/>
      <c r="I308" s="386"/>
      <c r="J308" s="15"/>
      <c r="K308" s="378"/>
      <c r="L308" s="344"/>
      <c r="M308" s="344"/>
      <c r="N308" s="344"/>
      <c r="O308" s="360"/>
      <c r="P308" s="361"/>
      <c r="Q308" s="82"/>
    </row>
    <row r="309" spans="3:17" ht="13.5" customHeight="1" x14ac:dyDescent="0.15">
      <c r="C309" s="362">
        <f t="shared" si="13"/>
        <v>297</v>
      </c>
      <c r="D309" s="47" t="str">
        <f t="shared" si="12"/>
        <v/>
      </c>
      <c r="E309" s="355"/>
      <c r="F309" s="447"/>
      <c r="G309" s="447"/>
      <c r="H309" s="515"/>
      <c r="I309" s="386"/>
      <c r="J309" s="15"/>
      <c r="K309" s="378"/>
      <c r="L309" s="344"/>
      <c r="M309" s="344"/>
      <c r="N309" s="344"/>
      <c r="O309" s="360"/>
      <c r="P309" s="361"/>
      <c r="Q309" s="82"/>
    </row>
    <row r="310" spans="3:17" ht="13.5" customHeight="1" x14ac:dyDescent="0.15">
      <c r="C310" s="362">
        <f t="shared" si="13"/>
        <v>298</v>
      </c>
      <c r="D310" s="47" t="str">
        <f t="shared" si="12"/>
        <v/>
      </c>
      <c r="E310" s="355"/>
      <c r="F310" s="447"/>
      <c r="G310" s="447"/>
      <c r="H310" s="515"/>
      <c r="I310" s="386"/>
      <c r="J310" s="15"/>
      <c r="K310" s="378"/>
      <c r="L310" s="344"/>
      <c r="M310" s="344"/>
      <c r="N310" s="344"/>
      <c r="O310" s="360"/>
      <c r="P310" s="361"/>
      <c r="Q310" s="82"/>
    </row>
    <row r="311" spans="3:17" ht="13.5" customHeight="1" x14ac:dyDescent="0.15">
      <c r="C311" s="362">
        <f t="shared" si="13"/>
        <v>299</v>
      </c>
      <c r="D311" s="47" t="str">
        <f t="shared" si="12"/>
        <v/>
      </c>
      <c r="E311" s="355"/>
      <c r="F311" s="447"/>
      <c r="G311" s="447"/>
      <c r="H311" s="515"/>
      <c r="I311" s="386"/>
      <c r="J311" s="15"/>
      <c r="K311" s="378"/>
      <c r="L311" s="344"/>
      <c r="M311" s="344"/>
      <c r="N311" s="344"/>
      <c r="O311" s="360"/>
      <c r="P311" s="361"/>
      <c r="Q311" s="82"/>
    </row>
    <row r="312" spans="3:17" ht="13.5" customHeight="1" x14ac:dyDescent="0.15">
      <c r="C312" s="362">
        <f t="shared" si="13"/>
        <v>300</v>
      </c>
      <c r="D312" s="47" t="str">
        <f t="shared" si="12"/>
        <v/>
      </c>
      <c r="E312" s="355"/>
      <c r="F312" s="447"/>
      <c r="G312" s="447"/>
      <c r="H312" s="515"/>
      <c r="I312" s="386"/>
      <c r="J312" s="15"/>
      <c r="K312" s="378"/>
      <c r="L312" s="344"/>
      <c r="M312" s="344"/>
      <c r="N312" s="344"/>
      <c r="O312" s="360"/>
      <c r="P312" s="361"/>
      <c r="Q312" s="82"/>
    </row>
    <row r="313" spans="3:17" ht="13.5" customHeight="1" x14ac:dyDescent="0.15">
      <c r="C313" s="362">
        <f t="shared" si="13"/>
        <v>301</v>
      </c>
      <c r="D313" s="47" t="str">
        <f t="shared" si="12"/>
        <v/>
      </c>
      <c r="E313" s="355"/>
      <c r="F313" s="447"/>
      <c r="G313" s="447"/>
      <c r="H313" s="515"/>
      <c r="I313" s="386"/>
      <c r="J313" s="15"/>
      <c r="K313" s="378"/>
      <c r="L313" s="344"/>
      <c r="M313" s="344"/>
      <c r="N313" s="344"/>
      <c r="O313" s="360"/>
      <c r="P313" s="361"/>
      <c r="Q313" s="82"/>
    </row>
    <row r="314" spans="3:17" ht="13.5" customHeight="1" x14ac:dyDescent="0.15">
      <c r="C314" s="362">
        <f t="shared" si="13"/>
        <v>302</v>
      </c>
      <c r="D314" s="47" t="str">
        <f t="shared" si="12"/>
        <v/>
      </c>
      <c r="E314" s="355"/>
      <c r="F314" s="447"/>
      <c r="G314" s="447"/>
      <c r="H314" s="515"/>
      <c r="I314" s="386"/>
      <c r="J314" s="15"/>
      <c r="K314" s="378"/>
      <c r="L314" s="344"/>
      <c r="M314" s="344"/>
      <c r="N314" s="344"/>
      <c r="O314" s="360"/>
      <c r="P314" s="361"/>
      <c r="Q314" s="82"/>
    </row>
    <row r="315" spans="3:17" ht="13.5" customHeight="1" x14ac:dyDescent="0.15">
      <c r="C315" s="362">
        <f t="shared" si="13"/>
        <v>303</v>
      </c>
      <c r="D315" s="47" t="str">
        <f t="shared" si="12"/>
        <v/>
      </c>
      <c r="E315" s="355"/>
      <c r="F315" s="447"/>
      <c r="G315" s="447"/>
      <c r="H315" s="515"/>
      <c r="I315" s="386"/>
      <c r="J315" s="15"/>
      <c r="K315" s="378"/>
      <c r="L315" s="344"/>
      <c r="M315" s="344"/>
      <c r="N315" s="344"/>
      <c r="O315" s="360"/>
      <c r="P315" s="361"/>
      <c r="Q315" s="82"/>
    </row>
    <row r="316" spans="3:17" ht="13.5" customHeight="1" x14ac:dyDescent="0.15">
      <c r="C316" s="362">
        <f t="shared" si="13"/>
        <v>304</v>
      </c>
      <c r="D316" s="47" t="str">
        <f t="shared" si="12"/>
        <v/>
      </c>
      <c r="E316" s="355"/>
      <c r="F316" s="447"/>
      <c r="G316" s="447"/>
      <c r="H316" s="515"/>
      <c r="I316" s="386"/>
      <c r="J316" s="15"/>
      <c r="K316" s="378"/>
      <c r="L316" s="344"/>
      <c r="M316" s="344"/>
      <c r="N316" s="344"/>
      <c r="O316" s="360"/>
      <c r="P316" s="361"/>
      <c r="Q316" s="82"/>
    </row>
    <row r="317" spans="3:17" ht="13.5" customHeight="1" x14ac:dyDescent="0.15">
      <c r="C317" s="362">
        <f t="shared" si="13"/>
        <v>305</v>
      </c>
      <c r="D317" s="47" t="str">
        <f t="shared" si="12"/>
        <v/>
      </c>
      <c r="E317" s="355"/>
      <c r="F317" s="447"/>
      <c r="G317" s="447"/>
      <c r="H317" s="515"/>
      <c r="I317" s="386"/>
      <c r="J317" s="15"/>
      <c r="K317" s="378"/>
      <c r="L317" s="344"/>
      <c r="M317" s="344"/>
      <c r="N317" s="344"/>
      <c r="O317" s="360"/>
      <c r="P317" s="361"/>
      <c r="Q317" s="82"/>
    </row>
    <row r="318" spans="3:17" ht="13.5" customHeight="1" x14ac:dyDescent="0.15">
      <c r="C318" s="362">
        <f t="shared" si="13"/>
        <v>306</v>
      </c>
      <c r="D318" s="47" t="str">
        <f t="shared" si="12"/>
        <v/>
      </c>
      <c r="E318" s="355"/>
      <c r="F318" s="447"/>
      <c r="G318" s="447"/>
      <c r="H318" s="515"/>
      <c r="I318" s="386"/>
      <c r="J318" s="15"/>
      <c r="K318" s="378"/>
      <c r="L318" s="344"/>
      <c r="M318" s="344"/>
      <c r="N318" s="344"/>
      <c r="O318" s="360"/>
      <c r="P318" s="361"/>
      <c r="Q318" s="82"/>
    </row>
    <row r="319" spans="3:17" ht="13.5" customHeight="1" x14ac:dyDescent="0.15">
      <c r="C319" s="362">
        <f t="shared" si="13"/>
        <v>307</v>
      </c>
      <c r="D319" s="47" t="str">
        <f t="shared" si="12"/>
        <v/>
      </c>
      <c r="E319" s="355"/>
      <c r="F319" s="447"/>
      <c r="G319" s="447"/>
      <c r="H319" s="515"/>
      <c r="I319" s="386"/>
      <c r="J319" s="15"/>
      <c r="K319" s="378"/>
      <c r="L319" s="344"/>
      <c r="M319" s="344"/>
      <c r="N319" s="344"/>
      <c r="O319" s="360"/>
      <c r="P319" s="361"/>
      <c r="Q319" s="82"/>
    </row>
    <row r="320" spans="3:17" ht="13.5" customHeight="1" x14ac:dyDescent="0.15">
      <c r="C320" s="362">
        <f t="shared" si="13"/>
        <v>308</v>
      </c>
      <c r="D320" s="47" t="str">
        <f t="shared" si="12"/>
        <v/>
      </c>
      <c r="E320" s="355"/>
      <c r="F320" s="447"/>
      <c r="G320" s="447"/>
      <c r="H320" s="515"/>
      <c r="I320" s="386"/>
      <c r="J320" s="15"/>
      <c r="K320" s="378"/>
      <c r="L320" s="344"/>
      <c r="M320" s="344"/>
      <c r="N320" s="344"/>
      <c r="O320" s="360"/>
      <c r="P320" s="361"/>
      <c r="Q320" s="82"/>
    </row>
    <row r="321" spans="3:17" ht="13.5" customHeight="1" x14ac:dyDescent="0.15">
      <c r="C321" s="362">
        <f t="shared" si="13"/>
        <v>309</v>
      </c>
      <c r="D321" s="47" t="str">
        <f t="shared" si="12"/>
        <v/>
      </c>
      <c r="E321" s="355"/>
      <c r="F321" s="447"/>
      <c r="G321" s="447"/>
      <c r="H321" s="515"/>
      <c r="I321" s="386"/>
      <c r="J321" s="15"/>
      <c r="K321" s="378"/>
      <c r="L321" s="344"/>
      <c r="M321" s="344"/>
      <c r="N321" s="344"/>
      <c r="O321" s="360"/>
      <c r="P321" s="361"/>
      <c r="Q321" s="82"/>
    </row>
    <row r="322" spans="3:17" ht="13.5" customHeight="1" x14ac:dyDescent="0.15">
      <c r="C322" s="362">
        <f t="shared" si="13"/>
        <v>310</v>
      </c>
      <c r="D322" s="47" t="str">
        <f t="shared" si="12"/>
        <v/>
      </c>
      <c r="E322" s="355"/>
      <c r="F322" s="447"/>
      <c r="G322" s="447"/>
      <c r="H322" s="515"/>
      <c r="I322" s="386"/>
      <c r="J322" s="15"/>
      <c r="K322" s="378"/>
      <c r="L322" s="344"/>
      <c r="M322" s="344"/>
      <c r="N322" s="344"/>
      <c r="O322" s="360"/>
      <c r="P322" s="361"/>
      <c r="Q322" s="82"/>
    </row>
    <row r="323" spans="3:17" ht="13.5" customHeight="1" x14ac:dyDescent="0.15">
      <c r="C323" s="362">
        <f t="shared" si="13"/>
        <v>311</v>
      </c>
      <c r="D323" s="47" t="str">
        <f t="shared" si="12"/>
        <v/>
      </c>
      <c r="E323" s="355"/>
      <c r="F323" s="447"/>
      <c r="G323" s="447"/>
      <c r="H323" s="515"/>
      <c r="I323" s="386"/>
      <c r="J323" s="15"/>
      <c r="K323" s="378"/>
      <c r="L323" s="344"/>
      <c r="M323" s="344"/>
      <c r="N323" s="344"/>
      <c r="O323" s="360"/>
      <c r="P323" s="361"/>
      <c r="Q323" s="82"/>
    </row>
    <row r="324" spans="3:17" ht="13.5" customHeight="1" x14ac:dyDescent="0.15">
      <c r="C324" s="362">
        <f t="shared" si="13"/>
        <v>312</v>
      </c>
      <c r="D324" s="47" t="str">
        <f t="shared" si="12"/>
        <v/>
      </c>
      <c r="E324" s="355"/>
      <c r="F324" s="447"/>
      <c r="G324" s="447"/>
      <c r="H324" s="515"/>
      <c r="I324" s="386"/>
      <c r="J324" s="15"/>
      <c r="K324" s="378"/>
      <c r="L324" s="344"/>
      <c r="M324" s="344"/>
      <c r="N324" s="344"/>
      <c r="O324" s="360"/>
      <c r="P324" s="361"/>
      <c r="Q324" s="82"/>
    </row>
    <row r="325" spans="3:17" ht="13.5" customHeight="1" x14ac:dyDescent="0.15">
      <c r="C325" s="362">
        <f t="shared" si="13"/>
        <v>313</v>
      </c>
      <c r="D325" s="47" t="str">
        <f t="shared" si="12"/>
        <v/>
      </c>
      <c r="E325" s="355"/>
      <c r="F325" s="447"/>
      <c r="G325" s="447"/>
      <c r="H325" s="515"/>
      <c r="I325" s="386"/>
      <c r="J325" s="15"/>
      <c r="K325" s="378"/>
      <c r="L325" s="344"/>
      <c r="M325" s="344"/>
      <c r="N325" s="344"/>
      <c r="O325" s="360"/>
      <c r="P325" s="361"/>
      <c r="Q325" s="82"/>
    </row>
    <row r="326" spans="3:17" ht="13.5" customHeight="1" x14ac:dyDescent="0.15">
      <c r="C326" s="362">
        <f t="shared" si="13"/>
        <v>314</v>
      </c>
      <c r="D326" s="47" t="str">
        <f t="shared" si="12"/>
        <v/>
      </c>
      <c r="E326" s="355"/>
      <c r="F326" s="447"/>
      <c r="G326" s="447"/>
      <c r="H326" s="515"/>
      <c r="I326" s="386"/>
      <c r="J326" s="15"/>
      <c r="K326" s="378"/>
      <c r="L326" s="344"/>
      <c r="M326" s="344"/>
      <c r="N326" s="344"/>
      <c r="O326" s="360"/>
      <c r="P326" s="361"/>
      <c r="Q326" s="82"/>
    </row>
    <row r="327" spans="3:17" ht="13.5" customHeight="1" x14ac:dyDescent="0.15">
      <c r="C327" s="362">
        <f t="shared" si="13"/>
        <v>315</v>
      </c>
      <c r="D327" s="47" t="str">
        <f t="shared" si="12"/>
        <v/>
      </c>
      <c r="E327" s="355"/>
      <c r="F327" s="447"/>
      <c r="G327" s="447"/>
      <c r="H327" s="515"/>
      <c r="I327" s="386"/>
      <c r="J327" s="15"/>
      <c r="K327" s="378"/>
      <c r="L327" s="344"/>
      <c r="M327" s="344"/>
      <c r="N327" s="344"/>
      <c r="O327" s="360"/>
      <c r="P327" s="361"/>
      <c r="Q327" s="82"/>
    </row>
    <row r="328" spans="3:17" ht="13.5" customHeight="1" x14ac:dyDescent="0.15">
      <c r="C328" s="362">
        <f t="shared" si="13"/>
        <v>316</v>
      </c>
      <c r="D328" s="47" t="str">
        <f t="shared" si="12"/>
        <v/>
      </c>
      <c r="E328" s="355"/>
      <c r="F328" s="447"/>
      <c r="G328" s="447"/>
      <c r="H328" s="515"/>
      <c r="I328" s="386"/>
      <c r="J328" s="15"/>
      <c r="K328" s="378"/>
      <c r="L328" s="344"/>
      <c r="M328" s="344"/>
      <c r="N328" s="344"/>
      <c r="O328" s="360"/>
      <c r="P328" s="361"/>
      <c r="Q328" s="82"/>
    </row>
    <row r="329" spans="3:17" ht="13.5" customHeight="1" x14ac:dyDescent="0.15">
      <c r="C329" s="362">
        <f t="shared" si="13"/>
        <v>317</v>
      </c>
      <c r="D329" s="47" t="str">
        <f t="shared" si="12"/>
        <v/>
      </c>
      <c r="E329" s="355"/>
      <c r="F329" s="447"/>
      <c r="G329" s="447"/>
      <c r="H329" s="515"/>
      <c r="I329" s="386"/>
      <c r="J329" s="15"/>
      <c r="K329" s="378"/>
      <c r="L329" s="344"/>
      <c r="M329" s="344"/>
      <c r="N329" s="344"/>
      <c r="O329" s="360"/>
      <c r="P329" s="361"/>
      <c r="Q329" s="82"/>
    </row>
    <row r="330" spans="3:17" ht="13.5" customHeight="1" x14ac:dyDescent="0.15">
      <c r="C330" s="362">
        <f t="shared" si="13"/>
        <v>318</v>
      </c>
      <c r="D330" s="47" t="str">
        <f t="shared" si="12"/>
        <v/>
      </c>
      <c r="E330" s="355"/>
      <c r="F330" s="447"/>
      <c r="G330" s="447"/>
      <c r="H330" s="515"/>
      <c r="I330" s="386"/>
      <c r="J330" s="15"/>
      <c r="K330" s="378"/>
      <c r="L330" s="344"/>
      <c r="M330" s="344"/>
      <c r="N330" s="344"/>
      <c r="O330" s="360"/>
      <c r="P330" s="361"/>
      <c r="Q330" s="82"/>
    </row>
    <row r="331" spans="3:17" ht="13.5" customHeight="1" x14ac:dyDescent="0.15">
      <c r="C331" s="362">
        <f t="shared" si="13"/>
        <v>319</v>
      </c>
      <c r="D331" s="47" t="str">
        <f t="shared" si="12"/>
        <v/>
      </c>
      <c r="E331" s="355"/>
      <c r="F331" s="447"/>
      <c r="G331" s="447"/>
      <c r="H331" s="515"/>
      <c r="I331" s="386"/>
      <c r="J331" s="15"/>
      <c r="K331" s="378"/>
      <c r="L331" s="344"/>
      <c r="M331" s="344"/>
      <c r="N331" s="344"/>
      <c r="O331" s="360"/>
      <c r="P331" s="361"/>
      <c r="Q331" s="82"/>
    </row>
    <row r="332" spans="3:17" ht="13.5" customHeight="1" x14ac:dyDescent="0.15">
      <c r="C332" s="362">
        <f t="shared" si="13"/>
        <v>320</v>
      </c>
      <c r="D332" s="47" t="str">
        <f t="shared" si="12"/>
        <v/>
      </c>
      <c r="E332" s="355"/>
      <c r="F332" s="447"/>
      <c r="G332" s="447"/>
      <c r="H332" s="515"/>
      <c r="I332" s="386"/>
      <c r="J332" s="15"/>
      <c r="K332" s="378"/>
      <c r="L332" s="344"/>
      <c r="M332" s="344"/>
      <c r="N332" s="344"/>
      <c r="O332" s="360"/>
      <c r="P332" s="361"/>
      <c r="Q332" s="82"/>
    </row>
    <row r="333" spans="3:17" ht="13.5" customHeight="1" x14ac:dyDescent="0.15">
      <c r="C333" s="362">
        <f t="shared" si="13"/>
        <v>321</v>
      </c>
      <c r="D333" s="47" t="str">
        <f t="shared" ref="D333:D396" si="14">IF(E333="","",IF(E333&lt;=$S$2,"○",""))</f>
        <v/>
      </c>
      <c r="E333" s="355"/>
      <c r="F333" s="447"/>
      <c r="G333" s="447"/>
      <c r="H333" s="515"/>
      <c r="I333" s="386"/>
      <c r="J333" s="15"/>
      <c r="K333" s="378"/>
      <c r="L333" s="344"/>
      <c r="M333" s="344"/>
      <c r="N333" s="344"/>
      <c r="O333" s="360"/>
      <c r="P333" s="361"/>
      <c r="Q333" s="82"/>
    </row>
    <row r="334" spans="3:17" ht="13.5" customHeight="1" x14ac:dyDescent="0.15">
      <c r="C334" s="362">
        <f t="shared" si="13"/>
        <v>322</v>
      </c>
      <c r="D334" s="47" t="str">
        <f t="shared" si="14"/>
        <v/>
      </c>
      <c r="E334" s="355"/>
      <c r="F334" s="447"/>
      <c r="G334" s="447"/>
      <c r="H334" s="515"/>
      <c r="I334" s="386"/>
      <c r="J334" s="15"/>
      <c r="K334" s="378"/>
      <c r="L334" s="344"/>
      <c r="M334" s="344"/>
      <c r="N334" s="344"/>
      <c r="O334" s="360"/>
      <c r="P334" s="361"/>
      <c r="Q334" s="82"/>
    </row>
    <row r="335" spans="3:17" ht="13.5" customHeight="1" x14ac:dyDescent="0.15">
      <c r="C335" s="362">
        <f t="shared" si="13"/>
        <v>323</v>
      </c>
      <c r="D335" s="47" t="str">
        <f t="shared" si="14"/>
        <v/>
      </c>
      <c r="E335" s="355"/>
      <c r="F335" s="447"/>
      <c r="G335" s="447"/>
      <c r="H335" s="515"/>
      <c r="I335" s="386"/>
      <c r="J335" s="15"/>
      <c r="K335" s="378"/>
      <c r="L335" s="344"/>
      <c r="M335" s="344"/>
      <c r="N335" s="344"/>
      <c r="O335" s="360"/>
      <c r="P335" s="361"/>
      <c r="Q335" s="82"/>
    </row>
    <row r="336" spans="3:17" ht="13.5" customHeight="1" x14ac:dyDescent="0.15">
      <c r="C336" s="362">
        <f t="shared" si="13"/>
        <v>324</v>
      </c>
      <c r="D336" s="47" t="str">
        <f t="shared" si="14"/>
        <v/>
      </c>
      <c r="E336" s="355"/>
      <c r="F336" s="447"/>
      <c r="G336" s="447"/>
      <c r="H336" s="515"/>
      <c r="I336" s="386"/>
      <c r="J336" s="15"/>
      <c r="K336" s="378"/>
      <c r="L336" s="344"/>
      <c r="M336" s="344"/>
      <c r="N336" s="344"/>
      <c r="O336" s="360"/>
      <c r="P336" s="361"/>
      <c r="Q336" s="82"/>
    </row>
    <row r="337" spans="3:17" ht="13.5" customHeight="1" x14ac:dyDescent="0.15">
      <c r="C337" s="362">
        <f t="shared" si="13"/>
        <v>325</v>
      </c>
      <c r="D337" s="47" t="str">
        <f t="shared" si="14"/>
        <v/>
      </c>
      <c r="E337" s="355"/>
      <c r="F337" s="447"/>
      <c r="G337" s="447"/>
      <c r="H337" s="515"/>
      <c r="I337" s="386"/>
      <c r="J337" s="15"/>
      <c r="K337" s="378"/>
      <c r="L337" s="344"/>
      <c r="M337" s="344"/>
      <c r="N337" s="344"/>
      <c r="O337" s="360"/>
      <c r="P337" s="361"/>
      <c r="Q337" s="82"/>
    </row>
    <row r="338" spans="3:17" ht="13.5" customHeight="1" x14ac:dyDescent="0.15">
      <c r="C338" s="362">
        <f t="shared" si="13"/>
        <v>326</v>
      </c>
      <c r="D338" s="47" t="str">
        <f t="shared" si="14"/>
        <v/>
      </c>
      <c r="E338" s="355"/>
      <c r="F338" s="447"/>
      <c r="G338" s="447"/>
      <c r="H338" s="515"/>
      <c r="I338" s="386"/>
      <c r="J338" s="15"/>
      <c r="K338" s="378"/>
      <c r="L338" s="344"/>
      <c r="M338" s="344"/>
      <c r="N338" s="344"/>
      <c r="O338" s="360"/>
      <c r="P338" s="361"/>
      <c r="Q338" s="82"/>
    </row>
    <row r="339" spans="3:17" ht="13.5" customHeight="1" x14ac:dyDescent="0.15">
      <c r="C339" s="362">
        <f t="shared" si="13"/>
        <v>327</v>
      </c>
      <c r="D339" s="47" t="str">
        <f t="shared" si="14"/>
        <v/>
      </c>
      <c r="E339" s="355"/>
      <c r="F339" s="447"/>
      <c r="G339" s="447"/>
      <c r="H339" s="515"/>
      <c r="I339" s="386"/>
      <c r="J339" s="15"/>
      <c r="K339" s="378"/>
      <c r="L339" s="344"/>
      <c r="M339" s="344"/>
      <c r="N339" s="344"/>
      <c r="O339" s="360"/>
      <c r="P339" s="361"/>
      <c r="Q339" s="82"/>
    </row>
    <row r="340" spans="3:17" ht="13.5" customHeight="1" x14ac:dyDescent="0.15">
      <c r="C340" s="362">
        <f t="shared" si="13"/>
        <v>328</v>
      </c>
      <c r="D340" s="47" t="str">
        <f t="shared" si="14"/>
        <v/>
      </c>
      <c r="E340" s="355"/>
      <c r="F340" s="447"/>
      <c r="G340" s="447"/>
      <c r="H340" s="515"/>
      <c r="I340" s="386"/>
      <c r="J340" s="15"/>
      <c r="K340" s="378"/>
      <c r="L340" s="344"/>
      <c r="M340" s="344"/>
      <c r="N340" s="344"/>
      <c r="O340" s="360"/>
      <c r="P340" s="361"/>
      <c r="Q340" s="82"/>
    </row>
    <row r="341" spans="3:17" ht="13.5" customHeight="1" x14ac:dyDescent="0.15">
      <c r="C341" s="362">
        <f t="shared" si="13"/>
        <v>329</v>
      </c>
      <c r="D341" s="47" t="str">
        <f t="shared" si="14"/>
        <v/>
      </c>
      <c r="E341" s="355"/>
      <c r="F341" s="447"/>
      <c r="G341" s="447"/>
      <c r="H341" s="515"/>
      <c r="I341" s="386"/>
      <c r="J341" s="15"/>
      <c r="K341" s="378"/>
      <c r="L341" s="344"/>
      <c r="M341" s="344"/>
      <c r="N341" s="344"/>
      <c r="O341" s="360"/>
      <c r="P341" s="361"/>
      <c r="Q341" s="82"/>
    </row>
    <row r="342" spans="3:17" ht="13.5" customHeight="1" x14ac:dyDescent="0.15">
      <c r="C342" s="362">
        <f>C341+1</f>
        <v>330</v>
      </c>
      <c r="D342" s="47" t="str">
        <f t="shared" si="14"/>
        <v/>
      </c>
      <c r="E342" s="355"/>
      <c r="F342" s="447"/>
      <c r="G342" s="447"/>
      <c r="H342" s="515"/>
      <c r="I342" s="386"/>
      <c r="J342" s="15"/>
      <c r="K342" s="378"/>
      <c r="L342" s="344"/>
      <c r="M342" s="344"/>
      <c r="N342" s="344"/>
      <c r="O342" s="360"/>
      <c r="P342" s="361"/>
      <c r="Q342" s="82"/>
    </row>
    <row r="343" spans="3:17" ht="13.5" customHeight="1" x14ac:dyDescent="0.15">
      <c r="C343" s="362">
        <f>C342+1</f>
        <v>331</v>
      </c>
      <c r="D343" s="47" t="str">
        <f t="shared" si="14"/>
        <v/>
      </c>
      <c r="E343" s="355"/>
      <c r="F343" s="447"/>
      <c r="G343" s="447"/>
      <c r="H343" s="515"/>
      <c r="I343" s="386"/>
      <c r="J343" s="15"/>
      <c r="K343" s="378"/>
      <c r="L343" s="344"/>
      <c r="M343" s="344"/>
      <c r="N343" s="344"/>
      <c r="O343" s="360"/>
      <c r="P343" s="361"/>
      <c r="Q343" s="82"/>
    </row>
    <row r="344" spans="3:17" ht="13.5" customHeight="1" x14ac:dyDescent="0.15">
      <c r="C344" s="362">
        <f>C343+1</f>
        <v>332</v>
      </c>
      <c r="D344" s="47" t="str">
        <f t="shared" si="14"/>
        <v/>
      </c>
      <c r="E344" s="355"/>
      <c r="F344" s="447"/>
      <c r="G344" s="447"/>
      <c r="H344" s="515"/>
      <c r="I344" s="386"/>
      <c r="J344" s="15"/>
      <c r="K344" s="378"/>
      <c r="L344" s="344"/>
      <c r="M344" s="344"/>
      <c r="N344" s="344"/>
      <c r="O344" s="360"/>
      <c r="P344" s="361"/>
      <c r="Q344" s="82"/>
    </row>
    <row r="345" spans="3:17" ht="13.5" customHeight="1" x14ac:dyDescent="0.15">
      <c r="C345" s="362">
        <f>C344+1</f>
        <v>333</v>
      </c>
      <c r="D345" s="47" t="str">
        <f t="shared" si="14"/>
        <v/>
      </c>
      <c r="E345" s="355"/>
      <c r="F345" s="447"/>
      <c r="G345" s="447"/>
      <c r="H345" s="515"/>
      <c r="I345" s="386"/>
      <c r="J345" s="15"/>
      <c r="K345" s="378"/>
      <c r="L345" s="344"/>
      <c r="M345" s="344"/>
      <c r="N345" s="344"/>
      <c r="O345" s="360"/>
      <c r="P345" s="361"/>
      <c r="Q345" s="82"/>
    </row>
    <row r="346" spans="3:17" ht="13.5" customHeight="1" x14ac:dyDescent="0.15">
      <c r="C346" s="362">
        <f t="shared" si="13"/>
        <v>334</v>
      </c>
      <c r="D346" s="47" t="str">
        <f t="shared" si="14"/>
        <v/>
      </c>
      <c r="E346" s="355"/>
      <c r="F346" s="447"/>
      <c r="G346" s="447"/>
      <c r="H346" s="515"/>
      <c r="I346" s="386"/>
      <c r="J346" s="15"/>
      <c r="K346" s="378"/>
      <c r="L346" s="344"/>
      <c r="M346" s="344"/>
      <c r="N346" s="344"/>
      <c r="O346" s="360"/>
      <c r="P346" s="361"/>
      <c r="Q346" s="82"/>
    </row>
    <row r="347" spans="3:17" ht="13.5" customHeight="1" x14ac:dyDescent="0.15">
      <c r="C347" s="362">
        <f t="shared" si="13"/>
        <v>335</v>
      </c>
      <c r="D347" s="47" t="str">
        <f t="shared" si="14"/>
        <v/>
      </c>
      <c r="E347" s="355"/>
      <c r="F347" s="447"/>
      <c r="G347" s="447"/>
      <c r="H347" s="515"/>
      <c r="I347" s="386"/>
      <c r="J347" s="15"/>
      <c r="K347" s="378"/>
      <c r="L347" s="344"/>
      <c r="M347" s="344"/>
      <c r="N347" s="344"/>
      <c r="O347" s="360"/>
      <c r="P347" s="361"/>
      <c r="Q347" s="82"/>
    </row>
    <row r="348" spans="3:17" ht="13.5" customHeight="1" x14ac:dyDescent="0.15">
      <c r="C348" s="362">
        <f t="shared" si="13"/>
        <v>336</v>
      </c>
      <c r="D348" s="47" t="str">
        <f t="shared" si="14"/>
        <v/>
      </c>
      <c r="E348" s="355"/>
      <c r="F348" s="447"/>
      <c r="G348" s="447"/>
      <c r="H348" s="515"/>
      <c r="I348" s="386"/>
      <c r="J348" s="15"/>
      <c r="K348" s="378"/>
      <c r="L348" s="344"/>
      <c r="M348" s="344"/>
      <c r="N348" s="344"/>
      <c r="O348" s="360"/>
      <c r="P348" s="361"/>
      <c r="Q348" s="82"/>
    </row>
    <row r="349" spans="3:17" ht="13.5" customHeight="1" x14ac:dyDescent="0.15">
      <c r="C349" s="362">
        <f t="shared" si="13"/>
        <v>337</v>
      </c>
      <c r="D349" s="47" t="str">
        <f t="shared" si="14"/>
        <v/>
      </c>
      <c r="E349" s="355"/>
      <c r="F349" s="447"/>
      <c r="G349" s="447"/>
      <c r="H349" s="515"/>
      <c r="I349" s="386"/>
      <c r="J349" s="15"/>
      <c r="K349" s="378"/>
      <c r="L349" s="344"/>
      <c r="M349" s="344"/>
      <c r="N349" s="344"/>
      <c r="O349" s="360"/>
      <c r="P349" s="361"/>
      <c r="Q349" s="82"/>
    </row>
    <row r="350" spans="3:17" ht="13.5" customHeight="1" x14ac:dyDescent="0.15">
      <c r="C350" s="362">
        <f t="shared" ref="C350:C413" si="15">C349+1</f>
        <v>338</v>
      </c>
      <c r="D350" s="47" t="str">
        <f t="shared" si="14"/>
        <v/>
      </c>
      <c r="E350" s="355"/>
      <c r="F350" s="447"/>
      <c r="G350" s="447"/>
      <c r="H350" s="515"/>
      <c r="I350" s="386"/>
      <c r="J350" s="15"/>
      <c r="K350" s="378"/>
      <c r="L350" s="344"/>
      <c r="M350" s="344"/>
      <c r="N350" s="344"/>
      <c r="O350" s="360"/>
      <c r="P350" s="361"/>
      <c r="Q350" s="82"/>
    </row>
    <row r="351" spans="3:17" ht="13.5" customHeight="1" x14ac:dyDescent="0.15">
      <c r="C351" s="362">
        <f t="shared" si="15"/>
        <v>339</v>
      </c>
      <c r="D351" s="47" t="str">
        <f t="shared" si="14"/>
        <v/>
      </c>
      <c r="E351" s="355"/>
      <c r="F351" s="447"/>
      <c r="G351" s="447"/>
      <c r="H351" s="515"/>
      <c r="I351" s="386"/>
      <c r="J351" s="15"/>
      <c r="K351" s="378"/>
      <c r="L351" s="344"/>
      <c r="M351" s="344"/>
      <c r="N351" s="344"/>
      <c r="O351" s="360"/>
      <c r="P351" s="361"/>
      <c r="Q351" s="82"/>
    </row>
    <row r="352" spans="3:17" ht="13.5" customHeight="1" x14ac:dyDescent="0.15">
      <c r="C352" s="362">
        <f t="shared" si="15"/>
        <v>340</v>
      </c>
      <c r="D352" s="47" t="str">
        <f t="shared" si="14"/>
        <v/>
      </c>
      <c r="E352" s="355"/>
      <c r="F352" s="447"/>
      <c r="G352" s="447"/>
      <c r="H352" s="515"/>
      <c r="I352" s="386"/>
      <c r="J352" s="15"/>
      <c r="K352" s="378"/>
      <c r="L352" s="344"/>
      <c r="M352" s="344"/>
      <c r="N352" s="344"/>
      <c r="O352" s="360"/>
      <c r="P352" s="361"/>
      <c r="Q352" s="82"/>
    </row>
    <row r="353" spans="3:17" ht="13.5" customHeight="1" x14ac:dyDescent="0.15">
      <c r="C353" s="362">
        <f t="shared" si="15"/>
        <v>341</v>
      </c>
      <c r="D353" s="47" t="str">
        <f t="shared" si="14"/>
        <v/>
      </c>
      <c r="E353" s="355"/>
      <c r="F353" s="447"/>
      <c r="G353" s="447"/>
      <c r="H353" s="515"/>
      <c r="I353" s="386"/>
      <c r="J353" s="15"/>
      <c r="K353" s="378"/>
      <c r="L353" s="344"/>
      <c r="M353" s="344"/>
      <c r="N353" s="344"/>
      <c r="O353" s="360"/>
      <c r="P353" s="361"/>
      <c r="Q353" s="82"/>
    </row>
    <row r="354" spans="3:17" ht="13.5" customHeight="1" x14ac:dyDescent="0.15">
      <c r="C354" s="362">
        <f t="shared" si="15"/>
        <v>342</v>
      </c>
      <c r="D354" s="47" t="str">
        <f t="shared" si="14"/>
        <v/>
      </c>
      <c r="E354" s="355"/>
      <c r="F354" s="447"/>
      <c r="G354" s="447"/>
      <c r="H354" s="515"/>
      <c r="I354" s="386"/>
      <c r="J354" s="15"/>
      <c r="K354" s="378"/>
      <c r="L354" s="344"/>
      <c r="M354" s="344"/>
      <c r="N354" s="344"/>
      <c r="O354" s="360"/>
      <c r="P354" s="361"/>
      <c r="Q354" s="82"/>
    </row>
    <row r="355" spans="3:17" ht="13.5" customHeight="1" x14ac:dyDescent="0.15">
      <c r="C355" s="362">
        <f t="shared" si="15"/>
        <v>343</v>
      </c>
      <c r="D355" s="47" t="str">
        <f t="shared" si="14"/>
        <v/>
      </c>
      <c r="E355" s="355"/>
      <c r="F355" s="447"/>
      <c r="G355" s="447"/>
      <c r="H355" s="515"/>
      <c r="I355" s="386"/>
      <c r="J355" s="15"/>
      <c r="K355" s="378"/>
      <c r="L355" s="344"/>
      <c r="M355" s="344"/>
      <c r="N355" s="344"/>
      <c r="O355" s="360"/>
      <c r="P355" s="361"/>
      <c r="Q355" s="82"/>
    </row>
    <row r="356" spans="3:17" ht="13.5" customHeight="1" x14ac:dyDescent="0.15">
      <c r="C356" s="362">
        <f t="shared" si="15"/>
        <v>344</v>
      </c>
      <c r="D356" s="47" t="str">
        <f t="shared" si="14"/>
        <v/>
      </c>
      <c r="E356" s="355"/>
      <c r="F356" s="447"/>
      <c r="G356" s="447"/>
      <c r="H356" s="515"/>
      <c r="I356" s="386"/>
      <c r="J356" s="15"/>
      <c r="K356" s="378"/>
      <c r="L356" s="344"/>
      <c r="M356" s="344"/>
      <c r="N356" s="344"/>
      <c r="O356" s="360"/>
      <c r="P356" s="361"/>
      <c r="Q356" s="82"/>
    </row>
    <row r="357" spans="3:17" ht="13.5" customHeight="1" x14ac:dyDescent="0.15">
      <c r="C357" s="362">
        <f t="shared" si="15"/>
        <v>345</v>
      </c>
      <c r="D357" s="47" t="str">
        <f t="shared" si="14"/>
        <v/>
      </c>
      <c r="E357" s="355"/>
      <c r="F357" s="447"/>
      <c r="G357" s="447"/>
      <c r="H357" s="515"/>
      <c r="I357" s="386"/>
      <c r="J357" s="15"/>
      <c r="K357" s="378"/>
      <c r="L357" s="344"/>
      <c r="M357" s="344"/>
      <c r="N357" s="344"/>
      <c r="O357" s="360"/>
      <c r="P357" s="361"/>
      <c r="Q357" s="82"/>
    </row>
    <row r="358" spans="3:17" ht="13.5" customHeight="1" x14ac:dyDescent="0.15">
      <c r="C358" s="362">
        <f t="shared" si="15"/>
        <v>346</v>
      </c>
      <c r="D358" s="47" t="str">
        <f t="shared" si="14"/>
        <v/>
      </c>
      <c r="E358" s="355"/>
      <c r="F358" s="447"/>
      <c r="G358" s="447"/>
      <c r="H358" s="515"/>
      <c r="I358" s="386"/>
      <c r="J358" s="15"/>
      <c r="K358" s="378"/>
      <c r="L358" s="344"/>
      <c r="M358" s="344"/>
      <c r="N358" s="344"/>
      <c r="O358" s="360"/>
      <c r="P358" s="361"/>
      <c r="Q358" s="82"/>
    </row>
    <row r="359" spans="3:17" ht="13.5" customHeight="1" x14ac:dyDescent="0.15">
      <c r="C359" s="362">
        <f t="shared" si="15"/>
        <v>347</v>
      </c>
      <c r="D359" s="47" t="str">
        <f t="shared" si="14"/>
        <v/>
      </c>
      <c r="E359" s="355"/>
      <c r="F359" s="447"/>
      <c r="G359" s="447"/>
      <c r="H359" s="515"/>
      <c r="I359" s="386"/>
      <c r="J359" s="15"/>
      <c r="K359" s="378"/>
      <c r="L359" s="344"/>
      <c r="M359" s="344"/>
      <c r="N359" s="344"/>
      <c r="O359" s="360"/>
      <c r="P359" s="361"/>
      <c r="Q359" s="82"/>
    </row>
    <row r="360" spans="3:17" ht="13.5" customHeight="1" x14ac:dyDescent="0.15">
      <c r="C360" s="362">
        <f t="shared" si="15"/>
        <v>348</v>
      </c>
      <c r="D360" s="47" t="str">
        <f t="shared" si="14"/>
        <v/>
      </c>
      <c r="E360" s="355"/>
      <c r="F360" s="447"/>
      <c r="G360" s="447"/>
      <c r="H360" s="515"/>
      <c r="I360" s="386"/>
      <c r="J360" s="15"/>
      <c r="K360" s="378"/>
      <c r="L360" s="344"/>
      <c r="M360" s="344"/>
      <c r="N360" s="344"/>
      <c r="O360" s="360"/>
      <c r="P360" s="361"/>
      <c r="Q360" s="82"/>
    </row>
    <row r="361" spans="3:17" ht="13.5" customHeight="1" x14ac:dyDescent="0.15">
      <c r="C361" s="362">
        <f t="shared" si="15"/>
        <v>349</v>
      </c>
      <c r="D361" s="47" t="str">
        <f t="shared" si="14"/>
        <v/>
      </c>
      <c r="E361" s="355"/>
      <c r="F361" s="447"/>
      <c r="G361" s="447"/>
      <c r="H361" s="515"/>
      <c r="I361" s="386"/>
      <c r="J361" s="15"/>
      <c r="K361" s="378"/>
      <c r="L361" s="344"/>
      <c r="M361" s="344"/>
      <c r="N361" s="344"/>
      <c r="O361" s="360"/>
      <c r="P361" s="361"/>
      <c r="Q361" s="82"/>
    </row>
    <row r="362" spans="3:17" ht="13.5" customHeight="1" x14ac:dyDescent="0.15">
      <c r="C362" s="362">
        <f t="shared" si="15"/>
        <v>350</v>
      </c>
      <c r="D362" s="47" t="str">
        <f t="shared" si="14"/>
        <v/>
      </c>
      <c r="E362" s="355"/>
      <c r="F362" s="447"/>
      <c r="G362" s="447"/>
      <c r="H362" s="515"/>
      <c r="I362" s="386"/>
      <c r="J362" s="15"/>
      <c r="K362" s="378"/>
      <c r="L362" s="344"/>
      <c r="M362" s="344"/>
      <c r="N362" s="344"/>
      <c r="O362" s="360"/>
      <c r="P362" s="361"/>
      <c r="Q362" s="82"/>
    </row>
    <row r="363" spans="3:17" ht="13.5" customHeight="1" x14ac:dyDescent="0.15">
      <c r="C363" s="362">
        <f t="shared" si="15"/>
        <v>351</v>
      </c>
      <c r="D363" s="47" t="str">
        <f t="shared" si="14"/>
        <v/>
      </c>
      <c r="E363" s="355"/>
      <c r="F363" s="447"/>
      <c r="G363" s="447"/>
      <c r="H363" s="515"/>
      <c r="I363" s="386"/>
      <c r="J363" s="15"/>
      <c r="K363" s="378"/>
      <c r="L363" s="344"/>
      <c r="M363" s="344"/>
      <c r="N363" s="344"/>
      <c r="O363" s="360"/>
      <c r="P363" s="361"/>
      <c r="Q363" s="82"/>
    </row>
    <row r="364" spans="3:17" ht="13.5" customHeight="1" x14ac:dyDescent="0.15">
      <c r="C364" s="362">
        <f t="shared" si="15"/>
        <v>352</v>
      </c>
      <c r="D364" s="47" t="str">
        <f t="shared" si="14"/>
        <v/>
      </c>
      <c r="E364" s="355"/>
      <c r="F364" s="447"/>
      <c r="G364" s="447"/>
      <c r="H364" s="515"/>
      <c r="I364" s="386"/>
      <c r="J364" s="15"/>
      <c r="K364" s="378"/>
      <c r="L364" s="344"/>
      <c r="M364" s="344"/>
      <c r="N364" s="344"/>
      <c r="O364" s="360"/>
      <c r="P364" s="361"/>
      <c r="Q364" s="82"/>
    </row>
    <row r="365" spans="3:17" ht="13.5" customHeight="1" x14ac:dyDescent="0.15">
      <c r="C365" s="362">
        <f t="shared" si="15"/>
        <v>353</v>
      </c>
      <c r="D365" s="47" t="str">
        <f t="shared" si="14"/>
        <v/>
      </c>
      <c r="E365" s="355"/>
      <c r="F365" s="447"/>
      <c r="G365" s="447"/>
      <c r="H365" s="515"/>
      <c r="I365" s="386"/>
      <c r="J365" s="15"/>
      <c r="K365" s="378"/>
      <c r="L365" s="344"/>
      <c r="M365" s="344"/>
      <c r="N365" s="344"/>
      <c r="O365" s="360"/>
      <c r="P365" s="361"/>
      <c r="Q365" s="82"/>
    </row>
    <row r="366" spans="3:17" ht="13.5" customHeight="1" x14ac:dyDescent="0.15">
      <c r="C366" s="362">
        <f t="shared" si="15"/>
        <v>354</v>
      </c>
      <c r="D366" s="47" t="str">
        <f t="shared" si="14"/>
        <v/>
      </c>
      <c r="E366" s="355"/>
      <c r="F366" s="447"/>
      <c r="G366" s="447"/>
      <c r="H366" s="515"/>
      <c r="I366" s="386"/>
      <c r="J366" s="15"/>
      <c r="K366" s="378"/>
      <c r="L366" s="344"/>
      <c r="M366" s="344"/>
      <c r="N366" s="344"/>
      <c r="O366" s="360"/>
      <c r="P366" s="361"/>
      <c r="Q366" s="82"/>
    </row>
    <row r="367" spans="3:17" ht="13.5" customHeight="1" x14ac:dyDescent="0.15">
      <c r="C367" s="362">
        <f t="shared" si="15"/>
        <v>355</v>
      </c>
      <c r="D367" s="47" t="str">
        <f t="shared" si="14"/>
        <v/>
      </c>
      <c r="E367" s="355"/>
      <c r="F367" s="447"/>
      <c r="G367" s="447"/>
      <c r="H367" s="515"/>
      <c r="I367" s="386"/>
      <c r="J367" s="15"/>
      <c r="K367" s="378"/>
      <c r="L367" s="344"/>
      <c r="M367" s="344"/>
      <c r="N367" s="344"/>
      <c r="O367" s="360"/>
      <c r="P367" s="361"/>
      <c r="Q367" s="82"/>
    </row>
    <row r="368" spans="3:17" ht="13.5" customHeight="1" x14ac:dyDescent="0.15">
      <c r="C368" s="362">
        <f t="shared" si="15"/>
        <v>356</v>
      </c>
      <c r="D368" s="47" t="str">
        <f t="shared" si="14"/>
        <v/>
      </c>
      <c r="E368" s="355"/>
      <c r="F368" s="447"/>
      <c r="G368" s="447"/>
      <c r="H368" s="515"/>
      <c r="I368" s="386"/>
      <c r="J368" s="15"/>
      <c r="K368" s="378"/>
      <c r="L368" s="344"/>
      <c r="M368" s="344"/>
      <c r="N368" s="344"/>
      <c r="O368" s="360"/>
      <c r="P368" s="361"/>
      <c r="Q368" s="82"/>
    </row>
    <row r="369" spans="3:17" ht="13.5" customHeight="1" x14ac:dyDescent="0.15">
      <c r="C369" s="362">
        <f t="shared" si="15"/>
        <v>357</v>
      </c>
      <c r="D369" s="47" t="str">
        <f t="shared" si="14"/>
        <v/>
      </c>
      <c r="E369" s="355"/>
      <c r="F369" s="447"/>
      <c r="G369" s="447"/>
      <c r="H369" s="515"/>
      <c r="I369" s="386"/>
      <c r="J369" s="15"/>
      <c r="K369" s="378"/>
      <c r="L369" s="344"/>
      <c r="M369" s="344"/>
      <c r="N369" s="344"/>
      <c r="O369" s="360"/>
      <c r="P369" s="361"/>
      <c r="Q369" s="82"/>
    </row>
    <row r="370" spans="3:17" ht="13.5" customHeight="1" x14ac:dyDescent="0.15">
      <c r="C370" s="362">
        <f t="shared" si="15"/>
        <v>358</v>
      </c>
      <c r="D370" s="47" t="str">
        <f t="shared" si="14"/>
        <v/>
      </c>
      <c r="E370" s="355"/>
      <c r="F370" s="447"/>
      <c r="G370" s="447"/>
      <c r="H370" s="515"/>
      <c r="I370" s="386"/>
      <c r="J370" s="15"/>
      <c r="K370" s="378"/>
      <c r="L370" s="344"/>
      <c r="M370" s="344"/>
      <c r="N370" s="344"/>
      <c r="O370" s="360"/>
      <c r="P370" s="361"/>
      <c r="Q370" s="82"/>
    </row>
    <row r="371" spans="3:17" ht="13.5" customHeight="1" x14ac:dyDescent="0.15">
      <c r="C371" s="362">
        <f t="shared" si="15"/>
        <v>359</v>
      </c>
      <c r="D371" s="47" t="str">
        <f t="shared" si="14"/>
        <v/>
      </c>
      <c r="E371" s="355"/>
      <c r="F371" s="447"/>
      <c r="G371" s="447"/>
      <c r="H371" s="515"/>
      <c r="I371" s="386"/>
      <c r="J371" s="15"/>
      <c r="K371" s="378"/>
      <c r="L371" s="344"/>
      <c r="M371" s="344"/>
      <c r="N371" s="344"/>
      <c r="O371" s="360"/>
      <c r="P371" s="361"/>
      <c r="Q371" s="82"/>
    </row>
    <row r="372" spans="3:17" ht="13.5" customHeight="1" x14ac:dyDescent="0.15">
      <c r="C372" s="362">
        <f t="shared" si="15"/>
        <v>360</v>
      </c>
      <c r="D372" s="47" t="str">
        <f t="shared" si="14"/>
        <v/>
      </c>
      <c r="E372" s="355"/>
      <c r="F372" s="447"/>
      <c r="G372" s="447"/>
      <c r="H372" s="515"/>
      <c r="I372" s="386"/>
      <c r="J372" s="15"/>
      <c r="K372" s="378"/>
      <c r="L372" s="344"/>
      <c r="M372" s="344"/>
      <c r="N372" s="344"/>
      <c r="O372" s="360"/>
      <c r="P372" s="361"/>
      <c r="Q372" s="82"/>
    </row>
    <row r="373" spans="3:17" ht="13.5" customHeight="1" x14ac:dyDescent="0.15">
      <c r="C373" s="362">
        <f t="shared" si="15"/>
        <v>361</v>
      </c>
      <c r="D373" s="47" t="str">
        <f t="shared" si="14"/>
        <v/>
      </c>
      <c r="E373" s="355"/>
      <c r="F373" s="447"/>
      <c r="G373" s="447"/>
      <c r="H373" s="515"/>
      <c r="I373" s="386"/>
      <c r="J373" s="15"/>
      <c r="K373" s="378"/>
      <c r="L373" s="344"/>
      <c r="M373" s="344"/>
      <c r="N373" s="344"/>
      <c r="O373" s="360"/>
      <c r="P373" s="361"/>
      <c r="Q373" s="82"/>
    </row>
    <row r="374" spans="3:17" ht="13.5" customHeight="1" x14ac:dyDescent="0.15">
      <c r="C374" s="362">
        <f t="shared" si="15"/>
        <v>362</v>
      </c>
      <c r="D374" s="47" t="str">
        <f t="shared" si="14"/>
        <v/>
      </c>
      <c r="E374" s="355"/>
      <c r="F374" s="447"/>
      <c r="G374" s="447"/>
      <c r="H374" s="515"/>
      <c r="I374" s="386"/>
      <c r="J374" s="15"/>
      <c r="K374" s="378"/>
      <c r="L374" s="344"/>
      <c r="M374" s="344"/>
      <c r="N374" s="344"/>
      <c r="O374" s="360"/>
      <c r="P374" s="361"/>
      <c r="Q374" s="82"/>
    </row>
    <row r="375" spans="3:17" ht="13.5" customHeight="1" x14ac:dyDescent="0.15">
      <c r="C375" s="362">
        <f t="shared" si="15"/>
        <v>363</v>
      </c>
      <c r="D375" s="47" t="str">
        <f t="shared" si="14"/>
        <v/>
      </c>
      <c r="E375" s="355"/>
      <c r="F375" s="447"/>
      <c r="G375" s="447"/>
      <c r="H375" s="515"/>
      <c r="I375" s="386"/>
      <c r="J375" s="15"/>
      <c r="K375" s="378"/>
      <c r="L375" s="344"/>
      <c r="M375" s="344"/>
      <c r="N375" s="344"/>
      <c r="O375" s="360"/>
      <c r="P375" s="361"/>
      <c r="Q375" s="82"/>
    </row>
    <row r="376" spans="3:17" ht="13.5" customHeight="1" x14ac:dyDescent="0.15">
      <c r="C376" s="362">
        <f t="shared" si="15"/>
        <v>364</v>
      </c>
      <c r="D376" s="47" t="str">
        <f t="shared" si="14"/>
        <v/>
      </c>
      <c r="E376" s="355"/>
      <c r="F376" s="447"/>
      <c r="G376" s="447"/>
      <c r="H376" s="515"/>
      <c r="I376" s="386"/>
      <c r="J376" s="15"/>
      <c r="K376" s="378"/>
      <c r="L376" s="344"/>
      <c r="M376" s="344"/>
      <c r="N376" s="344"/>
      <c r="O376" s="360"/>
      <c r="P376" s="361"/>
      <c r="Q376" s="82"/>
    </row>
    <row r="377" spans="3:17" ht="13.5" customHeight="1" x14ac:dyDescent="0.15">
      <c r="C377" s="362">
        <f t="shared" si="15"/>
        <v>365</v>
      </c>
      <c r="D377" s="47" t="str">
        <f t="shared" si="14"/>
        <v/>
      </c>
      <c r="E377" s="355"/>
      <c r="F377" s="447"/>
      <c r="G377" s="447"/>
      <c r="H377" s="515"/>
      <c r="I377" s="386"/>
      <c r="J377" s="15"/>
      <c r="K377" s="378"/>
      <c r="L377" s="344"/>
      <c r="M377" s="344"/>
      <c r="N377" s="344"/>
      <c r="O377" s="360"/>
      <c r="P377" s="361"/>
      <c r="Q377" s="82"/>
    </row>
    <row r="378" spans="3:17" ht="13.5" customHeight="1" x14ac:dyDescent="0.15">
      <c r="C378" s="362">
        <f t="shared" si="15"/>
        <v>366</v>
      </c>
      <c r="D378" s="47" t="str">
        <f t="shared" si="14"/>
        <v/>
      </c>
      <c r="E378" s="355"/>
      <c r="F378" s="447"/>
      <c r="G378" s="447"/>
      <c r="H378" s="515"/>
      <c r="I378" s="386"/>
      <c r="J378" s="15"/>
      <c r="K378" s="378"/>
      <c r="L378" s="344"/>
      <c r="M378" s="344"/>
      <c r="N378" s="344"/>
      <c r="O378" s="360"/>
      <c r="P378" s="361"/>
      <c r="Q378" s="82"/>
    </row>
    <row r="379" spans="3:17" ht="13.5" customHeight="1" x14ac:dyDescent="0.15">
      <c r="C379" s="362">
        <f t="shared" si="15"/>
        <v>367</v>
      </c>
      <c r="D379" s="47" t="str">
        <f t="shared" si="14"/>
        <v/>
      </c>
      <c r="E379" s="355"/>
      <c r="F379" s="447"/>
      <c r="G379" s="447"/>
      <c r="H379" s="515"/>
      <c r="I379" s="386"/>
      <c r="J379" s="15"/>
      <c r="K379" s="378"/>
      <c r="L379" s="344"/>
      <c r="M379" s="344"/>
      <c r="N379" s="344"/>
      <c r="O379" s="360"/>
      <c r="P379" s="361"/>
      <c r="Q379" s="82"/>
    </row>
    <row r="380" spans="3:17" ht="13.5" customHeight="1" x14ac:dyDescent="0.15">
      <c r="C380" s="362">
        <f t="shared" si="15"/>
        <v>368</v>
      </c>
      <c r="D380" s="47" t="str">
        <f t="shared" si="14"/>
        <v/>
      </c>
      <c r="E380" s="355"/>
      <c r="F380" s="447"/>
      <c r="G380" s="447"/>
      <c r="H380" s="515"/>
      <c r="I380" s="386"/>
      <c r="J380" s="15"/>
      <c r="K380" s="378"/>
      <c r="L380" s="344"/>
      <c r="M380" s="344"/>
      <c r="N380" s="344"/>
      <c r="O380" s="360"/>
      <c r="P380" s="361"/>
      <c r="Q380" s="82"/>
    </row>
    <row r="381" spans="3:17" ht="13.5" customHeight="1" x14ac:dyDescent="0.15">
      <c r="C381" s="362">
        <f t="shared" si="15"/>
        <v>369</v>
      </c>
      <c r="D381" s="47" t="str">
        <f t="shared" si="14"/>
        <v/>
      </c>
      <c r="E381" s="355"/>
      <c r="F381" s="447"/>
      <c r="G381" s="447"/>
      <c r="H381" s="515"/>
      <c r="I381" s="386"/>
      <c r="J381" s="15"/>
      <c r="K381" s="378"/>
      <c r="L381" s="344"/>
      <c r="M381" s="344"/>
      <c r="N381" s="344"/>
      <c r="O381" s="360"/>
      <c r="P381" s="361"/>
      <c r="Q381" s="82"/>
    </row>
    <row r="382" spans="3:17" ht="13.5" customHeight="1" x14ac:dyDescent="0.15">
      <c r="C382" s="362">
        <f t="shared" si="15"/>
        <v>370</v>
      </c>
      <c r="D382" s="47" t="str">
        <f t="shared" si="14"/>
        <v/>
      </c>
      <c r="E382" s="355"/>
      <c r="F382" s="447"/>
      <c r="G382" s="447"/>
      <c r="H382" s="515"/>
      <c r="I382" s="386"/>
      <c r="J382" s="15"/>
      <c r="K382" s="378"/>
      <c r="L382" s="344"/>
      <c r="M382" s="344"/>
      <c r="N382" s="344"/>
      <c r="O382" s="360"/>
      <c r="P382" s="361"/>
      <c r="Q382" s="82"/>
    </row>
    <row r="383" spans="3:17" ht="13.5" customHeight="1" x14ac:dyDescent="0.15">
      <c r="C383" s="362">
        <f t="shared" si="15"/>
        <v>371</v>
      </c>
      <c r="D383" s="47" t="str">
        <f t="shared" si="14"/>
        <v/>
      </c>
      <c r="E383" s="355"/>
      <c r="F383" s="447"/>
      <c r="G383" s="447"/>
      <c r="H383" s="515"/>
      <c r="I383" s="386"/>
      <c r="J383" s="15"/>
      <c r="K383" s="378"/>
      <c r="L383" s="344"/>
      <c r="M383" s="344"/>
      <c r="N383" s="344"/>
      <c r="O383" s="360"/>
      <c r="P383" s="361"/>
      <c r="Q383" s="82"/>
    </row>
    <row r="384" spans="3:17" ht="13.5" customHeight="1" x14ac:dyDescent="0.15">
      <c r="C384" s="362">
        <f t="shared" si="15"/>
        <v>372</v>
      </c>
      <c r="D384" s="47" t="str">
        <f t="shared" si="14"/>
        <v/>
      </c>
      <c r="E384" s="355"/>
      <c r="F384" s="447"/>
      <c r="G384" s="447"/>
      <c r="H384" s="515"/>
      <c r="I384" s="386"/>
      <c r="J384" s="15"/>
      <c r="K384" s="378"/>
      <c r="L384" s="344"/>
      <c r="M384" s="344"/>
      <c r="N384" s="344"/>
      <c r="O384" s="360"/>
      <c r="P384" s="361"/>
      <c r="Q384" s="82"/>
    </row>
    <row r="385" spans="3:17" ht="13.5" customHeight="1" x14ac:dyDescent="0.15">
      <c r="C385" s="362">
        <f t="shared" si="15"/>
        <v>373</v>
      </c>
      <c r="D385" s="47" t="str">
        <f t="shared" si="14"/>
        <v/>
      </c>
      <c r="E385" s="355"/>
      <c r="F385" s="447"/>
      <c r="G385" s="447"/>
      <c r="H385" s="515"/>
      <c r="I385" s="386"/>
      <c r="J385" s="15"/>
      <c r="K385" s="378"/>
      <c r="L385" s="344"/>
      <c r="M385" s="344"/>
      <c r="N385" s="344"/>
      <c r="O385" s="360"/>
      <c r="P385" s="361"/>
      <c r="Q385" s="82"/>
    </row>
    <row r="386" spans="3:17" ht="13.5" customHeight="1" x14ac:dyDescent="0.15">
      <c r="C386" s="362">
        <f t="shared" si="15"/>
        <v>374</v>
      </c>
      <c r="D386" s="47" t="str">
        <f t="shared" si="14"/>
        <v/>
      </c>
      <c r="E386" s="355"/>
      <c r="F386" s="447"/>
      <c r="G386" s="447"/>
      <c r="H386" s="515"/>
      <c r="I386" s="386"/>
      <c r="J386" s="15"/>
      <c r="K386" s="378"/>
      <c r="L386" s="344"/>
      <c r="M386" s="344"/>
      <c r="N386" s="344"/>
      <c r="O386" s="360"/>
      <c r="P386" s="361"/>
      <c r="Q386" s="82"/>
    </row>
    <row r="387" spans="3:17" ht="13.5" customHeight="1" x14ac:dyDescent="0.15">
      <c r="C387" s="362">
        <f t="shared" si="15"/>
        <v>375</v>
      </c>
      <c r="D387" s="47" t="str">
        <f t="shared" si="14"/>
        <v/>
      </c>
      <c r="E387" s="355"/>
      <c r="F387" s="447"/>
      <c r="G387" s="447"/>
      <c r="H387" s="515"/>
      <c r="I387" s="386"/>
      <c r="J387" s="15"/>
      <c r="K387" s="378"/>
      <c r="L387" s="344"/>
      <c r="M387" s="344"/>
      <c r="N387" s="344"/>
      <c r="O387" s="360"/>
      <c r="P387" s="361"/>
      <c r="Q387" s="82"/>
    </row>
    <row r="388" spans="3:17" ht="13.5" customHeight="1" x14ac:dyDescent="0.15">
      <c r="C388" s="362">
        <f t="shared" si="15"/>
        <v>376</v>
      </c>
      <c r="D388" s="47" t="str">
        <f t="shared" si="14"/>
        <v/>
      </c>
      <c r="E388" s="355"/>
      <c r="F388" s="447"/>
      <c r="G388" s="447"/>
      <c r="H388" s="515"/>
      <c r="I388" s="386"/>
      <c r="J388" s="15"/>
      <c r="K388" s="378"/>
      <c r="L388" s="344"/>
      <c r="M388" s="344"/>
      <c r="N388" s="344"/>
      <c r="O388" s="360"/>
      <c r="P388" s="361"/>
      <c r="Q388" s="82"/>
    </row>
    <row r="389" spans="3:17" ht="13.5" customHeight="1" x14ac:dyDescent="0.15">
      <c r="C389" s="362">
        <f t="shared" si="15"/>
        <v>377</v>
      </c>
      <c r="D389" s="47" t="str">
        <f t="shared" si="14"/>
        <v/>
      </c>
      <c r="E389" s="355"/>
      <c r="F389" s="447"/>
      <c r="G389" s="447"/>
      <c r="H389" s="515"/>
      <c r="I389" s="386"/>
      <c r="J389" s="15"/>
      <c r="K389" s="378"/>
      <c r="L389" s="344"/>
      <c r="M389" s="344"/>
      <c r="N389" s="344"/>
      <c r="O389" s="360"/>
      <c r="P389" s="361"/>
      <c r="Q389" s="82"/>
    </row>
    <row r="390" spans="3:17" ht="13.5" customHeight="1" x14ac:dyDescent="0.15">
      <c r="C390" s="362">
        <f t="shared" si="15"/>
        <v>378</v>
      </c>
      <c r="D390" s="47" t="str">
        <f t="shared" si="14"/>
        <v/>
      </c>
      <c r="E390" s="355"/>
      <c r="F390" s="447"/>
      <c r="G390" s="447"/>
      <c r="H390" s="515"/>
      <c r="I390" s="386"/>
      <c r="J390" s="15"/>
      <c r="K390" s="378"/>
      <c r="L390" s="344"/>
      <c r="M390" s="344"/>
      <c r="N390" s="344"/>
      <c r="O390" s="360"/>
      <c r="P390" s="361"/>
      <c r="Q390" s="82"/>
    </row>
    <row r="391" spans="3:17" ht="13.5" customHeight="1" x14ac:dyDescent="0.15">
      <c r="C391" s="362">
        <f t="shared" si="15"/>
        <v>379</v>
      </c>
      <c r="D391" s="47" t="str">
        <f t="shared" si="14"/>
        <v/>
      </c>
      <c r="E391" s="355"/>
      <c r="F391" s="447"/>
      <c r="G391" s="447"/>
      <c r="H391" s="515"/>
      <c r="I391" s="386"/>
      <c r="J391" s="15"/>
      <c r="K391" s="378"/>
      <c r="L391" s="344"/>
      <c r="M391" s="344"/>
      <c r="N391" s="344"/>
      <c r="O391" s="360"/>
      <c r="P391" s="361"/>
      <c r="Q391" s="82"/>
    </row>
    <row r="392" spans="3:17" ht="13.5" customHeight="1" x14ac:dyDescent="0.15">
      <c r="C392" s="362">
        <f t="shared" si="15"/>
        <v>380</v>
      </c>
      <c r="D392" s="47" t="str">
        <f t="shared" si="14"/>
        <v/>
      </c>
      <c r="E392" s="355"/>
      <c r="F392" s="447"/>
      <c r="G392" s="447"/>
      <c r="H392" s="515"/>
      <c r="I392" s="386"/>
      <c r="J392" s="15"/>
      <c r="K392" s="378"/>
      <c r="L392" s="344"/>
      <c r="M392" s="344"/>
      <c r="N392" s="344"/>
      <c r="O392" s="360"/>
      <c r="P392" s="361"/>
      <c r="Q392" s="82"/>
    </row>
    <row r="393" spans="3:17" ht="13.5" customHeight="1" x14ac:dyDescent="0.15">
      <c r="C393" s="362">
        <f t="shared" si="15"/>
        <v>381</v>
      </c>
      <c r="D393" s="47" t="str">
        <f t="shared" si="14"/>
        <v/>
      </c>
      <c r="E393" s="355"/>
      <c r="F393" s="447"/>
      <c r="G393" s="447"/>
      <c r="H393" s="515"/>
      <c r="I393" s="386"/>
      <c r="J393" s="15"/>
      <c r="K393" s="378"/>
      <c r="L393" s="344"/>
      <c r="M393" s="344"/>
      <c r="N393" s="344"/>
      <c r="O393" s="360"/>
      <c r="P393" s="361"/>
      <c r="Q393" s="82"/>
    </row>
    <row r="394" spans="3:17" ht="13.5" customHeight="1" x14ac:dyDescent="0.15">
      <c r="C394" s="362">
        <f t="shared" si="15"/>
        <v>382</v>
      </c>
      <c r="D394" s="47" t="str">
        <f t="shared" si="14"/>
        <v/>
      </c>
      <c r="E394" s="355"/>
      <c r="F394" s="447"/>
      <c r="G394" s="447"/>
      <c r="H394" s="515"/>
      <c r="I394" s="386"/>
      <c r="J394" s="15"/>
      <c r="K394" s="378"/>
      <c r="L394" s="344"/>
      <c r="M394" s="344"/>
      <c r="N394" s="344"/>
      <c r="O394" s="360"/>
      <c r="P394" s="361"/>
      <c r="Q394" s="82"/>
    </row>
    <row r="395" spans="3:17" ht="13.5" customHeight="1" x14ac:dyDescent="0.15">
      <c r="C395" s="362">
        <f t="shared" si="15"/>
        <v>383</v>
      </c>
      <c r="D395" s="47" t="str">
        <f t="shared" si="14"/>
        <v/>
      </c>
      <c r="E395" s="355"/>
      <c r="F395" s="447"/>
      <c r="G395" s="447"/>
      <c r="H395" s="515"/>
      <c r="I395" s="386"/>
      <c r="J395" s="15"/>
      <c r="K395" s="378"/>
      <c r="L395" s="344"/>
      <c r="M395" s="344"/>
      <c r="N395" s="344"/>
      <c r="O395" s="360"/>
      <c r="P395" s="361"/>
      <c r="Q395" s="82"/>
    </row>
    <row r="396" spans="3:17" ht="13.5" customHeight="1" x14ac:dyDescent="0.15">
      <c r="C396" s="362">
        <f t="shared" si="15"/>
        <v>384</v>
      </c>
      <c r="D396" s="47" t="str">
        <f t="shared" si="14"/>
        <v/>
      </c>
      <c r="E396" s="355"/>
      <c r="F396" s="447"/>
      <c r="G396" s="447"/>
      <c r="H396" s="515"/>
      <c r="I396" s="386"/>
      <c r="J396" s="15"/>
      <c r="K396" s="378"/>
      <c r="L396" s="344"/>
      <c r="M396" s="344"/>
      <c r="N396" s="344"/>
      <c r="O396" s="360"/>
      <c r="P396" s="361"/>
      <c r="Q396" s="82"/>
    </row>
    <row r="397" spans="3:17" ht="13.5" customHeight="1" x14ac:dyDescent="0.15">
      <c r="C397" s="362">
        <f t="shared" si="15"/>
        <v>385</v>
      </c>
      <c r="D397" s="47" t="str">
        <f t="shared" ref="D397:D460" si="16">IF(E397="","",IF(E397&lt;=$S$2,"○",""))</f>
        <v/>
      </c>
      <c r="E397" s="355"/>
      <c r="F397" s="447"/>
      <c r="G397" s="447"/>
      <c r="H397" s="515"/>
      <c r="I397" s="386"/>
      <c r="J397" s="15"/>
      <c r="K397" s="378"/>
      <c r="L397" s="344"/>
      <c r="M397" s="344"/>
      <c r="N397" s="344"/>
      <c r="O397" s="360"/>
      <c r="P397" s="361"/>
      <c r="Q397" s="82"/>
    </row>
    <row r="398" spans="3:17" ht="13.5" customHeight="1" x14ac:dyDescent="0.15">
      <c r="C398" s="362">
        <f t="shared" si="15"/>
        <v>386</v>
      </c>
      <c r="D398" s="47" t="str">
        <f t="shared" si="16"/>
        <v/>
      </c>
      <c r="E398" s="355"/>
      <c r="F398" s="447"/>
      <c r="G398" s="447"/>
      <c r="H398" s="515"/>
      <c r="I398" s="386"/>
      <c r="J398" s="15"/>
      <c r="K398" s="378"/>
      <c r="L398" s="344"/>
      <c r="M398" s="344"/>
      <c r="N398" s="344"/>
      <c r="O398" s="360"/>
      <c r="P398" s="361"/>
      <c r="Q398" s="82"/>
    </row>
    <row r="399" spans="3:17" ht="13.5" customHeight="1" x14ac:dyDescent="0.15">
      <c r="C399" s="362">
        <f t="shared" si="15"/>
        <v>387</v>
      </c>
      <c r="D399" s="47" t="str">
        <f t="shared" si="16"/>
        <v/>
      </c>
      <c r="E399" s="355"/>
      <c r="F399" s="447"/>
      <c r="G399" s="447"/>
      <c r="H399" s="515"/>
      <c r="I399" s="386"/>
      <c r="J399" s="15"/>
      <c r="K399" s="378"/>
      <c r="L399" s="344"/>
      <c r="M399" s="344"/>
      <c r="N399" s="344"/>
      <c r="O399" s="360"/>
      <c r="P399" s="361"/>
      <c r="Q399" s="82"/>
    </row>
    <row r="400" spans="3:17" ht="13.5" customHeight="1" x14ac:dyDescent="0.15">
      <c r="C400" s="362">
        <f t="shared" si="15"/>
        <v>388</v>
      </c>
      <c r="D400" s="47" t="str">
        <f t="shared" si="16"/>
        <v/>
      </c>
      <c r="E400" s="355"/>
      <c r="F400" s="447"/>
      <c r="G400" s="447"/>
      <c r="H400" s="515"/>
      <c r="I400" s="386"/>
      <c r="J400" s="15"/>
      <c r="K400" s="378"/>
      <c r="L400" s="344"/>
      <c r="M400" s="344"/>
      <c r="N400" s="344"/>
      <c r="O400" s="360"/>
      <c r="P400" s="361"/>
      <c r="Q400" s="82"/>
    </row>
    <row r="401" spans="3:17" ht="13.5" customHeight="1" x14ac:dyDescent="0.15">
      <c r="C401" s="362">
        <f t="shared" si="15"/>
        <v>389</v>
      </c>
      <c r="D401" s="47" t="str">
        <f t="shared" si="16"/>
        <v/>
      </c>
      <c r="E401" s="355"/>
      <c r="F401" s="447"/>
      <c r="G401" s="447"/>
      <c r="H401" s="515"/>
      <c r="I401" s="386"/>
      <c r="J401" s="15"/>
      <c r="K401" s="378"/>
      <c r="L401" s="344"/>
      <c r="M401" s="344"/>
      <c r="N401" s="344"/>
      <c r="O401" s="360"/>
      <c r="P401" s="361"/>
      <c r="Q401" s="82"/>
    </row>
    <row r="402" spans="3:17" ht="13.5" customHeight="1" x14ac:dyDescent="0.15">
      <c r="C402" s="362">
        <f>C401+1</f>
        <v>390</v>
      </c>
      <c r="D402" s="47" t="str">
        <f t="shared" si="16"/>
        <v/>
      </c>
      <c r="E402" s="355"/>
      <c r="F402" s="447"/>
      <c r="G402" s="447"/>
      <c r="H402" s="515"/>
      <c r="I402" s="386"/>
      <c r="J402" s="15"/>
      <c r="K402" s="378"/>
      <c r="L402" s="344"/>
      <c r="M402" s="344"/>
      <c r="N402" s="344"/>
      <c r="O402" s="360"/>
      <c r="P402" s="361"/>
      <c r="Q402" s="82"/>
    </row>
    <row r="403" spans="3:17" ht="13.5" customHeight="1" x14ac:dyDescent="0.15">
      <c r="C403" s="362">
        <f>C402+1</f>
        <v>391</v>
      </c>
      <c r="D403" s="47" t="str">
        <f t="shared" si="16"/>
        <v/>
      </c>
      <c r="E403" s="355"/>
      <c r="F403" s="447"/>
      <c r="G403" s="447"/>
      <c r="H403" s="515"/>
      <c r="I403" s="386"/>
      <c r="J403" s="15"/>
      <c r="K403" s="378"/>
      <c r="L403" s="344"/>
      <c r="M403" s="344"/>
      <c r="N403" s="344"/>
      <c r="O403" s="360"/>
      <c r="P403" s="361"/>
      <c r="Q403" s="82"/>
    </row>
    <row r="404" spans="3:17" ht="13.5" customHeight="1" x14ac:dyDescent="0.15">
      <c r="C404" s="362">
        <f>C403+1</f>
        <v>392</v>
      </c>
      <c r="D404" s="47" t="str">
        <f t="shared" si="16"/>
        <v/>
      </c>
      <c r="E404" s="355"/>
      <c r="F404" s="447"/>
      <c r="G404" s="447"/>
      <c r="H404" s="515"/>
      <c r="I404" s="386"/>
      <c r="J404" s="15"/>
      <c r="K404" s="378"/>
      <c r="L404" s="344"/>
      <c r="M404" s="344"/>
      <c r="N404" s="344"/>
      <c r="O404" s="360"/>
      <c r="P404" s="361"/>
      <c r="Q404" s="82"/>
    </row>
    <row r="405" spans="3:17" ht="13.5" customHeight="1" x14ac:dyDescent="0.15">
      <c r="C405" s="362">
        <f>C404+1</f>
        <v>393</v>
      </c>
      <c r="D405" s="47" t="str">
        <f t="shared" si="16"/>
        <v/>
      </c>
      <c r="E405" s="355"/>
      <c r="F405" s="447"/>
      <c r="G405" s="447"/>
      <c r="H405" s="515"/>
      <c r="I405" s="386"/>
      <c r="J405" s="15"/>
      <c r="K405" s="378"/>
      <c r="L405" s="344"/>
      <c r="M405" s="344"/>
      <c r="N405" s="344"/>
      <c r="O405" s="360"/>
      <c r="P405" s="361"/>
      <c r="Q405" s="82"/>
    </row>
    <row r="406" spans="3:17" ht="13.5" customHeight="1" x14ac:dyDescent="0.15">
      <c r="C406" s="362">
        <f t="shared" si="15"/>
        <v>394</v>
      </c>
      <c r="D406" s="47" t="str">
        <f t="shared" si="16"/>
        <v/>
      </c>
      <c r="E406" s="355"/>
      <c r="F406" s="447"/>
      <c r="G406" s="447"/>
      <c r="H406" s="515"/>
      <c r="I406" s="386"/>
      <c r="J406" s="15"/>
      <c r="K406" s="378"/>
      <c r="L406" s="344"/>
      <c r="M406" s="344"/>
      <c r="N406" s="344"/>
      <c r="O406" s="360"/>
      <c r="P406" s="361"/>
      <c r="Q406" s="82"/>
    </row>
    <row r="407" spans="3:17" ht="13.5" customHeight="1" x14ac:dyDescent="0.15">
      <c r="C407" s="362">
        <f t="shared" si="15"/>
        <v>395</v>
      </c>
      <c r="D407" s="47" t="str">
        <f t="shared" si="16"/>
        <v/>
      </c>
      <c r="E407" s="355"/>
      <c r="F407" s="447"/>
      <c r="G407" s="447"/>
      <c r="H407" s="515"/>
      <c r="I407" s="386"/>
      <c r="J407" s="15"/>
      <c r="K407" s="378"/>
      <c r="L407" s="344"/>
      <c r="M407" s="344"/>
      <c r="N407" s="344"/>
      <c r="O407" s="360"/>
      <c r="P407" s="361"/>
      <c r="Q407" s="82"/>
    </row>
    <row r="408" spans="3:17" ht="13.5" customHeight="1" x14ac:dyDescent="0.15">
      <c r="C408" s="362">
        <f t="shared" si="15"/>
        <v>396</v>
      </c>
      <c r="D408" s="47" t="str">
        <f t="shared" si="16"/>
        <v/>
      </c>
      <c r="E408" s="355"/>
      <c r="F408" s="447"/>
      <c r="G408" s="447"/>
      <c r="H408" s="515"/>
      <c r="I408" s="386"/>
      <c r="J408" s="15"/>
      <c r="K408" s="378"/>
      <c r="L408" s="344"/>
      <c r="M408" s="344"/>
      <c r="N408" s="344"/>
      <c r="O408" s="360"/>
      <c r="P408" s="361"/>
      <c r="Q408" s="82"/>
    </row>
    <row r="409" spans="3:17" ht="13.5" customHeight="1" x14ac:dyDescent="0.15">
      <c r="C409" s="362">
        <f t="shared" si="15"/>
        <v>397</v>
      </c>
      <c r="D409" s="47" t="str">
        <f t="shared" si="16"/>
        <v/>
      </c>
      <c r="E409" s="355"/>
      <c r="F409" s="447"/>
      <c r="G409" s="447"/>
      <c r="H409" s="515"/>
      <c r="I409" s="386"/>
      <c r="J409" s="15"/>
      <c r="K409" s="378"/>
      <c r="L409" s="344"/>
      <c r="M409" s="344"/>
      <c r="N409" s="344"/>
      <c r="O409" s="360"/>
      <c r="P409" s="361"/>
      <c r="Q409" s="82"/>
    </row>
    <row r="410" spans="3:17" ht="13.5" customHeight="1" x14ac:dyDescent="0.15">
      <c r="C410" s="362">
        <f t="shared" si="15"/>
        <v>398</v>
      </c>
      <c r="D410" s="47" t="str">
        <f t="shared" si="16"/>
        <v/>
      </c>
      <c r="E410" s="355"/>
      <c r="F410" s="447"/>
      <c r="G410" s="447"/>
      <c r="H410" s="515"/>
      <c r="I410" s="386"/>
      <c r="J410" s="15"/>
      <c r="K410" s="378"/>
      <c r="L410" s="344"/>
      <c r="M410" s="344"/>
      <c r="N410" s="344"/>
      <c r="O410" s="360"/>
      <c r="P410" s="361"/>
      <c r="Q410" s="82"/>
    </row>
    <row r="411" spans="3:17" ht="13.5" customHeight="1" x14ac:dyDescent="0.15">
      <c r="C411" s="362">
        <f t="shared" si="15"/>
        <v>399</v>
      </c>
      <c r="D411" s="47" t="str">
        <f t="shared" si="16"/>
        <v/>
      </c>
      <c r="E411" s="355"/>
      <c r="F411" s="447"/>
      <c r="G411" s="447"/>
      <c r="H411" s="515"/>
      <c r="I411" s="386"/>
      <c r="J411" s="15"/>
      <c r="K411" s="378"/>
      <c r="L411" s="344"/>
      <c r="M411" s="344"/>
      <c r="N411" s="344"/>
      <c r="O411" s="360"/>
      <c r="P411" s="361"/>
      <c r="Q411" s="82"/>
    </row>
    <row r="412" spans="3:17" ht="13.5" customHeight="1" x14ac:dyDescent="0.15">
      <c r="C412" s="362">
        <f t="shared" si="15"/>
        <v>400</v>
      </c>
      <c r="D412" s="47" t="str">
        <f t="shared" si="16"/>
        <v/>
      </c>
      <c r="E412" s="355"/>
      <c r="F412" s="447"/>
      <c r="G412" s="447"/>
      <c r="H412" s="515"/>
      <c r="I412" s="386"/>
      <c r="J412" s="15"/>
      <c r="K412" s="378"/>
      <c r="L412" s="344"/>
      <c r="M412" s="344"/>
      <c r="N412" s="344"/>
      <c r="O412" s="360"/>
      <c r="P412" s="361"/>
      <c r="Q412" s="82"/>
    </row>
    <row r="413" spans="3:17" ht="13.5" customHeight="1" x14ac:dyDescent="0.15">
      <c r="C413" s="362">
        <f t="shared" si="15"/>
        <v>401</v>
      </c>
      <c r="D413" s="47" t="str">
        <f t="shared" si="16"/>
        <v/>
      </c>
      <c r="E413" s="355"/>
      <c r="F413" s="447"/>
      <c r="G413" s="447"/>
      <c r="H413" s="515"/>
      <c r="I413" s="386"/>
      <c r="J413" s="15"/>
      <c r="K413" s="378"/>
      <c r="L413" s="344"/>
      <c r="M413" s="344"/>
      <c r="N413" s="344"/>
      <c r="O413" s="360"/>
      <c r="P413" s="361"/>
      <c r="Q413" s="82"/>
    </row>
    <row r="414" spans="3:17" ht="13.5" customHeight="1" x14ac:dyDescent="0.15">
      <c r="C414" s="362">
        <f t="shared" ref="C414:C477" si="17">C413+1</f>
        <v>402</v>
      </c>
      <c r="D414" s="47" t="str">
        <f t="shared" si="16"/>
        <v/>
      </c>
      <c r="E414" s="355"/>
      <c r="F414" s="447"/>
      <c r="G414" s="447"/>
      <c r="H414" s="515"/>
      <c r="I414" s="386"/>
      <c r="J414" s="15"/>
      <c r="K414" s="378"/>
      <c r="L414" s="344"/>
      <c r="M414" s="344"/>
      <c r="N414" s="344"/>
      <c r="O414" s="360"/>
      <c r="P414" s="361"/>
      <c r="Q414" s="82"/>
    </row>
    <row r="415" spans="3:17" ht="13.5" customHeight="1" x14ac:dyDescent="0.15">
      <c r="C415" s="362">
        <f t="shared" si="17"/>
        <v>403</v>
      </c>
      <c r="D415" s="47" t="str">
        <f t="shared" si="16"/>
        <v/>
      </c>
      <c r="E415" s="355"/>
      <c r="F415" s="447"/>
      <c r="G415" s="447"/>
      <c r="H415" s="515"/>
      <c r="I415" s="386"/>
      <c r="J415" s="15"/>
      <c r="K415" s="378"/>
      <c r="L415" s="344"/>
      <c r="M415" s="344"/>
      <c r="N415" s="344"/>
      <c r="O415" s="360"/>
      <c r="P415" s="361"/>
      <c r="Q415" s="82"/>
    </row>
    <row r="416" spans="3:17" ht="13.5" customHeight="1" x14ac:dyDescent="0.15">
      <c r="C416" s="362">
        <f t="shared" si="17"/>
        <v>404</v>
      </c>
      <c r="D416" s="47" t="str">
        <f t="shared" si="16"/>
        <v/>
      </c>
      <c r="E416" s="355"/>
      <c r="F416" s="447"/>
      <c r="G416" s="447"/>
      <c r="H416" s="515"/>
      <c r="I416" s="386"/>
      <c r="J416" s="15"/>
      <c r="K416" s="378"/>
      <c r="L416" s="344"/>
      <c r="M416" s="344"/>
      <c r="N416" s="344"/>
      <c r="O416" s="360"/>
      <c r="P416" s="361"/>
      <c r="Q416" s="82"/>
    </row>
    <row r="417" spans="3:17" ht="13.5" customHeight="1" x14ac:dyDescent="0.15">
      <c r="C417" s="362">
        <f t="shared" si="17"/>
        <v>405</v>
      </c>
      <c r="D417" s="47" t="str">
        <f t="shared" si="16"/>
        <v/>
      </c>
      <c r="E417" s="355"/>
      <c r="F417" s="447"/>
      <c r="G417" s="447"/>
      <c r="H417" s="515"/>
      <c r="I417" s="386"/>
      <c r="J417" s="15"/>
      <c r="K417" s="378"/>
      <c r="L417" s="344"/>
      <c r="M417" s="344"/>
      <c r="N417" s="344"/>
      <c r="O417" s="360"/>
      <c r="P417" s="361"/>
      <c r="Q417" s="82"/>
    </row>
    <row r="418" spans="3:17" ht="13.5" customHeight="1" x14ac:dyDescent="0.15">
      <c r="C418" s="362">
        <f t="shared" si="17"/>
        <v>406</v>
      </c>
      <c r="D418" s="47" t="str">
        <f t="shared" si="16"/>
        <v/>
      </c>
      <c r="E418" s="355"/>
      <c r="F418" s="447"/>
      <c r="G418" s="447"/>
      <c r="H418" s="515"/>
      <c r="I418" s="386"/>
      <c r="J418" s="15"/>
      <c r="K418" s="378"/>
      <c r="L418" s="344"/>
      <c r="M418" s="344"/>
      <c r="N418" s="344"/>
      <c r="O418" s="360"/>
      <c r="P418" s="361"/>
      <c r="Q418" s="82"/>
    </row>
    <row r="419" spans="3:17" ht="13.5" customHeight="1" x14ac:dyDescent="0.15">
      <c r="C419" s="362">
        <f t="shared" si="17"/>
        <v>407</v>
      </c>
      <c r="D419" s="47" t="str">
        <f t="shared" si="16"/>
        <v/>
      </c>
      <c r="E419" s="355"/>
      <c r="F419" s="447"/>
      <c r="G419" s="447"/>
      <c r="H419" s="515"/>
      <c r="I419" s="386"/>
      <c r="J419" s="15"/>
      <c r="K419" s="378"/>
      <c r="L419" s="344"/>
      <c r="M419" s="344"/>
      <c r="N419" s="344"/>
      <c r="O419" s="360"/>
      <c r="P419" s="361"/>
      <c r="Q419" s="82"/>
    </row>
    <row r="420" spans="3:17" ht="13.5" customHeight="1" x14ac:dyDescent="0.15">
      <c r="C420" s="362">
        <f t="shared" si="17"/>
        <v>408</v>
      </c>
      <c r="D420" s="47" t="str">
        <f t="shared" si="16"/>
        <v/>
      </c>
      <c r="E420" s="355"/>
      <c r="F420" s="447"/>
      <c r="G420" s="447"/>
      <c r="H420" s="515"/>
      <c r="I420" s="386"/>
      <c r="J420" s="15"/>
      <c r="K420" s="378"/>
      <c r="L420" s="344"/>
      <c r="M420" s="344"/>
      <c r="N420" s="344"/>
      <c r="O420" s="360"/>
      <c r="P420" s="361"/>
      <c r="Q420" s="82"/>
    </row>
    <row r="421" spans="3:17" ht="13.5" customHeight="1" x14ac:dyDescent="0.15">
      <c r="C421" s="362">
        <f t="shared" si="17"/>
        <v>409</v>
      </c>
      <c r="D421" s="47" t="str">
        <f t="shared" si="16"/>
        <v/>
      </c>
      <c r="E421" s="355"/>
      <c r="F421" s="447"/>
      <c r="G421" s="447"/>
      <c r="H421" s="515"/>
      <c r="I421" s="386"/>
      <c r="J421" s="15"/>
      <c r="K421" s="378"/>
      <c r="L421" s="344"/>
      <c r="M421" s="344"/>
      <c r="N421" s="344"/>
      <c r="O421" s="360"/>
      <c r="P421" s="361"/>
      <c r="Q421" s="82"/>
    </row>
    <row r="422" spans="3:17" ht="13.5" customHeight="1" x14ac:dyDescent="0.15">
      <c r="C422" s="362">
        <f t="shared" si="17"/>
        <v>410</v>
      </c>
      <c r="D422" s="47" t="str">
        <f t="shared" si="16"/>
        <v/>
      </c>
      <c r="E422" s="355"/>
      <c r="F422" s="447"/>
      <c r="G422" s="447"/>
      <c r="H422" s="515"/>
      <c r="I422" s="386"/>
      <c r="J422" s="15"/>
      <c r="K422" s="378"/>
      <c r="L422" s="344"/>
      <c r="M422" s="344"/>
      <c r="N422" s="344"/>
      <c r="O422" s="360"/>
      <c r="P422" s="361"/>
      <c r="Q422" s="82"/>
    </row>
    <row r="423" spans="3:17" ht="13.5" customHeight="1" x14ac:dyDescent="0.15">
      <c r="C423" s="362">
        <f t="shared" si="17"/>
        <v>411</v>
      </c>
      <c r="D423" s="47" t="str">
        <f t="shared" si="16"/>
        <v/>
      </c>
      <c r="E423" s="355"/>
      <c r="F423" s="447"/>
      <c r="G423" s="447"/>
      <c r="H423" s="515"/>
      <c r="I423" s="386"/>
      <c r="J423" s="15"/>
      <c r="K423" s="378"/>
      <c r="L423" s="344"/>
      <c r="M423" s="344"/>
      <c r="N423" s="344"/>
      <c r="O423" s="360"/>
      <c r="P423" s="361"/>
      <c r="Q423" s="82"/>
    </row>
    <row r="424" spans="3:17" ht="13.5" customHeight="1" x14ac:dyDescent="0.15">
      <c r="C424" s="362">
        <f t="shared" si="17"/>
        <v>412</v>
      </c>
      <c r="D424" s="47" t="str">
        <f t="shared" si="16"/>
        <v/>
      </c>
      <c r="E424" s="355"/>
      <c r="F424" s="447"/>
      <c r="G424" s="447"/>
      <c r="H424" s="515"/>
      <c r="I424" s="386"/>
      <c r="J424" s="15"/>
      <c r="K424" s="378"/>
      <c r="L424" s="344"/>
      <c r="M424" s="344"/>
      <c r="N424" s="344"/>
      <c r="O424" s="360"/>
      <c r="P424" s="361"/>
      <c r="Q424" s="82"/>
    </row>
    <row r="425" spans="3:17" ht="13.5" customHeight="1" x14ac:dyDescent="0.15">
      <c r="C425" s="362">
        <f t="shared" si="17"/>
        <v>413</v>
      </c>
      <c r="D425" s="47" t="str">
        <f t="shared" si="16"/>
        <v/>
      </c>
      <c r="E425" s="355"/>
      <c r="F425" s="447"/>
      <c r="G425" s="447"/>
      <c r="H425" s="515"/>
      <c r="I425" s="386"/>
      <c r="J425" s="15"/>
      <c r="K425" s="378"/>
      <c r="L425" s="344"/>
      <c r="M425" s="344"/>
      <c r="N425" s="344"/>
      <c r="O425" s="360"/>
      <c r="P425" s="361"/>
      <c r="Q425" s="82"/>
    </row>
    <row r="426" spans="3:17" ht="13.5" customHeight="1" x14ac:dyDescent="0.15">
      <c r="C426" s="362">
        <f t="shared" si="17"/>
        <v>414</v>
      </c>
      <c r="D426" s="47" t="str">
        <f t="shared" si="16"/>
        <v/>
      </c>
      <c r="E426" s="355"/>
      <c r="F426" s="447"/>
      <c r="G426" s="447"/>
      <c r="H426" s="515"/>
      <c r="I426" s="386"/>
      <c r="J426" s="15"/>
      <c r="K426" s="378"/>
      <c r="L426" s="344"/>
      <c r="M426" s="344"/>
      <c r="N426" s="344"/>
      <c r="O426" s="360"/>
      <c r="P426" s="361"/>
      <c r="Q426" s="82"/>
    </row>
    <row r="427" spans="3:17" ht="13.5" customHeight="1" x14ac:dyDescent="0.15">
      <c r="C427" s="362">
        <f t="shared" si="17"/>
        <v>415</v>
      </c>
      <c r="D427" s="47" t="str">
        <f t="shared" si="16"/>
        <v/>
      </c>
      <c r="E427" s="355"/>
      <c r="F427" s="447"/>
      <c r="G427" s="447"/>
      <c r="H427" s="515"/>
      <c r="I427" s="386"/>
      <c r="J427" s="15"/>
      <c r="K427" s="378"/>
      <c r="L427" s="344"/>
      <c r="M427" s="344"/>
      <c r="N427" s="344"/>
      <c r="O427" s="360"/>
      <c r="P427" s="361"/>
      <c r="Q427" s="82"/>
    </row>
    <row r="428" spans="3:17" ht="13.5" customHeight="1" x14ac:dyDescent="0.15">
      <c r="C428" s="362">
        <f t="shared" si="17"/>
        <v>416</v>
      </c>
      <c r="D428" s="47" t="str">
        <f t="shared" si="16"/>
        <v/>
      </c>
      <c r="E428" s="355"/>
      <c r="F428" s="447"/>
      <c r="G428" s="447"/>
      <c r="H428" s="515"/>
      <c r="I428" s="386"/>
      <c r="J428" s="15"/>
      <c r="K428" s="378"/>
      <c r="L428" s="344"/>
      <c r="M428" s="344"/>
      <c r="N428" s="344"/>
      <c r="O428" s="360"/>
      <c r="P428" s="361"/>
      <c r="Q428" s="82"/>
    </row>
    <row r="429" spans="3:17" ht="13.5" customHeight="1" x14ac:dyDescent="0.15">
      <c r="C429" s="362">
        <f t="shared" si="17"/>
        <v>417</v>
      </c>
      <c r="D429" s="47" t="str">
        <f t="shared" si="16"/>
        <v/>
      </c>
      <c r="E429" s="355"/>
      <c r="F429" s="447"/>
      <c r="G429" s="447"/>
      <c r="H429" s="515"/>
      <c r="I429" s="386"/>
      <c r="J429" s="15"/>
      <c r="K429" s="378"/>
      <c r="L429" s="344"/>
      <c r="M429" s="344"/>
      <c r="N429" s="344"/>
      <c r="O429" s="360"/>
      <c r="P429" s="361"/>
      <c r="Q429" s="82"/>
    </row>
    <row r="430" spans="3:17" ht="13.5" customHeight="1" x14ac:dyDescent="0.15">
      <c r="C430" s="362">
        <f t="shared" si="17"/>
        <v>418</v>
      </c>
      <c r="D430" s="47" t="str">
        <f t="shared" si="16"/>
        <v/>
      </c>
      <c r="E430" s="355"/>
      <c r="F430" s="447"/>
      <c r="G430" s="447"/>
      <c r="H430" s="515"/>
      <c r="I430" s="386"/>
      <c r="J430" s="15"/>
      <c r="K430" s="378"/>
      <c r="L430" s="344"/>
      <c r="M430" s="344"/>
      <c r="N430" s="344"/>
      <c r="O430" s="360"/>
      <c r="P430" s="361"/>
      <c r="Q430" s="82"/>
    </row>
    <row r="431" spans="3:17" ht="13.5" customHeight="1" x14ac:dyDescent="0.15">
      <c r="C431" s="362">
        <f t="shared" si="17"/>
        <v>419</v>
      </c>
      <c r="D431" s="47" t="str">
        <f t="shared" si="16"/>
        <v/>
      </c>
      <c r="E431" s="355"/>
      <c r="F431" s="447"/>
      <c r="G431" s="447"/>
      <c r="H431" s="515"/>
      <c r="I431" s="386"/>
      <c r="J431" s="15"/>
      <c r="K431" s="378"/>
      <c r="L431" s="344"/>
      <c r="M431" s="344"/>
      <c r="N431" s="344"/>
      <c r="O431" s="360"/>
      <c r="P431" s="361"/>
      <c r="Q431" s="82"/>
    </row>
    <row r="432" spans="3:17" ht="13.5" customHeight="1" x14ac:dyDescent="0.15">
      <c r="C432" s="362">
        <f t="shared" si="17"/>
        <v>420</v>
      </c>
      <c r="D432" s="47" t="str">
        <f t="shared" si="16"/>
        <v/>
      </c>
      <c r="E432" s="355"/>
      <c r="F432" s="447"/>
      <c r="G432" s="447"/>
      <c r="H432" s="515"/>
      <c r="I432" s="386"/>
      <c r="J432" s="15"/>
      <c r="K432" s="378"/>
      <c r="L432" s="344"/>
      <c r="M432" s="344"/>
      <c r="N432" s="344"/>
      <c r="O432" s="360"/>
      <c r="P432" s="361"/>
      <c r="Q432" s="82"/>
    </row>
    <row r="433" spans="3:17" ht="13.5" customHeight="1" x14ac:dyDescent="0.15">
      <c r="C433" s="362">
        <f t="shared" si="17"/>
        <v>421</v>
      </c>
      <c r="D433" s="47" t="str">
        <f t="shared" si="16"/>
        <v/>
      </c>
      <c r="E433" s="355"/>
      <c r="F433" s="447"/>
      <c r="G433" s="447"/>
      <c r="H433" s="515"/>
      <c r="I433" s="386"/>
      <c r="J433" s="15"/>
      <c r="K433" s="378"/>
      <c r="L433" s="344"/>
      <c r="M433" s="344"/>
      <c r="N433" s="344"/>
      <c r="O433" s="360"/>
      <c r="P433" s="361"/>
      <c r="Q433" s="82"/>
    </row>
    <row r="434" spans="3:17" ht="13.5" customHeight="1" x14ac:dyDescent="0.15">
      <c r="C434" s="362">
        <f t="shared" si="17"/>
        <v>422</v>
      </c>
      <c r="D434" s="47" t="str">
        <f t="shared" si="16"/>
        <v/>
      </c>
      <c r="E434" s="355"/>
      <c r="F434" s="447"/>
      <c r="G434" s="447"/>
      <c r="H434" s="515"/>
      <c r="I434" s="386"/>
      <c r="J434" s="15"/>
      <c r="K434" s="378"/>
      <c r="L434" s="344"/>
      <c r="M434" s="344"/>
      <c r="N434" s="344"/>
      <c r="O434" s="360"/>
      <c r="P434" s="361"/>
      <c r="Q434" s="82"/>
    </row>
    <row r="435" spans="3:17" ht="13.5" customHeight="1" x14ac:dyDescent="0.15">
      <c r="C435" s="362">
        <f t="shared" si="17"/>
        <v>423</v>
      </c>
      <c r="D435" s="47" t="str">
        <f t="shared" si="16"/>
        <v/>
      </c>
      <c r="E435" s="355"/>
      <c r="F435" s="447"/>
      <c r="G435" s="447"/>
      <c r="H435" s="515"/>
      <c r="I435" s="386"/>
      <c r="J435" s="15"/>
      <c r="K435" s="378"/>
      <c r="L435" s="344"/>
      <c r="M435" s="344"/>
      <c r="N435" s="344"/>
      <c r="O435" s="360"/>
      <c r="P435" s="361"/>
      <c r="Q435" s="82"/>
    </row>
    <row r="436" spans="3:17" ht="13.5" customHeight="1" x14ac:dyDescent="0.15">
      <c r="C436" s="362">
        <f t="shared" si="17"/>
        <v>424</v>
      </c>
      <c r="D436" s="47" t="str">
        <f t="shared" si="16"/>
        <v/>
      </c>
      <c r="E436" s="355"/>
      <c r="F436" s="447"/>
      <c r="G436" s="447"/>
      <c r="H436" s="515"/>
      <c r="I436" s="386"/>
      <c r="J436" s="15"/>
      <c r="K436" s="378"/>
      <c r="L436" s="344"/>
      <c r="M436" s="344"/>
      <c r="N436" s="344"/>
      <c r="O436" s="360"/>
      <c r="P436" s="361"/>
      <c r="Q436" s="82"/>
    </row>
    <row r="437" spans="3:17" ht="13.5" customHeight="1" x14ac:dyDescent="0.15">
      <c r="C437" s="362">
        <f t="shared" si="17"/>
        <v>425</v>
      </c>
      <c r="D437" s="47" t="str">
        <f t="shared" si="16"/>
        <v/>
      </c>
      <c r="E437" s="355"/>
      <c r="F437" s="447"/>
      <c r="G437" s="447"/>
      <c r="H437" s="515"/>
      <c r="I437" s="386"/>
      <c r="J437" s="15"/>
      <c r="K437" s="378"/>
      <c r="L437" s="344"/>
      <c r="M437" s="344"/>
      <c r="N437" s="344"/>
      <c r="O437" s="360"/>
      <c r="P437" s="361"/>
      <c r="Q437" s="82"/>
    </row>
    <row r="438" spans="3:17" ht="13.5" customHeight="1" x14ac:dyDescent="0.15">
      <c r="C438" s="362">
        <f t="shared" si="17"/>
        <v>426</v>
      </c>
      <c r="D438" s="47" t="str">
        <f t="shared" si="16"/>
        <v/>
      </c>
      <c r="E438" s="355"/>
      <c r="F438" s="447"/>
      <c r="G438" s="447"/>
      <c r="H438" s="515"/>
      <c r="I438" s="386"/>
      <c r="J438" s="15"/>
      <c r="K438" s="378"/>
      <c r="L438" s="344"/>
      <c r="M438" s="344"/>
      <c r="N438" s="344"/>
      <c r="O438" s="360"/>
      <c r="P438" s="361"/>
      <c r="Q438" s="82"/>
    </row>
    <row r="439" spans="3:17" ht="13.5" customHeight="1" x14ac:dyDescent="0.15">
      <c r="C439" s="362">
        <f t="shared" si="17"/>
        <v>427</v>
      </c>
      <c r="D439" s="47" t="str">
        <f t="shared" si="16"/>
        <v/>
      </c>
      <c r="E439" s="355"/>
      <c r="F439" s="447"/>
      <c r="G439" s="447"/>
      <c r="H439" s="515"/>
      <c r="I439" s="386"/>
      <c r="J439" s="15"/>
      <c r="K439" s="378"/>
      <c r="L439" s="344"/>
      <c r="M439" s="344"/>
      <c r="N439" s="344"/>
      <c r="O439" s="360"/>
      <c r="P439" s="361"/>
      <c r="Q439" s="82"/>
    </row>
    <row r="440" spans="3:17" ht="13.5" customHeight="1" x14ac:dyDescent="0.15">
      <c r="C440" s="362">
        <f t="shared" si="17"/>
        <v>428</v>
      </c>
      <c r="D440" s="47" t="str">
        <f t="shared" si="16"/>
        <v/>
      </c>
      <c r="E440" s="355"/>
      <c r="F440" s="447"/>
      <c r="G440" s="447"/>
      <c r="H440" s="515"/>
      <c r="I440" s="386"/>
      <c r="J440" s="15"/>
      <c r="K440" s="378"/>
      <c r="L440" s="344"/>
      <c r="M440" s="344"/>
      <c r="N440" s="344"/>
      <c r="O440" s="360"/>
      <c r="P440" s="361"/>
      <c r="Q440" s="82"/>
    </row>
    <row r="441" spans="3:17" ht="13.5" customHeight="1" x14ac:dyDescent="0.15">
      <c r="C441" s="362">
        <f t="shared" si="17"/>
        <v>429</v>
      </c>
      <c r="D441" s="47" t="str">
        <f t="shared" si="16"/>
        <v/>
      </c>
      <c r="E441" s="355"/>
      <c r="F441" s="447"/>
      <c r="G441" s="447"/>
      <c r="H441" s="515"/>
      <c r="I441" s="386"/>
      <c r="J441" s="15"/>
      <c r="K441" s="378"/>
      <c r="L441" s="344"/>
      <c r="M441" s="344"/>
      <c r="N441" s="344"/>
      <c r="O441" s="360"/>
      <c r="P441" s="361"/>
      <c r="Q441" s="82"/>
    </row>
    <row r="442" spans="3:17" ht="13.5" customHeight="1" x14ac:dyDescent="0.15">
      <c r="C442" s="362">
        <f t="shared" si="17"/>
        <v>430</v>
      </c>
      <c r="D442" s="47" t="str">
        <f t="shared" si="16"/>
        <v/>
      </c>
      <c r="E442" s="355"/>
      <c r="F442" s="447"/>
      <c r="G442" s="447"/>
      <c r="H442" s="515"/>
      <c r="I442" s="386"/>
      <c r="J442" s="15"/>
      <c r="K442" s="378"/>
      <c r="L442" s="344"/>
      <c r="M442" s="344"/>
      <c r="N442" s="344"/>
      <c r="O442" s="360"/>
      <c r="P442" s="361"/>
      <c r="Q442" s="82"/>
    </row>
    <row r="443" spans="3:17" ht="13.5" customHeight="1" x14ac:dyDescent="0.15">
      <c r="C443" s="362">
        <f t="shared" si="17"/>
        <v>431</v>
      </c>
      <c r="D443" s="47" t="str">
        <f t="shared" si="16"/>
        <v/>
      </c>
      <c r="E443" s="355"/>
      <c r="F443" s="447"/>
      <c r="G443" s="447"/>
      <c r="H443" s="515"/>
      <c r="I443" s="386"/>
      <c r="J443" s="15"/>
      <c r="K443" s="378"/>
      <c r="L443" s="344"/>
      <c r="M443" s="344"/>
      <c r="N443" s="344"/>
      <c r="O443" s="360"/>
      <c r="P443" s="361"/>
      <c r="Q443" s="82"/>
    </row>
    <row r="444" spans="3:17" ht="13.5" customHeight="1" x14ac:dyDescent="0.15">
      <c r="C444" s="362">
        <f t="shared" si="17"/>
        <v>432</v>
      </c>
      <c r="D444" s="47" t="str">
        <f t="shared" si="16"/>
        <v/>
      </c>
      <c r="E444" s="355"/>
      <c r="F444" s="447"/>
      <c r="G444" s="447"/>
      <c r="H444" s="515"/>
      <c r="I444" s="386"/>
      <c r="J444" s="15"/>
      <c r="K444" s="378"/>
      <c r="L444" s="344"/>
      <c r="M444" s="344"/>
      <c r="N444" s="344"/>
      <c r="O444" s="360"/>
      <c r="P444" s="361"/>
      <c r="Q444" s="82"/>
    </row>
    <row r="445" spans="3:17" ht="13.5" customHeight="1" x14ac:dyDescent="0.15">
      <c r="C445" s="362">
        <f t="shared" si="17"/>
        <v>433</v>
      </c>
      <c r="D445" s="47" t="str">
        <f t="shared" si="16"/>
        <v/>
      </c>
      <c r="E445" s="355"/>
      <c r="F445" s="447"/>
      <c r="G445" s="447"/>
      <c r="H445" s="515"/>
      <c r="I445" s="386"/>
      <c r="J445" s="15"/>
      <c r="K445" s="378"/>
      <c r="L445" s="344"/>
      <c r="M445" s="344"/>
      <c r="N445" s="344"/>
      <c r="O445" s="360"/>
      <c r="P445" s="361"/>
      <c r="Q445" s="82"/>
    </row>
    <row r="446" spans="3:17" ht="13.5" customHeight="1" x14ac:dyDescent="0.15">
      <c r="C446" s="362">
        <f t="shared" si="17"/>
        <v>434</v>
      </c>
      <c r="D446" s="47" t="str">
        <f t="shared" si="16"/>
        <v/>
      </c>
      <c r="E446" s="355"/>
      <c r="F446" s="447"/>
      <c r="G446" s="447"/>
      <c r="H446" s="515"/>
      <c r="I446" s="386"/>
      <c r="J446" s="15"/>
      <c r="K446" s="378"/>
      <c r="L446" s="344"/>
      <c r="M446" s="344"/>
      <c r="N446" s="344"/>
      <c r="O446" s="360"/>
      <c r="P446" s="361"/>
      <c r="Q446" s="82"/>
    </row>
    <row r="447" spans="3:17" ht="13.5" customHeight="1" x14ac:dyDescent="0.15">
      <c r="C447" s="362">
        <f t="shared" si="17"/>
        <v>435</v>
      </c>
      <c r="D447" s="47" t="str">
        <f t="shared" si="16"/>
        <v/>
      </c>
      <c r="E447" s="355"/>
      <c r="F447" s="447"/>
      <c r="G447" s="447"/>
      <c r="H447" s="515"/>
      <c r="I447" s="386"/>
      <c r="J447" s="15"/>
      <c r="K447" s="378"/>
      <c r="L447" s="344"/>
      <c r="M447" s="344"/>
      <c r="N447" s="344"/>
      <c r="O447" s="360"/>
      <c r="P447" s="361"/>
      <c r="Q447" s="82"/>
    </row>
    <row r="448" spans="3:17" ht="13.5" customHeight="1" x14ac:dyDescent="0.15">
      <c r="C448" s="362">
        <f t="shared" si="17"/>
        <v>436</v>
      </c>
      <c r="D448" s="47" t="str">
        <f t="shared" si="16"/>
        <v/>
      </c>
      <c r="E448" s="355"/>
      <c r="F448" s="447"/>
      <c r="G448" s="447"/>
      <c r="H448" s="515"/>
      <c r="I448" s="386"/>
      <c r="J448" s="15"/>
      <c r="K448" s="378"/>
      <c r="L448" s="344"/>
      <c r="M448" s="344"/>
      <c r="N448" s="344"/>
      <c r="O448" s="360"/>
      <c r="P448" s="361"/>
      <c r="Q448" s="82"/>
    </row>
    <row r="449" spans="3:17" ht="13.5" customHeight="1" x14ac:dyDescent="0.15">
      <c r="C449" s="362">
        <f t="shared" si="17"/>
        <v>437</v>
      </c>
      <c r="D449" s="47" t="str">
        <f t="shared" si="16"/>
        <v/>
      </c>
      <c r="E449" s="355"/>
      <c r="F449" s="447"/>
      <c r="G449" s="447"/>
      <c r="H449" s="515"/>
      <c r="I449" s="386"/>
      <c r="J449" s="15"/>
      <c r="K449" s="378"/>
      <c r="L449" s="344"/>
      <c r="M449" s="344"/>
      <c r="N449" s="344"/>
      <c r="O449" s="360"/>
      <c r="P449" s="361"/>
      <c r="Q449" s="82"/>
    </row>
    <row r="450" spans="3:17" ht="13.5" customHeight="1" x14ac:dyDescent="0.15">
      <c r="C450" s="362">
        <f t="shared" si="17"/>
        <v>438</v>
      </c>
      <c r="D450" s="47" t="str">
        <f t="shared" si="16"/>
        <v/>
      </c>
      <c r="E450" s="355"/>
      <c r="F450" s="447"/>
      <c r="G450" s="447"/>
      <c r="H450" s="515"/>
      <c r="I450" s="386"/>
      <c r="J450" s="15"/>
      <c r="K450" s="378"/>
      <c r="L450" s="344"/>
      <c r="M450" s="344"/>
      <c r="N450" s="344"/>
      <c r="O450" s="360"/>
      <c r="P450" s="361"/>
      <c r="Q450" s="82"/>
    </row>
    <row r="451" spans="3:17" ht="13.5" customHeight="1" x14ac:dyDescent="0.15">
      <c r="C451" s="362">
        <f t="shared" si="17"/>
        <v>439</v>
      </c>
      <c r="D451" s="47" t="str">
        <f t="shared" si="16"/>
        <v/>
      </c>
      <c r="E451" s="355"/>
      <c r="F451" s="447"/>
      <c r="G451" s="447"/>
      <c r="H451" s="515"/>
      <c r="I451" s="386"/>
      <c r="J451" s="15"/>
      <c r="K451" s="378"/>
      <c r="L451" s="344"/>
      <c r="M451" s="344"/>
      <c r="N451" s="344"/>
      <c r="O451" s="360"/>
      <c r="P451" s="361"/>
      <c r="Q451" s="82"/>
    </row>
    <row r="452" spans="3:17" ht="13.5" customHeight="1" x14ac:dyDescent="0.15">
      <c r="C452" s="362">
        <f t="shared" si="17"/>
        <v>440</v>
      </c>
      <c r="D452" s="47" t="str">
        <f t="shared" si="16"/>
        <v/>
      </c>
      <c r="E452" s="355"/>
      <c r="F452" s="447"/>
      <c r="G452" s="447"/>
      <c r="H452" s="515"/>
      <c r="I452" s="386"/>
      <c r="J452" s="15"/>
      <c r="K452" s="378"/>
      <c r="L452" s="344"/>
      <c r="M452" s="344"/>
      <c r="N452" s="344"/>
      <c r="O452" s="360"/>
      <c r="P452" s="361"/>
      <c r="Q452" s="82"/>
    </row>
    <row r="453" spans="3:17" ht="13.5" customHeight="1" x14ac:dyDescent="0.15">
      <c r="C453" s="362">
        <f t="shared" si="17"/>
        <v>441</v>
      </c>
      <c r="D453" s="47" t="str">
        <f t="shared" si="16"/>
        <v/>
      </c>
      <c r="E453" s="355"/>
      <c r="F453" s="447"/>
      <c r="G453" s="447"/>
      <c r="H453" s="515"/>
      <c r="I453" s="386"/>
      <c r="J453" s="15"/>
      <c r="K453" s="378"/>
      <c r="L453" s="344"/>
      <c r="M453" s="344"/>
      <c r="N453" s="344"/>
      <c r="O453" s="360"/>
      <c r="P453" s="361"/>
      <c r="Q453" s="82"/>
    </row>
    <row r="454" spans="3:17" ht="13.5" customHeight="1" x14ac:dyDescent="0.15">
      <c r="C454" s="362">
        <f t="shared" si="17"/>
        <v>442</v>
      </c>
      <c r="D454" s="47" t="str">
        <f t="shared" si="16"/>
        <v/>
      </c>
      <c r="E454" s="355"/>
      <c r="F454" s="447"/>
      <c r="G454" s="447"/>
      <c r="H454" s="515"/>
      <c r="I454" s="386"/>
      <c r="J454" s="15"/>
      <c r="K454" s="378"/>
      <c r="L454" s="344"/>
      <c r="M454" s="344"/>
      <c r="N454" s="344"/>
      <c r="O454" s="360"/>
      <c r="P454" s="361"/>
      <c r="Q454" s="82"/>
    </row>
    <row r="455" spans="3:17" ht="13.5" customHeight="1" x14ac:dyDescent="0.15">
      <c r="C455" s="362">
        <f t="shared" si="17"/>
        <v>443</v>
      </c>
      <c r="D455" s="47" t="str">
        <f t="shared" si="16"/>
        <v/>
      </c>
      <c r="E455" s="355"/>
      <c r="F455" s="447"/>
      <c r="G455" s="447"/>
      <c r="H455" s="515"/>
      <c r="I455" s="386"/>
      <c r="J455" s="15"/>
      <c r="K455" s="378"/>
      <c r="L455" s="344"/>
      <c r="M455" s="344"/>
      <c r="N455" s="344"/>
      <c r="O455" s="360"/>
      <c r="P455" s="361"/>
      <c r="Q455" s="82"/>
    </row>
    <row r="456" spans="3:17" ht="13.5" customHeight="1" x14ac:dyDescent="0.15">
      <c r="C456" s="362">
        <f t="shared" si="17"/>
        <v>444</v>
      </c>
      <c r="D456" s="47" t="str">
        <f t="shared" si="16"/>
        <v/>
      </c>
      <c r="E456" s="355"/>
      <c r="F456" s="447"/>
      <c r="G456" s="447"/>
      <c r="H456" s="515"/>
      <c r="I456" s="386"/>
      <c r="J456" s="15"/>
      <c r="K456" s="378"/>
      <c r="L456" s="344"/>
      <c r="M456" s="344"/>
      <c r="N456" s="344"/>
      <c r="O456" s="360"/>
      <c r="P456" s="361"/>
      <c r="Q456" s="82"/>
    </row>
    <row r="457" spans="3:17" ht="13.5" customHeight="1" x14ac:dyDescent="0.15">
      <c r="C457" s="362">
        <f t="shared" si="17"/>
        <v>445</v>
      </c>
      <c r="D457" s="47" t="str">
        <f t="shared" si="16"/>
        <v/>
      </c>
      <c r="E457" s="355"/>
      <c r="F457" s="447"/>
      <c r="G457" s="447"/>
      <c r="H457" s="515"/>
      <c r="I457" s="386"/>
      <c r="J457" s="15"/>
      <c r="K457" s="378"/>
      <c r="L457" s="344"/>
      <c r="M457" s="344"/>
      <c r="N457" s="344"/>
      <c r="O457" s="360"/>
      <c r="P457" s="361"/>
      <c r="Q457" s="82"/>
    </row>
    <row r="458" spans="3:17" ht="13.5" customHeight="1" x14ac:dyDescent="0.15">
      <c r="C458" s="362">
        <f t="shared" si="17"/>
        <v>446</v>
      </c>
      <c r="D458" s="47" t="str">
        <f t="shared" si="16"/>
        <v/>
      </c>
      <c r="E458" s="355"/>
      <c r="F458" s="447"/>
      <c r="G458" s="447"/>
      <c r="H458" s="515"/>
      <c r="I458" s="386"/>
      <c r="J458" s="15"/>
      <c r="K458" s="378"/>
      <c r="L458" s="344"/>
      <c r="M458" s="344"/>
      <c r="N458" s="344"/>
      <c r="O458" s="360"/>
      <c r="P458" s="361"/>
      <c r="Q458" s="82"/>
    </row>
    <row r="459" spans="3:17" ht="13.5" customHeight="1" x14ac:dyDescent="0.15">
      <c r="C459" s="362">
        <f t="shared" si="17"/>
        <v>447</v>
      </c>
      <c r="D459" s="47" t="str">
        <f t="shared" si="16"/>
        <v/>
      </c>
      <c r="E459" s="355"/>
      <c r="F459" s="447"/>
      <c r="G459" s="447"/>
      <c r="H459" s="515"/>
      <c r="I459" s="386"/>
      <c r="J459" s="15"/>
      <c r="K459" s="378"/>
      <c r="L459" s="344"/>
      <c r="M459" s="344"/>
      <c r="N459" s="344"/>
      <c r="O459" s="360"/>
      <c r="P459" s="361"/>
      <c r="Q459" s="82"/>
    </row>
    <row r="460" spans="3:17" ht="13.5" customHeight="1" x14ac:dyDescent="0.15">
      <c r="C460" s="362">
        <f t="shared" si="17"/>
        <v>448</v>
      </c>
      <c r="D460" s="47" t="str">
        <f t="shared" si="16"/>
        <v/>
      </c>
      <c r="E460" s="355"/>
      <c r="F460" s="447"/>
      <c r="G460" s="447"/>
      <c r="H460" s="515"/>
      <c r="I460" s="386"/>
      <c r="J460" s="15"/>
      <c r="K460" s="378"/>
      <c r="L460" s="344"/>
      <c r="M460" s="344"/>
      <c r="N460" s="344"/>
      <c r="O460" s="360"/>
      <c r="P460" s="361"/>
      <c r="Q460" s="82"/>
    </row>
    <row r="461" spans="3:17" ht="13.5" customHeight="1" x14ac:dyDescent="0.15">
      <c r="C461" s="362">
        <f t="shared" si="17"/>
        <v>449</v>
      </c>
      <c r="D461" s="47" t="str">
        <f t="shared" ref="D461:D524" si="18">IF(E461="","",IF(E461&lt;=$S$2,"○",""))</f>
        <v/>
      </c>
      <c r="E461" s="355"/>
      <c r="F461" s="447"/>
      <c r="G461" s="447"/>
      <c r="H461" s="515"/>
      <c r="I461" s="386"/>
      <c r="J461" s="15"/>
      <c r="K461" s="378"/>
      <c r="L461" s="344"/>
      <c r="M461" s="344"/>
      <c r="N461" s="344"/>
      <c r="O461" s="360"/>
      <c r="P461" s="361"/>
      <c r="Q461" s="82"/>
    </row>
    <row r="462" spans="3:17" ht="13.5" customHeight="1" x14ac:dyDescent="0.15">
      <c r="C462" s="362">
        <f>C461+1</f>
        <v>450</v>
      </c>
      <c r="D462" s="47" t="str">
        <f t="shared" si="18"/>
        <v/>
      </c>
      <c r="E462" s="355"/>
      <c r="F462" s="447"/>
      <c r="G462" s="447"/>
      <c r="H462" s="515"/>
      <c r="I462" s="386"/>
      <c r="J462" s="15"/>
      <c r="K462" s="378"/>
      <c r="L462" s="344"/>
      <c r="M462" s="344"/>
      <c r="N462" s="344"/>
      <c r="O462" s="360"/>
      <c r="P462" s="361"/>
      <c r="Q462" s="82"/>
    </row>
    <row r="463" spans="3:17" ht="13.5" customHeight="1" x14ac:dyDescent="0.15">
      <c r="C463" s="362">
        <f>C462+1</f>
        <v>451</v>
      </c>
      <c r="D463" s="47" t="str">
        <f t="shared" si="18"/>
        <v/>
      </c>
      <c r="E463" s="355"/>
      <c r="F463" s="447"/>
      <c r="G463" s="447"/>
      <c r="H463" s="515"/>
      <c r="I463" s="386"/>
      <c r="J463" s="15"/>
      <c r="K463" s="378"/>
      <c r="L463" s="344"/>
      <c r="M463" s="344"/>
      <c r="N463" s="344"/>
      <c r="O463" s="360"/>
      <c r="P463" s="361"/>
      <c r="Q463" s="82"/>
    </row>
    <row r="464" spans="3:17" ht="13.5" customHeight="1" x14ac:dyDescent="0.15">
      <c r="C464" s="362">
        <f>C463+1</f>
        <v>452</v>
      </c>
      <c r="D464" s="47" t="str">
        <f t="shared" si="18"/>
        <v/>
      </c>
      <c r="E464" s="355"/>
      <c r="F464" s="447"/>
      <c r="G464" s="447"/>
      <c r="H464" s="515"/>
      <c r="I464" s="386"/>
      <c r="J464" s="15"/>
      <c r="K464" s="378"/>
      <c r="L464" s="344"/>
      <c r="M464" s="344"/>
      <c r="N464" s="344"/>
      <c r="O464" s="360"/>
      <c r="P464" s="361"/>
      <c r="Q464" s="82"/>
    </row>
    <row r="465" spans="3:17" ht="13.5" customHeight="1" x14ac:dyDescent="0.15">
      <c r="C465" s="362">
        <f>C464+1</f>
        <v>453</v>
      </c>
      <c r="D465" s="47" t="str">
        <f t="shared" si="18"/>
        <v/>
      </c>
      <c r="E465" s="355"/>
      <c r="F465" s="447"/>
      <c r="G465" s="447"/>
      <c r="H465" s="515"/>
      <c r="I465" s="386"/>
      <c r="J465" s="15"/>
      <c r="K465" s="378"/>
      <c r="L465" s="344"/>
      <c r="M465" s="344"/>
      <c r="N465" s="344"/>
      <c r="O465" s="360"/>
      <c r="P465" s="361"/>
      <c r="Q465" s="82"/>
    </row>
    <row r="466" spans="3:17" ht="13.5" customHeight="1" x14ac:dyDescent="0.15">
      <c r="C466" s="362">
        <f t="shared" si="17"/>
        <v>454</v>
      </c>
      <c r="D466" s="47" t="str">
        <f t="shared" si="18"/>
        <v/>
      </c>
      <c r="E466" s="355"/>
      <c r="F466" s="447"/>
      <c r="G466" s="447"/>
      <c r="H466" s="515"/>
      <c r="I466" s="386"/>
      <c r="J466" s="15"/>
      <c r="K466" s="378"/>
      <c r="L466" s="344"/>
      <c r="M466" s="344"/>
      <c r="N466" s="344"/>
      <c r="O466" s="360"/>
      <c r="P466" s="361"/>
      <c r="Q466" s="82"/>
    </row>
    <row r="467" spans="3:17" ht="13.5" customHeight="1" x14ac:dyDescent="0.15">
      <c r="C467" s="362">
        <f t="shared" si="17"/>
        <v>455</v>
      </c>
      <c r="D467" s="47" t="str">
        <f t="shared" si="18"/>
        <v/>
      </c>
      <c r="E467" s="355"/>
      <c r="F467" s="447"/>
      <c r="G467" s="447"/>
      <c r="H467" s="515"/>
      <c r="I467" s="386"/>
      <c r="J467" s="15"/>
      <c r="K467" s="378"/>
      <c r="L467" s="344"/>
      <c r="M467" s="344"/>
      <c r="N467" s="344"/>
      <c r="O467" s="360"/>
      <c r="P467" s="361"/>
      <c r="Q467" s="82"/>
    </row>
    <row r="468" spans="3:17" ht="13.5" customHeight="1" x14ac:dyDescent="0.15">
      <c r="C468" s="362">
        <f t="shared" si="17"/>
        <v>456</v>
      </c>
      <c r="D468" s="47" t="str">
        <f t="shared" si="18"/>
        <v/>
      </c>
      <c r="E468" s="355"/>
      <c r="F468" s="447"/>
      <c r="G468" s="447"/>
      <c r="H468" s="515"/>
      <c r="I468" s="386"/>
      <c r="J468" s="15"/>
      <c r="K468" s="378"/>
      <c r="L468" s="344"/>
      <c r="M468" s="344"/>
      <c r="N468" s="344"/>
      <c r="O468" s="360"/>
      <c r="P468" s="361"/>
      <c r="Q468" s="82"/>
    </row>
    <row r="469" spans="3:17" ht="13.5" customHeight="1" x14ac:dyDescent="0.15">
      <c r="C469" s="362">
        <f t="shared" si="17"/>
        <v>457</v>
      </c>
      <c r="D469" s="47" t="str">
        <f t="shared" si="18"/>
        <v/>
      </c>
      <c r="E469" s="355"/>
      <c r="F469" s="447"/>
      <c r="G469" s="447"/>
      <c r="H469" s="515"/>
      <c r="I469" s="386"/>
      <c r="J469" s="15"/>
      <c r="K469" s="378"/>
      <c r="L469" s="344"/>
      <c r="M469" s="344"/>
      <c r="N469" s="344"/>
      <c r="O469" s="360"/>
      <c r="P469" s="361"/>
      <c r="Q469" s="82"/>
    </row>
    <row r="470" spans="3:17" ht="13.5" customHeight="1" x14ac:dyDescent="0.15">
      <c r="C470" s="362">
        <f t="shared" si="17"/>
        <v>458</v>
      </c>
      <c r="D470" s="47" t="str">
        <f t="shared" si="18"/>
        <v/>
      </c>
      <c r="E470" s="355"/>
      <c r="F470" s="447"/>
      <c r="G470" s="447"/>
      <c r="H470" s="515"/>
      <c r="I470" s="386"/>
      <c r="J470" s="15"/>
      <c r="K470" s="378"/>
      <c r="L470" s="344"/>
      <c r="M470" s="344"/>
      <c r="N470" s="344"/>
      <c r="O470" s="360"/>
      <c r="P470" s="361"/>
      <c r="Q470" s="82"/>
    </row>
    <row r="471" spans="3:17" ht="13.5" customHeight="1" x14ac:dyDescent="0.15">
      <c r="C471" s="362">
        <f t="shared" si="17"/>
        <v>459</v>
      </c>
      <c r="D471" s="47" t="str">
        <f t="shared" si="18"/>
        <v/>
      </c>
      <c r="E471" s="355"/>
      <c r="F471" s="447"/>
      <c r="G471" s="447"/>
      <c r="H471" s="515"/>
      <c r="I471" s="386"/>
      <c r="J471" s="15"/>
      <c r="K471" s="378"/>
      <c r="L471" s="344"/>
      <c r="M471" s="344"/>
      <c r="N471" s="344"/>
      <c r="O471" s="360"/>
      <c r="P471" s="361"/>
      <c r="Q471" s="82"/>
    </row>
    <row r="472" spans="3:17" ht="13.5" customHeight="1" x14ac:dyDescent="0.15">
      <c r="C472" s="362">
        <f t="shared" si="17"/>
        <v>460</v>
      </c>
      <c r="D472" s="47" t="str">
        <f t="shared" si="18"/>
        <v/>
      </c>
      <c r="E472" s="355"/>
      <c r="F472" s="447"/>
      <c r="G472" s="447"/>
      <c r="H472" s="515"/>
      <c r="I472" s="386"/>
      <c r="J472" s="15"/>
      <c r="K472" s="378"/>
      <c r="L472" s="344"/>
      <c r="M472" s="344"/>
      <c r="N472" s="344"/>
      <c r="O472" s="360"/>
      <c r="P472" s="361"/>
      <c r="Q472" s="82"/>
    </row>
    <row r="473" spans="3:17" ht="13.5" customHeight="1" x14ac:dyDescent="0.15">
      <c r="C473" s="362">
        <f t="shared" si="17"/>
        <v>461</v>
      </c>
      <c r="D473" s="47" t="str">
        <f t="shared" si="18"/>
        <v/>
      </c>
      <c r="E473" s="355"/>
      <c r="F473" s="447"/>
      <c r="G473" s="447"/>
      <c r="H473" s="515"/>
      <c r="I473" s="386"/>
      <c r="J473" s="15"/>
      <c r="K473" s="378"/>
      <c r="L473" s="344"/>
      <c r="M473" s="344"/>
      <c r="N473" s="344"/>
      <c r="O473" s="360"/>
      <c r="P473" s="361"/>
      <c r="Q473" s="82"/>
    </row>
    <row r="474" spans="3:17" ht="13.5" customHeight="1" x14ac:dyDescent="0.15">
      <c r="C474" s="362">
        <f t="shared" si="17"/>
        <v>462</v>
      </c>
      <c r="D474" s="47" t="str">
        <f t="shared" si="18"/>
        <v/>
      </c>
      <c r="E474" s="355"/>
      <c r="F474" s="447"/>
      <c r="G474" s="447"/>
      <c r="H474" s="515"/>
      <c r="I474" s="386"/>
      <c r="J474" s="15"/>
      <c r="K474" s="378"/>
      <c r="L474" s="344"/>
      <c r="M474" s="344"/>
      <c r="N474" s="344"/>
      <c r="O474" s="360"/>
      <c r="P474" s="361"/>
      <c r="Q474" s="82"/>
    </row>
    <row r="475" spans="3:17" ht="13.5" customHeight="1" x14ac:dyDescent="0.15">
      <c r="C475" s="362">
        <f t="shared" si="17"/>
        <v>463</v>
      </c>
      <c r="D475" s="47" t="str">
        <f t="shared" si="18"/>
        <v/>
      </c>
      <c r="E475" s="355"/>
      <c r="F475" s="447"/>
      <c r="G475" s="447"/>
      <c r="H475" s="515"/>
      <c r="I475" s="386"/>
      <c r="J475" s="15"/>
      <c r="K475" s="378"/>
      <c r="L475" s="344"/>
      <c r="M475" s="344"/>
      <c r="N475" s="344"/>
      <c r="O475" s="360"/>
      <c r="P475" s="361"/>
      <c r="Q475" s="82"/>
    </row>
    <row r="476" spans="3:17" ht="13.5" customHeight="1" x14ac:dyDescent="0.15">
      <c r="C476" s="362">
        <f t="shared" si="17"/>
        <v>464</v>
      </c>
      <c r="D476" s="47" t="str">
        <f t="shared" si="18"/>
        <v/>
      </c>
      <c r="E476" s="355"/>
      <c r="F476" s="447"/>
      <c r="G476" s="447"/>
      <c r="H476" s="515"/>
      <c r="I476" s="386"/>
      <c r="J476" s="15"/>
      <c r="K476" s="378"/>
      <c r="L476" s="344"/>
      <c r="M476" s="344"/>
      <c r="N476" s="344"/>
      <c r="O476" s="360"/>
      <c r="P476" s="361"/>
      <c r="Q476" s="82"/>
    </row>
    <row r="477" spans="3:17" ht="13.5" customHeight="1" x14ac:dyDescent="0.15">
      <c r="C477" s="362">
        <f t="shared" si="17"/>
        <v>465</v>
      </c>
      <c r="D477" s="47" t="str">
        <f t="shared" si="18"/>
        <v/>
      </c>
      <c r="E477" s="355"/>
      <c r="F477" s="447"/>
      <c r="G477" s="447"/>
      <c r="H477" s="515"/>
      <c r="I477" s="386"/>
      <c r="J477" s="15"/>
      <c r="K477" s="378"/>
      <c r="L477" s="344"/>
      <c r="M477" s="344"/>
      <c r="N477" s="344"/>
      <c r="O477" s="360"/>
      <c r="P477" s="361"/>
      <c r="Q477" s="82"/>
    </row>
    <row r="478" spans="3:17" ht="13.5" customHeight="1" x14ac:dyDescent="0.15">
      <c r="C478" s="362">
        <f t="shared" ref="C478:C541" si="19">C477+1</f>
        <v>466</v>
      </c>
      <c r="D478" s="47" t="str">
        <f t="shared" si="18"/>
        <v/>
      </c>
      <c r="E478" s="355"/>
      <c r="F478" s="447"/>
      <c r="G478" s="447"/>
      <c r="H478" s="515"/>
      <c r="I478" s="386"/>
      <c r="J478" s="15"/>
      <c r="K478" s="378"/>
      <c r="L478" s="344"/>
      <c r="M478" s="344"/>
      <c r="N478" s="344"/>
      <c r="O478" s="360"/>
      <c r="P478" s="361"/>
      <c r="Q478" s="82"/>
    </row>
    <row r="479" spans="3:17" ht="13.5" customHeight="1" x14ac:dyDescent="0.15">
      <c r="C479" s="362">
        <f t="shared" si="19"/>
        <v>467</v>
      </c>
      <c r="D479" s="47" t="str">
        <f t="shared" si="18"/>
        <v/>
      </c>
      <c r="E479" s="355"/>
      <c r="F479" s="447"/>
      <c r="G479" s="447"/>
      <c r="H479" s="515"/>
      <c r="I479" s="386"/>
      <c r="J479" s="15"/>
      <c r="K479" s="378"/>
      <c r="L479" s="344"/>
      <c r="M479" s="344"/>
      <c r="N479" s="344"/>
      <c r="O479" s="360"/>
      <c r="P479" s="361"/>
      <c r="Q479" s="82"/>
    </row>
    <row r="480" spans="3:17" ht="13.5" customHeight="1" x14ac:dyDescent="0.15">
      <c r="C480" s="362">
        <f t="shared" si="19"/>
        <v>468</v>
      </c>
      <c r="D480" s="47" t="str">
        <f t="shared" si="18"/>
        <v/>
      </c>
      <c r="E480" s="355"/>
      <c r="F480" s="447"/>
      <c r="G480" s="447"/>
      <c r="H480" s="515"/>
      <c r="I480" s="386"/>
      <c r="J480" s="15"/>
      <c r="K480" s="378"/>
      <c r="L480" s="344"/>
      <c r="M480" s="344"/>
      <c r="N480" s="344"/>
      <c r="O480" s="360"/>
      <c r="P480" s="361"/>
      <c r="Q480" s="82"/>
    </row>
    <row r="481" spans="3:17" ht="13.5" customHeight="1" x14ac:dyDescent="0.15">
      <c r="C481" s="362">
        <f t="shared" si="19"/>
        <v>469</v>
      </c>
      <c r="D481" s="47" t="str">
        <f t="shared" si="18"/>
        <v/>
      </c>
      <c r="E481" s="355"/>
      <c r="F481" s="447"/>
      <c r="G481" s="447"/>
      <c r="H481" s="515"/>
      <c r="I481" s="386"/>
      <c r="J481" s="15"/>
      <c r="K481" s="378"/>
      <c r="L481" s="344"/>
      <c r="M481" s="344"/>
      <c r="N481" s="344"/>
      <c r="O481" s="360"/>
      <c r="P481" s="361"/>
      <c r="Q481" s="82"/>
    </row>
    <row r="482" spans="3:17" ht="13.5" customHeight="1" x14ac:dyDescent="0.15">
      <c r="C482" s="362">
        <f t="shared" si="19"/>
        <v>470</v>
      </c>
      <c r="D482" s="47" t="str">
        <f t="shared" si="18"/>
        <v/>
      </c>
      <c r="E482" s="355"/>
      <c r="F482" s="447"/>
      <c r="G482" s="447"/>
      <c r="H482" s="515"/>
      <c r="I482" s="386"/>
      <c r="J482" s="15"/>
      <c r="K482" s="378"/>
      <c r="L482" s="344"/>
      <c r="M482" s="344"/>
      <c r="N482" s="344"/>
      <c r="O482" s="360"/>
      <c r="P482" s="361"/>
      <c r="Q482" s="82"/>
    </row>
    <row r="483" spans="3:17" ht="13.5" customHeight="1" x14ac:dyDescent="0.15">
      <c r="C483" s="362">
        <f t="shared" si="19"/>
        <v>471</v>
      </c>
      <c r="D483" s="47" t="str">
        <f t="shared" si="18"/>
        <v/>
      </c>
      <c r="E483" s="355"/>
      <c r="F483" s="447"/>
      <c r="G483" s="447"/>
      <c r="H483" s="515"/>
      <c r="I483" s="386"/>
      <c r="J483" s="15"/>
      <c r="K483" s="378"/>
      <c r="L483" s="344"/>
      <c r="M483" s="344"/>
      <c r="N483" s="344"/>
      <c r="O483" s="360"/>
      <c r="P483" s="361"/>
      <c r="Q483" s="82"/>
    </row>
    <row r="484" spans="3:17" ht="13.5" customHeight="1" x14ac:dyDescent="0.15">
      <c r="C484" s="362">
        <f t="shared" si="19"/>
        <v>472</v>
      </c>
      <c r="D484" s="47" t="str">
        <f t="shared" si="18"/>
        <v/>
      </c>
      <c r="E484" s="355"/>
      <c r="F484" s="447"/>
      <c r="G484" s="447"/>
      <c r="H484" s="515"/>
      <c r="I484" s="386"/>
      <c r="J484" s="15"/>
      <c r="K484" s="378"/>
      <c r="L484" s="344"/>
      <c r="M484" s="344"/>
      <c r="N484" s="344"/>
      <c r="O484" s="360"/>
      <c r="P484" s="361"/>
      <c r="Q484" s="82"/>
    </row>
    <row r="485" spans="3:17" ht="13.5" customHeight="1" x14ac:dyDescent="0.15">
      <c r="C485" s="362">
        <f t="shared" si="19"/>
        <v>473</v>
      </c>
      <c r="D485" s="47" t="str">
        <f t="shared" si="18"/>
        <v/>
      </c>
      <c r="E485" s="355"/>
      <c r="F485" s="447"/>
      <c r="G485" s="447"/>
      <c r="H485" s="515"/>
      <c r="I485" s="386"/>
      <c r="J485" s="15"/>
      <c r="K485" s="378"/>
      <c r="L485" s="344"/>
      <c r="M485" s="344"/>
      <c r="N485" s="344"/>
      <c r="O485" s="360"/>
      <c r="P485" s="361"/>
      <c r="Q485" s="82"/>
    </row>
    <row r="486" spans="3:17" ht="13.5" customHeight="1" x14ac:dyDescent="0.15">
      <c r="C486" s="362">
        <f t="shared" si="19"/>
        <v>474</v>
      </c>
      <c r="D486" s="47" t="str">
        <f t="shared" si="18"/>
        <v/>
      </c>
      <c r="E486" s="355"/>
      <c r="F486" s="447"/>
      <c r="G486" s="447"/>
      <c r="H486" s="515"/>
      <c r="I486" s="386"/>
      <c r="J486" s="15"/>
      <c r="K486" s="378"/>
      <c r="L486" s="344"/>
      <c r="M486" s="344"/>
      <c r="N486" s="344"/>
      <c r="O486" s="360"/>
      <c r="P486" s="361"/>
      <c r="Q486" s="82"/>
    </row>
    <row r="487" spans="3:17" ht="13.5" customHeight="1" x14ac:dyDescent="0.15">
      <c r="C487" s="362">
        <f t="shared" si="19"/>
        <v>475</v>
      </c>
      <c r="D487" s="47" t="str">
        <f t="shared" si="18"/>
        <v/>
      </c>
      <c r="E487" s="355"/>
      <c r="F487" s="447"/>
      <c r="G487" s="447"/>
      <c r="H487" s="515"/>
      <c r="I487" s="386"/>
      <c r="J487" s="15"/>
      <c r="K487" s="378"/>
      <c r="L487" s="344"/>
      <c r="M487" s="344"/>
      <c r="N487" s="344"/>
      <c r="O487" s="360"/>
      <c r="P487" s="361"/>
      <c r="Q487" s="82"/>
    </row>
    <row r="488" spans="3:17" ht="13.5" customHeight="1" x14ac:dyDescent="0.15">
      <c r="C488" s="362">
        <f t="shared" si="19"/>
        <v>476</v>
      </c>
      <c r="D488" s="47" t="str">
        <f t="shared" si="18"/>
        <v/>
      </c>
      <c r="E488" s="355"/>
      <c r="F488" s="447"/>
      <c r="G488" s="447"/>
      <c r="H488" s="515"/>
      <c r="I488" s="386"/>
      <c r="J488" s="15"/>
      <c r="K488" s="378"/>
      <c r="L488" s="344"/>
      <c r="M488" s="344"/>
      <c r="N488" s="344"/>
      <c r="O488" s="360"/>
      <c r="P488" s="361"/>
      <c r="Q488" s="82"/>
    </row>
    <row r="489" spans="3:17" ht="13.5" customHeight="1" x14ac:dyDescent="0.15">
      <c r="C489" s="362">
        <f t="shared" si="19"/>
        <v>477</v>
      </c>
      <c r="D489" s="47" t="str">
        <f t="shared" si="18"/>
        <v/>
      </c>
      <c r="E489" s="355"/>
      <c r="F489" s="447"/>
      <c r="G489" s="447"/>
      <c r="H489" s="515"/>
      <c r="I489" s="386"/>
      <c r="J489" s="15"/>
      <c r="K489" s="378"/>
      <c r="L489" s="344"/>
      <c r="M489" s="344"/>
      <c r="N489" s="344"/>
      <c r="O489" s="360"/>
      <c r="P489" s="361"/>
      <c r="Q489" s="82"/>
    </row>
    <row r="490" spans="3:17" ht="13.5" customHeight="1" x14ac:dyDescent="0.15">
      <c r="C490" s="362">
        <f t="shared" si="19"/>
        <v>478</v>
      </c>
      <c r="D490" s="47" t="str">
        <f t="shared" si="18"/>
        <v/>
      </c>
      <c r="E490" s="355"/>
      <c r="F490" s="447"/>
      <c r="G490" s="447"/>
      <c r="H490" s="515"/>
      <c r="I490" s="386"/>
      <c r="J490" s="15"/>
      <c r="K490" s="378"/>
      <c r="L490" s="344"/>
      <c r="M490" s="344"/>
      <c r="N490" s="344"/>
      <c r="O490" s="360"/>
      <c r="P490" s="361"/>
      <c r="Q490" s="82"/>
    </row>
    <row r="491" spans="3:17" ht="13.5" customHeight="1" x14ac:dyDescent="0.15">
      <c r="C491" s="362">
        <f t="shared" si="19"/>
        <v>479</v>
      </c>
      <c r="D491" s="47" t="str">
        <f t="shared" si="18"/>
        <v/>
      </c>
      <c r="E491" s="355"/>
      <c r="F491" s="447"/>
      <c r="G491" s="447"/>
      <c r="H491" s="515"/>
      <c r="I491" s="386"/>
      <c r="J491" s="15"/>
      <c r="K491" s="378"/>
      <c r="L491" s="344"/>
      <c r="M491" s="344"/>
      <c r="N491" s="344"/>
      <c r="O491" s="360"/>
      <c r="P491" s="361"/>
      <c r="Q491" s="82"/>
    </row>
    <row r="492" spans="3:17" ht="13.5" customHeight="1" x14ac:dyDescent="0.15">
      <c r="C492" s="362">
        <f t="shared" si="19"/>
        <v>480</v>
      </c>
      <c r="D492" s="47" t="str">
        <f t="shared" si="18"/>
        <v/>
      </c>
      <c r="E492" s="355"/>
      <c r="F492" s="447"/>
      <c r="G492" s="447"/>
      <c r="H492" s="515"/>
      <c r="I492" s="386"/>
      <c r="J492" s="15"/>
      <c r="K492" s="378"/>
      <c r="L492" s="344"/>
      <c r="M492" s="344"/>
      <c r="N492" s="344"/>
      <c r="O492" s="360"/>
      <c r="P492" s="361"/>
      <c r="Q492" s="82"/>
    </row>
    <row r="493" spans="3:17" ht="13.5" customHeight="1" x14ac:dyDescent="0.15">
      <c r="C493" s="362">
        <f t="shared" si="19"/>
        <v>481</v>
      </c>
      <c r="D493" s="47" t="str">
        <f t="shared" si="18"/>
        <v/>
      </c>
      <c r="E493" s="355"/>
      <c r="F493" s="447"/>
      <c r="G493" s="447"/>
      <c r="H493" s="515"/>
      <c r="I493" s="386"/>
      <c r="J493" s="15"/>
      <c r="K493" s="378"/>
      <c r="L493" s="344"/>
      <c r="M493" s="344"/>
      <c r="N493" s="344"/>
      <c r="O493" s="360"/>
      <c r="P493" s="361"/>
      <c r="Q493" s="82"/>
    </row>
    <row r="494" spans="3:17" ht="13.5" customHeight="1" x14ac:dyDescent="0.15">
      <c r="C494" s="362">
        <f t="shared" si="19"/>
        <v>482</v>
      </c>
      <c r="D494" s="47" t="str">
        <f t="shared" si="18"/>
        <v/>
      </c>
      <c r="E494" s="355"/>
      <c r="F494" s="447"/>
      <c r="G494" s="447"/>
      <c r="H494" s="515"/>
      <c r="I494" s="386"/>
      <c r="J494" s="15"/>
      <c r="K494" s="378"/>
      <c r="L494" s="344"/>
      <c r="M494" s="344"/>
      <c r="N494" s="344"/>
      <c r="O494" s="360"/>
      <c r="P494" s="361"/>
      <c r="Q494" s="82"/>
    </row>
    <row r="495" spans="3:17" ht="13.5" customHeight="1" x14ac:dyDescent="0.15">
      <c r="C495" s="362">
        <f t="shared" si="19"/>
        <v>483</v>
      </c>
      <c r="D495" s="47" t="str">
        <f t="shared" si="18"/>
        <v/>
      </c>
      <c r="E495" s="355"/>
      <c r="F495" s="447"/>
      <c r="G495" s="447"/>
      <c r="H495" s="515"/>
      <c r="I495" s="386"/>
      <c r="J495" s="15"/>
      <c r="K495" s="378"/>
      <c r="L495" s="344"/>
      <c r="M495" s="344"/>
      <c r="N495" s="344"/>
      <c r="O495" s="360"/>
      <c r="P495" s="361"/>
      <c r="Q495" s="82"/>
    </row>
    <row r="496" spans="3:17" ht="13.5" customHeight="1" x14ac:dyDescent="0.15">
      <c r="C496" s="362">
        <f t="shared" si="19"/>
        <v>484</v>
      </c>
      <c r="D496" s="47" t="str">
        <f t="shared" si="18"/>
        <v/>
      </c>
      <c r="E496" s="355"/>
      <c r="F496" s="447"/>
      <c r="G496" s="447"/>
      <c r="H496" s="515"/>
      <c r="I496" s="386"/>
      <c r="J496" s="15"/>
      <c r="K496" s="378"/>
      <c r="L496" s="344"/>
      <c r="M496" s="344"/>
      <c r="N496" s="344"/>
      <c r="O496" s="360"/>
      <c r="P496" s="361"/>
      <c r="Q496" s="82"/>
    </row>
    <row r="497" spans="3:17" ht="13.5" customHeight="1" x14ac:dyDescent="0.15">
      <c r="C497" s="362">
        <f t="shared" si="19"/>
        <v>485</v>
      </c>
      <c r="D497" s="47" t="str">
        <f t="shared" si="18"/>
        <v/>
      </c>
      <c r="E497" s="355"/>
      <c r="F497" s="447"/>
      <c r="G497" s="447"/>
      <c r="H497" s="515"/>
      <c r="I497" s="386"/>
      <c r="J497" s="15"/>
      <c r="K497" s="378"/>
      <c r="L497" s="344"/>
      <c r="M497" s="344"/>
      <c r="N497" s="344"/>
      <c r="O497" s="360"/>
      <c r="P497" s="361"/>
      <c r="Q497" s="82"/>
    </row>
    <row r="498" spans="3:17" ht="13.5" customHeight="1" x14ac:dyDescent="0.15">
      <c r="C498" s="362">
        <f t="shared" si="19"/>
        <v>486</v>
      </c>
      <c r="D498" s="47" t="str">
        <f t="shared" si="18"/>
        <v/>
      </c>
      <c r="E498" s="355"/>
      <c r="F498" s="447"/>
      <c r="G498" s="447"/>
      <c r="H498" s="515"/>
      <c r="I498" s="386"/>
      <c r="J498" s="15"/>
      <c r="K498" s="378"/>
      <c r="L498" s="344"/>
      <c r="M498" s="344"/>
      <c r="N498" s="344"/>
      <c r="O498" s="360"/>
      <c r="P498" s="361"/>
      <c r="Q498" s="82"/>
    </row>
    <row r="499" spans="3:17" ht="13.5" customHeight="1" x14ac:dyDescent="0.15">
      <c r="C499" s="362">
        <f t="shared" si="19"/>
        <v>487</v>
      </c>
      <c r="D499" s="47" t="str">
        <f t="shared" si="18"/>
        <v/>
      </c>
      <c r="E499" s="355"/>
      <c r="F499" s="447"/>
      <c r="G499" s="447"/>
      <c r="H499" s="515"/>
      <c r="I499" s="386"/>
      <c r="J499" s="15"/>
      <c r="K499" s="378"/>
      <c r="L499" s="344"/>
      <c r="M499" s="344"/>
      <c r="N499" s="344"/>
      <c r="O499" s="360"/>
      <c r="P499" s="361"/>
      <c r="Q499" s="82"/>
    </row>
    <row r="500" spans="3:17" ht="13.5" customHeight="1" x14ac:dyDescent="0.15">
      <c r="C500" s="362">
        <f t="shared" si="19"/>
        <v>488</v>
      </c>
      <c r="D500" s="47" t="str">
        <f t="shared" si="18"/>
        <v/>
      </c>
      <c r="E500" s="355"/>
      <c r="F500" s="447"/>
      <c r="G500" s="447"/>
      <c r="H500" s="515"/>
      <c r="I500" s="386"/>
      <c r="J500" s="15"/>
      <c r="K500" s="378"/>
      <c r="L500" s="344"/>
      <c r="M500" s="344"/>
      <c r="N500" s="344"/>
      <c r="O500" s="360"/>
      <c r="P500" s="361"/>
      <c r="Q500" s="82"/>
    </row>
    <row r="501" spans="3:17" ht="13.5" customHeight="1" x14ac:dyDescent="0.15">
      <c r="C501" s="362">
        <f t="shared" si="19"/>
        <v>489</v>
      </c>
      <c r="D501" s="47" t="str">
        <f t="shared" si="18"/>
        <v/>
      </c>
      <c r="E501" s="355"/>
      <c r="F501" s="447"/>
      <c r="G501" s="447"/>
      <c r="H501" s="515"/>
      <c r="I501" s="386"/>
      <c r="J501" s="15"/>
      <c r="K501" s="378"/>
      <c r="L501" s="344"/>
      <c r="M501" s="344"/>
      <c r="N501" s="344"/>
      <c r="O501" s="360"/>
      <c r="P501" s="361"/>
      <c r="Q501" s="82"/>
    </row>
    <row r="502" spans="3:17" ht="13.5" customHeight="1" x14ac:dyDescent="0.15">
      <c r="C502" s="362">
        <f t="shared" si="19"/>
        <v>490</v>
      </c>
      <c r="D502" s="47" t="str">
        <f t="shared" si="18"/>
        <v/>
      </c>
      <c r="E502" s="355"/>
      <c r="F502" s="447"/>
      <c r="G502" s="447"/>
      <c r="H502" s="515"/>
      <c r="I502" s="386"/>
      <c r="J502" s="15"/>
      <c r="K502" s="378"/>
      <c r="L502" s="344"/>
      <c r="M502" s="344"/>
      <c r="N502" s="344"/>
      <c r="O502" s="360"/>
      <c r="P502" s="361"/>
      <c r="Q502" s="82"/>
    </row>
    <row r="503" spans="3:17" ht="13.5" customHeight="1" x14ac:dyDescent="0.15">
      <c r="C503" s="362">
        <f t="shared" si="19"/>
        <v>491</v>
      </c>
      <c r="D503" s="47" t="str">
        <f t="shared" si="18"/>
        <v/>
      </c>
      <c r="E503" s="355"/>
      <c r="F503" s="447"/>
      <c r="G503" s="447"/>
      <c r="H503" s="515"/>
      <c r="I503" s="386"/>
      <c r="J503" s="15"/>
      <c r="K503" s="378"/>
      <c r="L503" s="344"/>
      <c r="M503" s="344"/>
      <c r="N503" s="344"/>
      <c r="O503" s="360"/>
      <c r="P503" s="361"/>
      <c r="Q503" s="82"/>
    </row>
    <row r="504" spans="3:17" ht="13.5" customHeight="1" x14ac:dyDescent="0.15">
      <c r="C504" s="362">
        <f t="shared" si="19"/>
        <v>492</v>
      </c>
      <c r="D504" s="47" t="str">
        <f t="shared" si="18"/>
        <v/>
      </c>
      <c r="E504" s="355"/>
      <c r="F504" s="447"/>
      <c r="G504" s="447"/>
      <c r="H504" s="515"/>
      <c r="I504" s="386"/>
      <c r="J504" s="15"/>
      <c r="K504" s="378"/>
      <c r="L504" s="344"/>
      <c r="M504" s="344"/>
      <c r="N504" s="344"/>
      <c r="O504" s="360"/>
      <c r="P504" s="361"/>
      <c r="Q504" s="82"/>
    </row>
    <row r="505" spans="3:17" ht="13.5" customHeight="1" x14ac:dyDescent="0.15">
      <c r="C505" s="362">
        <f t="shared" si="19"/>
        <v>493</v>
      </c>
      <c r="D505" s="47" t="str">
        <f t="shared" si="18"/>
        <v/>
      </c>
      <c r="E505" s="355"/>
      <c r="F505" s="447"/>
      <c r="G505" s="447"/>
      <c r="H505" s="515"/>
      <c r="I505" s="386"/>
      <c r="J505" s="15"/>
      <c r="K505" s="378"/>
      <c r="L505" s="344"/>
      <c r="M505" s="344"/>
      <c r="N505" s="344"/>
      <c r="O505" s="360"/>
      <c r="P505" s="361"/>
      <c r="Q505" s="82"/>
    </row>
    <row r="506" spans="3:17" ht="13.5" customHeight="1" x14ac:dyDescent="0.15">
      <c r="C506" s="362">
        <f t="shared" si="19"/>
        <v>494</v>
      </c>
      <c r="D506" s="47" t="str">
        <f t="shared" si="18"/>
        <v/>
      </c>
      <c r="E506" s="355"/>
      <c r="F506" s="447"/>
      <c r="G506" s="447"/>
      <c r="H506" s="515"/>
      <c r="I506" s="386"/>
      <c r="J506" s="15"/>
      <c r="K506" s="378"/>
      <c r="L506" s="344"/>
      <c r="M506" s="344"/>
      <c r="N506" s="344"/>
      <c r="O506" s="360"/>
      <c r="P506" s="361"/>
      <c r="Q506" s="82"/>
    </row>
    <row r="507" spans="3:17" ht="13.5" customHeight="1" x14ac:dyDescent="0.15">
      <c r="C507" s="362">
        <f t="shared" si="19"/>
        <v>495</v>
      </c>
      <c r="D507" s="47" t="str">
        <f t="shared" si="18"/>
        <v/>
      </c>
      <c r="E507" s="355"/>
      <c r="F507" s="447"/>
      <c r="G507" s="447"/>
      <c r="H507" s="515"/>
      <c r="I507" s="386"/>
      <c r="J507" s="15"/>
      <c r="K507" s="378"/>
      <c r="L507" s="344"/>
      <c r="M507" s="344"/>
      <c r="N507" s="344"/>
      <c r="O507" s="360"/>
      <c r="P507" s="361"/>
      <c r="Q507" s="82"/>
    </row>
    <row r="508" spans="3:17" ht="13.5" customHeight="1" x14ac:dyDescent="0.15">
      <c r="C508" s="362">
        <f t="shared" si="19"/>
        <v>496</v>
      </c>
      <c r="D508" s="47" t="str">
        <f t="shared" si="18"/>
        <v/>
      </c>
      <c r="E508" s="355"/>
      <c r="F508" s="447"/>
      <c r="G508" s="447"/>
      <c r="H508" s="515"/>
      <c r="I508" s="386"/>
      <c r="J508" s="15"/>
      <c r="K508" s="378"/>
      <c r="L508" s="344"/>
      <c r="M508" s="344"/>
      <c r="N508" s="344"/>
      <c r="O508" s="360"/>
      <c r="P508" s="361"/>
      <c r="Q508" s="82"/>
    </row>
    <row r="509" spans="3:17" ht="13.5" customHeight="1" x14ac:dyDescent="0.15">
      <c r="C509" s="362">
        <f t="shared" si="19"/>
        <v>497</v>
      </c>
      <c r="D509" s="47" t="str">
        <f t="shared" si="18"/>
        <v/>
      </c>
      <c r="E509" s="355"/>
      <c r="F509" s="447"/>
      <c r="G509" s="447"/>
      <c r="H509" s="515"/>
      <c r="I509" s="386"/>
      <c r="J509" s="15"/>
      <c r="K509" s="378"/>
      <c r="L509" s="344"/>
      <c r="M509" s="344"/>
      <c r="N509" s="344"/>
      <c r="O509" s="360"/>
      <c r="P509" s="361"/>
      <c r="Q509" s="82"/>
    </row>
    <row r="510" spans="3:17" ht="13.5" customHeight="1" x14ac:dyDescent="0.15">
      <c r="C510" s="362">
        <f t="shared" si="19"/>
        <v>498</v>
      </c>
      <c r="D510" s="47" t="str">
        <f t="shared" si="18"/>
        <v/>
      </c>
      <c r="E510" s="355"/>
      <c r="F510" s="447"/>
      <c r="G510" s="447"/>
      <c r="H510" s="515"/>
      <c r="I510" s="386"/>
      <c r="J510" s="15"/>
      <c r="K510" s="378"/>
      <c r="L510" s="344"/>
      <c r="M510" s="344"/>
      <c r="N510" s="344"/>
      <c r="O510" s="360"/>
      <c r="P510" s="361"/>
      <c r="Q510" s="82"/>
    </row>
    <row r="511" spans="3:17" ht="13.5" customHeight="1" x14ac:dyDescent="0.15">
      <c r="C511" s="362">
        <f t="shared" si="19"/>
        <v>499</v>
      </c>
      <c r="D511" s="47" t="str">
        <f t="shared" si="18"/>
        <v/>
      </c>
      <c r="E511" s="355"/>
      <c r="F511" s="447"/>
      <c r="G511" s="447"/>
      <c r="H511" s="515"/>
      <c r="I511" s="386"/>
      <c r="J511" s="15"/>
      <c r="K511" s="378"/>
      <c r="L511" s="344"/>
      <c r="M511" s="344"/>
      <c r="N511" s="344"/>
      <c r="O511" s="360"/>
      <c r="P511" s="361"/>
      <c r="Q511" s="82"/>
    </row>
    <row r="512" spans="3:17" ht="13.5" customHeight="1" x14ac:dyDescent="0.15">
      <c r="C512" s="362">
        <f t="shared" si="19"/>
        <v>500</v>
      </c>
      <c r="D512" s="47" t="str">
        <f t="shared" si="18"/>
        <v/>
      </c>
      <c r="E512" s="355"/>
      <c r="F512" s="447"/>
      <c r="G512" s="447"/>
      <c r="H512" s="515"/>
      <c r="I512" s="386"/>
      <c r="J512" s="15"/>
      <c r="K512" s="378"/>
      <c r="L512" s="344"/>
      <c r="M512" s="344"/>
      <c r="N512" s="344"/>
      <c r="O512" s="360"/>
      <c r="P512" s="361"/>
      <c r="Q512" s="82"/>
    </row>
    <row r="513" spans="3:17" ht="13.5" customHeight="1" x14ac:dyDescent="0.15">
      <c r="C513" s="362">
        <f t="shared" si="19"/>
        <v>501</v>
      </c>
      <c r="D513" s="47" t="str">
        <f t="shared" si="18"/>
        <v/>
      </c>
      <c r="E513" s="355"/>
      <c r="F513" s="447"/>
      <c r="G513" s="447"/>
      <c r="H513" s="515"/>
      <c r="I513" s="386"/>
      <c r="J513" s="15"/>
      <c r="K513" s="378"/>
      <c r="L513" s="344"/>
      <c r="M513" s="344"/>
      <c r="N513" s="344"/>
      <c r="O513" s="360"/>
      <c r="P513" s="361"/>
      <c r="Q513" s="82"/>
    </row>
    <row r="514" spans="3:17" ht="13.5" customHeight="1" x14ac:dyDescent="0.15">
      <c r="C514" s="362">
        <f t="shared" si="19"/>
        <v>502</v>
      </c>
      <c r="D514" s="47" t="str">
        <f t="shared" si="18"/>
        <v/>
      </c>
      <c r="E514" s="355"/>
      <c r="F514" s="447"/>
      <c r="G514" s="447"/>
      <c r="H514" s="515"/>
      <c r="I514" s="386"/>
      <c r="J514" s="15"/>
      <c r="K514" s="378"/>
      <c r="L514" s="344"/>
      <c r="M514" s="344"/>
      <c r="N514" s="344"/>
      <c r="O514" s="360"/>
      <c r="P514" s="361"/>
      <c r="Q514" s="82"/>
    </row>
    <row r="515" spans="3:17" ht="13.5" customHeight="1" x14ac:dyDescent="0.15">
      <c r="C515" s="362">
        <f t="shared" si="19"/>
        <v>503</v>
      </c>
      <c r="D515" s="47" t="str">
        <f t="shared" si="18"/>
        <v/>
      </c>
      <c r="E515" s="355"/>
      <c r="F515" s="447"/>
      <c r="G515" s="447"/>
      <c r="H515" s="515"/>
      <c r="I515" s="386"/>
      <c r="J515" s="15"/>
      <c r="K515" s="378"/>
      <c r="L515" s="344"/>
      <c r="M515" s="344"/>
      <c r="N515" s="344"/>
      <c r="O515" s="360"/>
      <c r="P515" s="361"/>
      <c r="Q515" s="82"/>
    </row>
    <row r="516" spans="3:17" ht="13.5" customHeight="1" x14ac:dyDescent="0.15">
      <c r="C516" s="362">
        <f t="shared" si="19"/>
        <v>504</v>
      </c>
      <c r="D516" s="47" t="str">
        <f t="shared" si="18"/>
        <v/>
      </c>
      <c r="E516" s="355"/>
      <c r="F516" s="447"/>
      <c r="G516" s="447"/>
      <c r="H516" s="515"/>
      <c r="I516" s="386"/>
      <c r="J516" s="15"/>
      <c r="K516" s="378"/>
      <c r="L516" s="344"/>
      <c r="M516" s="344"/>
      <c r="N516" s="344"/>
      <c r="O516" s="360"/>
      <c r="P516" s="361"/>
      <c r="Q516" s="82"/>
    </row>
    <row r="517" spans="3:17" ht="13.5" customHeight="1" x14ac:dyDescent="0.15">
      <c r="C517" s="362">
        <f t="shared" si="19"/>
        <v>505</v>
      </c>
      <c r="D517" s="47" t="str">
        <f t="shared" si="18"/>
        <v/>
      </c>
      <c r="E517" s="355"/>
      <c r="F517" s="447"/>
      <c r="G517" s="447"/>
      <c r="H517" s="515"/>
      <c r="I517" s="386"/>
      <c r="J517" s="15"/>
      <c r="K517" s="378"/>
      <c r="L517" s="344"/>
      <c r="M517" s="344"/>
      <c r="N517" s="344"/>
      <c r="O517" s="360"/>
      <c r="P517" s="361"/>
      <c r="Q517" s="82"/>
    </row>
    <row r="518" spans="3:17" ht="13.5" customHeight="1" x14ac:dyDescent="0.15">
      <c r="C518" s="362">
        <f t="shared" si="19"/>
        <v>506</v>
      </c>
      <c r="D518" s="47" t="str">
        <f t="shared" si="18"/>
        <v/>
      </c>
      <c r="E518" s="355"/>
      <c r="F518" s="447"/>
      <c r="G518" s="447"/>
      <c r="H518" s="515"/>
      <c r="I518" s="386"/>
      <c r="J518" s="15"/>
      <c r="K518" s="378"/>
      <c r="L518" s="344"/>
      <c r="M518" s="344"/>
      <c r="N518" s="344"/>
      <c r="O518" s="360"/>
      <c r="P518" s="361"/>
      <c r="Q518" s="82"/>
    </row>
    <row r="519" spans="3:17" ht="13.5" customHeight="1" x14ac:dyDescent="0.15">
      <c r="C519" s="362">
        <f t="shared" si="19"/>
        <v>507</v>
      </c>
      <c r="D519" s="47" t="str">
        <f t="shared" si="18"/>
        <v/>
      </c>
      <c r="E519" s="355"/>
      <c r="F519" s="447"/>
      <c r="G519" s="447"/>
      <c r="H519" s="515"/>
      <c r="I519" s="386"/>
      <c r="J519" s="15"/>
      <c r="K519" s="378"/>
      <c r="L519" s="344"/>
      <c r="M519" s="344"/>
      <c r="N519" s="344"/>
      <c r="O519" s="360"/>
      <c r="P519" s="361"/>
      <c r="Q519" s="82"/>
    </row>
    <row r="520" spans="3:17" ht="13.5" customHeight="1" x14ac:dyDescent="0.15">
      <c r="C520" s="362">
        <f t="shared" si="19"/>
        <v>508</v>
      </c>
      <c r="D520" s="47" t="str">
        <f t="shared" si="18"/>
        <v/>
      </c>
      <c r="E520" s="355"/>
      <c r="F520" s="447"/>
      <c r="G520" s="447"/>
      <c r="H520" s="515"/>
      <c r="I520" s="386"/>
      <c r="J520" s="15"/>
      <c r="K520" s="378"/>
      <c r="L520" s="344"/>
      <c r="M520" s="344"/>
      <c r="N520" s="344"/>
      <c r="O520" s="360"/>
      <c r="P520" s="361"/>
      <c r="Q520" s="82"/>
    </row>
    <row r="521" spans="3:17" ht="13.5" customHeight="1" x14ac:dyDescent="0.15">
      <c r="C521" s="362">
        <f t="shared" si="19"/>
        <v>509</v>
      </c>
      <c r="D521" s="47" t="str">
        <f t="shared" si="18"/>
        <v/>
      </c>
      <c r="E521" s="355"/>
      <c r="F521" s="447"/>
      <c r="G521" s="447"/>
      <c r="H521" s="515"/>
      <c r="I521" s="386"/>
      <c r="J521" s="15"/>
      <c r="K521" s="378"/>
      <c r="L521" s="344"/>
      <c r="M521" s="344"/>
      <c r="N521" s="344"/>
      <c r="O521" s="360"/>
      <c r="P521" s="361"/>
      <c r="Q521" s="82"/>
    </row>
    <row r="522" spans="3:17" ht="13.5" customHeight="1" x14ac:dyDescent="0.15">
      <c r="C522" s="362">
        <f>C521+1</f>
        <v>510</v>
      </c>
      <c r="D522" s="47" t="str">
        <f t="shared" si="18"/>
        <v/>
      </c>
      <c r="E522" s="355"/>
      <c r="F522" s="447"/>
      <c r="G522" s="447"/>
      <c r="H522" s="515"/>
      <c r="I522" s="386"/>
      <c r="J522" s="15"/>
      <c r="K522" s="378"/>
      <c r="L522" s="344"/>
      <c r="M522" s="344"/>
      <c r="N522" s="344"/>
      <c r="O522" s="360"/>
      <c r="P522" s="361"/>
      <c r="Q522" s="82"/>
    </row>
    <row r="523" spans="3:17" ht="13.5" customHeight="1" x14ac:dyDescent="0.15">
      <c r="C523" s="362">
        <f>C522+1</f>
        <v>511</v>
      </c>
      <c r="D523" s="47" t="str">
        <f t="shared" si="18"/>
        <v/>
      </c>
      <c r="E523" s="355"/>
      <c r="F523" s="447"/>
      <c r="G523" s="447"/>
      <c r="H523" s="515"/>
      <c r="I523" s="386"/>
      <c r="J523" s="15"/>
      <c r="K523" s="378"/>
      <c r="L523" s="344"/>
      <c r="M523" s="344"/>
      <c r="N523" s="344"/>
      <c r="O523" s="360"/>
      <c r="P523" s="361"/>
      <c r="Q523" s="82"/>
    </row>
    <row r="524" spans="3:17" ht="13.5" customHeight="1" x14ac:dyDescent="0.15">
      <c r="C524" s="362">
        <f>C523+1</f>
        <v>512</v>
      </c>
      <c r="D524" s="47" t="str">
        <f t="shared" si="18"/>
        <v/>
      </c>
      <c r="E524" s="355"/>
      <c r="F524" s="447"/>
      <c r="G524" s="447"/>
      <c r="H524" s="515"/>
      <c r="I524" s="386"/>
      <c r="J524" s="15"/>
      <c r="K524" s="378"/>
      <c r="L524" s="344"/>
      <c r="M524" s="344"/>
      <c r="N524" s="344"/>
      <c r="O524" s="360"/>
      <c r="P524" s="361"/>
      <c r="Q524" s="82"/>
    </row>
    <row r="525" spans="3:17" ht="13.5" customHeight="1" x14ac:dyDescent="0.15">
      <c r="C525" s="362">
        <f>C524+1</f>
        <v>513</v>
      </c>
      <c r="D525" s="47" t="str">
        <f t="shared" ref="D525:D588" si="20">IF(E525="","",IF(E525&lt;=$S$2,"○",""))</f>
        <v/>
      </c>
      <c r="E525" s="355"/>
      <c r="F525" s="447"/>
      <c r="G525" s="447"/>
      <c r="H525" s="515"/>
      <c r="I525" s="386"/>
      <c r="J525" s="15"/>
      <c r="K525" s="378"/>
      <c r="L525" s="344"/>
      <c r="M525" s="344"/>
      <c r="N525" s="344"/>
      <c r="O525" s="360"/>
      <c r="P525" s="361"/>
      <c r="Q525" s="82"/>
    </row>
    <row r="526" spans="3:17" ht="13.5" customHeight="1" x14ac:dyDescent="0.15">
      <c r="C526" s="362">
        <f t="shared" si="19"/>
        <v>514</v>
      </c>
      <c r="D526" s="47" t="str">
        <f t="shared" si="20"/>
        <v/>
      </c>
      <c r="E526" s="355"/>
      <c r="F526" s="447"/>
      <c r="G526" s="447"/>
      <c r="H526" s="515"/>
      <c r="I526" s="386"/>
      <c r="J526" s="15"/>
      <c r="K526" s="378"/>
      <c r="L526" s="344"/>
      <c r="M526" s="344"/>
      <c r="N526" s="344"/>
      <c r="O526" s="360"/>
      <c r="P526" s="361"/>
      <c r="Q526" s="82"/>
    </row>
    <row r="527" spans="3:17" ht="13.5" customHeight="1" x14ac:dyDescent="0.15">
      <c r="C527" s="362">
        <f t="shared" si="19"/>
        <v>515</v>
      </c>
      <c r="D527" s="47" t="str">
        <f t="shared" si="20"/>
        <v/>
      </c>
      <c r="E527" s="355"/>
      <c r="F527" s="447"/>
      <c r="G527" s="447"/>
      <c r="H527" s="515"/>
      <c r="I527" s="386"/>
      <c r="J527" s="15"/>
      <c r="K527" s="378"/>
      <c r="L527" s="344"/>
      <c r="M527" s="344"/>
      <c r="N527" s="344"/>
      <c r="O527" s="360"/>
      <c r="P527" s="361"/>
      <c r="Q527" s="82"/>
    </row>
    <row r="528" spans="3:17" ht="13.5" customHeight="1" x14ac:dyDescent="0.15">
      <c r="C528" s="362">
        <f t="shared" si="19"/>
        <v>516</v>
      </c>
      <c r="D528" s="47" t="str">
        <f t="shared" si="20"/>
        <v/>
      </c>
      <c r="E528" s="355"/>
      <c r="F528" s="447"/>
      <c r="G528" s="447"/>
      <c r="H528" s="515"/>
      <c r="I528" s="386"/>
      <c r="J528" s="15"/>
      <c r="K528" s="378"/>
      <c r="L528" s="344"/>
      <c r="M528" s="344"/>
      <c r="N528" s="344"/>
      <c r="O528" s="360"/>
      <c r="P528" s="361"/>
      <c r="Q528" s="82"/>
    </row>
    <row r="529" spans="3:17" ht="13.5" customHeight="1" x14ac:dyDescent="0.15">
      <c r="C529" s="362">
        <f t="shared" si="19"/>
        <v>517</v>
      </c>
      <c r="D529" s="47" t="str">
        <f t="shared" si="20"/>
        <v/>
      </c>
      <c r="E529" s="355"/>
      <c r="F529" s="447"/>
      <c r="G529" s="447"/>
      <c r="H529" s="515"/>
      <c r="I529" s="386"/>
      <c r="J529" s="15"/>
      <c r="K529" s="378"/>
      <c r="L529" s="344"/>
      <c r="M529" s="344"/>
      <c r="N529" s="344"/>
      <c r="O529" s="360"/>
      <c r="P529" s="361"/>
      <c r="Q529" s="82"/>
    </row>
    <row r="530" spans="3:17" ht="13.5" customHeight="1" x14ac:dyDescent="0.15">
      <c r="C530" s="362">
        <f t="shared" si="19"/>
        <v>518</v>
      </c>
      <c r="D530" s="47" t="str">
        <f t="shared" si="20"/>
        <v/>
      </c>
      <c r="E530" s="355"/>
      <c r="F530" s="447"/>
      <c r="G530" s="447"/>
      <c r="H530" s="515"/>
      <c r="I530" s="386"/>
      <c r="J530" s="15"/>
      <c r="K530" s="378"/>
      <c r="L530" s="344"/>
      <c r="M530" s="344"/>
      <c r="N530" s="344"/>
      <c r="O530" s="360"/>
      <c r="P530" s="361"/>
      <c r="Q530" s="82"/>
    </row>
    <row r="531" spans="3:17" ht="13.5" customHeight="1" x14ac:dyDescent="0.15">
      <c r="C531" s="362">
        <f t="shared" si="19"/>
        <v>519</v>
      </c>
      <c r="D531" s="47" t="str">
        <f t="shared" si="20"/>
        <v/>
      </c>
      <c r="E531" s="355"/>
      <c r="F531" s="447"/>
      <c r="G531" s="447"/>
      <c r="H531" s="515"/>
      <c r="I531" s="386"/>
      <c r="J531" s="15"/>
      <c r="K531" s="378"/>
      <c r="L531" s="344"/>
      <c r="M531" s="344"/>
      <c r="N531" s="344"/>
      <c r="O531" s="360"/>
      <c r="P531" s="361"/>
      <c r="Q531" s="82"/>
    </row>
    <row r="532" spans="3:17" ht="13.5" customHeight="1" x14ac:dyDescent="0.15">
      <c r="C532" s="362">
        <f t="shared" si="19"/>
        <v>520</v>
      </c>
      <c r="D532" s="47" t="str">
        <f t="shared" si="20"/>
        <v/>
      </c>
      <c r="E532" s="355"/>
      <c r="F532" s="447"/>
      <c r="G532" s="447"/>
      <c r="H532" s="515"/>
      <c r="I532" s="386"/>
      <c r="J532" s="15"/>
      <c r="K532" s="378"/>
      <c r="L532" s="344"/>
      <c r="M532" s="344"/>
      <c r="N532" s="344"/>
      <c r="O532" s="360"/>
      <c r="P532" s="361"/>
      <c r="Q532" s="82"/>
    </row>
    <row r="533" spans="3:17" ht="13.5" customHeight="1" x14ac:dyDescent="0.15">
      <c r="C533" s="362">
        <f t="shared" si="19"/>
        <v>521</v>
      </c>
      <c r="D533" s="47" t="str">
        <f t="shared" si="20"/>
        <v/>
      </c>
      <c r="E533" s="355"/>
      <c r="F533" s="447"/>
      <c r="G533" s="447"/>
      <c r="H533" s="515"/>
      <c r="I533" s="386"/>
      <c r="J533" s="15"/>
      <c r="K533" s="378"/>
      <c r="L533" s="344"/>
      <c r="M533" s="344"/>
      <c r="N533" s="344"/>
      <c r="O533" s="360"/>
      <c r="P533" s="361"/>
      <c r="Q533" s="82"/>
    </row>
    <row r="534" spans="3:17" ht="13.5" customHeight="1" x14ac:dyDescent="0.15">
      <c r="C534" s="362">
        <f t="shared" si="19"/>
        <v>522</v>
      </c>
      <c r="D534" s="47" t="str">
        <f t="shared" si="20"/>
        <v/>
      </c>
      <c r="E534" s="355"/>
      <c r="F534" s="447"/>
      <c r="G534" s="447"/>
      <c r="H534" s="515"/>
      <c r="I534" s="386"/>
      <c r="J534" s="15"/>
      <c r="K534" s="378"/>
      <c r="L534" s="344"/>
      <c r="M534" s="344"/>
      <c r="N534" s="344"/>
      <c r="O534" s="360"/>
      <c r="P534" s="361"/>
      <c r="Q534" s="82"/>
    </row>
    <row r="535" spans="3:17" ht="13.5" customHeight="1" x14ac:dyDescent="0.15">
      <c r="C535" s="362">
        <f t="shared" si="19"/>
        <v>523</v>
      </c>
      <c r="D535" s="47" t="str">
        <f t="shared" si="20"/>
        <v/>
      </c>
      <c r="E535" s="355"/>
      <c r="F535" s="447"/>
      <c r="G535" s="447"/>
      <c r="H535" s="515"/>
      <c r="I535" s="386"/>
      <c r="J535" s="15"/>
      <c r="K535" s="378"/>
      <c r="L535" s="344"/>
      <c r="M535" s="344"/>
      <c r="N535" s="344"/>
      <c r="O535" s="360"/>
      <c r="P535" s="361"/>
      <c r="Q535" s="82"/>
    </row>
    <row r="536" spans="3:17" ht="13.5" customHeight="1" x14ac:dyDescent="0.15">
      <c r="C536" s="362">
        <f t="shared" si="19"/>
        <v>524</v>
      </c>
      <c r="D536" s="47" t="str">
        <f t="shared" si="20"/>
        <v/>
      </c>
      <c r="E536" s="355"/>
      <c r="F536" s="447"/>
      <c r="G536" s="447"/>
      <c r="H536" s="515"/>
      <c r="I536" s="386"/>
      <c r="J536" s="15"/>
      <c r="K536" s="378"/>
      <c r="L536" s="344"/>
      <c r="M536" s="344"/>
      <c r="N536" s="344"/>
      <c r="O536" s="360"/>
      <c r="P536" s="361"/>
      <c r="Q536" s="82"/>
    </row>
    <row r="537" spans="3:17" ht="13.5" customHeight="1" x14ac:dyDescent="0.15">
      <c r="C537" s="362">
        <f t="shared" si="19"/>
        <v>525</v>
      </c>
      <c r="D537" s="47" t="str">
        <f t="shared" si="20"/>
        <v/>
      </c>
      <c r="E537" s="355"/>
      <c r="F537" s="447"/>
      <c r="G537" s="447"/>
      <c r="H537" s="515"/>
      <c r="I537" s="386"/>
      <c r="J537" s="15"/>
      <c r="K537" s="378"/>
      <c r="L537" s="344"/>
      <c r="M537" s="344"/>
      <c r="N537" s="344"/>
      <c r="O537" s="360"/>
      <c r="P537" s="361"/>
      <c r="Q537" s="82"/>
    </row>
    <row r="538" spans="3:17" ht="13.5" customHeight="1" x14ac:dyDescent="0.15">
      <c r="C538" s="362">
        <f t="shared" si="19"/>
        <v>526</v>
      </c>
      <c r="D538" s="47" t="str">
        <f t="shared" si="20"/>
        <v/>
      </c>
      <c r="E538" s="355"/>
      <c r="F538" s="447"/>
      <c r="G538" s="447"/>
      <c r="H538" s="515"/>
      <c r="I538" s="386"/>
      <c r="J538" s="15"/>
      <c r="K538" s="378"/>
      <c r="L538" s="344"/>
      <c r="M538" s="344"/>
      <c r="N538" s="344"/>
      <c r="O538" s="360"/>
      <c r="P538" s="361"/>
      <c r="Q538" s="82"/>
    </row>
    <row r="539" spans="3:17" ht="13.5" customHeight="1" x14ac:dyDescent="0.15">
      <c r="C539" s="362">
        <f t="shared" si="19"/>
        <v>527</v>
      </c>
      <c r="D539" s="47" t="str">
        <f t="shared" si="20"/>
        <v/>
      </c>
      <c r="E539" s="355"/>
      <c r="F539" s="447"/>
      <c r="G539" s="447"/>
      <c r="H539" s="515"/>
      <c r="I539" s="386"/>
      <c r="J539" s="15"/>
      <c r="K539" s="378"/>
      <c r="L539" s="344"/>
      <c r="M539" s="344"/>
      <c r="N539" s="344"/>
      <c r="O539" s="360"/>
      <c r="P539" s="361"/>
      <c r="Q539" s="82"/>
    </row>
    <row r="540" spans="3:17" ht="13.5" customHeight="1" x14ac:dyDescent="0.15">
      <c r="C540" s="362">
        <f t="shared" si="19"/>
        <v>528</v>
      </c>
      <c r="D540" s="47" t="str">
        <f t="shared" si="20"/>
        <v/>
      </c>
      <c r="E540" s="355"/>
      <c r="F540" s="447"/>
      <c r="G540" s="447"/>
      <c r="H540" s="515"/>
      <c r="I540" s="386"/>
      <c r="J540" s="15"/>
      <c r="K540" s="378"/>
      <c r="L540" s="344"/>
      <c r="M540" s="344"/>
      <c r="N540" s="344"/>
      <c r="O540" s="360"/>
      <c r="P540" s="361"/>
      <c r="Q540" s="82"/>
    </row>
    <row r="541" spans="3:17" ht="13.5" customHeight="1" x14ac:dyDescent="0.15">
      <c r="C541" s="362">
        <f t="shared" si="19"/>
        <v>529</v>
      </c>
      <c r="D541" s="47" t="str">
        <f t="shared" si="20"/>
        <v/>
      </c>
      <c r="E541" s="355"/>
      <c r="F541" s="447"/>
      <c r="G541" s="447"/>
      <c r="H541" s="515"/>
      <c r="I541" s="386"/>
      <c r="J541" s="15"/>
      <c r="K541" s="378"/>
      <c r="L541" s="344"/>
      <c r="M541" s="344"/>
      <c r="N541" s="344"/>
      <c r="O541" s="360"/>
      <c r="P541" s="361"/>
      <c r="Q541" s="82"/>
    </row>
    <row r="542" spans="3:17" ht="13.5" customHeight="1" x14ac:dyDescent="0.15">
      <c r="C542" s="362">
        <f t="shared" ref="C542:C605" si="21">C541+1</f>
        <v>530</v>
      </c>
      <c r="D542" s="47" t="str">
        <f t="shared" si="20"/>
        <v/>
      </c>
      <c r="E542" s="355"/>
      <c r="F542" s="447"/>
      <c r="G542" s="447"/>
      <c r="H542" s="515"/>
      <c r="I542" s="386"/>
      <c r="J542" s="15"/>
      <c r="K542" s="378"/>
      <c r="L542" s="344"/>
      <c r="M542" s="344"/>
      <c r="N542" s="344"/>
      <c r="O542" s="360"/>
      <c r="P542" s="361"/>
      <c r="Q542" s="82"/>
    </row>
    <row r="543" spans="3:17" ht="13.5" customHeight="1" x14ac:dyDescent="0.15">
      <c r="C543" s="362">
        <f t="shared" si="21"/>
        <v>531</v>
      </c>
      <c r="D543" s="47" t="str">
        <f t="shared" si="20"/>
        <v/>
      </c>
      <c r="E543" s="355"/>
      <c r="F543" s="447"/>
      <c r="G543" s="447"/>
      <c r="H543" s="515"/>
      <c r="I543" s="386"/>
      <c r="J543" s="15"/>
      <c r="K543" s="378"/>
      <c r="L543" s="344"/>
      <c r="M543" s="344"/>
      <c r="N543" s="344"/>
      <c r="O543" s="360"/>
      <c r="P543" s="361"/>
      <c r="Q543" s="82"/>
    </row>
    <row r="544" spans="3:17" ht="13.5" customHeight="1" x14ac:dyDescent="0.15">
      <c r="C544" s="362">
        <f t="shared" si="21"/>
        <v>532</v>
      </c>
      <c r="D544" s="47" t="str">
        <f t="shared" si="20"/>
        <v/>
      </c>
      <c r="E544" s="355"/>
      <c r="F544" s="447"/>
      <c r="G544" s="447"/>
      <c r="H544" s="515"/>
      <c r="I544" s="386"/>
      <c r="J544" s="15"/>
      <c r="K544" s="378"/>
      <c r="L544" s="344"/>
      <c r="M544" s="344"/>
      <c r="N544" s="344"/>
      <c r="O544" s="360"/>
      <c r="P544" s="361"/>
      <c r="Q544" s="82"/>
    </row>
    <row r="545" spans="3:17" ht="13.5" customHeight="1" x14ac:dyDescent="0.15">
      <c r="C545" s="362">
        <f t="shared" si="21"/>
        <v>533</v>
      </c>
      <c r="D545" s="47" t="str">
        <f t="shared" si="20"/>
        <v/>
      </c>
      <c r="E545" s="355"/>
      <c r="F545" s="447"/>
      <c r="G545" s="447"/>
      <c r="H545" s="515"/>
      <c r="I545" s="386"/>
      <c r="J545" s="15"/>
      <c r="K545" s="378"/>
      <c r="L545" s="344"/>
      <c r="M545" s="344"/>
      <c r="N545" s="344"/>
      <c r="O545" s="360"/>
      <c r="P545" s="361"/>
      <c r="Q545" s="82"/>
    </row>
    <row r="546" spans="3:17" ht="13.5" customHeight="1" x14ac:dyDescent="0.15">
      <c r="C546" s="362">
        <f t="shared" si="21"/>
        <v>534</v>
      </c>
      <c r="D546" s="47" t="str">
        <f t="shared" si="20"/>
        <v/>
      </c>
      <c r="E546" s="355"/>
      <c r="F546" s="447"/>
      <c r="G546" s="447"/>
      <c r="H546" s="515"/>
      <c r="I546" s="386"/>
      <c r="J546" s="15"/>
      <c r="K546" s="378"/>
      <c r="L546" s="344"/>
      <c r="M546" s="344"/>
      <c r="N546" s="344"/>
      <c r="O546" s="360"/>
      <c r="P546" s="361"/>
      <c r="Q546" s="82"/>
    </row>
    <row r="547" spans="3:17" ht="13.5" customHeight="1" x14ac:dyDescent="0.15">
      <c r="C547" s="362">
        <f t="shared" si="21"/>
        <v>535</v>
      </c>
      <c r="D547" s="47" t="str">
        <f t="shared" si="20"/>
        <v/>
      </c>
      <c r="E547" s="355"/>
      <c r="F547" s="447"/>
      <c r="G547" s="447"/>
      <c r="H547" s="515"/>
      <c r="I547" s="386"/>
      <c r="J547" s="15"/>
      <c r="K547" s="378"/>
      <c r="L547" s="344"/>
      <c r="M547" s="344"/>
      <c r="N547" s="344"/>
      <c r="O547" s="360"/>
      <c r="P547" s="361"/>
      <c r="Q547" s="82"/>
    </row>
    <row r="548" spans="3:17" ht="13.5" customHeight="1" x14ac:dyDescent="0.15">
      <c r="C548" s="362">
        <f t="shared" si="21"/>
        <v>536</v>
      </c>
      <c r="D548" s="47" t="str">
        <f t="shared" si="20"/>
        <v/>
      </c>
      <c r="E548" s="355"/>
      <c r="F548" s="447"/>
      <c r="G548" s="447"/>
      <c r="H548" s="515"/>
      <c r="I548" s="386"/>
      <c r="J548" s="15"/>
      <c r="K548" s="378"/>
      <c r="L548" s="344"/>
      <c r="M548" s="344"/>
      <c r="N548" s="344"/>
      <c r="O548" s="360"/>
      <c r="P548" s="361"/>
      <c r="Q548" s="82"/>
    </row>
    <row r="549" spans="3:17" ht="13.5" customHeight="1" x14ac:dyDescent="0.15">
      <c r="C549" s="362">
        <f t="shared" si="21"/>
        <v>537</v>
      </c>
      <c r="D549" s="47" t="str">
        <f t="shared" si="20"/>
        <v/>
      </c>
      <c r="E549" s="355"/>
      <c r="F549" s="447"/>
      <c r="G549" s="447"/>
      <c r="H549" s="515"/>
      <c r="I549" s="386"/>
      <c r="J549" s="15"/>
      <c r="K549" s="378"/>
      <c r="L549" s="344"/>
      <c r="M549" s="344"/>
      <c r="N549" s="344"/>
      <c r="O549" s="360"/>
      <c r="P549" s="361"/>
      <c r="Q549" s="82"/>
    </row>
    <row r="550" spans="3:17" ht="13.5" customHeight="1" x14ac:dyDescent="0.15">
      <c r="C550" s="362">
        <f t="shared" si="21"/>
        <v>538</v>
      </c>
      <c r="D550" s="47" t="str">
        <f t="shared" si="20"/>
        <v/>
      </c>
      <c r="E550" s="355"/>
      <c r="F550" s="447"/>
      <c r="G550" s="447"/>
      <c r="H550" s="515"/>
      <c r="I550" s="386"/>
      <c r="J550" s="15"/>
      <c r="K550" s="378"/>
      <c r="L550" s="344"/>
      <c r="M550" s="344"/>
      <c r="N550" s="344"/>
      <c r="O550" s="360"/>
      <c r="P550" s="361"/>
      <c r="Q550" s="82"/>
    </row>
    <row r="551" spans="3:17" ht="13.5" customHeight="1" x14ac:dyDescent="0.15">
      <c r="C551" s="362">
        <f t="shared" si="21"/>
        <v>539</v>
      </c>
      <c r="D551" s="47" t="str">
        <f t="shared" si="20"/>
        <v/>
      </c>
      <c r="E551" s="355"/>
      <c r="F551" s="447"/>
      <c r="G551" s="447"/>
      <c r="H551" s="515"/>
      <c r="I551" s="386"/>
      <c r="J551" s="15"/>
      <c r="K551" s="378"/>
      <c r="L551" s="344"/>
      <c r="M551" s="344"/>
      <c r="N551" s="344"/>
      <c r="O551" s="360"/>
      <c r="P551" s="361"/>
      <c r="Q551" s="82"/>
    </row>
    <row r="552" spans="3:17" ht="13.5" customHeight="1" x14ac:dyDescent="0.15">
      <c r="C552" s="362">
        <f t="shared" si="21"/>
        <v>540</v>
      </c>
      <c r="D552" s="47" t="str">
        <f t="shared" si="20"/>
        <v/>
      </c>
      <c r="E552" s="355"/>
      <c r="F552" s="447"/>
      <c r="G552" s="447"/>
      <c r="H552" s="515"/>
      <c r="I552" s="386"/>
      <c r="J552" s="15"/>
      <c r="K552" s="378"/>
      <c r="L552" s="344"/>
      <c r="M552" s="344"/>
      <c r="N552" s="344"/>
      <c r="O552" s="360"/>
      <c r="P552" s="361"/>
      <c r="Q552" s="82"/>
    </row>
    <row r="553" spans="3:17" ht="13.5" customHeight="1" x14ac:dyDescent="0.15">
      <c r="C553" s="362">
        <f t="shared" si="21"/>
        <v>541</v>
      </c>
      <c r="D553" s="47" t="str">
        <f t="shared" si="20"/>
        <v/>
      </c>
      <c r="E553" s="355"/>
      <c r="F553" s="447"/>
      <c r="G553" s="447"/>
      <c r="H553" s="515"/>
      <c r="I553" s="386"/>
      <c r="J553" s="15"/>
      <c r="K553" s="378"/>
      <c r="L553" s="344"/>
      <c r="M553" s="344"/>
      <c r="N553" s="344"/>
      <c r="O553" s="360"/>
      <c r="P553" s="361"/>
      <c r="Q553" s="82"/>
    </row>
    <row r="554" spans="3:17" ht="13.5" customHeight="1" x14ac:dyDescent="0.15">
      <c r="C554" s="362">
        <f t="shared" si="21"/>
        <v>542</v>
      </c>
      <c r="D554" s="47" t="str">
        <f t="shared" si="20"/>
        <v/>
      </c>
      <c r="E554" s="355"/>
      <c r="F554" s="447"/>
      <c r="G554" s="447"/>
      <c r="H554" s="515"/>
      <c r="I554" s="386"/>
      <c r="J554" s="15"/>
      <c r="K554" s="378"/>
      <c r="L554" s="344"/>
      <c r="M554" s="344"/>
      <c r="N554" s="344"/>
      <c r="O554" s="360"/>
      <c r="P554" s="361"/>
      <c r="Q554" s="82"/>
    </row>
    <row r="555" spans="3:17" ht="13.5" customHeight="1" x14ac:dyDescent="0.15">
      <c r="C555" s="362">
        <f t="shared" si="21"/>
        <v>543</v>
      </c>
      <c r="D555" s="47" t="str">
        <f t="shared" si="20"/>
        <v/>
      </c>
      <c r="E555" s="355"/>
      <c r="F555" s="447"/>
      <c r="G555" s="447"/>
      <c r="H555" s="515"/>
      <c r="I555" s="386"/>
      <c r="J555" s="15"/>
      <c r="K555" s="378"/>
      <c r="L555" s="344"/>
      <c r="M555" s="344"/>
      <c r="N555" s="344"/>
      <c r="O555" s="360"/>
      <c r="P555" s="361"/>
      <c r="Q555" s="82"/>
    </row>
    <row r="556" spans="3:17" ht="13.5" customHeight="1" x14ac:dyDescent="0.15">
      <c r="C556" s="362">
        <f t="shared" si="21"/>
        <v>544</v>
      </c>
      <c r="D556" s="47" t="str">
        <f t="shared" si="20"/>
        <v/>
      </c>
      <c r="E556" s="355"/>
      <c r="F556" s="447"/>
      <c r="G556" s="447"/>
      <c r="H556" s="515"/>
      <c r="I556" s="386"/>
      <c r="J556" s="15"/>
      <c r="K556" s="378"/>
      <c r="L556" s="344"/>
      <c r="M556" s="344"/>
      <c r="N556" s="344"/>
      <c r="O556" s="360"/>
      <c r="P556" s="361"/>
      <c r="Q556" s="82"/>
    </row>
    <row r="557" spans="3:17" ht="13.5" customHeight="1" x14ac:dyDescent="0.15">
      <c r="C557" s="362">
        <f t="shared" si="21"/>
        <v>545</v>
      </c>
      <c r="D557" s="47" t="str">
        <f t="shared" si="20"/>
        <v/>
      </c>
      <c r="E557" s="355"/>
      <c r="F557" s="447"/>
      <c r="G557" s="447"/>
      <c r="H557" s="515"/>
      <c r="I557" s="386"/>
      <c r="J557" s="15"/>
      <c r="K557" s="378"/>
      <c r="L557" s="344"/>
      <c r="M557" s="344"/>
      <c r="N557" s="344"/>
      <c r="O557" s="360"/>
      <c r="P557" s="361"/>
      <c r="Q557" s="82"/>
    </row>
    <row r="558" spans="3:17" ht="13.5" customHeight="1" x14ac:dyDescent="0.15">
      <c r="C558" s="362">
        <f t="shared" si="21"/>
        <v>546</v>
      </c>
      <c r="D558" s="47" t="str">
        <f t="shared" si="20"/>
        <v/>
      </c>
      <c r="E558" s="355"/>
      <c r="F558" s="447"/>
      <c r="G558" s="447"/>
      <c r="H558" s="515"/>
      <c r="I558" s="386"/>
      <c r="J558" s="15"/>
      <c r="K558" s="378"/>
      <c r="L558" s="344"/>
      <c r="M558" s="344"/>
      <c r="N558" s="344"/>
      <c r="O558" s="360"/>
      <c r="P558" s="361"/>
      <c r="Q558" s="82"/>
    </row>
    <row r="559" spans="3:17" ht="13.5" customHeight="1" x14ac:dyDescent="0.15">
      <c r="C559" s="362">
        <f t="shared" si="21"/>
        <v>547</v>
      </c>
      <c r="D559" s="47" t="str">
        <f t="shared" si="20"/>
        <v/>
      </c>
      <c r="E559" s="355"/>
      <c r="F559" s="447"/>
      <c r="G559" s="447"/>
      <c r="H559" s="515"/>
      <c r="I559" s="386"/>
      <c r="J559" s="15"/>
      <c r="K559" s="378"/>
      <c r="L559" s="344"/>
      <c r="M559" s="344"/>
      <c r="N559" s="344"/>
      <c r="O559" s="360"/>
      <c r="P559" s="361"/>
      <c r="Q559" s="82"/>
    </row>
    <row r="560" spans="3:17" ht="13.5" customHeight="1" x14ac:dyDescent="0.15">
      <c r="C560" s="362">
        <f t="shared" si="21"/>
        <v>548</v>
      </c>
      <c r="D560" s="47" t="str">
        <f t="shared" si="20"/>
        <v/>
      </c>
      <c r="E560" s="355"/>
      <c r="F560" s="447"/>
      <c r="G560" s="447"/>
      <c r="H560" s="515"/>
      <c r="I560" s="386"/>
      <c r="J560" s="15"/>
      <c r="K560" s="378"/>
      <c r="L560" s="344"/>
      <c r="M560" s="344"/>
      <c r="N560" s="344"/>
      <c r="O560" s="360"/>
      <c r="P560" s="361"/>
      <c r="Q560" s="82"/>
    </row>
    <row r="561" spans="3:17" ht="13.5" customHeight="1" x14ac:dyDescent="0.15">
      <c r="C561" s="362">
        <f t="shared" si="21"/>
        <v>549</v>
      </c>
      <c r="D561" s="47" t="str">
        <f t="shared" si="20"/>
        <v/>
      </c>
      <c r="E561" s="355"/>
      <c r="F561" s="447"/>
      <c r="G561" s="447"/>
      <c r="H561" s="515"/>
      <c r="I561" s="386"/>
      <c r="J561" s="15"/>
      <c r="K561" s="378"/>
      <c r="L561" s="344"/>
      <c r="M561" s="344"/>
      <c r="N561" s="344"/>
      <c r="O561" s="360"/>
      <c r="P561" s="361"/>
      <c r="Q561" s="82"/>
    </row>
    <row r="562" spans="3:17" ht="13.5" customHeight="1" x14ac:dyDescent="0.15">
      <c r="C562" s="362">
        <f t="shared" si="21"/>
        <v>550</v>
      </c>
      <c r="D562" s="47" t="str">
        <f t="shared" si="20"/>
        <v/>
      </c>
      <c r="E562" s="355"/>
      <c r="F562" s="447"/>
      <c r="G562" s="447"/>
      <c r="H562" s="515"/>
      <c r="I562" s="386"/>
      <c r="J562" s="15"/>
      <c r="K562" s="378"/>
      <c r="L562" s="344"/>
      <c r="M562" s="344"/>
      <c r="N562" s="344"/>
      <c r="O562" s="360"/>
      <c r="P562" s="361"/>
      <c r="Q562" s="82"/>
    </row>
    <row r="563" spans="3:17" ht="13.5" customHeight="1" x14ac:dyDescent="0.15">
      <c r="C563" s="362">
        <f t="shared" si="21"/>
        <v>551</v>
      </c>
      <c r="D563" s="47" t="str">
        <f t="shared" si="20"/>
        <v/>
      </c>
      <c r="E563" s="355"/>
      <c r="F563" s="447"/>
      <c r="G563" s="447"/>
      <c r="H563" s="515"/>
      <c r="I563" s="386"/>
      <c r="J563" s="15"/>
      <c r="K563" s="378"/>
      <c r="L563" s="344"/>
      <c r="M563" s="344"/>
      <c r="N563" s="344"/>
      <c r="O563" s="360"/>
      <c r="P563" s="361"/>
      <c r="Q563" s="82"/>
    </row>
    <row r="564" spans="3:17" ht="13.5" customHeight="1" x14ac:dyDescent="0.15">
      <c r="C564" s="362">
        <f t="shared" si="21"/>
        <v>552</v>
      </c>
      <c r="D564" s="47" t="str">
        <f t="shared" si="20"/>
        <v/>
      </c>
      <c r="E564" s="355"/>
      <c r="F564" s="447"/>
      <c r="G564" s="447"/>
      <c r="H564" s="515"/>
      <c r="I564" s="386"/>
      <c r="J564" s="15"/>
      <c r="K564" s="378"/>
      <c r="L564" s="344"/>
      <c r="M564" s="344"/>
      <c r="N564" s="344"/>
      <c r="O564" s="360"/>
      <c r="P564" s="361"/>
      <c r="Q564" s="82"/>
    </row>
    <row r="565" spans="3:17" ht="13.5" customHeight="1" x14ac:dyDescent="0.15">
      <c r="C565" s="362">
        <f t="shared" si="21"/>
        <v>553</v>
      </c>
      <c r="D565" s="47" t="str">
        <f t="shared" si="20"/>
        <v/>
      </c>
      <c r="E565" s="355"/>
      <c r="F565" s="447"/>
      <c r="G565" s="447"/>
      <c r="H565" s="515"/>
      <c r="I565" s="386"/>
      <c r="J565" s="15"/>
      <c r="K565" s="378"/>
      <c r="L565" s="344"/>
      <c r="M565" s="344"/>
      <c r="N565" s="344"/>
      <c r="O565" s="360"/>
      <c r="P565" s="361"/>
      <c r="Q565" s="82"/>
    </row>
    <row r="566" spans="3:17" ht="13.5" customHeight="1" x14ac:dyDescent="0.15">
      <c r="C566" s="362">
        <f t="shared" si="21"/>
        <v>554</v>
      </c>
      <c r="D566" s="47" t="str">
        <f t="shared" si="20"/>
        <v/>
      </c>
      <c r="E566" s="355"/>
      <c r="F566" s="447"/>
      <c r="G566" s="447"/>
      <c r="H566" s="515"/>
      <c r="I566" s="386"/>
      <c r="J566" s="15"/>
      <c r="K566" s="378"/>
      <c r="L566" s="344"/>
      <c r="M566" s="344"/>
      <c r="N566" s="344"/>
      <c r="O566" s="360"/>
      <c r="P566" s="361"/>
      <c r="Q566" s="82"/>
    </row>
    <row r="567" spans="3:17" ht="13.5" customHeight="1" x14ac:dyDescent="0.15">
      <c r="C567" s="362">
        <f t="shared" si="21"/>
        <v>555</v>
      </c>
      <c r="D567" s="47" t="str">
        <f t="shared" si="20"/>
        <v/>
      </c>
      <c r="E567" s="355"/>
      <c r="F567" s="447"/>
      <c r="G567" s="447"/>
      <c r="H567" s="515"/>
      <c r="I567" s="386"/>
      <c r="J567" s="15"/>
      <c r="K567" s="378"/>
      <c r="L567" s="344"/>
      <c r="M567" s="344"/>
      <c r="N567" s="344"/>
      <c r="O567" s="360"/>
      <c r="P567" s="361"/>
      <c r="Q567" s="82"/>
    </row>
    <row r="568" spans="3:17" ht="13.5" customHeight="1" x14ac:dyDescent="0.15">
      <c r="C568" s="362">
        <f t="shared" si="21"/>
        <v>556</v>
      </c>
      <c r="D568" s="47" t="str">
        <f t="shared" si="20"/>
        <v/>
      </c>
      <c r="E568" s="355"/>
      <c r="F568" s="447"/>
      <c r="G568" s="447"/>
      <c r="H568" s="515"/>
      <c r="I568" s="386"/>
      <c r="J568" s="15"/>
      <c r="K568" s="378"/>
      <c r="L568" s="344"/>
      <c r="M568" s="344"/>
      <c r="N568" s="344"/>
      <c r="O568" s="360"/>
      <c r="P568" s="361"/>
      <c r="Q568" s="82"/>
    </row>
    <row r="569" spans="3:17" ht="13.5" customHeight="1" x14ac:dyDescent="0.15">
      <c r="C569" s="362">
        <f t="shared" si="21"/>
        <v>557</v>
      </c>
      <c r="D569" s="47" t="str">
        <f t="shared" si="20"/>
        <v/>
      </c>
      <c r="E569" s="355"/>
      <c r="F569" s="447"/>
      <c r="G569" s="447"/>
      <c r="H569" s="515"/>
      <c r="I569" s="386"/>
      <c r="J569" s="15"/>
      <c r="K569" s="378"/>
      <c r="L569" s="344"/>
      <c r="M569" s="344"/>
      <c r="N569" s="344"/>
      <c r="O569" s="360"/>
      <c r="P569" s="361"/>
      <c r="Q569" s="82"/>
    </row>
    <row r="570" spans="3:17" ht="13.5" customHeight="1" x14ac:dyDescent="0.15">
      <c r="C570" s="362">
        <f t="shared" si="21"/>
        <v>558</v>
      </c>
      <c r="D570" s="47" t="str">
        <f t="shared" si="20"/>
        <v/>
      </c>
      <c r="E570" s="355"/>
      <c r="F570" s="447"/>
      <c r="G570" s="447"/>
      <c r="H570" s="515"/>
      <c r="I570" s="386"/>
      <c r="J570" s="15"/>
      <c r="K570" s="378"/>
      <c r="L570" s="344"/>
      <c r="M570" s="344"/>
      <c r="N570" s="344"/>
      <c r="O570" s="360"/>
      <c r="P570" s="361"/>
      <c r="Q570" s="82"/>
    </row>
    <row r="571" spans="3:17" ht="13.5" customHeight="1" x14ac:dyDescent="0.15">
      <c r="C571" s="362">
        <f t="shared" si="21"/>
        <v>559</v>
      </c>
      <c r="D571" s="47" t="str">
        <f t="shared" si="20"/>
        <v/>
      </c>
      <c r="E571" s="355"/>
      <c r="F571" s="447"/>
      <c r="G571" s="447"/>
      <c r="H571" s="515"/>
      <c r="I571" s="386"/>
      <c r="J571" s="15"/>
      <c r="K571" s="378"/>
      <c r="L571" s="344"/>
      <c r="M571" s="344"/>
      <c r="N571" s="344"/>
      <c r="O571" s="360"/>
      <c r="P571" s="361"/>
      <c r="Q571" s="82"/>
    </row>
    <row r="572" spans="3:17" ht="13.5" customHeight="1" x14ac:dyDescent="0.15">
      <c r="C572" s="362">
        <f t="shared" si="21"/>
        <v>560</v>
      </c>
      <c r="D572" s="47" t="str">
        <f t="shared" si="20"/>
        <v/>
      </c>
      <c r="E572" s="355"/>
      <c r="F572" s="447"/>
      <c r="G572" s="447"/>
      <c r="H572" s="515"/>
      <c r="I572" s="386"/>
      <c r="J572" s="15"/>
      <c r="K572" s="378"/>
      <c r="L572" s="344"/>
      <c r="M572" s="344"/>
      <c r="N572" s="344"/>
      <c r="O572" s="360"/>
      <c r="P572" s="361"/>
      <c r="Q572" s="82"/>
    </row>
    <row r="573" spans="3:17" ht="13.5" customHeight="1" x14ac:dyDescent="0.15">
      <c r="C573" s="362">
        <f t="shared" si="21"/>
        <v>561</v>
      </c>
      <c r="D573" s="47" t="str">
        <f t="shared" si="20"/>
        <v/>
      </c>
      <c r="E573" s="355"/>
      <c r="F573" s="447"/>
      <c r="G573" s="447"/>
      <c r="H573" s="515"/>
      <c r="I573" s="386"/>
      <c r="J573" s="15"/>
      <c r="K573" s="378"/>
      <c r="L573" s="344"/>
      <c r="M573" s="344"/>
      <c r="N573" s="344"/>
      <c r="O573" s="360"/>
      <c r="P573" s="361"/>
      <c r="Q573" s="82"/>
    </row>
    <row r="574" spans="3:17" ht="13.5" customHeight="1" x14ac:dyDescent="0.15">
      <c r="C574" s="362">
        <f t="shared" si="21"/>
        <v>562</v>
      </c>
      <c r="D574" s="47" t="str">
        <f t="shared" si="20"/>
        <v/>
      </c>
      <c r="E574" s="355"/>
      <c r="F574" s="447"/>
      <c r="G574" s="447"/>
      <c r="H574" s="515"/>
      <c r="I574" s="386"/>
      <c r="J574" s="15"/>
      <c r="K574" s="378"/>
      <c r="L574" s="344"/>
      <c r="M574" s="344"/>
      <c r="N574" s="344"/>
      <c r="O574" s="360"/>
      <c r="P574" s="361"/>
      <c r="Q574" s="82"/>
    </row>
    <row r="575" spans="3:17" ht="13.5" customHeight="1" x14ac:dyDescent="0.15">
      <c r="C575" s="362">
        <f t="shared" si="21"/>
        <v>563</v>
      </c>
      <c r="D575" s="47" t="str">
        <f t="shared" si="20"/>
        <v/>
      </c>
      <c r="E575" s="355"/>
      <c r="F575" s="447"/>
      <c r="G575" s="447"/>
      <c r="H575" s="515"/>
      <c r="I575" s="386"/>
      <c r="J575" s="15"/>
      <c r="K575" s="378"/>
      <c r="L575" s="344"/>
      <c r="M575" s="344"/>
      <c r="N575" s="344"/>
      <c r="O575" s="360"/>
      <c r="P575" s="361"/>
      <c r="Q575" s="82"/>
    </row>
    <row r="576" spans="3:17" ht="13.5" customHeight="1" x14ac:dyDescent="0.15">
      <c r="C576" s="362">
        <f t="shared" si="21"/>
        <v>564</v>
      </c>
      <c r="D576" s="47" t="str">
        <f t="shared" si="20"/>
        <v/>
      </c>
      <c r="E576" s="355"/>
      <c r="F576" s="447"/>
      <c r="G576" s="447"/>
      <c r="H576" s="515"/>
      <c r="I576" s="386"/>
      <c r="J576" s="15"/>
      <c r="K576" s="378"/>
      <c r="L576" s="344"/>
      <c r="M576" s="344"/>
      <c r="N576" s="344"/>
      <c r="O576" s="360"/>
      <c r="P576" s="361"/>
      <c r="Q576" s="82"/>
    </row>
    <row r="577" spans="3:17" ht="13.5" customHeight="1" x14ac:dyDescent="0.15">
      <c r="C577" s="362">
        <f t="shared" si="21"/>
        <v>565</v>
      </c>
      <c r="D577" s="47" t="str">
        <f t="shared" si="20"/>
        <v/>
      </c>
      <c r="E577" s="355"/>
      <c r="F577" s="447"/>
      <c r="G577" s="447"/>
      <c r="H577" s="515"/>
      <c r="I577" s="386"/>
      <c r="J577" s="15"/>
      <c r="K577" s="378"/>
      <c r="L577" s="344"/>
      <c r="M577" s="344"/>
      <c r="N577" s="344"/>
      <c r="O577" s="360"/>
      <c r="P577" s="361"/>
      <c r="Q577" s="82"/>
    </row>
    <row r="578" spans="3:17" ht="13.5" customHeight="1" x14ac:dyDescent="0.15">
      <c r="C578" s="362">
        <f t="shared" si="21"/>
        <v>566</v>
      </c>
      <c r="D578" s="47" t="str">
        <f t="shared" si="20"/>
        <v/>
      </c>
      <c r="E578" s="355"/>
      <c r="F578" s="447"/>
      <c r="G578" s="447"/>
      <c r="H578" s="515"/>
      <c r="I578" s="386"/>
      <c r="J578" s="15"/>
      <c r="K578" s="378"/>
      <c r="L578" s="344"/>
      <c r="M578" s="344"/>
      <c r="N578" s="344"/>
      <c r="O578" s="360"/>
      <c r="P578" s="361"/>
      <c r="Q578" s="82"/>
    </row>
    <row r="579" spans="3:17" ht="13.5" customHeight="1" x14ac:dyDescent="0.15">
      <c r="C579" s="362">
        <f t="shared" si="21"/>
        <v>567</v>
      </c>
      <c r="D579" s="47" t="str">
        <f t="shared" si="20"/>
        <v/>
      </c>
      <c r="E579" s="355"/>
      <c r="F579" s="447"/>
      <c r="G579" s="447"/>
      <c r="H579" s="515"/>
      <c r="I579" s="386"/>
      <c r="J579" s="15"/>
      <c r="K579" s="378"/>
      <c r="L579" s="344"/>
      <c r="M579" s="344"/>
      <c r="N579" s="344"/>
      <c r="O579" s="360"/>
      <c r="P579" s="361"/>
      <c r="Q579" s="82"/>
    </row>
    <row r="580" spans="3:17" ht="13.5" customHeight="1" x14ac:dyDescent="0.15">
      <c r="C580" s="362">
        <f t="shared" si="21"/>
        <v>568</v>
      </c>
      <c r="D580" s="47" t="str">
        <f t="shared" si="20"/>
        <v/>
      </c>
      <c r="E580" s="355"/>
      <c r="F580" s="447"/>
      <c r="G580" s="447"/>
      <c r="H580" s="515"/>
      <c r="I580" s="386"/>
      <c r="J580" s="15"/>
      <c r="K580" s="378"/>
      <c r="L580" s="344"/>
      <c r="M580" s="344"/>
      <c r="N580" s="344"/>
      <c r="O580" s="360"/>
      <c r="P580" s="361"/>
      <c r="Q580" s="82"/>
    </row>
    <row r="581" spans="3:17" ht="13.5" customHeight="1" x14ac:dyDescent="0.15">
      <c r="C581" s="362">
        <f t="shared" si="21"/>
        <v>569</v>
      </c>
      <c r="D581" s="47" t="str">
        <f t="shared" si="20"/>
        <v/>
      </c>
      <c r="E581" s="355"/>
      <c r="F581" s="447"/>
      <c r="G581" s="447"/>
      <c r="H581" s="515"/>
      <c r="I581" s="386"/>
      <c r="J581" s="15"/>
      <c r="K581" s="378"/>
      <c r="L581" s="344"/>
      <c r="M581" s="344"/>
      <c r="N581" s="344"/>
      <c r="O581" s="360"/>
      <c r="P581" s="361"/>
      <c r="Q581" s="82"/>
    </row>
    <row r="582" spans="3:17" ht="13.5" customHeight="1" x14ac:dyDescent="0.15">
      <c r="C582" s="362">
        <f>C581+1</f>
        <v>570</v>
      </c>
      <c r="D582" s="47" t="str">
        <f t="shared" si="20"/>
        <v/>
      </c>
      <c r="E582" s="355"/>
      <c r="F582" s="447"/>
      <c r="G582" s="447"/>
      <c r="H582" s="515"/>
      <c r="I582" s="386"/>
      <c r="J582" s="15"/>
      <c r="K582" s="378"/>
      <c r="L582" s="344"/>
      <c r="M582" s="344"/>
      <c r="N582" s="344"/>
      <c r="O582" s="360"/>
      <c r="P582" s="361"/>
      <c r="Q582" s="82"/>
    </row>
    <row r="583" spans="3:17" ht="13.5" customHeight="1" x14ac:dyDescent="0.15">
      <c r="C583" s="362">
        <f>C582+1</f>
        <v>571</v>
      </c>
      <c r="D583" s="47" t="str">
        <f t="shared" si="20"/>
        <v/>
      </c>
      <c r="E583" s="355"/>
      <c r="F583" s="447"/>
      <c r="G583" s="447"/>
      <c r="H583" s="515"/>
      <c r="I583" s="386"/>
      <c r="J583" s="15"/>
      <c r="K583" s="378"/>
      <c r="L583" s="344"/>
      <c r="M583" s="344"/>
      <c r="N583" s="344"/>
      <c r="O583" s="360"/>
      <c r="P583" s="361"/>
      <c r="Q583" s="82"/>
    </row>
    <row r="584" spans="3:17" ht="13.5" customHeight="1" x14ac:dyDescent="0.15">
      <c r="C584" s="362">
        <f>C583+1</f>
        <v>572</v>
      </c>
      <c r="D584" s="47" t="str">
        <f t="shared" si="20"/>
        <v/>
      </c>
      <c r="E584" s="355"/>
      <c r="F584" s="447"/>
      <c r="G584" s="447"/>
      <c r="H584" s="515"/>
      <c r="I584" s="386"/>
      <c r="J584" s="15"/>
      <c r="K584" s="378"/>
      <c r="L584" s="344"/>
      <c r="M584" s="344"/>
      <c r="N584" s="344"/>
      <c r="O584" s="360"/>
      <c r="P584" s="361"/>
      <c r="Q584" s="82"/>
    </row>
    <row r="585" spans="3:17" ht="13.5" customHeight="1" x14ac:dyDescent="0.15">
      <c r="C585" s="362">
        <f>C584+1</f>
        <v>573</v>
      </c>
      <c r="D585" s="47" t="str">
        <f t="shared" si="20"/>
        <v/>
      </c>
      <c r="E585" s="355"/>
      <c r="F585" s="447"/>
      <c r="G585" s="447"/>
      <c r="H585" s="515"/>
      <c r="I585" s="386"/>
      <c r="J585" s="15"/>
      <c r="K585" s="378"/>
      <c r="L585" s="344"/>
      <c r="M585" s="344"/>
      <c r="N585" s="344"/>
      <c r="O585" s="360"/>
      <c r="P585" s="361"/>
      <c r="Q585" s="82"/>
    </row>
    <row r="586" spans="3:17" ht="13.5" customHeight="1" x14ac:dyDescent="0.15">
      <c r="C586" s="362">
        <f t="shared" si="21"/>
        <v>574</v>
      </c>
      <c r="D586" s="47" t="str">
        <f t="shared" si="20"/>
        <v/>
      </c>
      <c r="E586" s="355"/>
      <c r="F586" s="447"/>
      <c r="G586" s="447"/>
      <c r="H586" s="515"/>
      <c r="I586" s="386"/>
      <c r="J586" s="15"/>
      <c r="K586" s="378"/>
      <c r="L586" s="344"/>
      <c r="M586" s="344"/>
      <c r="N586" s="344"/>
      <c r="O586" s="360"/>
      <c r="P586" s="361"/>
      <c r="Q586" s="82"/>
    </row>
    <row r="587" spans="3:17" ht="13.5" customHeight="1" x14ac:dyDescent="0.15">
      <c r="C587" s="362">
        <f t="shared" si="21"/>
        <v>575</v>
      </c>
      <c r="D587" s="47" t="str">
        <f t="shared" si="20"/>
        <v/>
      </c>
      <c r="E587" s="355"/>
      <c r="F587" s="447"/>
      <c r="G587" s="447"/>
      <c r="H587" s="515"/>
      <c r="I587" s="386"/>
      <c r="J587" s="15"/>
      <c r="K587" s="378"/>
      <c r="L587" s="344"/>
      <c r="M587" s="344"/>
      <c r="N587" s="344"/>
      <c r="O587" s="360"/>
      <c r="P587" s="361"/>
      <c r="Q587" s="82"/>
    </row>
    <row r="588" spans="3:17" ht="13.5" customHeight="1" x14ac:dyDescent="0.15">
      <c r="C588" s="362">
        <f t="shared" si="21"/>
        <v>576</v>
      </c>
      <c r="D588" s="47" t="str">
        <f t="shared" si="20"/>
        <v/>
      </c>
      <c r="E588" s="355"/>
      <c r="F588" s="447"/>
      <c r="G588" s="447"/>
      <c r="H588" s="515"/>
      <c r="I588" s="386"/>
      <c r="J588" s="15"/>
      <c r="K588" s="378"/>
      <c r="L588" s="344"/>
      <c r="M588" s="344"/>
      <c r="N588" s="344"/>
      <c r="O588" s="360"/>
      <c r="P588" s="361"/>
      <c r="Q588" s="82"/>
    </row>
    <row r="589" spans="3:17" ht="13.5" customHeight="1" x14ac:dyDescent="0.15">
      <c r="C589" s="362">
        <f t="shared" si="21"/>
        <v>577</v>
      </c>
      <c r="D589" s="47" t="str">
        <f t="shared" ref="D589:D652" si="22">IF(E589="","",IF(E589&lt;=$S$2,"○",""))</f>
        <v/>
      </c>
      <c r="E589" s="355"/>
      <c r="F589" s="447"/>
      <c r="G589" s="447"/>
      <c r="H589" s="515"/>
      <c r="I589" s="386"/>
      <c r="J589" s="15"/>
      <c r="K589" s="378"/>
      <c r="L589" s="344"/>
      <c r="M589" s="344"/>
      <c r="N589" s="344"/>
      <c r="O589" s="360"/>
      <c r="P589" s="361"/>
      <c r="Q589" s="82"/>
    </row>
    <row r="590" spans="3:17" ht="13.5" customHeight="1" x14ac:dyDescent="0.15">
      <c r="C590" s="362">
        <f t="shared" si="21"/>
        <v>578</v>
      </c>
      <c r="D590" s="47" t="str">
        <f t="shared" si="22"/>
        <v/>
      </c>
      <c r="E590" s="355"/>
      <c r="F590" s="447"/>
      <c r="G590" s="447"/>
      <c r="H590" s="515"/>
      <c r="I590" s="386"/>
      <c r="J590" s="15"/>
      <c r="K590" s="378"/>
      <c r="L590" s="344"/>
      <c r="M590" s="344"/>
      <c r="N590" s="344"/>
      <c r="O590" s="360"/>
      <c r="P590" s="361"/>
      <c r="Q590" s="82"/>
    </row>
    <row r="591" spans="3:17" ht="13.5" customHeight="1" x14ac:dyDescent="0.15">
      <c r="C591" s="362">
        <f t="shared" si="21"/>
        <v>579</v>
      </c>
      <c r="D591" s="47" t="str">
        <f t="shared" si="22"/>
        <v/>
      </c>
      <c r="E591" s="355"/>
      <c r="F591" s="447"/>
      <c r="G591" s="447"/>
      <c r="H591" s="515"/>
      <c r="I591" s="386"/>
      <c r="J591" s="15"/>
      <c r="K591" s="378"/>
      <c r="L591" s="344"/>
      <c r="M591" s="344"/>
      <c r="N591" s="344"/>
      <c r="O591" s="360"/>
      <c r="P591" s="361"/>
      <c r="Q591" s="82"/>
    </row>
    <row r="592" spans="3:17" ht="13.5" customHeight="1" x14ac:dyDescent="0.15">
      <c r="C592" s="362">
        <f t="shared" si="21"/>
        <v>580</v>
      </c>
      <c r="D592" s="47" t="str">
        <f t="shared" si="22"/>
        <v/>
      </c>
      <c r="E592" s="355"/>
      <c r="F592" s="447"/>
      <c r="G592" s="447"/>
      <c r="H592" s="515"/>
      <c r="I592" s="386"/>
      <c r="J592" s="15"/>
      <c r="K592" s="378"/>
      <c r="L592" s="344"/>
      <c r="M592" s="344"/>
      <c r="N592" s="344"/>
      <c r="O592" s="360"/>
      <c r="P592" s="361"/>
      <c r="Q592" s="82"/>
    </row>
    <row r="593" spans="3:17" ht="13.5" customHeight="1" x14ac:dyDescent="0.15">
      <c r="C593" s="362">
        <f t="shared" si="21"/>
        <v>581</v>
      </c>
      <c r="D593" s="47" t="str">
        <f t="shared" si="22"/>
        <v/>
      </c>
      <c r="E593" s="355"/>
      <c r="F593" s="447"/>
      <c r="G593" s="447"/>
      <c r="H593" s="515"/>
      <c r="I593" s="386"/>
      <c r="J593" s="15"/>
      <c r="K593" s="378"/>
      <c r="L593" s="344"/>
      <c r="M593" s="344"/>
      <c r="N593" s="344"/>
      <c r="O593" s="360"/>
      <c r="P593" s="361"/>
      <c r="Q593" s="82"/>
    </row>
    <row r="594" spans="3:17" ht="13.5" customHeight="1" x14ac:dyDescent="0.15">
      <c r="C594" s="362">
        <f t="shared" si="21"/>
        <v>582</v>
      </c>
      <c r="D594" s="47" t="str">
        <f t="shared" si="22"/>
        <v/>
      </c>
      <c r="E594" s="355"/>
      <c r="F594" s="447"/>
      <c r="G594" s="447"/>
      <c r="H594" s="515"/>
      <c r="I594" s="386"/>
      <c r="J594" s="15"/>
      <c r="K594" s="378"/>
      <c r="L594" s="344"/>
      <c r="M594" s="344"/>
      <c r="N594" s="344"/>
      <c r="O594" s="360"/>
      <c r="P594" s="361"/>
      <c r="Q594" s="82"/>
    </row>
    <row r="595" spans="3:17" ht="13.5" customHeight="1" x14ac:dyDescent="0.15">
      <c r="C595" s="362">
        <f t="shared" si="21"/>
        <v>583</v>
      </c>
      <c r="D595" s="47" t="str">
        <f t="shared" si="22"/>
        <v/>
      </c>
      <c r="E595" s="355"/>
      <c r="F595" s="447"/>
      <c r="G595" s="447"/>
      <c r="H595" s="515"/>
      <c r="I595" s="386"/>
      <c r="J595" s="15"/>
      <c r="K595" s="378"/>
      <c r="L595" s="344"/>
      <c r="M595" s="344"/>
      <c r="N595" s="344"/>
      <c r="O595" s="360"/>
      <c r="P595" s="361"/>
      <c r="Q595" s="82"/>
    </row>
    <row r="596" spans="3:17" ht="13.5" customHeight="1" x14ac:dyDescent="0.15">
      <c r="C596" s="362">
        <f t="shared" si="21"/>
        <v>584</v>
      </c>
      <c r="D596" s="47" t="str">
        <f t="shared" si="22"/>
        <v/>
      </c>
      <c r="E596" s="355"/>
      <c r="F596" s="447"/>
      <c r="G596" s="447"/>
      <c r="H596" s="515"/>
      <c r="I596" s="386"/>
      <c r="J596" s="15"/>
      <c r="K596" s="378"/>
      <c r="L596" s="344"/>
      <c r="M596" s="344"/>
      <c r="N596" s="344"/>
      <c r="O596" s="360"/>
      <c r="P596" s="361"/>
      <c r="Q596" s="82"/>
    </row>
    <row r="597" spans="3:17" ht="13.5" customHeight="1" x14ac:dyDescent="0.15">
      <c r="C597" s="362">
        <f t="shared" si="21"/>
        <v>585</v>
      </c>
      <c r="D597" s="47" t="str">
        <f t="shared" si="22"/>
        <v/>
      </c>
      <c r="E597" s="355"/>
      <c r="F597" s="447"/>
      <c r="G597" s="447"/>
      <c r="H597" s="515"/>
      <c r="I597" s="386"/>
      <c r="J597" s="15"/>
      <c r="K597" s="378"/>
      <c r="L597" s="344"/>
      <c r="M597" s="344"/>
      <c r="N597" s="344"/>
      <c r="O597" s="360"/>
      <c r="P597" s="361"/>
      <c r="Q597" s="82"/>
    </row>
    <row r="598" spans="3:17" ht="13.5" customHeight="1" x14ac:dyDescent="0.15">
      <c r="C598" s="362">
        <f t="shared" si="21"/>
        <v>586</v>
      </c>
      <c r="D598" s="47" t="str">
        <f t="shared" si="22"/>
        <v/>
      </c>
      <c r="E598" s="355"/>
      <c r="F598" s="447"/>
      <c r="G598" s="447"/>
      <c r="H598" s="515"/>
      <c r="I598" s="386"/>
      <c r="J598" s="15"/>
      <c r="K598" s="378"/>
      <c r="L598" s="344"/>
      <c r="M598" s="344"/>
      <c r="N598" s="344"/>
      <c r="O598" s="360"/>
      <c r="P598" s="361"/>
      <c r="Q598" s="82"/>
    </row>
    <row r="599" spans="3:17" ht="13.5" customHeight="1" x14ac:dyDescent="0.15">
      <c r="C599" s="362">
        <f t="shared" si="21"/>
        <v>587</v>
      </c>
      <c r="D599" s="47" t="str">
        <f t="shared" si="22"/>
        <v/>
      </c>
      <c r="E599" s="355"/>
      <c r="F599" s="447"/>
      <c r="G599" s="447"/>
      <c r="H599" s="515"/>
      <c r="I599" s="386"/>
      <c r="J599" s="15"/>
      <c r="K599" s="378"/>
      <c r="L599" s="344"/>
      <c r="M599" s="344"/>
      <c r="N599" s="344"/>
      <c r="O599" s="360"/>
      <c r="P599" s="361"/>
      <c r="Q599" s="82"/>
    </row>
    <row r="600" spans="3:17" ht="13.5" customHeight="1" x14ac:dyDescent="0.15">
      <c r="C600" s="362">
        <f t="shared" si="21"/>
        <v>588</v>
      </c>
      <c r="D600" s="47" t="str">
        <f t="shared" si="22"/>
        <v/>
      </c>
      <c r="E600" s="355"/>
      <c r="F600" s="447"/>
      <c r="G600" s="447"/>
      <c r="H600" s="515"/>
      <c r="I600" s="386"/>
      <c r="J600" s="15"/>
      <c r="K600" s="378"/>
      <c r="L600" s="344"/>
      <c r="M600" s="344"/>
      <c r="N600" s="344"/>
      <c r="O600" s="360"/>
      <c r="P600" s="361"/>
      <c r="Q600" s="82"/>
    </row>
    <row r="601" spans="3:17" ht="13.5" customHeight="1" x14ac:dyDescent="0.15">
      <c r="C601" s="362">
        <f t="shared" si="21"/>
        <v>589</v>
      </c>
      <c r="D601" s="47" t="str">
        <f t="shared" si="22"/>
        <v/>
      </c>
      <c r="E601" s="355"/>
      <c r="F601" s="447"/>
      <c r="G601" s="447"/>
      <c r="H601" s="515"/>
      <c r="I601" s="386"/>
      <c r="J601" s="15"/>
      <c r="K601" s="378"/>
      <c r="L601" s="344"/>
      <c r="M601" s="344"/>
      <c r="N601" s="344"/>
      <c r="O601" s="360"/>
      <c r="P601" s="361"/>
      <c r="Q601" s="82"/>
    </row>
    <row r="602" spans="3:17" ht="13.5" customHeight="1" x14ac:dyDescent="0.15">
      <c r="C602" s="362">
        <f t="shared" si="21"/>
        <v>590</v>
      </c>
      <c r="D602" s="47" t="str">
        <f t="shared" si="22"/>
        <v/>
      </c>
      <c r="E602" s="355"/>
      <c r="F602" s="447"/>
      <c r="G602" s="447"/>
      <c r="H602" s="515"/>
      <c r="I602" s="386"/>
      <c r="J602" s="15"/>
      <c r="K602" s="378"/>
      <c r="L602" s="344"/>
      <c r="M602" s="344"/>
      <c r="N602" s="344"/>
      <c r="O602" s="360"/>
      <c r="P602" s="361"/>
      <c r="Q602" s="82"/>
    </row>
    <row r="603" spans="3:17" ht="13.5" customHeight="1" x14ac:dyDescent="0.15">
      <c r="C603" s="362">
        <f t="shared" si="21"/>
        <v>591</v>
      </c>
      <c r="D603" s="47" t="str">
        <f t="shared" si="22"/>
        <v/>
      </c>
      <c r="E603" s="355"/>
      <c r="F603" s="447"/>
      <c r="G603" s="447"/>
      <c r="H603" s="515"/>
      <c r="I603" s="386"/>
      <c r="J603" s="15"/>
      <c r="K603" s="378"/>
      <c r="L603" s="344"/>
      <c r="M603" s="344"/>
      <c r="N603" s="344"/>
      <c r="O603" s="360"/>
      <c r="P603" s="361"/>
      <c r="Q603" s="82"/>
    </row>
    <row r="604" spans="3:17" ht="13.5" customHeight="1" x14ac:dyDescent="0.15">
      <c r="C604" s="362">
        <f t="shared" si="21"/>
        <v>592</v>
      </c>
      <c r="D604" s="47" t="str">
        <f t="shared" si="22"/>
        <v/>
      </c>
      <c r="E604" s="355"/>
      <c r="F604" s="447"/>
      <c r="G604" s="447"/>
      <c r="H604" s="515"/>
      <c r="I604" s="386"/>
      <c r="J604" s="15"/>
      <c r="K604" s="378"/>
      <c r="L604" s="344"/>
      <c r="M604" s="344"/>
      <c r="N604" s="344"/>
      <c r="O604" s="360"/>
      <c r="P604" s="361"/>
      <c r="Q604" s="82"/>
    </row>
    <row r="605" spans="3:17" ht="13.5" customHeight="1" x14ac:dyDescent="0.15">
      <c r="C605" s="362">
        <f t="shared" si="21"/>
        <v>593</v>
      </c>
      <c r="D605" s="47" t="str">
        <f t="shared" si="22"/>
        <v/>
      </c>
      <c r="E605" s="355"/>
      <c r="F605" s="447"/>
      <c r="G605" s="447"/>
      <c r="H605" s="515"/>
      <c r="I605" s="386"/>
      <c r="J605" s="15"/>
      <c r="K605" s="378"/>
      <c r="L605" s="344"/>
      <c r="M605" s="344"/>
      <c r="N605" s="344"/>
      <c r="O605" s="360"/>
      <c r="P605" s="361"/>
      <c r="Q605" s="82"/>
    </row>
    <row r="606" spans="3:17" ht="13.5" customHeight="1" x14ac:dyDescent="0.15">
      <c r="C606" s="362">
        <f t="shared" ref="C606:C643" si="23">C605+1</f>
        <v>594</v>
      </c>
      <c r="D606" s="47" t="str">
        <f t="shared" si="22"/>
        <v/>
      </c>
      <c r="E606" s="355"/>
      <c r="F606" s="447"/>
      <c r="G606" s="447"/>
      <c r="H606" s="515"/>
      <c r="I606" s="386"/>
      <c r="J606" s="15"/>
      <c r="K606" s="378"/>
      <c r="L606" s="344"/>
      <c r="M606" s="344"/>
      <c r="N606" s="344"/>
      <c r="O606" s="360"/>
      <c r="P606" s="361"/>
      <c r="Q606" s="82"/>
    </row>
    <row r="607" spans="3:17" ht="13.5" customHeight="1" x14ac:dyDescent="0.15">
      <c r="C607" s="362">
        <f t="shared" si="23"/>
        <v>595</v>
      </c>
      <c r="D607" s="47" t="str">
        <f t="shared" si="22"/>
        <v/>
      </c>
      <c r="E607" s="355"/>
      <c r="F607" s="447"/>
      <c r="G607" s="447"/>
      <c r="H607" s="515"/>
      <c r="I607" s="386"/>
      <c r="J607" s="15"/>
      <c r="K607" s="378"/>
      <c r="L607" s="344"/>
      <c r="M607" s="344"/>
      <c r="N607" s="344"/>
      <c r="O607" s="360"/>
      <c r="P607" s="361"/>
      <c r="Q607" s="82"/>
    </row>
    <row r="608" spans="3:17" ht="13.5" customHeight="1" x14ac:dyDescent="0.15">
      <c r="C608" s="362">
        <f t="shared" si="23"/>
        <v>596</v>
      </c>
      <c r="D608" s="47" t="str">
        <f t="shared" si="22"/>
        <v/>
      </c>
      <c r="E608" s="355"/>
      <c r="F608" s="447"/>
      <c r="G608" s="447"/>
      <c r="H608" s="515"/>
      <c r="I608" s="386"/>
      <c r="J608" s="15"/>
      <c r="K608" s="378"/>
      <c r="L608" s="344"/>
      <c r="M608" s="344"/>
      <c r="N608" s="344"/>
      <c r="O608" s="360"/>
      <c r="P608" s="361"/>
      <c r="Q608" s="82"/>
    </row>
    <row r="609" spans="3:17" ht="13.5" customHeight="1" x14ac:dyDescent="0.15">
      <c r="C609" s="362">
        <f t="shared" si="23"/>
        <v>597</v>
      </c>
      <c r="D609" s="47" t="str">
        <f t="shared" si="22"/>
        <v/>
      </c>
      <c r="E609" s="355"/>
      <c r="F609" s="447"/>
      <c r="G609" s="447"/>
      <c r="H609" s="515"/>
      <c r="I609" s="386"/>
      <c r="J609" s="15"/>
      <c r="K609" s="378"/>
      <c r="L609" s="344"/>
      <c r="M609" s="344"/>
      <c r="N609" s="344"/>
      <c r="O609" s="360"/>
      <c r="P609" s="361"/>
      <c r="Q609" s="82"/>
    </row>
    <row r="610" spans="3:17" ht="13.5" customHeight="1" x14ac:dyDescent="0.15">
      <c r="C610" s="362">
        <f t="shared" si="23"/>
        <v>598</v>
      </c>
      <c r="D610" s="47" t="str">
        <f t="shared" si="22"/>
        <v/>
      </c>
      <c r="E610" s="355"/>
      <c r="F610" s="447"/>
      <c r="G610" s="447"/>
      <c r="H610" s="515"/>
      <c r="I610" s="386"/>
      <c r="J610" s="15"/>
      <c r="K610" s="378"/>
      <c r="L610" s="344"/>
      <c r="M610" s="344"/>
      <c r="N610" s="344"/>
      <c r="O610" s="360"/>
      <c r="P610" s="361"/>
      <c r="Q610" s="82"/>
    </row>
    <row r="611" spans="3:17" ht="13.5" customHeight="1" x14ac:dyDescent="0.15">
      <c r="C611" s="362">
        <f t="shared" si="23"/>
        <v>599</v>
      </c>
      <c r="D611" s="47" t="str">
        <f t="shared" si="22"/>
        <v/>
      </c>
      <c r="E611" s="355"/>
      <c r="F611" s="447"/>
      <c r="G611" s="447"/>
      <c r="H611" s="515"/>
      <c r="I611" s="386"/>
      <c r="J611" s="15"/>
      <c r="K611" s="378"/>
      <c r="L611" s="344"/>
      <c r="M611" s="344"/>
      <c r="N611" s="344"/>
      <c r="O611" s="360"/>
      <c r="P611" s="361"/>
      <c r="Q611" s="82"/>
    </row>
    <row r="612" spans="3:17" ht="13.5" customHeight="1" x14ac:dyDescent="0.15">
      <c r="C612" s="362">
        <f t="shared" si="23"/>
        <v>600</v>
      </c>
      <c r="D612" s="47" t="str">
        <f t="shared" si="22"/>
        <v/>
      </c>
      <c r="E612" s="355"/>
      <c r="F612" s="447"/>
      <c r="G612" s="447"/>
      <c r="H612" s="515"/>
      <c r="I612" s="386"/>
      <c r="J612" s="15"/>
      <c r="K612" s="378"/>
      <c r="L612" s="344"/>
      <c r="M612" s="344"/>
      <c r="N612" s="344"/>
      <c r="O612" s="360"/>
      <c r="P612" s="361"/>
      <c r="Q612" s="82"/>
    </row>
    <row r="613" spans="3:17" ht="13.5" customHeight="1" x14ac:dyDescent="0.15">
      <c r="C613" s="362">
        <f t="shared" si="23"/>
        <v>601</v>
      </c>
      <c r="D613" s="47" t="str">
        <f t="shared" si="22"/>
        <v/>
      </c>
      <c r="E613" s="355"/>
      <c r="F613" s="447"/>
      <c r="G613" s="447"/>
      <c r="H613" s="515"/>
      <c r="I613" s="386"/>
      <c r="J613" s="15"/>
      <c r="K613" s="378"/>
      <c r="L613" s="344"/>
      <c r="M613" s="344"/>
      <c r="N613" s="344"/>
      <c r="O613" s="360"/>
      <c r="P613" s="361"/>
      <c r="Q613" s="82"/>
    </row>
    <row r="614" spans="3:17" ht="13.5" customHeight="1" x14ac:dyDescent="0.15">
      <c r="C614" s="362">
        <f t="shared" si="23"/>
        <v>602</v>
      </c>
      <c r="D614" s="47" t="str">
        <f t="shared" si="22"/>
        <v/>
      </c>
      <c r="E614" s="355"/>
      <c r="F614" s="447"/>
      <c r="G614" s="447"/>
      <c r="H614" s="515"/>
      <c r="I614" s="386"/>
      <c r="J614" s="15"/>
      <c r="K614" s="378"/>
      <c r="L614" s="344"/>
      <c r="M614" s="344"/>
      <c r="N614" s="344"/>
      <c r="O614" s="360"/>
      <c r="P614" s="361"/>
      <c r="Q614" s="82"/>
    </row>
    <row r="615" spans="3:17" ht="13.5" customHeight="1" x14ac:dyDescent="0.15">
      <c r="C615" s="362">
        <f t="shared" si="23"/>
        <v>603</v>
      </c>
      <c r="D615" s="47" t="str">
        <f t="shared" si="22"/>
        <v/>
      </c>
      <c r="E615" s="355"/>
      <c r="F615" s="447"/>
      <c r="G615" s="447"/>
      <c r="H615" s="515"/>
      <c r="I615" s="386"/>
      <c r="J615" s="15"/>
      <c r="K615" s="378"/>
      <c r="L615" s="344"/>
      <c r="M615" s="344"/>
      <c r="N615" s="344"/>
      <c r="O615" s="360"/>
      <c r="P615" s="361"/>
      <c r="Q615" s="82"/>
    </row>
    <row r="616" spans="3:17" ht="13.5" customHeight="1" x14ac:dyDescent="0.15">
      <c r="C616" s="362">
        <f t="shared" si="23"/>
        <v>604</v>
      </c>
      <c r="D616" s="47" t="str">
        <f t="shared" si="22"/>
        <v/>
      </c>
      <c r="E616" s="355"/>
      <c r="F616" s="447"/>
      <c r="G616" s="447"/>
      <c r="H616" s="515"/>
      <c r="I616" s="386"/>
      <c r="J616" s="15"/>
      <c r="K616" s="378"/>
      <c r="L616" s="344"/>
      <c r="M616" s="344"/>
      <c r="N616" s="344"/>
      <c r="O616" s="360"/>
      <c r="P616" s="361"/>
      <c r="Q616" s="82"/>
    </row>
    <row r="617" spans="3:17" ht="13.5" customHeight="1" x14ac:dyDescent="0.15">
      <c r="C617" s="362">
        <f t="shared" si="23"/>
        <v>605</v>
      </c>
      <c r="D617" s="47" t="str">
        <f t="shared" si="22"/>
        <v/>
      </c>
      <c r="E617" s="355"/>
      <c r="F617" s="447"/>
      <c r="G617" s="447"/>
      <c r="H617" s="515"/>
      <c r="I617" s="386"/>
      <c r="J617" s="15"/>
      <c r="K617" s="378"/>
      <c r="L617" s="344"/>
      <c r="M617" s="344"/>
      <c r="N617" s="344"/>
      <c r="O617" s="360"/>
      <c r="P617" s="361"/>
      <c r="Q617" s="82"/>
    </row>
    <row r="618" spans="3:17" ht="13.5" customHeight="1" x14ac:dyDescent="0.15">
      <c r="C618" s="362">
        <f t="shared" si="23"/>
        <v>606</v>
      </c>
      <c r="D618" s="47" t="str">
        <f t="shared" si="22"/>
        <v/>
      </c>
      <c r="E618" s="355"/>
      <c r="F618" s="447"/>
      <c r="G618" s="447"/>
      <c r="H618" s="515"/>
      <c r="I618" s="386"/>
      <c r="J618" s="15"/>
      <c r="K618" s="378"/>
      <c r="L618" s="344"/>
      <c r="M618" s="344"/>
      <c r="N618" s="344"/>
      <c r="O618" s="360"/>
      <c r="P618" s="361"/>
      <c r="Q618" s="82"/>
    </row>
    <row r="619" spans="3:17" ht="13.5" customHeight="1" x14ac:dyDescent="0.15">
      <c r="C619" s="362">
        <f t="shared" si="23"/>
        <v>607</v>
      </c>
      <c r="D619" s="47" t="str">
        <f t="shared" si="22"/>
        <v/>
      </c>
      <c r="E619" s="355"/>
      <c r="F619" s="447"/>
      <c r="G619" s="447"/>
      <c r="H619" s="515"/>
      <c r="I619" s="386"/>
      <c r="J619" s="15"/>
      <c r="K619" s="378"/>
      <c r="L619" s="344"/>
      <c r="M619" s="344"/>
      <c r="N619" s="344"/>
      <c r="O619" s="360"/>
      <c r="P619" s="361"/>
      <c r="Q619" s="82"/>
    </row>
    <row r="620" spans="3:17" ht="13.5" customHeight="1" x14ac:dyDescent="0.15">
      <c r="C620" s="362">
        <f t="shared" si="23"/>
        <v>608</v>
      </c>
      <c r="D620" s="47" t="str">
        <f t="shared" si="22"/>
        <v/>
      </c>
      <c r="E620" s="355"/>
      <c r="F620" s="447"/>
      <c r="G620" s="447"/>
      <c r="H620" s="515"/>
      <c r="I620" s="386"/>
      <c r="J620" s="15"/>
      <c r="K620" s="378"/>
      <c r="L620" s="344"/>
      <c r="M620" s="344"/>
      <c r="N620" s="344"/>
      <c r="O620" s="360"/>
      <c r="P620" s="361"/>
      <c r="Q620" s="82"/>
    </row>
    <row r="621" spans="3:17" ht="13.5" customHeight="1" x14ac:dyDescent="0.15">
      <c r="C621" s="362">
        <f t="shared" si="23"/>
        <v>609</v>
      </c>
      <c r="D621" s="47" t="str">
        <f t="shared" si="22"/>
        <v/>
      </c>
      <c r="E621" s="355"/>
      <c r="F621" s="447"/>
      <c r="G621" s="447"/>
      <c r="H621" s="515"/>
      <c r="I621" s="386"/>
      <c r="J621" s="15"/>
      <c r="K621" s="378"/>
      <c r="L621" s="344"/>
      <c r="M621" s="344"/>
      <c r="N621" s="344"/>
      <c r="O621" s="360"/>
      <c r="P621" s="361"/>
      <c r="Q621" s="82"/>
    </row>
    <row r="622" spans="3:17" ht="13.5" customHeight="1" x14ac:dyDescent="0.15">
      <c r="C622" s="362">
        <f t="shared" si="23"/>
        <v>610</v>
      </c>
      <c r="D622" s="47" t="str">
        <f t="shared" si="22"/>
        <v/>
      </c>
      <c r="E622" s="355"/>
      <c r="F622" s="447"/>
      <c r="G622" s="447"/>
      <c r="H622" s="515"/>
      <c r="I622" s="386"/>
      <c r="J622" s="15"/>
      <c r="K622" s="378"/>
      <c r="L622" s="344"/>
      <c r="M622" s="344"/>
      <c r="N622" s="344"/>
      <c r="O622" s="360"/>
      <c r="P622" s="361"/>
      <c r="Q622" s="82"/>
    </row>
    <row r="623" spans="3:17" ht="13.5" customHeight="1" x14ac:dyDescent="0.15">
      <c r="C623" s="362">
        <f t="shared" si="23"/>
        <v>611</v>
      </c>
      <c r="D623" s="47" t="str">
        <f t="shared" si="22"/>
        <v/>
      </c>
      <c r="E623" s="355"/>
      <c r="F623" s="447"/>
      <c r="G623" s="447"/>
      <c r="H623" s="515"/>
      <c r="I623" s="386"/>
      <c r="J623" s="15"/>
      <c r="K623" s="378"/>
      <c r="L623" s="344"/>
      <c r="M623" s="344"/>
      <c r="N623" s="344"/>
      <c r="O623" s="360"/>
      <c r="P623" s="361"/>
      <c r="Q623" s="82"/>
    </row>
    <row r="624" spans="3:17" ht="13.5" customHeight="1" x14ac:dyDescent="0.15">
      <c r="C624" s="362">
        <f t="shared" si="23"/>
        <v>612</v>
      </c>
      <c r="D624" s="47" t="str">
        <f t="shared" si="22"/>
        <v/>
      </c>
      <c r="E624" s="355"/>
      <c r="F624" s="447"/>
      <c r="G624" s="447"/>
      <c r="H624" s="515"/>
      <c r="I624" s="386"/>
      <c r="J624" s="15"/>
      <c r="K624" s="378"/>
      <c r="L624" s="344"/>
      <c r="M624" s="344"/>
      <c r="N624" s="344"/>
      <c r="O624" s="360"/>
      <c r="P624" s="361"/>
      <c r="Q624" s="82"/>
    </row>
    <row r="625" spans="3:17" ht="13.5" customHeight="1" x14ac:dyDescent="0.15">
      <c r="C625" s="362">
        <f t="shared" si="23"/>
        <v>613</v>
      </c>
      <c r="D625" s="47" t="str">
        <f t="shared" si="22"/>
        <v/>
      </c>
      <c r="E625" s="355"/>
      <c r="F625" s="447"/>
      <c r="G625" s="447"/>
      <c r="H625" s="515"/>
      <c r="I625" s="386"/>
      <c r="J625" s="15"/>
      <c r="K625" s="378"/>
      <c r="L625" s="344"/>
      <c r="M625" s="344"/>
      <c r="N625" s="344"/>
      <c r="O625" s="360"/>
      <c r="P625" s="361"/>
      <c r="Q625" s="82"/>
    </row>
    <row r="626" spans="3:17" ht="13.5" customHeight="1" x14ac:dyDescent="0.15">
      <c r="C626" s="362">
        <f t="shared" si="23"/>
        <v>614</v>
      </c>
      <c r="D626" s="47" t="str">
        <f t="shared" si="22"/>
        <v/>
      </c>
      <c r="E626" s="355"/>
      <c r="F626" s="447"/>
      <c r="G626" s="447"/>
      <c r="H626" s="515"/>
      <c r="I626" s="386"/>
      <c r="J626" s="15"/>
      <c r="K626" s="378"/>
      <c r="L626" s="344"/>
      <c r="M626" s="344"/>
      <c r="N626" s="344"/>
      <c r="O626" s="360"/>
      <c r="P626" s="361"/>
      <c r="Q626" s="82"/>
    </row>
    <row r="627" spans="3:17" ht="13.5" customHeight="1" x14ac:dyDescent="0.15">
      <c r="C627" s="362">
        <f t="shared" si="23"/>
        <v>615</v>
      </c>
      <c r="D627" s="47" t="str">
        <f t="shared" si="22"/>
        <v/>
      </c>
      <c r="E627" s="355"/>
      <c r="F627" s="447"/>
      <c r="G627" s="447"/>
      <c r="H627" s="515"/>
      <c r="I627" s="386"/>
      <c r="J627" s="15"/>
      <c r="K627" s="378"/>
      <c r="L627" s="344"/>
      <c r="M627" s="344"/>
      <c r="N627" s="344"/>
      <c r="O627" s="360"/>
      <c r="P627" s="361"/>
      <c r="Q627" s="82"/>
    </row>
    <row r="628" spans="3:17" ht="13.5" customHeight="1" x14ac:dyDescent="0.15">
      <c r="C628" s="362">
        <f t="shared" si="23"/>
        <v>616</v>
      </c>
      <c r="D628" s="47" t="str">
        <f t="shared" si="22"/>
        <v/>
      </c>
      <c r="E628" s="355"/>
      <c r="F628" s="447"/>
      <c r="G628" s="447"/>
      <c r="H628" s="515"/>
      <c r="I628" s="386"/>
      <c r="J628" s="15"/>
      <c r="K628" s="378"/>
      <c r="L628" s="344"/>
      <c r="M628" s="344"/>
      <c r="N628" s="344"/>
      <c r="O628" s="360"/>
      <c r="P628" s="361"/>
      <c r="Q628" s="82"/>
    </row>
    <row r="629" spans="3:17" ht="13.5" customHeight="1" x14ac:dyDescent="0.15">
      <c r="C629" s="362">
        <f t="shared" si="23"/>
        <v>617</v>
      </c>
      <c r="D629" s="47" t="str">
        <f t="shared" si="22"/>
        <v/>
      </c>
      <c r="E629" s="355"/>
      <c r="F629" s="447"/>
      <c r="G629" s="447"/>
      <c r="H629" s="515"/>
      <c r="I629" s="386"/>
      <c r="J629" s="15"/>
      <c r="K629" s="378"/>
      <c r="L629" s="344"/>
      <c r="M629" s="344"/>
      <c r="N629" s="344"/>
      <c r="O629" s="360"/>
      <c r="P629" s="361"/>
      <c r="Q629" s="82"/>
    </row>
    <row r="630" spans="3:17" ht="13.5" customHeight="1" x14ac:dyDescent="0.15">
      <c r="C630" s="362">
        <f t="shared" si="23"/>
        <v>618</v>
      </c>
      <c r="D630" s="47" t="str">
        <f t="shared" si="22"/>
        <v/>
      </c>
      <c r="E630" s="355"/>
      <c r="F630" s="447"/>
      <c r="G630" s="447"/>
      <c r="H630" s="515"/>
      <c r="I630" s="386"/>
      <c r="J630" s="15"/>
      <c r="K630" s="378"/>
      <c r="L630" s="344"/>
      <c r="M630" s="344"/>
      <c r="N630" s="344"/>
      <c r="O630" s="360"/>
      <c r="P630" s="361"/>
      <c r="Q630" s="82"/>
    </row>
    <row r="631" spans="3:17" ht="13.5" customHeight="1" x14ac:dyDescent="0.15">
      <c r="C631" s="362">
        <f t="shared" si="23"/>
        <v>619</v>
      </c>
      <c r="D631" s="47" t="str">
        <f t="shared" si="22"/>
        <v/>
      </c>
      <c r="E631" s="355"/>
      <c r="F631" s="447"/>
      <c r="G631" s="447"/>
      <c r="H631" s="515"/>
      <c r="I631" s="386"/>
      <c r="J631" s="15"/>
      <c r="K631" s="378"/>
      <c r="L631" s="344"/>
      <c r="M631" s="344"/>
      <c r="N631" s="344"/>
      <c r="O631" s="360"/>
      <c r="P631" s="361"/>
      <c r="Q631" s="82"/>
    </row>
    <row r="632" spans="3:17" ht="13.5" customHeight="1" x14ac:dyDescent="0.15">
      <c r="C632" s="362">
        <f t="shared" si="23"/>
        <v>620</v>
      </c>
      <c r="D632" s="47" t="str">
        <f t="shared" si="22"/>
        <v/>
      </c>
      <c r="E632" s="355"/>
      <c r="F632" s="447"/>
      <c r="G632" s="447"/>
      <c r="H632" s="515"/>
      <c r="I632" s="386"/>
      <c r="J632" s="15"/>
      <c r="K632" s="378"/>
      <c r="L632" s="344"/>
      <c r="M632" s="344"/>
      <c r="N632" s="344"/>
      <c r="O632" s="360"/>
      <c r="P632" s="361"/>
      <c r="Q632" s="82"/>
    </row>
    <row r="633" spans="3:17" ht="13.5" customHeight="1" x14ac:dyDescent="0.15">
      <c r="C633" s="362">
        <f t="shared" si="23"/>
        <v>621</v>
      </c>
      <c r="D633" s="47" t="str">
        <f t="shared" si="22"/>
        <v/>
      </c>
      <c r="E633" s="355"/>
      <c r="F633" s="447"/>
      <c r="G633" s="447"/>
      <c r="H633" s="515"/>
      <c r="I633" s="386"/>
      <c r="J633" s="15"/>
      <c r="K633" s="378"/>
      <c r="L633" s="344"/>
      <c r="M633" s="344"/>
      <c r="N633" s="344"/>
      <c r="O633" s="360"/>
      <c r="P633" s="361"/>
      <c r="Q633" s="82"/>
    </row>
    <row r="634" spans="3:17" ht="13.5" customHeight="1" x14ac:dyDescent="0.15">
      <c r="C634" s="362">
        <f t="shared" si="23"/>
        <v>622</v>
      </c>
      <c r="D634" s="47" t="str">
        <f t="shared" si="22"/>
        <v/>
      </c>
      <c r="E634" s="355"/>
      <c r="F634" s="447"/>
      <c r="G634" s="447"/>
      <c r="H634" s="515"/>
      <c r="I634" s="386"/>
      <c r="J634" s="15"/>
      <c r="K634" s="378"/>
      <c r="L634" s="344"/>
      <c r="M634" s="344"/>
      <c r="N634" s="344"/>
      <c r="O634" s="360"/>
      <c r="P634" s="361"/>
      <c r="Q634" s="82"/>
    </row>
    <row r="635" spans="3:17" ht="13.5" customHeight="1" x14ac:dyDescent="0.15">
      <c r="C635" s="362">
        <f t="shared" si="23"/>
        <v>623</v>
      </c>
      <c r="D635" s="47" t="str">
        <f t="shared" si="22"/>
        <v/>
      </c>
      <c r="E635" s="355"/>
      <c r="F635" s="447"/>
      <c r="G635" s="447"/>
      <c r="H635" s="515"/>
      <c r="I635" s="386"/>
      <c r="J635" s="15"/>
      <c r="K635" s="378"/>
      <c r="L635" s="344"/>
      <c r="M635" s="344"/>
      <c r="N635" s="344"/>
      <c r="O635" s="360"/>
      <c r="P635" s="361"/>
      <c r="Q635" s="82"/>
    </row>
    <row r="636" spans="3:17" ht="13.5" customHeight="1" x14ac:dyDescent="0.15">
      <c r="C636" s="362">
        <f t="shared" si="23"/>
        <v>624</v>
      </c>
      <c r="D636" s="47" t="str">
        <f t="shared" si="22"/>
        <v/>
      </c>
      <c r="E636" s="355"/>
      <c r="F636" s="447"/>
      <c r="G636" s="447"/>
      <c r="H636" s="515"/>
      <c r="I636" s="386"/>
      <c r="J636" s="15"/>
      <c r="K636" s="378"/>
      <c r="L636" s="344"/>
      <c r="M636" s="344"/>
      <c r="N636" s="344"/>
      <c r="O636" s="360"/>
      <c r="P636" s="361"/>
      <c r="Q636" s="82"/>
    </row>
    <row r="637" spans="3:17" ht="13.5" customHeight="1" x14ac:dyDescent="0.15">
      <c r="C637" s="362">
        <f t="shared" si="23"/>
        <v>625</v>
      </c>
      <c r="D637" s="47" t="str">
        <f t="shared" si="22"/>
        <v/>
      </c>
      <c r="E637" s="355"/>
      <c r="F637" s="447"/>
      <c r="G637" s="447"/>
      <c r="H637" s="515"/>
      <c r="I637" s="386"/>
      <c r="J637" s="15"/>
      <c r="K637" s="378"/>
      <c r="L637" s="344"/>
      <c r="M637" s="344"/>
      <c r="N637" s="344"/>
      <c r="O637" s="360"/>
      <c r="P637" s="361"/>
      <c r="Q637" s="82"/>
    </row>
    <row r="638" spans="3:17" ht="13.5" customHeight="1" x14ac:dyDescent="0.15">
      <c r="C638" s="362">
        <f t="shared" si="23"/>
        <v>626</v>
      </c>
      <c r="D638" s="47" t="str">
        <f t="shared" si="22"/>
        <v/>
      </c>
      <c r="E638" s="355"/>
      <c r="F638" s="447"/>
      <c r="G638" s="447"/>
      <c r="H638" s="515"/>
      <c r="I638" s="386"/>
      <c r="J638" s="15"/>
      <c r="K638" s="378"/>
      <c r="L638" s="344"/>
      <c r="M638" s="344"/>
      <c r="N638" s="344"/>
      <c r="O638" s="360"/>
      <c r="P638" s="361"/>
      <c r="Q638" s="82"/>
    </row>
    <row r="639" spans="3:17" ht="13.5" customHeight="1" x14ac:dyDescent="0.15">
      <c r="C639" s="362">
        <f t="shared" si="23"/>
        <v>627</v>
      </c>
      <c r="D639" s="47" t="str">
        <f t="shared" si="22"/>
        <v/>
      </c>
      <c r="E639" s="355"/>
      <c r="F639" s="447"/>
      <c r="G639" s="447"/>
      <c r="H639" s="515"/>
      <c r="I639" s="386"/>
      <c r="J639" s="15"/>
      <c r="K639" s="378"/>
      <c r="L639" s="344"/>
      <c r="M639" s="344"/>
      <c r="N639" s="344"/>
      <c r="O639" s="360"/>
      <c r="P639" s="361"/>
      <c r="Q639" s="82"/>
    </row>
    <row r="640" spans="3:17" ht="13.5" customHeight="1" x14ac:dyDescent="0.15">
      <c r="C640" s="362">
        <f t="shared" si="23"/>
        <v>628</v>
      </c>
      <c r="D640" s="47" t="str">
        <f t="shared" si="22"/>
        <v/>
      </c>
      <c r="E640" s="355"/>
      <c r="F640" s="447"/>
      <c r="G640" s="447"/>
      <c r="H640" s="515"/>
      <c r="I640" s="386"/>
      <c r="J640" s="15"/>
      <c r="K640" s="378"/>
      <c r="L640" s="344"/>
      <c r="M640" s="344"/>
      <c r="N640" s="344"/>
      <c r="O640" s="360"/>
      <c r="P640" s="361"/>
      <c r="Q640" s="82"/>
    </row>
    <row r="641" spans="3:17" ht="13.5" customHeight="1" x14ac:dyDescent="0.15">
      <c r="C641" s="362">
        <f t="shared" si="23"/>
        <v>629</v>
      </c>
      <c r="D641" s="47" t="str">
        <f t="shared" si="22"/>
        <v/>
      </c>
      <c r="E641" s="355"/>
      <c r="F641" s="447"/>
      <c r="G641" s="447"/>
      <c r="H641" s="515"/>
      <c r="I641" s="386"/>
      <c r="J641" s="15"/>
      <c r="K641" s="378"/>
      <c r="L641" s="344"/>
      <c r="M641" s="344"/>
      <c r="N641" s="344"/>
      <c r="O641" s="360"/>
      <c r="P641" s="361"/>
      <c r="Q641" s="82"/>
    </row>
    <row r="642" spans="3:17" ht="13.5" customHeight="1" x14ac:dyDescent="0.15">
      <c r="C642" s="362">
        <f t="shared" si="23"/>
        <v>630</v>
      </c>
      <c r="D642" s="47" t="str">
        <f t="shared" si="22"/>
        <v/>
      </c>
      <c r="E642" s="355"/>
      <c r="F642" s="447"/>
      <c r="G642" s="447"/>
      <c r="H642" s="515"/>
      <c r="I642" s="386"/>
      <c r="J642" s="15"/>
      <c r="K642" s="378"/>
      <c r="L642" s="344"/>
      <c r="M642" s="344"/>
      <c r="N642" s="344"/>
      <c r="O642" s="360"/>
      <c r="P642" s="361"/>
      <c r="Q642" s="82"/>
    </row>
    <row r="643" spans="3:17" ht="13.5" customHeight="1" x14ac:dyDescent="0.15">
      <c r="C643" s="362">
        <f t="shared" si="23"/>
        <v>631</v>
      </c>
      <c r="D643" s="47" t="str">
        <f t="shared" si="22"/>
        <v/>
      </c>
      <c r="E643" s="355"/>
      <c r="F643" s="447"/>
      <c r="G643" s="447"/>
      <c r="H643" s="515"/>
      <c r="I643" s="386"/>
      <c r="J643" s="15"/>
      <c r="K643" s="378"/>
      <c r="L643" s="344"/>
      <c r="M643" s="344"/>
      <c r="N643" s="344"/>
      <c r="O643" s="360"/>
      <c r="P643" s="361"/>
      <c r="Q643" s="82"/>
    </row>
    <row r="644" spans="3:17" ht="13.5" customHeight="1" x14ac:dyDescent="0.15">
      <c r="C644" s="362">
        <f>C643+1</f>
        <v>632</v>
      </c>
      <c r="D644" s="47" t="str">
        <f t="shared" si="22"/>
        <v/>
      </c>
      <c r="E644" s="355"/>
      <c r="F644" s="447"/>
      <c r="G644" s="447"/>
      <c r="H644" s="515"/>
      <c r="I644" s="386"/>
      <c r="J644" s="15"/>
      <c r="K644" s="378"/>
      <c r="L644" s="344"/>
      <c r="M644" s="344"/>
      <c r="N644" s="344"/>
      <c r="O644" s="360"/>
      <c r="P644" s="361"/>
      <c r="Q644" s="82"/>
    </row>
    <row r="645" spans="3:17" ht="13.5" customHeight="1" x14ac:dyDescent="0.15">
      <c r="C645" s="362">
        <f>C644+1</f>
        <v>633</v>
      </c>
      <c r="D645" s="47" t="str">
        <f t="shared" si="22"/>
        <v/>
      </c>
      <c r="E645" s="355"/>
      <c r="F645" s="447"/>
      <c r="G645" s="447"/>
      <c r="H645" s="515"/>
      <c r="I645" s="386"/>
      <c r="J645" s="15"/>
      <c r="K645" s="378"/>
      <c r="L645" s="344"/>
      <c r="M645" s="344"/>
      <c r="N645" s="344"/>
      <c r="O645" s="360"/>
      <c r="P645" s="361"/>
      <c r="Q645" s="82"/>
    </row>
    <row r="646" spans="3:17" ht="13.5" customHeight="1" x14ac:dyDescent="0.15">
      <c r="C646" s="362">
        <f t="shared" ref="C646:C709" si="24">C645+1</f>
        <v>634</v>
      </c>
      <c r="D646" s="47" t="str">
        <f t="shared" si="22"/>
        <v/>
      </c>
      <c r="E646" s="355"/>
      <c r="F646" s="447"/>
      <c r="G646" s="447"/>
      <c r="H646" s="515"/>
      <c r="I646" s="386"/>
      <c r="J646" s="15"/>
      <c r="K646" s="378"/>
      <c r="L646" s="344"/>
      <c r="M646" s="344"/>
      <c r="N646" s="344"/>
      <c r="O646" s="360"/>
      <c r="P646" s="361"/>
      <c r="Q646" s="82"/>
    </row>
    <row r="647" spans="3:17" ht="13.5" customHeight="1" x14ac:dyDescent="0.15">
      <c r="C647" s="362">
        <f t="shared" si="24"/>
        <v>635</v>
      </c>
      <c r="D647" s="47" t="str">
        <f t="shared" si="22"/>
        <v/>
      </c>
      <c r="E647" s="355"/>
      <c r="F647" s="447"/>
      <c r="G647" s="447"/>
      <c r="H647" s="515"/>
      <c r="I647" s="386"/>
      <c r="J647" s="15"/>
      <c r="K647" s="378"/>
      <c r="L647" s="344"/>
      <c r="M647" s="344"/>
      <c r="N647" s="344"/>
      <c r="O647" s="360"/>
      <c r="P647" s="361"/>
      <c r="Q647" s="82"/>
    </row>
    <row r="648" spans="3:17" ht="13.5" customHeight="1" x14ac:dyDescent="0.15">
      <c r="C648" s="362">
        <f t="shared" si="24"/>
        <v>636</v>
      </c>
      <c r="D648" s="47" t="str">
        <f t="shared" si="22"/>
        <v/>
      </c>
      <c r="E648" s="355"/>
      <c r="F648" s="447"/>
      <c r="G648" s="447"/>
      <c r="H648" s="515"/>
      <c r="I648" s="386"/>
      <c r="J648" s="15"/>
      <c r="K648" s="378"/>
      <c r="L648" s="344"/>
      <c r="M648" s="344"/>
      <c r="N648" s="344"/>
      <c r="O648" s="360"/>
      <c r="P648" s="361"/>
      <c r="Q648" s="82"/>
    </row>
    <row r="649" spans="3:17" ht="13.5" customHeight="1" x14ac:dyDescent="0.15">
      <c r="C649" s="362">
        <f t="shared" si="24"/>
        <v>637</v>
      </c>
      <c r="D649" s="47" t="str">
        <f t="shared" si="22"/>
        <v/>
      </c>
      <c r="E649" s="355"/>
      <c r="F649" s="447"/>
      <c r="G649" s="447"/>
      <c r="H649" s="515"/>
      <c r="I649" s="386"/>
      <c r="J649" s="15"/>
      <c r="K649" s="378"/>
      <c r="L649" s="344"/>
      <c r="M649" s="344"/>
      <c r="N649" s="344"/>
      <c r="O649" s="360"/>
      <c r="P649" s="361"/>
      <c r="Q649" s="82"/>
    </row>
    <row r="650" spans="3:17" ht="13.5" customHeight="1" x14ac:dyDescent="0.15">
      <c r="C650" s="362">
        <f t="shared" si="24"/>
        <v>638</v>
      </c>
      <c r="D650" s="47" t="str">
        <f t="shared" si="22"/>
        <v/>
      </c>
      <c r="E650" s="355"/>
      <c r="F650" s="447"/>
      <c r="G650" s="447"/>
      <c r="H650" s="515"/>
      <c r="I650" s="386"/>
      <c r="J650" s="15"/>
      <c r="K650" s="378"/>
      <c r="L650" s="344"/>
      <c r="M650" s="344"/>
      <c r="N650" s="344"/>
      <c r="O650" s="360"/>
      <c r="P650" s="361"/>
      <c r="Q650" s="82"/>
    </row>
    <row r="651" spans="3:17" ht="13.5" customHeight="1" x14ac:dyDescent="0.15">
      <c r="C651" s="362">
        <f t="shared" si="24"/>
        <v>639</v>
      </c>
      <c r="D651" s="47" t="str">
        <f t="shared" si="22"/>
        <v/>
      </c>
      <c r="E651" s="355"/>
      <c r="F651" s="447"/>
      <c r="G651" s="447"/>
      <c r="H651" s="515"/>
      <c r="I651" s="386"/>
      <c r="J651" s="15"/>
      <c r="K651" s="378"/>
      <c r="L651" s="344"/>
      <c r="M651" s="344"/>
      <c r="N651" s="344"/>
      <c r="O651" s="360"/>
      <c r="P651" s="361"/>
      <c r="Q651" s="82"/>
    </row>
    <row r="652" spans="3:17" ht="13.5" customHeight="1" x14ac:dyDescent="0.15">
      <c r="C652" s="362">
        <f t="shared" si="24"/>
        <v>640</v>
      </c>
      <c r="D652" s="47" t="str">
        <f t="shared" si="22"/>
        <v/>
      </c>
      <c r="E652" s="355"/>
      <c r="F652" s="447"/>
      <c r="G652" s="447"/>
      <c r="H652" s="515"/>
      <c r="I652" s="386"/>
      <c r="J652" s="15"/>
      <c r="K652" s="378"/>
      <c r="L652" s="344"/>
      <c r="M652" s="344"/>
      <c r="N652" s="344"/>
      <c r="O652" s="360"/>
      <c r="P652" s="361"/>
      <c r="Q652" s="82"/>
    </row>
    <row r="653" spans="3:17" ht="13.5" customHeight="1" x14ac:dyDescent="0.15">
      <c r="C653" s="362">
        <f t="shared" si="24"/>
        <v>641</v>
      </c>
      <c r="D653" s="47" t="str">
        <f t="shared" ref="D653:D716" si="25">IF(E653="","",IF(E653&lt;=$S$2,"○",""))</f>
        <v/>
      </c>
      <c r="E653" s="355"/>
      <c r="F653" s="447"/>
      <c r="G653" s="447"/>
      <c r="H653" s="515"/>
      <c r="I653" s="386"/>
      <c r="J653" s="15"/>
      <c r="K653" s="378"/>
      <c r="L653" s="344"/>
      <c r="M653" s="344"/>
      <c r="N653" s="344"/>
      <c r="O653" s="360"/>
      <c r="P653" s="361"/>
      <c r="Q653" s="82"/>
    </row>
    <row r="654" spans="3:17" ht="13.5" customHeight="1" x14ac:dyDescent="0.15">
      <c r="C654" s="362">
        <f t="shared" si="24"/>
        <v>642</v>
      </c>
      <c r="D654" s="47" t="str">
        <f t="shared" si="25"/>
        <v/>
      </c>
      <c r="E654" s="355"/>
      <c r="F654" s="447"/>
      <c r="G654" s="447"/>
      <c r="H654" s="515"/>
      <c r="I654" s="386"/>
      <c r="J654" s="15"/>
      <c r="K654" s="378"/>
      <c r="L654" s="344"/>
      <c r="M654" s="344"/>
      <c r="N654" s="344"/>
      <c r="O654" s="360"/>
      <c r="P654" s="361"/>
      <c r="Q654" s="82"/>
    </row>
    <row r="655" spans="3:17" ht="13.5" customHeight="1" x14ac:dyDescent="0.15">
      <c r="C655" s="362">
        <f t="shared" si="24"/>
        <v>643</v>
      </c>
      <c r="D655" s="47" t="str">
        <f t="shared" si="25"/>
        <v/>
      </c>
      <c r="E655" s="355"/>
      <c r="F655" s="447"/>
      <c r="G655" s="447"/>
      <c r="H655" s="515"/>
      <c r="I655" s="386"/>
      <c r="J655" s="15"/>
      <c r="K655" s="378"/>
      <c r="L655" s="344"/>
      <c r="M655" s="344"/>
      <c r="N655" s="344"/>
      <c r="O655" s="360"/>
      <c r="P655" s="361"/>
      <c r="Q655" s="82"/>
    </row>
    <row r="656" spans="3:17" ht="13.5" customHeight="1" x14ac:dyDescent="0.15">
      <c r="C656" s="362">
        <f t="shared" si="24"/>
        <v>644</v>
      </c>
      <c r="D656" s="47" t="str">
        <f t="shared" si="25"/>
        <v/>
      </c>
      <c r="E656" s="355"/>
      <c r="F656" s="447"/>
      <c r="G656" s="447"/>
      <c r="H656" s="515"/>
      <c r="I656" s="386"/>
      <c r="J656" s="15"/>
      <c r="K656" s="378"/>
      <c r="L656" s="344"/>
      <c r="M656" s="344"/>
      <c r="N656" s="344"/>
      <c r="O656" s="360"/>
      <c r="P656" s="361"/>
      <c r="Q656" s="82"/>
    </row>
    <row r="657" spans="3:17" ht="13.5" customHeight="1" x14ac:dyDescent="0.15">
      <c r="C657" s="362">
        <f t="shared" si="24"/>
        <v>645</v>
      </c>
      <c r="D657" s="47" t="str">
        <f t="shared" si="25"/>
        <v/>
      </c>
      <c r="E657" s="355"/>
      <c r="F657" s="447"/>
      <c r="G657" s="447"/>
      <c r="H657" s="515"/>
      <c r="I657" s="386"/>
      <c r="J657" s="15"/>
      <c r="K657" s="378"/>
      <c r="L657" s="344"/>
      <c r="M657" s="344"/>
      <c r="N657" s="344"/>
      <c r="O657" s="360"/>
      <c r="P657" s="361"/>
      <c r="Q657" s="82"/>
    </row>
    <row r="658" spans="3:17" ht="13.5" customHeight="1" x14ac:dyDescent="0.15">
      <c r="C658" s="362">
        <f t="shared" si="24"/>
        <v>646</v>
      </c>
      <c r="D658" s="47" t="str">
        <f t="shared" si="25"/>
        <v/>
      </c>
      <c r="E658" s="355"/>
      <c r="F658" s="447"/>
      <c r="G658" s="447"/>
      <c r="H658" s="515"/>
      <c r="I658" s="386"/>
      <c r="J658" s="15"/>
      <c r="K658" s="378"/>
      <c r="L658" s="344"/>
      <c r="M658" s="344"/>
      <c r="N658" s="344"/>
      <c r="O658" s="360"/>
      <c r="P658" s="361"/>
      <c r="Q658" s="82"/>
    </row>
    <row r="659" spans="3:17" ht="13.5" customHeight="1" x14ac:dyDescent="0.15">
      <c r="C659" s="362">
        <f t="shared" si="24"/>
        <v>647</v>
      </c>
      <c r="D659" s="47" t="str">
        <f t="shared" si="25"/>
        <v/>
      </c>
      <c r="E659" s="355"/>
      <c r="F659" s="447"/>
      <c r="G659" s="447"/>
      <c r="H659" s="515"/>
      <c r="I659" s="386"/>
      <c r="J659" s="15"/>
      <c r="K659" s="378"/>
      <c r="L659" s="344"/>
      <c r="M659" s="344"/>
      <c r="N659" s="344"/>
      <c r="O659" s="360"/>
      <c r="P659" s="361"/>
      <c r="Q659" s="82"/>
    </row>
    <row r="660" spans="3:17" ht="13.5" customHeight="1" x14ac:dyDescent="0.15">
      <c r="C660" s="362">
        <f t="shared" si="24"/>
        <v>648</v>
      </c>
      <c r="D660" s="47" t="str">
        <f t="shared" si="25"/>
        <v/>
      </c>
      <c r="E660" s="355"/>
      <c r="F660" s="447"/>
      <c r="G660" s="447"/>
      <c r="H660" s="515"/>
      <c r="I660" s="386"/>
      <c r="J660" s="15"/>
      <c r="K660" s="378"/>
      <c r="L660" s="344"/>
      <c r="M660" s="344"/>
      <c r="N660" s="344"/>
      <c r="O660" s="360"/>
      <c r="P660" s="361"/>
      <c r="Q660" s="82"/>
    </row>
    <row r="661" spans="3:17" ht="13.5" customHeight="1" x14ac:dyDescent="0.15">
      <c r="C661" s="362">
        <f t="shared" si="24"/>
        <v>649</v>
      </c>
      <c r="D661" s="47" t="str">
        <f t="shared" si="25"/>
        <v/>
      </c>
      <c r="E661" s="355"/>
      <c r="F661" s="447"/>
      <c r="G661" s="447"/>
      <c r="H661" s="515"/>
      <c r="I661" s="386"/>
      <c r="J661" s="15"/>
      <c r="K661" s="378"/>
      <c r="L661" s="344"/>
      <c r="M661" s="344"/>
      <c r="N661" s="344"/>
      <c r="O661" s="360"/>
      <c r="P661" s="361"/>
      <c r="Q661" s="82"/>
    </row>
    <row r="662" spans="3:17" ht="13.5" customHeight="1" x14ac:dyDescent="0.15">
      <c r="C662" s="362">
        <f t="shared" si="24"/>
        <v>650</v>
      </c>
      <c r="D662" s="47" t="str">
        <f t="shared" si="25"/>
        <v/>
      </c>
      <c r="E662" s="355"/>
      <c r="F662" s="447"/>
      <c r="G662" s="447"/>
      <c r="H662" s="515"/>
      <c r="I662" s="386"/>
      <c r="J662" s="15"/>
      <c r="K662" s="378"/>
      <c r="L662" s="344"/>
      <c r="M662" s="344"/>
      <c r="N662" s="344"/>
      <c r="O662" s="360"/>
      <c r="P662" s="361"/>
      <c r="Q662" s="82"/>
    </row>
    <row r="663" spans="3:17" ht="13.5" customHeight="1" x14ac:dyDescent="0.15">
      <c r="C663" s="362">
        <f t="shared" si="24"/>
        <v>651</v>
      </c>
      <c r="D663" s="47" t="str">
        <f t="shared" si="25"/>
        <v/>
      </c>
      <c r="E663" s="355"/>
      <c r="F663" s="447"/>
      <c r="G663" s="447"/>
      <c r="H663" s="515"/>
      <c r="I663" s="386"/>
      <c r="J663" s="15"/>
      <c r="K663" s="378"/>
      <c r="L663" s="344"/>
      <c r="M663" s="344"/>
      <c r="N663" s="344"/>
      <c r="O663" s="360"/>
      <c r="P663" s="361"/>
      <c r="Q663" s="82"/>
    </row>
    <row r="664" spans="3:17" ht="13.5" customHeight="1" x14ac:dyDescent="0.15">
      <c r="C664" s="362">
        <f t="shared" si="24"/>
        <v>652</v>
      </c>
      <c r="D664" s="47" t="str">
        <f t="shared" si="25"/>
        <v/>
      </c>
      <c r="E664" s="355"/>
      <c r="F664" s="447"/>
      <c r="G664" s="447"/>
      <c r="H664" s="515"/>
      <c r="I664" s="386"/>
      <c r="J664" s="15"/>
      <c r="K664" s="378"/>
      <c r="L664" s="344"/>
      <c r="M664" s="344"/>
      <c r="N664" s="344"/>
      <c r="O664" s="360"/>
      <c r="P664" s="361"/>
      <c r="Q664" s="82"/>
    </row>
    <row r="665" spans="3:17" ht="13.5" customHeight="1" x14ac:dyDescent="0.15">
      <c r="C665" s="362">
        <f t="shared" si="24"/>
        <v>653</v>
      </c>
      <c r="D665" s="47" t="str">
        <f t="shared" si="25"/>
        <v/>
      </c>
      <c r="E665" s="355"/>
      <c r="F665" s="447"/>
      <c r="G665" s="447"/>
      <c r="H665" s="515"/>
      <c r="I665" s="386"/>
      <c r="J665" s="15"/>
      <c r="K665" s="378"/>
      <c r="L665" s="344"/>
      <c r="M665" s="344"/>
      <c r="N665" s="344"/>
      <c r="O665" s="360"/>
      <c r="P665" s="361"/>
      <c r="Q665" s="82"/>
    </row>
    <row r="666" spans="3:17" ht="13.5" customHeight="1" x14ac:dyDescent="0.15">
      <c r="C666" s="362">
        <f t="shared" si="24"/>
        <v>654</v>
      </c>
      <c r="D666" s="47" t="str">
        <f t="shared" si="25"/>
        <v/>
      </c>
      <c r="E666" s="355"/>
      <c r="F666" s="447"/>
      <c r="G666" s="447"/>
      <c r="H666" s="515"/>
      <c r="I666" s="386"/>
      <c r="J666" s="15"/>
      <c r="K666" s="378"/>
      <c r="L666" s="344"/>
      <c r="M666" s="344"/>
      <c r="N666" s="344"/>
      <c r="O666" s="360"/>
      <c r="P666" s="361"/>
      <c r="Q666" s="82"/>
    </row>
    <row r="667" spans="3:17" ht="13.5" customHeight="1" x14ac:dyDescent="0.15">
      <c r="C667" s="362">
        <f t="shared" si="24"/>
        <v>655</v>
      </c>
      <c r="D667" s="47" t="str">
        <f t="shared" si="25"/>
        <v/>
      </c>
      <c r="E667" s="355"/>
      <c r="F667" s="447"/>
      <c r="G667" s="447"/>
      <c r="H667" s="515"/>
      <c r="I667" s="386"/>
      <c r="J667" s="15"/>
      <c r="K667" s="378"/>
      <c r="L667" s="344"/>
      <c r="M667" s="344"/>
      <c r="N667" s="344"/>
      <c r="O667" s="360"/>
      <c r="P667" s="361"/>
      <c r="Q667" s="82"/>
    </row>
    <row r="668" spans="3:17" ht="13.5" customHeight="1" x14ac:dyDescent="0.15">
      <c r="C668" s="362">
        <f t="shared" si="24"/>
        <v>656</v>
      </c>
      <c r="D668" s="47" t="str">
        <f t="shared" si="25"/>
        <v/>
      </c>
      <c r="E668" s="355"/>
      <c r="F668" s="447"/>
      <c r="G668" s="447"/>
      <c r="H668" s="515"/>
      <c r="I668" s="386"/>
      <c r="J668" s="15"/>
      <c r="K668" s="378"/>
      <c r="L668" s="344"/>
      <c r="M668" s="344"/>
      <c r="N668" s="344"/>
      <c r="O668" s="360"/>
      <c r="P668" s="361"/>
      <c r="Q668" s="82"/>
    </row>
    <row r="669" spans="3:17" ht="13.5" customHeight="1" x14ac:dyDescent="0.15">
      <c r="C669" s="362">
        <f t="shared" si="24"/>
        <v>657</v>
      </c>
      <c r="D669" s="47" t="str">
        <f t="shared" si="25"/>
        <v/>
      </c>
      <c r="E669" s="355"/>
      <c r="F669" s="447"/>
      <c r="G669" s="447"/>
      <c r="H669" s="515"/>
      <c r="I669" s="386"/>
      <c r="J669" s="15"/>
      <c r="K669" s="378"/>
      <c r="L669" s="344"/>
      <c r="M669" s="344"/>
      <c r="N669" s="344"/>
      <c r="O669" s="360"/>
      <c r="P669" s="361"/>
      <c r="Q669" s="82"/>
    </row>
    <row r="670" spans="3:17" ht="13.5" customHeight="1" x14ac:dyDescent="0.15">
      <c r="C670" s="362">
        <f t="shared" si="24"/>
        <v>658</v>
      </c>
      <c r="D670" s="47" t="str">
        <f t="shared" si="25"/>
        <v/>
      </c>
      <c r="E670" s="355"/>
      <c r="F670" s="447"/>
      <c r="G670" s="447"/>
      <c r="H670" s="515"/>
      <c r="I670" s="386"/>
      <c r="J670" s="15"/>
      <c r="K670" s="378"/>
      <c r="L670" s="344"/>
      <c r="M670" s="344"/>
      <c r="N670" s="344"/>
      <c r="O670" s="360"/>
      <c r="P670" s="361"/>
      <c r="Q670" s="82"/>
    </row>
    <row r="671" spans="3:17" ht="13.5" customHeight="1" x14ac:dyDescent="0.15">
      <c r="C671" s="362">
        <f t="shared" si="24"/>
        <v>659</v>
      </c>
      <c r="D671" s="47" t="str">
        <f t="shared" si="25"/>
        <v/>
      </c>
      <c r="E671" s="355"/>
      <c r="F671" s="447"/>
      <c r="G671" s="447"/>
      <c r="H671" s="515"/>
      <c r="I671" s="386"/>
      <c r="J671" s="15"/>
      <c r="K671" s="378"/>
      <c r="L671" s="344"/>
      <c r="M671" s="344"/>
      <c r="N671" s="344"/>
      <c r="O671" s="360"/>
      <c r="P671" s="361"/>
      <c r="Q671" s="82"/>
    </row>
    <row r="672" spans="3:17" ht="13.5" customHeight="1" x14ac:dyDescent="0.15">
      <c r="C672" s="362">
        <f t="shared" si="24"/>
        <v>660</v>
      </c>
      <c r="D672" s="47" t="str">
        <f t="shared" si="25"/>
        <v/>
      </c>
      <c r="E672" s="355"/>
      <c r="F672" s="447"/>
      <c r="G672" s="447"/>
      <c r="H672" s="515"/>
      <c r="I672" s="386"/>
      <c r="J672" s="15"/>
      <c r="K672" s="378"/>
      <c r="L672" s="344"/>
      <c r="M672" s="344"/>
      <c r="N672" s="344"/>
      <c r="O672" s="360"/>
      <c r="P672" s="361"/>
      <c r="Q672" s="82"/>
    </row>
    <row r="673" spans="3:17" ht="13.5" customHeight="1" x14ac:dyDescent="0.15">
      <c r="C673" s="362">
        <f t="shared" si="24"/>
        <v>661</v>
      </c>
      <c r="D673" s="47" t="str">
        <f t="shared" si="25"/>
        <v/>
      </c>
      <c r="E673" s="355"/>
      <c r="F673" s="447"/>
      <c r="G673" s="447"/>
      <c r="H673" s="515"/>
      <c r="I673" s="386"/>
      <c r="J673" s="15"/>
      <c r="K673" s="378"/>
      <c r="L673" s="344"/>
      <c r="M673" s="344"/>
      <c r="N673" s="344"/>
      <c r="O673" s="360"/>
      <c r="P673" s="361"/>
      <c r="Q673" s="82"/>
    </row>
    <row r="674" spans="3:17" ht="13.5" customHeight="1" x14ac:dyDescent="0.15">
      <c r="C674" s="362">
        <f t="shared" si="24"/>
        <v>662</v>
      </c>
      <c r="D674" s="47" t="str">
        <f t="shared" si="25"/>
        <v/>
      </c>
      <c r="E674" s="355"/>
      <c r="F674" s="447"/>
      <c r="G674" s="447"/>
      <c r="H674" s="515"/>
      <c r="I674" s="386"/>
      <c r="J674" s="15"/>
      <c r="K674" s="378"/>
      <c r="L674" s="344"/>
      <c r="M674" s="344"/>
      <c r="N674" s="344"/>
      <c r="O674" s="360"/>
      <c r="P674" s="361"/>
      <c r="Q674" s="82"/>
    </row>
    <row r="675" spans="3:17" ht="13.5" customHeight="1" x14ac:dyDescent="0.15">
      <c r="C675" s="362">
        <f t="shared" si="24"/>
        <v>663</v>
      </c>
      <c r="D675" s="47" t="str">
        <f t="shared" si="25"/>
        <v/>
      </c>
      <c r="E675" s="355"/>
      <c r="F675" s="447"/>
      <c r="G675" s="447"/>
      <c r="H675" s="515"/>
      <c r="I675" s="386"/>
      <c r="J675" s="15"/>
      <c r="K675" s="378"/>
      <c r="L675" s="344"/>
      <c r="M675" s="344"/>
      <c r="N675" s="344"/>
      <c r="O675" s="360"/>
      <c r="P675" s="361"/>
      <c r="Q675" s="82"/>
    </row>
    <row r="676" spans="3:17" ht="13.5" customHeight="1" x14ac:dyDescent="0.15">
      <c r="C676" s="362">
        <f t="shared" si="24"/>
        <v>664</v>
      </c>
      <c r="D676" s="47" t="str">
        <f t="shared" si="25"/>
        <v/>
      </c>
      <c r="E676" s="355"/>
      <c r="F676" s="447"/>
      <c r="G676" s="447"/>
      <c r="H676" s="515"/>
      <c r="I676" s="386"/>
      <c r="J676" s="15"/>
      <c r="K676" s="378"/>
      <c r="L676" s="344"/>
      <c r="M676" s="344"/>
      <c r="N676" s="344"/>
      <c r="O676" s="360"/>
      <c r="P676" s="361"/>
      <c r="Q676" s="82"/>
    </row>
    <row r="677" spans="3:17" ht="13.5" customHeight="1" x14ac:dyDescent="0.15">
      <c r="C677" s="362">
        <f t="shared" si="24"/>
        <v>665</v>
      </c>
      <c r="D677" s="47" t="str">
        <f t="shared" si="25"/>
        <v/>
      </c>
      <c r="E677" s="355"/>
      <c r="F677" s="447"/>
      <c r="G677" s="447"/>
      <c r="H677" s="515"/>
      <c r="I677" s="386"/>
      <c r="J677" s="15"/>
      <c r="K677" s="378"/>
      <c r="L677" s="344"/>
      <c r="M677" s="344"/>
      <c r="N677" s="344"/>
      <c r="O677" s="360"/>
      <c r="P677" s="361"/>
      <c r="Q677" s="82"/>
    </row>
    <row r="678" spans="3:17" ht="13.5" customHeight="1" x14ac:dyDescent="0.15">
      <c r="C678" s="362">
        <f t="shared" si="24"/>
        <v>666</v>
      </c>
      <c r="D678" s="47" t="str">
        <f t="shared" si="25"/>
        <v/>
      </c>
      <c r="E678" s="355"/>
      <c r="F678" s="447"/>
      <c r="G678" s="447"/>
      <c r="H678" s="515"/>
      <c r="I678" s="386"/>
      <c r="J678" s="15"/>
      <c r="K678" s="378"/>
      <c r="L678" s="344"/>
      <c r="M678" s="344"/>
      <c r="N678" s="344"/>
      <c r="O678" s="360"/>
      <c r="P678" s="361"/>
      <c r="Q678" s="82"/>
    </row>
    <row r="679" spans="3:17" ht="13.5" customHeight="1" x14ac:dyDescent="0.15">
      <c r="C679" s="362">
        <f t="shared" si="24"/>
        <v>667</v>
      </c>
      <c r="D679" s="47" t="str">
        <f t="shared" si="25"/>
        <v/>
      </c>
      <c r="E679" s="355"/>
      <c r="F679" s="447"/>
      <c r="G679" s="447"/>
      <c r="H679" s="515"/>
      <c r="I679" s="386"/>
      <c r="J679" s="15"/>
      <c r="K679" s="378"/>
      <c r="L679" s="344"/>
      <c r="M679" s="344"/>
      <c r="N679" s="344"/>
      <c r="O679" s="360"/>
      <c r="P679" s="361"/>
      <c r="Q679" s="82"/>
    </row>
    <row r="680" spans="3:17" ht="13.5" customHeight="1" x14ac:dyDescent="0.15">
      <c r="C680" s="362">
        <f t="shared" si="24"/>
        <v>668</v>
      </c>
      <c r="D680" s="47" t="str">
        <f t="shared" si="25"/>
        <v/>
      </c>
      <c r="E680" s="355"/>
      <c r="F680" s="447"/>
      <c r="G680" s="447"/>
      <c r="H680" s="515"/>
      <c r="I680" s="386"/>
      <c r="J680" s="15"/>
      <c r="K680" s="378"/>
      <c r="L680" s="344"/>
      <c r="M680" s="344"/>
      <c r="N680" s="344"/>
      <c r="O680" s="360"/>
      <c r="P680" s="361"/>
      <c r="Q680" s="82"/>
    </row>
    <row r="681" spans="3:17" ht="13.5" customHeight="1" x14ac:dyDescent="0.15">
      <c r="C681" s="362">
        <f t="shared" si="24"/>
        <v>669</v>
      </c>
      <c r="D681" s="47" t="str">
        <f t="shared" si="25"/>
        <v/>
      </c>
      <c r="E681" s="355"/>
      <c r="F681" s="447"/>
      <c r="G681" s="447"/>
      <c r="H681" s="515"/>
      <c r="I681" s="386"/>
      <c r="J681" s="15"/>
      <c r="K681" s="378"/>
      <c r="L681" s="344"/>
      <c r="M681" s="344"/>
      <c r="N681" s="344"/>
      <c r="O681" s="360"/>
      <c r="P681" s="361"/>
      <c r="Q681" s="82"/>
    </row>
    <row r="682" spans="3:17" ht="13.5" customHeight="1" x14ac:dyDescent="0.15">
      <c r="C682" s="362">
        <f t="shared" si="24"/>
        <v>670</v>
      </c>
      <c r="D682" s="47" t="str">
        <f t="shared" si="25"/>
        <v/>
      </c>
      <c r="E682" s="355"/>
      <c r="F682" s="447"/>
      <c r="G682" s="447"/>
      <c r="H682" s="515"/>
      <c r="I682" s="386"/>
      <c r="J682" s="15"/>
      <c r="K682" s="378"/>
      <c r="L682" s="344"/>
      <c r="M682" s="344"/>
      <c r="N682" s="344"/>
      <c r="O682" s="360"/>
      <c r="P682" s="361"/>
      <c r="Q682" s="82"/>
    </row>
    <row r="683" spans="3:17" ht="13.5" customHeight="1" x14ac:dyDescent="0.15">
      <c r="C683" s="362">
        <f t="shared" si="24"/>
        <v>671</v>
      </c>
      <c r="D683" s="47" t="str">
        <f t="shared" si="25"/>
        <v/>
      </c>
      <c r="E683" s="355"/>
      <c r="F683" s="447"/>
      <c r="G683" s="447"/>
      <c r="H683" s="515"/>
      <c r="I683" s="386"/>
      <c r="J683" s="15"/>
      <c r="K683" s="378"/>
      <c r="L683" s="344"/>
      <c r="M683" s="344"/>
      <c r="N683" s="344"/>
      <c r="O683" s="360"/>
      <c r="P683" s="361"/>
      <c r="Q683" s="82"/>
    </row>
    <row r="684" spans="3:17" ht="13.5" customHeight="1" x14ac:dyDescent="0.15">
      <c r="C684" s="362">
        <f t="shared" si="24"/>
        <v>672</v>
      </c>
      <c r="D684" s="47" t="str">
        <f t="shared" si="25"/>
        <v/>
      </c>
      <c r="E684" s="355"/>
      <c r="F684" s="447"/>
      <c r="G684" s="447"/>
      <c r="H684" s="515"/>
      <c r="I684" s="386"/>
      <c r="J684" s="15"/>
      <c r="K684" s="378"/>
      <c r="L684" s="344"/>
      <c r="M684" s="344"/>
      <c r="N684" s="344"/>
      <c r="O684" s="360"/>
      <c r="P684" s="361"/>
      <c r="Q684" s="82"/>
    </row>
    <row r="685" spans="3:17" ht="13.5" customHeight="1" x14ac:dyDescent="0.15">
      <c r="C685" s="362">
        <f t="shared" si="24"/>
        <v>673</v>
      </c>
      <c r="D685" s="47" t="str">
        <f t="shared" si="25"/>
        <v/>
      </c>
      <c r="E685" s="355"/>
      <c r="F685" s="447"/>
      <c r="G685" s="447"/>
      <c r="H685" s="515"/>
      <c r="I685" s="386"/>
      <c r="J685" s="15"/>
      <c r="K685" s="378"/>
      <c r="L685" s="344"/>
      <c r="M685" s="344"/>
      <c r="N685" s="344"/>
      <c r="O685" s="360"/>
      <c r="P685" s="361"/>
      <c r="Q685" s="82"/>
    </row>
    <row r="686" spans="3:17" ht="13.5" customHeight="1" x14ac:dyDescent="0.15">
      <c r="C686" s="362">
        <f t="shared" si="24"/>
        <v>674</v>
      </c>
      <c r="D686" s="47" t="str">
        <f t="shared" si="25"/>
        <v/>
      </c>
      <c r="E686" s="355"/>
      <c r="F686" s="447"/>
      <c r="G686" s="447"/>
      <c r="H686" s="515"/>
      <c r="I686" s="386"/>
      <c r="J686" s="15"/>
      <c r="K686" s="378"/>
      <c r="L686" s="344"/>
      <c r="M686" s="344"/>
      <c r="N686" s="344"/>
      <c r="O686" s="360"/>
      <c r="P686" s="361"/>
      <c r="Q686" s="82"/>
    </row>
    <row r="687" spans="3:17" ht="13.5" customHeight="1" x14ac:dyDescent="0.15">
      <c r="C687" s="362">
        <f t="shared" si="24"/>
        <v>675</v>
      </c>
      <c r="D687" s="47" t="str">
        <f t="shared" si="25"/>
        <v/>
      </c>
      <c r="E687" s="355"/>
      <c r="F687" s="447"/>
      <c r="G687" s="447"/>
      <c r="H687" s="515"/>
      <c r="I687" s="386"/>
      <c r="J687" s="15"/>
      <c r="K687" s="378"/>
      <c r="L687" s="344"/>
      <c r="M687" s="344"/>
      <c r="N687" s="344"/>
      <c r="O687" s="360"/>
      <c r="P687" s="361"/>
      <c r="Q687" s="82"/>
    </row>
    <row r="688" spans="3:17" ht="13.5" customHeight="1" x14ac:dyDescent="0.15">
      <c r="C688" s="362">
        <f t="shared" si="24"/>
        <v>676</v>
      </c>
      <c r="D688" s="47" t="str">
        <f t="shared" si="25"/>
        <v/>
      </c>
      <c r="E688" s="355"/>
      <c r="F688" s="447"/>
      <c r="G688" s="447"/>
      <c r="H688" s="515"/>
      <c r="I688" s="386"/>
      <c r="J688" s="15"/>
      <c r="K688" s="378"/>
      <c r="L688" s="344"/>
      <c r="M688" s="344"/>
      <c r="N688" s="344"/>
      <c r="O688" s="360"/>
      <c r="P688" s="361"/>
      <c r="Q688" s="82"/>
    </row>
    <row r="689" spans="3:17" ht="13.5" customHeight="1" x14ac:dyDescent="0.15">
      <c r="C689" s="362">
        <f t="shared" si="24"/>
        <v>677</v>
      </c>
      <c r="D689" s="47" t="str">
        <f t="shared" si="25"/>
        <v/>
      </c>
      <c r="E689" s="355"/>
      <c r="F689" s="447"/>
      <c r="G689" s="447"/>
      <c r="H689" s="515"/>
      <c r="I689" s="386"/>
      <c r="J689" s="15"/>
      <c r="K689" s="378"/>
      <c r="L689" s="344"/>
      <c r="M689" s="344"/>
      <c r="N689" s="344"/>
      <c r="O689" s="360"/>
      <c r="P689" s="361"/>
      <c r="Q689" s="82"/>
    </row>
    <row r="690" spans="3:17" ht="13.5" customHeight="1" x14ac:dyDescent="0.15">
      <c r="C690" s="362">
        <f t="shared" si="24"/>
        <v>678</v>
      </c>
      <c r="D690" s="47" t="str">
        <f t="shared" si="25"/>
        <v/>
      </c>
      <c r="E690" s="355"/>
      <c r="F690" s="447"/>
      <c r="G690" s="447"/>
      <c r="H690" s="515"/>
      <c r="I690" s="386"/>
      <c r="J690" s="15"/>
      <c r="K690" s="378"/>
      <c r="L690" s="344"/>
      <c r="M690" s="344"/>
      <c r="N690" s="344"/>
      <c r="O690" s="360"/>
      <c r="P690" s="361"/>
      <c r="Q690" s="82"/>
    </row>
    <row r="691" spans="3:17" ht="13.5" customHeight="1" x14ac:dyDescent="0.15">
      <c r="C691" s="362">
        <f t="shared" si="24"/>
        <v>679</v>
      </c>
      <c r="D691" s="47" t="str">
        <f t="shared" si="25"/>
        <v/>
      </c>
      <c r="E691" s="355"/>
      <c r="F691" s="447"/>
      <c r="G691" s="447"/>
      <c r="H691" s="515"/>
      <c r="I691" s="386"/>
      <c r="J691" s="15"/>
      <c r="K691" s="378"/>
      <c r="L691" s="344"/>
      <c r="M691" s="344"/>
      <c r="N691" s="344"/>
      <c r="O691" s="360"/>
      <c r="P691" s="361"/>
      <c r="Q691" s="82"/>
    </row>
    <row r="692" spans="3:17" ht="13.5" customHeight="1" x14ac:dyDescent="0.15">
      <c r="C692" s="362">
        <f t="shared" si="24"/>
        <v>680</v>
      </c>
      <c r="D692" s="47" t="str">
        <f t="shared" si="25"/>
        <v/>
      </c>
      <c r="E692" s="355"/>
      <c r="F692" s="447"/>
      <c r="G692" s="447"/>
      <c r="H692" s="515"/>
      <c r="I692" s="386"/>
      <c r="J692" s="15"/>
      <c r="K692" s="378"/>
      <c r="L692" s="344"/>
      <c r="M692" s="344"/>
      <c r="N692" s="344"/>
      <c r="O692" s="360"/>
      <c r="P692" s="361"/>
      <c r="Q692" s="82"/>
    </row>
    <row r="693" spans="3:17" ht="13.5" customHeight="1" x14ac:dyDescent="0.15">
      <c r="C693" s="362">
        <f t="shared" si="24"/>
        <v>681</v>
      </c>
      <c r="D693" s="47" t="str">
        <f t="shared" si="25"/>
        <v/>
      </c>
      <c r="E693" s="355"/>
      <c r="F693" s="447"/>
      <c r="G693" s="447"/>
      <c r="H693" s="515"/>
      <c r="I693" s="386"/>
      <c r="J693" s="15"/>
      <c r="K693" s="378"/>
      <c r="L693" s="344"/>
      <c r="M693" s="344"/>
      <c r="N693" s="344"/>
      <c r="O693" s="360"/>
      <c r="P693" s="361"/>
      <c r="Q693" s="82"/>
    </row>
    <row r="694" spans="3:17" ht="13.5" customHeight="1" x14ac:dyDescent="0.15">
      <c r="C694" s="362">
        <f t="shared" si="24"/>
        <v>682</v>
      </c>
      <c r="D694" s="47" t="str">
        <f t="shared" si="25"/>
        <v/>
      </c>
      <c r="E694" s="355"/>
      <c r="F694" s="447"/>
      <c r="G694" s="447"/>
      <c r="H694" s="515"/>
      <c r="I694" s="386"/>
      <c r="J694" s="15"/>
      <c r="K694" s="378"/>
      <c r="L694" s="344"/>
      <c r="M694" s="344"/>
      <c r="N694" s="344"/>
      <c r="O694" s="360"/>
      <c r="P694" s="361"/>
      <c r="Q694" s="82"/>
    </row>
    <row r="695" spans="3:17" ht="13.5" customHeight="1" x14ac:dyDescent="0.15">
      <c r="C695" s="362">
        <f t="shared" si="24"/>
        <v>683</v>
      </c>
      <c r="D695" s="47" t="str">
        <f t="shared" si="25"/>
        <v/>
      </c>
      <c r="E695" s="355"/>
      <c r="F695" s="447"/>
      <c r="G695" s="447"/>
      <c r="H695" s="515"/>
      <c r="I695" s="386"/>
      <c r="J695" s="15"/>
      <c r="K695" s="378"/>
      <c r="L695" s="344"/>
      <c r="M695" s="344"/>
      <c r="N695" s="344"/>
      <c r="O695" s="360"/>
      <c r="P695" s="361"/>
      <c r="Q695" s="82"/>
    </row>
    <row r="696" spans="3:17" ht="13.5" customHeight="1" x14ac:dyDescent="0.15">
      <c r="C696" s="362">
        <f t="shared" si="24"/>
        <v>684</v>
      </c>
      <c r="D696" s="47" t="str">
        <f t="shared" si="25"/>
        <v/>
      </c>
      <c r="E696" s="355"/>
      <c r="F696" s="447"/>
      <c r="G696" s="447"/>
      <c r="H696" s="515"/>
      <c r="I696" s="386"/>
      <c r="J696" s="15"/>
      <c r="K696" s="378"/>
      <c r="L696" s="344"/>
      <c r="M696" s="344"/>
      <c r="N696" s="344"/>
      <c r="O696" s="360"/>
      <c r="P696" s="361"/>
      <c r="Q696" s="82"/>
    </row>
    <row r="697" spans="3:17" ht="13.5" customHeight="1" x14ac:dyDescent="0.15">
      <c r="C697" s="362">
        <f t="shared" si="24"/>
        <v>685</v>
      </c>
      <c r="D697" s="47" t="str">
        <f t="shared" si="25"/>
        <v/>
      </c>
      <c r="E697" s="355"/>
      <c r="F697" s="447"/>
      <c r="G697" s="447"/>
      <c r="H697" s="515"/>
      <c r="I697" s="386"/>
      <c r="J697" s="15"/>
      <c r="K697" s="378"/>
      <c r="L697" s="344"/>
      <c r="M697" s="344"/>
      <c r="N697" s="344"/>
      <c r="O697" s="360"/>
      <c r="P697" s="361"/>
      <c r="Q697" s="82"/>
    </row>
    <row r="698" spans="3:17" ht="13.5" customHeight="1" x14ac:dyDescent="0.15">
      <c r="C698" s="362">
        <f t="shared" si="24"/>
        <v>686</v>
      </c>
      <c r="D698" s="47" t="str">
        <f t="shared" si="25"/>
        <v/>
      </c>
      <c r="E698" s="355"/>
      <c r="F698" s="447"/>
      <c r="G698" s="447"/>
      <c r="H698" s="515"/>
      <c r="I698" s="386"/>
      <c r="J698" s="15"/>
      <c r="K698" s="378"/>
      <c r="L698" s="344"/>
      <c r="M698" s="344"/>
      <c r="N698" s="344"/>
      <c r="O698" s="360"/>
      <c r="P698" s="361"/>
      <c r="Q698" s="82"/>
    </row>
    <row r="699" spans="3:17" ht="13.5" customHeight="1" x14ac:dyDescent="0.15">
      <c r="C699" s="362">
        <f t="shared" si="24"/>
        <v>687</v>
      </c>
      <c r="D699" s="47" t="str">
        <f t="shared" si="25"/>
        <v/>
      </c>
      <c r="E699" s="355"/>
      <c r="F699" s="447"/>
      <c r="G699" s="447"/>
      <c r="H699" s="515"/>
      <c r="I699" s="386"/>
      <c r="J699" s="15"/>
      <c r="K699" s="378"/>
      <c r="L699" s="344"/>
      <c r="M699" s="344"/>
      <c r="N699" s="344"/>
      <c r="O699" s="360"/>
      <c r="P699" s="361"/>
      <c r="Q699" s="82"/>
    </row>
    <row r="700" spans="3:17" ht="13.5" customHeight="1" x14ac:dyDescent="0.15">
      <c r="C700" s="362">
        <f t="shared" si="24"/>
        <v>688</v>
      </c>
      <c r="D700" s="47" t="str">
        <f t="shared" si="25"/>
        <v/>
      </c>
      <c r="E700" s="355"/>
      <c r="F700" s="447"/>
      <c r="G700" s="447"/>
      <c r="H700" s="515"/>
      <c r="I700" s="386"/>
      <c r="J700" s="15"/>
      <c r="K700" s="378"/>
      <c r="L700" s="344"/>
      <c r="M700" s="344"/>
      <c r="N700" s="344"/>
      <c r="O700" s="360"/>
      <c r="P700" s="361"/>
      <c r="Q700" s="82"/>
    </row>
    <row r="701" spans="3:17" ht="13.5" customHeight="1" x14ac:dyDescent="0.15">
      <c r="C701" s="362">
        <f t="shared" si="24"/>
        <v>689</v>
      </c>
      <c r="D701" s="47" t="str">
        <f t="shared" si="25"/>
        <v/>
      </c>
      <c r="E701" s="355"/>
      <c r="F701" s="447"/>
      <c r="G701" s="447"/>
      <c r="H701" s="515"/>
      <c r="I701" s="386"/>
      <c r="J701" s="15"/>
      <c r="K701" s="378"/>
      <c r="L701" s="344"/>
      <c r="M701" s="344"/>
      <c r="N701" s="344"/>
      <c r="O701" s="360"/>
      <c r="P701" s="361"/>
      <c r="Q701" s="82"/>
    </row>
    <row r="702" spans="3:17" ht="13.5" customHeight="1" x14ac:dyDescent="0.15">
      <c r="C702" s="362">
        <f>C701+1</f>
        <v>690</v>
      </c>
      <c r="D702" s="47" t="str">
        <f t="shared" si="25"/>
        <v/>
      </c>
      <c r="E702" s="355"/>
      <c r="F702" s="447"/>
      <c r="G702" s="447"/>
      <c r="H702" s="515"/>
      <c r="I702" s="386"/>
      <c r="J702" s="15"/>
      <c r="K702" s="378"/>
      <c r="L702" s="344"/>
      <c r="M702" s="344"/>
      <c r="N702" s="344"/>
      <c r="O702" s="360"/>
      <c r="P702" s="361"/>
      <c r="Q702" s="82"/>
    </row>
    <row r="703" spans="3:17" ht="13.5" customHeight="1" x14ac:dyDescent="0.15">
      <c r="C703" s="362">
        <f>C702+1</f>
        <v>691</v>
      </c>
      <c r="D703" s="47" t="str">
        <f t="shared" si="25"/>
        <v/>
      </c>
      <c r="E703" s="355"/>
      <c r="F703" s="447"/>
      <c r="G703" s="447"/>
      <c r="H703" s="515"/>
      <c r="I703" s="386"/>
      <c r="J703" s="15"/>
      <c r="K703" s="378"/>
      <c r="L703" s="344"/>
      <c r="M703" s="344"/>
      <c r="N703" s="344"/>
      <c r="O703" s="360"/>
      <c r="P703" s="361"/>
      <c r="Q703" s="82"/>
    </row>
    <row r="704" spans="3:17" ht="13.5" customHeight="1" x14ac:dyDescent="0.15">
      <c r="C704" s="362">
        <f>C703+1</f>
        <v>692</v>
      </c>
      <c r="D704" s="47" t="str">
        <f t="shared" si="25"/>
        <v/>
      </c>
      <c r="E704" s="355"/>
      <c r="F704" s="447"/>
      <c r="G704" s="447"/>
      <c r="H704" s="515"/>
      <c r="I704" s="386"/>
      <c r="J704" s="15"/>
      <c r="K704" s="378"/>
      <c r="L704" s="344"/>
      <c r="M704" s="344"/>
      <c r="N704" s="344"/>
      <c r="O704" s="360"/>
      <c r="P704" s="361"/>
      <c r="Q704" s="82"/>
    </row>
    <row r="705" spans="3:17" ht="13.5" customHeight="1" x14ac:dyDescent="0.15">
      <c r="C705" s="362">
        <f>C704+1</f>
        <v>693</v>
      </c>
      <c r="D705" s="47" t="str">
        <f t="shared" si="25"/>
        <v/>
      </c>
      <c r="E705" s="355"/>
      <c r="F705" s="447"/>
      <c r="G705" s="447"/>
      <c r="H705" s="515"/>
      <c r="I705" s="386"/>
      <c r="J705" s="15"/>
      <c r="K705" s="378"/>
      <c r="L705" s="344"/>
      <c r="M705" s="344"/>
      <c r="N705" s="344"/>
      <c r="O705" s="360"/>
      <c r="P705" s="361"/>
      <c r="Q705" s="82"/>
    </row>
    <row r="706" spans="3:17" ht="13.5" customHeight="1" x14ac:dyDescent="0.15">
      <c r="C706" s="362">
        <f t="shared" si="24"/>
        <v>694</v>
      </c>
      <c r="D706" s="47" t="str">
        <f t="shared" si="25"/>
        <v/>
      </c>
      <c r="E706" s="355"/>
      <c r="F706" s="447"/>
      <c r="G706" s="447"/>
      <c r="H706" s="515"/>
      <c r="I706" s="386"/>
      <c r="J706" s="15"/>
      <c r="K706" s="378"/>
      <c r="L706" s="344"/>
      <c r="M706" s="344"/>
      <c r="N706" s="344"/>
      <c r="O706" s="360"/>
      <c r="P706" s="361"/>
      <c r="Q706" s="82"/>
    </row>
    <row r="707" spans="3:17" ht="13.5" customHeight="1" x14ac:dyDescent="0.15">
      <c r="C707" s="362">
        <f t="shared" si="24"/>
        <v>695</v>
      </c>
      <c r="D707" s="47" t="str">
        <f t="shared" si="25"/>
        <v/>
      </c>
      <c r="E707" s="355"/>
      <c r="F707" s="447"/>
      <c r="G707" s="447"/>
      <c r="H707" s="515"/>
      <c r="I707" s="386"/>
      <c r="J707" s="15"/>
      <c r="K707" s="378"/>
      <c r="L707" s="344"/>
      <c r="M707" s="344"/>
      <c r="N707" s="344"/>
      <c r="O707" s="360"/>
      <c r="P707" s="361"/>
      <c r="Q707" s="82"/>
    </row>
    <row r="708" spans="3:17" ht="13.5" customHeight="1" x14ac:dyDescent="0.15">
      <c r="C708" s="362">
        <f t="shared" si="24"/>
        <v>696</v>
      </c>
      <c r="D708" s="47" t="str">
        <f t="shared" si="25"/>
        <v/>
      </c>
      <c r="E708" s="355"/>
      <c r="F708" s="447"/>
      <c r="G708" s="447"/>
      <c r="H708" s="515"/>
      <c r="I708" s="386"/>
      <c r="J708" s="15"/>
      <c r="K708" s="378"/>
      <c r="L708" s="344"/>
      <c r="M708" s="344"/>
      <c r="N708" s="344"/>
      <c r="O708" s="360"/>
      <c r="P708" s="361"/>
      <c r="Q708" s="82"/>
    </row>
    <row r="709" spans="3:17" ht="13.5" customHeight="1" x14ac:dyDescent="0.15">
      <c r="C709" s="362">
        <f t="shared" si="24"/>
        <v>697</v>
      </c>
      <c r="D709" s="47" t="str">
        <f t="shared" si="25"/>
        <v/>
      </c>
      <c r="E709" s="355"/>
      <c r="F709" s="447"/>
      <c r="G709" s="447"/>
      <c r="H709" s="515"/>
      <c r="I709" s="386"/>
      <c r="J709" s="15"/>
      <c r="K709" s="378"/>
      <c r="L709" s="344"/>
      <c r="M709" s="344"/>
      <c r="N709" s="344"/>
      <c r="O709" s="360"/>
      <c r="P709" s="361"/>
      <c r="Q709" s="82"/>
    </row>
    <row r="710" spans="3:17" ht="13.5" customHeight="1" x14ac:dyDescent="0.15">
      <c r="C710" s="362">
        <f t="shared" ref="C710:C773" si="26">C709+1</f>
        <v>698</v>
      </c>
      <c r="D710" s="47" t="str">
        <f t="shared" si="25"/>
        <v/>
      </c>
      <c r="E710" s="355"/>
      <c r="F710" s="447"/>
      <c r="G710" s="447"/>
      <c r="H710" s="515"/>
      <c r="I710" s="386"/>
      <c r="J710" s="15"/>
      <c r="K710" s="378"/>
      <c r="L710" s="344"/>
      <c r="M710" s="344"/>
      <c r="N710" s="344"/>
      <c r="O710" s="360"/>
      <c r="P710" s="361"/>
      <c r="Q710" s="82"/>
    </row>
    <row r="711" spans="3:17" ht="13.5" customHeight="1" x14ac:dyDescent="0.15">
      <c r="C711" s="362">
        <f t="shared" si="26"/>
        <v>699</v>
      </c>
      <c r="D711" s="47" t="str">
        <f t="shared" si="25"/>
        <v/>
      </c>
      <c r="E711" s="355"/>
      <c r="F711" s="447"/>
      <c r="G711" s="447"/>
      <c r="H711" s="515"/>
      <c r="I711" s="386"/>
      <c r="J711" s="15"/>
      <c r="K711" s="378"/>
      <c r="L711" s="344"/>
      <c r="M711" s="344"/>
      <c r="N711" s="344"/>
      <c r="O711" s="360"/>
      <c r="P711" s="361"/>
      <c r="Q711" s="82"/>
    </row>
    <row r="712" spans="3:17" ht="13.5" customHeight="1" x14ac:dyDescent="0.15">
      <c r="C712" s="362">
        <f t="shared" si="26"/>
        <v>700</v>
      </c>
      <c r="D712" s="47" t="str">
        <f t="shared" si="25"/>
        <v/>
      </c>
      <c r="E712" s="355"/>
      <c r="F712" s="447"/>
      <c r="G712" s="447"/>
      <c r="H712" s="515"/>
      <c r="I712" s="386"/>
      <c r="J712" s="15"/>
      <c r="K712" s="378"/>
      <c r="L712" s="344"/>
      <c r="M712" s="344"/>
      <c r="N712" s="344"/>
      <c r="O712" s="360"/>
      <c r="P712" s="361"/>
      <c r="Q712" s="82"/>
    </row>
    <row r="713" spans="3:17" ht="13.5" customHeight="1" x14ac:dyDescent="0.15">
      <c r="C713" s="362">
        <f t="shared" si="26"/>
        <v>701</v>
      </c>
      <c r="D713" s="47" t="str">
        <f t="shared" si="25"/>
        <v/>
      </c>
      <c r="E713" s="355"/>
      <c r="F713" s="447"/>
      <c r="G713" s="447"/>
      <c r="H713" s="515"/>
      <c r="I713" s="386"/>
      <c r="J713" s="15"/>
      <c r="K713" s="378"/>
      <c r="L713" s="344"/>
      <c r="M713" s="344"/>
      <c r="N713" s="344"/>
      <c r="O713" s="360"/>
      <c r="P713" s="361"/>
      <c r="Q713" s="82"/>
    </row>
    <row r="714" spans="3:17" ht="13.5" customHeight="1" x14ac:dyDescent="0.15">
      <c r="C714" s="362">
        <f t="shared" si="26"/>
        <v>702</v>
      </c>
      <c r="D714" s="47" t="str">
        <f t="shared" si="25"/>
        <v/>
      </c>
      <c r="E714" s="355"/>
      <c r="F714" s="447"/>
      <c r="G714" s="447"/>
      <c r="H714" s="515"/>
      <c r="I714" s="386"/>
      <c r="J714" s="15"/>
      <c r="K714" s="378"/>
      <c r="L714" s="344"/>
      <c r="M714" s="344"/>
      <c r="N714" s="344"/>
      <c r="O714" s="360"/>
      <c r="P714" s="361"/>
      <c r="Q714" s="82"/>
    </row>
    <row r="715" spans="3:17" ht="13.5" customHeight="1" x14ac:dyDescent="0.15">
      <c r="C715" s="362">
        <f t="shared" si="26"/>
        <v>703</v>
      </c>
      <c r="D715" s="47" t="str">
        <f t="shared" si="25"/>
        <v/>
      </c>
      <c r="E715" s="355"/>
      <c r="F715" s="447"/>
      <c r="G715" s="447"/>
      <c r="H715" s="515"/>
      <c r="I715" s="386"/>
      <c r="J715" s="15"/>
      <c r="K715" s="378"/>
      <c r="L715" s="344"/>
      <c r="M715" s="344"/>
      <c r="N715" s="344"/>
      <c r="O715" s="360"/>
      <c r="P715" s="361"/>
      <c r="Q715" s="82"/>
    </row>
    <row r="716" spans="3:17" ht="13.5" customHeight="1" x14ac:dyDescent="0.15">
      <c r="C716" s="362">
        <f t="shared" si="26"/>
        <v>704</v>
      </c>
      <c r="D716" s="47" t="str">
        <f t="shared" si="25"/>
        <v/>
      </c>
      <c r="E716" s="355"/>
      <c r="F716" s="447"/>
      <c r="G716" s="447"/>
      <c r="H716" s="515"/>
      <c r="I716" s="386"/>
      <c r="J716" s="15"/>
      <c r="K716" s="378"/>
      <c r="L716" s="344"/>
      <c r="M716" s="344"/>
      <c r="N716" s="344"/>
      <c r="O716" s="360"/>
      <c r="P716" s="361"/>
      <c r="Q716" s="82"/>
    </row>
    <row r="717" spans="3:17" ht="13.5" customHeight="1" x14ac:dyDescent="0.15">
      <c r="C717" s="362">
        <f t="shared" si="26"/>
        <v>705</v>
      </c>
      <c r="D717" s="47" t="str">
        <f t="shared" ref="D717:D780" si="27">IF(E717="","",IF(E717&lt;=$S$2,"○",""))</f>
        <v/>
      </c>
      <c r="E717" s="355"/>
      <c r="F717" s="447"/>
      <c r="G717" s="447"/>
      <c r="H717" s="515"/>
      <c r="I717" s="386"/>
      <c r="J717" s="15"/>
      <c r="K717" s="378"/>
      <c r="L717" s="344"/>
      <c r="M717" s="344"/>
      <c r="N717" s="344"/>
      <c r="O717" s="360"/>
      <c r="P717" s="361"/>
      <c r="Q717" s="82"/>
    </row>
    <row r="718" spans="3:17" ht="13.5" customHeight="1" x14ac:dyDescent="0.15">
      <c r="C718" s="362">
        <f t="shared" si="26"/>
        <v>706</v>
      </c>
      <c r="D718" s="47" t="str">
        <f t="shared" si="27"/>
        <v/>
      </c>
      <c r="E718" s="355"/>
      <c r="F718" s="447"/>
      <c r="G718" s="447"/>
      <c r="H718" s="515"/>
      <c r="I718" s="386"/>
      <c r="J718" s="15"/>
      <c r="K718" s="378"/>
      <c r="L718" s="344"/>
      <c r="M718" s="344"/>
      <c r="N718" s="344"/>
      <c r="O718" s="360"/>
      <c r="P718" s="361"/>
      <c r="Q718" s="82"/>
    </row>
    <row r="719" spans="3:17" ht="13.5" customHeight="1" x14ac:dyDescent="0.15">
      <c r="C719" s="362">
        <f t="shared" si="26"/>
        <v>707</v>
      </c>
      <c r="D719" s="47" t="str">
        <f t="shared" si="27"/>
        <v/>
      </c>
      <c r="E719" s="355"/>
      <c r="F719" s="447"/>
      <c r="G719" s="447"/>
      <c r="H719" s="515"/>
      <c r="I719" s="386"/>
      <c r="J719" s="15"/>
      <c r="K719" s="378"/>
      <c r="L719" s="344"/>
      <c r="M719" s="344"/>
      <c r="N719" s="344"/>
      <c r="O719" s="360"/>
      <c r="P719" s="361"/>
      <c r="Q719" s="82"/>
    </row>
    <row r="720" spans="3:17" ht="13.5" customHeight="1" x14ac:dyDescent="0.15">
      <c r="C720" s="362">
        <f t="shared" si="26"/>
        <v>708</v>
      </c>
      <c r="D720" s="47" t="str">
        <f t="shared" si="27"/>
        <v/>
      </c>
      <c r="E720" s="355"/>
      <c r="F720" s="447"/>
      <c r="G720" s="447"/>
      <c r="H720" s="515"/>
      <c r="I720" s="386"/>
      <c r="J720" s="15"/>
      <c r="K720" s="378"/>
      <c r="L720" s="344"/>
      <c r="M720" s="344"/>
      <c r="N720" s="344"/>
      <c r="O720" s="360"/>
      <c r="P720" s="361"/>
      <c r="Q720" s="82"/>
    </row>
    <row r="721" spans="3:17" ht="13.5" customHeight="1" x14ac:dyDescent="0.15">
      <c r="C721" s="362">
        <f t="shared" si="26"/>
        <v>709</v>
      </c>
      <c r="D721" s="47" t="str">
        <f t="shared" si="27"/>
        <v/>
      </c>
      <c r="E721" s="355"/>
      <c r="F721" s="447"/>
      <c r="G721" s="447"/>
      <c r="H721" s="515"/>
      <c r="I721" s="386"/>
      <c r="J721" s="15"/>
      <c r="K721" s="378"/>
      <c r="L721" s="344"/>
      <c r="M721" s="344"/>
      <c r="N721" s="344"/>
      <c r="O721" s="360"/>
      <c r="P721" s="361"/>
      <c r="Q721" s="82"/>
    </row>
    <row r="722" spans="3:17" ht="13.5" customHeight="1" x14ac:dyDescent="0.15">
      <c r="C722" s="362">
        <f t="shared" si="26"/>
        <v>710</v>
      </c>
      <c r="D722" s="47" t="str">
        <f t="shared" si="27"/>
        <v/>
      </c>
      <c r="E722" s="355"/>
      <c r="F722" s="447"/>
      <c r="G722" s="447"/>
      <c r="H722" s="515"/>
      <c r="I722" s="386"/>
      <c r="J722" s="15"/>
      <c r="K722" s="378"/>
      <c r="L722" s="344"/>
      <c r="M722" s="344"/>
      <c r="N722" s="344"/>
      <c r="O722" s="360"/>
      <c r="P722" s="361"/>
      <c r="Q722" s="82"/>
    </row>
    <row r="723" spans="3:17" ht="13.5" customHeight="1" x14ac:dyDescent="0.15">
      <c r="C723" s="362">
        <f t="shared" si="26"/>
        <v>711</v>
      </c>
      <c r="D723" s="47" t="str">
        <f t="shared" si="27"/>
        <v/>
      </c>
      <c r="E723" s="355"/>
      <c r="F723" s="447"/>
      <c r="G723" s="447"/>
      <c r="H723" s="515"/>
      <c r="I723" s="386"/>
      <c r="J723" s="15"/>
      <c r="K723" s="378"/>
      <c r="L723" s="344"/>
      <c r="M723" s="344"/>
      <c r="N723" s="344"/>
      <c r="O723" s="360"/>
      <c r="P723" s="361"/>
      <c r="Q723" s="82"/>
    </row>
    <row r="724" spans="3:17" ht="13.5" customHeight="1" x14ac:dyDescent="0.15">
      <c r="C724" s="362">
        <f t="shared" si="26"/>
        <v>712</v>
      </c>
      <c r="D724" s="47" t="str">
        <f t="shared" si="27"/>
        <v/>
      </c>
      <c r="E724" s="355"/>
      <c r="F724" s="447"/>
      <c r="G724" s="447"/>
      <c r="H724" s="515"/>
      <c r="I724" s="386"/>
      <c r="J724" s="15"/>
      <c r="K724" s="378"/>
      <c r="L724" s="344"/>
      <c r="M724" s="344"/>
      <c r="N724" s="344"/>
      <c r="O724" s="360"/>
      <c r="P724" s="361"/>
      <c r="Q724" s="82"/>
    </row>
    <row r="725" spans="3:17" ht="13.5" customHeight="1" x14ac:dyDescent="0.15">
      <c r="C725" s="362">
        <f t="shared" si="26"/>
        <v>713</v>
      </c>
      <c r="D725" s="47" t="str">
        <f t="shared" si="27"/>
        <v/>
      </c>
      <c r="E725" s="355"/>
      <c r="F725" s="447"/>
      <c r="G725" s="447"/>
      <c r="H725" s="515"/>
      <c r="I725" s="386"/>
      <c r="J725" s="15"/>
      <c r="K725" s="378"/>
      <c r="L725" s="344"/>
      <c r="M725" s="344"/>
      <c r="N725" s="344"/>
      <c r="O725" s="360"/>
      <c r="P725" s="361"/>
      <c r="Q725" s="82"/>
    </row>
    <row r="726" spans="3:17" ht="13.5" customHeight="1" x14ac:dyDescent="0.15">
      <c r="C726" s="362">
        <f t="shared" si="26"/>
        <v>714</v>
      </c>
      <c r="D726" s="47" t="str">
        <f t="shared" si="27"/>
        <v/>
      </c>
      <c r="E726" s="355"/>
      <c r="F726" s="447"/>
      <c r="G726" s="447"/>
      <c r="H726" s="515"/>
      <c r="I726" s="386"/>
      <c r="J726" s="15"/>
      <c r="K726" s="378"/>
      <c r="L726" s="344"/>
      <c r="M726" s="344"/>
      <c r="N726" s="344"/>
      <c r="O726" s="360"/>
      <c r="P726" s="361"/>
      <c r="Q726" s="82"/>
    </row>
    <row r="727" spans="3:17" ht="13.5" customHeight="1" x14ac:dyDescent="0.15">
      <c r="C727" s="362">
        <f t="shared" si="26"/>
        <v>715</v>
      </c>
      <c r="D727" s="47" t="str">
        <f t="shared" si="27"/>
        <v/>
      </c>
      <c r="E727" s="355"/>
      <c r="F727" s="447"/>
      <c r="G727" s="447"/>
      <c r="H727" s="515"/>
      <c r="I727" s="386"/>
      <c r="J727" s="15"/>
      <c r="K727" s="378"/>
      <c r="L727" s="344"/>
      <c r="M727" s="344"/>
      <c r="N727" s="344"/>
      <c r="O727" s="360"/>
      <c r="P727" s="361"/>
      <c r="Q727" s="82"/>
    </row>
    <row r="728" spans="3:17" ht="13.5" customHeight="1" x14ac:dyDescent="0.15">
      <c r="C728" s="362">
        <f t="shared" si="26"/>
        <v>716</v>
      </c>
      <c r="D728" s="47" t="str">
        <f t="shared" si="27"/>
        <v/>
      </c>
      <c r="E728" s="355"/>
      <c r="F728" s="447"/>
      <c r="G728" s="447"/>
      <c r="H728" s="515"/>
      <c r="I728" s="386"/>
      <c r="J728" s="15"/>
      <c r="K728" s="378"/>
      <c r="L728" s="344"/>
      <c r="M728" s="344"/>
      <c r="N728" s="344"/>
      <c r="O728" s="360"/>
      <c r="P728" s="361"/>
      <c r="Q728" s="82"/>
    </row>
    <row r="729" spans="3:17" ht="13.5" customHeight="1" x14ac:dyDescent="0.15">
      <c r="C729" s="362">
        <f t="shared" si="26"/>
        <v>717</v>
      </c>
      <c r="D729" s="47" t="str">
        <f t="shared" si="27"/>
        <v/>
      </c>
      <c r="E729" s="355"/>
      <c r="F729" s="447"/>
      <c r="G729" s="447"/>
      <c r="H729" s="515"/>
      <c r="I729" s="386"/>
      <c r="J729" s="15"/>
      <c r="K729" s="378"/>
      <c r="L729" s="344"/>
      <c r="M729" s="344"/>
      <c r="N729" s="344"/>
      <c r="O729" s="360"/>
      <c r="P729" s="361"/>
      <c r="Q729" s="82"/>
    </row>
    <row r="730" spans="3:17" ht="13.5" customHeight="1" x14ac:dyDescent="0.15">
      <c r="C730" s="362">
        <f t="shared" si="26"/>
        <v>718</v>
      </c>
      <c r="D730" s="47" t="str">
        <f t="shared" si="27"/>
        <v/>
      </c>
      <c r="E730" s="355"/>
      <c r="F730" s="447"/>
      <c r="G730" s="447"/>
      <c r="H730" s="515"/>
      <c r="I730" s="386"/>
      <c r="J730" s="15"/>
      <c r="K730" s="378"/>
      <c r="L730" s="344"/>
      <c r="M730" s="344"/>
      <c r="N730" s="344"/>
      <c r="O730" s="360"/>
      <c r="P730" s="361"/>
      <c r="Q730" s="82"/>
    </row>
    <row r="731" spans="3:17" ht="13.5" customHeight="1" x14ac:dyDescent="0.15">
      <c r="C731" s="362">
        <f t="shared" si="26"/>
        <v>719</v>
      </c>
      <c r="D731" s="47" t="str">
        <f t="shared" si="27"/>
        <v/>
      </c>
      <c r="E731" s="355"/>
      <c r="F731" s="447"/>
      <c r="G731" s="447"/>
      <c r="H731" s="515"/>
      <c r="I731" s="386"/>
      <c r="J731" s="15"/>
      <c r="K731" s="378"/>
      <c r="L731" s="344"/>
      <c r="M731" s="344"/>
      <c r="N731" s="344"/>
      <c r="O731" s="360"/>
      <c r="P731" s="361"/>
      <c r="Q731" s="82"/>
    </row>
    <row r="732" spans="3:17" ht="13.5" customHeight="1" x14ac:dyDescent="0.15">
      <c r="C732" s="362">
        <f t="shared" si="26"/>
        <v>720</v>
      </c>
      <c r="D732" s="47" t="str">
        <f t="shared" si="27"/>
        <v/>
      </c>
      <c r="E732" s="355"/>
      <c r="F732" s="447"/>
      <c r="G732" s="447"/>
      <c r="H732" s="515"/>
      <c r="I732" s="386"/>
      <c r="J732" s="15"/>
      <c r="K732" s="378"/>
      <c r="L732" s="344"/>
      <c r="M732" s="344"/>
      <c r="N732" s="344"/>
      <c r="O732" s="360"/>
      <c r="P732" s="361"/>
      <c r="Q732" s="82"/>
    </row>
    <row r="733" spans="3:17" ht="13.5" customHeight="1" x14ac:dyDescent="0.15">
      <c r="C733" s="362">
        <f t="shared" si="26"/>
        <v>721</v>
      </c>
      <c r="D733" s="47" t="str">
        <f t="shared" si="27"/>
        <v/>
      </c>
      <c r="E733" s="355"/>
      <c r="F733" s="447"/>
      <c r="G733" s="447"/>
      <c r="H733" s="515"/>
      <c r="I733" s="386"/>
      <c r="J733" s="15"/>
      <c r="K733" s="378"/>
      <c r="L733" s="344"/>
      <c r="M733" s="344"/>
      <c r="N733" s="344"/>
      <c r="O733" s="360"/>
      <c r="P733" s="361"/>
      <c r="Q733" s="82"/>
    </row>
    <row r="734" spans="3:17" ht="13.5" customHeight="1" x14ac:dyDescent="0.15">
      <c r="C734" s="362">
        <f t="shared" si="26"/>
        <v>722</v>
      </c>
      <c r="D734" s="47" t="str">
        <f t="shared" si="27"/>
        <v/>
      </c>
      <c r="E734" s="355"/>
      <c r="F734" s="447"/>
      <c r="G734" s="447"/>
      <c r="H734" s="515"/>
      <c r="I734" s="386"/>
      <c r="J734" s="15"/>
      <c r="K734" s="378"/>
      <c r="L734" s="344"/>
      <c r="M734" s="344"/>
      <c r="N734" s="344"/>
      <c r="O734" s="360"/>
      <c r="P734" s="361"/>
      <c r="Q734" s="82"/>
    </row>
    <row r="735" spans="3:17" ht="13.5" customHeight="1" x14ac:dyDescent="0.15">
      <c r="C735" s="362">
        <f t="shared" si="26"/>
        <v>723</v>
      </c>
      <c r="D735" s="47" t="str">
        <f t="shared" si="27"/>
        <v/>
      </c>
      <c r="E735" s="355"/>
      <c r="F735" s="447"/>
      <c r="G735" s="447"/>
      <c r="H735" s="515"/>
      <c r="I735" s="386"/>
      <c r="J735" s="15"/>
      <c r="K735" s="378"/>
      <c r="L735" s="344"/>
      <c r="M735" s="344"/>
      <c r="N735" s="344"/>
      <c r="O735" s="360"/>
      <c r="P735" s="361"/>
      <c r="Q735" s="82"/>
    </row>
    <row r="736" spans="3:17" ht="13.5" customHeight="1" x14ac:dyDescent="0.15">
      <c r="C736" s="362">
        <f t="shared" si="26"/>
        <v>724</v>
      </c>
      <c r="D736" s="47" t="str">
        <f t="shared" si="27"/>
        <v/>
      </c>
      <c r="E736" s="355"/>
      <c r="F736" s="447"/>
      <c r="G736" s="447"/>
      <c r="H736" s="515"/>
      <c r="I736" s="386"/>
      <c r="J736" s="15"/>
      <c r="K736" s="378"/>
      <c r="L736" s="344"/>
      <c r="M736" s="344"/>
      <c r="N736" s="344"/>
      <c r="O736" s="360"/>
      <c r="P736" s="361"/>
      <c r="Q736" s="82"/>
    </row>
    <row r="737" spans="3:17" ht="13.5" customHeight="1" x14ac:dyDescent="0.15">
      <c r="C737" s="362">
        <f t="shared" si="26"/>
        <v>725</v>
      </c>
      <c r="D737" s="47" t="str">
        <f t="shared" si="27"/>
        <v/>
      </c>
      <c r="E737" s="355"/>
      <c r="F737" s="447"/>
      <c r="G737" s="447"/>
      <c r="H737" s="515"/>
      <c r="I737" s="386"/>
      <c r="J737" s="15"/>
      <c r="K737" s="378"/>
      <c r="L737" s="344"/>
      <c r="M737" s="344"/>
      <c r="N737" s="344"/>
      <c r="O737" s="360"/>
      <c r="P737" s="361"/>
      <c r="Q737" s="82"/>
    </row>
    <row r="738" spans="3:17" ht="13.5" customHeight="1" x14ac:dyDescent="0.15">
      <c r="C738" s="362">
        <f t="shared" si="26"/>
        <v>726</v>
      </c>
      <c r="D738" s="47" t="str">
        <f t="shared" si="27"/>
        <v/>
      </c>
      <c r="E738" s="355"/>
      <c r="F738" s="447"/>
      <c r="G738" s="447"/>
      <c r="H738" s="515"/>
      <c r="I738" s="386"/>
      <c r="J738" s="15"/>
      <c r="K738" s="378"/>
      <c r="L738" s="344"/>
      <c r="M738" s="344"/>
      <c r="N738" s="344"/>
      <c r="O738" s="360"/>
      <c r="P738" s="361"/>
      <c r="Q738" s="82"/>
    </row>
    <row r="739" spans="3:17" ht="13.5" customHeight="1" x14ac:dyDescent="0.15">
      <c r="C739" s="362">
        <f t="shared" si="26"/>
        <v>727</v>
      </c>
      <c r="D739" s="47" t="str">
        <f t="shared" si="27"/>
        <v/>
      </c>
      <c r="E739" s="355"/>
      <c r="F739" s="447"/>
      <c r="G739" s="447"/>
      <c r="H739" s="515"/>
      <c r="I739" s="386"/>
      <c r="J739" s="15"/>
      <c r="K739" s="378"/>
      <c r="L739" s="344"/>
      <c r="M739" s="344"/>
      <c r="N739" s="344"/>
      <c r="O739" s="360"/>
      <c r="P739" s="361"/>
      <c r="Q739" s="82"/>
    </row>
    <row r="740" spans="3:17" ht="13.5" customHeight="1" x14ac:dyDescent="0.15">
      <c r="C740" s="362">
        <f t="shared" si="26"/>
        <v>728</v>
      </c>
      <c r="D740" s="47" t="str">
        <f t="shared" si="27"/>
        <v/>
      </c>
      <c r="E740" s="355"/>
      <c r="F740" s="447"/>
      <c r="G740" s="447"/>
      <c r="H740" s="515"/>
      <c r="I740" s="386"/>
      <c r="J740" s="15"/>
      <c r="K740" s="378"/>
      <c r="L740" s="344"/>
      <c r="M740" s="344"/>
      <c r="N740" s="344"/>
      <c r="O740" s="360"/>
      <c r="P740" s="361"/>
      <c r="Q740" s="82"/>
    </row>
    <row r="741" spans="3:17" ht="13.5" customHeight="1" x14ac:dyDescent="0.15">
      <c r="C741" s="362">
        <f t="shared" si="26"/>
        <v>729</v>
      </c>
      <c r="D741" s="47" t="str">
        <f t="shared" si="27"/>
        <v/>
      </c>
      <c r="E741" s="355"/>
      <c r="F741" s="447"/>
      <c r="G741" s="447"/>
      <c r="H741" s="515"/>
      <c r="I741" s="386"/>
      <c r="J741" s="15"/>
      <c r="K741" s="378"/>
      <c r="L741" s="344"/>
      <c r="M741" s="344"/>
      <c r="N741" s="344"/>
      <c r="O741" s="360"/>
      <c r="P741" s="361"/>
      <c r="Q741" s="82"/>
    </row>
    <row r="742" spans="3:17" ht="13.5" customHeight="1" x14ac:dyDescent="0.15">
      <c r="C742" s="362">
        <f t="shared" si="26"/>
        <v>730</v>
      </c>
      <c r="D742" s="47" t="str">
        <f t="shared" si="27"/>
        <v/>
      </c>
      <c r="E742" s="355"/>
      <c r="F742" s="447"/>
      <c r="G742" s="447"/>
      <c r="H742" s="515"/>
      <c r="I742" s="386"/>
      <c r="J742" s="15"/>
      <c r="K742" s="378"/>
      <c r="L742" s="344"/>
      <c r="M742" s="344"/>
      <c r="N742" s="344"/>
      <c r="O742" s="360"/>
      <c r="P742" s="361"/>
      <c r="Q742" s="82"/>
    </row>
    <row r="743" spans="3:17" ht="13.5" customHeight="1" x14ac:dyDescent="0.15">
      <c r="C743" s="362">
        <f t="shared" si="26"/>
        <v>731</v>
      </c>
      <c r="D743" s="47" t="str">
        <f t="shared" si="27"/>
        <v/>
      </c>
      <c r="E743" s="355"/>
      <c r="F743" s="447"/>
      <c r="G743" s="447"/>
      <c r="H743" s="515"/>
      <c r="I743" s="386"/>
      <c r="J743" s="15"/>
      <c r="K743" s="378"/>
      <c r="L743" s="344"/>
      <c r="M743" s="344"/>
      <c r="N743" s="344"/>
      <c r="O743" s="360"/>
      <c r="P743" s="361"/>
      <c r="Q743" s="82"/>
    </row>
    <row r="744" spans="3:17" ht="13.5" customHeight="1" x14ac:dyDescent="0.15">
      <c r="C744" s="362">
        <f t="shared" si="26"/>
        <v>732</v>
      </c>
      <c r="D744" s="47" t="str">
        <f t="shared" si="27"/>
        <v/>
      </c>
      <c r="E744" s="355"/>
      <c r="F744" s="447"/>
      <c r="G744" s="447"/>
      <c r="H744" s="515"/>
      <c r="I744" s="386"/>
      <c r="J744" s="15"/>
      <c r="K744" s="378"/>
      <c r="L744" s="344"/>
      <c r="M744" s="344"/>
      <c r="N744" s="344"/>
      <c r="O744" s="360"/>
      <c r="P744" s="361"/>
      <c r="Q744" s="82"/>
    </row>
    <row r="745" spans="3:17" ht="13.5" customHeight="1" x14ac:dyDescent="0.15">
      <c r="C745" s="362">
        <f t="shared" si="26"/>
        <v>733</v>
      </c>
      <c r="D745" s="47" t="str">
        <f t="shared" si="27"/>
        <v/>
      </c>
      <c r="E745" s="355"/>
      <c r="F745" s="447"/>
      <c r="G745" s="447"/>
      <c r="H745" s="515"/>
      <c r="I745" s="386"/>
      <c r="J745" s="15"/>
      <c r="K745" s="378"/>
      <c r="L745" s="344"/>
      <c r="M745" s="344"/>
      <c r="N745" s="344"/>
      <c r="O745" s="360"/>
      <c r="P745" s="361"/>
      <c r="Q745" s="82"/>
    </row>
    <row r="746" spans="3:17" ht="13.5" customHeight="1" x14ac:dyDescent="0.15">
      <c r="C746" s="362">
        <f t="shared" si="26"/>
        <v>734</v>
      </c>
      <c r="D746" s="47" t="str">
        <f t="shared" si="27"/>
        <v/>
      </c>
      <c r="E746" s="355"/>
      <c r="F746" s="447"/>
      <c r="G746" s="447"/>
      <c r="H746" s="515"/>
      <c r="I746" s="386"/>
      <c r="J746" s="15"/>
      <c r="K746" s="378"/>
      <c r="L746" s="344"/>
      <c r="M746" s="344"/>
      <c r="N746" s="344"/>
      <c r="O746" s="360"/>
      <c r="P746" s="361"/>
      <c r="Q746" s="82"/>
    </row>
    <row r="747" spans="3:17" ht="13.5" customHeight="1" x14ac:dyDescent="0.15">
      <c r="C747" s="362">
        <f t="shared" si="26"/>
        <v>735</v>
      </c>
      <c r="D747" s="47" t="str">
        <f t="shared" si="27"/>
        <v/>
      </c>
      <c r="E747" s="355"/>
      <c r="F747" s="447"/>
      <c r="G747" s="447"/>
      <c r="H747" s="515"/>
      <c r="I747" s="386"/>
      <c r="J747" s="15"/>
      <c r="K747" s="378"/>
      <c r="L747" s="344"/>
      <c r="M747" s="344"/>
      <c r="N747" s="344"/>
      <c r="O747" s="360"/>
      <c r="P747" s="361"/>
      <c r="Q747" s="82"/>
    </row>
    <row r="748" spans="3:17" ht="13.5" customHeight="1" x14ac:dyDescent="0.15">
      <c r="C748" s="362">
        <f t="shared" si="26"/>
        <v>736</v>
      </c>
      <c r="D748" s="47" t="str">
        <f t="shared" si="27"/>
        <v/>
      </c>
      <c r="E748" s="355"/>
      <c r="F748" s="447"/>
      <c r="G748" s="447"/>
      <c r="H748" s="515"/>
      <c r="I748" s="386"/>
      <c r="J748" s="15"/>
      <c r="K748" s="378"/>
      <c r="L748" s="344"/>
      <c r="M748" s="344"/>
      <c r="N748" s="344"/>
      <c r="O748" s="360"/>
      <c r="P748" s="361"/>
      <c r="Q748" s="82"/>
    </row>
    <row r="749" spans="3:17" ht="13.5" customHeight="1" x14ac:dyDescent="0.15">
      <c r="C749" s="362">
        <f t="shared" si="26"/>
        <v>737</v>
      </c>
      <c r="D749" s="47" t="str">
        <f t="shared" si="27"/>
        <v/>
      </c>
      <c r="E749" s="355"/>
      <c r="F749" s="447"/>
      <c r="G749" s="447"/>
      <c r="H749" s="515"/>
      <c r="I749" s="386"/>
      <c r="J749" s="15"/>
      <c r="K749" s="378"/>
      <c r="L749" s="344"/>
      <c r="M749" s="344"/>
      <c r="N749" s="344"/>
      <c r="O749" s="360"/>
      <c r="P749" s="361"/>
      <c r="Q749" s="82"/>
    </row>
    <row r="750" spans="3:17" ht="13.5" customHeight="1" x14ac:dyDescent="0.15">
      <c r="C750" s="362">
        <f t="shared" si="26"/>
        <v>738</v>
      </c>
      <c r="D750" s="47" t="str">
        <f t="shared" si="27"/>
        <v/>
      </c>
      <c r="E750" s="355"/>
      <c r="F750" s="447"/>
      <c r="G750" s="447"/>
      <c r="H750" s="515"/>
      <c r="I750" s="386"/>
      <c r="J750" s="15"/>
      <c r="K750" s="378"/>
      <c r="L750" s="344"/>
      <c r="M750" s="344"/>
      <c r="N750" s="344"/>
      <c r="O750" s="360"/>
      <c r="P750" s="361"/>
      <c r="Q750" s="82"/>
    </row>
    <row r="751" spans="3:17" ht="13.5" customHeight="1" x14ac:dyDescent="0.15">
      <c r="C751" s="362">
        <f t="shared" si="26"/>
        <v>739</v>
      </c>
      <c r="D751" s="47" t="str">
        <f t="shared" si="27"/>
        <v/>
      </c>
      <c r="E751" s="355"/>
      <c r="F751" s="447"/>
      <c r="G751" s="447"/>
      <c r="H751" s="515"/>
      <c r="I751" s="386"/>
      <c r="J751" s="15"/>
      <c r="K751" s="378"/>
      <c r="L751" s="344"/>
      <c r="M751" s="344"/>
      <c r="N751" s="344"/>
      <c r="O751" s="360"/>
      <c r="P751" s="361"/>
      <c r="Q751" s="82"/>
    </row>
    <row r="752" spans="3:17" ht="13.5" customHeight="1" x14ac:dyDescent="0.15">
      <c r="C752" s="362">
        <f t="shared" si="26"/>
        <v>740</v>
      </c>
      <c r="D752" s="47" t="str">
        <f t="shared" si="27"/>
        <v/>
      </c>
      <c r="E752" s="355"/>
      <c r="F752" s="447"/>
      <c r="G752" s="447"/>
      <c r="H752" s="515"/>
      <c r="I752" s="386"/>
      <c r="J752" s="15"/>
      <c r="K752" s="378"/>
      <c r="L752" s="344"/>
      <c r="M752" s="344"/>
      <c r="N752" s="344"/>
      <c r="O752" s="360"/>
      <c r="P752" s="361"/>
      <c r="Q752" s="82"/>
    </row>
    <row r="753" spans="3:17" ht="13.5" customHeight="1" x14ac:dyDescent="0.15">
      <c r="C753" s="362">
        <f t="shared" si="26"/>
        <v>741</v>
      </c>
      <c r="D753" s="47" t="str">
        <f t="shared" si="27"/>
        <v/>
      </c>
      <c r="E753" s="355"/>
      <c r="F753" s="447"/>
      <c r="G753" s="447"/>
      <c r="H753" s="515"/>
      <c r="I753" s="386"/>
      <c r="J753" s="15"/>
      <c r="K753" s="378"/>
      <c r="L753" s="344"/>
      <c r="M753" s="344"/>
      <c r="N753" s="344"/>
      <c r="O753" s="360"/>
      <c r="P753" s="361"/>
      <c r="Q753" s="82"/>
    </row>
    <row r="754" spans="3:17" ht="13.5" customHeight="1" x14ac:dyDescent="0.15">
      <c r="C754" s="362">
        <f t="shared" si="26"/>
        <v>742</v>
      </c>
      <c r="D754" s="47" t="str">
        <f t="shared" si="27"/>
        <v/>
      </c>
      <c r="E754" s="355"/>
      <c r="F754" s="447"/>
      <c r="G754" s="447"/>
      <c r="H754" s="515"/>
      <c r="I754" s="386"/>
      <c r="J754" s="15"/>
      <c r="K754" s="378"/>
      <c r="L754" s="344"/>
      <c r="M754" s="344"/>
      <c r="N754" s="344"/>
      <c r="O754" s="360"/>
      <c r="P754" s="361"/>
      <c r="Q754" s="82"/>
    </row>
    <row r="755" spans="3:17" ht="13.5" customHeight="1" x14ac:dyDescent="0.15">
      <c r="C755" s="362">
        <f t="shared" si="26"/>
        <v>743</v>
      </c>
      <c r="D755" s="47" t="str">
        <f t="shared" si="27"/>
        <v/>
      </c>
      <c r="E755" s="355"/>
      <c r="F755" s="447"/>
      <c r="G755" s="447"/>
      <c r="H755" s="515"/>
      <c r="I755" s="386"/>
      <c r="J755" s="15"/>
      <c r="K755" s="378"/>
      <c r="L755" s="344"/>
      <c r="M755" s="344"/>
      <c r="N755" s="344"/>
      <c r="O755" s="360"/>
      <c r="P755" s="361"/>
      <c r="Q755" s="82"/>
    </row>
    <row r="756" spans="3:17" ht="13.5" customHeight="1" x14ac:dyDescent="0.15">
      <c r="C756" s="362">
        <f t="shared" si="26"/>
        <v>744</v>
      </c>
      <c r="D756" s="47" t="str">
        <f t="shared" si="27"/>
        <v/>
      </c>
      <c r="E756" s="355"/>
      <c r="F756" s="447"/>
      <c r="G756" s="447"/>
      <c r="H756" s="515"/>
      <c r="I756" s="386"/>
      <c r="J756" s="15"/>
      <c r="K756" s="378"/>
      <c r="L756" s="344"/>
      <c r="M756" s="344"/>
      <c r="N756" s="344"/>
      <c r="O756" s="360"/>
      <c r="P756" s="361"/>
      <c r="Q756" s="82"/>
    </row>
    <row r="757" spans="3:17" ht="13.5" customHeight="1" x14ac:dyDescent="0.15">
      <c r="C757" s="362">
        <f t="shared" si="26"/>
        <v>745</v>
      </c>
      <c r="D757" s="47" t="str">
        <f t="shared" si="27"/>
        <v/>
      </c>
      <c r="E757" s="355"/>
      <c r="F757" s="447"/>
      <c r="G757" s="447"/>
      <c r="H757" s="515"/>
      <c r="I757" s="386"/>
      <c r="J757" s="15"/>
      <c r="K757" s="378"/>
      <c r="L757" s="344"/>
      <c r="M757" s="344"/>
      <c r="N757" s="344"/>
      <c r="O757" s="360"/>
      <c r="P757" s="361"/>
      <c r="Q757" s="82"/>
    </row>
    <row r="758" spans="3:17" ht="13.5" customHeight="1" x14ac:dyDescent="0.15">
      <c r="C758" s="362">
        <f t="shared" si="26"/>
        <v>746</v>
      </c>
      <c r="D758" s="47" t="str">
        <f t="shared" si="27"/>
        <v/>
      </c>
      <c r="E758" s="355"/>
      <c r="F758" s="447"/>
      <c r="G758" s="447"/>
      <c r="H758" s="515"/>
      <c r="I758" s="386"/>
      <c r="J758" s="15"/>
      <c r="K758" s="378"/>
      <c r="L758" s="344"/>
      <c r="M758" s="344"/>
      <c r="N758" s="344"/>
      <c r="O758" s="360"/>
      <c r="P758" s="361"/>
      <c r="Q758" s="82"/>
    </row>
    <row r="759" spans="3:17" ht="13.5" customHeight="1" x14ac:dyDescent="0.15">
      <c r="C759" s="362">
        <f t="shared" si="26"/>
        <v>747</v>
      </c>
      <c r="D759" s="47" t="str">
        <f t="shared" si="27"/>
        <v/>
      </c>
      <c r="E759" s="355"/>
      <c r="F759" s="447"/>
      <c r="G759" s="447"/>
      <c r="H759" s="515"/>
      <c r="I759" s="386"/>
      <c r="J759" s="15"/>
      <c r="K759" s="378"/>
      <c r="L759" s="344"/>
      <c r="M759" s="344"/>
      <c r="N759" s="344"/>
      <c r="O759" s="360"/>
      <c r="P759" s="361"/>
      <c r="Q759" s="82"/>
    </row>
    <row r="760" spans="3:17" ht="13.5" customHeight="1" x14ac:dyDescent="0.15">
      <c r="C760" s="362">
        <f t="shared" si="26"/>
        <v>748</v>
      </c>
      <c r="D760" s="47" t="str">
        <f t="shared" si="27"/>
        <v/>
      </c>
      <c r="E760" s="355"/>
      <c r="F760" s="447"/>
      <c r="G760" s="447"/>
      <c r="H760" s="515"/>
      <c r="I760" s="386"/>
      <c r="J760" s="15"/>
      <c r="K760" s="378"/>
      <c r="L760" s="344"/>
      <c r="M760" s="344"/>
      <c r="N760" s="344"/>
      <c r="O760" s="360"/>
      <c r="P760" s="361"/>
      <c r="Q760" s="82"/>
    </row>
    <row r="761" spans="3:17" ht="13.5" customHeight="1" x14ac:dyDescent="0.15">
      <c r="C761" s="362">
        <f t="shared" si="26"/>
        <v>749</v>
      </c>
      <c r="D761" s="47" t="str">
        <f t="shared" si="27"/>
        <v/>
      </c>
      <c r="E761" s="355"/>
      <c r="F761" s="447"/>
      <c r="G761" s="447"/>
      <c r="H761" s="515"/>
      <c r="I761" s="386"/>
      <c r="J761" s="15"/>
      <c r="K761" s="378"/>
      <c r="L761" s="344"/>
      <c r="M761" s="344"/>
      <c r="N761" s="344"/>
      <c r="O761" s="360"/>
      <c r="P761" s="361"/>
      <c r="Q761" s="82"/>
    </row>
    <row r="762" spans="3:17" ht="13.5" customHeight="1" x14ac:dyDescent="0.15">
      <c r="C762" s="362">
        <f>C761+1</f>
        <v>750</v>
      </c>
      <c r="D762" s="47" t="str">
        <f t="shared" si="27"/>
        <v/>
      </c>
      <c r="E762" s="355"/>
      <c r="F762" s="447"/>
      <c r="G762" s="447"/>
      <c r="H762" s="515"/>
      <c r="I762" s="386"/>
      <c r="J762" s="15"/>
      <c r="K762" s="378"/>
      <c r="L762" s="344"/>
      <c r="M762" s="344"/>
      <c r="N762" s="344"/>
      <c r="O762" s="360"/>
      <c r="P762" s="361"/>
      <c r="Q762" s="82"/>
    </row>
    <row r="763" spans="3:17" ht="13.5" customHeight="1" x14ac:dyDescent="0.15">
      <c r="C763" s="362">
        <f>C762+1</f>
        <v>751</v>
      </c>
      <c r="D763" s="47" t="str">
        <f t="shared" si="27"/>
        <v/>
      </c>
      <c r="E763" s="355"/>
      <c r="F763" s="447"/>
      <c r="G763" s="447"/>
      <c r="H763" s="515"/>
      <c r="I763" s="386"/>
      <c r="J763" s="15"/>
      <c r="K763" s="378"/>
      <c r="L763" s="344"/>
      <c r="M763" s="344"/>
      <c r="N763" s="344"/>
      <c r="O763" s="360"/>
      <c r="P763" s="361"/>
      <c r="Q763" s="82"/>
    </row>
    <row r="764" spans="3:17" ht="13.5" customHeight="1" x14ac:dyDescent="0.15">
      <c r="C764" s="362">
        <f>C763+1</f>
        <v>752</v>
      </c>
      <c r="D764" s="47" t="str">
        <f t="shared" si="27"/>
        <v/>
      </c>
      <c r="E764" s="355"/>
      <c r="F764" s="447"/>
      <c r="G764" s="447"/>
      <c r="H764" s="515"/>
      <c r="I764" s="386"/>
      <c r="J764" s="15"/>
      <c r="K764" s="378"/>
      <c r="L764" s="344"/>
      <c r="M764" s="344"/>
      <c r="N764" s="344"/>
      <c r="O764" s="360"/>
      <c r="P764" s="361"/>
      <c r="Q764" s="82"/>
    </row>
    <row r="765" spans="3:17" ht="13.5" customHeight="1" x14ac:dyDescent="0.15">
      <c r="C765" s="362">
        <f>C764+1</f>
        <v>753</v>
      </c>
      <c r="D765" s="47" t="str">
        <f t="shared" si="27"/>
        <v/>
      </c>
      <c r="E765" s="355"/>
      <c r="F765" s="447"/>
      <c r="G765" s="447"/>
      <c r="H765" s="515"/>
      <c r="I765" s="386"/>
      <c r="J765" s="15"/>
      <c r="K765" s="378"/>
      <c r="L765" s="344"/>
      <c r="M765" s="344"/>
      <c r="N765" s="344"/>
      <c r="O765" s="360"/>
      <c r="P765" s="361"/>
      <c r="Q765" s="82"/>
    </row>
    <row r="766" spans="3:17" ht="13.5" customHeight="1" x14ac:dyDescent="0.15">
      <c r="C766" s="362">
        <f t="shared" si="26"/>
        <v>754</v>
      </c>
      <c r="D766" s="47" t="str">
        <f t="shared" si="27"/>
        <v/>
      </c>
      <c r="E766" s="355"/>
      <c r="F766" s="447"/>
      <c r="G766" s="447"/>
      <c r="H766" s="515"/>
      <c r="I766" s="386"/>
      <c r="J766" s="15"/>
      <c r="K766" s="378"/>
      <c r="L766" s="344"/>
      <c r="M766" s="344"/>
      <c r="N766" s="344"/>
      <c r="O766" s="360"/>
      <c r="P766" s="361"/>
      <c r="Q766" s="82"/>
    </row>
    <row r="767" spans="3:17" ht="13.5" customHeight="1" x14ac:dyDescent="0.15">
      <c r="C767" s="362">
        <f t="shared" si="26"/>
        <v>755</v>
      </c>
      <c r="D767" s="47" t="str">
        <f t="shared" si="27"/>
        <v/>
      </c>
      <c r="E767" s="355"/>
      <c r="F767" s="447"/>
      <c r="G767" s="447"/>
      <c r="H767" s="515"/>
      <c r="I767" s="386"/>
      <c r="J767" s="15"/>
      <c r="K767" s="378"/>
      <c r="L767" s="344"/>
      <c r="M767" s="344"/>
      <c r="N767" s="344"/>
      <c r="O767" s="360"/>
      <c r="P767" s="361"/>
      <c r="Q767" s="82"/>
    </row>
    <row r="768" spans="3:17" ht="13.5" customHeight="1" x14ac:dyDescent="0.15">
      <c r="C768" s="362">
        <f t="shared" si="26"/>
        <v>756</v>
      </c>
      <c r="D768" s="47" t="str">
        <f t="shared" si="27"/>
        <v/>
      </c>
      <c r="E768" s="355"/>
      <c r="F768" s="447"/>
      <c r="G768" s="447"/>
      <c r="H768" s="515"/>
      <c r="I768" s="386"/>
      <c r="J768" s="15"/>
      <c r="K768" s="378"/>
      <c r="L768" s="344"/>
      <c r="M768" s="344"/>
      <c r="N768" s="344"/>
      <c r="O768" s="360"/>
      <c r="P768" s="361"/>
      <c r="Q768" s="82"/>
    </row>
    <row r="769" spans="3:17" ht="13.5" customHeight="1" x14ac:dyDescent="0.15">
      <c r="C769" s="362">
        <f t="shared" si="26"/>
        <v>757</v>
      </c>
      <c r="D769" s="47" t="str">
        <f t="shared" si="27"/>
        <v/>
      </c>
      <c r="E769" s="355"/>
      <c r="F769" s="447"/>
      <c r="G769" s="447"/>
      <c r="H769" s="515"/>
      <c r="I769" s="386"/>
      <c r="J769" s="15"/>
      <c r="K769" s="378"/>
      <c r="L769" s="344"/>
      <c r="M769" s="344"/>
      <c r="N769" s="344"/>
      <c r="O769" s="360"/>
      <c r="P769" s="361"/>
      <c r="Q769" s="82"/>
    </row>
    <row r="770" spans="3:17" ht="13.5" customHeight="1" x14ac:dyDescent="0.15">
      <c r="C770" s="362">
        <f t="shared" si="26"/>
        <v>758</v>
      </c>
      <c r="D770" s="47" t="str">
        <f t="shared" si="27"/>
        <v/>
      </c>
      <c r="E770" s="355"/>
      <c r="F770" s="447"/>
      <c r="G770" s="447"/>
      <c r="H770" s="515"/>
      <c r="I770" s="386"/>
      <c r="J770" s="15"/>
      <c r="K770" s="378"/>
      <c r="L770" s="344"/>
      <c r="M770" s="344"/>
      <c r="N770" s="344"/>
      <c r="O770" s="360"/>
      <c r="P770" s="361"/>
      <c r="Q770" s="82"/>
    </row>
    <row r="771" spans="3:17" ht="13.5" customHeight="1" x14ac:dyDescent="0.15">
      <c r="C771" s="362">
        <f t="shared" si="26"/>
        <v>759</v>
      </c>
      <c r="D771" s="47" t="str">
        <f t="shared" si="27"/>
        <v/>
      </c>
      <c r="E771" s="355"/>
      <c r="F771" s="447"/>
      <c r="G771" s="447"/>
      <c r="H771" s="515"/>
      <c r="I771" s="386"/>
      <c r="J771" s="15"/>
      <c r="K771" s="378"/>
      <c r="L771" s="344"/>
      <c r="M771" s="344"/>
      <c r="N771" s="344"/>
      <c r="O771" s="360"/>
      <c r="P771" s="361"/>
      <c r="Q771" s="82"/>
    </row>
    <row r="772" spans="3:17" ht="13.5" customHeight="1" x14ac:dyDescent="0.15">
      <c r="C772" s="362">
        <f t="shared" si="26"/>
        <v>760</v>
      </c>
      <c r="D772" s="47" t="str">
        <f t="shared" si="27"/>
        <v/>
      </c>
      <c r="E772" s="355"/>
      <c r="F772" s="447"/>
      <c r="G772" s="447"/>
      <c r="H772" s="515"/>
      <c r="I772" s="386"/>
      <c r="J772" s="15"/>
      <c r="K772" s="378"/>
      <c r="L772" s="344"/>
      <c r="M772" s="344"/>
      <c r="N772" s="344"/>
      <c r="O772" s="360"/>
      <c r="P772" s="361"/>
      <c r="Q772" s="82"/>
    </row>
    <row r="773" spans="3:17" ht="13.5" customHeight="1" x14ac:dyDescent="0.15">
      <c r="C773" s="362">
        <f t="shared" si="26"/>
        <v>761</v>
      </c>
      <c r="D773" s="47" t="str">
        <f t="shared" si="27"/>
        <v/>
      </c>
      <c r="E773" s="355"/>
      <c r="F773" s="447"/>
      <c r="G773" s="447"/>
      <c r="H773" s="515"/>
      <c r="I773" s="386"/>
      <c r="J773" s="15"/>
      <c r="K773" s="378"/>
      <c r="L773" s="344"/>
      <c r="M773" s="344"/>
      <c r="N773" s="344"/>
      <c r="O773" s="360"/>
      <c r="P773" s="361"/>
      <c r="Q773" s="82"/>
    </row>
    <row r="774" spans="3:17" ht="13.5" customHeight="1" x14ac:dyDescent="0.15">
      <c r="C774" s="362">
        <f t="shared" ref="C774:C837" si="28">C773+1</f>
        <v>762</v>
      </c>
      <c r="D774" s="47" t="str">
        <f t="shared" si="27"/>
        <v/>
      </c>
      <c r="E774" s="355"/>
      <c r="F774" s="447"/>
      <c r="G774" s="447"/>
      <c r="H774" s="515"/>
      <c r="I774" s="386"/>
      <c r="J774" s="15"/>
      <c r="K774" s="378"/>
      <c r="L774" s="344"/>
      <c r="M774" s="344"/>
      <c r="N774" s="344"/>
      <c r="O774" s="360"/>
      <c r="P774" s="361"/>
      <c r="Q774" s="82"/>
    </row>
    <row r="775" spans="3:17" ht="13.5" customHeight="1" x14ac:dyDescent="0.15">
      <c r="C775" s="362">
        <f t="shared" si="28"/>
        <v>763</v>
      </c>
      <c r="D775" s="47" t="str">
        <f t="shared" si="27"/>
        <v/>
      </c>
      <c r="E775" s="355"/>
      <c r="F775" s="447"/>
      <c r="G775" s="447"/>
      <c r="H775" s="515"/>
      <c r="I775" s="386"/>
      <c r="J775" s="15"/>
      <c r="K775" s="378"/>
      <c r="L775" s="344"/>
      <c r="M775" s="344"/>
      <c r="N775" s="344"/>
      <c r="O775" s="360"/>
      <c r="P775" s="361"/>
      <c r="Q775" s="82"/>
    </row>
    <row r="776" spans="3:17" ht="13.5" customHeight="1" x14ac:dyDescent="0.15">
      <c r="C776" s="362">
        <f t="shared" si="28"/>
        <v>764</v>
      </c>
      <c r="D776" s="47" t="str">
        <f t="shared" si="27"/>
        <v/>
      </c>
      <c r="E776" s="355"/>
      <c r="F776" s="447"/>
      <c r="G776" s="447"/>
      <c r="H776" s="515"/>
      <c r="I776" s="386"/>
      <c r="J776" s="15"/>
      <c r="K776" s="378"/>
      <c r="L776" s="344"/>
      <c r="M776" s="344"/>
      <c r="N776" s="344"/>
      <c r="O776" s="360"/>
      <c r="P776" s="361"/>
      <c r="Q776" s="82"/>
    </row>
    <row r="777" spans="3:17" ht="13.5" customHeight="1" x14ac:dyDescent="0.15">
      <c r="C777" s="362">
        <f t="shared" si="28"/>
        <v>765</v>
      </c>
      <c r="D777" s="47" t="str">
        <f t="shared" si="27"/>
        <v/>
      </c>
      <c r="E777" s="355"/>
      <c r="F777" s="447"/>
      <c r="G777" s="447"/>
      <c r="H777" s="515"/>
      <c r="I777" s="386"/>
      <c r="J777" s="15"/>
      <c r="K777" s="378"/>
      <c r="L777" s="344"/>
      <c r="M777" s="344"/>
      <c r="N777" s="344"/>
      <c r="O777" s="360"/>
      <c r="P777" s="361"/>
      <c r="Q777" s="82"/>
    </row>
    <row r="778" spans="3:17" ht="13.5" customHeight="1" x14ac:dyDescent="0.15">
      <c r="C778" s="362">
        <f t="shared" si="28"/>
        <v>766</v>
      </c>
      <c r="D778" s="47" t="str">
        <f t="shared" si="27"/>
        <v/>
      </c>
      <c r="E778" s="355"/>
      <c r="F778" s="447"/>
      <c r="G778" s="447"/>
      <c r="H778" s="515"/>
      <c r="I778" s="386"/>
      <c r="J778" s="15"/>
      <c r="K778" s="378"/>
      <c r="L778" s="344"/>
      <c r="M778" s="344"/>
      <c r="N778" s="344"/>
      <c r="O778" s="360"/>
      <c r="P778" s="361"/>
      <c r="Q778" s="82"/>
    </row>
    <row r="779" spans="3:17" ht="13.5" customHeight="1" x14ac:dyDescent="0.15">
      <c r="C779" s="362">
        <f t="shared" si="28"/>
        <v>767</v>
      </c>
      <c r="D779" s="47" t="str">
        <f t="shared" si="27"/>
        <v/>
      </c>
      <c r="E779" s="355"/>
      <c r="F779" s="447"/>
      <c r="G779" s="447"/>
      <c r="H779" s="515"/>
      <c r="I779" s="386"/>
      <c r="J779" s="15"/>
      <c r="K779" s="378"/>
      <c r="L779" s="344"/>
      <c r="M779" s="344"/>
      <c r="N779" s="344"/>
      <c r="O779" s="360"/>
      <c r="P779" s="361"/>
      <c r="Q779" s="82"/>
    </row>
    <row r="780" spans="3:17" ht="13.5" customHeight="1" x14ac:dyDescent="0.15">
      <c r="C780" s="362">
        <f t="shared" si="28"/>
        <v>768</v>
      </c>
      <c r="D780" s="47" t="str">
        <f t="shared" si="27"/>
        <v/>
      </c>
      <c r="E780" s="355"/>
      <c r="F780" s="447"/>
      <c r="G780" s="447"/>
      <c r="H780" s="515"/>
      <c r="I780" s="386"/>
      <c r="J780" s="15"/>
      <c r="K780" s="378"/>
      <c r="L780" s="344"/>
      <c r="M780" s="344"/>
      <c r="N780" s="344"/>
      <c r="O780" s="360"/>
      <c r="P780" s="361"/>
      <c r="Q780" s="82"/>
    </row>
    <row r="781" spans="3:17" ht="13.5" customHeight="1" x14ac:dyDescent="0.15">
      <c r="C781" s="362">
        <f t="shared" si="28"/>
        <v>769</v>
      </c>
      <c r="D781" s="47" t="str">
        <f t="shared" ref="D781:D844" si="29">IF(E781="","",IF(E781&lt;=$S$2,"○",""))</f>
        <v/>
      </c>
      <c r="E781" s="355"/>
      <c r="F781" s="447"/>
      <c r="G781" s="447"/>
      <c r="H781" s="515"/>
      <c r="I781" s="386"/>
      <c r="J781" s="15"/>
      <c r="K781" s="378"/>
      <c r="L781" s="344"/>
      <c r="M781" s="344"/>
      <c r="N781" s="344"/>
      <c r="O781" s="360"/>
      <c r="P781" s="361"/>
      <c r="Q781" s="82"/>
    </row>
    <row r="782" spans="3:17" ht="13.5" customHeight="1" x14ac:dyDescent="0.15">
      <c r="C782" s="362">
        <f t="shared" si="28"/>
        <v>770</v>
      </c>
      <c r="D782" s="47" t="str">
        <f t="shared" si="29"/>
        <v/>
      </c>
      <c r="E782" s="355"/>
      <c r="F782" s="447"/>
      <c r="G782" s="447"/>
      <c r="H782" s="515"/>
      <c r="I782" s="386"/>
      <c r="J782" s="15"/>
      <c r="K782" s="378"/>
      <c r="L782" s="344"/>
      <c r="M782" s="344"/>
      <c r="N782" s="344"/>
      <c r="O782" s="360"/>
      <c r="P782" s="361"/>
      <c r="Q782" s="82"/>
    </row>
    <row r="783" spans="3:17" ht="13.5" customHeight="1" x14ac:dyDescent="0.15">
      <c r="C783" s="362">
        <f t="shared" si="28"/>
        <v>771</v>
      </c>
      <c r="D783" s="47" t="str">
        <f t="shared" si="29"/>
        <v/>
      </c>
      <c r="E783" s="355"/>
      <c r="F783" s="447"/>
      <c r="G783" s="447"/>
      <c r="H783" s="515"/>
      <c r="I783" s="386"/>
      <c r="J783" s="15"/>
      <c r="K783" s="378"/>
      <c r="L783" s="344"/>
      <c r="M783" s="344"/>
      <c r="N783" s="344"/>
      <c r="O783" s="360"/>
      <c r="P783" s="361"/>
      <c r="Q783" s="82"/>
    </row>
    <row r="784" spans="3:17" ht="13.5" customHeight="1" x14ac:dyDescent="0.15">
      <c r="C784" s="362">
        <f t="shared" si="28"/>
        <v>772</v>
      </c>
      <c r="D784" s="47" t="str">
        <f t="shared" si="29"/>
        <v/>
      </c>
      <c r="E784" s="355"/>
      <c r="F784" s="447"/>
      <c r="G784" s="447"/>
      <c r="H784" s="515"/>
      <c r="I784" s="386"/>
      <c r="J784" s="15"/>
      <c r="K784" s="378"/>
      <c r="L784" s="344"/>
      <c r="M784" s="344"/>
      <c r="N784" s="344"/>
      <c r="O784" s="360"/>
      <c r="P784" s="361"/>
      <c r="Q784" s="82"/>
    </row>
    <row r="785" spans="3:17" ht="13.5" customHeight="1" x14ac:dyDescent="0.15">
      <c r="C785" s="362">
        <f t="shared" si="28"/>
        <v>773</v>
      </c>
      <c r="D785" s="47" t="str">
        <f t="shared" si="29"/>
        <v/>
      </c>
      <c r="E785" s="355"/>
      <c r="F785" s="447"/>
      <c r="G785" s="447"/>
      <c r="H785" s="515"/>
      <c r="I785" s="386"/>
      <c r="J785" s="15"/>
      <c r="K785" s="378"/>
      <c r="L785" s="344"/>
      <c r="M785" s="344"/>
      <c r="N785" s="344"/>
      <c r="O785" s="360"/>
      <c r="P785" s="361"/>
      <c r="Q785" s="82"/>
    </row>
    <row r="786" spans="3:17" ht="13.5" customHeight="1" x14ac:dyDescent="0.15">
      <c r="C786" s="362">
        <f t="shared" si="28"/>
        <v>774</v>
      </c>
      <c r="D786" s="47" t="str">
        <f t="shared" si="29"/>
        <v/>
      </c>
      <c r="E786" s="355"/>
      <c r="F786" s="447"/>
      <c r="G786" s="447"/>
      <c r="H786" s="515"/>
      <c r="I786" s="386"/>
      <c r="J786" s="15"/>
      <c r="K786" s="378"/>
      <c r="L786" s="344"/>
      <c r="M786" s="344"/>
      <c r="N786" s="344"/>
      <c r="O786" s="360"/>
      <c r="P786" s="361"/>
      <c r="Q786" s="82"/>
    </row>
    <row r="787" spans="3:17" ht="13.5" customHeight="1" x14ac:dyDescent="0.15">
      <c r="C787" s="362">
        <f t="shared" si="28"/>
        <v>775</v>
      </c>
      <c r="D787" s="47" t="str">
        <f t="shared" si="29"/>
        <v/>
      </c>
      <c r="E787" s="355"/>
      <c r="F787" s="447"/>
      <c r="G787" s="447"/>
      <c r="H787" s="515"/>
      <c r="I787" s="386"/>
      <c r="J787" s="15"/>
      <c r="K787" s="378"/>
      <c r="L787" s="344"/>
      <c r="M787" s="344"/>
      <c r="N787" s="344"/>
      <c r="O787" s="360"/>
      <c r="P787" s="361"/>
      <c r="Q787" s="82"/>
    </row>
    <row r="788" spans="3:17" ht="13.5" customHeight="1" x14ac:dyDescent="0.15">
      <c r="C788" s="362">
        <f t="shared" si="28"/>
        <v>776</v>
      </c>
      <c r="D788" s="47" t="str">
        <f t="shared" si="29"/>
        <v/>
      </c>
      <c r="E788" s="355"/>
      <c r="F788" s="447"/>
      <c r="G788" s="447"/>
      <c r="H788" s="515"/>
      <c r="I788" s="386"/>
      <c r="J788" s="15"/>
      <c r="K788" s="378"/>
      <c r="L788" s="344"/>
      <c r="M788" s="344"/>
      <c r="N788" s="344"/>
      <c r="O788" s="360"/>
      <c r="P788" s="361"/>
      <c r="Q788" s="82"/>
    </row>
    <row r="789" spans="3:17" ht="13.5" customHeight="1" x14ac:dyDescent="0.15">
      <c r="C789" s="362">
        <f t="shared" si="28"/>
        <v>777</v>
      </c>
      <c r="D789" s="47" t="str">
        <f t="shared" si="29"/>
        <v/>
      </c>
      <c r="E789" s="355"/>
      <c r="F789" s="447"/>
      <c r="G789" s="447"/>
      <c r="H789" s="515"/>
      <c r="I789" s="386"/>
      <c r="J789" s="15"/>
      <c r="K789" s="378"/>
      <c r="L789" s="344"/>
      <c r="M789" s="344"/>
      <c r="N789" s="344"/>
      <c r="O789" s="360"/>
      <c r="P789" s="361"/>
      <c r="Q789" s="82"/>
    </row>
    <row r="790" spans="3:17" ht="13.5" customHeight="1" x14ac:dyDescent="0.15">
      <c r="C790" s="362">
        <f t="shared" si="28"/>
        <v>778</v>
      </c>
      <c r="D790" s="47" t="str">
        <f t="shared" si="29"/>
        <v/>
      </c>
      <c r="E790" s="355"/>
      <c r="F790" s="447"/>
      <c r="G790" s="447"/>
      <c r="H790" s="515"/>
      <c r="I790" s="386"/>
      <c r="J790" s="15"/>
      <c r="K790" s="378"/>
      <c r="L790" s="344"/>
      <c r="M790" s="344"/>
      <c r="N790" s="344"/>
      <c r="O790" s="360"/>
      <c r="P790" s="361"/>
      <c r="Q790" s="82"/>
    </row>
    <row r="791" spans="3:17" ht="13.5" customHeight="1" x14ac:dyDescent="0.15">
      <c r="C791" s="362">
        <f t="shared" si="28"/>
        <v>779</v>
      </c>
      <c r="D791" s="47" t="str">
        <f t="shared" si="29"/>
        <v/>
      </c>
      <c r="E791" s="355"/>
      <c r="F791" s="447"/>
      <c r="G791" s="447"/>
      <c r="H791" s="515"/>
      <c r="I791" s="386"/>
      <c r="J791" s="15"/>
      <c r="K791" s="378"/>
      <c r="L791" s="344"/>
      <c r="M791" s="344"/>
      <c r="N791" s="344"/>
      <c r="O791" s="360"/>
      <c r="P791" s="361"/>
      <c r="Q791" s="82"/>
    </row>
    <row r="792" spans="3:17" ht="13.5" customHeight="1" x14ac:dyDescent="0.15">
      <c r="C792" s="362">
        <f t="shared" si="28"/>
        <v>780</v>
      </c>
      <c r="D792" s="47" t="str">
        <f t="shared" si="29"/>
        <v/>
      </c>
      <c r="E792" s="355"/>
      <c r="F792" s="447"/>
      <c r="G792" s="447"/>
      <c r="H792" s="515"/>
      <c r="I792" s="386"/>
      <c r="J792" s="15"/>
      <c r="K792" s="378"/>
      <c r="L792" s="344"/>
      <c r="M792" s="344"/>
      <c r="N792" s="344"/>
      <c r="O792" s="360"/>
      <c r="P792" s="361"/>
      <c r="Q792" s="82"/>
    </row>
    <row r="793" spans="3:17" ht="13.5" customHeight="1" x14ac:dyDescent="0.15">
      <c r="C793" s="362">
        <f t="shared" si="28"/>
        <v>781</v>
      </c>
      <c r="D793" s="47" t="str">
        <f t="shared" si="29"/>
        <v/>
      </c>
      <c r="E793" s="355"/>
      <c r="F793" s="447"/>
      <c r="G793" s="447"/>
      <c r="H793" s="515"/>
      <c r="I793" s="386"/>
      <c r="J793" s="15"/>
      <c r="K793" s="378"/>
      <c r="L793" s="344"/>
      <c r="M793" s="344"/>
      <c r="N793" s="344"/>
      <c r="O793" s="360"/>
      <c r="P793" s="361"/>
      <c r="Q793" s="82"/>
    </row>
    <row r="794" spans="3:17" ht="13.5" customHeight="1" x14ac:dyDescent="0.15">
      <c r="C794" s="362">
        <f t="shared" si="28"/>
        <v>782</v>
      </c>
      <c r="D794" s="47" t="str">
        <f t="shared" si="29"/>
        <v/>
      </c>
      <c r="E794" s="355"/>
      <c r="F794" s="447"/>
      <c r="G794" s="447"/>
      <c r="H794" s="515"/>
      <c r="I794" s="386"/>
      <c r="J794" s="15"/>
      <c r="K794" s="378"/>
      <c r="L794" s="344"/>
      <c r="M794" s="344"/>
      <c r="N794" s="344"/>
      <c r="O794" s="360"/>
      <c r="P794" s="361"/>
      <c r="Q794" s="82"/>
    </row>
    <row r="795" spans="3:17" ht="13.5" customHeight="1" x14ac:dyDescent="0.15">
      <c r="C795" s="362">
        <f t="shared" si="28"/>
        <v>783</v>
      </c>
      <c r="D795" s="47" t="str">
        <f t="shared" si="29"/>
        <v/>
      </c>
      <c r="E795" s="355"/>
      <c r="F795" s="447"/>
      <c r="G795" s="447"/>
      <c r="H795" s="515"/>
      <c r="I795" s="386"/>
      <c r="J795" s="15"/>
      <c r="K795" s="378"/>
      <c r="L795" s="344"/>
      <c r="M795" s="344"/>
      <c r="N795" s="344"/>
      <c r="O795" s="360"/>
      <c r="P795" s="361"/>
      <c r="Q795" s="82"/>
    </row>
    <row r="796" spans="3:17" ht="13.5" customHeight="1" x14ac:dyDescent="0.15">
      <c r="C796" s="362">
        <f t="shared" si="28"/>
        <v>784</v>
      </c>
      <c r="D796" s="47" t="str">
        <f t="shared" si="29"/>
        <v/>
      </c>
      <c r="E796" s="355"/>
      <c r="F796" s="447"/>
      <c r="G796" s="447"/>
      <c r="H796" s="515"/>
      <c r="I796" s="386"/>
      <c r="J796" s="15"/>
      <c r="K796" s="378"/>
      <c r="L796" s="344"/>
      <c r="M796" s="344"/>
      <c r="N796" s="344"/>
      <c r="O796" s="360"/>
      <c r="P796" s="361"/>
      <c r="Q796" s="82"/>
    </row>
    <row r="797" spans="3:17" ht="13.5" customHeight="1" x14ac:dyDescent="0.15">
      <c r="C797" s="362">
        <f t="shared" si="28"/>
        <v>785</v>
      </c>
      <c r="D797" s="47" t="str">
        <f t="shared" si="29"/>
        <v/>
      </c>
      <c r="E797" s="355"/>
      <c r="F797" s="447"/>
      <c r="G797" s="447"/>
      <c r="H797" s="515"/>
      <c r="I797" s="386"/>
      <c r="J797" s="15"/>
      <c r="K797" s="378"/>
      <c r="L797" s="344"/>
      <c r="M797" s="344"/>
      <c r="N797" s="344"/>
      <c r="O797" s="360"/>
      <c r="P797" s="361"/>
      <c r="Q797" s="82"/>
    </row>
    <row r="798" spans="3:17" ht="13.5" customHeight="1" x14ac:dyDescent="0.15">
      <c r="C798" s="362">
        <f t="shared" si="28"/>
        <v>786</v>
      </c>
      <c r="D798" s="47" t="str">
        <f t="shared" si="29"/>
        <v/>
      </c>
      <c r="E798" s="355"/>
      <c r="F798" s="447"/>
      <c r="G798" s="447"/>
      <c r="H798" s="515"/>
      <c r="I798" s="386"/>
      <c r="J798" s="15"/>
      <c r="K798" s="378"/>
      <c r="L798" s="344"/>
      <c r="M798" s="344"/>
      <c r="N798" s="344"/>
      <c r="O798" s="360"/>
      <c r="P798" s="361"/>
      <c r="Q798" s="82"/>
    </row>
    <row r="799" spans="3:17" ht="13.5" customHeight="1" x14ac:dyDescent="0.15">
      <c r="C799" s="362">
        <f t="shared" si="28"/>
        <v>787</v>
      </c>
      <c r="D799" s="47" t="str">
        <f t="shared" si="29"/>
        <v/>
      </c>
      <c r="E799" s="355"/>
      <c r="F799" s="447"/>
      <c r="G799" s="447"/>
      <c r="H799" s="515"/>
      <c r="I799" s="386"/>
      <c r="J799" s="15"/>
      <c r="K799" s="378"/>
      <c r="L799" s="344"/>
      <c r="M799" s="344"/>
      <c r="N799" s="344"/>
      <c r="O799" s="360"/>
      <c r="P799" s="361"/>
      <c r="Q799" s="82"/>
    </row>
    <row r="800" spans="3:17" ht="13.5" customHeight="1" x14ac:dyDescent="0.15">
      <c r="C800" s="362">
        <f t="shared" si="28"/>
        <v>788</v>
      </c>
      <c r="D800" s="47" t="str">
        <f t="shared" si="29"/>
        <v/>
      </c>
      <c r="E800" s="355"/>
      <c r="F800" s="447"/>
      <c r="G800" s="447"/>
      <c r="H800" s="515"/>
      <c r="I800" s="386"/>
      <c r="J800" s="15"/>
      <c r="K800" s="378"/>
      <c r="L800" s="344"/>
      <c r="M800" s="344"/>
      <c r="N800" s="344"/>
      <c r="O800" s="360"/>
      <c r="P800" s="361"/>
      <c r="Q800" s="82"/>
    </row>
    <row r="801" spans="3:17" ht="13.5" customHeight="1" x14ac:dyDescent="0.15">
      <c r="C801" s="362">
        <f t="shared" si="28"/>
        <v>789</v>
      </c>
      <c r="D801" s="47" t="str">
        <f t="shared" si="29"/>
        <v/>
      </c>
      <c r="E801" s="355"/>
      <c r="F801" s="447"/>
      <c r="G801" s="447"/>
      <c r="H801" s="515"/>
      <c r="I801" s="386"/>
      <c r="J801" s="15"/>
      <c r="K801" s="378"/>
      <c r="L801" s="344"/>
      <c r="M801" s="344"/>
      <c r="N801" s="344"/>
      <c r="O801" s="360"/>
      <c r="P801" s="361"/>
      <c r="Q801" s="82"/>
    </row>
    <row r="802" spans="3:17" ht="13.5" customHeight="1" x14ac:dyDescent="0.15">
      <c r="C802" s="362">
        <f t="shared" si="28"/>
        <v>790</v>
      </c>
      <c r="D802" s="47" t="str">
        <f t="shared" si="29"/>
        <v/>
      </c>
      <c r="E802" s="355"/>
      <c r="F802" s="447"/>
      <c r="G802" s="447"/>
      <c r="H802" s="515"/>
      <c r="I802" s="386"/>
      <c r="J802" s="15"/>
      <c r="K802" s="378"/>
      <c r="L802" s="344"/>
      <c r="M802" s="344"/>
      <c r="N802" s="344"/>
      <c r="O802" s="360"/>
      <c r="P802" s="361"/>
      <c r="Q802" s="82"/>
    </row>
    <row r="803" spans="3:17" ht="13.5" customHeight="1" x14ac:dyDescent="0.15">
      <c r="C803" s="362">
        <f t="shared" si="28"/>
        <v>791</v>
      </c>
      <c r="D803" s="47" t="str">
        <f t="shared" si="29"/>
        <v/>
      </c>
      <c r="E803" s="355"/>
      <c r="F803" s="447"/>
      <c r="G803" s="447"/>
      <c r="H803" s="515"/>
      <c r="I803" s="386"/>
      <c r="J803" s="15"/>
      <c r="K803" s="378"/>
      <c r="L803" s="344"/>
      <c r="M803" s="344"/>
      <c r="N803" s="344"/>
      <c r="O803" s="360"/>
      <c r="P803" s="361"/>
      <c r="Q803" s="82"/>
    </row>
    <row r="804" spans="3:17" ht="13.5" customHeight="1" x14ac:dyDescent="0.15">
      <c r="C804" s="362">
        <f t="shared" si="28"/>
        <v>792</v>
      </c>
      <c r="D804" s="47" t="str">
        <f t="shared" si="29"/>
        <v/>
      </c>
      <c r="E804" s="355"/>
      <c r="F804" s="447"/>
      <c r="G804" s="447"/>
      <c r="H804" s="515"/>
      <c r="I804" s="386"/>
      <c r="J804" s="15"/>
      <c r="K804" s="378"/>
      <c r="L804" s="344"/>
      <c r="M804" s="344"/>
      <c r="N804" s="344"/>
      <c r="O804" s="360"/>
      <c r="P804" s="361"/>
      <c r="Q804" s="82"/>
    </row>
    <row r="805" spans="3:17" ht="13.5" customHeight="1" x14ac:dyDescent="0.15">
      <c r="C805" s="362">
        <f t="shared" si="28"/>
        <v>793</v>
      </c>
      <c r="D805" s="47" t="str">
        <f t="shared" si="29"/>
        <v/>
      </c>
      <c r="E805" s="355"/>
      <c r="F805" s="447"/>
      <c r="G805" s="447"/>
      <c r="H805" s="515"/>
      <c r="I805" s="386"/>
      <c r="J805" s="15"/>
      <c r="K805" s="378"/>
      <c r="L805" s="344"/>
      <c r="M805" s="344"/>
      <c r="N805" s="344"/>
      <c r="O805" s="360"/>
      <c r="P805" s="361"/>
      <c r="Q805" s="82"/>
    </row>
    <row r="806" spans="3:17" ht="13.5" customHeight="1" x14ac:dyDescent="0.15">
      <c r="C806" s="362">
        <f t="shared" si="28"/>
        <v>794</v>
      </c>
      <c r="D806" s="47" t="str">
        <f t="shared" si="29"/>
        <v/>
      </c>
      <c r="E806" s="355"/>
      <c r="F806" s="447"/>
      <c r="G806" s="447"/>
      <c r="H806" s="515"/>
      <c r="I806" s="386"/>
      <c r="J806" s="15"/>
      <c r="K806" s="378"/>
      <c r="L806" s="344"/>
      <c r="M806" s="344"/>
      <c r="N806" s="344"/>
      <c r="O806" s="360"/>
      <c r="P806" s="361"/>
      <c r="Q806" s="82"/>
    </row>
    <row r="807" spans="3:17" ht="13.5" customHeight="1" x14ac:dyDescent="0.15">
      <c r="C807" s="362">
        <f t="shared" si="28"/>
        <v>795</v>
      </c>
      <c r="D807" s="47" t="str">
        <f t="shared" si="29"/>
        <v/>
      </c>
      <c r="E807" s="355"/>
      <c r="F807" s="447"/>
      <c r="G807" s="447"/>
      <c r="H807" s="515"/>
      <c r="I807" s="386"/>
      <c r="J807" s="15"/>
      <c r="K807" s="378"/>
      <c r="L807" s="344"/>
      <c r="M807" s="344"/>
      <c r="N807" s="344"/>
      <c r="O807" s="360"/>
      <c r="P807" s="361"/>
      <c r="Q807" s="82"/>
    </row>
    <row r="808" spans="3:17" ht="13.5" customHeight="1" x14ac:dyDescent="0.15">
      <c r="C808" s="362">
        <f t="shared" si="28"/>
        <v>796</v>
      </c>
      <c r="D808" s="47" t="str">
        <f t="shared" si="29"/>
        <v/>
      </c>
      <c r="E808" s="355"/>
      <c r="F808" s="447"/>
      <c r="G808" s="447"/>
      <c r="H808" s="515"/>
      <c r="I808" s="386"/>
      <c r="J808" s="15"/>
      <c r="K808" s="378"/>
      <c r="L808" s="344"/>
      <c r="M808" s="344"/>
      <c r="N808" s="344"/>
      <c r="O808" s="360"/>
      <c r="P808" s="361"/>
      <c r="Q808" s="82"/>
    </row>
    <row r="809" spans="3:17" ht="13.5" customHeight="1" x14ac:dyDescent="0.15">
      <c r="C809" s="362">
        <f t="shared" si="28"/>
        <v>797</v>
      </c>
      <c r="D809" s="47" t="str">
        <f t="shared" si="29"/>
        <v/>
      </c>
      <c r="E809" s="355"/>
      <c r="F809" s="447"/>
      <c r="G809" s="447"/>
      <c r="H809" s="515"/>
      <c r="I809" s="386"/>
      <c r="J809" s="15"/>
      <c r="K809" s="378"/>
      <c r="L809" s="344"/>
      <c r="M809" s="344"/>
      <c r="N809" s="344"/>
      <c r="O809" s="360"/>
      <c r="P809" s="361"/>
      <c r="Q809" s="82"/>
    </row>
    <row r="810" spans="3:17" ht="13.5" customHeight="1" x14ac:dyDescent="0.15">
      <c r="C810" s="362">
        <f t="shared" si="28"/>
        <v>798</v>
      </c>
      <c r="D810" s="47" t="str">
        <f t="shared" si="29"/>
        <v/>
      </c>
      <c r="E810" s="355"/>
      <c r="F810" s="447"/>
      <c r="G810" s="447"/>
      <c r="H810" s="515"/>
      <c r="I810" s="386"/>
      <c r="J810" s="15"/>
      <c r="K810" s="378"/>
      <c r="L810" s="344"/>
      <c r="M810" s="344"/>
      <c r="N810" s="344"/>
      <c r="O810" s="360"/>
      <c r="P810" s="361"/>
      <c r="Q810" s="82"/>
    </row>
    <row r="811" spans="3:17" ht="13.5" customHeight="1" x14ac:dyDescent="0.15">
      <c r="C811" s="362">
        <f t="shared" si="28"/>
        <v>799</v>
      </c>
      <c r="D811" s="47" t="str">
        <f t="shared" si="29"/>
        <v/>
      </c>
      <c r="E811" s="355"/>
      <c r="F811" s="447"/>
      <c r="G811" s="447"/>
      <c r="H811" s="515"/>
      <c r="I811" s="386"/>
      <c r="J811" s="15"/>
      <c r="K811" s="378"/>
      <c r="L811" s="344"/>
      <c r="M811" s="344"/>
      <c r="N811" s="344"/>
      <c r="O811" s="360"/>
      <c r="P811" s="361"/>
      <c r="Q811" s="82"/>
    </row>
    <row r="812" spans="3:17" ht="13.5" customHeight="1" x14ac:dyDescent="0.15">
      <c r="C812" s="362">
        <f t="shared" si="28"/>
        <v>800</v>
      </c>
      <c r="D812" s="47" t="str">
        <f t="shared" si="29"/>
        <v/>
      </c>
      <c r="E812" s="355"/>
      <c r="F812" s="447"/>
      <c r="G812" s="447"/>
      <c r="H812" s="515"/>
      <c r="I812" s="386"/>
      <c r="J812" s="15"/>
      <c r="K812" s="378"/>
      <c r="L812" s="344"/>
      <c r="M812" s="344"/>
      <c r="N812" s="344"/>
      <c r="O812" s="360"/>
      <c r="P812" s="361"/>
      <c r="Q812" s="82"/>
    </row>
    <row r="813" spans="3:17" ht="13.5" customHeight="1" x14ac:dyDescent="0.15">
      <c r="C813" s="362">
        <f t="shared" si="28"/>
        <v>801</v>
      </c>
      <c r="D813" s="47" t="str">
        <f t="shared" si="29"/>
        <v/>
      </c>
      <c r="E813" s="355"/>
      <c r="F813" s="447"/>
      <c r="G813" s="447"/>
      <c r="H813" s="515"/>
      <c r="I813" s="386"/>
      <c r="J813" s="15"/>
      <c r="K813" s="378"/>
      <c r="L813" s="344"/>
      <c r="M813" s="344"/>
      <c r="N813" s="344"/>
      <c r="O813" s="360"/>
      <c r="P813" s="361"/>
      <c r="Q813" s="82"/>
    </row>
    <row r="814" spans="3:17" ht="13.5" customHeight="1" x14ac:dyDescent="0.15">
      <c r="C814" s="362">
        <f t="shared" si="28"/>
        <v>802</v>
      </c>
      <c r="D814" s="47" t="str">
        <f t="shared" si="29"/>
        <v/>
      </c>
      <c r="E814" s="355"/>
      <c r="F814" s="447"/>
      <c r="G814" s="447"/>
      <c r="H814" s="515"/>
      <c r="I814" s="386"/>
      <c r="J814" s="15"/>
      <c r="K814" s="378"/>
      <c r="L814" s="344"/>
      <c r="M814" s="344"/>
      <c r="N814" s="344"/>
      <c r="O814" s="360"/>
      <c r="P814" s="361"/>
      <c r="Q814" s="82"/>
    </row>
    <row r="815" spans="3:17" ht="13.5" customHeight="1" x14ac:dyDescent="0.15">
      <c r="C815" s="362">
        <f t="shared" si="28"/>
        <v>803</v>
      </c>
      <c r="D815" s="47" t="str">
        <f t="shared" si="29"/>
        <v/>
      </c>
      <c r="E815" s="355"/>
      <c r="F815" s="447"/>
      <c r="G815" s="447"/>
      <c r="H815" s="515"/>
      <c r="I815" s="386"/>
      <c r="J815" s="15"/>
      <c r="K815" s="378"/>
      <c r="L815" s="344"/>
      <c r="M815" s="344"/>
      <c r="N815" s="344"/>
      <c r="O815" s="360"/>
      <c r="P815" s="361"/>
      <c r="Q815" s="82"/>
    </row>
    <row r="816" spans="3:17" ht="13.5" customHeight="1" x14ac:dyDescent="0.15">
      <c r="C816" s="362">
        <f t="shared" si="28"/>
        <v>804</v>
      </c>
      <c r="D816" s="47" t="str">
        <f t="shared" si="29"/>
        <v/>
      </c>
      <c r="E816" s="355"/>
      <c r="F816" s="447"/>
      <c r="G816" s="447"/>
      <c r="H816" s="515"/>
      <c r="I816" s="386"/>
      <c r="J816" s="15"/>
      <c r="K816" s="378"/>
      <c r="L816" s="344"/>
      <c r="M816" s="344"/>
      <c r="N816" s="344"/>
      <c r="O816" s="360"/>
      <c r="P816" s="361"/>
      <c r="Q816" s="82"/>
    </row>
    <row r="817" spans="3:17" ht="13.5" customHeight="1" x14ac:dyDescent="0.15">
      <c r="C817" s="362">
        <f t="shared" si="28"/>
        <v>805</v>
      </c>
      <c r="D817" s="47" t="str">
        <f t="shared" si="29"/>
        <v/>
      </c>
      <c r="E817" s="355"/>
      <c r="F817" s="447"/>
      <c r="G817" s="447"/>
      <c r="H817" s="515"/>
      <c r="I817" s="386"/>
      <c r="J817" s="15"/>
      <c r="K817" s="378"/>
      <c r="L817" s="344"/>
      <c r="M817" s="344"/>
      <c r="N817" s="344"/>
      <c r="O817" s="360"/>
      <c r="P817" s="361"/>
      <c r="Q817" s="82"/>
    </row>
    <row r="818" spans="3:17" ht="13.5" customHeight="1" x14ac:dyDescent="0.15">
      <c r="C818" s="362">
        <f t="shared" si="28"/>
        <v>806</v>
      </c>
      <c r="D818" s="47" t="str">
        <f t="shared" si="29"/>
        <v/>
      </c>
      <c r="E818" s="355"/>
      <c r="F818" s="447"/>
      <c r="G818" s="447"/>
      <c r="H818" s="515"/>
      <c r="I818" s="386"/>
      <c r="J818" s="15"/>
      <c r="K818" s="378"/>
      <c r="L818" s="344"/>
      <c r="M818" s="344"/>
      <c r="N818" s="344"/>
      <c r="O818" s="360"/>
      <c r="P818" s="361"/>
      <c r="Q818" s="82"/>
    </row>
    <row r="819" spans="3:17" ht="13.5" customHeight="1" x14ac:dyDescent="0.15">
      <c r="C819" s="362">
        <f t="shared" si="28"/>
        <v>807</v>
      </c>
      <c r="D819" s="47" t="str">
        <f t="shared" si="29"/>
        <v/>
      </c>
      <c r="E819" s="355"/>
      <c r="F819" s="447"/>
      <c r="G819" s="447"/>
      <c r="H819" s="515"/>
      <c r="I819" s="386"/>
      <c r="J819" s="15"/>
      <c r="K819" s="378"/>
      <c r="L819" s="344"/>
      <c r="M819" s="344"/>
      <c r="N819" s="344"/>
      <c r="O819" s="360"/>
      <c r="P819" s="361"/>
      <c r="Q819" s="82"/>
    </row>
    <row r="820" spans="3:17" ht="13.5" customHeight="1" x14ac:dyDescent="0.15">
      <c r="C820" s="362">
        <f t="shared" si="28"/>
        <v>808</v>
      </c>
      <c r="D820" s="47" t="str">
        <f t="shared" si="29"/>
        <v/>
      </c>
      <c r="E820" s="355"/>
      <c r="F820" s="447"/>
      <c r="G820" s="447"/>
      <c r="H820" s="515"/>
      <c r="I820" s="386"/>
      <c r="J820" s="15"/>
      <c r="K820" s="378"/>
      <c r="L820" s="344"/>
      <c r="M820" s="344"/>
      <c r="N820" s="344"/>
      <c r="O820" s="360"/>
      <c r="P820" s="361"/>
      <c r="Q820" s="82"/>
    </row>
    <row r="821" spans="3:17" ht="13.5" customHeight="1" x14ac:dyDescent="0.15">
      <c r="C821" s="362">
        <f t="shared" si="28"/>
        <v>809</v>
      </c>
      <c r="D821" s="47" t="str">
        <f t="shared" si="29"/>
        <v/>
      </c>
      <c r="E821" s="355"/>
      <c r="F821" s="447"/>
      <c r="G821" s="447"/>
      <c r="H821" s="515"/>
      <c r="I821" s="386"/>
      <c r="J821" s="15"/>
      <c r="K821" s="378"/>
      <c r="L821" s="344"/>
      <c r="M821" s="344"/>
      <c r="N821" s="344"/>
      <c r="O821" s="360"/>
      <c r="P821" s="361"/>
      <c r="Q821" s="82"/>
    </row>
    <row r="822" spans="3:17" ht="13.5" customHeight="1" x14ac:dyDescent="0.15">
      <c r="C822" s="362">
        <f>C821+1</f>
        <v>810</v>
      </c>
      <c r="D822" s="47" t="str">
        <f t="shared" si="29"/>
        <v/>
      </c>
      <c r="E822" s="355"/>
      <c r="F822" s="447"/>
      <c r="G822" s="447"/>
      <c r="H822" s="515"/>
      <c r="I822" s="386"/>
      <c r="J822" s="15"/>
      <c r="K822" s="378"/>
      <c r="L822" s="344"/>
      <c r="M822" s="344"/>
      <c r="N822" s="344"/>
      <c r="O822" s="360"/>
      <c r="P822" s="361"/>
      <c r="Q822" s="82"/>
    </row>
    <row r="823" spans="3:17" ht="13.5" customHeight="1" x14ac:dyDescent="0.15">
      <c r="C823" s="362">
        <f>C822+1</f>
        <v>811</v>
      </c>
      <c r="D823" s="47" t="str">
        <f t="shared" si="29"/>
        <v/>
      </c>
      <c r="E823" s="355"/>
      <c r="F823" s="447"/>
      <c r="G823" s="447"/>
      <c r="H823" s="515"/>
      <c r="I823" s="386"/>
      <c r="J823" s="15"/>
      <c r="K823" s="378"/>
      <c r="L823" s="344"/>
      <c r="M823" s="344"/>
      <c r="N823" s="344"/>
      <c r="O823" s="360"/>
      <c r="P823" s="361"/>
      <c r="Q823" s="82"/>
    </row>
    <row r="824" spans="3:17" ht="13.5" customHeight="1" x14ac:dyDescent="0.15">
      <c r="C824" s="362">
        <f>C823+1</f>
        <v>812</v>
      </c>
      <c r="D824" s="47" t="str">
        <f t="shared" si="29"/>
        <v/>
      </c>
      <c r="E824" s="355"/>
      <c r="F824" s="447"/>
      <c r="G824" s="447"/>
      <c r="H824" s="515"/>
      <c r="I824" s="386"/>
      <c r="J824" s="15"/>
      <c r="K824" s="378"/>
      <c r="L824" s="344"/>
      <c r="M824" s="344"/>
      <c r="N824" s="344"/>
      <c r="O824" s="360"/>
      <c r="P824" s="361"/>
      <c r="Q824" s="82"/>
    </row>
    <row r="825" spans="3:17" ht="13.5" customHeight="1" x14ac:dyDescent="0.15">
      <c r="C825" s="362">
        <f>C824+1</f>
        <v>813</v>
      </c>
      <c r="D825" s="47" t="str">
        <f t="shared" si="29"/>
        <v/>
      </c>
      <c r="E825" s="355"/>
      <c r="F825" s="447"/>
      <c r="G825" s="447"/>
      <c r="H825" s="515"/>
      <c r="I825" s="386"/>
      <c r="J825" s="15"/>
      <c r="K825" s="378"/>
      <c r="L825" s="344"/>
      <c r="M825" s="344"/>
      <c r="N825" s="344"/>
      <c r="O825" s="360"/>
      <c r="P825" s="361"/>
      <c r="Q825" s="82"/>
    </row>
    <row r="826" spans="3:17" ht="13.5" customHeight="1" x14ac:dyDescent="0.15">
      <c r="C826" s="362">
        <f t="shared" si="28"/>
        <v>814</v>
      </c>
      <c r="D826" s="47" t="str">
        <f t="shared" si="29"/>
        <v/>
      </c>
      <c r="E826" s="355"/>
      <c r="F826" s="447"/>
      <c r="G826" s="447"/>
      <c r="H826" s="515"/>
      <c r="I826" s="386"/>
      <c r="J826" s="15"/>
      <c r="K826" s="378"/>
      <c r="L826" s="344"/>
      <c r="M826" s="344"/>
      <c r="N826" s="344"/>
      <c r="O826" s="360"/>
      <c r="P826" s="361"/>
      <c r="Q826" s="82"/>
    </row>
    <row r="827" spans="3:17" ht="13.5" customHeight="1" x14ac:dyDescent="0.15">
      <c r="C827" s="362">
        <f t="shared" si="28"/>
        <v>815</v>
      </c>
      <c r="D827" s="47" t="str">
        <f t="shared" si="29"/>
        <v/>
      </c>
      <c r="E827" s="355"/>
      <c r="F827" s="447"/>
      <c r="G827" s="447"/>
      <c r="H827" s="515"/>
      <c r="I827" s="386"/>
      <c r="J827" s="15"/>
      <c r="K827" s="378"/>
      <c r="L827" s="344"/>
      <c r="M827" s="344"/>
      <c r="N827" s="344"/>
      <c r="O827" s="360"/>
      <c r="P827" s="361"/>
      <c r="Q827" s="82"/>
    </row>
    <row r="828" spans="3:17" ht="13.5" customHeight="1" x14ac:dyDescent="0.15">
      <c r="C828" s="362">
        <f t="shared" si="28"/>
        <v>816</v>
      </c>
      <c r="D828" s="47" t="str">
        <f t="shared" si="29"/>
        <v/>
      </c>
      <c r="E828" s="355"/>
      <c r="F828" s="447"/>
      <c r="G828" s="447"/>
      <c r="H828" s="515"/>
      <c r="I828" s="386"/>
      <c r="J828" s="15"/>
      <c r="K828" s="378"/>
      <c r="L828" s="344"/>
      <c r="M828" s="344"/>
      <c r="N828" s="344"/>
      <c r="O828" s="360"/>
      <c r="P828" s="361"/>
      <c r="Q828" s="82"/>
    </row>
    <row r="829" spans="3:17" ht="13.5" customHeight="1" x14ac:dyDescent="0.15">
      <c r="C829" s="362">
        <f t="shared" si="28"/>
        <v>817</v>
      </c>
      <c r="D829" s="47" t="str">
        <f t="shared" si="29"/>
        <v/>
      </c>
      <c r="E829" s="355"/>
      <c r="F829" s="447"/>
      <c r="G829" s="447"/>
      <c r="H829" s="515"/>
      <c r="I829" s="386"/>
      <c r="J829" s="15"/>
      <c r="K829" s="378"/>
      <c r="L829" s="344"/>
      <c r="M829" s="344"/>
      <c r="N829" s="344"/>
      <c r="O829" s="360"/>
      <c r="P829" s="361"/>
      <c r="Q829" s="82"/>
    </row>
    <row r="830" spans="3:17" ht="13.5" customHeight="1" x14ac:dyDescent="0.15">
      <c r="C830" s="362">
        <f t="shared" si="28"/>
        <v>818</v>
      </c>
      <c r="D830" s="47" t="str">
        <f t="shared" si="29"/>
        <v/>
      </c>
      <c r="E830" s="355"/>
      <c r="F830" s="447"/>
      <c r="G830" s="447"/>
      <c r="H830" s="515"/>
      <c r="I830" s="386"/>
      <c r="J830" s="15"/>
      <c r="K830" s="378"/>
      <c r="L830" s="344"/>
      <c r="M830" s="344"/>
      <c r="N830" s="344"/>
      <c r="O830" s="360"/>
      <c r="P830" s="361"/>
      <c r="Q830" s="82"/>
    </row>
    <row r="831" spans="3:17" ht="13.5" customHeight="1" x14ac:dyDescent="0.15">
      <c r="C831" s="362">
        <f t="shared" si="28"/>
        <v>819</v>
      </c>
      <c r="D831" s="47" t="str">
        <f t="shared" si="29"/>
        <v/>
      </c>
      <c r="E831" s="355"/>
      <c r="F831" s="447"/>
      <c r="G831" s="447"/>
      <c r="H831" s="515"/>
      <c r="I831" s="386"/>
      <c r="J831" s="15"/>
      <c r="K831" s="378"/>
      <c r="L831" s="344"/>
      <c r="M831" s="344"/>
      <c r="N831" s="344"/>
      <c r="O831" s="360"/>
      <c r="P831" s="361"/>
      <c r="Q831" s="82"/>
    </row>
    <row r="832" spans="3:17" ht="13.5" customHeight="1" x14ac:dyDescent="0.15">
      <c r="C832" s="362">
        <f t="shared" si="28"/>
        <v>820</v>
      </c>
      <c r="D832" s="47" t="str">
        <f t="shared" si="29"/>
        <v/>
      </c>
      <c r="E832" s="355"/>
      <c r="F832" s="447"/>
      <c r="G832" s="447"/>
      <c r="H832" s="515"/>
      <c r="I832" s="386"/>
      <c r="J832" s="15"/>
      <c r="K832" s="378"/>
      <c r="L832" s="344"/>
      <c r="M832" s="344"/>
      <c r="N832" s="344"/>
      <c r="O832" s="360"/>
      <c r="P832" s="361"/>
      <c r="Q832" s="82"/>
    </row>
    <row r="833" spans="3:17" ht="13.5" customHeight="1" x14ac:dyDescent="0.15">
      <c r="C833" s="362">
        <f t="shared" si="28"/>
        <v>821</v>
      </c>
      <c r="D833" s="47" t="str">
        <f t="shared" si="29"/>
        <v/>
      </c>
      <c r="E833" s="355"/>
      <c r="F833" s="447"/>
      <c r="G833" s="447"/>
      <c r="H833" s="515"/>
      <c r="I833" s="386"/>
      <c r="J833" s="15"/>
      <c r="K833" s="378"/>
      <c r="L833" s="344"/>
      <c r="M833" s="344"/>
      <c r="N833" s="344"/>
      <c r="O833" s="360"/>
      <c r="P833" s="361"/>
      <c r="Q833" s="82"/>
    </row>
    <row r="834" spans="3:17" ht="13.5" customHeight="1" x14ac:dyDescent="0.15">
      <c r="C834" s="362">
        <f t="shared" si="28"/>
        <v>822</v>
      </c>
      <c r="D834" s="47" t="str">
        <f t="shared" si="29"/>
        <v/>
      </c>
      <c r="E834" s="355"/>
      <c r="F834" s="447"/>
      <c r="G834" s="447"/>
      <c r="H834" s="515"/>
      <c r="I834" s="386"/>
      <c r="J834" s="15"/>
      <c r="K834" s="378"/>
      <c r="L834" s="344"/>
      <c r="M834" s="344"/>
      <c r="N834" s="344"/>
      <c r="O834" s="360"/>
      <c r="P834" s="361"/>
      <c r="Q834" s="82"/>
    </row>
    <row r="835" spans="3:17" ht="13.5" customHeight="1" x14ac:dyDescent="0.15">
      <c r="C835" s="362">
        <f t="shared" si="28"/>
        <v>823</v>
      </c>
      <c r="D835" s="47" t="str">
        <f t="shared" si="29"/>
        <v/>
      </c>
      <c r="E835" s="355"/>
      <c r="F835" s="447"/>
      <c r="G835" s="447"/>
      <c r="H835" s="515"/>
      <c r="I835" s="386"/>
      <c r="J835" s="15"/>
      <c r="K835" s="378"/>
      <c r="L835" s="344"/>
      <c r="M835" s="344"/>
      <c r="N835" s="344"/>
      <c r="O835" s="360"/>
      <c r="P835" s="361"/>
      <c r="Q835" s="82"/>
    </row>
    <row r="836" spans="3:17" ht="13.5" customHeight="1" x14ac:dyDescent="0.15">
      <c r="C836" s="362">
        <f t="shared" si="28"/>
        <v>824</v>
      </c>
      <c r="D836" s="47" t="str">
        <f t="shared" si="29"/>
        <v/>
      </c>
      <c r="E836" s="355"/>
      <c r="F836" s="447"/>
      <c r="G836" s="447"/>
      <c r="H836" s="515"/>
      <c r="I836" s="386"/>
      <c r="J836" s="15"/>
      <c r="K836" s="378"/>
      <c r="L836" s="344"/>
      <c r="M836" s="344"/>
      <c r="N836" s="344"/>
      <c r="O836" s="360"/>
      <c r="P836" s="361"/>
      <c r="Q836" s="82"/>
    </row>
    <row r="837" spans="3:17" ht="13.5" customHeight="1" x14ac:dyDescent="0.15">
      <c r="C837" s="362">
        <f t="shared" si="28"/>
        <v>825</v>
      </c>
      <c r="D837" s="47" t="str">
        <f t="shared" si="29"/>
        <v/>
      </c>
      <c r="E837" s="355"/>
      <c r="F837" s="447"/>
      <c r="G837" s="447"/>
      <c r="H837" s="515"/>
      <c r="I837" s="386"/>
      <c r="J837" s="15"/>
      <c r="K837" s="378"/>
      <c r="L837" s="344"/>
      <c r="M837" s="344"/>
      <c r="N837" s="344"/>
      <c r="O837" s="360"/>
      <c r="P837" s="361"/>
      <c r="Q837" s="82"/>
    </row>
    <row r="838" spans="3:17" ht="13.5" customHeight="1" x14ac:dyDescent="0.15">
      <c r="C838" s="362">
        <f t="shared" ref="C838:C901" si="30">C837+1</f>
        <v>826</v>
      </c>
      <c r="D838" s="47" t="str">
        <f t="shared" si="29"/>
        <v/>
      </c>
      <c r="E838" s="355"/>
      <c r="F838" s="447"/>
      <c r="G838" s="447"/>
      <c r="H838" s="515"/>
      <c r="I838" s="386"/>
      <c r="J838" s="15"/>
      <c r="K838" s="378"/>
      <c r="L838" s="344"/>
      <c r="M838" s="344"/>
      <c r="N838" s="344"/>
      <c r="O838" s="360"/>
      <c r="P838" s="361"/>
      <c r="Q838" s="82"/>
    </row>
    <row r="839" spans="3:17" ht="13.5" customHeight="1" x14ac:dyDescent="0.15">
      <c r="C839" s="362">
        <f t="shared" si="30"/>
        <v>827</v>
      </c>
      <c r="D839" s="47" t="str">
        <f t="shared" si="29"/>
        <v/>
      </c>
      <c r="E839" s="355"/>
      <c r="F839" s="447"/>
      <c r="G839" s="447"/>
      <c r="H839" s="515"/>
      <c r="I839" s="386"/>
      <c r="J839" s="15"/>
      <c r="K839" s="378"/>
      <c r="L839" s="344"/>
      <c r="M839" s="344"/>
      <c r="N839" s="344"/>
      <c r="O839" s="360"/>
      <c r="P839" s="361"/>
      <c r="Q839" s="82"/>
    </row>
    <row r="840" spans="3:17" ht="13.5" customHeight="1" x14ac:dyDescent="0.15">
      <c r="C840" s="362">
        <f t="shared" si="30"/>
        <v>828</v>
      </c>
      <c r="D840" s="47" t="str">
        <f t="shared" si="29"/>
        <v/>
      </c>
      <c r="E840" s="355"/>
      <c r="F840" s="447"/>
      <c r="G840" s="447"/>
      <c r="H840" s="515"/>
      <c r="I840" s="386"/>
      <c r="J840" s="15"/>
      <c r="K840" s="378"/>
      <c r="L840" s="344"/>
      <c r="M840" s="344"/>
      <c r="N840" s="344"/>
      <c r="O840" s="360"/>
      <c r="P840" s="361"/>
      <c r="Q840" s="82"/>
    </row>
    <row r="841" spans="3:17" ht="13.5" customHeight="1" x14ac:dyDescent="0.15">
      <c r="C841" s="362">
        <f t="shared" si="30"/>
        <v>829</v>
      </c>
      <c r="D841" s="47" t="str">
        <f t="shared" si="29"/>
        <v/>
      </c>
      <c r="E841" s="355"/>
      <c r="F841" s="447"/>
      <c r="G841" s="447"/>
      <c r="H841" s="515"/>
      <c r="I841" s="386"/>
      <c r="J841" s="15"/>
      <c r="K841" s="378"/>
      <c r="L841" s="344"/>
      <c r="M841" s="344"/>
      <c r="N841" s="344"/>
      <c r="O841" s="360"/>
      <c r="P841" s="361"/>
      <c r="Q841" s="82"/>
    </row>
    <row r="842" spans="3:17" ht="13.5" customHeight="1" x14ac:dyDescent="0.15">
      <c r="C842" s="362">
        <f t="shared" si="30"/>
        <v>830</v>
      </c>
      <c r="D842" s="47" t="str">
        <f t="shared" si="29"/>
        <v/>
      </c>
      <c r="E842" s="355"/>
      <c r="F842" s="447"/>
      <c r="G842" s="447"/>
      <c r="H842" s="515"/>
      <c r="I842" s="386"/>
      <c r="J842" s="15"/>
      <c r="K842" s="378"/>
      <c r="L842" s="344"/>
      <c r="M842" s="344"/>
      <c r="N842" s="344"/>
      <c r="O842" s="360"/>
      <c r="P842" s="361"/>
      <c r="Q842" s="82"/>
    </row>
    <row r="843" spans="3:17" ht="13.5" customHeight="1" x14ac:dyDescent="0.15">
      <c r="C843" s="362">
        <f t="shared" si="30"/>
        <v>831</v>
      </c>
      <c r="D843" s="47" t="str">
        <f t="shared" si="29"/>
        <v/>
      </c>
      <c r="E843" s="355"/>
      <c r="F843" s="447"/>
      <c r="G843" s="447"/>
      <c r="H843" s="515"/>
      <c r="I843" s="386"/>
      <c r="J843" s="15"/>
      <c r="K843" s="378"/>
      <c r="L843" s="344"/>
      <c r="M843" s="344"/>
      <c r="N843" s="344"/>
      <c r="O843" s="360"/>
      <c r="P843" s="361"/>
      <c r="Q843" s="82"/>
    </row>
    <row r="844" spans="3:17" ht="13.5" customHeight="1" x14ac:dyDescent="0.15">
      <c r="C844" s="362">
        <f t="shared" si="30"/>
        <v>832</v>
      </c>
      <c r="D844" s="47" t="str">
        <f t="shared" si="29"/>
        <v/>
      </c>
      <c r="E844" s="355"/>
      <c r="F844" s="447"/>
      <c r="G844" s="447"/>
      <c r="H844" s="515"/>
      <c r="I844" s="386"/>
      <c r="J844" s="15"/>
      <c r="K844" s="378"/>
      <c r="L844" s="344"/>
      <c r="M844" s="344"/>
      <c r="N844" s="344"/>
      <c r="O844" s="360"/>
      <c r="P844" s="361"/>
      <c r="Q844" s="82"/>
    </row>
    <row r="845" spans="3:17" ht="13.5" customHeight="1" x14ac:dyDescent="0.15">
      <c r="C845" s="362">
        <f t="shared" si="30"/>
        <v>833</v>
      </c>
      <c r="D845" s="47" t="str">
        <f t="shared" ref="D845:D908" si="31">IF(E845="","",IF(E845&lt;=$S$2,"○",""))</f>
        <v/>
      </c>
      <c r="E845" s="355"/>
      <c r="F845" s="447"/>
      <c r="G845" s="447"/>
      <c r="H845" s="515"/>
      <c r="I845" s="386"/>
      <c r="J845" s="15"/>
      <c r="K845" s="378"/>
      <c r="L845" s="344"/>
      <c r="M845" s="344"/>
      <c r="N845" s="344"/>
      <c r="O845" s="360"/>
      <c r="P845" s="361"/>
      <c r="Q845" s="82"/>
    </row>
    <row r="846" spans="3:17" ht="13.5" customHeight="1" x14ac:dyDescent="0.15">
      <c r="C846" s="362">
        <f t="shared" si="30"/>
        <v>834</v>
      </c>
      <c r="D846" s="47" t="str">
        <f t="shared" si="31"/>
        <v/>
      </c>
      <c r="E846" s="355"/>
      <c r="F846" s="447"/>
      <c r="G846" s="447"/>
      <c r="H846" s="515"/>
      <c r="I846" s="386"/>
      <c r="J846" s="15"/>
      <c r="K846" s="378"/>
      <c r="L846" s="344"/>
      <c r="M846" s="344"/>
      <c r="N846" s="344"/>
      <c r="O846" s="360"/>
      <c r="P846" s="361"/>
      <c r="Q846" s="82"/>
    </row>
    <row r="847" spans="3:17" ht="13.5" customHeight="1" x14ac:dyDescent="0.15">
      <c r="C847" s="362">
        <f t="shared" si="30"/>
        <v>835</v>
      </c>
      <c r="D847" s="47" t="str">
        <f t="shared" si="31"/>
        <v/>
      </c>
      <c r="E847" s="355"/>
      <c r="F847" s="447"/>
      <c r="G847" s="447"/>
      <c r="H847" s="515"/>
      <c r="I847" s="386"/>
      <c r="J847" s="15"/>
      <c r="K847" s="378"/>
      <c r="L847" s="344"/>
      <c r="M847" s="344"/>
      <c r="N847" s="344"/>
      <c r="O847" s="360"/>
      <c r="P847" s="361"/>
      <c r="Q847" s="82"/>
    </row>
    <row r="848" spans="3:17" ht="13.5" customHeight="1" x14ac:dyDescent="0.15">
      <c r="C848" s="362">
        <f t="shared" si="30"/>
        <v>836</v>
      </c>
      <c r="D848" s="47" t="str">
        <f t="shared" si="31"/>
        <v/>
      </c>
      <c r="E848" s="355"/>
      <c r="F848" s="447"/>
      <c r="G848" s="447"/>
      <c r="H848" s="515"/>
      <c r="I848" s="386"/>
      <c r="J848" s="15"/>
      <c r="K848" s="378"/>
      <c r="L848" s="344"/>
      <c r="M848" s="344"/>
      <c r="N848" s="344"/>
      <c r="O848" s="360"/>
      <c r="P848" s="361"/>
      <c r="Q848" s="82"/>
    </row>
    <row r="849" spans="3:17" ht="13.5" customHeight="1" x14ac:dyDescent="0.15">
      <c r="C849" s="362">
        <f t="shared" si="30"/>
        <v>837</v>
      </c>
      <c r="D849" s="47" t="str">
        <f t="shared" si="31"/>
        <v/>
      </c>
      <c r="E849" s="355"/>
      <c r="F849" s="447"/>
      <c r="G849" s="447"/>
      <c r="H849" s="515"/>
      <c r="I849" s="386"/>
      <c r="J849" s="15"/>
      <c r="K849" s="378"/>
      <c r="L849" s="344"/>
      <c r="M849" s="344"/>
      <c r="N849" s="344"/>
      <c r="O849" s="360"/>
      <c r="P849" s="361"/>
      <c r="Q849" s="82"/>
    </row>
    <row r="850" spans="3:17" ht="13.5" customHeight="1" x14ac:dyDescent="0.15">
      <c r="C850" s="362">
        <f t="shared" si="30"/>
        <v>838</v>
      </c>
      <c r="D850" s="47" t="str">
        <f t="shared" si="31"/>
        <v/>
      </c>
      <c r="E850" s="355"/>
      <c r="F850" s="447"/>
      <c r="G850" s="447"/>
      <c r="H850" s="515"/>
      <c r="I850" s="386"/>
      <c r="J850" s="15"/>
      <c r="K850" s="378"/>
      <c r="L850" s="344"/>
      <c r="M850" s="344"/>
      <c r="N850" s="344"/>
      <c r="O850" s="360"/>
      <c r="P850" s="361"/>
      <c r="Q850" s="82"/>
    </row>
    <row r="851" spans="3:17" ht="13.5" customHeight="1" x14ac:dyDescent="0.15">
      <c r="C851" s="362">
        <f t="shared" si="30"/>
        <v>839</v>
      </c>
      <c r="D851" s="47" t="str">
        <f t="shared" si="31"/>
        <v/>
      </c>
      <c r="E851" s="355"/>
      <c r="F851" s="447"/>
      <c r="G851" s="447"/>
      <c r="H851" s="515"/>
      <c r="I851" s="386"/>
      <c r="J851" s="15"/>
      <c r="K851" s="378"/>
      <c r="L851" s="344"/>
      <c r="M851" s="344"/>
      <c r="N851" s="344"/>
      <c r="O851" s="360"/>
      <c r="P851" s="361"/>
      <c r="Q851" s="82"/>
    </row>
    <row r="852" spans="3:17" ht="13.5" customHeight="1" x14ac:dyDescent="0.15">
      <c r="C852" s="362">
        <f t="shared" si="30"/>
        <v>840</v>
      </c>
      <c r="D852" s="47" t="str">
        <f t="shared" si="31"/>
        <v/>
      </c>
      <c r="E852" s="355"/>
      <c r="F852" s="447"/>
      <c r="G852" s="447"/>
      <c r="H852" s="515"/>
      <c r="I852" s="386"/>
      <c r="J852" s="15"/>
      <c r="K852" s="378"/>
      <c r="L852" s="344"/>
      <c r="M852" s="344"/>
      <c r="N852" s="344"/>
      <c r="O852" s="360"/>
      <c r="P852" s="361"/>
      <c r="Q852" s="82"/>
    </row>
    <row r="853" spans="3:17" ht="13.5" customHeight="1" x14ac:dyDescent="0.15">
      <c r="C853" s="362">
        <f t="shared" si="30"/>
        <v>841</v>
      </c>
      <c r="D853" s="47" t="str">
        <f t="shared" si="31"/>
        <v/>
      </c>
      <c r="E853" s="355"/>
      <c r="F853" s="447"/>
      <c r="G853" s="447"/>
      <c r="H853" s="515"/>
      <c r="I853" s="386"/>
      <c r="J853" s="15"/>
      <c r="K853" s="378"/>
      <c r="L853" s="344"/>
      <c r="M853" s="344"/>
      <c r="N853" s="344"/>
      <c r="O853" s="360"/>
      <c r="P853" s="361"/>
      <c r="Q853" s="82"/>
    </row>
    <row r="854" spans="3:17" ht="13.5" customHeight="1" x14ac:dyDescent="0.15">
      <c r="C854" s="362">
        <f t="shared" si="30"/>
        <v>842</v>
      </c>
      <c r="D854" s="47" t="str">
        <f t="shared" si="31"/>
        <v/>
      </c>
      <c r="E854" s="355"/>
      <c r="F854" s="447"/>
      <c r="G854" s="447"/>
      <c r="H854" s="515"/>
      <c r="I854" s="386"/>
      <c r="J854" s="15"/>
      <c r="K854" s="378"/>
      <c r="L854" s="344"/>
      <c r="M854" s="344"/>
      <c r="N854" s="344"/>
      <c r="O854" s="360"/>
      <c r="P854" s="361"/>
      <c r="Q854" s="82"/>
    </row>
    <row r="855" spans="3:17" ht="13.5" customHeight="1" x14ac:dyDescent="0.15">
      <c r="C855" s="362">
        <f t="shared" si="30"/>
        <v>843</v>
      </c>
      <c r="D855" s="47" t="str">
        <f t="shared" si="31"/>
        <v/>
      </c>
      <c r="E855" s="355"/>
      <c r="F855" s="447"/>
      <c r="G855" s="447"/>
      <c r="H855" s="515"/>
      <c r="I855" s="386"/>
      <c r="J855" s="15"/>
      <c r="K855" s="378"/>
      <c r="L855" s="344"/>
      <c r="M855" s="344"/>
      <c r="N855" s="344"/>
      <c r="O855" s="360"/>
      <c r="P855" s="361"/>
      <c r="Q855" s="82"/>
    </row>
    <row r="856" spans="3:17" ht="13.5" customHeight="1" x14ac:dyDescent="0.15">
      <c r="C856" s="362">
        <f t="shared" si="30"/>
        <v>844</v>
      </c>
      <c r="D856" s="47" t="str">
        <f t="shared" si="31"/>
        <v/>
      </c>
      <c r="E856" s="355"/>
      <c r="F856" s="447"/>
      <c r="G856" s="447"/>
      <c r="H856" s="515"/>
      <c r="I856" s="386"/>
      <c r="J856" s="15"/>
      <c r="K856" s="378"/>
      <c r="L856" s="344"/>
      <c r="M856" s="344"/>
      <c r="N856" s="344"/>
      <c r="O856" s="360"/>
      <c r="P856" s="361"/>
      <c r="Q856" s="82"/>
    </row>
    <row r="857" spans="3:17" ht="13.5" customHeight="1" x14ac:dyDescent="0.15">
      <c r="C857" s="362">
        <f t="shared" si="30"/>
        <v>845</v>
      </c>
      <c r="D857" s="47" t="str">
        <f t="shared" si="31"/>
        <v/>
      </c>
      <c r="E857" s="355"/>
      <c r="F857" s="447"/>
      <c r="G857" s="447"/>
      <c r="H857" s="515"/>
      <c r="I857" s="386"/>
      <c r="J857" s="15"/>
      <c r="K857" s="378"/>
      <c r="L857" s="344"/>
      <c r="M857" s="344"/>
      <c r="N857" s="344"/>
      <c r="O857" s="360"/>
      <c r="P857" s="361"/>
      <c r="Q857" s="82"/>
    </row>
    <row r="858" spans="3:17" ht="13.5" customHeight="1" x14ac:dyDescent="0.15">
      <c r="C858" s="362">
        <f t="shared" si="30"/>
        <v>846</v>
      </c>
      <c r="D858" s="47" t="str">
        <f t="shared" si="31"/>
        <v/>
      </c>
      <c r="E858" s="355"/>
      <c r="F858" s="447"/>
      <c r="G858" s="447"/>
      <c r="H858" s="515"/>
      <c r="I858" s="386"/>
      <c r="J858" s="15"/>
      <c r="K858" s="378"/>
      <c r="L858" s="344"/>
      <c r="M858" s="344"/>
      <c r="N858" s="344"/>
      <c r="O858" s="360"/>
      <c r="P858" s="361"/>
      <c r="Q858" s="82"/>
    </row>
    <row r="859" spans="3:17" ht="13.5" customHeight="1" x14ac:dyDescent="0.15">
      <c r="C859" s="362">
        <f t="shared" si="30"/>
        <v>847</v>
      </c>
      <c r="D859" s="47" t="str">
        <f t="shared" si="31"/>
        <v/>
      </c>
      <c r="E859" s="355"/>
      <c r="F859" s="447"/>
      <c r="G859" s="447"/>
      <c r="H859" s="515"/>
      <c r="I859" s="386"/>
      <c r="J859" s="15"/>
      <c r="K859" s="378"/>
      <c r="L859" s="344"/>
      <c r="M859" s="344"/>
      <c r="N859" s="344"/>
      <c r="O859" s="360"/>
      <c r="P859" s="361"/>
      <c r="Q859" s="82"/>
    </row>
    <row r="860" spans="3:17" ht="13.5" customHeight="1" x14ac:dyDescent="0.15">
      <c r="C860" s="362">
        <f t="shared" si="30"/>
        <v>848</v>
      </c>
      <c r="D860" s="47" t="str">
        <f t="shared" si="31"/>
        <v/>
      </c>
      <c r="E860" s="355"/>
      <c r="F860" s="447"/>
      <c r="G860" s="447"/>
      <c r="H860" s="515"/>
      <c r="I860" s="386"/>
      <c r="J860" s="15"/>
      <c r="K860" s="378"/>
      <c r="L860" s="344"/>
      <c r="M860" s="344"/>
      <c r="N860" s="344"/>
      <c r="O860" s="360"/>
      <c r="P860" s="361"/>
      <c r="Q860" s="82"/>
    </row>
    <row r="861" spans="3:17" ht="13.5" customHeight="1" x14ac:dyDescent="0.15">
      <c r="C861" s="362">
        <f t="shared" si="30"/>
        <v>849</v>
      </c>
      <c r="D861" s="47" t="str">
        <f t="shared" si="31"/>
        <v/>
      </c>
      <c r="E861" s="355"/>
      <c r="F861" s="447"/>
      <c r="G861" s="447"/>
      <c r="H861" s="515"/>
      <c r="I861" s="386"/>
      <c r="J861" s="15"/>
      <c r="K861" s="378"/>
      <c r="L861" s="344"/>
      <c r="M861" s="344"/>
      <c r="N861" s="344"/>
      <c r="O861" s="360"/>
      <c r="P861" s="361"/>
      <c r="Q861" s="82"/>
    </row>
    <row r="862" spans="3:17" ht="13.5" customHeight="1" x14ac:dyDescent="0.15">
      <c r="C862" s="362">
        <f t="shared" si="30"/>
        <v>850</v>
      </c>
      <c r="D862" s="47" t="str">
        <f t="shared" si="31"/>
        <v/>
      </c>
      <c r="E862" s="355"/>
      <c r="F862" s="447"/>
      <c r="G862" s="447"/>
      <c r="H862" s="515"/>
      <c r="I862" s="386"/>
      <c r="J862" s="15"/>
      <c r="K862" s="378"/>
      <c r="L862" s="344"/>
      <c r="M862" s="344"/>
      <c r="N862" s="344"/>
      <c r="O862" s="360"/>
      <c r="P862" s="361"/>
      <c r="Q862" s="82"/>
    </row>
    <row r="863" spans="3:17" ht="13.5" customHeight="1" x14ac:dyDescent="0.15">
      <c r="C863" s="362">
        <f t="shared" si="30"/>
        <v>851</v>
      </c>
      <c r="D863" s="47" t="str">
        <f t="shared" si="31"/>
        <v/>
      </c>
      <c r="E863" s="355"/>
      <c r="F863" s="447"/>
      <c r="G863" s="447"/>
      <c r="H863" s="515"/>
      <c r="I863" s="386"/>
      <c r="J863" s="15"/>
      <c r="K863" s="378"/>
      <c r="L863" s="344"/>
      <c r="M863" s="344"/>
      <c r="N863" s="344"/>
      <c r="O863" s="360"/>
      <c r="P863" s="361"/>
      <c r="Q863" s="82"/>
    </row>
    <row r="864" spans="3:17" ht="13.5" customHeight="1" x14ac:dyDescent="0.15">
      <c r="C864" s="362">
        <f t="shared" si="30"/>
        <v>852</v>
      </c>
      <c r="D864" s="47" t="str">
        <f t="shared" si="31"/>
        <v/>
      </c>
      <c r="E864" s="355"/>
      <c r="F864" s="447"/>
      <c r="G864" s="447"/>
      <c r="H864" s="515"/>
      <c r="I864" s="386"/>
      <c r="J864" s="15"/>
      <c r="K864" s="378"/>
      <c r="L864" s="344"/>
      <c r="M864" s="344"/>
      <c r="N864" s="344"/>
      <c r="O864" s="360"/>
      <c r="P864" s="361"/>
      <c r="Q864" s="82"/>
    </row>
    <row r="865" spans="3:17" ht="13.5" customHeight="1" x14ac:dyDescent="0.15">
      <c r="C865" s="362">
        <f t="shared" si="30"/>
        <v>853</v>
      </c>
      <c r="D865" s="47" t="str">
        <f t="shared" si="31"/>
        <v/>
      </c>
      <c r="E865" s="355"/>
      <c r="F865" s="447"/>
      <c r="G865" s="447"/>
      <c r="H865" s="515"/>
      <c r="I865" s="386"/>
      <c r="J865" s="15"/>
      <c r="K865" s="378"/>
      <c r="L865" s="344"/>
      <c r="M865" s="344"/>
      <c r="N865" s="344"/>
      <c r="O865" s="360"/>
      <c r="P865" s="361"/>
      <c r="Q865" s="82"/>
    </row>
    <row r="866" spans="3:17" ht="13.5" customHeight="1" x14ac:dyDescent="0.15">
      <c r="C866" s="362">
        <f t="shared" si="30"/>
        <v>854</v>
      </c>
      <c r="D866" s="47" t="str">
        <f t="shared" si="31"/>
        <v/>
      </c>
      <c r="E866" s="355"/>
      <c r="F866" s="447"/>
      <c r="G866" s="447"/>
      <c r="H866" s="515"/>
      <c r="I866" s="386"/>
      <c r="J866" s="15"/>
      <c r="K866" s="378"/>
      <c r="L866" s="344"/>
      <c r="M866" s="344"/>
      <c r="N866" s="344"/>
      <c r="O866" s="360"/>
      <c r="P866" s="361"/>
      <c r="Q866" s="82"/>
    </row>
    <row r="867" spans="3:17" ht="13.5" customHeight="1" x14ac:dyDescent="0.15">
      <c r="C867" s="362">
        <f t="shared" si="30"/>
        <v>855</v>
      </c>
      <c r="D867" s="47" t="str">
        <f t="shared" si="31"/>
        <v/>
      </c>
      <c r="E867" s="355"/>
      <c r="F867" s="447"/>
      <c r="G867" s="447"/>
      <c r="H867" s="515"/>
      <c r="I867" s="386"/>
      <c r="J867" s="15"/>
      <c r="K867" s="378"/>
      <c r="L867" s="344"/>
      <c r="M867" s="344"/>
      <c r="N867" s="344"/>
      <c r="O867" s="360"/>
      <c r="P867" s="361"/>
      <c r="Q867" s="82"/>
    </row>
    <row r="868" spans="3:17" ht="13.5" customHeight="1" x14ac:dyDescent="0.15">
      <c r="C868" s="362">
        <f t="shared" si="30"/>
        <v>856</v>
      </c>
      <c r="D868" s="47" t="str">
        <f t="shared" si="31"/>
        <v/>
      </c>
      <c r="E868" s="355"/>
      <c r="F868" s="447"/>
      <c r="G868" s="447"/>
      <c r="H868" s="515"/>
      <c r="I868" s="386"/>
      <c r="J868" s="15"/>
      <c r="K868" s="378"/>
      <c r="L868" s="344"/>
      <c r="M868" s="344"/>
      <c r="N868" s="344"/>
      <c r="O868" s="360"/>
      <c r="P868" s="361"/>
      <c r="Q868" s="82"/>
    </row>
    <row r="869" spans="3:17" ht="13.5" customHeight="1" x14ac:dyDescent="0.15">
      <c r="C869" s="362">
        <f t="shared" si="30"/>
        <v>857</v>
      </c>
      <c r="D869" s="47" t="str">
        <f t="shared" si="31"/>
        <v/>
      </c>
      <c r="E869" s="355"/>
      <c r="F869" s="447"/>
      <c r="G869" s="447"/>
      <c r="H869" s="515"/>
      <c r="I869" s="386"/>
      <c r="J869" s="15"/>
      <c r="K869" s="378"/>
      <c r="L869" s="344"/>
      <c r="M869" s="344"/>
      <c r="N869" s="344"/>
      <c r="O869" s="360"/>
      <c r="P869" s="361"/>
      <c r="Q869" s="82"/>
    </row>
    <row r="870" spans="3:17" ht="13.5" customHeight="1" x14ac:dyDescent="0.15">
      <c r="C870" s="362">
        <f t="shared" si="30"/>
        <v>858</v>
      </c>
      <c r="D870" s="47" t="str">
        <f t="shared" si="31"/>
        <v/>
      </c>
      <c r="E870" s="355"/>
      <c r="F870" s="447"/>
      <c r="G870" s="447"/>
      <c r="H870" s="515"/>
      <c r="I870" s="386"/>
      <c r="J870" s="15"/>
      <c r="K870" s="378"/>
      <c r="L870" s="344"/>
      <c r="M870" s="344"/>
      <c r="N870" s="344"/>
      <c r="O870" s="360"/>
      <c r="P870" s="361"/>
      <c r="Q870" s="82"/>
    </row>
    <row r="871" spans="3:17" ht="13.5" customHeight="1" x14ac:dyDescent="0.15">
      <c r="C871" s="362">
        <f t="shared" si="30"/>
        <v>859</v>
      </c>
      <c r="D871" s="47" t="str">
        <f t="shared" si="31"/>
        <v/>
      </c>
      <c r="E871" s="355"/>
      <c r="F871" s="447"/>
      <c r="G871" s="447"/>
      <c r="H871" s="515"/>
      <c r="I871" s="386"/>
      <c r="J871" s="15"/>
      <c r="K871" s="378"/>
      <c r="L871" s="344"/>
      <c r="M871" s="344"/>
      <c r="N871" s="344"/>
      <c r="O871" s="360"/>
      <c r="P871" s="361"/>
      <c r="Q871" s="82"/>
    </row>
    <row r="872" spans="3:17" ht="13.5" customHeight="1" x14ac:dyDescent="0.15">
      <c r="C872" s="362">
        <f t="shared" si="30"/>
        <v>860</v>
      </c>
      <c r="D872" s="47" t="str">
        <f t="shared" si="31"/>
        <v/>
      </c>
      <c r="E872" s="355"/>
      <c r="F872" s="447"/>
      <c r="G872" s="447"/>
      <c r="H872" s="515"/>
      <c r="I872" s="386"/>
      <c r="J872" s="15"/>
      <c r="K872" s="378"/>
      <c r="L872" s="344"/>
      <c r="M872" s="344"/>
      <c r="N872" s="344"/>
      <c r="O872" s="360"/>
      <c r="P872" s="361"/>
      <c r="Q872" s="82"/>
    </row>
    <row r="873" spans="3:17" ht="13.5" customHeight="1" x14ac:dyDescent="0.15">
      <c r="C873" s="362">
        <f t="shared" si="30"/>
        <v>861</v>
      </c>
      <c r="D873" s="47" t="str">
        <f t="shared" si="31"/>
        <v/>
      </c>
      <c r="E873" s="355"/>
      <c r="F873" s="447"/>
      <c r="G873" s="447"/>
      <c r="H873" s="515"/>
      <c r="I873" s="386"/>
      <c r="J873" s="15"/>
      <c r="K873" s="378"/>
      <c r="L873" s="344"/>
      <c r="M873" s="344"/>
      <c r="N873" s="344"/>
      <c r="O873" s="360"/>
      <c r="P873" s="361"/>
      <c r="Q873" s="82"/>
    </row>
    <row r="874" spans="3:17" ht="13.5" customHeight="1" x14ac:dyDescent="0.15">
      <c r="C874" s="362">
        <f t="shared" si="30"/>
        <v>862</v>
      </c>
      <c r="D874" s="47" t="str">
        <f t="shared" si="31"/>
        <v/>
      </c>
      <c r="E874" s="355"/>
      <c r="F874" s="447"/>
      <c r="G874" s="447"/>
      <c r="H874" s="515"/>
      <c r="I874" s="386"/>
      <c r="J874" s="15"/>
      <c r="K874" s="378"/>
      <c r="L874" s="344"/>
      <c r="M874" s="344"/>
      <c r="N874" s="344"/>
      <c r="O874" s="360"/>
      <c r="P874" s="361"/>
      <c r="Q874" s="82"/>
    </row>
    <row r="875" spans="3:17" ht="13.5" customHeight="1" x14ac:dyDescent="0.15">
      <c r="C875" s="362">
        <f t="shared" si="30"/>
        <v>863</v>
      </c>
      <c r="D875" s="47" t="str">
        <f t="shared" si="31"/>
        <v/>
      </c>
      <c r="E875" s="355"/>
      <c r="F875" s="447"/>
      <c r="G875" s="447"/>
      <c r="H875" s="515"/>
      <c r="I875" s="386"/>
      <c r="J875" s="15"/>
      <c r="K875" s="378"/>
      <c r="L875" s="344"/>
      <c r="M875" s="344"/>
      <c r="N875" s="344"/>
      <c r="O875" s="360"/>
      <c r="P875" s="361"/>
      <c r="Q875" s="82"/>
    </row>
    <row r="876" spans="3:17" ht="13.5" customHeight="1" x14ac:dyDescent="0.15">
      <c r="C876" s="362">
        <f t="shared" si="30"/>
        <v>864</v>
      </c>
      <c r="D876" s="47" t="str">
        <f t="shared" si="31"/>
        <v/>
      </c>
      <c r="E876" s="355"/>
      <c r="F876" s="447"/>
      <c r="G876" s="447"/>
      <c r="H876" s="515"/>
      <c r="I876" s="386"/>
      <c r="J876" s="15"/>
      <c r="K876" s="378"/>
      <c r="L876" s="344"/>
      <c r="M876" s="344"/>
      <c r="N876" s="344"/>
      <c r="O876" s="360"/>
      <c r="P876" s="361"/>
      <c r="Q876" s="82"/>
    </row>
    <row r="877" spans="3:17" ht="13.5" customHeight="1" x14ac:dyDescent="0.15">
      <c r="C877" s="362">
        <f t="shared" si="30"/>
        <v>865</v>
      </c>
      <c r="D877" s="47" t="str">
        <f t="shared" si="31"/>
        <v/>
      </c>
      <c r="E877" s="355"/>
      <c r="F877" s="447"/>
      <c r="G877" s="447"/>
      <c r="H877" s="515"/>
      <c r="I877" s="386"/>
      <c r="J877" s="15"/>
      <c r="K877" s="378"/>
      <c r="L877" s="344"/>
      <c r="M877" s="344"/>
      <c r="N877" s="344"/>
      <c r="O877" s="360"/>
      <c r="P877" s="361"/>
      <c r="Q877" s="82"/>
    </row>
    <row r="878" spans="3:17" ht="13.5" customHeight="1" x14ac:dyDescent="0.15">
      <c r="C878" s="362">
        <f t="shared" si="30"/>
        <v>866</v>
      </c>
      <c r="D878" s="47" t="str">
        <f t="shared" si="31"/>
        <v/>
      </c>
      <c r="E878" s="355"/>
      <c r="F878" s="447"/>
      <c r="G878" s="447"/>
      <c r="H878" s="515"/>
      <c r="I878" s="386"/>
      <c r="J878" s="15"/>
      <c r="K878" s="378"/>
      <c r="L878" s="344"/>
      <c r="M878" s="344"/>
      <c r="N878" s="344"/>
      <c r="O878" s="360"/>
      <c r="P878" s="361"/>
      <c r="Q878" s="82"/>
    </row>
    <row r="879" spans="3:17" ht="13.5" customHeight="1" x14ac:dyDescent="0.15">
      <c r="C879" s="362">
        <f t="shared" si="30"/>
        <v>867</v>
      </c>
      <c r="D879" s="47" t="str">
        <f t="shared" si="31"/>
        <v/>
      </c>
      <c r="E879" s="355"/>
      <c r="F879" s="447"/>
      <c r="G879" s="447"/>
      <c r="H879" s="515"/>
      <c r="I879" s="386"/>
      <c r="J879" s="15"/>
      <c r="K879" s="378"/>
      <c r="L879" s="344"/>
      <c r="M879" s="344"/>
      <c r="N879" s="344"/>
      <c r="O879" s="360"/>
      <c r="P879" s="361"/>
      <c r="Q879" s="82"/>
    </row>
    <row r="880" spans="3:17" ht="13.5" customHeight="1" x14ac:dyDescent="0.15">
      <c r="C880" s="362">
        <f t="shared" si="30"/>
        <v>868</v>
      </c>
      <c r="D880" s="47" t="str">
        <f t="shared" si="31"/>
        <v/>
      </c>
      <c r="E880" s="355"/>
      <c r="F880" s="447"/>
      <c r="G880" s="447"/>
      <c r="H880" s="515"/>
      <c r="I880" s="386"/>
      <c r="J880" s="15"/>
      <c r="K880" s="378"/>
      <c r="L880" s="344"/>
      <c r="M880" s="344"/>
      <c r="N880" s="344"/>
      <c r="O880" s="360"/>
      <c r="P880" s="361"/>
      <c r="Q880" s="82"/>
    </row>
    <row r="881" spans="3:17" ht="13.5" customHeight="1" x14ac:dyDescent="0.15">
      <c r="C881" s="362">
        <f t="shared" si="30"/>
        <v>869</v>
      </c>
      <c r="D881" s="47" t="str">
        <f t="shared" si="31"/>
        <v/>
      </c>
      <c r="E881" s="355"/>
      <c r="F881" s="447"/>
      <c r="G881" s="447"/>
      <c r="H881" s="515"/>
      <c r="I881" s="386"/>
      <c r="J881" s="15"/>
      <c r="K881" s="378"/>
      <c r="L881" s="344"/>
      <c r="M881" s="344"/>
      <c r="N881" s="344"/>
      <c r="O881" s="360"/>
      <c r="P881" s="361"/>
      <c r="Q881" s="82"/>
    </row>
    <row r="882" spans="3:17" ht="13.5" customHeight="1" x14ac:dyDescent="0.15">
      <c r="C882" s="362">
        <f>C881+1</f>
        <v>870</v>
      </c>
      <c r="D882" s="47" t="str">
        <f t="shared" si="31"/>
        <v/>
      </c>
      <c r="E882" s="355"/>
      <c r="F882" s="447"/>
      <c r="G882" s="447"/>
      <c r="H882" s="515"/>
      <c r="I882" s="386"/>
      <c r="J882" s="15"/>
      <c r="K882" s="378"/>
      <c r="L882" s="344"/>
      <c r="M882" s="344"/>
      <c r="N882" s="344"/>
      <c r="O882" s="360"/>
      <c r="P882" s="361"/>
      <c r="Q882" s="82"/>
    </row>
    <row r="883" spans="3:17" ht="13.5" customHeight="1" x14ac:dyDescent="0.15">
      <c r="C883" s="362">
        <f>C882+1</f>
        <v>871</v>
      </c>
      <c r="D883" s="47" t="str">
        <f t="shared" si="31"/>
        <v/>
      </c>
      <c r="E883" s="355"/>
      <c r="F883" s="447"/>
      <c r="G883" s="447"/>
      <c r="H883" s="515"/>
      <c r="I883" s="386"/>
      <c r="J883" s="15"/>
      <c r="K883" s="378"/>
      <c r="L883" s="344"/>
      <c r="M883" s="344"/>
      <c r="N883" s="344"/>
      <c r="O883" s="360"/>
      <c r="P883" s="361"/>
      <c r="Q883" s="82"/>
    </row>
    <row r="884" spans="3:17" ht="13.5" customHeight="1" x14ac:dyDescent="0.15">
      <c r="C884" s="362">
        <f>C883+1</f>
        <v>872</v>
      </c>
      <c r="D884" s="47" t="str">
        <f t="shared" si="31"/>
        <v/>
      </c>
      <c r="E884" s="355"/>
      <c r="F884" s="447"/>
      <c r="G884" s="447"/>
      <c r="H884" s="515"/>
      <c r="I884" s="386"/>
      <c r="J884" s="15"/>
      <c r="K884" s="378"/>
      <c r="L884" s="344"/>
      <c r="M884" s="344"/>
      <c r="N884" s="344"/>
      <c r="O884" s="360"/>
      <c r="P884" s="361"/>
      <c r="Q884" s="82"/>
    </row>
    <row r="885" spans="3:17" ht="13.5" customHeight="1" x14ac:dyDescent="0.15">
      <c r="C885" s="362">
        <f>C884+1</f>
        <v>873</v>
      </c>
      <c r="D885" s="47" t="str">
        <f t="shared" si="31"/>
        <v/>
      </c>
      <c r="E885" s="355"/>
      <c r="F885" s="447"/>
      <c r="G885" s="447"/>
      <c r="H885" s="515"/>
      <c r="I885" s="386"/>
      <c r="J885" s="15"/>
      <c r="K885" s="378"/>
      <c r="L885" s="344"/>
      <c r="M885" s="344"/>
      <c r="N885" s="344"/>
      <c r="O885" s="360"/>
      <c r="P885" s="361"/>
      <c r="Q885" s="82"/>
    </row>
    <row r="886" spans="3:17" ht="13.5" customHeight="1" x14ac:dyDescent="0.15">
      <c r="C886" s="362">
        <f t="shared" si="30"/>
        <v>874</v>
      </c>
      <c r="D886" s="47" t="str">
        <f t="shared" si="31"/>
        <v/>
      </c>
      <c r="E886" s="355"/>
      <c r="F886" s="447"/>
      <c r="G886" s="447"/>
      <c r="H886" s="515"/>
      <c r="I886" s="386"/>
      <c r="J886" s="15"/>
      <c r="K886" s="378"/>
      <c r="L886" s="344"/>
      <c r="M886" s="344"/>
      <c r="N886" s="344"/>
      <c r="O886" s="360"/>
      <c r="P886" s="361"/>
      <c r="Q886" s="82"/>
    </row>
    <row r="887" spans="3:17" ht="13.5" customHeight="1" x14ac:dyDescent="0.15">
      <c r="C887" s="362">
        <f t="shared" si="30"/>
        <v>875</v>
      </c>
      <c r="D887" s="47" t="str">
        <f t="shared" si="31"/>
        <v/>
      </c>
      <c r="E887" s="355"/>
      <c r="F887" s="447"/>
      <c r="G887" s="447"/>
      <c r="H887" s="515"/>
      <c r="I887" s="386"/>
      <c r="J887" s="15"/>
      <c r="K887" s="378"/>
      <c r="L887" s="344"/>
      <c r="M887" s="344"/>
      <c r="N887" s="344"/>
      <c r="O887" s="360"/>
      <c r="P887" s="361"/>
      <c r="Q887" s="82"/>
    </row>
    <row r="888" spans="3:17" ht="13.5" customHeight="1" x14ac:dyDescent="0.15">
      <c r="C888" s="362">
        <f t="shared" si="30"/>
        <v>876</v>
      </c>
      <c r="D888" s="47" t="str">
        <f t="shared" si="31"/>
        <v/>
      </c>
      <c r="E888" s="355"/>
      <c r="F888" s="447"/>
      <c r="G888" s="447"/>
      <c r="H888" s="515"/>
      <c r="I888" s="386"/>
      <c r="J888" s="15"/>
      <c r="K888" s="378"/>
      <c r="L888" s="344"/>
      <c r="M888" s="344"/>
      <c r="N888" s="344"/>
      <c r="O888" s="360"/>
      <c r="P888" s="361"/>
      <c r="Q888" s="82"/>
    </row>
    <row r="889" spans="3:17" ht="13.5" customHeight="1" x14ac:dyDescent="0.15">
      <c r="C889" s="362">
        <f t="shared" si="30"/>
        <v>877</v>
      </c>
      <c r="D889" s="47" t="str">
        <f t="shared" si="31"/>
        <v/>
      </c>
      <c r="E889" s="355"/>
      <c r="F889" s="447"/>
      <c r="G889" s="447"/>
      <c r="H889" s="515"/>
      <c r="I889" s="386"/>
      <c r="J889" s="15"/>
      <c r="K889" s="378"/>
      <c r="L889" s="344"/>
      <c r="M889" s="344"/>
      <c r="N889" s="344"/>
      <c r="O889" s="360"/>
      <c r="P889" s="361"/>
      <c r="Q889" s="82"/>
    </row>
    <row r="890" spans="3:17" ht="13.5" customHeight="1" x14ac:dyDescent="0.15">
      <c r="C890" s="362">
        <f t="shared" si="30"/>
        <v>878</v>
      </c>
      <c r="D890" s="47" t="str">
        <f t="shared" si="31"/>
        <v/>
      </c>
      <c r="E890" s="355"/>
      <c r="F890" s="447"/>
      <c r="G890" s="447"/>
      <c r="H890" s="515"/>
      <c r="I890" s="386"/>
      <c r="J890" s="15"/>
      <c r="K890" s="378"/>
      <c r="L890" s="344"/>
      <c r="M890" s="344"/>
      <c r="N890" s="344"/>
      <c r="O890" s="360"/>
      <c r="P890" s="361"/>
      <c r="Q890" s="82"/>
    </row>
    <row r="891" spans="3:17" ht="13.5" customHeight="1" x14ac:dyDescent="0.15">
      <c r="C891" s="362">
        <f t="shared" si="30"/>
        <v>879</v>
      </c>
      <c r="D891" s="47" t="str">
        <f t="shared" si="31"/>
        <v/>
      </c>
      <c r="E891" s="355"/>
      <c r="F891" s="447"/>
      <c r="G891" s="447"/>
      <c r="H891" s="515"/>
      <c r="I891" s="386"/>
      <c r="J891" s="15"/>
      <c r="K891" s="378"/>
      <c r="L891" s="344"/>
      <c r="M891" s="344"/>
      <c r="N891" s="344"/>
      <c r="O891" s="360"/>
      <c r="P891" s="361"/>
      <c r="Q891" s="82"/>
    </row>
    <row r="892" spans="3:17" ht="13.5" customHeight="1" x14ac:dyDescent="0.15">
      <c r="C892" s="362">
        <f t="shared" si="30"/>
        <v>880</v>
      </c>
      <c r="D892" s="47" t="str">
        <f t="shared" si="31"/>
        <v/>
      </c>
      <c r="E892" s="355"/>
      <c r="F892" s="447"/>
      <c r="G892" s="447"/>
      <c r="H892" s="515"/>
      <c r="I892" s="386"/>
      <c r="J892" s="15"/>
      <c r="K892" s="378"/>
      <c r="L892" s="344"/>
      <c r="M892" s="344"/>
      <c r="N892" s="344"/>
      <c r="O892" s="360"/>
      <c r="P892" s="361"/>
      <c r="Q892" s="82"/>
    </row>
    <row r="893" spans="3:17" ht="13.5" customHeight="1" x14ac:dyDescent="0.15">
      <c r="C893" s="362">
        <f t="shared" si="30"/>
        <v>881</v>
      </c>
      <c r="D893" s="47" t="str">
        <f t="shared" si="31"/>
        <v/>
      </c>
      <c r="E893" s="355"/>
      <c r="F893" s="447"/>
      <c r="G893" s="447"/>
      <c r="H893" s="515"/>
      <c r="I893" s="386"/>
      <c r="J893" s="15"/>
      <c r="K893" s="378"/>
      <c r="L893" s="344"/>
      <c r="M893" s="344"/>
      <c r="N893" s="344"/>
      <c r="O893" s="360"/>
      <c r="P893" s="361"/>
      <c r="Q893" s="82"/>
    </row>
    <row r="894" spans="3:17" ht="13.5" customHeight="1" x14ac:dyDescent="0.15">
      <c r="C894" s="362">
        <f t="shared" si="30"/>
        <v>882</v>
      </c>
      <c r="D894" s="47" t="str">
        <f t="shared" si="31"/>
        <v/>
      </c>
      <c r="E894" s="355"/>
      <c r="F894" s="447"/>
      <c r="G894" s="447"/>
      <c r="H894" s="515"/>
      <c r="I894" s="386"/>
      <c r="J894" s="15"/>
      <c r="K894" s="378"/>
      <c r="L894" s="344"/>
      <c r="M894" s="344"/>
      <c r="N894" s="344"/>
      <c r="O894" s="360"/>
      <c r="P894" s="361"/>
      <c r="Q894" s="82"/>
    </row>
    <row r="895" spans="3:17" ht="13.5" customHeight="1" x14ac:dyDescent="0.15">
      <c r="C895" s="362">
        <f t="shared" si="30"/>
        <v>883</v>
      </c>
      <c r="D895" s="47" t="str">
        <f t="shared" si="31"/>
        <v/>
      </c>
      <c r="E895" s="355"/>
      <c r="F895" s="447"/>
      <c r="G895" s="447"/>
      <c r="H895" s="515"/>
      <c r="I895" s="386"/>
      <c r="J895" s="15"/>
      <c r="K895" s="378"/>
      <c r="L895" s="344"/>
      <c r="M895" s="344"/>
      <c r="N895" s="344"/>
      <c r="O895" s="360"/>
      <c r="P895" s="361"/>
      <c r="Q895" s="82"/>
    </row>
    <row r="896" spans="3:17" ht="13.5" customHeight="1" x14ac:dyDescent="0.15">
      <c r="C896" s="362">
        <f t="shared" si="30"/>
        <v>884</v>
      </c>
      <c r="D896" s="47" t="str">
        <f t="shared" si="31"/>
        <v/>
      </c>
      <c r="E896" s="355"/>
      <c r="F896" s="447"/>
      <c r="G896" s="447"/>
      <c r="H896" s="515"/>
      <c r="I896" s="386"/>
      <c r="J896" s="15"/>
      <c r="K896" s="378"/>
      <c r="L896" s="344"/>
      <c r="M896" s="344"/>
      <c r="N896" s="344"/>
      <c r="O896" s="360"/>
      <c r="P896" s="361"/>
      <c r="Q896" s="82"/>
    </row>
    <row r="897" spans="3:17" ht="13.5" customHeight="1" x14ac:dyDescent="0.15">
      <c r="C897" s="362">
        <f t="shared" si="30"/>
        <v>885</v>
      </c>
      <c r="D897" s="47" t="str">
        <f t="shared" si="31"/>
        <v/>
      </c>
      <c r="E897" s="355"/>
      <c r="F897" s="447"/>
      <c r="G897" s="447"/>
      <c r="H897" s="515"/>
      <c r="I897" s="386"/>
      <c r="J897" s="15"/>
      <c r="K897" s="378"/>
      <c r="L897" s="344"/>
      <c r="M897" s="344"/>
      <c r="N897" s="344"/>
      <c r="O897" s="360"/>
      <c r="P897" s="361"/>
      <c r="Q897" s="82"/>
    </row>
    <row r="898" spans="3:17" ht="13.5" customHeight="1" x14ac:dyDescent="0.15">
      <c r="C898" s="362">
        <f t="shared" si="30"/>
        <v>886</v>
      </c>
      <c r="D898" s="47" t="str">
        <f t="shared" si="31"/>
        <v/>
      </c>
      <c r="E898" s="355"/>
      <c r="F898" s="447"/>
      <c r="G898" s="447"/>
      <c r="H898" s="515"/>
      <c r="I898" s="386"/>
      <c r="J898" s="15"/>
      <c r="K898" s="378"/>
      <c r="L898" s="344"/>
      <c r="M898" s="344"/>
      <c r="N898" s="344"/>
      <c r="O898" s="360"/>
      <c r="P898" s="361"/>
      <c r="Q898" s="82"/>
    </row>
    <row r="899" spans="3:17" ht="13.5" customHeight="1" x14ac:dyDescent="0.15">
      <c r="C899" s="362">
        <f t="shared" si="30"/>
        <v>887</v>
      </c>
      <c r="D899" s="47" t="str">
        <f t="shared" si="31"/>
        <v/>
      </c>
      <c r="E899" s="355"/>
      <c r="F899" s="447"/>
      <c r="G899" s="447"/>
      <c r="H899" s="515"/>
      <c r="I899" s="386"/>
      <c r="J899" s="15"/>
      <c r="K899" s="378"/>
      <c r="L899" s="344"/>
      <c r="M899" s="344"/>
      <c r="N899" s="344"/>
      <c r="O899" s="360"/>
      <c r="P899" s="361"/>
      <c r="Q899" s="82"/>
    </row>
    <row r="900" spans="3:17" ht="13.5" customHeight="1" x14ac:dyDescent="0.15">
      <c r="C900" s="362">
        <f t="shared" si="30"/>
        <v>888</v>
      </c>
      <c r="D900" s="47" t="str">
        <f t="shared" si="31"/>
        <v/>
      </c>
      <c r="E900" s="355"/>
      <c r="F900" s="447"/>
      <c r="G900" s="447"/>
      <c r="H900" s="515"/>
      <c r="I900" s="386"/>
      <c r="J900" s="15"/>
      <c r="K900" s="378"/>
      <c r="L900" s="344"/>
      <c r="M900" s="344"/>
      <c r="N900" s="344"/>
      <c r="O900" s="360"/>
      <c r="P900" s="361"/>
      <c r="Q900" s="82"/>
    </row>
    <row r="901" spans="3:17" ht="13.5" customHeight="1" x14ac:dyDescent="0.15">
      <c r="C901" s="362">
        <f t="shared" si="30"/>
        <v>889</v>
      </c>
      <c r="D901" s="47" t="str">
        <f t="shared" si="31"/>
        <v/>
      </c>
      <c r="E901" s="355"/>
      <c r="F901" s="447"/>
      <c r="G901" s="447"/>
      <c r="H901" s="515"/>
      <c r="I901" s="386"/>
      <c r="J901" s="15"/>
      <c r="K901" s="378"/>
      <c r="L901" s="344"/>
      <c r="M901" s="344"/>
      <c r="N901" s="344"/>
      <c r="O901" s="360"/>
      <c r="P901" s="361"/>
      <c r="Q901" s="82"/>
    </row>
    <row r="902" spans="3:17" ht="13.5" customHeight="1" x14ac:dyDescent="0.15">
      <c r="C902" s="362">
        <f t="shared" ref="C902:C965" si="32">C901+1</f>
        <v>890</v>
      </c>
      <c r="D902" s="47" t="str">
        <f t="shared" si="31"/>
        <v/>
      </c>
      <c r="E902" s="355"/>
      <c r="F902" s="447"/>
      <c r="G902" s="447"/>
      <c r="H902" s="515"/>
      <c r="I902" s="386"/>
      <c r="J902" s="15"/>
      <c r="K902" s="378"/>
      <c r="L902" s="344"/>
      <c r="M902" s="344"/>
      <c r="N902" s="344"/>
      <c r="O902" s="360"/>
      <c r="P902" s="361"/>
      <c r="Q902" s="82"/>
    </row>
    <row r="903" spans="3:17" ht="13.5" customHeight="1" x14ac:dyDescent="0.15">
      <c r="C903" s="362">
        <f t="shared" si="32"/>
        <v>891</v>
      </c>
      <c r="D903" s="47" t="str">
        <f t="shared" si="31"/>
        <v/>
      </c>
      <c r="E903" s="355"/>
      <c r="F903" s="447"/>
      <c r="G903" s="447"/>
      <c r="H903" s="515"/>
      <c r="I903" s="386"/>
      <c r="J903" s="15"/>
      <c r="K903" s="378"/>
      <c r="L903" s="344"/>
      <c r="M903" s="344"/>
      <c r="N903" s="344"/>
      <c r="O903" s="360"/>
      <c r="P903" s="361"/>
      <c r="Q903" s="82"/>
    </row>
    <row r="904" spans="3:17" ht="13.5" customHeight="1" x14ac:dyDescent="0.15">
      <c r="C904" s="362">
        <f t="shared" si="32"/>
        <v>892</v>
      </c>
      <c r="D904" s="47" t="str">
        <f t="shared" si="31"/>
        <v/>
      </c>
      <c r="E904" s="355"/>
      <c r="F904" s="447"/>
      <c r="G904" s="447"/>
      <c r="H904" s="515"/>
      <c r="I904" s="386"/>
      <c r="J904" s="15"/>
      <c r="K904" s="378"/>
      <c r="L904" s="344"/>
      <c r="M904" s="344"/>
      <c r="N904" s="344"/>
      <c r="O904" s="360"/>
      <c r="P904" s="361"/>
      <c r="Q904" s="82"/>
    </row>
    <row r="905" spans="3:17" ht="13.5" customHeight="1" x14ac:dyDescent="0.15">
      <c r="C905" s="362">
        <f t="shared" si="32"/>
        <v>893</v>
      </c>
      <c r="D905" s="47" t="str">
        <f t="shared" si="31"/>
        <v/>
      </c>
      <c r="E905" s="355"/>
      <c r="F905" s="447"/>
      <c r="G905" s="447"/>
      <c r="H905" s="515"/>
      <c r="I905" s="386"/>
      <c r="J905" s="15"/>
      <c r="K905" s="378"/>
      <c r="L905" s="344"/>
      <c r="M905" s="344"/>
      <c r="N905" s="344"/>
      <c r="O905" s="360"/>
      <c r="P905" s="361"/>
      <c r="Q905" s="82"/>
    </row>
    <row r="906" spans="3:17" ht="13.5" customHeight="1" x14ac:dyDescent="0.15">
      <c r="C906" s="362">
        <f t="shared" si="32"/>
        <v>894</v>
      </c>
      <c r="D906" s="47" t="str">
        <f t="shared" si="31"/>
        <v/>
      </c>
      <c r="E906" s="355"/>
      <c r="F906" s="447"/>
      <c r="G906" s="447"/>
      <c r="H906" s="515"/>
      <c r="I906" s="386"/>
      <c r="J906" s="15"/>
      <c r="K906" s="378"/>
      <c r="L906" s="344"/>
      <c r="M906" s="344"/>
      <c r="N906" s="344"/>
      <c r="O906" s="360"/>
      <c r="P906" s="361"/>
      <c r="Q906" s="82"/>
    </row>
    <row r="907" spans="3:17" ht="13.5" customHeight="1" x14ac:dyDescent="0.15">
      <c r="C907" s="362">
        <f t="shared" si="32"/>
        <v>895</v>
      </c>
      <c r="D907" s="47" t="str">
        <f t="shared" si="31"/>
        <v/>
      </c>
      <c r="E907" s="355"/>
      <c r="F907" s="447"/>
      <c r="G907" s="447"/>
      <c r="H907" s="515"/>
      <c r="I907" s="386"/>
      <c r="J907" s="15"/>
      <c r="K907" s="378"/>
      <c r="L907" s="344"/>
      <c r="M907" s="344"/>
      <c r="N907" s="344"/>
      <c r="O907" s="360"/>
      <c r="P907" s="361"/>
      <c r="Q907" s="82"/>
    </row>
    <row r="908" spans="3:17" ht="13.5" customHeight="1" x14ac:dyDescent="0.15">
      <c r="C908" s="362">
        <f t="shared" si="32"/>
        <v>896</v>
      </c>
      <c r="D908" s="47" t="str">
        <f t="shared" si="31"/>
        <v/>
      </c>
      <c r="E908" s="355"/>
      <c r="F908" s="447"/>
      <c r="G908" s="447"/>
      <c r="H908" s="515"/>
      <c r="I908" s="386"/>
      <c r="J908" s="15"/>
      <c r="K908" s="378"/>
      <c r="L908" s="344"/>
      <c r="M908" s="344"/>
      <c r="N908" s="344"/>
      <c r="O908" s="360"/>
      <c r="P908" s="361"/>
      <c r="Q908" s="82"/>
    </row>
    <row r="909" spans="3:17" ht="13.5" customHeight="1" x14ac:dyDescent="0.15">
      <c r="C909" s="362">
        <f t="shared" si="32"/>
        <v>897</v>
      </c>
      <c r="D909" s="47" t="str">
        <f t="shared" ref="D909:D972" si="33">IF(E909="","",IF(E909&lt;=$S$2,"○",""))</f>
        <v/>
      </c>
      <c r="E909" s="355"/>
      <c r="F909" s="447"/>
      <c r="G909" s="447"/>
      <c r="H909" s="515"/>
      <c r="I909" s="386"/>
      <c r="J909" s="15"/>
      <c r="K909" s="378"/>
      <c r="L909" s="344"/>
      <c r="M909" s="344"/>
      <c r="N909" s="344"/>
      <c r="O909" s="360"/>
      <c r="P909" s="361"/>
      <c r="Q909" s="82"/>
    </row>
    <row r="910" spans="3:17" ht="13.5" customHeight="1" x14ac:dyDescent="0.15">
      <c r="C910" s="362">
        <f t="shared" si="32"/>
        <v>898</v>
      </c>
      <c r="D910" s="47" t="str">
        <f t="shared" si="33"/>
        <v/>
      </c>
      <c r="E910" s="355"/>
      <c r="F910" s="447"/>
      <c r="G910" s="447"/>
      <c r="H910" s="515"/>
      <c r="I910" s="386"/>
      <c r="J910" s="15"/>
      <c r="K910" s="378"/>
      <c r="L910" s="344"/>
      <c r="M910" s="344"/>
      <c r="N910" s="344"/>
      <c r="O910" s="360"/>
      <c r="P910" s="361"/>
      <c r="Q910" s="82"/>
    </row>
    <row r="911" spans="3:17" ht="13.5" customHeight="1" x14ac:dyDescent="0.15">
      <c r="C911" s="362">
        <f t="shared" si="32"/>
        <v>899</v>
      </c>
      <c r="D911" s="47" t="str">
        <f t="shared" si="33"/>
        <v/>
      </c>
      <c r="E911" s="355"/>
      <c r="F911" s="447"/>
      <c r="G911" s="447"/>
      <c r="H911" s="515"/>
      <c r="I911" s="386"/>
      <c r="J911" s="15"/>
      <c r="K911" s="378"/>
      <c r="L911" s="344"/>
      <c r="M911" s="344"/>
      <c r="N911" s="344"/>
      <c r="O911" s="360"/>
      <c r="P911" s="361"/>
      <c r="Q911" s="82"/>
    </row>
    <row r="912" spans="3:17" ht="13.5" customHeight="1" x14ac:dyDescent="0.15">
      <c r="C912" s="362">
        <f t="shared" si="32"/>
        <v>900</v>
      </c>
      <c r="D912" s="47" t="str">
        <f t="shared" si="33"/>
        <v/>
      </c>
      <c r="E912" s="355"/>
      <c r="F912" s="447"/>
      <c r="G912" s="447"/>
      <c r="H912" s="515"/>
      <c r="I912" s="386"/>
      <c r="J912" s="15"/>
      <c r="K912" s="378"/>
      <c r="L912" s="344"/>
      <c r="M912" s="344"/>
      <c r="N912" s="344"/>
      <c r="O912" s="360"/>
      <c r="P912" s="361"/>
      <c r="Q912" s="82"/>
    </row>
    <row r="913" spans="3:17" ht="13.5" customHeight="1" x14ac:dyDescent="0.15">
      <c r="C913" s="362">
        <f t="shared" si="32"/>
        <v>901</v>
      </c>
      <c r="D913" s="47" t="str">
        <f t="shared" si="33"/>
        <v/>
      </c>
      <c r="E913" s="355"/>
      <c r="F913" s="447"/>
      <c r="G913" s="447"/>
      <c r="H913" s="515"/>
      <c r="I913" s="386"/>
      <c r="J913" s="15"/>
      <c r="K913" s="378"/>
      <c r="L913" s="344"/>
      <c r="M913" s="344"/>
      <c r="N913" s="344"/>
      <c r="O913" s="360"/>
      <c r="P913" s="361"/>
      <c r="Q913" s="82"/>
    </row>
    <row r="914" spans="3:17" ht="13.5" customHeight="1" x14ac:dyDescent="0.15">
      <c r="C914" s="362">
        <f t="shared" si="32"/>
        <v>902</v>
      </c>
      <c r="D914" s="47" t="str">
        <f t="shared" si="33"/>
        <v/>
      </c>
      <c r="E914" s="355"/>
      <c r="F914" s="447"/>
      <c r="G914" s="447"/>
      <c r="H914" s="515"/>
      <c r="I914" s="386"/>
      <c r="J914" s="15"/>
      <c r="K914" s="378"/>
      <c r="L914" s="344"/>
      <c r="M914" s="344"/>
      <c r="N914" s="344"/>
      <c r="O914" s="360"/>
      <c r="P914" s="361"/>
      <c r="Q914" s="82"/>
    </row>
    <row r="915" spans="3:17" ht="13.5" customHeight="1" x14ac:dyDescent="0.15">
      <c r="C915" s="362">
        <f t="shared" si="32"/>
        <v>903</v>
      </c>
      <c r="D915" s="47" t="str">
        <f t="shared" si="33"/>
        <v/>
      </c>
      <c r="E915" s="355"/>
      <c r="F915" s="447"/>
      <c r="G915" s="447"/>
      <c r="H915" s="515"/>
      <c r="I915" s="386"/>
      <c r="J915" s="15"/>
      <c r="K915" s="378"/>
      <c r="L915" s="344"/>
      <c r="M915" s="344"/>
      <c r="N915" s="344"/>
      <c r="O915" s="360"/>
      <c r="P915" s="361"/>
      <c r="Q915" s="82"/>
    </row>
    <row r="916" spans="3:17" ht="13.5" customHeight="1" x14ac:dyDescent="0.15">
      <c r="C916" s="362">
        <f t="shared" si="32"/>
        <v>904</v>
      </c>
      <c r="D916" s="47" t="str">
        <f t="shared" si="33"/>
        <v/>
      </c>
      <c r="E916" s="355"/>
      <c r="F916" s="447"/>
      <c r="G916" s="447"/>
      <c r="H916" s="515"/>
      <c r="I916" s="386"/>
      <c r="J916" s="15"/>
      <c r="K916" s="378"/>
      <c r="L916" s="344"/>
      <c r="M916" s="344"/>
      <c r="N916" s="344"/>
      <c r="O916" s="360"/>
      <c r="P916" s="361"/>
      <c r="Q916" s="82"/>
    </row>
    <row r="917" spans="3:17" ht="13.5" customHeight="1" x14ac:dyDescent="0.15">
      <c r="C917" s="362">
        <f t="shared" si="32"/>
        <v>905</v>
      </c>
      <c r="D917" s="47" t="str">
        <f t="shared" si="33"/>
        <v/>
      </c>
      <c r="E917" s="355"/>
      <c r="F917" s="447"/>
      <c r="G917" s="447"/>
      <c r="H917" s="515"/>
      <c r="I917" s="386"/>
      <c r="J917" s="15"/>
      <c r="K917" s="378"/>
      <c r="L917" s="344"/>
      <c r="M917" s="344"/>
      <c r="N917" s="344"/>
      <c r="O917" s="360"/>
      <c r="P917" s="361"/>
      <c r="Q917" s="82"/>
    </row>
    <row r="918" spans="3:17" ht="13.5" customHeight="1" x14ac:dyDescent="0.15">
      <c r="C918" s="362">
        <f t="shared" si="32"/>
        <v>906</v>
      </c>
      <c r="D918" s="47" t="str">
        <f t="shared" si="33"/>
        <v/>
      </c>
      <c r="E918" s="355"/>
      <c r="F918" s="447"/>
      <c r="G918" s="447"/>
      <c r="H918" s="515"/>
      <c r="I918" s="386"/>
      <c r="J918" s="15"/>
      <c r="K918" s="378"/>
      <c r="L918" s="344"/>
      <c r="M918" s="344"/>
      <c r="N918" s="344"/>
      <c r="O918" s="360"/>
      <c r="P918" s="361"/>
      <c r="Q918" s="82"/>
    </row>
    <row r="919" spans="3:17" ht="13.5" customHeight="1" x14ac:dyDescent="0.15">
      <c r="C919" s="362">
        <f t="shared" si="32"/>
        <v>907</v>
      </c>
      <c r="D919" s="47" t="str">
        <f t="shared" si="33"/>
        <v/>
      </c>
      <c r="E919" s="355"/>
      <c r="F919" s="447"/>
      <c r="G919" s="447"/>
      <c r="H919" s="515"/>
      <c r="I919" s="386"/>
      <c r="J919" s="15"/>
      <c r="K919" s="378"/>
      <c r="L919" s="344"/>
      <c r="M919" s="344"/>
      <c r="N919" s="344"/>
      <c r="O919" s="360"/>
      <c r="P919" s="361"/>
      <c r="Q919" s="82"/>
    </row>
    <row r="920" spans="3:17" ht="13.5" customHeight="1" x14ac:dyDescent="0.15">
      <c r="C920" s="362">
        <f t="shared" si="32"/>
        <v>908</v>
      </c>
      <c r="D920" s="47" t="str">
        <f t="shared" si="33"/>
        <v/>
      </c>
      <c r="E920" s="355"/>
      <c r="F920" s="447"/>
      <c r="G920" s="447"/>
      <c r="H920" s="515"/>
      <c r="I920" s="386"/>
      <c r="J920" s="15"/>
      <c r="K920" s="378"/>
      <c r="L920" s="344"/>
      <c r="M920" s="344"/>
      <c r="N920" s="344"/>
      <c r="O920" s="360"/>
      <c r="P920" s="361"/>
      <c r="Q920" s="82"/>
    </row>
    <row r="921" spans="3:17" ht="13.5" customHeight="1" x14ac:dyDescent="0.15">
      <c r="C921" s="362">
        <f t="shared" si="32"/>
        <v>909</v>
      </c>
      <c r="D921" s="47" t="str">
        <f t="shared" si="33"/>
        <v/>
      </c>
      <c r="E921" s="355"/>
      <c r="F921" s="447"/>
      <c r="G921" s="447"/>
      <c r="H921" s="515"/>
      <c r="I921" s="386"/>
      <c r="J921" s="15"/>
      <c r="K921" s="378"/>
      <c r="L921" s="344"/>
      <c r="M921" s="344"/>
      <c r="N921" s="344"/>
      <c r="O921" s="360"/>
      <c r="P921" s="361"/>
      <c r="Q921" s="82"/>
    </row>
    <row r="922" spans="3:17" ht="13.5" customHeight="1" x14ac:dyDescent="0.15">
      <c r="C922" s="362">
        <f t="shared" si="32"/>
        <v>910</v>
      </c>
      <c r="D922" s="47" t="str">
        <f t="shared" si="33"/>
        <v/>
      </c>
      <c r="E922" s="355"/>
      <c r="F922" s="447"/>
      <c r="G922" s="447"/>
      <c r="H922" s="515"/>
      <c r="I922" s="386"/>
      <c r="J922" s="15"/>
      <c r="K922" s="378"/>
      <c r="L922" s="344"/>
      <c r="M922" s="344"/>
      <c r="N922" s="344"/>
      <c r="O922" s="360"/>
      <c r="P922" s="361"/>
      <c r="Q922" s="82"/>
    </row>
    <row r="923" spans="3:17" ht="13.5" customHeight="1" x14ac:dyDescent="0.15">
      <c r="C923" s="362">
        <f t="shared" si="32"/>
        <v>911</v>
      </c>
      <c r="D923" s="47" t="str">
        <f t="shared" si="33"/>
        <v/>
      </c>
      <c r="E923" s="355"/>
      <c r="F923" s="447"/>
      <c r="G923" s="447"/>
      <c r="H923" s="515"/>
      <c r="I923" s="386"/>
      <c r="J923" s="15"/>
      <c r="K923" s="378"/>
      <c r="L923" s="344"/>
      <c r="M923" s="344"/>
      <c r="N923" s="344"/>
      <c r="O923" s="360"/>
      <c r="P923" s="361"/>
      <c r="Q923" s="82"/>
    </row>
    <row r="924" spans="3:17" ht="13.5" customHeight="1" x14ac:dyDescent="0.15">
      <c r="C924" s="362">
        <f t="shared" si="32"/>
        <v>912</v>
      </c>
      <c r="D924" s="47" t="str">
        <f t="shared" si="33"/>
        <v/>
      </c>
      <c r="E924" s="355"/>
      <c r="F924" s="447"/>
      <c r="G924" s="447"/>
      <c r="H924" s="515"/>
      <c r="I924" s="386"/>
      <c r="J924" s="15"/>
      <c r="K924" s="378"/>
      <c r="L924" s="344"/>
      <c r="M924" s="344"/>
      <c r="N924" s="344"/>
      <c r="O924" s="360"/>
      <c r="P924" s="361"/>
      <c r="Q924" s="82"/>
    </row>
    <row r="925" spans="3:17" ht="13.5" customHeight="1" x14ac:dyDescent="0.15">
      <c r="C925" s="362">
        <f t="shared" si="32"/>
        <v>913</v>
      </c>
      <c r="D925" s="47" t="str">
        <f t="shared" si="33"/>
        <v/>
      </c>
      <c r="E925" s="355"/>
      <c r="F925" s="447"/>
      <c r="G925" s="447"/>
      <c r="H925" s="515"/>
      <c r="I925" s="386"/>
      <c r="J925" s="15"/>
      <c r="K925" s="378"/>
      <c r="L925" s="344"/>
      <c r="M925" s="344"/>
      <c r="N925" s="344"/>
      <c r="O925" s="360"/>
      <c r="P925" s="361"/>
      <c r="Q925" s="82"/>
    </row>
    <row r="926" spans="3:17" ht="13.5" customHeight="1" x14ac:dyDescent="0.15">
      <c r="C926" s="362">
        <f t="shared" si="32"/>
        <v>914</v>
      </c>
      <c r="D926" s="47" t="str">
        <f t="shared" si="33"/>
        <v/>
      </c>
      <c r="E926" s="355"/>
      <c r="F926" s="447"/>
      <c r="G926" s="447"/>
      <c r="H926" s="515"/>
      <c r="I926" s="386"/>
      <c r="J926" s="15"/>
      <c r="K926" s="378"/>
      <c r="L926" s="344"/>
      <c r="M926" s="344"/>
      <c r="N926" s="344"/>
      <c r="O926" s="360"/>
      <c r="P926" s="361"/>
      <c r="Q926" s="82"/>
    </row>
    <row r="927" spans="3:17" ht="13.5" customHeight="1" x14ac:dyDescent="0.15">
      <c r="C927" s="362">
        <f t="shared" si="32"/>
        <v>915</v>
      </c>
      <c r="D927" s="47" t="str">
        <f t="shared" si="33"/>
        <v/>
      </c>
      <c r="E927" s="355"/>
      <c r="F927" s="447"/>
      <c r="G927" s="447"/>
      <c r="H927" s="515"/>
      <c r="I927" s="386"/>
      <c r="J927" s="15"/>
      <c r="K927" s="378"/>
      <c r="L927" s="344"/>
      <c r="M927" s="344"/>
      <c r="N927" s="344"/>
      <c r="O927" s="360"/>
      <c r="P927" s="361"/>
      <c r="Q927" s="82"/>
    </row>
    <row r="928" spans="3:17" ht="13.5" customHeight="1" x14ac:dyDescent="0.15">
      <c r="C928" s="362">
        <f t="shared" si="32"/>
        <v>916</v>
      </c>
      <c r="D928" s="47" t="str">
        <f t="shared" si="33"/>
        <v/>
      </c>
      <c r="E928" s="355"/>
      <c r="F928" s="447"/>
      <c r="G928" s="447"/>
      <c r="H928" s="515"/>
      <c r="I928" s="386"/>
      <c r="J928" s="15"/>
      <c r="K928" s="378"/>
      <c r="L928" s="344"/>
      <c r="M928" s="344"/>
      <c r="N928" s="344"/>
      <c r="O928" s="360"/>
      <c r="P928" s="361"/>
      <c r="Q928" s="82"/>
    </row>
    <row r="929" spans="3:17" ht="13.5" customHeight="1" x14ac:dyDescent="0.15">
      <c r="C929" s="362">
        <f t="shared" si="32"/>
        <v>917</v>
      </c>
      <c r="D929" s="47" t="str">
        <f t="shared" si="33"/>
        <v/>
      </c>
      <c r="E929" s="355"/>
      <c r="F929" s="447"/>
      <c r="G929" s="447"/>
      <c r="H929" s="515"/>
      <c r="I929" s="386"/>
      <c r="J929" s="15"/>
      <c r="K929" s="378"/>
      <c r="L929" s="344"/>
      <c r="M929" s="344"/>
      <c r="N929" s="344"/>
      <c r="O929" s="360"/>
      <c r="P929" s="361"/>
      <c r="Q929" s="82"/>
    </row>
    <row r="930" spans="3:17" ht="13.5" customHeight="1" x14ac:dyDescent="0.15">
      <c r="C930" s="362">
        <f t="shared" si="32"/>
        <v>918</v>
      </c>
      <c r="D930" s="47" t="str">
        <f t="shared" si="33"/>
        <v/>
      </c>
      <c r="E930" s="355"/>
      <c r="F930" s="447"/>
      <c r="G930" s="447"/>
      <c r="H930" s="515"/>
      <c r="I930" s="386"/>
      <c r="J930" s="15"/>
      <c r="K930" s="378"/>
      <c r="L930" s="344"/>
      <c r="M930" s="344"/>
      <c r="N930" s="344"/>
      <c r="O930" s="360"/>
      <c r="P930" s="361"/>
      <c r="Q930" s="82"/>
    </row>
    <row r="931" spans="3:17" ht="13.5" customHeight="1" x14ac:dyDescent="0.15">
      <c r="C931" s="362">
        <f t="shared" si="32"/>
        <v>919</v>
      </c>
      <c r="D931" s="47" t="str">
        <f t="shared" si="33"/>
        <v/>
      </c>
      <c r="E931" s="355"/>
      <c r="F931" s="447"/>
      <c r="G931" s="447"/>
      <c r="H931" s="515"/>
      <c r="I931" s="386"/>
      <c r="J931" s="15"/>
      <c r="K931" s="378"/>
      <c r="L931" s="344"/>
      <c r="M931" s="344"/>
      <c r="N931" s="344"/>
      <c r="O931" s="360"/>
      <c r="P931" s="361"/>
      <c r="Q931" s="82"/>
    </row>
    <row r="932" spans="3:17" ht="13.5" customHeight="1" x14ac:dyDescent="0.15">
      <c r="C932" s="362">
        <f t="shared" si="32"/>
        <v>920</v>
      </c>
      <c r="D932" s="47" t="str">
        <f t="shared" si="33"/>
        <v/>
      </c>
      <c r="E932" s="355"/>
      <c r="F932" s="447"/>
      <c r="G932" s="447"/>
      <c r="H932" s="515"/>
      <c r="I932" s="386"/>
      <c r="J932" s="15"/>
      <c r="K932" s="378"/>
      <c r="L932" s="344"/>
      <c r="M932" s="344"/>
      <c r="N932" s="344"/>
      <c r="O932" s="360"/>
      <c r="P932" s="361"/>
      <c r="Q932" s="82"/>
    </row>
    <row r="933" spans="3:17" ht="13.5" customHeight="1" x14ac:dyDescent="0.15">
      <c r="C933" s="362">
        <f t="shared" si="32"/>
        <v>921</v>
      </c>
      <c r="D933" s="47" t="str">
        <f t="shared" si="33"/>
        <v/>
      </c>
      <c r="E933" s="355"/>
      <c r="F933" s="447"/>
      <c r="G933" s="447"/>
      <c r="H933" s="515"/>
      <c r="I933" s="386"/>
      <c r="J933" s="15"/>
      <c r="K933" s="378"/>
      <c r="L933" s="344"/>
      <c r="M933" s="344"/>
      <c r="N933" s="344"/>
      <c r="O933" s="360"/>
      <c r="P933" s="361"/>
      <c r="Q933" s="82"/>
    </row>
    <row r="934" spans="3:17" ht="13.5" customHeight="1" x14ac:dyDescent="0.15">
      <c r="C934" s="362">
        <f t="shared" si="32"/>
        <v>922</v>
      </c>
      <c r="D934" s="47" t="str">
        <f t="shared" si="33"/>
        <v/>
      </c>
      <c r="E934" s="355"/>
      <c r="F934" s="447"/>
      <c r="G934" s="447"/>
      <c r="H934" s="515"/>
      <c r="I934" s="386"/>
      <c r="J934" s="15"/>
      <c r="K934" s="378"/>
      <c r="L934" s="344"/>
      <c r="M934" s="344"/>
      <c r="N934" s="344"/>
      <c r="O934" s="360"/>
      <c r="P934" s="361"/>
      <c r="Q934" s="82"/>
    </row>
    <row r="935" spans="3:17" ht="13.5" customHeight="1" x14ac:dyDescent="0.15">
      <c r="C935" s="362">
        <f t="shared" si="32"/>
        <v>923</v>
      </c>
      <c r="D935" s="47" t="str">
        <f t="shared" si="33"/>
        <v/>
      </c>
      <c r="E935" s="355"/>
      <c r="F935" s="447"/>
      <c r="G935" s="447"/>
      <c r="H935" s="515"/>
      <c r="I935" s="386"/>
      <c r="J935" s="15"/>
      <c r="K935" s="378"/>
      <c r="L935" s="344"/>
      <c r="M935" s="344"/>
      <c r="N935" s="344"/>
      <c r="O935" s="360"/>
      <c r="P935" s="361"/>
      <c r="Q935" s="82"/>
    </row>
    <row r="936" spans="3:17" ht="13.5" customHeight="1" x14ac:dyDescent="0.15">
      <c r="C936" s="362">
        <f t="shared" si="32"/>
        <v>924</v>
      </c>
      <c r="D936" s="47" t="str">
        <f t="shared" si="33"/>
        <v/>
      </c>
      <c r="E936" s="355"/>
      <c r="F936" s="447"/>
      <c r="G936" s="447"/>
      <c r="H936" s="515"/>
      <c r="I936" s="386"/>
      <c r="J936" s="15"/>
      <c r="K936" s="378"/>
      <c r="L936" s="344"/>
      <c r="M936" s="344"/>
      <c r="N936" s="344"/>
      <c r="O936" s="360"/>
      <c r="P936" s="361"/>
      <c r="Q936" s="82"/>
    </row>
    <row r="937" spans="3:17" ht="13.5" customHeight="1" x14ac:dyDescent="0.15">
      <c r="C937" s="362">
        <f t="shared" si="32"/>
        <v>925</v>
      </c>
      <c r="D937" s="47" t="str">
        <f t="shared" si="33"/>
        <v/>
      </c>
      <c r="E937" s="355"/>
      <c r="F937" s="447"/>
      <c r="G937" s="447"/>
      <c r="H937" s="515"/>
      <c r="I937" s="386"/>
      <c r="J937" s="15"/>
      <c r="K937" s="378"/>
      <c r="L937" s="344"/>
      <c r="M937" s="344"/>
      <c r="N937" s="344"/>
      <c r="O937" s="360"/>
      <c r="P937" s="361"/>
      <c r="Q937" s="82"/>
    </row>
    <row r="938" spans="3:17" ht="13.5" customHeight="1" x14ac:dyDescent="0.15">
      <c r="C938" s="362">
        <f t="shared" si="32"/>
        <v>926</v>
      </c>
      <c r="D938" s="47" t="str">
        <f t="shared" si="33"/>
        <v/>
      </c>
      <c r="E938" s="355"/>
      <c r="F938" s="447"/>
      <c r="G938" s="447"/>
      <c r="H938" s="515"/>
      <c r="I938" s="386"/>
      <c r="J938" s="15"/>
      <c r="K938" s="378"/>
      <c r="L938" s="344"/>
      <c r="M938" s="344"/>
      <c r="N938" s="344"/>
      <c r="O938" s="360"/>
      <c r="P938" s="361"/>
      <c r="Q938" s="82"/>
    </row>
    <row r="939" spans="3:17" ht="13.5" customHeight="1" x14ac:dyDescent="0.15">
      <c r="C939" s="362">
        <f t="shared" si="32"/>
        <v>927</v>
      </c>
      <c r="D939" s="47" t="str">
        <f t="shared" si="33"/>
        <v/>
      </c>
      <c r="E939" s="355"/>
      <c r="F939" s="447"/>
      <c r="G939" s="447"/>
      <c r="H939" s="515"/>
      <c r="I939" s="386"/>
      <c r="J939" s="15"/>
      <c r="K939" s="378"/>
      <c r="L939" s="344"/>
      <c r="M939" s="344"/>
      <c r="N939" s="344"/>
      <c r="O939" s="360"/>
      <c r="P939" s="361"/>
      <c r="Q939" s="82"/>
    </row>
    <row r="940" spans="3:17" ht="13.5" customHeight="1" x14ac:dyDescent="0.15">
      <c r="C940" s="362">
        <f t="shared" si="32"/>
        <v>928</v>
      </c>
      <c r="D940" s="47" t="str">
        <f t="shared" si="33"/>
        <v/>
      </c>
      <c r="E940" s="355"/>
      <c r="F940" s="447"/>
      <c r="G940" s="447"/>
      <c r="H940" s="515"/>
      <c r="I940" s="386"/>
      <c r="J940" s="15"/>
      <c r="K940" s="378"/>
      <c r="L940" s="344"/>
      <c r="M940" s="344"/>
      <c r="N940" s="344"/>
      <c r="O940" s="360"/>
      <c r="P940" s="361"/>
      <c r="Q940" s="82"/>
    </row>
    <row r="941" spans="3:17" ht="13.5" customHeight="1" x14ac:dyDescent="0.15">
      <c r="C941" s="362">
        <f t="shared" si="32"/>
        <v>929</v>
      </c>
      <c r="D941" s="47" t="str">
        <f t="shared" si="33"/>
        <v/>
      </c>
      <c r="E941" s="355"/>
      <c r="F941" s="447"/>
      <c r="G941" s="447"/>
      <c r="H941" s="515"/>
      <c r="I941" s="386"/>
      <c r="J941" s="15"/>
      <c r="K941" s="378"/>
      <c r="L941" s="344"/>
      <c r="M941" s="344"/>
      <c r="N941" s="344"/>
      <c r="O941" s="360"/>
      <c r="P941" s="361"/>
      <c r="Q941" s="82"/>
    </row>
    <row r="942" spans="3:17" ht="13.5" customHeight="1" x14ac:dyDescent="0.15">
      <c r="C942" s="362">
        <f>C941+1</f>
        <v>930</v>
      </c>
      <c r="D942" s="47" t="str">
        <f t="shared" si="33"/>
        <v/>
      </c>
      <c r="E942" s="355"/>
      <c r="F942" s="447"/>
      <c r="G942" s="447"/>
      <c r="H942" s="515"/>
      <c r="I942" s="386"/>
      <c r="J942" s="15"/>
      <c r="K942" s="378"/>
      <c r="L942" s="344"/>
      <c r="M942" s="344"/>
      <c r="N942" s="344"/>
      <c r="O942" s="360"/>
      <c r="P942" s="361"/>
      <c r="Q942" s="82"/>
    </row>
    <row r="943" spans="3:17" ht="13.5" customHeight="1" x14ac:dyDescent="0.15">
      <c r="C943" s="362">
        <f>C942+1</f>
        <v>931</v>
      </c>
      <c r="D943" s="47" t="str">
        <f t="shared" si="33"/>
        <v/>
      </c>
      <c r="E943" s="355"/>
      <c r="F943" s="447"/>
      <c r="G943" s="447"/>
      <c r="H943" s="515"/>
      <c r="I943" s="386"/>
      <c r="J943" s="15"/>
      <c r="K943" s="378"/>
      <c r="L943" s="344"/>
      <c r="M943" s="344"/>
      <c r="N943" s="344"/>
      <c r="O943" s="360"/>
      <c r="P943" s="361"/>
      <c r="Q943" s="82"/>
    </row>
    <row r="944" spans="3:17" ht="13.5" customHeight="1" x14ac:dyDescent="0.15">
      <c r="C944" s="362">
        <f>C943+1</f>
        <v>932</v>
      </c>
      <c r="D944" s="47" t="str">
        <f t="shared" si="33"/>
        <v/>
      </c>
      <c r="E944" s="355"/>
      <c r="F944" s="447"/>
      <c r="G944" s="447"/>
      <c r="H944" s="515"/>
      <c r="I944" s="386"/>
      <c r="J944" s="15"/>
      <c r="K944" s="378"/>
      <c r="L944" s="344"/>
      <c r="M944" s="344"/>
      <c r="N944" s="344"/>
      <c r="O944" s="360"/>
      <c r="P944" s="361"/>
      <c r="Q944" s="82"/>
    </row>
    <row r="945" spans="3:17" ht="13.5" customHeight="1" x14ac:dyDescent="0.15">
      <c r="C945" s="362">
        <f>C944+1</f>
        <v>933</v>
      </c>
      <c r="D945" s="47" t="str">
        <f t="shared" si="33"/>
        <v/>
      </c>
      <c r="E945" s="355"/>
      <c r="F945" s="447"/>
      <c r="G945" s="447"/>
      <c r="H945" s="515"/>
      <c r="I945" s="386"/>
      <c r="J945" s="15"/>
      <c r="K945" s="378"/>
      <c r="L945" s="344"/>
      <c r="M945" s="344"/>
      <c r="N945" s="344"/>
      <c r="O945" s="360"/>
      <c r="P945" s="361"/>
      <c r="Q945" s="82"/>
    </row>
    <row r="946" spans="3:17" ht="13.5" customHeight="1" x14ac:dyDescent="0.15">
      <c r="C946" s="362">
        <f t="shared" si="32"/>
        <v>934</v>
      </c>
      <c r="D946" s="47" t="str">
        <f t="shared" si="33"/>
        <v/>
      </c>
      <c r="E946" s="355"/>
      <c r="F946" s="447"/>
      <c r="G946" s="447"/>
      <c r="H946" s="515"/>
      <c r="I946" s="386"/>
      <c r="J946" s="15"/>
      <c r="K946" s="378"/>
      <c r="L946" s="344"/>
      <c r="M946" s="344"/>
      <c r="N946" s="344"/>
      <c r="O946" s="360"/>
      <c r="P946" s="361"/>
      <c r="Q946" s="82"/>
    </row>
    <row r="947" spans="3:17" ht="13.5" customHeight="1" x14ac:dyDescent="0.15">
      <c r="C947" s="362">
        <f t="shared" si="32"/>
        <v>935</v>
      </c>
      <c r="D947" s="47" t="str">
        <f t="shared" si="33"/>
        <v/>
      </c>
      <c r="E947" s="355"/>
      <c r="F947" s="447"/>
      <c r="G947" s="447"/>
      <c r="H947" s="515"/>
      <c r="I947" s="386"/>
      <c r="J947" s="15"/>
      <c r="K947" s="378"/>
      <c r="L947" s="344"/>
      <c r="M947" s="344"/>
      <c r="N947" s="344"/>
      <c r="O947" s="360"/>
      <c r="P947" s="361"/>
      <c r="Q947" s="82"/>
    </row>
    <row r="948" spans="3:17" ht="13.5" customHeight="1" x14ac:dyDescent="0.15">
      <c r="C948" s="362">
        <f t="shared" si="32"/>
        <v>936</v>
      </c>
      <c r="D948" s="47" t="str">
        <f t="shared" si="33"/>
        <v/>
      </c>
      <c r="E948" s="355"/>
      <c r="F948" s="447"/>
      <c r="G948" s="447"/>
      <c r="H948" s="515"/>
      <c r="I948" s="386"/>
      <c r="J948" s="15"/>
      <c r="K948" s="378"/>
      <c r="L948" s="344"/>
      <c r="M948" s="344"/>
      <c r="N948" s="344"/>
      <c r="O948" s="360"/>
      <c r="P948" s="361"/>
      <c r="Q948" s="82"/>
    </row>
    <row r="949" spans="3:17" ht="13.5" customHeight="1" x14ac:dyDescent="0.15">
      <c r="C949" s="362">
        <f t="shared" si="32"/>
        <v>937</v>
      </c>
      <c r="D949" s="47" t="str">
        <f t="shared" si="33"/>
        <v/>
      </c>
      <c r="E949" s="355"/>
      <c r="F949" s="447"/>
      <c r="G949" s="447"/>
      <c r="H949" s="515"/>
      <c r="I949" s="386"/>
      <c r="J949" s="15"/>
      <c r="K949" s="378"/>
      <c r="L949" s="344"/>
      <c r="M949" s="344"/>
      <c r="N949" s="344"/>
      <c r="O949" s="360"/>
      <c r="P949" s="361"/>
      <c r="Q949" s="82"/>
    </row>
    <row r="950" spans="3:17" ht="13.5" customHeight="1" x14ac:dyDescent="0.15">
      <c r="C950" s="362">
        <f t="shared" si="32"/>
        <v>938</v>
      </c>
      <c r="D950" s="47" t="str">
        <f t="shared" si="33"/>
        <v/>
      </c>
      <c r="E950" s="355"/>
      <c r="F950" s="447"/>
      <c r="G950" s="447"/>
      <c r="H950" s="515"/>
      <c r="I950" s="386"/>
      <c r="J950" s="15"/>
      <c r="K950" s="378"/>
      <c r="L950" s="344"/>
      <c r="M950" s="344"/>
      <c r="N950" s="344"/>
      <c r="O950" s="360"/>
      <c r="P950" s="361"/>
      <c r="Q950" s="82"/>
    </row>
    <row r="951" spans="3:17" ht="13.5" customHeight="1" x14ac:dyDescent="0.15">
      <c r="C951" s="362">
        <f t="shared" si="32"/>
        <v>939</v>
      </c>
      <c r="D951" s="47" t="str">
        <f t="shared" si="33"/>
        <v/>
      </c>
      <c r="E951" s="355"/>
      <c r="F951" s="447"/>
      <c r="G951" s="447"/>
      <c r="H951" s="515"/>
      <c r="I951" s="386"/>
      <c r="J951" s="15"/>
      <c r="K951" s="378"/>
      <c r="L951" s="344"/>
      <c r="M951" s="344"/>
      <c r="N951" s="344"/>
      <c r="O951" s="360"/>
      <c r="P951" s="361"/>
      <c r="Q951" s="82"/>
    </row>
    <row r="952" spans="3:17" ht="13.5" customHeight="1" x14ac:dyDescent="0.15">
      <c r="C952" s="362">
        <f t="shared" si="32"/>
        <v>940</v>
      </c>
      <c r="D952" s="47" t="str">
        <f t="shared" si="33"/>
        <v/>
      </c>
      <c r="E952" s="355"/>
      <c r="F952" s="447"/>
      <c r="G952" s="447"/>
      <c r="H952" s="515"/>
      <c r="I952" s="386"/>
      <c r="J952" s="15"/>
      <c r="K952" s="378"/>
      <c r="L952" s="344"/>
      <c r="M952" s="344"/>
      <c r="N952" s="344"/>
      <c r="O952" s="360"/>
      <c r="P952" s="361"/>
      <c r="Q952" s="82"/>
    </row>
    <row r="953" spans="3:17" ht="13.5" customHeight="1" x14ac:dyDescent="0.15">
      <c r="C953" s="362">
        <f t="shared" si="32"/>
        <v>941</v>
      </c>
      <c r="D953" s="47" t="str">
        <f t="shared" si="33"/>
        <v/>
      </c>
      <c r="E953" s="355"/>
      <c r="F953" s="447"/>
      <c r="G953" s="447"/>
      <c r="H953" s="515"/>
      <c r="I953" s="386"/>
      <c r="J953" s="15"/>
      <c r="K953" s="378"/>
      <c r="L953" s="344"/>
      <c r="M953" s="344"/>
      <c r="N953" s="344"/>
      <c r="O953" s="360"/>
      <c r="P953" s="361"/>
      <c r="Q953" s="82"/>
    </row>
    <row r="954" spans="3:17" ht="13.5" customHeight="1" x14ac:dyDescent="0.15">
      <c r="C954" s="362">
        <f t="shared" si="32"/>
        <v>942</v>
      </c>
      <c r="D954" s="47" t="str">
        <f t="shared" si="33"/>
        <v/>
      </c>
      <c r="E954" s="355"/>
      <c r="F954" s="447"/>
      <c r="G954" s="447"/>
      <c r="H954" s="515"/>
      <c r="I954" s="386"/>
      <c r="J954" s="15"/>
      <c r="K954" s="378"/>
      <c r="L954" s="344"/>
      <c r="M954" s="344"/>
      <c r="N954" s="344"/>
      <c r="O954" s="360"/>
      <c r="P954" s="361"/>
      <c r="Q954" s="82"/>
    </row>
    <row r="955" spans="3:17" ht="13.5" customHeight="1" x14ac:dyDescent="0.15">
      <c r="C955" s="362">
        <f t="shared" si="32"/>
        <v>943</v>
      </c>
      <c r="D955" s="47" t="str">
        <f t="shared" si="33"/>
        <v/>
      </c>
      <c r="E955" s="355"/>
      <c r="F955" s="447"/>
      <c r="G955" s="447"/>
      <c r="H955" s="515"/>
      <c r="I955" s="386"/>
      <c r="J955" s="15"/>
      <c r="K955" s="378"/>
      <c r="L955" s="344"/>
      <c r="M955" s="344"/>
      <c r="N955" s="344"/>
      <c r="O955" s="360"/>
      <c r="P955" s="361"/>
      <c r="Q955" s="82"/>
    </row>
    <row r="956" spans="3:17" ht="13.5" customHeight="1" x14ac:dyDescent="0.15">
      <c r="C956" s="362">
        <f t="shared" si="32"/>
        <v>944</v>
      </c>
      <c r="D956" s="47" t="str">
        <f t="shared" si="33"/>
        <v/>
      </c>
      <c r="E956" s="355"/>
      <c r="F956" s="447"/>
      <c r="G956" s="447"/>
      <c r="H956" s="515"/>
      <c r="I956" s="386"/>
      <c r="J956" s="15"/>
      <c r="K956" s="378"/>
      <c r="L956" s="344"/>
      <c r="M956" s="344"/>
      <c r="N956" s="344"/>
      <c r="O956" s="360"/>
      <c r="P956" s="361"/>
      <c r="Q956" s="82"/>
    </row>
    <row r="957" spans="3:17" ht="13.5" customHeight="1" x14ac:dyDescent="0.15">
      <c r="C957" s="362">
        <f t="shared" si="32"/>
        <v>945</v>
      </c>
      <c r="D957" s="47" t="str">
        <f t="shared" si="33"/>
        <v/>
      </c>
      <c r="E957" s="355"/>
      <c r="F957" s="447"/>
      <c r="G957" s="447"/>
      <c r="H957" s="515"/>
      <c r="I957" s="386"/>
      <c r="J957" s="15"/>
      <c r="K957" s="378"/>
      <c r="L957" s="344"/>
      <c r="M957" s="344"/>
      <c r="N957" s="344"/>
      <c r="O957" s="360"/>
      <c r="P957" s="361"/>
      <c r="Q957" s="82"/>
    </row>
    <row r="958" spans="3:17" ht="13.5" customHeight="1" x14ac:dyDescent="0.15">
      <c r="C958" s="362">
        <f t="shared" si="32"/>
        <v>946</v>
      </c>
      <c r="D958" s="47" t="str">
        <f t="shared" si="33"/>
        <v/>
      </c>
      <c r="E958" s="355"/>
      <c r="F958" s="447"/>
      <c r="G958" s="447"/>
      <c r="H958" s="515"/>
      <c r="I958" s="386"/>
      <c r="J958" s="15"/>
      <c r="K958" s="378"/>
      <c r="L958" s="344"/>
      <c r="M958" s="344"/>
      <c r="N958" s="344"/>
      <c r="O958" s="360"/>
      <c r="P958" s="361"/>
      <c r="Q958" s="82"/>
    </row>
    <row r="959" spans="3:17" ht="13.5" customHeight="1" x14ac:dyDescent="0.15">
      <c r="C959" s="362">
        <f t="shared" si="32"/>
        <v>947</v>
      </c>
      <c r="D959" s="47" t="str">
        <f t="shared" si="33"/>
        <v/>
      </c>
      <c r="E959" s="355"/>
      <c r="F959" s="447"/>
      <c r="G959" s="447"/>
      <c r="H959" s="515"/>
      <c r="I959" s="386"/>
      <c r="J959" s="15"/>
      <c r="K959" s="378"/>
      <c r="L959" s="344"/>
      <c r="M959" s="344"/>
      <c r="N959" s="344"/>
      <c r="O959" s="360"/>
      <c r="P959" s="361"/>
      <c r="Q959" s="82"/>
    </row>
    <row r="960" spans="3:17" ht="13.5" customHeight="1" x14ac:dyDescent="0.15">
      <c r="C960" s="362">
        <f t="shared" si="32"/>
        <v>948</v>
      </c>
      <c r="D960" s="47" t="str">
        <f t="shared" si="33"/>
        <v/>
      </c>
      <c r="E960" s="355"/>
      <c r="F960" s="447"/>
      <c r="G960" s="447"/>
      <c r="H960" s="515"/>
      <c r="I960" s="386"/>
      <c r="J960" s="15"/>
      <c r="K960" s="378"/>
      <c r="L960" s="344"/>
      <c r="M960" s="344"/>
      <c r="N960" s="344"/>
      <c r="O960" s="360"/>
      <c r="P960" s="361"/>
      <c r="Q960" s="82"/>
    </row>
    <row r="961" spans="3:17" ht="13.5" customHeight="1" x14ac:dyDescent="0.15">
      <c r="C961" s="362">
        <f t="shared" si="32"/>
        <v>949</v>
      </c>
      <c r="D961" s="47" t="str">
        <f t="shared" si="33"/>
        <v/>
      </c>
      <c r="E961" s="355"/>
      <c r="F961" s="447"/>
      <c r="G961" s="447"/>
      <c r="H961" s="515"/>
      <c r="I961" s="386"/>
      <c r="J961" s="15"/>
      <c r="K961" s="378"/>
      <c r="L961" s="344"/>
      <c r="M961" s="344"/>
      <c r="N961" s="344"/>
      <c r="O961" s="360"/>
      <c r="P961" s="361"/>
      <c r="Q961" s="82"/>
    </row>
    <row r="962" spans="3:17" ht="13.5" customHeight="1" x14ac:dyDescent="0.15">
      <c r="C962" s="362">
        <f t="shared" si="32"/>
        <v>950</v>
      </c>
      <c r="D962" s="47" t="str">
        <f t="shared" si="33"/>
        <v/>
      </c>
      <c r="E962" s="355"/>
      <c r="F962" s="447"/>
      <c r="G962" s="447"/>
      <c r="H962" s="515"/>
      <c r="I962" s="386"/>
      <c r="J962" s="15"/>
      <c r="K962" s="378"/>
      <c r="L962" s="344"/>
      <c r="M962" s="344"/>
      <c r="N962" s="344"/>
      <c r="O962" s="360"/>
      <c r="P962" s="361"/>
      <c r="Q962" s="82"/>
    </row>
    <row r="963" spans="3:17" ht="13.5" customHeight="1" x14ac:dyDescent="0.15">
      <c r="C963" s="362">
        <f t="shared" si="32"/>
        <v>951</v>
      </c>
      <c r="D963" s="47" t="str">
        <f t="shared" si="33"/>
        <v/>
      </c>
      <c r="E963" s="355"/>
      <c r="F963" s="447"/>
      <c r="G963" s="447"/>
      <c r="H963" s="515"/>
      <c r="I963" s="386"/>
      <c r="J963" s="15"/>
      <c r="K963" s="378"/>
      <c r="L963" s="344"/>
      <c r="M963" s="344"/>
      <c r="N963" s="344"/>
      <c r="O963" s="360"/>
      <c r="P963" s="361"/>
      <c r="Q963" s="82"/>
    </row>
    <row r="964" spans="3:17" ht="13.5" customHeight="1" x14ac:dyDescent="0.15">
      <c r="C964" s="362">
        <f t="shared" si="32"/>
        <v>952</v>
      </c>
      <c r="D964" s="47" t="str">
        <f t="shared" si="33"/>
        <v/>
      </c>
      <c r="E964" s="355"/>
      <c r="F964" s="447"/>
      <c r="G964" s="447"/>
      <c r="H964" s="515"/>
      <c r="I964" s="386"/>
      <c r="J964" s="15"/>
      <c r="K964" s="378"/>
      <c r="L964" s="344"/>
      <c r="M964" s="344"/>
      <c r="N964" s="344"/>
      <c r="O964" s="360"/>
      <c r="P964" s="361"/>
      <c r="Q964" s="82"/>
    </row>
    <row r="965" spans="3:17" ht="13.5" customHeight="1" x14ac:dyDescent="0.15">
      <c r="C965" s="362">
        <f t="shared" si="32"/>
        <v>953</v>
      </c>
      <c r="D965" s="47" t="str">
        <f t="shared" si="33"/>
        <v/>
      </c>
      <c r="E965" s="355"/>
      <c r="F965" s="447"/>
      <c r="G965" s="447"/>
      <c r="H965" s="515"/>
      <c r="I965" s="386"/>
      <c r="J965" s="15"/>
      <c r="K965" s="378"/>
      <c r="L965" s="344"/>
      <c r="M965" s="344"/>
      <c r="N965" s="344"/>
      <c r="O965" s="360"/>
      <c r="P965" s="361"/>
      <c r="Q965" s="82"/>
    </row>
    <row r="966" spans="3:17" ht="13.5" customHeight="1" x14ac:dyDescent="0.15">
      <c r="C966" s="362">
        <f t="shared" ref="C966:C1002" si="34">C965+1</f>
        <v>954</v>
      </c>
      <c r="D966" s="47" t="str">
        <f t="shared" si="33"/>
        <v/>
      </c>
      <c r="E966" s="355"/>
      <c r="F966" s="447"/>
      <c r="G966" s="447"/>
      <c r="H966" s="515"/>
      <c r="I966" s="386"/>
      <c r="J966" s="15"/>
      <c r="K966" s="378"/>
      <c r="L966" s="344"/>
      <c r="M966" s="344"/>
      <c r="N966" s="344"/>
      <c r="O966" s="360"/>
      <c r="P966" s="361"/>
      <c r="Q966" s="82"/>
    </row>
    <row r="967" spans="3:17" ht="13.5" customHeight="1" x14ac:dyDescent="0.15">
      <c r="C967" s="362">
        <f t="shared" si="34"/>
        <v>955</v>
      </c>
      <c r="D967" s="47" t="str">
        <f t="shared" si="33"/>
        <v/>
      </c>
      <c r="E967" s="355"/>
      <c r="F967" s="447"/>
      <c r="G967" s="447"/>
      <c r="H967" s="515"/>
      <c r="I967" s="386"/>
      <c r="J967" s="15"/>
      <c r="K967" s="378"/>
      <c r="L967" s="344"/>
      <c r="M967" s="344"/>
      <c r="N967" s="344"/>
      <c r="O967" s="360"/>
      <c r="P967" s="361"/>
      <c r="Q967" s="82"/>
    </row>
    <row r="968" spans="3:17" ht="13.5" customHeight="1" x14ac:dyDescent="0.15">
      <c r="C968" s="362">
        <f t="shared" si="34"/>
        <v>956</v>
      </c>
      <c r="D968" s="47" t="str">
        <f t="shared" si="33"/>
        <v/>
      </c>
      <c r="E968" s="355"/>
      <c r="F968" s="447"/>
      <c r="G968" s="447"/>
      <c r="H968" s="515"/>
      <c r="I968" s="386"/>
      <c r="J968" s="15"/>
      <c r="K968" s="378"/>
      <c r="L968" s="344"/>
      <c r="M968" s="344"/>
      <c r="N968" s="344"/>
      <c r="O968" s="360"/>
      <c r="P968" s="361"/>
      <c r="Q968" s="82"/>
    </row>
    <row r="969" spans="3:17" ht="13.5" customHeight="1" x14ac:dyDescent="0.15">
      <c r="C969" s="362">
        <f t="shared" si="34"/>
        <v>957</v>
      </c>
      <c r="D969" s="47" t="str">
        <f t="shared" si="33"/>
        <v/>
      </c>
      <c r="E969" s="355"/>
      <c r="F969" s="447"/>
      <c r="G969" s="447"/>
      <c r="H969" s="515"/>
      <c r="I969" s="386"/>
      <c r="J969" s="15"/>
      <c r="K969" s="378"/>
      <c r="L969" s="344"/>
      <c r="M969" s="344"/>
      <c r="N969" s="344"/>
      <c r="O969" s="360"/>
      <c r="P969" s="361"/>
      <c r="Q969" s="82"/>
    </row>
    <row r="970" spans="3:17" ht="13.5" customHeight="1" x14ac:dyDescent="0.15">
      <c r="C970" s="362">
        <f t="shared" si="34"/>
        <v>958</v>
      </c>
      <c r="D970" s="47" t="str">
        <f t="shared" si="33"/>
        <v/>
      </c>
      <c r="E970" s="355"/>
      <c r="F970" s="447"/>
      <c r="G970" s="447"/>
      <c r="H970" s="515"/>
      <c r="I970" s="386"/>
      <c r="J970" s="15"/>
      <c r="K970" s="378"/>
      <c r="L970" s="344"/>
      <c r="M970" s="344"/>
      <c r="N970" s="344"/>
      <c r="O970" s="360"/>
      <c r="P970" s="361"/>
      <c r="Q970" s="82"/>
    </row>
    <row r="971" spans="3:17" ht="13.5" customHeight="1" x14ac:dyDescent="0.15">
      <c r="C971" s="362">
        <f t="shared" si="34"/>
        <v>959</v>
      </c>
      <c r="D971" s="47" t="str">
        <f t="shared" si="33"/>
        <v/>
      </c>
      <c r="E971" s="355"/>
      <c r="F971" s="447"/>
      <c r="G971" s="447"/>
      <c r="H971" s="515"/>
      <c r="I971" s="386"/>
      <c r="J971" s="15"/>
      <c r="K971" s="378"/>
      <c r="L971" s="344"/>
      <c r="M971" s="344"/>
      <c r="N971" s="344"/>
      <c r="O971" s="360"/>
      <c r="P971" s="361"/>
      <c r="Q971" s="82"/>
    </row>
    <row r="972" spans="3:17" ht="13.5" customHeight="1" x14ac:dyDescent="0.15">
      <c r="C972" s="362">
        <f t="shared" si="34"/>
        <v>960</v>
      </c>
      <c r="D972" s="47" t="str">
        <f t="shared" si="33"/>
        <v/>
      </c>
      <c r="E972" s="355"/>
      <c r="F972" s="447"/>
      <c r="G972" s="447"/>
      <c r="H972" s="515"/>
      <c r="I972" s="386"/>
      <c r="J972" s="15"/>
      <c r="K972" s="378"/>
      <c r="L972" s="344"/>
      <c r="M972" s="344"/>
      <c r="N972" s="344"/>
      <c r="O972" s="360"/>
      <c r="P972" s="361"/>
      <c r="Q972" s="82"/>
    </row>
    <row r="973" spans="3:17" ht="13.5" customHeight="1" x14ac:dyDescent="0.15">
      <c r="C973" s="362">
        <f t="shared" si="34"/>
        <v>961</v>
      </c>
      <c r="D973" s="47" t="str">
        <f t="shared" ref="D973:D1002" si="35">IF(E973="","",IF(E973&lt;=$S$2,"○",""))</f>
        <v/>
      </c>
      <c r="E973" s="355"/>
      <c r="F973" s="447"/>
      <c r="G973" s="447"/>
      <c r="H973" s="515"/>
      <c r="I973" s="386"/>
      <c r="J973" s="15"/>
      <c r="K973" s="378"/>
      <c r="L973" s="344"/>
      <c r="M973" s="344"/>
      <c r="N973" s="344"/>
      <c r="O973" s="360"/>
      <c r="P973" s="361"/>
      <c r="Q973" s="82"/>
    </row>
    <row r="974" spans="3:17" ht="13.5" customHeight="1" x14ac:dyDescent="0.15">
      <c r="C974" s="362">
        <f t="shared" si="34"/>
        <v>962</v>
      </c>
      <c r="D974" s="47" t="str">
        <f t="shared" si="35"/>
        <v/>
      </c>
      <c r="E974" s="355"/>
      <c r="F974" s="447"/>
      <c r="G974" s="447"/>
      <c r="H974" s="515"/>
      <c r="I974" s="386"/>
      <c r="J974" s="15"/>
      <c r="K974" s="378"/>
      <c r="L974" s="344"/>
      <c r="M974" s="344"/>
      <c r="N974" s="344"/>
      <c r="O974" s="360"/>
      <c r="P974" s="361"/>
      <c r="Q974" s="82"/>
    </row>
    <row r="975" spans="3:17" ht="13.5" customHeight="1" x14ac:dyDescent="0.15">
      <c r="C975" s="362">
        <f t="shared" si="34"/>
        <v>963</v>
      </c>
      <c r="D975" s="47" t="str">
        <f t="shared" si="35"/>
        <v/>
      </c>
      <c r="E975" s="355"/>
      <c r="F975" s="447"/>
      <c r="G975" s="447"/>
      <c r="H975" s="515"/>
      <c r="I975" s="386"/>
      <c r="J975" s="15"/>
      <c r="K975" s="378"/>
      <c r="L975" s="344"/>
      <c r="M975" s="344"/>
      <c r="N975" s="344"/>
      <c r="O975" s="360"/>
      <c r="P975" s="361"/>
      <c r="Q975" s="82"/>
    </row>
    <row r="976" spans="3:17" ht="13.5" customHeight="1" x14ac:dyDescent="0.15">
      <c r="C976" s="362">
        <f t="shared" si="34"/>
        <v>964</v>
      </c>
      <c r="D976" s="47" t="str">
        <f t="shared" si="35"/>
        <v/>
      </c>
      <c r="E976" s="355"/>
      <c r="F976" s="447"/>
      <c r="G976" s="447"/>
      <c r="H976" s="515"/>
      <c r="I976" s="386"/>
      <c r="J976" s="15"/>
      <c r="K976" s="378"/>
      <c r="L976" s="344"/>
      <c r="M976" s="344"/>
      <c r="N976" s="344"/>
      <c r="O976" s="360"/>
      <c r="P976" s="361"/>
      <c r="Q976" s="82"/>
    </row>
    <row r="977" spans="3:17" ht="13.5" customHeight="1" x14ac:dyDescent="0.15">
      <c r="C977" s="362">
        <f t="shared" si="34"/>
        <v>965</v>
      </c>
      <c r="D977" s="47" t="str">
        <f t="shared" si="35"/>
        <v/>
      </c>
      <c r="E977" s="355"/>
      <c r="F977" s="447"/>
      <c r="G977" s="447"/>
      <c r="H977" s="515"/>
      <c r="I977" s="386"/>
      <c r="J977" s="15"/>
      <c r="K977" s="378"/>
      <c r="L977" s="344"/>
      <c r="M977" s="344"/>
      <c r="N977" s="344"/>
      <c r="O977" s="360"/>
      <c r="P977" s="361"/>
      <c r="Q977" s="82"/>
    </row>
    <row r="978" spans="3:17" ht="13.5" customHeight="1" x14ac:dyDescent="0.15">
      <c r="C978" s="362">
        <f t="shared" si="34"/>
        <v>966</v>
      </c>
      <c r="D978" s="47" t="str">
        <f t="shared" si="35"/>
        <v/>
      </c>
      <c r="E978" s="355"/>
      <c r="F978" s="447"/>
      <c r="G978" s="447"/>
      <c r="H978" s="515"/>
      <c r="I978" s="386"/>
      <c r="J978" s="15"/>
      <c r="K978" s="378"/>
      <c r="L978" s="344"/>
      <c r="M978" s="344"/>
      <c r="N978" s="344"/>
      <c r="O978" s="360"/>
      <c r="P978" s="361"/>
      <c r="Q978" s="82"/>
    </row>
    <row r="979" spans="3:17" ht="13.5" customHeight="1" x14ac:dyDescent="0.15">
      <c r="C979" s="362">
        <f t="shared" si="34"/>
        <v>967</v>
      </c>
      <c r="D979" s="47" t="str">
        <f t="shared" si="35"/>
        <v/>
      </c>
      <c r="E979" s="355"/>
      <c r="F979" s="447"/>
      <c r="G979" s="447"/>
      <c r="H979" s="515"/>
      <c r="I979" s="386"/>
      <c r="J979" s="15"/>
      <c r="K979" s="378"/>
      <c r="L979" s="344"/>
      <c r="M979" s="344"/>
      <c r="N979" s="344"/>
      <c r="O979" s="360"/>
      <c r="P979" s="361"/>
      <c r="Q979" s="82"/>
    </row>
    <row r="980" spans="3:17" ht="13.5" customHeight="1" x14ac:dyDescent="0.15">
      <c r="C980" s="362">
        <f t="shared" si="34"/>
        <v>968</v>
      </c>
      <c r="D980" s="47" t="str">
        <f t="shared" si="35"/>
        <v/>
      </c>
      <c r="E980" s="355"/>
      <c r="F980" s="447"/>
      <c r="G980" s="447"/>
      <c r="H980" s="515"/>
      <c r="I980" s="386"/>
      <c r="J980" s="15"/>
      <c r="K980" s="378"/>
      <c r="L980" s="344"/>
      <c r="M980" s="344"/>
      <c r="N980" s="344"/>
      <c r="O980" s="360"/>
      <c r="P980" s="361"/>
      <c r="Q980" s="82"/>
    </row>
    <row r="981" spans="3:17" ht="13.5" customHeight="1" x14ac:dyDescent="0.15">
      <c r="C981" s="362">
        <f t="shared" si="34"/>
        <v>969</v>
      </c>
      <c r="D981" s="47" t="str">
        <f t="shared" si="35"/>
        <v/>
      </c>
      <c r="E981" s="355"/>
      <c r="F981" s="447"/>
      <c r="G981" s="447"/>
      <c r="H981" s="515"/>
      <c r="I981" s="386"/>
      <c r="J981" s="15"/>
      <c r="K981" s="378"/>
      <c r="L981" s="344"/>
      <c r="M981" s="344"/>
      <c r="N981" s="344"/>
      <c r="O981" s="360"/>
      <c r="P981" s="361"/>
      <c r="Q981" s="82"/>
    </row>
    <row r="982" spans="3:17" ht="13.5" customHeight="1" x14ac:dyDescent="0.15">
      <c r="C982" s="362">
        <f t="shared" si="34"/>
        <v>970</v>
      </c>
      <c r="D982" s="47" t="str">
        <f t="shared" si="35"/>
        <v/>
      </c>
      <c r="E982" s="355"/>
      <c r="F982" s="447"/>
      <c r="G982" s="447"/>
      <c r="H982" s="515"/>
      <c r="I982" s="386"/>
      <c r="J982" s="15"/>
      <c r="K982" s="378"/>
      <c r="L982" s="344"/>
      <c r="M982" s="344"/>
      <c r="N982" s="344"/>
      <c r="O982" s="360"/>
      <c r="P982" s="361"/>
      <c r="Q982" s="82"/>
    </row>
    <row r="983" spans="3:17" ht="13.5" customHeight="1" x14ac:dyDescent="0.15">
      <c r="C983" s="362">
        <f t="shared" si="34"/>
        <v>971</v>
      </c>
      <c r="D983" s="47" t="str">
        <f t="shared" si="35"/>
        <v/>
      </c>
      <c r="E983" s="355"/>
      <c r="F983" s="447"/>
      <c r="G983" s="447"/>
      <c r="H983" s="515"/>
      <c r="I983" s="386"/>
      <c r="J983" s="15"/>
      <c r="K983" s="378"/>
      <c r="L983" s="344"/>
      <c r="M983" s="344"/>
      <c r="N983" s="344"/>
      <c r="O983" s="360"/>
      <c r="P983" s="361"/>
      <c r="Q983" s="82"/>
    </row>
    <row r="984" spans="3:17" ht="13.5" customHeight="1" x14ac:dyDescent="0.15">
      <c r="C984" s="362">
        <f t="shared" si="34"/>
        <v>972</v>
      </c>
      <c r="D984" s="47" t="str">
        <f t="shared" si="35"/>
        <v/>
      </c>
      <c r="E984" s="355"/>
      <c r="F984" s="447"/>
      <c r="G984" s="447"/>
      <c r="H984" s="515"/>
      <c r="I984" s="386"/>
      <c r="J984" s="15"/>
      <c r="K984" s="378"/>
      <c r="L984" s="344"/>
      <c r="M984" s="344"/>
      <c r="N984" s="344"/>
      <c r="O984" s="360"/>
      <c r="P984" s="361"/>
      <c r="Q984" s="82"/>
    </row>
    <row r="985" spans="3:17" ht="13.5" customHeight="1" x14ac:dyDescent="0.15">
      <c r="C985" s="362">
        <f t="shared" si="34"/>
        <v>973</v>
      </c>
      <c r="D985" s="47" t="str">
        <f t="shared" si="35"/>
        <v/>
      </c>
      <c r="E985" s="355"/>
      <c r="F985" s="447"/>
      <c r="G985" s="447"/>
      <c r="H985" s="515"/>
      <c r="I985" s="386"/>
      <c r="J985" s="15"/>
      <c r="K985" s="378"/>
      <c r="L985" s="344"/>
      <c r="M985" s="344"/>
      <c r="N985" s="344"/>
      <c r="O985" s="360"/>
      <c r="P985" s="361"/>
      <c r="Q985" s="82"/>
    </row>
    <row r="986" spans="3:17" ht="13.5" customHeight="1" x14ac:dyDescent="0.15">
      <c r="C986" s="362">
        <f t="shared" si="34"/>
        <v>974</v>
      </c>
      <c r="D986" s="47" t="str">
        <f t="shared" si="35"/>
        <v/>
      </c>
      <c r="E986" s="355"/>
      <c r="F986" s="447"/>
      <c r="G986" s="447"/>
      <c r="H986" s="515"/>
      <c r="I986" s="386"/>
      <c r="J986" s="15"/>
      <c r="K986" s="378"/>
      <c r="L986" s="344"/>
      <c r="M986" s="344"/>
      <c r="N986" s="344"/>
      <c r="O986" s="360"/>
      <c r="P986" s="361"/>
      <c r="Q986" s="82"/>
    </row>
    <row r="987" spans="3:17" ht="13.5" customHeight="1" x14ac:dyDescent="0.15">
      <c r="C987" s="362">
        <f t="shared" si="34"/>
        <v>975</v>
      </c>
      <c r="D987" s="47" t="str">
        <f t="shared" si="35"/>
        <v/>
      </c>
      <c r="E987" s="355"/>
      <c r="F987" s="447"/>
      <c r="G987" s="447"/>
      <c r="H987" s="515"/>
      <c r="I987" s="386"/>
      <c r="J987" s="15"/>
      <c r="K987" s="378"/>
      <c r="L987" s="344"/>
      <c r="M987" s="344"/>
      <c r="N987" s="344"/>
      <c r="O987" s="360"/>
      <c r="P987" s="361"/>
      <c r="Q987" s="82"/>
    </row>
    <row r="988" spans="3:17" ht="13.5" customHeight="1" x14ac:dyDescent="0.15">
      <c r="C988" s="362">
        <f t="shared" si="34"/>
        <v>976</v>
      </c>
      <c r="D988" s="47" t="str">
        <f t="shared" si="35"/>
        <v/>
      </c>
      <c r="E988" s="355"/>
      <c r="F988" s="447"/>
      <c r="G988" s="447"/>
      <c r="H988" s="515"/>
      <c r="I988" s="386"/>
      <c r="J988" s="15"/>
      <c r="K988" s="378"/>
      <c r="L988" s="344"/>
      <c r="M988" s="344"/>
      <c r="N988" s="344"/>
      <c r="O988" s="360"/>
      <c r="P988" s="361"/>
      <c r="Q988" s="82"/>
    </row>
    <row r="989" spans="3:17" ht="13.5" customHeight="1" x14ac:dyDescent="0.15">
      <c r="C989" s="362">
        <f t="shared" si="34"/>
        <v>977</v>
      </c>
      <c r="D989" s="47" t="str">
        <f t="shared" si="35"/>
        <v/>
      </c>
      <c r="E989" s="355"/>
      <c r="F989" s="447"/>
      <c r="G989" s="447"/>
      <c r="H989" s="515"/>
      <c r="I989" s="386"/>
      <c r="J989" s="15"/>
      <c r="K989" s="378"/>
      <c r="L989" s="344"/>
      <c r="M989" s="344"/>
      <c r="N989" s="344"/>
      <c r="O989" s="360"/>
      <c r="P989" s="361"/>
      <c r="Q989" s="82"/>
    </row>
    <row r="990" spans="3:17" ht="13.5" customHeight="1" x14ac:dyDescent="0.15">
      <c r="C990" s="362">
        <f t="shared" si="34"/>
        <v>978</v>
      </c>
      <c r="D990" s="47" t="str">
        <f t="shared" si="35"/>
        <v/>
      </c>
      <c r="E990" s="355"/>
      <c r="F990" s="447"/>
      <c r="G990" s="447"/>
      <c r="H990" s="515"/>
      <c r="I990" s="386"/>
      <c r="J990" s="15"/>
      <c r="K990" s="378"/>
      <c r="L990" s="344"/>
      <c r="M990" s="344"/>
      <c r="N990" s="344"/>
      <c r="O990" s="360"/>
      <c r="P990" s="361"/>
      <c r="Q990" s="82"/>
    </row>
    <row r="991" spans="3:17" ht="13.5" customHeight="1" x14ac:dyDescent="0.15">
      <c r="C991" s="362">
        <f t="shared" si="34"/>
        <v>979</v>
      </c>
      <c r="D991" s="47" t="str">
        <f t="shared" si="35"/>
        <v/>
      </c>
      <c r="E991" s="355"/>
      <c r="F991" s="447"/>
      <c r="G991" s="447"/>
      <c r="H991" s="515"/>
      <c r="I991" s="386"/>
      <c r="J991" s="15"/>
      <c r="K991" s="378"/>
      <c r="L991" s="344"/>
      <c r="M991" s="344"/>
      <c r="N991" s="344"/>
      <c r="O991" s="360"/>
      <c r="P991" s="361"/>
      <c r="Q991" s="82"/>
    </row>
    <row r="992" spans="3:17" ht="13.5" customHeight="1" x14ac:dyDescent="0.15">
      <c r="C992" s="362">
        <f t="shared" si="34"/>
        <v>980</v>
      </c>
      <c r="D992" s="47" t="str">
        <f t="shared" si="35"/>
        <v/>
      </c>
      <c r="E992" s="355"/>
      <c r="F992" s="447"/>
      <c r="G992" s="447"/>
      <c r="H992" s="515"/>
      <c r="I992" s="386"/>
      <c r="J992" s="15"/>
      <c r="K992" s="378"/>
      <c r="L992" s="344"/>
      <c r="M992" s="344"/>
      <c r="N992" s="344"/>
      <c r="O992" s="360"/>
      <c r="P992" s="361"/>
      <c r="Q992" s="82"/>
    </row>
    <row r="993" spans="3:17" ht="13.5" customHeight="1" x14ac:dyDescent="0.15">
      <c r="C993" s="362">
        <f t="shared" si="34"/>
        <v>981</v>
      </c>
      <c r="D993" s="47" t="str">
        <f t="shared" si="35"/>
        <v/>
      </c>
      <c r="E993" s="355"/>
      <c r="F993" s="447"/>
      <c r="G993" s="447"/>
      <c r="H993" s="515"/>
      <c r="I993" s="386"/>
      <c r="J993" s="15"/>
      <c r="K993" s="378"/>
      <c r="L993" s="344"/>
      <c r="M993" s="344"/>
      <c r="N993" s="344"/>
      <c r="O993" s="360"/>
      <c r="P993" s="361"/>
      <c r="Q993" s="82"/>
    </row>
    <row r="994" spans="3:17" ht="13.5" customHeight="1" x14ac:dyDescent="0.15">
      <c r="C994" s="362">
        <f t="shared" si="34"/>
        <v>982</v>
      </c>
      <c r="D994" s="47" t="str">
        <f t="shared" si="35"/>
        <v/>
      </c>
      <c r="E994" s="355"/>
      <c r="F994" s="447"/>
      <c r="G994" s="447"/>
      <c r="H994" s="515"/>
      <c r="I994" s="386"/>
      <c r="J994" s="15"/>
      <c r="K994" s="378"/>
      <c r="L994" s="344"/>
      <c r="M994" s="344"/>
      <c r="N994" s="344"/>
      <c r="O994" s="360"/>
      <c r="P994" s="361"/>
      <c r="Q994" s="82"/>
    </row>
    <row r="995" spans="3:17" ht="13.5" customHeight="1" x14ac:dyDescent="0.15">
      <c r="C995" s="362">
        <f t="shared" si="34"/>
        <v>983</v>
      </c>
      <c r="D995" s="47" t="str">
        <f t="shared" si="35"/>
        <v/>
      </c>
      <c r="E995" s="355"/>
      <c r="F995" s="447"/>
      <c r="G995" s="447"/>
      <c r="H995" s="515"/>
      <c r="I995" s="386"/>
      <c r="J995" s="15"/>
      <c r="K995" s="378"/>
      <c r="L995" s="344"/>
      <c r="M995" s="344"/>
      <c r="N995" s="344"/>
      <c r="O995" s="360"/>
      <c r="P995" s="361"/>
      <c r="Q995" s="82"/>
    </row>
    <row r="996" spans="3:17" ht="13.5" customHeight="1" x14ac:dyDescent="0.15">
      <c r="C996" s="362">
        <f t="shared" si="34"/>
        <v>984</v>
      </c>
      <c r="D996" s="47" t="str">
        <f t="shared" si="35"/>
        <v/>
      </c>
      <c r="E996" s="355"/>
      <c r="F996" s="447"/>
      <c r="G996" s="447"/>
      <c r="H996" s="515"/>
      <c r="I996" s="386"/>
      <c r="J996" s="15"/>
      <c r="K996" s="378"/>
      <c r="L996" s="344"/>
      <c r="M996" s="344"/>
      <c r="N996" s="344"/>
      <c r="O996" s="360"/>
      <c r="P996" s="361"/>
      <c r="Q996" s="82"/>
    </row>
    <row r="997" spans="3:17" ht="13.5" customHeight="1" x14ac:dyDescent="0.15">
      <c r="C997" s="362">
        <f t="shared" si="34"/>
        <v>985</v>
      </c>
      <c r="D997" s="47" t="str">
        <f t="shared" si="35"/>
        <v/>
      </c>
      <c r="E997" s="355"/>
      <c r="F997" s="447"/>
      <c r="G997" s="447"/>
      <c r="H997" s="515"/>
      <c r="I997" s="386"/>
      <c r="J997" s="15"/>
      <c r="K997" s="378"/>
      <c r="L997" s="344"/>
      <c r="M997" s="344"/>
      <c r="N997" s="344"/>
      <c r="O997" s="360"/>
      <c r="P997" s="361"/>
      <c r="Q997" s="82"/>
    </row>
    <row r="998" spans="3:17" ht="13.5" customHeight="1" x14ac:dyDescent="0.15">
      <c r="C998" s="362">
        <f t="shared" si="34"/>
        <v>986</v>
      </c>
      <c r="D998" s="47" t="str">
        <f t="shared" si="35"/>
        <v/>
      </c>
      <c r="E998" s="355"/>
      <c r="F998" s="447"/>
      <c r="G998" s="447"/>
      <c r="H998" s="515"/>
      <c r="I998" s="386"/>
      <c r="J998" s="15"/>
      <c r="K998" s="378"/>
      <c r="L998" s="344"/>
      <c r="M998" s="344"/>
      <c r="N998" s="344"/>
      <c r="O998" s="360"/>
      <c r="P998" s="361"/>
      <c r="Q998" s="82"/>
    </row>
    <row r="999" spans="3:17" ht="13.5" customHeight="1" x14ac:dyDescent="0.15">
      <c r="C999" s="362">
        <f t="shared" si="34"/>
        <v>987</v>
      </c>
      <c r="D999" s="47" t="str">
        <f t="shared" si="35"/>
        <v/>
      </c>
      <c r="E999" s="355"/>
      <c r="F999" s="447"/>
      <c r="G999" s="447"/>
      <c r="H999" s="515"/>
      <c r="I999" s="386"/>
      <c r="J999" s="15"/>
      <c r="K999" s="378"/>
      <c r="L999" s="344"/>
      <c r="M999" s="344"/>
      <c r="N999" s="344"/>
      <c r="O999" s="360"/>
      <c r="P999" s="361"/>
      <c r="Q999" s="82"/>
    </row>
    <row r="1000" spans="3:17" ht="13.5" customHeight="1" x14ac:dyDescent="0.15">
      <c r="C1000" s="362">
        <f t="shared" si="34"/>
        <v>988</v>
      </c>
      <c r="D1000" s="47" t="str">
        <f t="shared" si="35"/>
        <v/>
      </c>
      <c r="E1000" s="355"/>
      <c r="F1000" s="447"/>
      <c r="G1000" s="447"/>
      <c r="H1000" s="515"/>
      <c r="I1000" s="386"/>
      <c r="J1000" s="15"/>
      <c r="K1000" s="378"/>
      <c r="L1000" s="344"/>
      <c r="M1000" s="344"/>
      <c r="N1000" s="344"/>
      <c r="O1000" s="360"/>
      <c r="P1000" s="361"/>
      <c r="Q1000" s="82"/>
    </row>
    <row r="1001" spans="3:17" ht="13.5" customHeight="1" x14ac:dyDescent="0.15">
      <c r="C1001" s="362">
        <f t="shared" si="34"/>
        <v>989</v>
      </c>
      <c r="D1001" s="47" t="str">
        <f t="shared" si="35"/>
        <v/>
      </c>
      <c r="E1001" s="355"/>
      <c r="F1001" s="447"/>
      <c r="G1001" s="447"/>
      <c r="H1001" s="515"/>
      <c r="I1001" s="386"/>
      <c r="J1001" s="15"/>
      <c r="K1001" s="378"/>
      <c r="L1001" s="344"/>
      <c r="M1001" s="344"/>
      <c r="N1001" s="344"/>
      <c r="O1001" s="360"/>
      <c r="P1001" s="361"/>
      <c r="Q1001" s="82"/>
    </row>
    <row r="1002" spans="3:17" ht="13.5" customHeight="1" x14ac:dyDescent="0.15">
      <c r="C1002" s="362">
        <f t="shared" si="34"/>
        <v>990</v>
      </c>
      <c r="D1002" s="47" t="str">
        <f t="shared" si="35"/>
        <v/>
      </c>
      <c r="E1002" s="355"/>
      <c r="F1002" s="447"/>
      <c r="G1002" s="447"/>
      <c r="H1002" s="515"/>
      <c r="I1002" s="386"/>
      <c r="J1002" s="15"/>
      <c r="K1002" s="378"/>
      <c r="L1002" s="344"/>
      <c r="M1002" s="344"/>
      <c r="N1002" s="344"/>
      <c r="O1002" s="360"/>
      <c r="P1002" s="361"/>
      <c r="Q1002" s="82"/>
    </row>
    <row r="1003" spans="3:17" ht="13.5" customHeight="1" x14ac:dyDescent="0.15">
      <c r="C1003" s="365"/>
      <c r="D1003" s="365"/>
      <c r="E1003" s="21"/>
      <c r="F1003" s="365"/>
      <c r="G1003" s="365"/>
      <c r="H1003" s="365"/>
      <c r="I1003" s="397"/>
      <c r="J1003" s="368"/>
      <c r="K1003" s="366"/>
      <c r="L1003" s="366"/>
      <c r="M1003" s="366"/>
      <c r="N1003" s="366"/>
      <c r="O1003" s="3"/>
      <c r="P1003" s="361"/>
      <c r="Q1003" s="82"/>
    </row>
  </sheetData>
  <sheetProtection algorithmName="SHA-512" hashValue="z2bUrSLkTsFeR+nKdYn3wp4D6Sb85KtfiDhzI8TKAt3Rh0rXbVIyMta7KYtenrky6BzjwM3NhsKSEn5ooPMmVQ==" saltValue="/SIJ/G0Urj45MT/wa7NaVQ==" spinCount="100000" sheet="1" selectLockedCells="1"/>
  <mergeCells count="15">
    <mergeCell ref="H5:H7"/>
    <mergeCell ref="J5:J7"/>
    <mergeCell ref="I5:I7"/>
    <mergeCell ref="K5:N5"/>
    <mergeCell ref="K6:K7"/>
    <mergeCell ref="L6:L7"/>
    <mergeCell ref="M6:M7"/>
    <mergeCell ref="N6:N7"/>
    <mergeCell ref="C10:F12"/>
    <mergeCell ref="C9:G9"/>
    <mergeCell ref="C5:C7"/>
    <mergeCell ref="E5:E7"/>
    <mergeCell ref="F5:F7"/>
    <mergeCell ref="G5:G7"/>
    <mergeCell ref="D5:D7"/>
  </mergeCells>
  <phoneticPr fontId="3"/>
  <conditionalFormatting sqref="K13:K1002">
    <cfRule type="expression" dxfId="56" priority="5" stopIfTrue="1">
      <formula>AND(D13="○",K13="")</formula>
    </cfRule>
  </conditionalFormatting>
  <conditionalFormatting sqref="K13:L1002">
    <cfRule type="expression" dxfId="55" priority="19" stopIfTrue="1">
      <formula>AND($I13="",K13="○")</formula>
    </cfRule>
  </conditionalFormatting>
  <conditionalFormatting sqref="L13:L1002">
    <cfRule type="expression" dxfId="54" priority="4" stopIfTrue="1">
      <formula>AND(D13="○",L13="")</formula>
    </cfRule>
    <cfRule type="expression" dxfId="53" priority="18" stopIfTrue="1">
      <formula>AND(L13="○",OR(M13="○",N13="○"))</formula>
    </cfRule>
  </conditionalFormatting>
  <conditionalFormatting sqref="M13:M1002">
    <cfRule type="expression" dxfId="52" priority="3" stopIfTrue="1">
      <formula>AND(D13="○",L13="",M13="")</formula>
    </cfRule>
    <cfRule type="expression" dxfId="51" priority="15" stopIfTrue="1">
      <formula>AND(M13="○",OR(L13="○",N13="○"))</formula>
    </cfRule>
    <cfRule type="expression" dxfId="50" priority="16" stopIfTrue="1">
      <formula>AND($I13="",M13="○")</formula>
    </cfRule>
  </conditionalFormatting>
  <conditionalFormatting sqref="N13:N1002">
    <cfRule type="expression" dxfId="49" priority="2" stopIfTrue="1">
      <formula>AND(D13="○",L13="",M13="",N13="")</formula>
    </cfRule>
    <cfRule type="expression" dxfId="48" priority="8" stopIfTrue="1">
      <formula>AND(N13="○",OR(L13="○",M13="○"))</formula>
    </cfRule>
    <cfRule type="expression" dxfId="47" priority="9" stopIfTrue="1">
      <formula>AND($I13="",N13="○")</formula>
    </cfRule>
  </conditionalFormatting>
  <conditionalFormatting sqref="O13:O672 O701:O732 O761:O792 O821:O852 O881:O912 O941:O972">
    <cfRule type="expression" dxfId="46" priority="22" stopIfTrue="1">
      <formula>AND(#REF!="",O13="○")</formula>
    </cfRule>
  </conditionalFormatting>
  <dataValidations count="2">
    <dataValidation type="list" allowBlank="1" showInputMessage="1" showErrorMessage="1" sqref="K13:N1002" xr:uid="{00000000-0002-0000-0800-000000000000}">
      <formula1>$Q$1:$Q$2</formula1>
    </dataValidation>
    <dataValidation type="list" allowBlank="1" showInputMessage="1" showErrorMessage="1" sqref="H13:H1002" xr:uid="{00000000-0002-0000-0800-000001000000}">
      <formula1>$Q$3:$Y$3</formula1>
    </dataValidation>
  </dataValidations>
  <printOptions horizontalCentered="1"/>
  <pageMargins left="0.39370078740157483" right="0.19685039370078741" top="0.59055118110236227" bottom="0.39370078740157483" header="0.39370078740157483" footer="0.19685039370078741"/>
  <pageSetup paperSize="9" scale="80" firstPageNumber="21" orientation="portrait" horizontalDpi="300" verticalDpi="300" r:id="rId1"/>
  <headerFooter alignWithMargins="0">
    <oddFooter>&amp;C&amp;P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H3062"/>
  <sheetViews>
    <sheetView showGridLines="0" topLeftCell="A2" zoomScale="85" zoomScaleNormal="85" zoomScaleSheetLayoutView="100" workbookViewId="0">
      <selection activeCell="E62" sqref="E62"/>
    </sheetView>
  </sheetViews>
  <sheetFormatPr defaultColWidth="0" defaultRowHeight="13.5" zeroHeight="1" x14ac:dyDescent="0.15"/>
  <cols>
    <col min="1" max="1" width="2.125" style="1" customWidth="1"/>
    <col min="2" max="2" width="2.625" customWidth="1"/>
    <col min="3" max="3" width="3.625" style="1" customWidth="1"/>
    <col min="4" max="4" width="4.625" style="1" customWidth="1"/>
    <col min="5" max="5" width="5.125" style="1" customWidth="1"/>
    <col min="6" max="6" width="6.625" style="1" customWidth="1"/>
    <col min="7" max="7" width="12.625" style="1" customWidth="1"/>
    <col min="8" max="8" width="15.625" style="1" customWidth="1"/>
    <col min="9" max="9" width="22.625" style="1" customWidth="1"/>
    <col min="10" max="10" width="6.625" style="1" customWidth="1"/>
    <col min="11" max="11" width="5.125" style="1" customWidth="1"/>
    <col min="12" max="15" width="6.625" style="1" customWidth="1"/>
    <col min="16" max="17" width="2.625" style="1" customWidth="1"/>
    <col min="18" max="20" width="9" style="1" hidden="1" customWidth="1"/>
    <col min="21" max="16384" width="9" style="1" hidden="1"/>
  </cols>
  <sheetData>
    <row r="1" spans="2:216" ht="13.5" hidden="1" customHeight="1" x14ac:dyDescent="0.15">
      <c r="B1" s="19"/>
      <c r="J1" s="347"/>
      <c r="K1" s="347"/>
      <c r="L1" s="460">
        <f>IF($L$10=0,0,L11/$L$10)</f>
        <v>0</v>
      </c>
      <c r="M1" s="460">
        <f>IF($L$10=0,0,M12/$L$10)</f>
        <v>0</v>
      </c>
      <c r="N1" s="460">
        <f>IF($L$10=0,0,N12/$L$10)</f>
        <v>0</v>
      </c>
      <c r="O1" s="460">
        <f>IF($L$10=0,0,O12/$L$10)</f>
        <v>0</v>
      </c>
      <c r="P1" s="347"/>
      <c r="U1" t="s">
        <v>85</v>
      </c>
      <c r="V1" t="s">
        <v>506</v>
      </c>
      <c r="AD1" s="369" t="s">
        <v>775</v>
      </c>
      <c r="AE1" s="369"/>
      <c r="AF1" s="369"/>
      <c r="AG1" s="369"/>
    </row>
    <row r="2" spans="2:216" x14ac:dyDescent="0.15">
      <c r="G2"/>
      <c r="H2" s="325"/>
      <c r="V2" s="1" t="s">
        <v>130</v>
      </c>
      <c r="W2" s="6">
        <f>点検表!$AS$4</f>
        <v>-15</v>
      </c>
      <c r="Y2" s="1" t="s">
        <v>771</v>
      </c>
      <c r="AA2" s="49" t="e">
        <f>HLOOKUP(W2,AS6:DU63,58,FALSE)</f>
        <v>#N/A</v>
      </c>
      <c r="AD2" s="489"/>
      <c r="AE2" s="369">
        <f>IF(L10=0,0,SUM(L21,L41)/L10)</f>
        <v>0</v>
      </c>
      <c r="AF2" s="369"/>
      <c r="AG2" s="489"/>
      <c r="AS2" s="474"/>
    </row>
    <row r="3" spans="2:216" ht="13.5" customHeight="1" x14ac:dyDescent="0.15">
      <c r="C3" s="1" t="s">
        <v>574</v>
      </c>
      <c r="G3"/>
      <c r="H3" s="325"/>
      <c r="I3" s="474"/>
      <c r="U3" s="80" t="s">
        <v>407</v>
      </c>
      <c r="V3" s="80" t="s">
        <v>458</v>
      </c>
      <c r="W3" s="80" t="s">
        <v>140</v>
      </c>
      <c r="X3" s="80" t="s">
        <v>376</v>
      </c>
      <c r="Y3" s="80" t="s">
        <v>575</v>
      </c>
      <c r="Z3" s="80" t="s">
        <v>576</v>
      </c>
      <c r="AA3" s="80" t="s">
        <v>577</v>
      </c>
      <c r="AB3" s="80" t="s">
        <v>452</v>
      </c>
      <c r="AK3" s="7"/>
      <c r="AL3" s="7"/>
      <c r="AM3" s="7"/>
      <c r="AN3" s="7"/>
      <c r="AO3" s="7"/>
      <c r="AP3" s="7"/>
      <c r="AQ3" s="7"/>
      <c r="AR3" s="7"/>
      <c r="AU3" s="7"/>
      <c r="AV3" s="7"/>
      <c r="AW3" s="7"/>
      <c r="AX3" s="7"/>
      <c r="AY3" s="7"/>
    </row>
    <row r="4" spans="2:216" x14ac:dyDescent="0.15">
      <c r="J4" s="2"/>
      <c r="K4" s="2"/>
      <c r="L4" s="2"/>
      <c r="M4" s="2"/>
      <c r="N4" s="2"/>
      <c r="O4" s="2"/>
      <c r="P4" s="2"/>
      <c r="U4" s="80" t="s">
        <v>762</v>
      </c>
      <c r="V4" s="80" t="s">
        <v>478</v>
      </c>
      <c r="W4" s="80" t="s">
        <v>249</v>
      </c>
      <c r="X4" s="80" t="s">
        <v>11</v>
      </c>
      <c r="Y4" s="80" t="s">
        <v>0</v>
      </c>
      <c r="Z4" s="80" t="s">
        <v>46</v>
      </c>
      <c r="AA4" s="80" t="s">
        <v>40</v>
      </c>
      <c r="AB4" s="80" t="s">
        <v>41</v>
      </c>
      <c r="AC4" s="80" t="s">
        <v>578</v>
      </c>
      <c r="AD4" s="80" t="s">
        <v>579</v>
      </c>
      <c r="AE4" s="80" t="s">
        <v>580</v>
      </c>
      <c r="AF4" s="80" t="s">
        <v>426</v>
      </c>
      <c r="AG4" s="80" t="s">
        <v>448</v>
      </c>
      <c r="AH4" s="80" t="s">
        <v>581</v>
      </c>
      <c r="AI4" s="80" t="s">
        <v>42</v>
      </c>
      <c r="AJ4" s="80" t="s">
        <v>45</v>
      </c>
      <c r="AK4" s="80" t="s">
        <v>442</v>
      </c>
      <c r="AL4" s="80" t="s">
        <v>43</v>
      </c>
      <c r="AM4" s="80" t="s">
        <v>457</v>
      </c>
      <c r="AN4" s="80" t="s">
        <v>44</v>
      </c>
      <c r="AO4" s="80" t="s">
        <v>582</v>
      </c>
      <c r="AP4" s="80" t="s">
        <v>492</v>
      </c>
      <c r="AQ4" s="80" t="s">
        <v>761</v>
      </c>
      <c r="AR4" s="80" t="s">
        <v>583</v>
      </c>
      <c r="AU4" s="7"/>
    </row>
    <row r="5" spans="2:216" ht="15" customHeight="1" x14ac:dyDescent="0.15">
      <c r="C5" s="896" t="s">
        <v>553</v>
      </c>
      <c r="D5" s="827" t="s">
        <v>703</v>
      </c>
      <c r="E5" s="827" t="s">
        <v>511</v>
      </c>
      <c r="F5" s="827" t="s">
        <v>584</v>
      </c>
      <c r="G5" s="896" t="s">
        <v>585</v>
      </c>
      <c r="H5" s="896" t="s">
        <v>586</v>
      </c>
      <c r="I5" s="872" t="s">
        <v>633</v>
      </c>
      <c r="J5" s="873"/>
      <c r="K5" s="873"/>
      <c r="L5" s="873"/>
      <c r="M5" s="874"/>
      <c r="N5" s="827" t="s">
        <v>634</v>
      </c>
      <c r="O5" s="827" t="s">
        <v>635</v>
      </c>
      <c r="P5" s="35"/>
      <c r="U5" s="48" t="s">
        <v>16</v>
      </c>
      <c r="V5" s="48" t="s">
        <v>410</v>
      </c>
      <c r="W5" s="48" t="s">
        <v>63</v>
      </c>
      <c r="X5" s="48" t="s">
        <v>17</v>
      </c>
      <c r="Y5" s="48" t="s">
        <v>18</v>
      </c>
      <c r="Z5" s="48" t="s">
        <v>19</v>
      </c>
      <c r="AA5" s="48" t="s">
        <v>408</v>
      </c>
      <c r="AB5" s="48" t="s">
        <v>409</v>
      </c>
      <c r="AC5" s="48" t="s">
        <v>439</v>
      </c>
      <c r="AD5" s="48" t="s">
        <v>138</v>
      </c>
      <c r="AE5" s="48" t="s">
        <v>137</v>
      </c>
      <c r="AF5" s="48" t="s">
        <v>416</v>
      </c>
      <c r="AG5" s="48" t="s">
        <v>415</v>
      </c>
      <c r="AH5" s="48" t="s">
        <v>712</v>
      </c>
      <c r="AI5" s="48" t="s">
        <v>711</v>
      </c>
      <c r="AJ5" s="28"/>
      <c r="AK5" s="21"/>
      <c r="AL5" s="21"/>
      <c r="AM5" s="21"/>
      <c r="AN5" s="21"/>
      <c r="AO5" s="21"/>
      <c r="AP5" s="21"/>
      <c r="AQ5" s="21"/>
      <c r="AR5" s="21"/>
      <c r="AU5" s="7"/>
      <c r="AV5" s="7"/>
      <c r="AW5" s="7"/>
    </row>
    <row r="6" spans="2:216" ht="15" customHeight="1" x14ac:dyDescent="0.15">
      <c r="C6" s="897"/>
      <c r="D6" s="885"/>
      <c r="E6" s="885"/>
      <c r="F6" s="885"/>
      <c r="G6" s="897"/>
      <c r="H6" s="897"/>
      <c r="I6" s="885" t="s">
        <v>636</v>
      </c>
      <c r="J6" s="885" t="s">
        <v>587</v>
      </c>
      <c r="K6" s="885" t="s">
        <v>451</v>
      </c>
      <c r="L6" s="885" t="s">
        <v>637</v>
      </c>
      <c r="M6" s="885" t="s">
        <v>770</v>
      </c>
      <c r="N6" s="885"/>
      <c r="O6" s="885"/>
      <c r="P6" s="35"/>
      <c r="U6" s="6">
        <f>点検表!AK213</f>
        <v>0.9</v>
      </c>
      <c r="V6" s="6">
        <f>点検表!AL213</f>
        <v>0.7</v>
      </c>
      <c r="W6" s="6">
        <f>点検表!AM213</f>
        <v>0.5</v>
      </c>
      <c r="X6" s="6">
        <f>点検表!AN213</f>
        <v>0.9</v>
      </c>
      <c r="Y6" s="6">
        <f>点検表!AO213</f>
        <v>0.7</v>
      </c>
      <c r="Z6" s="6">
        <f>点検表!AP213</f>
        <v>0.5</v>
      </c>
      <c r="AA6" s="6">
        <f>点検表!AQ213</f>
        <v>0.1</v>
      </c>
      <c r="AB6" s="6">
        <f>点検表!AR213</f>
        <v>0.1</v>
      </c>
      <c r="AC6" s="6">
        <f>点検表!AS213</f>
        <v>0</v>
      </c>
      <c r="AD6" s="6">
        <f>点検表!AT213</f>
        <v>0.9</v>
      </c>
      <c r="AE6" s="6">
        <f>点検表!AU213</f>
        <v>0.8</v>
      </c>
      <c r="AF6" s="6">
        <f>点検表!AV213</f>
        <v>0.9</v>
      </c>
      <c r="AG6" s="6">
        <f>点検表!AW213</f>
        <v>0</v>
      </c>
      <c r="AH6" s="6">
        <f>点検表!AX213</f>
        <v>0.9</v>
      </c>
      <c r="AI6" s="6">
        <f>点検表!AY213</f>
        <v>1</v>
      </c>
      <c r="AJ6" s="402"/>
      <c r="AK6" s="402"/>
      <c r="AL6" s="402"/>
      <c r="AM6" s="402"/>
      <c r="AN6" s="402"/>
      <c r="AO6" s="402"/>
      <c r="AP6" s="402"/>
      <c r="AQ6" s="402"/>
      <c r="AR6" s="402"/>
      <c r="AS6" s="483">
        <v>1950</v>
      </c>
      <c r="AT6" s="483">
        <v>1951</v>
      </c>
      <c r="AU6" s="483">
        <v>1952</v>
      </c>
      <c r="AV6" s="483">
        <v>1953</v>
      </c>
      <c r="AW6" s="483">
        <v>1954</v>
      </c>
      <c r="AX6" s="483">
        <v>1955</v>
      </c>
      <c r="AY6" s="483">
        <v>1956</v>
      </c>
      <c r="AZ6" s="483">
        <v>1957</v>
      </c>
      <c r="BA6" s="483">
        <v>1958</v>
      </c>
      <c r="BB6" s="483">
        <v>1959</v>
      </c>
      <c r="BC6" s="483">
        <v>1960</v>
      </c>
      <c r="BD6" s="483">
        <v>1961</v>
      </c>
      <c r="BE6" s="483">
        <v>1962</v>
      </c>
      <c r="BF6" s="483">
        <v>1963</v>
      </c>
      <c r="BG6" s="483">
        <v>1964</v>
      </c>
      <c r="BH6" s="483">
        <v>1965</v>
      </c>
      <c r="BI6" s="483">
        <v>1966</v>
      </c>
      <c r="BJ6" s="483">
        <v>1967</v>
      </c>
      <c r="BK6" s="483">
        <v>1968</v>
      </c>
      <c r="BL6" s="483">
        <v>1969</v>
      </c>
      <c r="BM6" s="483">
        <v>1970</v>
      </c>
      <c r="BN6" s="483">
        <v>1971</v>
      </c>
      <c r="BO6" s="483">
        <v>1972</v>
      </c>
      <c r="BP6" s="483">
        <v>1973</v>
      </c>
      <c r="BQ6" s="483">
        <v>1974</v>
      </c>
      <c r="BR6" s="483">
        <v>1975</v>
      </c>
      <c r="BS6" s="483">
        <v>1976</v>
      </c>
      <c r="BT6" s="483">
        <v>1977</v>
      </c>
      <c r="BU6" s="483">
        <v>1978</v>
      </c>
      <c r="BV6" s="483">
        <v>1979</v>
      </c>
      <c r="BW6" s="483">
        <v>1980</v>
      </c>
      <c r="BX6" s="483">
        <v>1981</v>
      </c>
      <c r="BY6" s="483">
        <v>1982</v>
      </c>
      <c r="BZ6" s="483">
        <v>1983</v>
      </c>
      <c r="CA6" s="483">
        <v>1984</v>
      </c>
      <c r="CB6" s="483">
        <v>1985</v>
      </c>
      <c r="CC6" s="483">
        <v>1986</v>
      </c>
      <c r="CD6" s="483">
        <v>1987</v>
      </c>
      <c r="CE6" s="483">
        <v>1988</v>
      </c>
      <c r="CF6" s="483">
        <v>1989</v>
      </c>
      <c r="CG6" s="483">
        <v>1990</v>
      </c>
      <c r="CH6" s="483">
        <v>1991</v>
      </c>
      <c r="CI6" s="483">
        <v>1992</v>
      </c>
      <c r="CJ6" s="483">
        <v>1993</v>
      </c>
      <c r="CK6" s="483">
        <v>1994</v>
      </c>
      <c r="CL6" s="483">
        <v>1995</v>
      </c>
      <c r="CM6" s="483">
        <v>1996</v>
      </c>
      <c r="CN6" s="483">
        <v>1997</v>
      </c>
      <c r="CO6" s="483">
        <v>1998</v>
      </c>
      <c r="CP6" s="483">
        <v>1999</v>
      </c>
      <c r="CQ6" s="483">
        <v>2000</v>
      </c>
      <c r="CR6" s="483">
        <v>2001</v>
      </c>
      <c r="CS6" s="483">
        <v>2002</v>
      </c>
      <c r="CT6" s="483">
        <v>2003</v>
      </c>
      <c r="CU6" s="483">
        <v>2004</v>
      </c>
      <c r="CV6" s="483">
        <v>2005</v>
      </c>
      <c r="CW6" s="483">
        <v>2006</v>
      </c>
      <c r="CX6" s="483">
        <v>2007</v>
      </c>
      <c r="CY6" s="483">
        <v>2008</v>
      </c>
      <c r="CZ6" s="483">
        <v>2009</v>
      </c>
      <c r="DA6" s="483">
        <v>2010</v>
      </c>
      <c r="DB6" s="483">
        <v>2011</v>
      </c>
      <c r="DC6" s="483">
        <v>2012</v>
      </c>
      <c r="DD6" s="483">
        <v>2013</v>
      </c>
      <c r="DE6" s="483">
        <v>2014</v>
      </c>
      <c r="DF6" s="483">
        <v>2015</v>
      </c>
      <c r="DG6" s="483">
        <v>2016</v>
      </c>
      <c r="DH6" s="483">
        <v>2017</v>
      </c>
      <c r="DI6" s="483">
        <v>2018</v>
      </c>
      <c r="DJ6" s="483">
        <v>2019</v>
      </c>
      <c r="DK6" s="483">
        <v>2020</v>
      </c>
      <c r="DL6" s="483">
        <v>2021</v>
      </c>
      <c r="DM6" s="483">
        <v>2022</v>
      </c>
      <c r="DN6" s="483">
        <v>2023</v>
      </c>
      <c r="DO6" s="483">
        <v>2024</v>
      </c>
      <c r="DP6" s="483">
        <v>2025</v>
      </c>
      <c r="DQ6" s="483">
        <v>2026</v>
      </c>
      <c r="DR6" s="483">
        <v>2027</v>
      </c>
      <c r="DS6" s="483">
        <v>2028</v>
      </c>
      <c r="DT6" s="483">
        <v>2029</v>
      </c>
      <c r="DU6" s="483">
        <v>2030</v>
      </c>
    </row>
    <row r="7" spans="2:216" ht="48" customHeight="1" x14ac:dyDescent="0.15">
      <c r="C7" s="898"/>
      <c r="D7" s="851"/>
      <c r="E7" s="851"/>
      <c r="F7" s="851"/>
      <c r="G7" s="898"/>
      <c r="H7" s="898"/>
      <c r="I7" s="851"/>
      <c r="J7" s="851"/>
      <c r="K7" s="851"/>
      <c r="L7" s="851"/>
      <c r="M7" s="851"/>
      <c r="N7" s="851"/>
      <c r="O7" s="851"/>
      <c r="P7" s="35"/>
      <c r="AM7" s="403"/>
      <c r="AN7" s="403"/>
      <c r="AO7" s="403"/>
      <c r="AP7" s="403"/>
      <c r="AQ7" s="403"/>
      <c r="AR7" s="403"/>
      <c r="AS7" s="403"/>
      <c r="AT7" s="403"/>
      <c r="AU7" s="403"/>
      <c r="AV7" s="403"/>
      <c r="AW7" s="403"/>
    </row>
    <row r="8" spans="2:216" ht="2.1" customHeight="1" x14ac:dyDescent="0.15">
      <c r="C8" s="327"/>
      <c r="D8" s="327"/>
      <c r="E8" s="327"/>
      <c r="F8" s="327"/>
      <c r="G8" s="327"/>
      <c r="H8" s="327"/>
      <c r="I8" s="13"/>
      <c r="J8" s="13"/>
      <c r="K8" s="13"/>
      <c r="L8" s="13"/>
      <c r="M8" s="13"/>
      <c r="N8" s="13"/>
      <c r="O8" s="13"/>
      <c r="P8" s="35"/>
    </row>
    <row r="9" spans="2:216" ht="15" customHeight="1" x14ac:dyDescent="0.15">
      <c r="C9" s="762" t="s">
        <v>588</v>
      </c>
      <c r="D9" s="763"/>
      <c r="E9" s="763"/>
      <c r="F9" s="763"/>
      <c r="G9" s="763"/>
      <c r="H9" s="13" t="s">
        <v>454</v>
      </c>
      <c r="I9" s="13" t="s">
        <v>454</v>
      </c>
      <c r="J9" s="13" t="s">
        <v>454</v>
      </c>
      <c r="K9" s="13" t="s">
        <v>454</v>
      </c>
      <c r="L9" s="13" t="s">
        <v>454</v>
      </c>
      <c r="M9" s="527" t="str">
        <f>IF($L$10=0,"    －",M$10/$L$10)</f>
        <v xml:space="preserve">    －</v>
      </c>
      <c r="N9" s="527" t="str">
        <f>IF(SUM($L21,$L41)=0,"    －",SUM(N$21,N$41)/SUM($L21,$L41))</f>
        <v xml:space="preserve">    －</v>
      </c>
      <c r="O9" s="527" t="str">
        <f>IF(SUM($L21,$L41)=0,"    －",SUM(O$21,O$41)/SUM($L21,$L41))</f>
        <v xml:space="preserve">    －</v>
      </c>
      <c r="P9" s="35"/>
      <c r="T9" s="1" t="s">
        <v>776</v>
      </c>
      <c r="AJ9" s="404"/>
      <c r="AK9" s="404"/>
      <c r="AL9" s="404"/>
      <c r="AM9" s="404"/>
      <c r="AN9" s="404"/>
      <c r="AO9" s="404"/>
      <c r="AP9" s="404"/>
      <c r="AQ9" s="404"/>
      <c r="AR9" s="404"/>
      <c r="AS9" s="404"/>
      <c r="AT9" s="404"/>
      <c r="AU9" s="404"/>
      <c r="AV9" s="404"/>
      <c r="AW9" s="404"/>
    </row>
    <row r="10" spans="2:216" ht="15" customHeight="1" x14ac:dyDescent="0.15">
      <c r="C10" s="803" t="s">
        <v>526</v>
      </c>
      <c r="D10" s="804"/>
      <c r="E10" s="804"/>
      <c r="F10" s="805"/>
      <c r="G10" s="327" t="s">
        <v>343</v>
      </c>
      <c r="H10" s="528" t="s">
        <v>454</v>
      </c>
      <c r="I10" s="528" t="s">
        <v>454</v>
      </c>
      <c r="J10" s="528" t="s">
        <v>454</v>
      </c>
      <c r="K10" s="413">
        <f>SUM($K62:$K3061)</f>
        <v>0</v>
      </c>
      <c r="L10" s="529">
        <f>SUM($L62:$L3061)</f>
        <v>0</v>
      </c>
      <c r="M10" s="529">
        <f>SUMIF(M62:M3061,"○",$L62:$L3061)</f>
        <v>0</v>
      </c>
      <c r="N10" s="529">
        <f>N21+N41</f>
        <v>0</v>
      </c>
      <c r="O10" s="529">
        <f>O21+O41</f>
        <v>0</v>
      </c>
      <c r="P10" s="405"/>
      <c r="T10" s="486">
        <f>IF(SUM(U10:AI10)=0,0,SUMPRODUCT(U6:AI6,U10:AI10)/SUM(U10:AI10))</f>
        <v>0</v>
      </c>
      <c r="U10" s="12">
        <f>SUM(U13:U59)</f>
        <v>0</v>
      </c>
      <c r="V10" s="12">
        <f t="shared" ref="V10:AI10" si="0">SUM(V13:V59)</f>
        <v>0</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0</v>
      </c>
      <c r="AF10" s="12">
        <f t="shared" si="0"/>
        <v>0</v>
      </c>
      <c r="AG10" s="12">
        <f t="shared" si="0"/>
        <v>0</v>
      </c>
      <c r="AH10" s="12">
        <f t="shared" si="0"/>
        <v>0</v>
      </c>
      <c r="AI10" s="12">
        <f t="shared" si="0"/>
        <v>0</v>
      </c>
      <c r="AJ10" s="12" t="s">
        <v>772</v>
      </c>
      <c r="AK10" s="12"/>
      <c r="AL10" s="12"/>
      <c r="AM10" s="12"/>
      <c r="AN10" s="12"/>
      <c r="AO10" s="12"/>
      <c r="AP10" s="12"/>
      <c r="AQ10" s="12"/>
      <c r="AR10" s="12"/>
      <c r="AS10" s="12"/>
      <c r="AT10" s="12"/>
      <c r="AU10" s="12"/>
      <c r="AV10" s="12"/>
      <c r="AW10" s="12"/>
    </row>
    <row r="11" spans="2:216" ht="15" customHeight="1" x14ac:dyDescent="0.15">
      <c r="C11" s="890"/>
      <c r="D11" s="891"/>
      <c r="E11" s="891"/>
      <c r="F11" s="892"/>
      <c r="G11" s="13" t="s">
        <v>706</v>
      </c>
      <c r="H11" s="528" t="s">
        <v>454</v>
      </c>
      <c r="I11" s="528" t="s">
        <v>454</v>
      </c>
      <c r="J11" s="528" t="s">
        <v>454</v>
      </c>
      <c r="K11" s="413">
        <f>SUMIF($D62:$D3061,"○",K62:K3061)</f>
        <v>0</v>
      </c>
      <c r="L11" s="529">
        <f>SUMIF($D62:$D3061,"○",L62:L3061)</f>
        <v>0</v>
      </c>
      <c r="M11" s="529">
        <f>SUMIFS($L62:$L3061,$D62:$D3061,"○",M62:M3061,"○")</f>
        <v>0</v>
      </c>
      <c r="N11" s="528" t="s">
        <v>454</v>
      </c>
      <c r="O11" s="528" t="s">
        <v>454</v>
      </c>
      <c r="P11" s="35"/>
      <c r="AJ11" s="404"/>
      <c r="AK11" s="404"/>
      <c r="AL11" s="404"/>
      <c r="AM11" s="404"/>
      <c r="AN11" s="404"/>
      <c r="AO11" s="404"/>
      <c r="AP11" s="404"/>
      <c r="AQ11" s="404"/>
      <c r="AR11" s="404"/>
      <c r="AS11" s="404"/>
      <c r="AT11" s="404"/>
      <c r="AU11" s="404"/>
      <c r="AV11" s="404"/>
      <c r="AW11" s="404"/>
    </row>
    <row r="12" spans="2:216" ht="15" customHeight="1" x14ac:dyDescent="0.15">
      <c r="C12" s="893"/>
      <c r="D12" s="894"/>
      <c r="E12" s="894"/>
      <c r="F12" s="895"/>
      <c r="G12" s="13" t="s">
        <v>710</v>
      </c>
      <c r="H12" s="528" t="s">
        <v>454</v>
      </c>
      <c r="I12" s="528" t="s">
        <v>454</v>
      </c>
      <c r="J12" s="528" t="s">
        <v>454</v>
      </c>
      <c r="K12" s="528" t="s">
        <v>454</v>
      </c>
      <c r="L12" s="528" t="s">
        <v>454</v>
      </c>
      <c r="M12" s="529">
        <f t="array" ref="M12">SUM(IF(($D13:$D3061="○")*(M13:M3061=""),$L13:$L3061,0))</f>
        <v>0</v>
      </c>
      <c r="N12" s="529">
        <f>SUMIFS($L62:$L3061,$D62:$D3061,"○",G62:G3061,"事務室",N62:N3061,"")+SUMIFS($L62:$L3061,$D62:$D3061,"○",G62:G3061,"教室",N62:N3061,"")</f>
        <v>0</v>
      </c>
      <c r="O12" s="529">
        <f>SUMIFS($L62:$L3061,$D62:$D3061,"○",G62:G3061,"事務室",O62:O3061,"")+SUMIFS($L62:$L3061,$D62:$D3061,"○",G62:G3061,"教室",O62:O3061,"")</f>
        <v>0</v>
      </c>
      <c r="P12" s="35"/>
      <c r="AJ12" s="404"/>
      <c r="AK12" s="404"/>
      <c r="AL12" s="404"/>
      <c r="AM12" s="404"/>
      <c r="AN12" s="404"/>
      <c r="AO12" s="404"/>
      <c r="AP12" s="404"/>
      <c r="AQ12" s="404"/>
      <c r="AR12" s="404"/>
      <c r="AS12" s="404"/>
      <c r="AT12" s="404"/>
      <c r="AU12" s="404"/>
      <c r="AV12" s="404"/>
      <c r="AW12" s="404"/>
      <c r="DZ12" s="483">
        <v>1950</v>
      </c>
      <c r="EA12" s="483">
        <v>1951</v>
      </c>
      <c r="EB12" s="483">
        <v>1952</v>
      </c>
      <c r="EC12" s="483">
        <v>1953</v>
      </c>
      <c r="ED12" s="483">
        <v>1954</v>
      </c>
      <c r="EE12" s="483">
        <v>1955</v>
      </c>
      <c r="EF12" s="483">
        <v>1956</v>
      </c>
      <c r="EG12" s="483">
        <v>1957</v>
      </c>
      <c r="EH12" s="483">
        <v>1958</v>
      </c>
      <c r="EI12" s="483">
        <v>1959</v>
      </c>
      <c r="EJ12" s="483">
        <v>1960</v>
      </c>
      <c r="EK12" s="483">
        <v>1961</v>
      </c>
      <c r="EL12" s="483">
        <v>1962</v>
      </c>
      <c r="EM12" s="483">
        <v>1963</v>
      </c>
      <c r="EN12" s="483">
        <v>1964</v>
      </c>
      <c r="EO12" s="483">
        <v>1965</v>
      </c>
      <c r="EP12" s="483">
        <v>1966</v>
      </c>
      <c r="EQ12" s="483">
        <v>1967</v>
      </c>
      <c r="ER12" s="483">
        <v>1968</v>
      </c>
      <c r="ES12" s="483">
        <v>1969</v>
      </c>
      <c r="ET12" s="483">
        <v>1970</v>
      </c>
      <c r="EU12" s="483">
        <v>1971</v>
      </c>
      <c r="EV12" s="483">
        <v>1972</v>
      </c>
      <c r="EW12" s="483">
        <v>1973</v>
      </c>
      <c r="EX12" s="483">
        <v>1974</v>
      </c>
      <c r="EY12" s="483">
        <v>1975</v>
      </c>
      <c r="EZ12" s="483">
        <v>1976</v>
      </c>
      <c r="FA12" s="483">
        <v>1977</v>
      </c>
      <c r="FB12" s="483">
        <v>1978</v>
      </c>
      <c r="FC12" s="483">
        <v>1979</v>
      </c>
      <c r="FD12" s="483">
        <v>1980</v>
      </c>
      <c r="FE12" s="483">
        <v>1981</v>
      </c>
      <c r="FF12" s="483">
        <v>1982</v>
      </c>
      <c r="FG12" s="483">
        <v>1983</v>
      </c>
      <c r="FH12" s="483">
        <v>1984</v>
      </c>
      <c r="FI12" s="483">
        <v>1985</v>
      </c>
      <c r="FJ12" s="483">
        <v>1986</v>
      </c>
      <c r="FK12" s="483">
        <v>1987</v>
      </c>
      <c r="FL12" s="483">
        <v>1988</v>
      </c>
      <c r="FM12" s="483">
        <v>1989</v>
      </c>
      <c r="FN12" s="483">
        <v>1990</v>
      </c>
      <c r="FO12" s="483">
        <v>1991</v>
      </c>
      <c r="FP12" s="483">
        <v>1992</v>
      </c>
      <c r="FQ12" s="483">
        <v>1993</v>
      </c>
      <c r="FR12" s="483">
        <v>1994</v>
      </c>
      <c r="FS12" s="483">
        <v>1995</v>
      </c>
      <c r="FT12" s="483">
        <v>1996</v>
      </c>
      <c r="FU12" s="483">
        <v>1997</v>
      </c>
      <c r="FV12" s="483">
        <v>1998</v>
      </c>
      <c r="FW12" s="483">
        <v>1999</v>
      </c>
      <c r="FX12" s="483">
        <v>2000</v>
      </c>
      <c r="FY12" s="483">
        <v>2001</v>
      </c>
      <c r="FZ12" s="483">
        <v>2002</v>
      </c>
      <c r="GA12" s="483">
        <v>2003</v>
      </c>
      <c r="GB12" s="483">
        <v>2004</v>
      </c>
      <c r="GC12" s="483">
        <v>2005</v>
      </c>
      <c r="GD12" s="483">
        <v>2006</v>
      </c>
      <c r="GE12" s="483">
        <v>2007</v>
      </c>
      <c r="GF12" s="483">
        <v>2008</v>
      </c>
      <c r="GG12" s="483">
        <v>2009</v>
      </c>
      <c r="GH12" s="483">
        <v>2010</v>
      </c>
      <c r="GI12" s="483">
        <v>2011</v>
      </c>
      <c r="GJ12" s="483">
        <v>2012</v>
      </c>
      <c r="GK12" s="483">
        <v>2013</v>
      </c>
      <c r="GL12" s="483">
        <v>2014</v>
      </c>
      <c r="GM12" s="483">
        <v>2015</v>
      </c>
      <c r="GN12" s="483">
        <v>2016</v>
      </c>
      <c r="GO12" s="483">
        <v>2017</v>
      </c>
      <c r="GP12" s="483">
        <v>2018</v>
      </c>
      <c r="GQ12" s="483">
        <v>2019</v>
      </c>
      <c r="GR12" s="483">
        <v>2020</v>
      </c>
      <c r="GS12" s="483">
        <v>2021</v>
      </c>
      <c r="GT12" s="483">
        <v>2022</v>
      </c>
      <c r="GU12" s="483">
        <v>2023</v>
      </c>
      <c r="GV12" s="483">
        <v>2024</v>
      </c>
      <c r="GW12" s="483">
        <v>2025</v>
      </c>
      <c r="GX12" s="483">
        <v>2026</v>
      </c>
      <c r="GY12" s="483">
        <v>2027</v>
      </c>
      <c r="GZ12" s="483">
        <v>2028</v>
      </c>
      <c r="HA12" s="483">
        <v>2029</v>
      </c>
      <c r="HB12" s="483">
        <v>2030</v>
      </c>
      <c r="HC12" s="1" t="s">
        <v>526</v>
      </c>
      <c r="HD12" s="1" t="s">
        <v>1002</v>
      </c>
      <c r="HE12" s="1" t="s">
        <v>1003</v>
      </c>
      <c r="HF12" t="s">
        <v>765</v>
      </c>
      <c r="HG12" t="s">
        <v>1004</v>
      </c>
      <c r="HH12">
        <f>SUMIF($HF$13:$HF$27,1,$HC$13:$HC$27)</f>
        <v>0</v>
      </c>
    </row>
    <row r="13" spans="2:216" ht="14.25" hidden="1" customHeight="1" x14ac:dyDescent="0.15">
      <c r="C13" s="354"/>
      <c r="D13" s="354"/>
      <c r="E13" s="354" t="str">
        <f>IF(MAX(AS13:DU13)=0,"",INDEX($AS$6:$DU$6,0,MATCH(MAX(AS13:DU13),AS13:DU13,0)))</f>
        <v/>
      </c>
      <c r="F13" s="354"/>
      <c r="G13" s="354" t="s">
        <v>762</v>
      </c>
      <c r="H13" s="530"/>
      <c r="I13" s="531" t="str">
        <f>IF(MAX(U13:AI13)=0,"",INDEX($U$5:$AI$5,0,MATCH(MAX(U13:AI13),U13:AI13,0)))</f>
        <v/>
      </c>
      <c r="J13" s="532"/>
      <c r="K13" s="532"/>
      <c r="L13" s="532">
        <f t="array" ref="L13">SUM(IF($G$62:$G$3061=$G13,$L$62:$L$3061,0))</f>
        <v>0</v>
      </c>
      <c r="M13" s="532"/>
      <c r="N13" s="533"/>
      <c r="O13" s="533"/>
      <c r="P13" s="82"/>
      <c r="R13" s="474" t="str">
        <f>IF(MAX(U13:AI13)=0,"",MAX(U13:AI13))</f>
        <v/>
      </c>
      <c r="S13" s="162" t="str">
        <f>IF(R13="","",R13/SUM(R13:R14))</f>
        <v/>
      </c>
      <c r="T13" s="1" t="str">
        <f>IF($L13=0,"",ROUND(SUMPRODUCT(U$6:AI$6,U13:AI13)/$L13,3))</f>
        <v/>
      </c>
      <c r="U13" s="406">
        <f t="array" ref="U13">SUM(IF(($G$62:$G$3061=$G13)*($I$62:$I$3061=U$5),$L$62:$L$3061,0))</f>
        <v>0</v>
      </c>
      <c r="V13" s="406">
        <f t="array" ref="V13">SUM(IF(($G$62:$G$3061=$G13)*($I$62:$I$3061=V$5),$L$62:$L$3061,0))</f>
        <v>0</v>
      </c>
      <c r="W13" s="406">
        <f t="array" ref="W13">SUM(IF(($G$62:$G$3061=$G13)*($I$62:$I$3061=W$5),$L$62:$L$3061,0))</f>
        <v>0</v>
      </c>
      <c r="X13" s="406">
        <f t="array" ref="X13">SUM(IF(($G$62:$G$3061=$G13)*($I$62:$I$3061=X$5),$L$62:$L$3061,0))</f>
        <v>0</v>
      </c>
      <c r="Y13" s="406">
        <f t="array" ref="Y13">SUM(IF(($G$62:$G$3061=$G13)*($I$62:$I$3061=Y$5),$L$62:$L$3061,0))</f>
        <v>0</v>
      </c>
      <c r="Z13" s="406">
        <f t="array" ref="Z13">SUM(IF(($G$62:$G$3061=$G13)*($I$62:$I$3061=Z$5),$L$62:$L$3061,0))</f>
        <v>0</v>
      </c>
      <c r="AA13" s="406">
        <f t="array" ref="AA13">SUM(IF(($G$62:$G$3061=$G13)*($I$62:$I$3061=AA$5),$L$62:$L$3061,0))</f>
        <v>0</v>
      </c>
      <c r="AB13" s="406">
        <f t="array" ref="AB13">SUM(IF(($G$62:$G$3061=$G13)*($I$62:$I$3061=AB$5),$L$62:$L$3061,0))</f>
        <v>0</v>
      </c>
      <c r="AC13" s="406">
        <f t="array" ref="AC13">SUM(IF(($G$62:$G$3061=$G13)*($I$62:$I$3061=AC$5),$L$62:$L$3061,0))</f>
        <v>0</v>
      </c>
      <c r="AD13" s="406">
        <f t="array" ref="AD13">SUM(IF(($G$62:$G$3061=$G13)*($I$62:$I$3061=AD$5),$L$62:$L$3061,0))</f>
        <v>0</v>
      </c>
      <c r="AE13" s="406">
        <f t="array" ref="AE13">SUM(IF(($G$62:$G$3061=$G13)*($I$62:$I$3061=AE$5),$L$62:$L$3061,0))</f>
        <v>0</v>
      </c>
      <c r="AF13" s="406">
        <f t="array" ref="AF13">SUM(IF(($G$62:$G$3061=$G13)*($I$62:$I$3061=AF$5),$L$62:$L$3061,0))</f>
        <v>0</v>
      </c>
      <c r="AG13" s="406">
        <f t="array" ref="AG13">SUM(IF(($G$62:$G$3061=$G13)*($I$62:$I$3061=AG$5),$L$62:$L$3061,0))</f>
        <v>0</v>
      </c>
      <c r="AH13" s="406">
        <f t="array" ref="AH13">SUM(IF(($G$62:$G$3061=$G13)*($I$62:$I$3061=AH$5),$L$62:$L$3061,0))</f>
        <v>0</v>
      </c>
      <c r="AI13" s="406">
        <f t="array" ref="AI13">SUM(IF(($G$62:$G$3061=$G13)*($I$62:$I$3061=AI$5),$L$62:$L$3061,0))</f>
        <v>0</v>
      </c>
      <c r="AR13" s="406"/>
      <c r="AS13" s="406">
        <f t="array" ref="AS13">SUM(IF(($G$62:$G$3061=$G13)*($E$62:$E$3061=AS$6)*($I$62:$I$3061=$I13),$L$62:$L$3061,0))</f>
        <v>0</v>
      </c>
      <c r="AT13" s="406">
        <f t="array" ref="AT13">SUM(IF(($G$62:$G$3061=$G13)*($E$62:$E$3061=AT$6)*($I$62:$I$3061=$I13),$L$62:$L$3061,0))</f>
        <v>0</v>
      </c>
      <c r="AU13" s="406">
        <f t="array" ref="AU13">SUM(IF(($G$62:$G$3061=$G13)*($E$62:$E$3061=AU$6)*($I$62:$I$3061=$I13),$L$62:$L$3061,0))</f>
        <v>0</v>
      </c>
      <c r="AV13" s="406">
        <f t="array" ref="AV13">SUM(IF(($G$62:$G$3061=$G13)*($E$62:$E$3061=AV$6)*($I$62:$I$3061=$I13),$L$62:$L$3061,0))</f>
        <v>0</v>
      </c>
      <c r="AW13" s="406">
        <f t="array" ref="AW13">SUM(IF(($G$62:$G$3061=$G13)*($E$62:$E$3061=AW$6)*($I$62:$I$3061=$I13),$L$62:$L$3061,0))</f>
        <v>0</v>
      </c>
      <c r="AX13" s="406">
        <f t="array" ref="AX13">SUM(IF(($G$62:$G$3061=$G13)*($E$62:$E$3061=AX$6)*($I$62:$I$3061=$I13),$L$62:$L$3061,0))</f>
        <v>0</v>
      </c>
      <c r="AY13" s="406">
        <f t="array" ref="AY13">SUM(IF(($G$62:$G$3061=$G13)*($E$62:$E$3061=AY$6)*($I$62:$I$3061=$I13),$L$62:$L$3061,0))</f>
        <v>0</v>
      </c>
      <c r="AZ13" s="406">
        <f t="array" ref="AZ13">SUM(IF(($G$62:$G$3061=$G13)*($E$62:$E$3061=AZ$6)*($I$62:$I$3061=$I13),$L$62:$L$3061,0))</f>
        <v>0</v>
      </c>
      <c r="BA13" s="406">
        <f t="array" ref="BA13">SUM(IF(($G$62:$G$3061=$G13)*($E$62:$E$3061=BA$6)*($I$62:$I$3061=$I13),$L$62:$L$3061,0))</f>
        <v>0</v>
      </c>
      <c r="BB13" s="406">
        <f t="array" ref="BB13">SUM(IF(($G$62:$G$3061=$G13)*($E$62:$E$3061=BB$6)*($I$62:$I$3061=$I13),$L$62:$L$3061,0))</f>
        <v>0</v>
      </c>
      <c r="BC13" s="406">
        <f t="array" ref="BC13">SUM(IF(($G$62:$G$3061=$G13)*($E$62:$E$3061=BC$6)*($I$62:$I$3061=$I13),$L$62:$L$3061,0))</f>
        <v>0</v>
      </c>
      <c r="BD13" s="406">
        <f t="array" ref="BD13">SUM(IF(($G$62:$G$3061=$G13)*($E$62:$E$3061=BD$6)*($I$62:$I$3061=$I13),$L$62:$L$3061,0))</f>
        <v>0</v>
      </c>
      <c r="BE13" s="406">
        <f t="array" ref="BE13">SUM(IF(($G$62:$G$3061=$G13)*($E$62:$E$3061=BE$6)*($I$62:$I$3061=$I13),$L$62:$L$3061,0))</f>
        <v>0</v>
      </c>
      <c r="BF13" s="406">
        <f t="array" ref="BF13">SUM(IF(($G$62:$G$3061=$G13)*($E$62:$E$3061=BF$6)*($I$62:$I$3061=$I13),$L$62:$L$3061,0))</f>
        <v>0</v>
      </c>
      <c r="BG13" s="406">
        <f t="array" ref="BG13">SUM(IF(($G$62:$G$3061=$G13)*($E$62:$E$3061=BG$6)*($I$62:$I$3061=$I13),$L$62:$L$3061,0))</f>
        <v>0</v>
      </c>
      <c r="BH13" s="406">
        <f t="array" ref="BH13">SUM(IF(($G$62:$G$3061=$G13)*($E$62:$E$3061=BH$6)*($I$62:$I$3061=$I13),$L$62:$L$3061,0))</f>
        <v>0</v>
      </c>
      <c r="BI13" s="406">
        <f t="array" ref="BI13">SUM(IF(($G$62:$G$3061=$G13)*($E$62:$E$3061=BI$6)*($I$62:$I$3061=$I13),$L$62:$L$3061,0))</f>
        <v>0</v>
      </c>
      <c r="BJ13" s="406">
        <f t="array" ref="BJ13">SUM(IF(($G$62:$G$3061=$G13)*($E$62:$E$3061=BJ$6)*($I$62:$I$3061=$I13),$L$62:$L$3061,0))</f>
        <v>0</v>
      </c>
      <c r="BK13" s="406">
        <f t="array" ref="BK13">SUM(IF(($G$62:$G$3061=$G13)*($E$62:$E$3061=BK$6)*($I$62:$I$3061=$I13),$L$62:$L$3061,0))</f>
        <v>0</v>
      </c>
      <c r="BL13" s="406">
        <f t="array" ref="BL13">SUM(IF(($G$62:$G$3061=$G13)*($E$62:$E$3061=BL$6)*($I$62:$I$3061=$I13),$L$62:$L$3061,0))</f>
        <v>0</v>
      </c>
      <c r="BM13" s="406">
        <f t="array" ref="BM13">SUM(IF(($G$62:$G$3061=$G13)*($E$62:$E$3061=BM$6)*($I$62:$I$3061=$I13),$L$62:$L$3061,0))</f>
        <v>0</v>
      </c>
      <c r="BN13" s="406">
        <f t="array" ref="BN13">SUM(IF(($G$62:$G$3061=$G13)*($E$62:$E$3061=BN$6)*($I$62:$I$3061=$I13),$L$62:$L$3061,0))</f>
        <v>0</v>
      </c>
      <c r="BO13" s="406">
        <f t="array" ref="BO13">SUM(IF(($G$62:$G$3061=$G13)*($E$62:$E$3061=BO$6)*($I$62:$I$3061=$I13),$L$62:$L$3061,0))</f>
        <v>0</v>
      </c>
      <c r="BP13" s="406">
        <f t="array" ref="BP13">SUM(IF(($G$62:$G$3061=$G13)*($E$62:$E$3061=BP$6)*($I$62:$I$3061=$I13),$L$62:$L$3061,0))</f>
        <v>0</v>
      </c>
      <c r="BQ13" s="406">
        <f t="array" ref="BQ13">SUM(IF(($G$62:$G$3061=$G13)*($E$62:$E$3061=BQ$6)*($I$62:$I$3061=$I13),$L$62:$L$3061,0))</f>
        <v>0</v>
      </c>
      <c r="BR13" s="406">
        <f t="array" ref="BR13">SUM(IF(($G$62:$G$3061=$G13)*($E$62:$E$3061=BR$6)*($I$62:$I$3061=$I13),$L$62:$L$3061,0))</f>
        <v>0</v>
      </c>
      <c r="BS13" s="406">
        <f t="array" ref="BS13">SUM(IF(($G$62:$G$3061=$G13)*($E$62:$E$3061=BS$6)*($I$62:$I$3061=$I13),$L$62:$L$3061,0))</f>
        <v>0</v>
      </c>
      <c r="BT13" s="406">
        <f t="array" ref="BT13">SUM(IF(($G$62:$G$3061=$G13)*($E$62:$E$3061=BT$6)*($I$62:$I$3061=$I13),$L$62:$L$3061,0))</f>
        <v>0</v>
      </c>
      <c r="BU13" s="406">
        <f t="array" ref="BU13">SUM(IF(($G$62:$G$3061=$G13)*($E$62:$E$3061=BU$6)*($I$62:$I$3061=$I13),$L$62:$L$3061,0))</f>
        <v>0</v>
      </c>
      <c r="BV13" s="406">
        <f t="array" ref="BV13">SUM(IF(($G$62:$G$3061=$G13)*($E$62:$E$3061=BV$6)*($I$62:$I$3061=$I13),$L$62:$L$3061,0))</f>
        <v>0</v>
      </c>
      <c r="BW13" s="406">
        <f t="array" ref="BW13">SUM(IF(($G$62:$G$3061=$G13)*($E$62:$E$3061=BW$6)*($I$62:$I$3061=$I13),$L$62:$L$3061,0))</f>
        <v>0</v>
      </c>
      <c r="BX13" s="406">
        <f t="array" ref="BX13">SUM(IF(($G$62:$G$3061=$G13)*($E$62:$E$3061=BX$6)*($I$62:$I$3061=$I13),$L$62:$L$3061,0))</f>
        <v>0</v>
      </c>
      <c r="BY13" s="406">
        <f t="array" ref="BY13">SUM(IF(($G$62:$G$3061=$G13)*($E$62:$E$3061=BY$6)*($I$62:$I$3061=$I13),$L$62:$L$3061,0))</f>
        <v>0</v>
      </c>
      <c r="BZ13" s="406">
        <f t="array" ref="BZ13">SUM(IF(($G$62:$G$3061=$G13)*($E$62:$E$3061=BZ$6)*($I$62:$I$3061=$I13),$L$62:$L$3061,0))</f>
        <v>0</v>
      </c>
      <c r="CA13" s="406">
        <f t="array" ref="CA13">SUM(IF(($G$62:$G$3061=$G13)*($E$62:$E$3061=CA$6)*($I$62:$I$3061=$I13),$L$62:$L$3061,0))</f>
        <v>0</v>
      </c>
      <c r="CB13" s="406">
        <f t="array" ref="CB13">SUM(IF(($G$62:$G$3061=$G13)*($E$62:$E$3061=CB$6)*($I$62:$I$3061=$I13),$L$62:$L$3061,0))</f>
        <v>0</v>
      </c>
      <c r="CC13" s="406">
        <f t="array" ref="CC13">SUM(IF(($G$62:$G$3061=$G13)*($E$62:$E$3061=CC$6)*($I$62:$I$3061=$I13),$L$62:$L$3061,0))</f>
        <v>0</v>
      </c>
      <c r="CD13" s="406">
        <f t="array" ref="CD13">SUM(IF(($G$62:$G$3061=$G13)*($E$62:$E$3061=CD$6)*($I$62:$I$3061=$I13),$L$62:$L$3061,0))</f>
        <v>0</v>
      </c>
      <c r="CE13" s="406">
        <f t="array" ref="CE13">SUM(IF(($G$62:$G$3061=$G13)*($E$62:$E$3061=CE$6)*($I$62:$I$3061=$I13),$L$62:$L$3061,0))</f>
        <v>0</v>
      </c>
      <c r="CF13" s="406">
        <f t="array" ref="CF13">SUM(IF(($G$62:$G$3061=$G13)*($E$62:$E$3061=CF$6)*($I$62:$I$3061=$I13),$L$62:$L$3061,0))</f>
        <v>0</v>
      </c>
      <c r="CG13" s="406">
        <f t="array" ref="CG13">SUM(IF(($G$62:$G$3061=$G13)*($E$62:$E$3061=CG$6)*($I$62:$I$3061=$I13),$L$62:$L$3061,0))</f>
        <v>0</v>
      </c>
      <c r="CH13" s="406">
        <f t="array" ref="CH13">SUM(IF(($G$62:$G$3061=$G13)*($E$62:$E$3061=CH$6)*($I$62:$I$3061=$I13),$L$62:$L$3061,0))</f>
        <v>0</v>
      </c>
      <c r="CI13" s="406">
        <f t="array" ref="CI13">SUM(IF(($G$62:$G$3061=$G13)*($E$62:$E$3061=CI$6)*($I$62:$I$3061=$I13),$L$62:$L$3061,0))</f>
        <v>0</v>
      </c>
      <c r="CJ13" s="406">
        <f t="array" ref="CJ13">SUM(IF(($G$62:$G$3061=$G13)*($E$62:$E$3061=CJ$6)*($I$62:$I$3061=$I13),$L$62:$L$3061,0))</f>
        <v>0</v>
      </c>
      <c r="CK13" s="406">
        <f t="array" ref="CK13">SUM(IF(($G$62:$G$3061=$G13)*($E$62:$E$3061=CK$6)*($I$62:$I$3061=$I13),$L$62:$L$3061,0))</f>
        <v>0</v>
      </c>
      <c r="CL13" s="406">
        <f t="array" ref="CL13">SUM(IF(($G$62:$G$3061=$G13)*($E$62:$E$3061=CL$6)*($I$62:$I$3061=$I13),$L$62:$L$3061,0))</f>
        <v>0</v>
      </c>
      <c r="CM13" s="406">
        <f t="array" ref="CM13">SUM(IF(($G$62:$G$3061=$G13)*($E$62:$E$3061=CM$6)*($I$62:$I$3061=$I13),$L$62:$L$3061,0))</f>
        <v>0</v>
      </c>
      <c r="CN13" s="406">
        <f t="array" ref="CN13">SUM(IF(($G$62:$G$3061=$G13)*($E$62:$E$3061=CN$6)*($I$62:$I$3061=$I13),$L$62:$L$3061,0))</f>
        <v>0</v>
      </c>
      <c r="CO13" s="406">
        <f t="array" ref="CO13">SUM(IF(($G$62:$G$3061=$G13)*($E$62:$E$3061=CO$6)*($I$62:$I$3061=$I13),$L$62:$L$3061,0))</f>
        <v>0</v>
      </c>
      <c r="CP13" s="406">
        <f t="array" ref="CP13">SUM(IF(($G$62:$G$3061=$G13)*($E$62:$E$3061=CP$6)*($I$62:$I$3061=$I13),$L$62:$L$3061,0))</f>
        <v>0</v>
      </c>
      <c r="CQ13" s="406">
        <f t="array" ref="CQ13">SUM(IF(($G$62:$G$3061=$G13)*($E$62:$E$3061=CQ$6)*($I$62:$I$3061=$I13),$L$62:$L$3061,0))</f>
        <v>0</v>
      </c>
      <c r="CR13" s="406">
        <f t="array" ref="CR13">SUM(IF(($G$62:$G$3061=$G13)*($E$62:$E$3061=CR$6)*($I$62:$I$3061=$I13),$L$62:$L$3061,0))</f>
        <v>0</v>
      </c>
      <c r="CS13" s="406">
        <f t="array" ref="CS13">SUM(IF(($G$62:$G$3061=$G13)*($E$62:$E$3061=CS$6)*($I$62:$I$3061=$I13),$L$62:$L$3061,0))</f>
        <v>0</v>
      </c>
      <c r="CT13" s="406">
        <f t="array" ref="CT13">SUM(IF(($G$62:$G$3061=$G13)*($E$62:$E$3061=CT$6)*($I$62:$I$3061=$I13),$L$62:$L$3061,0))</f>
        <v>0</v>
      </c>
      <c r="CU13" s="406">
        <f t="array" ref="CU13">SUM(IF(($G$62:$G$3061=$G13)*($E$62:$E$3061=CU$6)*($I$62:$I$3061=$I13),$L$62:$L$3061,0))</f>
        <v>0</v>
      </c>
      <c r="CV13" s="406">
        <f t="array" ref="CV13">SUM(IF(($G$62:$G$3061=$G13)*($E$62:$E$3061=CV$6)*($I$62:$I$3061=$I13),$L$62:$L$3061,0))</f>
        <v>0</v>
      </c>
      <c r="CW13" s="406">
        <f t="array" ref="CW13">SUM(IF(($G$62:$G$3061=$G13)*($E$62:$E$3061=CW$6)*($I$62:$I$3061=$I13),$L$62:$L$3061,0))</f>
        <v>0</v>
      </c>
      <c r="CX13" s="406">
        <f t="array" ref="CX13">SUM(IF(($G$62:$G$3061=$G13)*($E$62:$E$3061=CX$6)*($I$62:$I$3061=$I13),$L$62:$L$3061,0))</f>
        <v>0</v>
      </c>
      <c r="CY13" s="406">
        <f t="array" ref="CY13">SUM(IF(($G$62:$G$3061=$G13)*($E$62:$E$3061=CY$6)*($I$62:$I$3061=$I13),$L$62:$L$3061,0))</f>
        <v>0</v>
      </c>
      <c r="CZ13" s="406">
        <f t="array" ref="CZ13">SUM(IF(($G$62:$G$3061=$G13)*($E$62:$E$3061=CZ$6)*($I$62:$I$3061=$I13),$L$62:$L$3061,0))</f>
        <v>0</v>
      </c>
      <c r="DA13" s="406">
        <f t="array" ref="DA13">SUM(IF(($G$62:$G$3061=$G13)*($E$62:$E$3061=DA$6)*($I$62:$I$3061=$I13),$L$62:$L$3061,0))</f>
        <v>0</v>
      </c>
      <c r="DB13" s="406">
        <f t="array" ref="DB13">SUM(IF(($G$62:$G$3061=$G13)*($E$62:$E$3061=DB$6)*($I$62:$I$3061=$I13),$L$62:$L$3061,0))</f>
        <v>0</v>
      </c>
      <c r="DC13" s="406">
        <f t="array" ref="DC13">SUM(IF(($G$62:$G$3061=$G13)*($E$62:$E$3061=DC$6)*($I$62:$I$3061=$I13),$L$62:$L$3061,0))</f>
        <v>0</v>
      </c>
      <c r="DD13" s="406">
        <f t="array" ref="DD13">SUM(IF(($G$62:$G$3061=$G13)*($E$62:$E$3061=DD$6)*($I$62:$I$3061=$I13),$L$62:$L$3061,0))</f>
        <v>0</v>
      </c>
      <c r="DE13" s="406">
        <f t="array" ref="DE13">SUM(IF(($G$62:$G$3061=$G13)*($E$62:$E$3061=DE$6)*($I$62:$I$3061=$I13),$L$62:$L$3061,0))</f>
        <v>0</v>
      </c>
      <c r="DF13" s="406">
        <f t="array" ref="DF13">SUM(IF(($G$62:$G$3061=$G13)*($E$62:$E$3061=DF$6)*($I$62:$I$3061=$I13),$L$62:$L$3061,0))</f>
        <v>0</v>
      </c>
      <c r="DG13" s="406">
        <f t="array" ref="DG13">SUM(IF(($G$62:$G$3061=$G13)*($E$62:$E$3061=DG$6)*($I$62:$I$3061=$I13),$L$62:$L$3061,0))</f>
        <v>0</v>
      </c>
      <c r="DH13" s="406">
        <f t="array" ref="DH13">SUM(IF(($G$62:$G$3061=$G13)*($E$62:$E$3061=DH$6)*($I$62:$I$3061=$I13),$L$62:$L$3061,0))</f>
        <v>0</v>
      </c>
      <c r="DI13" s="406">
        <f t="array" ref="DI13">SUM(IF(($G$62:$G$3061=$G13)*($E$62:$E$3061=DI$6)*($I$62:$I$3061=$I13),$L$62:$L$3061,0))</f>
        <v>0</v>
      </c>
      <c r="DJ13" s="406">
        <f t="array" ref="DJ13">SUM(IF(($G$62:$G$3061=$G13)*($E$62:$E$3061=DJ$6)*($I$62:$I$3061=$I13),$L$62:$L$3061,0))</f>
        <v>0</v>
      </c>
      <c r="DK13" s="406">
        <f t="array" ref="DK13">SUM(IF(($G$62:$G$3061=$G13)*($E$62:$E$3061=DK$6)*($I$62:$I$3061=$I13),$L$62:$L$3061,0))</f>
        <v>0</v>
      </c>
      <c r="DL13" s="406">
        <f t="array" ref="DL13">SUM(IF(($G$62:$G$3061=$G13)*($E$62:$E$3061=DL$6)*($I$62:$I$3061=$I13),$L$62:$L$3061,0))</f>
        <v>0</v>
      </c>
      <c r="DM13" s="406">
        <f t="array" ref="DM13">SUM(IF(($G$62:$G$3061=$G13)*($E$62:$E$3061=DM$6)*($I$62:$I$3061=$I13),$L$62:$L$3061,0))</f>
        <v>0</v>
      </c>
      <c r="DN13" s="406">
        <f t="array" ref="DN13">SUM(IF(($G$62:$G$3061=$G13)*($E$62:$E$3061=DN$6)*($I$62:$I$3061=$I13),$L$62:$L$3061,0))</f>
        <v>0</v>
      </c>
      <c r="DO13" s="406">
        <f t="array" ref="DO13">SUM(IF(($G$62:$G$3061=$G13)*($E$62:$E$3061=DO$6)*($I$62:$I$3061=$I13),$L$62:$L$3061,0))</f>
        <v>0</v>
      </c>
      <c r="DP13" s="406">
        <f t="array" ref="DP13">SUM(IF(($G$62:$G$3061=$G13)*($E$62:$E$3061=DP$6)*($I$62:$I$3061=$I13),$L$62:$L$3061,0))</f>
        <v>0</v>
      </c>
      <c r="DQ13" s="406">
        <f t="array" ref="DQ13">SUM(IF(($G$62:$G$3061=$G13)*($E$62:$E$3061=DQ$6)*($I$62:$I$3061=$I13),$L$62:$L$3061,0))</f>
        <v>0</v>
      </c>
      <c r="DR13" s="406">
        <f t="array" ref="DR13">SUM(IF(($G$62:$G$3061=$G13)*($E$62:$E$3061=DR$6)*($I$62:$I$3061=$I13),$L$62:$L$3061,0))</f>
        <v>0</v>
      </c>
      <c r="DS13" s="406">
        <f t="array" ref="DS13">SUM(IF(($G$62:$G$3061=$G13)*($E$62:$E$3061=DS$6)*($I$62:$I$3061=$I13),$L$62:$L$3061,0))</f>
        <v>0</v>
      </c>
      <c r="DT13" s="406">
        <f t="array" ref="DT13">SUM(IF(($G$62:$G$3061=$G13)*($E$62:$E$3061=DT$6)*($I$62:$I$3061=$I13),$L$62:$L$3061,0))</f>
        <v>0</v>
      </c>
      <c r="DU13" s="406">
        <f t="array" ref="DU13">SUM(IF(($G$62:$G$3061=$G13)*($E$62:$E$3061=DU$6)*($I$62:$I$3061=$I13),$L$62:$L$3061,0))</f>
        <v>0</v>
      </c>
      <c r="DY13" s="1" t="s">
        <v>16</v>
      </c>
      <c r="DZ13" s="1">
        <f t="array" ref="DZ13">SUM(IF(($E$62:$E$3061=DZ$12)*($I$62:$I$3061=$DY13),$L$62:$L$3061,0))</f>
        <v>0</v>
      </c>
      <c r="EA13" s="1">
        <f t="array" ref="EA13">SUM(IF(($E$62:$E$3061=EA$12)*($I$62:$I$3061=$DY13),$L$62:$L$3061,0))</f>
        <v>0</v>
      </c>
      <c r="EB13" s="1">
        <f t="array" ref="EB13">SUM(IF(($E$62:$E$3061=EB$12)*($I$62:$I$3061=$DY13),$L$62:$L$3061,0))</f>
        <v>0</v>
      </c>
      <c r="EC13" s="1">
        <f t="array" ref="EC13">SUM(IF(($E$62:$E$3061=EC$12)*($I$62:$I$3061=$DY13),$L$62:$L$3061,0))</f>
        <v>0</v>
      </c>
      <c r="ED13" s="1">
        <f t="array" ref="ED13">SUM(IF(($E$62:$E$3061=ED$12)*($I$62:$I$3061=$DY13),$L$62:$L$3061,0))</f>
        <v>0</v>
      </c>
      <c r="EE13" s="1">
        <f t="array" ref="EE13">SUM(IF(($E$62:$E$3061=EE$12)*($I$62:$I$3061=$DY13),$L$62:$L$3061,0))</f>
        <v>0</v>
      </c>
      <c r="EF13" s="1">
        <f t="array" ref="EF13">SUM(IF(($E$62:$E$3061=EF$12)*($I$62:$I$3061=$DY13),$L$62:$L$3061,0))</f>
        <v>0</v>
      </c>
      <c r="EG13" s="1">
        <f t="array" ref="EG13">SUM(IF(($E$62:$E$3061=EG$12)*($I$62:$I$3061=$DY13),$L$62:$L$3061,0))</f>
        <v>0</v>
      </c>
      <c r="EH13" s="1">
        <f t="array" ref="EH13">SUM(IF(($E$62:$E$3061=EH$12)*($I$62:$I$3061=$DY13),$L$62:$L$3061,0))</f>
        <v>0</v>
      </c>
      <c r="EI13" s="1">
        <f t="array" ref="EI13">SUM(IF(($E$62:$E$3061=EI$12)*($I$62:$I$3061=$DY13),$L$62:$L$3061,0))</f>
        <v>0</v>
      </c>
      <c r="EJ13" s="1">
        <f t="array" ref="EJ13">SUM(IF(($E$62:$E$3061=EJ$12)*($I$62:$I$3061=$DY13),$L$62:$L$3061,0))</f>
        <v>0</v>
      </c>
      <c r="EK13" s="1">
        <f t="array" ref="EK13">SUM(IF(($E$62:$E$3061=EK$12)*($I$62:$I$3061=$DY13),$L$62:$L$3061,0))</f>
        <v>0</v>
      </c>
      <c r="EL13" s="1">
        <f t="array" ref="EL13">SUM(IF(($E$62:$E$3061=EL$12)*($I$62:$I$3061=$DY13),$L$62:$L$3061,0))</f>
        <v>0</v>
      </c>
      <c r="EM13" s="1">
        <f t="array" ref="EM13">SUM(IF(($E$62:$E$3061=EM$12)*($I$62:$I$3061=$DY13),$L$62:$L$3061,0))</f>
        <v>0</v>
      </c>
      <c r="EN13" s="1">
        <f t="array" ref="EN13">SUM(IF(($E$62:$E$3061=EN$12)*($I$62:$I$3061=$DY13),$L$62:$L$3061,0))</f>
        <v>0</v>
      </c>
      <c r="EO13" s="1">
        <f t="array" ref="EO13">SUM(IF(($E$62:$E$3061=EO$12)*($I$62:$I$3061=$DY13),$L$62:$L$3061,0))</f>
        <v>0</v>
      </c>
      <c r="EP13" s="1">
        <f t="array" ref="EP13">SUM(IF(($E$62:$E$3061=EP$12)*($I$62:$I$3061=$DY13),$L$62:$L$3061,0))</f>
        <v>0</v>
      </c>
      <c r="EQ13" s="1">
        <f t="array" ref="EQ13">SUM(IF(($E$62:$E$3061=EQ$12)*($I$62:$I$3061=$DY13),$L$62:$L$3061,0))</f>
        <v>0</v>
      </c>
      <c r="ER13" s="1">
        <f t="array" ref="ER13">SUM(IF(($E$62:$E$3061=ER$12)*($I$62:$I$3061=$DY13),$L$62:$L$3061,0))</f>
        <v>0</v>
      </c>
      <c r="ES13" s="1">
        <f t="array" ref="ES13">SUM(IF(($E$62:$E$3061=ES$12)*($I$62:$I$3061=$DY13),$L$62:$L$3061,0))</f>
        <v>0</v>
      </c>
      <c r="ET13" s="1">
        <f t="array" ref="ET13">SUM(IF(($E$62:$E$3061=ET$12)*($I$62:$I$3061=$DY13),$L$62:$L$3061,0))</f>
        <v>0</v>
      </c>
      <c r="EU13" s="1">
        <f t="array" ref="EU13">SUM(IF(($E$62:$E$3061=EU$12)*($I$62:$I$3061=$DY13),$L$62:$L$3061,0))</f>
        <v>0</v>
      </c>
      <c r="EV13" s="1">
        <f t="array" ref="EV13">SUM(IF(($E$62:$E$3061=EV$12)*($I$62:$I$3061=$DY13),$L$62:$L$3061,0))</f>
        <v>0</v>
      </c>
      <c r="EW13" s="1">
        <f t="array" ref="EW13">SUM(IF(($E$62:$E$3061=EW$12)*($I$62:$I$3061=$DY13),$L$62:$L$3061,0))</f>
        <v>0</v>
      </c>
      <c r="EX13" s="1">
        <f t="array" ref="EX13">SUM(IF(($E$62:$E$3061=EX$12)*($I$62:$I$3061=$DY13),$L$62:$L$3061,0))</f>
        <v>0</v>
      </c>
      <c r="EY13" s="1">
        <f t="array" ref="EY13">SUM(IF(($E$62:$E$3061=EY$12)*($I$62:$I$3061=$DY13),$L$62:$L$3061,0))</f>
        <v>0</v>
      </c>
      <c r="EZ13" s="1">
        <f t="array" ref="EZ13">SUM(IF(($E$62:$E$3061=EZ$12)*($I$62:$I$3061=$DY13),$L$62:$L$3061,0))</f>
        <v>0</v>
      </c>
      <c r="FA13" s="1">
        <f t="array" ref="FA13">SUM(IF(($E$62:$E$3061=FA$12)*($I$62:$I$3061=$DY13),$L$62:$L$3061,0))</f>
        <v>0</v>
      </c>
      <c r="FB13" s="1">
        <f t="array" ref="FB13">SUM(IF(($E$62:$E$3061=FB$12)*($I$62:$I$3061=$DY13),$L$62:$L$3061,0))</f>
        <v>0</v>
      </c>
      <c r="FC13" s="1">
        <f t="array" ref="FC13">SUM(IF(($E$62:$E$3061=FC$12)*($I$62:$I$3061=$DY13),$L$62:$L$3061,0))</f>
        <v>0</v>
      </c>
      <c r="FD13" s="1">
        <f t="array" ref="FD13">SUM(IF(($E$62:$E$3061=FD$12)*($I$62:$I$3061=$DY13),$L$62:$L$3061,0))</f>
        <v>0</v>
      </c>
      <c r="FE13" s="1">
        <f t="array" ref="FE13">SUM(IF(($E$62:$E$3061=FE$12)*($I$62:$I$3061=$DY13),$L$62:$L$3061,0))</f>
        <v>0</v>
      </c>
      <c r="FF13" s="1">
        <f t="array" ref="FF13">SUM(IF(($E$62:$E$3061=FF$12)*($I$62:$I$3061=$DY13),$L$62:$L$3061,0))</f>
        <v>0</v>
      </c>
      <c r="FG13" s="1">
        <f t="array" ref="FG13">SUM(IF(($E$62:$E$3061=FG$12)*($I$62:$I$3061=$DY13),$L$62:$L$3061,0))</f>
        <v>0</v>
      </c>
      <c r="FH13" s="1">
        <f t="array" ref="FH13">SUM(IF(($E$62:$E$3061=FH$12)*($I$62:$I$3061=$DY13),$L$62:$L$3061,0))</f>
        <v>0</v>
      </c>
      <c r="FI13" s="1">
        <f t="array" ref="FI13">SUM(IF(($E$62:$E$3061=FI$12)*($I$62:$I$3061=$DY13),$L$62:$L$3061,0))</f>
        <v>0</v>
      </c>
      <c r="FJ13" s="1">
        <f t="array" ref="FJ13">SUM(IF(($E$62:$E$3061=FJ$12)*($I$62:$I$3061=$DY13),$L$62:$L$3061,0))</f>
        <v>0</v>
      </c>
      <c r="FK13" s="1">
        <f t="array" ref="FK13">SUM(IF(($E$62:$E$3061=FK$12)*($I$62:$I$3061=$DY13),$L$62:$L$3061,0))</f>
        <v>0</v>
      </c>
      <c r="FL13" s="1">
        <f t="array" ref="FL13">SUM(IF(($E$62:$E$3061=FL$12)*($I$62:$I$3061=$DY13),$L$62:$L$3061,0))</f>
        <v>0</v>
      </c>
      <c r="FM13" s="1">
        <f t="array" ref="FM13">SUM(IF(($E$62:$E$3061=FM$12)*($I$62:$I$3061=$DY13),$L$62:$L$3061,0))</f>
        <v>0</v>
      </c>
      <c r="FN13" s="1">
        <f t="array" ref="FN13">SUM(IF(($E$62:$E$3061=FN$12)*($I$62:$I$3061=$DY13),$L$62:$L$3061,0))</f>
        <v>0</v>
      </c>
      <c r="FO13" s="1">
        <f t="array" ref="FO13">SUM(IF(($E$62:$E$3061=FO$12)*($I$62:$I$3061=$DY13),$L$62:$L$3061,0))</f>
        <v>0</v>
      </c>
      <c r="FP13" s="1">
        <f t="array" ref="FP13">SUM(IF(($E$62:$E$3061=FP$12)*($I$62:$I$3061=$DY13),$L$62:$L$3061,0))</f>
        <v>0</v>
      </c>
      <c r="FQ13" s="1">
        <f t="array" ref="FQ13">SUM(IF(($E$62:$E$3061=FQ$12)*($I$62:$I$3061=$DY13),$L$62:$L$3061,0))</f>
        <v>0</v>
      </c>
      <c r="FR13" s="1">
        <f t="array" ref="FR13">SUM(IF(($E$62:$E$3061=FR$12)*($I$62:$I$3061=$DY13),$L$62:$L$3061,0))</f>
        <v>0</v>
      </c>
      <c r="FS13" s="1">
        <f t="array" ref="FS13">SUM(IF(($E$62:$E$3061=FS$12)*($I$62:$I$3061=$DY13),$L$62:$L$3061,0))</f>
        <v>0</v>
      </c>
      <c r="FT13" s="1">
        <f t="array" ref="FT13">SUM(IF(($E$62:$E$3061=FT$12)*($I$62:$I$3061=$DY13),$L$62:$L$3061,0))</f>
        <v>0</v>
      </c>
      <c r="FU13" s="1">
        <f t="array" ref="FU13">SUM(IF(($E$62:$E$3061=FU$12)*($I$62:$I$3061=$DY13),$L$62:$L$3061,0))</f>
        <v>0</v>
      </c>
      <c r="FV13" s="1">
        <f t="array" ref="FV13">SUM(IF(($E$62:$E$3061=FV$12)*($I$62:$I$3061=$DY13),$L$62:$L$3061,0))</f>
        <v>0</v>
      </c>
      <c r="FW13" s="1">
        <f t="array" ref="FW13">SUM(IF(($E$62:$E$3061=FW$12)*($I$62:$I$3061=$DY13),$L$62:$L$3061,0))</f>
        <v>0</v>
      </c>
      <c r="FX13" s="1">
        <f t="array" ref="FX13">SUM(IF(($E$62:$E$3061=FX$12)*($I$62:$I$3061=$DY13),$L$62:$L$3061,0))</f>
        <v>0</v>
      </c>
      <c r="FY13" s="1">
        <f t="array" ref="FY13">SUM(IF(($E$62:$E$3061=FY$12)*($I$62:$I$3061=$DY13),$L$62:$L$3061,0))</f>
        <v>0</v>
      </c>
      <c r="FZ13" s="1">
        <f t="array" ref="FZ13">SUM(IF(($E$62:$E$3061=FZ$12)*($I$62:$I$3061=$DY13),$L$62:$L$3061,0))</f>
        <v>0</v>
      </c>
      <c r="GA13" s="1">
        <f t="array" ref="GA13">SUM(IF(($E$62:$E$3061=GA$12)*($I$62:$I$3061=$DY13),$L$62:$L$3061,0))</f>
        <v>0</v>
      </c>
      <c r="GB13" s="1">
        <f t="array" ref="GB13">SUM(IF(($E$62:$E$3061=GB$12)*($I$62:$I$3061=$DY13),$L$62:$L$3061,0))</f>
        <v>0</v>
      </c>
      <c r="GC13" s="1">
        <f t="array" ref="GC13">SUM(IF(($E$62:$E$3061=GC$12)*($I$62:$I$3061=$DY13),$L$62:$L$3061,0))</f>
        <v>0</v>
      </c>
      <c r="GD13" s="1">
        <f t="array" ref="GD13">SUM(IF(($E$62:$E$3061=GD$12)*($I$62:$I$3061=$DY13),$L$62:$L$3061,0))</f>
        <v>0</v>
      </c>
      <c r="GE13" s="1">
        <f t="array" ref="GE13">SUM(IF(($E$62:$E$3061=GE$12)*($I$62:$I$3061=$DY13),$L$62:$L$3061,0))</f>
        <v>0</v>
      </c>
      <c r="GF13" s="1">
        <f t="array" ref="GF13">SUM(IF(($E$62:$E$3061=GF$12)*($I$62:$I$3061=$DY13),$L$62:$L$3061,0))</f>
        <v>0</v>
      </c>
      <c r="GG13" s="1">
        <f t="array" ref="GG13">SUM(IF(($E$62:$E$3061=GG$12)*($I$62:$I$3061=$DY13),$L$62:$L$3061,0))</f>
        <v>0</v>
      </c>
      <c r="GH13" s="1">
        <f t="array" ref="GH13">SUM(IF(($E$62:$E$3061=GH$12)*($I$62:$I$3061=$DY13),$L$62:$L$3061,0))</f>
        <v>0</v>
      </c>
      <c r="GI13" s="1">
        <f t="array" ref="GI13">SUM(IF(($E$62:$E$3061=GI$12)*($I$62:$I$3061=$DY13),$L$62:$L$3061,0))</f>
        <v>0</v>
      </c>
      <c r="GJ13" s="1">
        <f t="array" ref="GJ13">SUM(IF(($E$62:$E$3061=GJ$12)*($I$62:$I$3061=$DY13),$L$62:$L$3061,0))</f>
        <v>0</v>
      </c>
      <c r="GK13" s="1">
        <f t="array" ref="GK13">SUM(IF(($E$62:$E$3061=GK$12)*($I$62:$I$3061=$DY13),$L$62:$L$3061,0))</f>
        <v>0</v>
      </c>
      <c r="GL13" s="1">
        <f t="array" ref="GL13">SUM(IF(($E$62:$E$3061=GL$12)*($I$62:$I$3061=$DY13),$L$62:$L$3061,0))</f>
        <v>0</v>
      </c>
      <c r="GM13" s="1">
        <f t="array" ref="GM13">SUM(IF(($E$62:$E$3061=GM$12)*($I$62:$I$3061=$DY13),$L$62:$L$3061,0))</f>
        <v>0</v>
      </c>
      <c r="GN13" s="1">
        <f t="array" ref="GN13">SUM(IF(($E$62:$E$3061=GN$12)*($I$62:$I$3061=$DY13),$L$62:$L$3061,0))</f>
        <v>0</v>
      </c>
      <c r="GO13" s="1">
        <f t="array" ref="GO13">SUM(IF(($E$62:$E$3061=GO$12)*($I$62:$I$3061=$DY13),$L$62:$L$3061,0))</f>
        <v>0</v>
      </c>
      <c r="GP13" s="1">
        <f t="array" ref="GP13">SUM(IF(($E$62:$E$3061=GP$12)*($I$62:$I$3061=$DY13),$L$62:$L$3061,0))</f>
        <v>0</v>
      </c>
      <c r="GQ13" s="1">
        <f t="array" ref="GQ13">SUM(IF(($E$62:$E$3061=GQ$12)*($I$62:$I$3061=$DY13),$L$62:$L$3061,0))</f>
        <v>0</v>
      </c>
      <c r="GR13" s="1">
        <f t="array" ref="GR13">SUM(IF(($E$62:$E$3061=GR$12)*($I$62:$I$3061=$DY13),$L$62:$L$3061,0))</f>
        <v>0</v>
      </c>
      <c r="GS13" s="1">
        <f t="array" ref="GS13">SUM(IF(($E$62:$E$3061=GS$12)*($I$62:$I$3061=$DY13),$L$62:$L$3061,0))</f>
        <v>0</v>
      </c>
      <c r="GT13" s="1">
        <f t="array" ref="GT13">SUM(IF(($E$62:$E$3061=GT$12)*($I$62:$I$3061=$DY13),$L$62:$L$3061,0))</f>
        <v>0</v>
      </c>
      <c r="GU13" s="1">
        <f t="array" ref="GU13">SUM(IF(($E$62:$E$3061=GU$12)*($I$62:$I$3061=$DY13),$L$62:$L$3061,0))</f>
        <v>0</v>
      </c>
      <c r="GV13" s="1">
        <f t="array" ref="GV13">SUM(IF(($E$62:$E$3061=GV$12)*($I$62:$I$3061=$DY13),$L$62:$L$3061,0))</f>
        <v>0</v>
      </c>
      <c r="GW13" s="1">
        <f t="array" ref="GW13">SUM(IF(($E$62:$E$3061=GW$12)*($I$62:$I$3061=$DY13),$L$62:$L$3061,0))</f>
        <v>0</v>
      </c>
      <c r="GX13" s="1">
        <f t="array" ref="GX13">SUM(IF(($E$62:$E$3061=GX$12)*($I$62:$I$3061=$DY13),$L$62:$L$3061,0))</f>
        <v>0</v>
      </c>
      <c r="GY13" s="1">
        <f t="array" ref="GY13">SUM(IF(($E$62:$E$3061=GY$12)*($I$62:$I$3061=$DY13),$L$62:$L$3061,0))</f>
        <v>0</v>
      </c>
      <c r="GZ13" s="1">
        <f t="array" ref="GZ13">SUM(IF(($E$62:$E$3061=GZ$12)*($I$62:$I$3061=$DY13),$L$62:$L$3061,0))</f>
        <v>0</v>
      </c>
      <c r="HA13" s="1">
        <f t="array" ref="HA13">SUM(IF(($E$62:$E$3061=HA$12)*($I$62:$I$3061=$DY13),$L$62:$L$3061,0))</f>
        <v>0</v>
      </c>
      <c r="HB13" s="1">
        <f t="array" ref="HB13">SUM(IF(($E$62:$E$3061=HB$12)*($I$62:$I$3061=$DY13),$L$62:$L$3061,0))</f>
        <v>0</v>
      </c>
      <c r="HC13" s="1">
        <f>SUM(DZ13:HB13)</f>
        <v>0</v>
      </c>
      <c r="HD13" s="1">
        <f>SUM(DZ13:FX13)</f>
        <v>0</v>
      </c>
      <c r="HE13" s="1">
        <f>SUM(FY13:HB13)</f>
        <v>0</v>
      </c>
      <c r="HF13">
        <v>0.9</v>
      </c>
      <c r="HG13" t="s">
        <v>1005</v>
      </c>
      <c r="HH13">
        <f>SUMIF($HF$13:$HF$27,0.9,$HE$13:$HE$27)</f>
        <v>0</v>
      </c>
    </row>
    <row r="14" spans="2:216" ht="14.25" hidden="1" customHeight="1" x14ac:dyDescent="0.15">
      <c r="C14" s="354"/>
      <c r="D14" s="354"/>
      <c r="E14" s="354" t="str">
        <f t="shared" ref="E14:E60" si="1">IF(MAX(AS14:DU14)=0,"",INDEX($AS$6:$DU$6,0,MATCH(MAX(AS14:DU14),AS14:DU14,0)))</f>
        <v/>
      </c>
      <c r="F14" s="354"/>
      <c r="G14" s="354" t="str">
        <f>G13</f>
        <v>エントランスホール</v>
      </c>
      <c r="H14" s="530"/>
      <c r="I14" s="531" t="str">
        <f>IF(COUNT(U13:AI13)-COUNTIF(U13:AI13,0)&lt;=1,"",INDEX($U$5:$AI$5,0,MATCH(LARGE(U13:AI13,2),U13:AI13,0)))</f>
        <v/>
      </c>
      <c r="J14" s="532"/>
      <c r="K14" s="532"/>
      <c r="L14" s="532"/>
      <c r="M14" s="532"/>
      <c r="N14" s="533"/>
      <c r="O14" s="533"/>
      <c r="P14" s="82"/>
      <c r="R14" s="1" t="str">
        <f>IF(R13="","",IF(L13-R13=0,"",L13-R13))</f>
        <v/>
      </c>
      <c r="S14" s="162" t="str">
        <f>IF(R14="","",R14/SUM(R13:R14))</f>
        <v/>
      </c>
      <c r="U14" s="406"/>
      <c r="V14" s="406"/>
      <c r="W14" s="406"/>
      <c r="X14" s="406"/>
      <c r="Y14" s="406"/>
      <c r="Z14" s="406"/>
      <c r="AA14" s="406"/>
      <c r="AB14" s="406"/>
      <c r="AC14" s="406"/>
      <c r="AD14" s="406"/>
      <c r="AE14" s="406"/>
      <c r="AF14" s="406"/>
      <c r="AG14" s="406"/>
      <c r="AH14" s="406"/>
      <c r="AI14" s="406"/>
      <c r="AS14" s="406">
        <f t="array" ref="AS14">SUM(IF(($G$62:$G$3061=$G14)*($E$62:$E$3061=AS$6)*($I$62:$I$3061=$I14),$L$62:$L$3061,0))</f>
        <v>0</v>
      </c>
      <c r="AT14" s="406">
        <f t="array" ref="AT14">SUM(IF(($G$62:$G$3061=$G14)*($E$62:$E$3061=AT$6)*($I$62:$I$3061=$I14),$L$62:$L$3061,0))</f>
        <v>0</v>
      </c>
      <c r="AU14" s="406">
        <f t="array" ref="AU14">SUM(IF(($G$62:$G$3061=$G14)*($E$62:$E$3061=AU$6)*($I$62:$I$3061=$I14),$L$62:$L$3061,0))</f>
        <v>0</v>
      </c>
      <c r="AV14" s="406">
        <f t="array" ref="AV14">SUM(IF(($G$62:$G$3061=$G14)*($E$62:$E$3061=AV$6)*($I$62:$I$3061=$I14),$L$62:$L$3061,0))</f>
        <v>0</v>
      </c>
      <c r="AW14" s="406">
        <f t="array" ref="AW14">SUM(IF(($G$62:$G$3061=$G14)*($E$62:$E$3061=AW$6)*($I$62:$I$3061=$I14),$L$62:$L$3061,0))</f>
        <v>0</v>
      </c>
      <c r="AX14" s="406">
        <f t="array" ref="AX14">SUM(IF(($G$62:$G$3061=$G14)*($E$62:$E$3061=AX$6)*($I$62:$I$3061=$I14),$L$62:$L$3061,0))</f>
        <v>0</v>
      </c>
      <c r="AY14" s="406">
        <f t="array" ref="AY14">SUM(IF(($G$62:$G$3061=$G14)*($E$62:$E$3061=AY$6)*($I$62:$I$3061=$I14),$L$62:$L$3061,0))</f>
        <v>0</v>
      </c>
      <c r="AZ14" s="406">
        <f t="array" ref="AZ14">SUM(IF(($G$62:$G$3061=$G14)*($E$62:$E$3061=AZ$6)*($I$62:$I$3061=$I14),$L$62:$L$3061,0))</f>
        <v>0</v>
      </c>
      <c r="BA14" s="406">
        <f t="array" ref="BA14">SUM(IF(($G$62:$G$3061=$G14)*($E$62:$E$3061=BA$6)*($I$62:$I$3061=$I14),$L$62:$L$3061,0))</f>
        <v>0</v>
      </c>
      <c r="BB14" s="406">
        <f t="array" ref="BB14">SUM(IF(($G$62:$G$3061=$G14)*($E$62:$E$3061=BB$6)*($I$62:$I$3061=$I14),$L$62:$L$3061,0))</f>
        <v>0</v>
      </c>
      <c r="BC14" s="406">
        <f t="array" ref="BC14">SUM(IF(($G$62:$G$3061=$G14)*($E$62:$E$3061=BC$6)*($I$62:$I$3061=$I14),$L$62:$L$3061,0))</f>
        <v>0</v>
      </c>
      <c r="BD14" s="406">
        <f t="array" ref="BD14">SUM(IF(($G$62:$G$3061=$G14)*($E$62:$E$3061=BD$6)*($I$62:$I$3061=$I14),$L$62:$L$3061,0))</f>
        <v>0</v>
      </c>
      <c r="BE14" s="406">
        <f t="array" ref="BE14">SUM(IF(($G$62:$G$3061=$G14)*($E$62:$E$3061=BE$6)*($I$62:$I$3061=$I14),$L$62:$L$3061,0))</f>
        <v>0</v>
      </c>
      <c r="BF14" s="406">
        <f t="array" ref="BF14">SUM(IF(($G$62:$G$3061=$G14)*($E$62:$E$3061=BF$6)*($I$62:$I$3061=$I14),$L$62:$L$3061,0))</f>
        <v>0</v>
      </c>
      <c r="BG14" s="406">
        <f t="array" ref="BG14">SUM(IF(($G$62:$G$3061=$G14)*($E$62:$E$3061=BG$6)*($I$62:$I$3061=$I14),$L$62:$L$3061,0))</f>
        <v>0</v>
      </c>
      <c r="BH14" s="406">
        <f t="array" ref="BH14">SUM(IF(($G$62:$G$3061=$G14)*($E$62:$E$3061=BH$6)*($I$62:$I$3061=$I14),$L$62:$L$3061,0))</f>
        <v>0</v>
      </c>
      <c r="BI14" s="406">
        <f t="array" ref="BI14">SUM(IF(($G$62:$G$3061=$G14)*($E$62:$E$3061=BI$6)*($I$62:$I$3061=$I14),$L$62:$L$3061,0))</f>
        <v>0</v>
      </c>
      <c r="BJ14" s="406">
        <f t="array" ref="BJ14">SUM(IF(($G$62:$G$3061=$G14)*($E$62:$E$3061=BJ$6)*($I$62:$I$3061=$I14),$L$62:$L$3061,0))</f>
        <v>0</v>
      </c>
      <c r="BK14" s="406">
        <f t="array" ref="BK14">SUM(IF(($G$62:$G$3061=$G14)*($E$62:$E$3061=BK$6)*($I$62:$I$3061=$I14),$L$62:$L$3061,0))</f>
        <v>0</v>
      </c>
      <c r="BL14" s="406">
        <f t="array" ref="BL14">SUM(IF(($G$62:$G$3061=$G14)*($E$62:$E$3061=BL$6)*($I$62:$I$3061=$I14),$L$62:$L$3061,0))</f>
        <v>0</v>
      </c>
      <c r="BM14" s="406">
        <f t="array" ref="BM14">SUM(IF(($G$62:$G$3061=$G14)*($E$62:$E$3061=BM$6)*($I$62:$I$3061=$I14),$L$62:$L$3061,0))</f>
        <v>0</v>
      </c>
      <c r="BN14" s="406">
        <f t="array" ref="BN14">SUM(IF(($G$62:$G$3061=$G14)*($E$62:$E$3061=BN$6)*($I$62:$I$3061=$I14),$L$62:$L$3061,0))</f>
        <v>0</v>
      </c>
      <c r="BO14" s="406">
        <f t="array" ref="BO14">SUM(IF(($G$62:$G$3061=$G14)*($E$62:$E$3061=BO$6)*($I$62:$I$3061=$I14),$L$62:$L$3061,0))</f>
        <v>0</v>
      </c>
      <c r="BP14" s="406">
        <f t="array" ref="BP14">SUM(IF(($G$62:$G$3061=$G14)*($E$62:$E$3061=BP$6)*($I$62:$I$3061=$I14),$L$62:$L$3061,0))</f>
        <v>0</v>
      </c>
      <c r="BQ14" s="406">
        <f t="array" ref="BQ14">SUM(IF(($G$62:$G$3061=$G14)*($E$62:$E$3061=BQ$6)*($I$62:$I$3061=$I14),$L$62:$L$3061,0))</f>
        <v>0</v>
      </c>
      <c r="BR14" s="406">
        <f t="array" ref="BR14">SUM(IF(($G$62:$G$3061=$G14)*($E$62:$E$3061=BR$6)*($I$62:$I$3061=$I14),$L$62:$L$3061,0))</f>
        <v>0</v>
      </c>
      <c r="BS14" s="406">
        <f t="array" ref="BS14">SUM(IF(($G$62:$G$3061=$G14)*($E$62:$E$3061=BS$6)*($I$62:$I$3061=$I14),$L$62:$L$3061,0))</f>
        <v>0</v>
      </c>
      <c r="BT14" s="406">
        <f t="array" ref="BT14">SUM(IF(($G$62:$G$3061=$G14)*($E$62:$E$3061=BT$6)*($I$62:$I$3061=$I14),$L$62:$L$3061,0))</f>
        <v>0</v>
      </c>
      <c r="BU14" s="406">
        <f t="array" ref="BU14">SUM(IF(($G$62:$G$3061=$G14)*($E$62:$E$3061=BU$6)*($I$62:$I$3061=$I14),$L$62:$L$3061,0))</f>
        <v>0</v>
      </c>
      <c r="BV14" s="406">
        <f t="array" ref="BV14">SUM(IF(($G$62:$G$3061=$G14)*($E$62:$E$3061=BV$6)*($I$62:$I$3061=$I14),$L$62:$L$3061,0))</f>
        <v>0</v>
      </c>
      <c r="BW14" s="406">
        <f t="array" ref="BW14">SUM(IF(($G$62:$G$3061=$G14)*($E$62:$E$3061=BW$6)*($I$62:$I$3061=$I14),$L$62:$L$3061,0))</f>
        <v>0</v>
      </c>
      <c r="BX14" s="406">
        <f t="array" ref="BX14">SUM(IF(($G$62:$G$3061=$G14)*($E$62:$E$3061=BX$6)*($I$62:$I$3061=$I14),$L$62:$L$3061,0))</f>
        <v>0</v>
      </c>
      <c r="BY14" s="406">
        <f t="array" ref="BY14">SUM(IF(($G$62:$G$3061=$G14)*($E$62:$E$3061=BY$6)*($I$62:$I$3061=$I14),$L$62:$L$3061,0))</f>
        <v>0</v>
      </c>
      <c r="BZ14" s="406">
        <f t="array" ref="BZ14">SUM(IF(($G$62:$G$3061=$G14)*($E$62:$E$3061=BZ$6)*($I$62:$I$3061=$I14),$L$62:$L$3061,0))</f>
        <v>0</v>
      </c>
      <c r="CA14" s="406">
        <f t="array" ref="CA14">SUM(IF(($G$62:$G$3061=$G14)*($E$62:$E$3061=CA$6)*($I$62:$I$3061=$I14),$L$62:$L$3061,0))</f>
        <v>0</v>
      </c>
      <c r="CB14" s="406">
        <f t="array" ref="CB14">SUM(IF(($G$62:$G$3061=$G14)*($E$62:$E$3061=CB$6)*($I$62:$I$3061=$I14),$L$62:$L$3061,0))</f>
        <v>0</v>
      </c>
      <c r="CC14" s="406">
        <f t="array" ref="CC14">SUM(IF(($G$62:$G$3061=$G14)*($E$62:$E$3061=CC$6)*($I$62:$I$3061=$I14),$L$62:$L$3061,0))</f>
        <v>0</v>
      </c>
      <c r="CD14" s="406">
        <f t="array" ref="CD14">SUM(IF(($G$62:$G$3061=$G14)*($E$62:$E$3061=CD$6)*($I$62:$I$3061=$I14),$L$62:$L$3061,0))</f>
        <v>0</v>
      </c>
      <c r="CE14" s="406">
        <f t="array" ref="CE14">SUM(IF(($G$62:$G$3061=$G14)*($E$62:$E$3061=CE$6)*($I$62:$I$3061=$I14),$L$62:$L$3061,0))</f>
        <v>0</v>
      </c>
      <c r="CF14" s="406">
        <f t="array" ref="CF14">SUM(IF(($G$62:$G$3061=$G14)*($E$62:$E$3061=CF$6)*($I$62:$I$3061=$I14),$L$62:$L$3061,0))</f>
        <v>0</v>
      </c>
      <c r="CG14" s="406">
        <f t="array" ref="CG14">SUM(IF(($G$62:$G$3061=$G14)*($E$62:$E$3061=CG$6)*($I$62:$I$3061=$I14),$L$62:$L$3061,0))</f>
        <v>0</v>
      </c>
      <c r="CH14" s="406">
        <f t="array" ref="CH14">SUM(IF(($G$62:$G$3061=$G14)*($E$62:$E$3061=CH$6)*($I$62:$I$3061=$I14),$L$62:$L$3061,0))</f>
        <v>0</v>
      </c>
      <c r="CI14" s="406">
        <f t="array" ref="CI14">SUM(IF(($G$62:$G$3061=$G14)*($E$62:$E$3061=CI$6)*($I$62:$I$3061=$I14),$L$62:$L$3061,0))</f>
        <v>0</v>
      </c>
      <c r="CJ14" s="406">
        <f t="array" ref="CJ14">SUM(IF(($G$62:$G$3061=$G14)*($E$62:$E$3061=CJ$6)*($I$62:$I$3061=$I14),$L$62:$L$3061,0))</f>
        <v>0</v>
      </c>
      <c r="CK14" s="406">
        <f t="array" ref="CK14">SUM(IF(($G$62:$G$3061=$G14)*($E$62:$E$3061=CK$6)*($I$62:$I$3061=$I14),$L$62:$L$3061,0))</f>
        <v>0</v>
      </c>
      <c r="CL14" s="406">
        <f t="array" ref="CL14">SUM(IF(($G$62:$G$3061=$G14)*($E$62:$E$3061=CL$6)*($I$62:$I$3061=$I14),$L$62:$L$3061,0))</f>
        <v>0</v>
      </c>
      <c r="CM14" s="406">
        <f t="array" ref="CM14">SUM(IF(($G$62:$G$3061=$G14)*($E$62:$E$3061=CM$6)*($I$62:$I$3061=$I14),$L$62:$L$3061,0))</f>
        <v>0</v>
      </c>
      <c r="CN14" s="406">
        <f t="array" ref="CN14">SUM(IF(($G$62:$G$3061=$G14)*($E$62:$E$3061=CN$6)*($I$62:$I$3061=$I14),$L$62:$L$3061,0))</f>
        <v>0</v>
      </c>
      <c r="CO14" s="406">
        <f t="array" ref="CO14">SUM(IF(($G$62:$G$3061=$G14)*($E$62:$E$3061=CO$6)*($I$62:$I$3061=$I14),$L$62:$L$3061,0))</f>
        <v>0</v>
      </c>
      <c r="CP14" s="406">
        <f t="array" ref="CP14">SUM(IF(($G$62:$G$3061=$G14)*($E$62:$E$3061=CP$6)*($I$62:$I$3061=$I14),$L$62:$L$3061,0))</f>
        <v>0</v>
      </c>
      <c r="CQ14" s="406">
        <f t="array" ref="CQ14">SUM(IF(($G$62:$G$3061=$G14)*($E$62:$E$3061=CQ$6)*($I$62:$I$3061=$I14),$L$62:$L$3061,0))</f>
        <v>0</v>
      </c>
      <c r="CR14" s="406">
        <f t="array" ref="CR14">SUM(IF(($G$62:$G$3061=$G14)*($E$62:$E$3061=CR$6)*($I$62:$I$3061=$I14),$L$62:$L$3061,0))</f>
        <v>0</v>
      </c>
      <c r="CS14" s="406">
        <f t="array" ref="CS14">SUM(IF(($G$62:$G$3061=$G14)*($E$62:$E$3061=CS$6)*($I$62:$I$3061=$I14),$L$62:$L$3061,0))</f>
        <v>0</v>
      </c>
      <c r="CT14" s="406">
        <f t="array" ref="CT14">SUM(IF(($G$62:$G$3061=$G14)*($E$62:$E$3061=CT$6)*($I$62:$I$3061=$I14),$L$62:$L$3061,0))</f>
        <v>0</v>
      </c>
      <c r="CU14" s="406">
        <f t="array" ref="CU14">SUM(IF(($G$62:$G$3061=$G14)*($E$62:$E$3061=CU$6)*($I$62:$I$3061=$I14),$L$62:$L$3061,0))</f>
        <v>0</v>
      </c>
      <c r="CV14" s="406">
        <f t="array" ref="CV14">SUM(IF(($G$62:$G$3061=$G14)*($E$62:$E$3061=CV$6)*($I$62:$I$3061=$I14),$L$62:$L$3061,0))</f>
        <v>0</v>
      </c>
      <c r="CW14" s="406">
        <f t="array" ref="CW14">SUM(IF(($G$62:$G$3061=$G14)*($E$62:$E$3061=CW$6)*($I$62:$I$3061=$I14),$L$62:$L$3061,0))</f>
        <v>0</v>
      </c>
      <c r="CX14" s="406">
        <f t="array" ref="CX14">SUM(IF(($G$62:$G$3061=$G14)*($E$62:$E$3061=CX$6)*($I$62:$I$3061=$I14),$L$62:$L$3061,0))</f>
        <v>0</v>
      </c>
      <c r="CY14" s="406">
        <f t="array" ref="CY14">SUM(IF(($G$62:$G$3061=$G14)*($E$62:$E$3061=CY$6)*($I$62:$I$3061=$I14),$L$62:$L$3061,0))</f>
        <v>0</v>
      </c>
      <c r="CZ14" s="406">
        <f t="array" ref="CZ14">SUM(IF(($G$62:$G$3061=$G14)*($E$62:$E$3061=CZ$6)*($I$62:$I$3061=$I14),$L$62:$L$3061,0))</f>
        <v>0</v>
      </c>
      <c r="DA14" s="406">
        <f t="array" ref="DA14">SUM(IF(($G$62:$G$3061=$G14)*($E$62:$E$3061=DA$6)*($I$62:$I$3061=$I14),$L$62:$L$3061,0))</f>
        <v>0</v>
      </c>
      <c r="DB14" s="406">
        <f t="array" ref="DB14">SUM(IF(($G$62:$G$3061=$G14)*($E$62:$E$3061=DB$6)*($I$62:$I$3061=$I14),$L$62:$L$3061,0))</f>
        <v>0</v>
      </c>
      <c r="DC14" s="406">
        <f t="array" ref="DC14">SUM(IF(($G$62:$G$3061=$G14)*($E$62:$E$3061=DC$6)*($I$62:$I$3061=$I14),$L$62:$L$3061,0))</f>
        <v>0</v>
      </c>
      <c r="DD14" s="406">
        <f t="array" ref="DD14">SUM(IF(($G$62:$G$3061=$G14)*($E$62:$E$3061=DD$6)*($I$62:$I$3061=$I14),$L$62:$L$3061,0))</f>
        <v>0</v>
      </c>
      <c r="DE14" s="406">
        <f t="array" ref="DE14">SUM(IF(($G$62:$G$3061=$G14)*($E$62:$E$3061=DE$6)*($I$62:$I$3061=$I14),$L$62:$L$3061,0))</f>
        <v>0</v>
      </c>
      <c r="DF14" s="406">
        <f t="array" ref="DF14">SUM(IF(($G$62:$G$3061=$G14)*($E$62:$E$3061=DF$6)*($I$62:$I$3061=$I14),$L$62:$L$3061,0))</f>
        <v>0</v>
      </c>
      <c r="DG14" s="406">
        <f t="array" ref="DG14">SUM(IF(($G$62:$G$3061=$G14)*($E$62:$E$3061=DG$6)*($I$62:$I$3061=$I14),$L$62:$L$3061,0))</f>
        <v>0</v>
      </c>
      <c r="DH14" s="406">
        <f t="array" ref="DH14">SUM(IF(($G$62:$G$3061=$G14)*($E$62:$E$3061=DH$6)*($I$62:$I$3061=$I14),$L$62:$L$3061,0))</f>
        <v>0</v>
      </c>
      <c r="DI14" s="406">
        <f t="array" ref="DI14">SUM(IF(($G$62:$G$3061=$G14)*($E$62:$E$3061=DI$6)*($I$62:$I$3061=$I14),$L$62:$L$3061,0))</f>
        <v>0</v>
      </c>
      <c r="DJ14" s="406">
        <f t="array" ref="DJ14">SUM(IF(($G$62:$G$3061=$G14)*($E$62:$E$3061=DJ$6)*($I$62:$I$3061=$I14),$L$62:$L$3061,0))</f>
        <v>0</v>
      </c>
      <c r="DK14" s="406">
        <f t="array" ref="DK14">SUM(IF(($G$62:$G$3061=$G14)*($E$62:$E$3061=DK$6)*($I$62:$I$3061=$I14),$L$62:$L$3061,0))</f>
        <v>0</v>
      </c>
      <c r="DL14" s="406">
        <f t="array" ref="DL14">SUM(IF(($G$62:$G$3061=$G14)*($E$62:$E$3061=DL$6)*($I$62:$I$3061=$I14),$L$62:$L$3061,0))</f>
        <v>0</v>
      </c>
      <c r="DM14" s="406">
        <f t="array" ref="DM14">SUM(IF(($G$62:$G$3061=$G14)*($E$62:$E$3061=DM$6)*($I$62:$I$3061=$I14),$L$62:$L$3061,0))</f>
        <v>0</v>
      </c>
      <c r="DN14" s="406">
        <f t="array" ref="DN14">SUM(IF(($G$62:$G$3061=$G14)*($E$62:$E$3061=DN$6)*($I$62:$I$3061=$I14),$L$62:$L$3061,0))</f>
        <v>0</v>
      </c>
      <c r="DO14" s="406">
        <f t="array" ref="DO14">SUM(IF(($G$62:$G$3061=$G14)*($E$62:$E$3061=DO$6)*($I$62:$I$3061=$I14),$L$62:$L$3061,0))</f>
        <v>0</v>
      </c>
      <c r="DP14" s="406">
        <f t="array" ref="DP14">SUM(IF(($G$62:$G$3061=$G14)*($E$62:$E$3061=DP$6)*($I$62:$I$3061=$I14),$L$62:$L$3061,0))</f>
        <v>0</v>
      </c>
      <c r="DQ14" s="406">
        <f t="array" ref="DQ14">SUM(IF(($G$62:$G$3061=$G14)*($E$62:$E$3061=DQ$6)*($I$62:$I$3061=$I14),$L$62:$L$3061,0))</f>
        <v>0</v>
      </c>
      <c r="DR14" s="406">
        <f t="array" ref="DR14">SUM(IF(($G$62:$G$3061=$G14)*($E$62:$E$3061=DR$6)*($I$62:$I$3061=$I14),$L$62:$L$3061,0))</f>
        <v>0</v>
      </c>
      <c r="DS14" s="406">
        <f t="array" ref="DS14">SUM(IF(($G$62:$G$3061=$G14)*($E$62:$E$3061=DS$6)*($I$62:$I$3061=$I14),$L$62:$L$3061,0))</f>
        <v>0</v>
      </c>
      <c r="DT14" s="406">
        <f t="array" ref="DT14">SUM(IF(($G$62:$G$3061=$G14)*($E$62:$E$3061=DT$6)*($I$62:$I$3061=$I14),$L$62:$L$3061,0))</f>
        <v>0</v>
      </c>
      <c r="DU14" s="406">
        <f t="array" ref="DU14">SUM(IF(($G$62:$G$3061=$G14)*($E$62:$E$3061=DU$6)*($I$62:$I$3061=$I14),$L$62:$L$3061,0))</f>
        <v>0</v>
      </c>
      <c r="DY14" s="1" t="s">
        <v>410</v>
      </c>
      <c r="DZ14" s="1">
        <f t="array" ref="DZ14">SUM(IF(($E$62:$E$3061=DZ$12)*($I$62:$I$3061=$DY14),$L$62:$L$3061,0))</f>
        <v>0</v>
      </c>
      <c r="EA14" s="1">
        <f t="array" ref="EA14">SUM(IF(($E$62:$E$3061=EA$12)*($I$62:$I$3061=$DY14),$L$62:$L$3061,0))</f>
        <v>0</v>
      </c>
      <c r="EB14" s="1">
        <f t="array" ref="EB14">SUM(IF(($E$62:$E$3061=EB$12)*($I$62:$I$3061=$DY14),$L$62:$L$3061,0))</f>
        <v>0</v>
      </c>
      <c r="EC14" s="1">
        <f t="array" ref="EC14">SUM(IF(($E$62:$E$3061=EC$12)*($I$62:$I$3061=$DY14),$L$62:$L$3061,0))</f>
        <v>0</v>
      </c>
      <c r="ED14" s="1">
        <f t="array" ref="ED14">SUM(IF(($E$62:$E$3061=ED$12)*($I$62:$I$3061=$DY14),$L$62:$L$3061,0))</f>
        <v>0</v>
      </c>
      <c r="EE14" s="1">
        <f t="array" ref="EE14">SUM(IF(($E$62:$E$3061=EE$12)*($I$62:$I$3061=$DY14),$L$62:$L$3061,0))</f>
        <v>0</v>
      </c>
      <c r="EF14" s="1">
        <f t="array" ref="EF14">SUM(IF(($E$62:$E$3061=EF$12)*($I$62:$I$3061=$DY14),$L$62:$L$3061,0))</f>
        <v>0</v>
      </c>
      <c r="EG14" s="1">
        <f t="array" ref="EG14">SUM(IF(($E$62:$E$3061=EG$12)*($I$62:$I$3061=$DY14),$L$62:$L$3061,0))</f>
        <v>0</v>
      </c>
      <c r="EH14" s="1">
        <f t="array" ref="EH14">SUM(IF(($E$62:$E$3061=EH$12)*($I$62:$I$3061=$DY14),$L$62:$L$3061,0))</f>
        <v>0</v>
      </c>
      <c r="EI14" s="1">
        <f t="array" ref="EI14">SUM(IF(($E$62:$E$3061=EI$12)*($I$62:$I$3061=$DY14),$L$62:$L$3061,0))</f>
        <v>0</v>
      </c>
      <c r="EJ14" s="1">
        <f t="array" ref="EJ14">SUM(IF(($E$62:$E$3061=EJ$12)*($I$62:$I$3061=$DY14),$L$62:$L$3061,0))</f>
        <v>0</v>
      </c>
      <c r="EK14" s="1">
        <f t="array" ref="EK14">SUM(IF(($E$62:$E$3061=EK$12)*($I$62:$I$3061=$DY14),$L$62:$L$3061,0))</f>
        <v>0</v>
      </c>
      <c r="EL14" s="1">
        <f t="array" ref="EL14">SUM(IF(($E$62:$E$3061=EL$12)*($I$62:$I$3061=$DY14),$L$62:$L$3061,0))</f>
        <v>0</v>
      </c>
      <c r="EM14" s="1">
        <f t="array" ref="EM14">SUM(IF(($E$62:$E$3061=EM$12)*($I$62:$I$3061=$DY14),$L$62:$L$3061,0))</f>
        <v>0</v>
      </c>
      <c r="EN14" s="1">
        <f t="array" ref="EN14">SUM(IF(($E$62:$E$3061=EN$12)*($I$62:$I$3061=$DY14),$L$62:$L$3061,0))</f>
        <v>0</v>
      </c>
      <c r="EO14" s="1">
        <f t="array" ref="EO14">SUM(IF(($E$62:$E$3061=EO$12)*($I$62:$I$3061=$DY14),$L$62:$L$3061,0))</f>
        <v>0</v>
      </c>
      <c r="EP14" s="1">
        <f t="array" ref="EP14">SUM(IF(($E$62:$E$3061=EP$12)*($I$62:$I$3061=$DY14),$L$62:$L$3061,0))</f>
        <v>0</v>
      </c>
      <c r="EQ14" s="1">
        <f t="array" ref="EQ14">SUM(IF(($E$62:$E$3061=EQ$12)*($I$62:$I$3061=$DY14),$L$62:$L$3061,0))</f>
        <v>0</v>
      </c>
      <c r="ER14" s="1">
        <f t="array" ref="ER14">SUM(IF(($E$62:$E$3061=ER$12)*($I$62:$I$3061=$DY14),$L$62:$L$3061,0))</f>
        <v>0</v>
      </c>
      <c r="ES14" s="1">
        <f t="array" ref="ES14">SUM(IF(($E$62:$E$3061=ES$12)*($I$62:$I$3061=$DY14),$L$62:$L$3061,0))</f>
        <v>0</v>
      </c>
      <c r="ET14" s="1">
        <f t="array" ref="ET14">SUM(IF(($E$62:$E$3061=ET$12)*($I$62:$I$3061=$DY14),$L$62:$L$3061,0))</f>
        <v>0</v>
      </c>
      <c r="EU14" s="1">
        <f t="array" ref="EU14">SUM(IF(($E$62:$E$3061=EU$12)*($I$62:$I$3061=$DY14),$L$62:$L$3061,0))</f>
        <v>0</v>
      </c>
      <c r="EV14" s="1">
        <f t="array" ref="EV14">SUM(IF(($E$62:$E$3061=EV$12)*($I$62:$I$3061=$DY14),$L$62:$L$3061,0))</f>
        <v>0</v>
      </c>
      <c r="EW14" s="1">
        <f t="array" ref="EW14">SUM(IF(($E$62:$E$3061=EW$12)*($I$62:$I$3061=$DY14),$L$62:$L$3061,0))</f>
        <v>0</v>
      </c>
      <c r="EX14" s="1">
        <f t="array" ref="EX14">SUM(IF(($E$62:$E$3061=EX$12)*($I$62:$I$3061=$DY14),$L$62:$L$3061,0))</f>
        <v>0</v>
      </c>
      <c r="EY14" s="1">
        <f t="array" ref="EY14">SUM(IF(($E$62:$E$3061=EY$12)*($I$62:$I$3061=$DY14),$L$62:$L$3061,0))</f>
        <v>0</v>
      </c>
      <c r="EZ14" s="1">
        <f t="array" ref="EZ14">SUM(IF(($E$62:$E$3061=EZ$12)*($I$62:$I$3061=$DY14),$L$62:$L$3061,0))</f>
        <v>0</v>
      </c>
      <c r="FA14" s="1">
        <f t="array" ref="FA14">SUM(IF(($E$62:$E$3061=FA$12)*($I$62:$I$3061=$DY14),$L$62:$L$3061,0))</f>
        <v>0</v>
      </c>
      <c r="FB14" s="1">
        <f t="array" ref="FB14">SUM(IF(($E$62:$E$3061=FB$12)*($I$62:$I$3061=$DY14),$L$62:$L$3061,0))</f>
        <v>0</v>
      </c>
      <c r="FC14" s="1">
        <f t="array" ref="FC14">SUM(IF(($E$62:$E$3061=FC$12)*($I$62:$I$3061=$DY14),$L$62:$L$3061,0))</f>
        <v>0</v>
      </c>
      <c r="FD14" s="1">
        <f t="array" ref="FD14">SUM(IF(($E$62:$E$3061=FD$12)*($I$62:$I$3061=$DY14),$L$62:$L$3061,0))</f>
        <v>0</v>
      </c>
      <c r="FE14" s="1">
        <f t="array" ref="FE14">SUM(IF(($E$62:$E$3061=FE$12)*($I$62:$I$3061=$DY14),$L$62:$L$3061,0))</f>
        <v>0</v>
      </c>
      <c r="FF14" s="1">
        <f t="array" ref="FF14">SUM(IF(($E$62:$E$3061=FF$12)*($I$62:$I$3061=$DY14),$L$62:$L$3061,0))</f>
        <v>0</v>
      </c>
      <c r="FG14" s="1">
        <f t="array" ref="FG14">SUM(IF(($E$62:$E$3061=FG$12)*($I$62:$I$3061=$DY14),$L$62:$L$3061,0))</f>
        <v>0</v>
      </c>
      <c r="FH14" s="1">
        <f t="array" ref="FH14">SUM(IF(($E$62:$E$3061=FH$12)*($I$62:$I$3061=$DY14),$L$62:$L$3061,0))</f>
        <v>0</v>
      </c>
      <c r="FI14" s="1">
        <f t="array" ref="FI14">SUM(IF(($E$62:$E$3061=FI$12)*($I$62:$I$3061=$DY14),$L$62:$L$3061,0))</f>
        <v>0</v>
      </c>
      <c r="FJ14" s="1">
        <f t="array" ref="FJ14">SUM(IF(($E$62:$E$3061=FJ$12)*($I$62:$I$3061=$DY14),$L$62:$L$3061,0))</f>
        <v>0</v>
      </c>
      <c r="FK14" s="1">
        <f t="array" ref="FK14">SUM(IF(($E$62:$E$3061=FK$12)*($I$62:$I$3061=$DY14),$L$62:$L$3061,0))</f>
        <v>0</v>
      </c>
      <c r="FL14" s="1">
        <f t="array" ref="FL14">SUM(IF(($E$62:$E$3061=FL$12)*($I$62:$I$3061=$DY14),$L$62:$L$3061,0))</f>
        <v>0</v>
      </c>
      <c r="FM14" s="1">
        <f t="array" ref="FM14">SUM(IF(($E$62:$E$3061=FM$12)*($I$62:$I$3061=$DY14),$L$62:$L$3061,0))</f>
        <v>0</v>
      </c>
      <c r="FN14" s="1">
        <f t="array" ref="FN14">SUM(IF(($E$62:$E$3061=FN$12)*($I$62:$I$3061=$DY14),$L$62:$L$3061,0))</f>
        <v>0</v>
      </c>
      <c r="FO14" s="1">
        <f t="array" ref="FO14">SUM(IF(($E$62:$E$3061=FO$12)*($I$62:$I$3061=$DY14),$L$62:$L$3061,0))</f>
        <v>0</v>
      </c>
      <c r="FP14" s="1">
        <f t="array" ref="FP14">SUM(IF(($E$62:$E$3061=FP$12)*($I$62:$I$3061=$DY14),$L$62:$L$3061,0))</f>
        <v>0</v>
      </c>
      <c r="FQ14" s="1">
        <f t="array" ref="FQ14">SUM(IF(($E$62:$E$3061=FQ$12)*($I$62:$I$3061=$DY14),$L$62:$L$3061,0))</f>
        <v>0</v>
      </c>
      <c r="FR14" s="1">
        <f t="array" ref="FR14">SUM(IF(($E$62:$E$3061=FR$12)*($I$62:$I$3061=$DY14),$L$62:$L$3061,0))</f>
        <v>0</v>
      </c>
      <c r="FS14" s="1">
        <f t="array" ref="FS14">SUM(IF(($E$62:$E$3061=FS$12)*($I$62:$I$3061=$DY14),$L$62:$L$3061,0))</f>
        <v>0</v>
      </c>
      <c r="FT14" s="1">
        <f t="array" ref="FT14">SUM(IF(($E$62:$E$3061=FT$12)*($I$62:$I$3061=$DY14),$L$62:$L$3061,0))</f>
        <v>0</v>
      </c>
      <c r="FU14" s="1">
        <f t="array" ref="FU14">SUM(IF(($E$62:$E$3061=FU$12)*($I$62:$I$3061=$DY14),$L$62:$L$3061,0))</f>
        <v>0</v>
      </c>
      <c r="FV14" s="1">
        <f t="array" ref="FV14">SUM(IF(($E$62:$E$3061=FV$12)*($I$62:$I$3061=$DY14),$L$62:$L$3061,0))</f>
        <v>0</v>
      </c>
      <c r="FW14" s="1">
        <f t="array" ref="FW14">SUM(IF(($E$62:$E$3061=FW$12)*($I$62:$I$3061=$DY14),$L$62:$L$3061,0))</f>
        <v>0</v>
      </c>
      <c r="FX14" s="1">
        <f t="array" ref="FX14">SUM(IF(($E$62:$E$3061=FX$12)*($I$62:$I$3061=$DY14),$L$62:$L$3061,0))</f>
        <v>0</v>
      </c>
      <c r="FY14" s="1">
        <f t="array" ref="FY14">SUM(IF(($E$62:$E$3061=FY$12)*($I$62:$I$3061=$DY14),$L$62:$L$3061,0))</f>
        <v>0</v>
      </c>
      <c r="FZ14" s="1">
        <f t="array" ref="FZ14">SUM(IF(($E$62:$E$3061=FZ$12)*($I$62:$I$3061=$DY14),$L$62:$L$3061,0))</f>
        <v>0</v>
      </c>
      <c r="GA14" s="1">
        <f t="array" ref="GA14">SUM(IF(($E$62:$E$3061=GA$12)*($I$62:$I$3061=$DY14),$L$62:$L$3061,0))</f>
        <v>0</v>
      </c>
      <c r="GB14" s="1">
        <f t="array" ref="GB14">SUM(IF(($E$62:$E$3061=GB$12)*($I$62:$I$3061=$DY14),$L$62:$L$3061,0))</f>
        <v>0</v>
      </c>
      <c r="GC14" s="1">
        <f t="array" ref="GC14">SUM(IF(($E$62:$E$3061=GC$12)*($I$62:$I$3061=$DY14),$L$62:$L$3061,0))</f>
        <v>0</v>
      </c>
      <c r="GD14" s="1">
        <f t="array" ref="GD14">SUM(IF(($E$62:$E$3061=GD$12)*($I$62:$I$3061=$DY14),$L$62:$L$3061,0))</f>
        <v>0</v>
      </c>
      <c r="GE14" s="1">
        <f t="array" ref="GE14">SUM(IF(($E$62:$E$3061=GE$12)*($I$62:$I$3061=$DY14),$L$62:$L$3061,0))</f>
        <v>0</v>
      </c>
      <c r="GF14" s="1">
        <f t="array" ref="GF14">SUM(IF(($E$62:$E$3061=GF$12)*($I$62:$I$3061=$DY14),$L$62:$L$3061,0))</f>
        <v>0</v>
      </c>
      <c r="GG14" s="1">
        <f t="array" ref="GG14">SUM(IF(($E$62:$E$3061=GG$12)*($I$62:$I$3061=$DY14),$L$62:$L$3061,0))</f>
        <v>0</v>
      </c>
      <c r="GH14" s="1">
        <f t="array" ref="GH14">SUM(IF(($E$62:$E$3061=GH$12)*($I$62:$I$3061=$DY14),$L$62:$L$3061,0))</f>
        <v>0</v>
      </c>
      <c r="GI14" s="1">
        <f t="array" ref="GI14">SUM(IF(($E$62:$E$3061=GI$12)*($I$62:$I$3061=$DY14),$L$62:$L$3061,0))</f>
        <v>0</v>
      </c>
      <c r="GJ14" s="1">
        <f t="array" ref="GJ14">SUM(IF(($E$62:$E$3061=GJ$12)*($I$62:$I$3061=$DY14),$L$62:$L$3061,0))</f>
        <v>0</v>
      </c>
      <c r="GK14" s="1">
        <f t="array" ref="GK14">SUM(IF(($E$62:$E$3061=GK$12)*($I$62:$I$3061=$DY14),$L$62:$L$3061,0))</f>
        <v>0</v>
      </c>
      <c r="GL14" s="1">
        <f t="array" ref="GL14">SUM(IF(($E$62:$E$3061=GL$12)*($I$62:$I$3061=$DY14),$L$62:$L$3061,0))</f>
        <v>0</v>
      </c>
      <c r="GM14" s="1">
        <f t="array" ref="GM14">SUM(IF(($E$62:$E$3061=GM$12)*($I$62:$I$3061=$DY14),$L$62:$L$3061,0))</f>
        <v>0</v>
      </c>
      <c r="GN14" s="1">
        <f t="array" ref="GN14">SUM(IF(($E$62:$E$3061=GN$12)*($I$62:$I$3061=$DY14),$L$62:$L$3061,0))</f>
        <v>0</v>
      </c>
      <c r="GO14" s="1">
        <f t="array" ref="GO14">SUM(IF(($E$62:$E$3061=GO$12)*($I$62:$I$3061=$DY14),$L$62:$L$3061,0))</f>
        <v>0</v>
      </c>
      <c r="GP14" s="1">
        <f t="array" ref="GP14">SUM(IF(($E$62:$E$3061=GP$12)*($I$62:$I$3061=$DY14),$L$62:$L$3061,0))</f>
        <v>0</v>
      </c>
      <c r="GQ14" s="1">
        <f t="array" ref="GQ14">SUM(IF(($E$62:$E$3061=GQ$12)*($I$62:$I$3061=$DY14),$L$62:$L$3061,0))</f>
        <v>0</v>
      </c>
      <c r="GR14" s="1">
        <f t="array" ref="GR14">SUM(IF(($E$62:$E$3061=GR$12)*($I$62:$I$3061=$DY14),$L$62:$L$3061,0))</f>
        <v>0</v>
      </c>
      <c r="GS14" s="1">
        <f t="array" ref="GS14">SUM(IF(($E$62:$E$3061=GS$12)*($I$62:$I$3061=$DY14),$L$62:$L$3061,0))</f>
        <v>0</v>
      </c>
      <c r="GT14" s="1">
        <f t="array" ref="GT14">SUM(IF(($E$62:$E$3061=GT$12)*($I$62:$I$3061=$DY14),$L$62:$L$3061,0))</f>
        <v>0</v>
      </c>
      <c r="GU14" s="1">
        <f t="array" ref="GU14">SUM(IF(($E$62:$E$3061=GU$12)*($I$62:$I$3061=$DY14),$L$62:$L$3061,0))</f>
        <v>0</v>
      </c>
      <c r="GV14" s="1">
        <f t="array" ref="GV14">SUM(IF(($E$62:$E$3061=GV$12)*($I$62:$I$3061=$DY14),$L$62:$L$3061,0))</f>
        <v>0</v>
      </c>
      <c r="GW14" s="1">
        <f t="array" ref="GW14">SUM(IF(($E$62:$E$3061=GW$12)*($I$62:$I$3061=$DY14),$L$62:$L$3061,0))</f>
        <v>0</v>
      </c>
      <c r="GX14" s="1">
        <f t="array" ref="GX14">SUM(IF(($E$62:$E$3061=GX$12)*($I$62:$I$3061=$DY14),$L$62:$L$3061,0))</f>
        <v>0</v>
      </c>
      <c r="GY14" s="1">
        <f t="array" ref="GY14">SUM(IF(($E$62:$E$3061=GY$12)*($I$62:$I$3061=$DY14),$L$62:$L$3061,0))</f>
        <v>0</v>
      </c>
      <c r="GZ14" s="1">
        <f t="array" ref="GZ14">SUM(IF(($E$62:$E$3061=GZ$12)*($I$62:$I$3061=$DY14),$L$62:$L$3061,0))</f>
        <v>0</v>
      </c>
      <c r="HA14" s="1">
        <f t="array" ref="HA14">SUM(IF(($E$62:$E$3061=HA$12)*($I$62:$I$3061=$DY14),$L$62:$L$3061,0))</f>
        <v>0</v>
      </c>
      <c r="HB14" s="1">
        <f t="array" ref="HB14">SUM(IF(($E$62:$E$3061=HB$12)*($I$62:$I$3061=$DY14),$L$62:$L$3061,0))</f>
        <v>0</v>
      </c>
      <c r="HC14" s="1">
        <f t="shared" ref="HC14:HC27" si="2">SUM(DZ14:HB14)</f>
        <v>0</v>
      </c>
      <c r="HD14" s="1">
        <f t="shared" ref="HD14:HD27" si="3">SUM(DZ14:FX14)</f>
        <v>0</v>
      </c>
      <c r="HE14" s="1">
        <f t="shared" ref="HE14:HE27" si="4">SUM(FY14:HB14)</f>
        <v>0</v>
      </c>
      <c r="HF14">
        <v>0.7</v>
      </c>
      <c r="HG14" t="s">
        <v>1006</v>
      </c>
      <c r="HH14">
        <f>SUMIF($HF$13:$HF$27,"&lt;0.9",$HE$13:$HE$27)</f>
        <v>0</v>
      </c>
    </row>
    <row r="15" spans="2:216" ht="14.25" hidden="1" customHeight="1" x14ac:dyDescent="0.15">
      <c r="C15" s="362"/>
      <c r="D15" s="362"/>
      <c r="E15" s="354" t="str">
        <f t="shared" si="1"/>
        <v/>
      </c>
      <c r="F15" s="362"/>
      <c r="G15" s="362" t="s">
        <v>478</v>
      </c>
      <c r="H15" s="407"/>
      <c r="I15" s="409" t="str">
        <f t="shared" ref="I15:I59" si="5">IF(MAX(U15:AI15)=0,"",INDEX($U$5:$AI$5,0,MATCH(MAX(U15:AI15),U15:AI15,0)))</f>
        <v/>
      </c>
      <c r="J15" s="408"/>
      <c r="K15" s="408"/>
      <c r="L15" s="408">
        <f t="array" ref="L15">SUM(IF($G$62:$G$3061=$G15,$L$62:$L$3061,0))</f>
        <v>0</v>
      </c>
      <c r="M15" s="408"/>
      <c r="N15" s="410"/>
      <c r="O15" s="410"/>
      <c r="P15" s="82"/>
      <c r="R15" s="474" t="str">
        <f>IF(MAX(U15:AI15)=0,"",MAX(U15:AI15))</f>
        <v/>
      </c>
      <c r="S15" s="162" t="str">
        <f t="shared" ref="S15:S61" si="6">IF(R15="","",R15/SUM(R15:R16))</f>
        <v/>
      </c>
      <c r="T15" s="1" t="str">
        <f>IF($L15=0,"",ROUND(SUMPRODUCT(U$6:AI$6,U15:AI15)/$L15,3))</f>
        <v/>
      </c>
      <c r="U15" s="406">
        <f t="array" ref="U15">SUM(IF(($G$62:$G$3061=$G15)*($I$62:$I$3061=U$5),$L$62:$L$3061,0))</f>
        <v>0</v>
      </c>
      <c r="V15" s="406">
        <f t="array" ref="V15">SUM(IF(($G$62:$G$3061=$G15)*($I$62:$I$3061=V$5),$L$62:$L$3061,0))</f>
        <v>0</v>
      </c>
      <c r="W15" s="406">
        <f t="array" ref="W15">SUM(IF(($G$62:$G$3061=$G15)*($I$62:$I$3061=W$5),$L$62:$L$3061,0))</f>
        <v>0</v>
      </c>
      <c r="X15" s="406">
        <f t="array" ref="X15">SUM(IF(($G$62:$G$3061=$G15)*($I$62:$I$3061=X$5),$L$62:$L$3061,0))</f>
        <v>0</v>
      </c>
      <c r="Y15" s="406">
        <f t="array" ref="Y15">SUM(IF(($G$62:$G$3061=$G15)*($I$62:$I$3061=Y$5),$L$62:$L$3061,0))</f>
        <v>0</v>
      </c>
      <c r="Z15" s="406">
        <f t="array" ref="Z15">SUM(IF(($G$62:$G$3061=$G15)*($I$62:$I$3061=Z$5),$L$62:$L$3061,0))</f>
        <v>0</v>
      </c>
      <c r="AA15" s="406">
        <f t="array" ref="AA15">SUM(IF(($G$62:$G$3061=$G15)*($I$62:$I$3061=AA$5),$L$62:$L$3061,0))</f>
        <v>0</v>
      </c>
      <c r="AB15" s="406">
        <f t="array" ref="AB15">SUM(IF(($G$62:$G$3061=$G15)*($I$62:$I$3061=AB$5),$L$62:$L$3061,0))</f>
        <v>0</v>
      </c>
      <c r="AC15" s="406">
        <f t="array" ref="AC15">SUM(IF(($G$62:$G$3061=$G15)*($I$62:$I$3061=AC$5),$L$62:$L$3061,0))</f>
        <v>0</v>
      </c>
      <c r="AD15" s="406">
        <f t="array" ref="AD15">SUM(IF(($G$62:$G$3061=$G15)*($I$62:$I$3061=AD$5),$L$62:$L$3061,0))</f>
        <v>0</v>
      </c>
      <c r="AE15" s="406">
        <f t="array" ref="AE15">SUM(IF(($G$62:$G$3061=$G15)*($I$62:$I$3061=AE$5),$L$62:$L$3061,0))</f>
        <v>0</v>
      </c>
      <c r="AF15" s="406">
        <f t="array" ref="AF15">SUM(IF(($G$62:$G$3061=$G15)*($I$62:$I$3061=AF$5),$L$62:$L$3061,0))</f>
        <v>0</v>
      </c>
      <c r="AG15" s="406">
        <f t="array" ref="AG15">SUM(IF(($G$62:$G$3061=$G15)*($I$62:$I$3061=AG$5),$L$62:$L$3061,0))</f>
        <v>0</v>
      </c>
      <c r="AH15" s="406">
        <f t="array" ref="AH15">SUM(IF(($G$62:$G$3061=$G15)*($I$62:$I$3061=AH$5),$L$62:$L$3061,0))</f>
        <v>0</v>
      </c>
      <c r="AI15" s="406">
        <f t="array" ref="AI15">SUM(IF(($G$62:$G$3061=$G15)*($I$62:$I$3061=AI$5),$L$62:$L$3061,0))</f>
        <v>0</v>
      </c>
      <c r="AS15" s="406">
        <f t="array" ref="AS15">SUM(IF(($G$62:$G$3061=$G15)*($E$62:$E$3061=AS$6)*($I$62:$I$3061=$I15),$L$62:$L$3061,0))</f>
        <v>0</v>
      </c>
      <c r="AT15" s="406">
        <f t="array" ref="AT15">SUM(IF(($G$62:$G$3061=$G15)*($E$62:$E$3061=AT$6)*($I$62:$I$3061=$I15),$L$62:$L$3061,0))</f>
        <v>0</v>
      </c>
      <c r="AU15" s="406">
        <f t="array" ref="AU15">SUM(IF(($G$62:$G$3061=$G15)*($E$62:$E$3061=AU$6)*($I$62:$I$3061=$I15),$L$62:$L$3061,0))</f>
        <v>0</v>
      </c>
      <c r="AV15" s="406">
        <f t="array" ref="AV15">SUM(IF(($G$62:$G$3061=$G15)*($E$62:$E$3061=AV$6)*($I$62:$I$3061=$I15),$L$62:$L$3061,0))</f>
        <v>0</v>
      </c>
      <c r="AW15" s="406">
        <f t="array" ref="AW15">SUM(IF(($G$62:$G$3061=$G15)*($E$62:$E$3061=AW$6)*($I$62:$I$3061=$I15),$L$62:$L$3061,0))</f>
        <v>0</v>
      </c>
      <c r="AX15" s="406">
        <f t="array" ref="AX15">SUM(IF(($G$62:$G$3061=$G15)*($E$62:$E$3061=AX$6)*($I$62:$I$3061=$I15),$L$62:$L$3061,0))</f>
        <v>0</v>
      </c>
      <c r="AY15" s="406">
        <f t="array" ref="AY15">SUM(IF(($G$62:$G$3061=$G15)*($E$62:$E$3061=AY$6)*($I$62:$I$3061=$I15),$L$62:$L$3061,0))</f>
        <v>0</v>
      </c>
      <c r="AZ15" s="406">
        <f t="array" ref="AZ15">SUM(IF(($G$62:$G$3061=$G15)*($E$62:$E$3061=AZ$6)*($I$62:$I$3061=$I15),$L$62:$L$3061,0))</f>
        <v>0</v>
      </c>
      <c r="BA15" s="406">
        <f t="array" ref="BA15">SUM(IF(($G$62:$G$3061=$G15)*($E$62:$E$3061=BA$6)*($I$62:$I$3061=$I15),$L$62:$L$3061,0))</f>
        <v>0</v>
      </c>
      <c r="BB15" s="406">
        <f t="array" ref="BB15">SUM(IF(($G$62:$G$3061=$G15)*($E$62:$E$3061=BB$6)*($I$62:$I$3061=$I15),$L$62:$L$3061,0))</f>
        <v>0</v>
      </c>
      <c r="BC15" s="406">
        <f t="array" ref="BC15">SUM(IF(($G$62:$G$3061=$G15)*($E$62:$E$3061=BC$6)*($I$62:$I$3061=$I15),$L$62:$L$3061,0))</f>
        <v>0</v>
      </c>
      <c r="BD15" s="406">
        <f t="array" ref="BD15">SUM(IF(($G$62:$G$3061=$G15)*($E$62:$E$3061=BD$6)*($I$62:$I$3061=$I15),$L$62:$L$3061,0))</f>
        <v>0</v>
      </c>
      <c r="BE15" s="406">
        <f t="array" ref="BE15">SUM(IF(($G$62:$G$3061=$G15)*($E$62:$E$3061=BE$6)*($I$62:$I$3061=$I15),$L$62:$L$3061,0))</f>
        <v>0</v>
      </c>
      <c r="BF15" s="406">
        <f t="array" ref="BF15">SUM(IF(($G$62:$G$3061=$G15)*($E$62:$E$3061=BF$6)*($I$62:$I$3061=$I15),$L$62:$L$3061,0))</f>
        <v>0</v>
      </c>
      <c r="BG15" s="406">
        <f t="array" ref="BG15">SUM(IF(($G$62:$G$3061=$G15)*($E$62:$E$3061=BG$6)*($I$62:$I$3061=$I15),$L$62:$L$3061,0))</f>
        <v>0</v>
      </c>
      <c r="BH15" s="406">
        <f t="array" ref="BH15">SUM(IF(($G$62:$G$3061=$G15)*($E$62:$E$3061=BH$6)*($I$62:$I$3061=$I15),$L$62:$L$3061,0))</f>
        <v>0</v>
      </c>
      <c r="BI15" s="406">
        <f t="array" ref="BI15">SUM(IF(($G$62:$G$3061=$G15)*($E$62:$E$3061=BI$6)*($I$62:$I$3061=$I15),$L$62:$L$3061,0))</f>
        <v>0</v>
      </c>
      <c r="BJ15" s="406">
        <f t="array" ref="BJ15">SUM(IF(($G$62:$G$3061=$G15)*($E$62:$E$3061=BJ$6)*($I$62:$I$3061=$I15),$L$62:$L$3061,0))</f>
        <v>0</v>
      </c>
      <c r="BK15" s="406">
        <f t="array" ref="BK15">SUM(IF(($G$62:$G$3061=$G15)*($E$62:$E$3061=BK$6)*($I$62:$I$3061=$I15),$L$62:$L$3061,0))</f>
        <v>0</v>
      </c>
      <c r="BL15" s="406">
        <f t="array" ref="BL15">SUM(IF(($G$62:$G$3061=$G15)*($E$62:$E$3061=BL$6)*($I$62:$I$3061=$I15),$L$62:$L$3061,0))</f>
        <v>0</v>
      </c>
      <c r="BM15" s="406">
        <f t="array" ref="BM15">SUM(IF(($G$62:$G$3061=$G15)*($E$62:$E$3061=BM$6)*($I$62:$I$3061=$I15),$L$62:$L$3061,0))</f>
        <v>0</v>
      </c>
      <c r="BN15" s="406">
        <f t="array" ref="BN15">SUM(IF(($G$62:$G$3061=$G15)*($E$62:$E$3061=BN$6)*($I$62:$I$3061=$I15),$L$62:$L$3061,0))</f>
        <v>0</v>
      </c>
      <c r="BO15" s="406">
        <f t="array" ref="BO15">SUM(IF(($G$62:$G$3061=$G15)*($E$62:$E$3061=BO$6)*($I$62:$I$3061=$I15),$L$62:$L$3061,0))</f>
        <v>0</v>
      </c>
      <c r="BP15" s="406">
        <f t="array" ref="BP15">SUM(IF(($G$62:$G$3061=$G15)*($E$62:$E$3061=BP$6)*($I$62:$I$3061=$I15),$L$62:$L$3061,0))</f>
        <v>0</v>
      </c>
      <c r="BQ15" s="406">
        <f t="array" ref="BQ15">SUM(IF(($G$62:$G$3061=$G15)*($E$62:$E$3061=BQ$6)*($I$62:$I$3061=$I15),$L$62:$L$3061,0))</f>
        <v>0</v>
      </c>
      <c r="BR15" s="406">
        <f t="array" ref="BR15">SUM(IF(($G$62:$G$3061=$G15)*($E$62:$E$3061=BR$6)*($I$62:$I$3061=$I15),$L$62:$L$3061,0))</f>
        <v>0</v>
      </c>
      <c r="BS15" s="406">
        <f t="array" ref="BS15">SUM(IF(($G$62:$G$3061=$G15)*($E$62:$E$3061=BS$6)*($I$62:$I$3061=$I15),$L$62:$L$3061,0))</f>
        <v>0</v>
      </c>
      <c r="BT15" s="406">
        <f t="array" ref="BT15">SUM(IF(($G$62:$G$3061=$G15)*($E$62:$E$3061=BT$6)*($I$62:$I$3061=$I15),$L$62:$L$3061,0))</f>
        <v>0</v>
      </c>
      <c r="BU15" s="406">
        <f t="array" ref="BU15">SUM(IF(($G$62:$G$3061=$G15)*($E$62:$E$3061=BU$6)*($I$62:$I$3061=$I15),$L$62:$L$3061,0))</f>
        <v>0</v>
      </c>
      <c r="BV15" s="406">
        <f t="array" ref="BV15">SUM(IF(($G$62:$G$3061=$G15)*($E$62:$E$3061=BV$6)*($I$62:$I$3061=$I15),$L$62:$L$3061,0))</f>
        <v>0</v>
      </c>
      <c r="BW15" s="406">
        <f t="array" ref="BW15">SUM(IF(($G$62:$G$3061=$G15)*($E$62:$E$3061=BW$6)*($I$62:$I$3061=$I15),$L$62:$L$3061,0))</f>
        <v>0</v>
      </c>
      <c r="BX15" s="406">
        <f t="array" ref="BX15">SUM(IF(($G$62:$G$3061=$G15)*($E$62:$E$3061=BX$6)*($I$62:$I$3061=$I15),$L$62:$L$3061,0))</f>
        <v>0</v>
      </c>
      <c r="BY15" s="406">
        <f t="array" ref="BY15">SUM(IF(($G$62:$G$3061=$G15)*($E$62:$E$3061=BY$6)*($I$62:$I$3061=$I15),$L$62:$L$3061,0))</f>
        <v>0</v>
      </c>
      <c r="BZ15" s="406">
        <f t="array" ref="BZ15">SUM(IF(($G$62:$G$3061=$G15)*($E$62:$E$3061=BZ$6)*($I$62:$I$3061=$I15),$L$62:$L$3061,0))</f>
        <v>0</v>
      </c>
      <c r="CA15" s="406">
        <f t="array" ref="CA15">SUM(IF(($G$62:$G$3061=$G15)*($E$62:$E$3061=CA$6)*($I$62:$I$3061=$I15),$L$62:$L$3061,0))</f>
        <v>0</v>
      </c>
      <c r="CB15" s="406">
        <f t="array" ref="CB15">SUM(IF(($G$62:$G$3061=$G15)*($E$62:$E$3061=CB$6)*($I$62:$I$3061=$I15),$L$62:$L$3061,0))</f>
        <v>0</v>
      </c>
      <c r="CC15" s="406">
        <f t="array" ref="CC15">SUM(IF(($G$62:$G$3061=$G15)*($E$62:$E$3061=CC$6)*($I$62:$I$3061=$I15),$L$62:$L$3061,0))</f>
        <v>0</v>
      </c>
      <c r="CD15" s="406">
        <f t="array" ref="CD15">SUM(IF(($G$62:$G$3061=$G15)*($E$62:$E$3061=CD$6)*($I$62:$I$3061=$I15),$L$62:$L$3061,0))</f>
        <v>0</v>
      </c>
      <c r="CE15" s="406">
        <f t="array" ref="CE15">SUM(IF(($G$62:$G$3061=$G15)*($E$62:$E$3061=CE$6)*($I$62:$I$3061=$I15),$L$62:$L$3061,0))</f>
        <v>0</v>
      </c>
      <c r="CF15" s="406">
        <f t="array" ref="CF15">SUM(IF(($G$62:$G$3061=$G15)*($E$62:$E$3061=CF$6)*($I$62:$I$3061=$I15),$L$62:$L$3061,0))</f>
        <v>0</v>
      </c>
      <c r="CG15" s="406">
        <f t="array" ref="CG15">SUM(IF(($G$62:$G$3061=$G15)*($E$62:$E$3061=CG$6)*($I$62:$I$3061=$I15),$L$62:$L$3061,0))</f>
        <v>0</v>
      </c>
      <c r="CH15" s="406">
        <f t="array" ref="CH15">SUM(IF(($G$62:$G$3061=$G15)*($E$62:$E$3061=CH$6)*($I$62:$I$3061=$I15),$L$62:$L$3061,0))</f>
        <v>0</v>
      </c>
      <c r="CI15" s="406">
        <f t="array" ref="CI15">SUM(IF(($G$62:$G$3061=$G15)*($E$62:$E$3061=CI$6)*($I$62:$I$3061=$I15),$L$62:$L$3061,0))</f>
        <v>0</v>
      </c>
      <c r="CJ15" s="406">
        <f t="array" ref="CJ15">SUM(IF(($G$62:$G$3061=$G15)*($E$62:$E$3061=CJ$6)*($I$62:$I$3061=$I15),$L$62:$L$3061,0))</f>
        <v>0</v>
      </c>
      <c r="CK15" s="406">
        <f t="array" ref="CK15">SUM(IF(($G$62:$G$3061=$G15)*($E$62:$E$3061=CK$6)*($I$62:$I$3061=$I15),$L$62:$L$3061,0))</f>
        <v>0</v>
      </c>
      <c r="CL15" s="406">
        <f t="array" ref="CL15">SUM(IF(($G$62:$G$3061=$G15)*($E$62:$E$3061=CL$6)*($I$62:$I$3061=$I15),$L$62:$L$3061,0))</f>
        <v>0</v>
      </c>
      <c r="CM15" s="406">
        <f t="array" ref="CM15">SUM(IF(($G$62:$G$3061=$G15)*($E$62:$E$3061=CM$6)*($I$62:$I$3061=$I15),$L$62:$L$3061,0))</f>
        <v>0</v>
      </c>
      <c r="CN15" s="406">
        <f t="array" ref="CN15">SUM(IF(($G$62:$G$3061=$G15)*($E$62:$E$3061=CN$6)*($I$62:$I$3061=$I15),$L$62:$L$3061,0))</f>
        <v>0</v>
      </c>
      <c r="CO15" s="406">
        <f t="array" ref="CO15">SUM(IF(($G$62:$G$3061=$G15)*($E$62:$E$3061=CO$6)*($I$62:$I$3061=$I15),$L$62:$L$3061,0))</f>
        <v>0</v>
      </c>
      <c r="CP15" s="406">
        <f t="array" ref="CP15">SUM(IF(($G$62:$G$3061=$G15)*($E$62:$E$3061=CP$6)*($I$62:$I$3061=$I15),$L$62:$L$3061,0))</f>
        <v>0</v>
      </c>
      <c r="CQ15" s="406">
        <f t="array" ref="CQ15">SUM(IF(($G$62:$G$3061=$G15)*($E$62:$E$3061=CQ$6)*($I$62:$I$3061=$I15),$L$62:$L$3061,0))</f>
        <v>0</v>
      </c>
      <c r="CR15" s="406">
        <f t="array" ref="CR15">SUM(IF(($G$62:$G$3061=$G15)*($E$62:$E$3061=CR$6)*($I$62:$I$3061=$I15),$L$62:$L$3061,0))</f>
        <v>0</v>
      </c>
      <c r="CS15" s="406">
        <f t="array" ref="CS15">SUM(IF(($G$62:$G$3061=$G15)*($E$62:$E$3061=CS$6)*($I$62:$I$3061=$I15),$L$62:$L$3061,0))</f>
        <v>0</v>
      </c>
      <c r="CT15" s="406">
        <f t="array" ref="CT15">SUM(IF(($G$62:$G$3061=$G15)*($E$62:$E$3061=CT$6)*($I$62:$I$3061=$I15),$L$62:$L$3061,0))</f>
        <v>0</v>
      </c>
      <c r="CU15" s="406">
        <f t="array" ref="CU15">SUM(IF(($G$62:$G$3061=$G15)*($E$62:$E$3061=CU$6)*($I$62:$I$3061=$I15),$L$62:$L$3061,0))</f>
        <v>0</v>
      </c>
      <c r="CV15" s="406">
        <f t="array" ref="CV15">SUM(IF(($G$62:$G$3061=$G15)*($E$62:$E$3061=CV$6)*($I$62:$I$3061=$I15),$L$62:$L$3061,0))</f>
        <v>0</v>
      </c>
      <c r="CW15" s="406">
        <f t="array" ref="CW15">SUM(IF(($G$62:$G$3061=$G15)*($E$62:$E$3061=CW$6)*($I$62:$I$3061=$I15),$L$62:$L$3061,0))</f>
        <v>0</v>
      </c>
      <c r="CX15" s="406">
        <f t="array" ref="CX15">SUM(IF(($G$62:$G$3061=$G15)*($E$62:$E$3061=CX$6)*($I$62:$I$3061=$I15),$L$62:$L$3061,0))</f>
        <v>0</v>
      </c>
      <c r="CY15" s="406">
        <f t="array" ref="CY15">SUM(IF(($G$62:$G$3061=$G15)*($E$62:$E$3061=CY$6)*($I$62:$I$3061=$I15),$L$62:$L$3061,0))</f>
        <v>0</v>
      </c>
      <c r="CZ15" s="406">
        <f t="array" ref="CZ15">SUM(IF(($G$62:$G$3061=$G15)*($E$62:$E$3061=CZ$6)*($I$62:$I$3061=$I15),$L$62:$L$3061,0))</f>
        <v>0</v>
      </c>
      <c r="DA15" s="406">
        <f t="array" ref="DA15">SUM(IF(($G$62:$G$3061=$G15)*($E$62:$E$3061=DA$6)*($I$62:$I$3061=$I15),$L$62:$L$3061,0))</f>
        <v>0</v>
      </c>
      <c r="DB15" s="406">
        <f t="array" ref="DB15">SUM(IF(($G$62:$G$3061=$G15)*($E$62:$E$3061=DB$6)*($I$62:$I$3061=$I15),$L$62:$L$3061,0))</f>
        <v>0</v>
      </c>
      <c r="DC15" s="406">
        <f t="array" ref="DC15">SUM(IF(($G$62:$G$3061=$G15)*($E$62:$E$3061=DC$6)*($I$62:$I$3061=$I15),$L$62:$L$3061,0))</f>
        <v>0</v>
      </c>
      <c r="DD15" s="406">
        <f t="array" ref="DD15">SUM(IF(($G$62:$G$3061=$G15)*($E$62:$E$3061=DD$6)*($I$62:$I$3061=$I15),$L$62:$L$3061,0))</f>
        <v>0</v>
      </c>
      <c r="DE15" s="406">
        <f t="array" ref="DE15">SUM(IF(($G$62:$G$3061=$G15)*($E$62:$E$3061=DE$6)*($I$62:$I$3061=$I15),$L$62:$L$3061,0))</f>
        <v>0</v>
      </c>
      <c r="DF15" s="406">
        <f t="array" ref="DF15">SUM(IF(($G$62:$G$3061=$G15)*($E$62:$E$3061=DF$6)*($I$62:$I$3061=$I15),$L$62:$L$3061,0))</f>
        <v>0</v>
      </c>
      <c r="DG15" s="406">
        <f t="array" ref="DG15">SUM(IF(($G$62:$G$3061=$G15)*($E$62:$E$3061=DG$6)*($I$62:$I$3061=$I15),$L$62:$L$3061,0))</f>
        <v>0</v>
      </c>
      <c r="DH15" s="406">
        <f t="array" ref="DH15">SUM(IF(($G$62:$G$3061=$G15)*($E$62:$E$3061=DH$6)*($I$62:$I$3061=$I15),$L$62:$L$3061,0))</f>
        <v>0</v>
      </c>
      <c r="DI15" s="406">
        <f t="array" ref="DI15">SUM(IF(($G$62:$G$3061=$G15)*($E$62:$E$3061=DI$6)*($I$62:$I$3061=$I15),$L$62:$L$3061,0))</f>
        <v>0</v>
      </c>
      <c r="DJ15" s="406">
        <f t="array" ref="DJ15">SUM(IF(($G$62:$G$3061=$G15)*($E$62:$E$3061=DJ$6)*($I$62:$I$3061=$I15),$L$62:$L$3061,0))</f>
        <v>0</v>
      </c>
      <c r="DK15" s="406">
        <f t="array" ref="DK15">SUM(IF(($G$62:$G$3061=$G15)*($E$62:$E$3061=DK$6)*($I$62:$I$3061=$I15),$L$62:$L$3061,0))</f>
        <v>0</v>
      </c>
      <c r="DL15" s="406">
        <f t="array" ref="DL15">SUM(IF(($G$62:$G$3061=$G15)*($E$62:$E$3061=DL$6)*($I$62:$I$3061=$I15),$L$62:$L$3061,0))</f>
        <v>0</v>
      </c>
      <c r="DM15" s="406">
        <f t="array" ref="DM15">SUM(IF(($G$62:$G$3061=$G15)*($E$62:$E$3061=DM$6)*($I$62:$I$3061=$I15),$L$62:$L$3061,0))</f>
        <v>0</v>
      </c>
      <c r="DN15" s="406">
        <f t="array" ref="DN15">SUM(IF(($G$62:$G$3061=$G15)*($E$62:$E$3061=DN$6)*($I$62:$I$3061=$I15),$L$62:$L$3061,0))</f>
        <v>0</v>
      </c>
      <c r="DO15" s="406">
        <f t="array" ref="DO15">SUM(IF(($G$62:$G$3061=$G15)*($E$62:$E$3061=DO$6)*($I$62:$I$3061=$I15),$L$62:$L$3061,0))</f>
        <v>0</v>
      </c>
      <c r="DP15" s="406">
        <f t="array" ref="DP15">SUM(IF(($G$62:$G$3061=$G15)*($E$62:$E$3061=DP$6)*($I$62:$I$3061=$I15),$L$62:$L$3061,0))</f>
        <v>0</v>
      </c>
      <c r="DQ15" s="406">
        <f t="array" ref="DQ15">SUM(IF(($G$62:$G$3061=$G15)*($E$62:$E$3061=DQ$6)*($I$62:$I$3061=$I15),$L$62:$L$3061,0))</f>
        <v>0</v>
      </c>
      <c r="DR15" s="406">
        <f t="array" ref="DR15">SUM(IF(($G$62:$G$3061=$G15)*($E$62:$E$3061=DR$6)*($I$62:$I$3061=$I15),$L$62:$L$3061,0))</f>
        <v>0</v>
      </c>
      <c r="DS15" s="406">
        <f t="array" ref="DS15">SUM(IF(($G$62:$G$3061=$G15)*($E$62:$E$3061=DS$6)*($I$62:$I$3061=$I15),$L$62:$L$3061,0))</f>
        <v>0</v>
      </c>
      <c r="DT15" s="406">
        <f t="array" ref="DT15">SUM(IF(($G$62:$G$3061=$G15)*($E$62:$E$3061=DT$6)*($I$62:$I$3061=$I15),$L$62:$L$3061,0))</f>
        <v>0</v>
      </c>
      <c r="DU15" s="406">
        <f t="array" ref="DU15">SUM(IF(($G$62:$G$3061=$G15)*($E$62:$E$3061=DU$6)*($I$62:$I$3061=$I15),$L$62:$L$3061,0))</f>
        <v>0</v>
      </c>
      <c r="DY15" s="1" t="s">
        <v>63</v>
      </c>
      <c r="DZ15" s="1">
        <f t="array" ref="DZ15">SUM(IF(($E$62:$E$3061=DZ$12)*($I$62:$I$3061=$DY15),$L$62:$L$3061,0))</f>
        <v>0</v>
      </c>
      <c r="EA15" s="1">
        <f t="array" ref="EA15">SUM(IF(($E$62:$E$3061=EA$12)*($I$62:$I$3061=$DY15),$L$62:$L$3061,0))</f>
        <v>0</v>
      </c>
      <c r="EB15" s="1">
        <f t="array" ref="EB15">SUM(IF(($E$62:$E$3061=EB$12)*($I$62:$I$3061=$DY15),$L$62:$L$3061,0))</f>
        <v>0</v>
      </c>
      <c r="EC15" s="1">
        <f t="array" ref="EC15">SUM(IF(($E$62:$E$3061=EC$12)*($I$62:$I$3061=$DY15),$L$62:$L$3061,0))</f>
        <v>0</v>
      </c>
      <c r="ED15" s="1">
        <f t="array" ref="ED15">SUM(IF(($E$62:$E$3061=ED$12)*($I$62:$I$3061=$DY15),$L$62:$L$3061,0))</f>
        <v>0</v>
      </c>
      <c r="EE15" s="1">
        <f t="array" ref="EE15">SUM(IF(($E$62:$E$3061=EE$12)*($I$62:$I$3061=$DY15),$L$62:$L$3061,0))</f>
        <v>0</v>
      </c>
      <c r="EF15" s="1">
        <f t="array" ref="EF15">SUM(IF(($E$62:$E$3061=EF$12)*($I$62:$I$3061=$DY15),$L$62:$L$3061,0))</f>
        <v>0</v>
      </c>
      <c r="EG15" s="1">
        <f t="array" ref="EG15">SUM(IF(($E$62:$E$3061=EG$12)*($I$62:$I$3061=$DY15),$L$62:$L$3061,0))</f>
        <v>0</v>
      </c>
      <c r="EH15" s="1">
        <f t="array" ref="EH15">SUM(IF(($E$62:$E$3061=EH$12)*($I$62:$I$3061=$DY15),$L$62:$L$3061,0))</f>
        <v>0</v>
      </c>
      <c r="EI15" s="1">
        <f t="array" ref="EI15">SUM(IF(($E$62:$E$3061=EI$12)*($I$62:$I$3061=$DY15),$L$62:$L$3061,0))</f>
        <v>0</v>
      </c>
      <c r="EJ15" s="1">
        <f t="array" ref="EJ15">SUM(IF(($E$62:$E$3061=EJ$12)*($I$62:$I$3061=$DY15),$L$62:$L$3061,0))</f>
        <v>0</v>
      </c>
      <c r="EK15" s="1">
        <f t="array" ref="EK15">SUM(IF(($E$62:$E$3061=EK$12)*($I$62:$I$3061=$DY15),$L$62:$L$3061,0))</f>
        <v>0</v>
      </c>
      <c r="EL15" s="1">
        <f t="array" ref="EL15">SUM(IF(($E$62:$E$3061=EL$12)*($I$62:$I$3061=$DY15),$L$62:$L$3061,0))</f>
        <v>0</v>
      </c>
      <c r="EM15" s="1">
        <f t="array" ref="EM15">SUM(IF(($E$62:$E$3061=EM$12)*($I$62:$I$3061=$DY15),$L$62:$L$3061,0))</f>
        <v>0</v>
      </c>
      <c r="EN15" s="1">
        <f t="array" ref="EN15">SUM(IF(($E$62:$E$3061=EN$12)*($I$62:$I$3061=$DY15),$L$62:$L$3061,0))</f>
        <v>0</v>
      </c>
      <c r="EO15" s="1">
        <f t="array" ref="EO15">SUM(IF(($E$62:$E$3061=EO$12)*($I$62:$I$3061=$DY15),$L$62:$L$3061,0))</f>
        <v>0</v>
      </c>
      <c r="EP15" s="1">
        <f t="array" ref="EP15">SUM(IF(($E$62:$E$3061=EP$12)*($I$62:$I$3061=$DY15),$L$62:$L$3061,0))</f>
        <v>0</v>
      </c>
      <c r="EQ15" s="1">
        <f t="array" ref="EQ15">SUM(IF(($E$62:$E$3061=EQ$12)*($I$62:$I$3061=$DY15),$L$62:$L$3061,0))</f>
        <v>0</v>
      </c>
      <c r="ER15" s="1">
        <f t="array" ref="ER15">SUM(IF(($E$62:$E$3061=ER$12)*($I$62:$I$3061=$DY15),$L$62:$L$3061,0))</f>
        <v>0</v>
      </c>
      <c r="ES15" s="1">
        <f t="array" ref="ES15">SUM(IF(($E$62:$E$3061=ES$12)*($I$62:$I$3061=$DY15),$L$62:$L$3061,0))</f>
        <v>0</v>
      </c>
      <c r="ET15" s="1">
        <f t="array" ref="ET15">SUM(IF(($E$62:$E$3061=ET$12)*($I$62:$I$3061=$DY15),$L$62:$L$3061,0))</f>
        <v>0</v>
      </c>
      <c r="EU15" s="1">
        <f t="array" ref="EU15">SUM(IF(($E$62:$E$3061=EU$12)*($I$62:$I$3061=$DY15),$L$62:$L$3061,0))</f>
        <v>0</v>
      </c>
      <c r="EV15" s="1">
        <f t="array" ref="EV15">SUM(IF(($E$62:$E$3061=EV$12)*($I$62:$I$3061=$DY15),$L$62:$L$3061,0))</f>
        <v>0</v>
      </c>
      <c r="EW15" s="1">
        <f t="array" ref="EW15">SUM(IF(($E$62:$E$3061=EW$12)*($I$62:$I$3061=$DY15),$L$62:$L$3061,0))</f>
        <v>0</v>
      </c>
      <c r="EX15" s="1">
        <f t="array" ref="EX15">SUM(IF(($E$62:$E$3061=EX$12)*($I$62:$I$3061=$DY15),$L$62:$L$3061,0))</f>
        <v>0</v>
      </c>
      <c r="EY15" s="1">
        <f t="array" ref="EY15">SUM(IF(($E$62:$E$3061=EY$12)*($I$62:$I$3061=$DY15),$L$62:$L$3061,0))</f>
        <v>0</v>
      </c>
      <c r="EZ15" s="1">
        <f t="array" ref="EZ15">SUM(IF(($E$62:$E$3061=EZ$12)*($I$62:$I$3061=$DY15),$L$62:$L$3061,0))</f>
        <v>0</v>
      </c>
      <c r="FA15" s="1">
        <f t="array" ref="FA15">SUM(IF(($E$62:$E$3061=FA$12)*($I$62:$I$3061=$DY15),$L$62:$L$3061,0))</f>
        <v>0</v>
      </c>
      <c r="FB15" s="1">
        <f t="array" ref="FB15">SUM(IF(($E$62:$E$3061=FB$12)*($I$62:$I$3061=$DY15),$L$62:$L$3061,0))</f>
        <v>0</v>
      </c>
      <c r="FC15" s="1">
        <f t="array" ref="FC15">SUM(IF(($E$62:$E$3061=FC$12)*($I$62:$I$3061=$DY15),$L$62:$L$3061,0))</f>
        <v>0</v>
      </c>
      <c r="FD15" s="1">
        <f t="array" ref="FD15">SUM(IF(($E$62:$E$3061=FD$12)*($I$62:$I$3061=$DY15),$L$62:$L$3061,0))</f>
        <v>0</v>
      </c>
      <c r="FE15" s="1">
        <f t="array" ref="FE15">SUM(IF(($E$62:$E$3061=FE$12)*($I$62:$I$3061=$DY15),$L$62:$L$3061,0))</f>
        <v>0</v>
      </c>
      <c r="FF15" s="1">
        <f t="array" ref="FF15">SUM(IF(($E$62:$E$3061=FF$12)*($I$62:$I$3061=$DY15),$L$62:$L$3061,0))</f>
        <v>0</v>
      </c>
      <c r="FG15" s="1">
        <f t="array" ref="FG15">SUM(IF(($E$62:$E$3061=FG$12)*($I$62:$I$3061=$DY15),$L$62:$L$3061,0))</f>
        <v>0</v>
      </c>
      <c r="FH15" s="1">
        <f t="array" ref="FH15">SUM(IF(($E$62:$E$3061=FH$12)*($I$62:$I$3061=$DY15),$L$62:$L$3061,0))</f>
        <v>0</v>
      </c>
      <c r="FI15" s="1">
        <f t="array" ref="FI15">SUM(IF(($E$62:$E$3061=FI$12)*($I$62:$I$3061=$DY15),$L$62:$L$3061,0))</f>
        <v>0</v>
      </c>
      <c r="FJ15" s="1">
        <f t="array" ref="FJ15">SUM(IF(($E$62:$E$3061=FJ$12)*($I$62:$I$3061=$DY15),$L$62:$L$3061,0))</f>
        <v>0</v>
      </c>
      <c r="FK15" s="1">
        <f t="array" ref="FK15">SUM(IF(($E$62:$E$3061=FK$12)*($I$62:$I$3061=$DY15),$L$62:$L$3061,0))</f>
        <v>0</v>
      </c>
      <c r="FL15" s="1">
        <f t="array" ref="FL15">SUM(IF(($E$62:$E$3061=FL$12)*($I$62:$I$3061=$DY15),$L$62:$L$3061,0))</f>
        <v>0</v>
      </c>
      <c r="FM15" s="1">
        <f t="array" ref="FM15">SUM(IF(($E$62:$E$3061=FM$12)*($I$62:$I$3061=$DY15),$L$62:$L$3061,0))</f>
        <v>0</v>
      </c>
      <c r="FN15" s="1">
        <f t="array" ref="FN15">SUM(IF(($E$62:$E$3061=FN$12)*($I$62:$I$3061=$DY15),$L$62:$L$3061,0))</f>
        <v>0</v>
      </c>
      <c r="FO15" s="1">
        <f t="array" ref="FO15">SUM(IF(($E$62:$E$3061=FO$12)*($I$62:$I$3061=$DY15),$L$62:$L$3061,0))</f>
        <v>0</v>
      </c>
      <c r="FP15" s="1">
        <f t="array" ref="FP15">SUM(IF(($E$62:$E$3061=FP$12)*($I$62:$I$3061=$DY15),$L$62:$L$3061,0))</f>
        <v>0</v>
      </c>
      <c r="FQ15" s="1">
        <f t="array" ref="FQ15">SUM(IF(($E$62:$E$3061=FQ$12)*($I$62:$I$3061=$DY15),$L$62:$L$3061,0))</f>
        <v>0</v>
      </c>
      <c r="FR15" s="1">
        <f t="array" ref="FR15">SUM(IF(($E$62:$E$3061=FR$12)*($I$62:$I$3061=$DY15),$L$62:$L$3061,0))</f>
        <v>0</v>
      </c>
      <c r="FS15" s="1">
        <f t="array" ref="FS15">SUM(IF(($E$62:$E$3061=FS$12)*($I$62:$I$3061=$DY15),$L$62:$L$3061,0))</f>
        <v>0</v>
      </c>
      <c r="FT15" s="1">
        <f t="array" ref="FT15">SUM(IF(($E$62:$E$3061=FT$12)*($I$62:$I$3061=$DY15),$L$62:$L$3061,0))</f>
        <v>0</v>
      </c>
      <c r="FU15" s="1">
        <f t="array" ref="FU15">SUM(IF(($E$62:$E$3061=FU$12)*($I$62:$I$3061=$DY15),$L$62:$L$3061,0))</f>
        <v>0</v>
      </c>
      <c r="FV15" s="1">
        <f t="array" ref="FV15">SUM(IF(($E$62:$E$3061=FV$12)*($I$62:$I$3061=$DY15),$L$62:$L$3061,0))</f>
        <v>0</v>
      </c>
      <c r="FW15" s="1">
        <f t="array" ref="FW15">SUM(IF(($E$62:$E$3061=FW$12)*($I$62:$I$3061=$DY15),$L$62:$L$3061,0))</f>
        <v>0</v>
      </c>
      <c r="FX15" s="1">
        <f t="array" ref="FX15">SUM(IF(($E$62:$E$3061=FX$12)*($I$62:$I$3061=$DY15),$L$62:$L$3061,0))</f>
        <v>0</v>
      </c>
      <c r="FY15" s="1">
        <f t="array" ref="FY15">SUM(IF(($E$62:$E$3061=FY$12)*($I$62:$I$3061=$DY15),$L$62:$L$3061,0))</f>
        <v>0</v>
      </c>
      <c r="FZ15" s="1">
        <f t="array" ref="FZ15">SUM(IF(($E$62:$E$3061=FZ$12)*($I$62:$I$3061=$DY15),$L$62:$L$3061,0))</f>
        <v>0</v>
      </c>
      <c r="GA15" s="1">
        <f t="array" ref="GA15">SUM(IF(($E$62:$E$3061=GA$12)*($I$62:$I$3061=$DY15),$L$62:$L$3061,0))</f>
        <v>0</v>
      </c>
      <c r="GB15" s="1">
        <f t="array" ref="GB15">SUM(IF(($E$62:$E$3061=GB$12)*($I$62:$I$3061=$DY15),$L$62:$L$3061,0))</f>
        <v>0</v>
      </c>
      <c r="GC15" s="1">
        <f t="array" ref="GC15">SUM(IF(($E$62:$E$3061=GC$12)*($I$62:$I$3061=$DY15),$L$62:$L$3061,0))</f>
        <v>0</v>
      </c>
      <c r="GD15" s="1">
        <f t="array" ref="GD15">SUM(IF(($E$62:$E$3061=GD$12)*($I$62:$I$3061=$DY15),$L$62:$L$3061,0))</f>
        <v>0</v>
      </c>
      <c r="GE15" s="1">
        <f t="array" ref="GE15">SUM(IF(($E$62:$E$3061=GE$12)*($I$62:$I$3061=$DY15),$L$62:$L$3061,0))</f>
        <v>0</v>
      </c>
      <c r="GF15" s="1">
        <f t="array" ref="GF15">SUM(IF(($E$62:$E$3061=GF$12)*($I$62:$I$3061=$DY15),$L$62:$L$3061,0))</f>
        <v>0</v>
      </c>
      <c r="GG15" s="1">
        <f t="array" ref="GG15">SUM(IF(($E$62:$E$3061=GG$12)*($I$62:$I$3061=$DY15),$L$62:$L$3061,0))</f>
        <v>0</v>
      </c>
      <c r="GH15" s="1">
        <f t="array" ref="GH15">SUM(IF(($E$62:$E$3061=GH$12)*($I$62:$I$3061=$DY15),$L$62:$L$3061,0))</f>
        <v>0</v>
      </c>
      <c r="GI15" s="1">
        <f t="array" ref="GI15">SUM(IF(($E$62:$E$3061=GI$12)*($I$62:$I$3061=$DY15),$L$62:$L$3061,0))</f>
        <v>0</v>
      </c>
      <c r="GJ15" s="1">
        <f t="array" ref="GJ15">SUM(IF(($E$62:$E$3061=GJ$12)*($I$62:$I$3061=$DY15),$L$62:$L$3061,0))</f>
        <v>0</v>
      </c>
      <c r="GK15" s="1">
        <f t="array" ref="GK15">SUM(IF(($E$62:$E$3061=GK$12)*($I$62:$I$3061=$DY15),$L$62:$L$3061,0))</f>
        <v>0</v>
      </c>
      <c r="GL15" s="1">
        <f t="array" ref="GL15">SUM(IF(($E$62:$E$3061=GL$12)*($I$62:$I$3061=$DY15),$L$62:$L$3061,0))</f>
        <v>0</v>
      </c>
      <c r="GM15" s="1">
        <f t="array" ref="GM15">SUM(IF(($E$62:$E$3061=GM$12)*($I$62:$I$3061=$DY15),$L$62:$L$3061,0))</f>
        <v>0</v>
      </c>
      <c r="GN15" s="1">
        <f t="array" ref="GN15">SUM(IF(($E$62:$E$3061=GN$12)*($I$62:$I$3061=$DY15),$L$62:$L$3061,0))</f>
        <v>0</v>
      </c>
      <c r="GO15" s="1">
        <f t="array" ref="GO15">SUM(IF(($E$62:$E$3061=GO$12)*($I$62:$I$3061=$DY15),$L$62:$L$3061,0))</f>
        <v>0</v>
      </c>
      <c r="GP15" s="1">
        <f t="array" ref="GP15">SUM(IF(($E$62:$E$3061=GP$12)*($I$62:$I$3061=$DY15),$L$62:$L$3061,0))</f>
        <v>0</v>
      </c>
      <c r="GQ15" s="1">
        <f t="array" ref="GQ15">SUM(IF(($E$62:$E$3061=GQ$12)*($I$62:$I$3061=$DY15),$L$62:$L$3061,0))</f>
        <v>0</v>
      </c>
      <c r="GR15" s="1">
        <f t="array" ref="GR15">SUM(IF(($E$62:$E$3061=GR$12)*($I$62:$I$3061=$DY15),$L$62:$L$3061,0))</f>
        <v>0</v>
      </c>
      <c r="GS15" s="1">
        <f t="array" ref="GS15">SUM(IF(($E$62:$E$3061=GS$12)*($I$62:$I$3061=$DY15),$L$62:$L$3061,0))</f>
        <v>0</v>
      </c>
      <c r="GT15" s="1">
        <f t="array" ref="GT15">SUM(IF(($E$62:$E$3061=GT$12)*($I$62:$I$3061=$DY15),$L$62:$L$3061,0))</f>
        <v>0</v>
      </c>
      <c r="GU15" s="1">
        <f t="array" ref="GU15">SUM(IF(($E$62:$E$3061=GU$12)*($I$62:$I$3061=$DY15),$L$62:$L$3061,0))</f>
        <v>0</v>
      </c>
      <c r="GV15" s="1">
        <f t="array" ref="GV15">SUM(IF(($E$62:$E$3061=GV$12)*($I$62:$I$3061=$DY15),$L$62:$L$3061,0))</f>
        <v>0</v>
      </c>
      <c r="GW15" s="1">
        <f t="array" ref="GW15">SUM(IF(($E$62:$E$3061=GW$12)*($I$62:$I$3061=$DY15),$L$62:$L$3061,0))</f>
        <v>0</v>
      </c>
      <c r="GX15" s="1">
        <f t="array" ref="GX15">SUM(IF(($E$62:$E$3061=GX$12)*($I$62:$I$3061=$DY15),$L$62:$L$3061,0))</f>
        <v>0</v>
      </c>
      <c r="GY15" s="1">
        <f t="array" ref="GY15">SUM(IF(($E$62:$E$3061=GY$12)*($I$62:$I$3061=$DY15),$L$62:$L$3061,0))</f>
        <v>0</v>
      </c>
      <c r="GZ15" s="1">
        <f t="array" ref="GZ15">SUM(IF(($E$62:$E$3061=GZ$12)*($I$62:$I$3061=$DY15),$L$62:$L$3061,0))</f>
        <v>0</v>
      </c>
      <c r="HA15" s="1">
        <f t="array" ref="HA15">SUM(IF(($E$62:$E$3061=HA$12)*($I$62:$I$3061=$DY15),$L$62:$L$3061,0))</f>
        <v>0</v>
      </c>
      <c r="HB15" s="1">
        <f t="array" ref="HB15">SUM(IF(($E$62:$E$3061=HB$12)*($I$62:$I$3061=$DY15),$L$62:$L$3061,0))</f>
        <v>0</v>
      </c>
      <c r="HC15" s="1">
        <f t="shared" si="2"/>
        <v>0</v>
      </c>
      <c r="HD15" s="1">
        <f t="shared" si="3"/>
        <v>0</v>
      </c>
      <c r="HE15" s="1">
        <f t="shared" si="4"/>
        <v>0</v>
      </c>
      <c r="HF15">
        <v>0.5</v>
      </c>
      <c r="HG15" t="s">
        <v>1007</v>
      </c>
      <c r="HH15">
        <f>SUMIF($HF$13:$HF$27,0.9,$HD$13:$HD$27)</f>
        <v>0</v>
      </c>
    </row>
    <row r="16" spans="2:216" ht="14.25" hidden="1" customHeight="1" x14ac:dyDescent="0.15">
      <c r="C16" s="362"/>
      <c r="D16" s="362"/>
      <c r="E16" s="354" t="str">
        <f>IF(MAX(AS16:DU16)=0,"",INDEX($AS$6:$DU$6,0,MATCH(MAX(AS16:DU16),AS16:DU16,0)))</f>
        <v/>
      </c>
      <c r="F16" s="362"/>
      <c r="G16" s="362" t="str">
        <f>G15</f>
        <v>廊下</v>
      </c>
      <c r="H16" s="407"/>
      <c r="I16" s="531" t="str">
        <f>IF(COUNT(U15:AI15)-COUNTIF(U15:AI15,0)&lt;=1,"",INDEX($U$5:$AI$5,0,MATCH(LARGE(U15:AI15,2),U15:AI15,0)))</f>
        <v/>
      </c>
      <c r="J16" s="408"/>
      <c r="K16" s="408"/>
      <c r="L16" s="408"/>
      <c r="M16" s="408"/>
      <c r="N16" s="410"/>
      <c r="O16" s="410"/>
      <c r="P16" s="82"/>
      <c r="R16" s="1" t="str">
        <f>IF(R15="","",IF(L15-R15=0,"",L15-R15))</f>
        <v/>
      </c>
      <c r="S16" s="162" t="str">
        <f>IF(R16="","",R16/SUM(R15:R16))</f>
        <v/>
      </c>
      <c r="U16" s="406"/>
      <c r="V16" s="406"/>
      <c r="W16" s="406"/>
      <c r="X16" s="406"/>
      <c r="Y16" s="406"/>
      <c r="Z16" s="406"/>
      <c r="AA16" s="406"/>
      <c r="AB16" s="406"/>
      <c r="AC16" s="406"/>
      <c r="AD16" s="406"/>
      <c r="AE16" s="406"/>
      <c r="AF16" s="406"/>
      <c r="AG16" s="406"/>
      <c r="AH16" s="406"/>
      <c r="AI16" s="406"/>
      <c r="AS16" s="406">
        <f t="array" ref="AS16">SUM(IF(($G$62:$G$3061=$G16)*($E$62:$E$3061=AS$6)*($I$62:$I$3061=$I16),$L$62:$L$3061,0))</f>
        <v>0</v>
      </c>
      <c r="AT16" s="406">
        <f t="array" ref="AT16">SUM(IF(($G$62:$G$3061=$G16)*($E$62:$E$3061=AT$6)*($I$62:$I$3061=$I16),$L$62:$L$3061,0))</f>
        <v>0</v>
      </c>
      <c r="AU16" s="406">
        <f t="array" ref="AU16">SUM(IF(($G$62:$G$3061=$G16)*($E$62:$E$3061=AU$6)*($I$62:$I$3061=$I16),$L$62:$L$3061,0))</f>
        <v>0</v>
      </c>
      <c r="AV16" s="406">
        <f t="array" ref="AV16">SUM(IF(($G$62:$G$3061=$G16)*($E$62:$E$3061=AV$6)*($I$62:$I$3061=$I16),$L$62:$L$3061,0))</f>
        <v>0</v>
      </c>
      <c r="AW16" s="406">
        <f t="array" ref="AW16">SUM(IF(($G$62:$G$3061=$G16)*($E$62:$E$3061=AW$6)*($I$62:$I$3061=$I16),$L$62:$L$3061,0))</f>
        <v>0</v>
      </c>
      <c r="AX16" s="406">
        <f t="array" ref="AX16">SUM(IF(($G$62:$G$3061=$G16)*($E$62:$E$3061=AX$6)*($I$62:$I$3061=$I16),$L$62:$L$3061,0))</f>
        <v>0</v>
      </c>
      <c r="AY16" s="406">
        <f t="array" ref="AY16">SUM(IF(($G$62:$G$3061=$G16)*($E$62:$E$3061=AY$6)*($I$62:$I$3061=$I16),$L$62:$L$3061,0))</f>
        <v>0</v>
      </c>
      <c r="AZ16" s="406">
        <f t="array" ref="AZ16">SUM(IF(($G$62:$G$3061=$G16)*($E$62:$E$3061=AZ$6)*($I$62:$I$3061=$I16),$L$62:$L$3061,0))</f>
        <v>0</v>
      </c>
      <c r="BA16" s="406">
        <f t="array" ref="BA16">SUM(IF(($G$62:$G$3061=$G16)*($E$62:$E$3061=BA$6)*($I$62:$I$3061=$I16),$L$62:$L$3061,0))</f>
        <v>0</v>
      </c>
      <c r="BB16" s="406">
        <f t="array" ref="BB16">SUM(IF(($G$62:$G$3061=$G16)*($E$62:$E$3061=BB$6)*($I$62:$I$3061=$I16),$L$62:$L$3061,0))</f>
        <v>0</v>
      </c>
      <c r="BC16" s="406">
        <f t="array" ref="BC16">SUM(IF(($G$62:$G$3061=$G16)*($E$62:$E$3061=BC$6)*($I$62:$I$3061=$I16),$L$62:$L$3061,0))</f>
        <v>0</v>
      </c>
      <c r="BD16" s="406">
        <f t="array" ref="BD16">SUM(IF(($G$62:$G$3061=$G16)*($E$62:$E$3061=BD$6)*($I$62:$I$3061=$I16),$L$62:$L$3061,0))</f>
        <v>0</v>
      </c>
      <c r="BE16" s="406">
        <f t="array" ref="BE16">SUM(IF(($G$62:$G$3061=$G16)*($E$62:$E$3061=BE$6)*($I$62:$I$3061=$I16),$L$62:$L$3061,0))</f>
        <v>0</v>
      </c>
      <c r="BF16" s="406">
        <f t="array" ref="BF16">SUM(IF(($G$62:$G$3061=$G16)*($E$62:$E$3061=BF$6)*($I$62:$I$3061=$I16),$L$62:$L$3061,0))</f>
        <v>0</v>
      </c>
      <c r="BG16" s="406">
        <f t="array" ref="BG16">SUM(IF(($G$62:$G$3061=$G16)*($E$62:$E$3061=BG$6)*($I$62:$I$3061=$I16),$L$62:$L$3061,0))</f>
        <v>0</v>
      </c>
      <c r="BH16" s="406">
        <f t="array" ref="BH16">SUM(IF(($G$62:$G$3061=$G16)*($E$62:$E$3061=BH$6)*($I$62:$I$3061=$I16),$L$62:$L$3061,0))</f>
        <v>0</v>
      </c>
      <c r="BI16" s="406">
        <f t="array" ref="BI16">SUM(IF(($G$62:$G$3061=$G16)*($E$62:$E$3061=BI$6)*($I$62:$I$3061=$I16),$L$62:$L$3061,0))</f>
        <v>0</v>
      </c>
      <c r="BJ16" s="406">
        <f t="array" ref="BJ16">SUM(IF(($G$62:$G$3061=$G16)*($E$62:$E$3061=BJ$6)*($I$62:$I$3061=$I16),$L$62:$L$3061,0))</f>
        <v>0</v>
      </c>
      <c r="BK16" s="406">
        <f t="array" ref="BK16">SUM(IF(($G$62:$G$3061=$G16)*($E$62:$E$3061=BK$6)*($I$62:$I$3061=$I16),$L$62:$L$3061,0))</f>
        <v>0</v>
      </c>
      <c r="BL16" s="406">
        <f t="array" ref="BL16">SUM(IF(($G$62:$G$3061=$G16)*($E$62:$E$3061=BL$6)*($I$62:$I$3061=$I16),$L$62:$L$3061,0))</f>
        <v>0</v>
      </c>
      <c r="BM16" s="406">
        <f t="array" ref="BM16">SUM(IF(($G$62:$G$3061=$G16)*($E$62:$E$3061=BM$6)*($I$62:$I$3061=$I16),$L$62:$L$3061,0))</f>
        <v>0</v>
      </c>
      <c r="BN16" s="406">
        <f t="array" ref="BN16">SUM(IF(($G$62:$G$3061=$G16)*($E$62:$E$3061=BN$6)*($I$62:$I$3061=$I16),$L$62:$L$3061,0))</f>
        <v>0</v>
      </c>
      <c r="BO16" s="406">
        <f t="array" ref="BO16">SUM(IF(($G$62:$G$3061=$G16)*($E$62:$E$3061=BO$6)*($I$62:$I$3061=$I16),$L$62:$L$3061,0))</f>
        <v>0</v>
      </c>
      <c r="BP16" s="406">
        <f t="array" ref="BP16">SUM(IF(($G$62:$G$3061=$G16)*($E$62:$E$3061=BP$6)*($I$62:$I$3061=$I16),$L$62:$L$3061,0))</f>
        <v>0</v>
      </c>
      <c r="BQ16" s="406">
        <f t="array" ref="BQ16">SUM(IF(($G$62:$G$3061=$G16)*($E$62:$E$3061=BQ$6)*($I$62:$I$3061=$I16),$L$62:$L$3061,0))</f>
        <v>0</v>
      </c>
      <c r="BR16" s="406">
        <f t="array" ref="BR16">SUM(IF(($G$62:$G$3061=$G16)*($E$62:$E$3061=BR$6)*($I$62:$I$3061=$I16),$L$62:$L$3061,0))</f>
        <v>0</v>
      </c>
      <c r="BS16" s="406">
        <f t="array" ref="BS16">SUM(IF(($G$62:$G$3061=$G16)*($E$62:$E$3061=BS$6)*($I$62:$I$3061=$I16),$L$62:$L$3061,0))</f>
        <v>0</v>
      </c>
      <c r="BT16" s="406">
        <f t="array" ref="BT16">SUM(IF(($G$62:$G$3061=$G16)*($E$62:$E$3061=BT$6)*($I$62:$I$3061=$I16),$L$62:$L$3061,0))</f>
        <v>0</v>
      </c>
      <c r="BU16" s="406">
        <f t="array" ref="BU16">SUM(IF(($G$62:$G$3061=$G16)*($E$62:$E$3061=BU$6)*($I$62:$I$3061=$I16),$L$62:$L$3061,0))</f>
        <v>0</v>
      </c>
      <c r="BV16" s="406">
        <f t="array" ref="BV16">SUM(IF(($G$62:$G$3061=$G16)*($E$62:$E$3061=BV$6)*($I$62:$I$3061=$I16),$L$62:$L$3061,0))</f>
        <v>0</v>
      </c>
      <c r="BW16" s="406">
        <f t="array" ref="BW16">SUM(IF(($G$62:$G$3061=$G16)*($E$62:$E$3061=BW$6)*($I$62:$I$3061=$I16),$L$62:$L$3061,0))</f>
        <v>0</v>
      </c>
      <c r="BX16" s="406">
        <f t="array" ref="BX16">SUM(IF(($G$62:$G$3061=$G16)*($E$62:$E$3061=BX$6)*($I$62:$I$3061=$I16),$L$62:$L$3061,0))</f>
        <v>0</v>
      </c>
      <c r="BY16" s="406">
        <f t="array" ref="BY16">SUM(IF(($G$62:$G$3061=$G16)*($E$62:$E$3061=BY$6)*($I$62:$I$3061=$I16),$L$62:$L$3061,0))</f>
        <v>0</v>
      </c>
      <c r="BZ16" s="406">
        <f t="array" ref="BZ16">SUM(IF(($G$62:$G$3061=$G16)*($E$62:$E$3061=BZ$6)*($I$62:$I$3061=$I16),$L$62:$L$3061,0))</f>
        <v>0</v>
      </c>
      <c r="CA16" s="406">
        <f t="array" ref="CA16">SUM(IF(($G$62:$G$3061=$G16)*($E$62:$E$3061=CA$6)*($I$62:$I$3061=$I16),$L$62:$L$3061,0))</f>
        <v>0</v>
      </c>
      <c r="CB16" s="406">
        <f t="array" ref="CB16">SUM(IF(($G$62:$G$3061=$G16)*($E$62:$E$3061=CB$6)*($I$62:$I$3061=$I16),$L$62:$L$3061,0))</f>
        <v>0</v>
      </c>
      <c r="CC16" s="406">
        <f t="array" ref="CC16">SUM(IF(($G$62:$G$3061=$G16)*($E$62:$E$3061=CC$6)*($I$62:$I$3061=$I16),$L$62:$L$3061,0))</f>
        <v>0</v>
      </c>
      <c r="CD16" s="406">
        <f t="array" ref="CD16">SUM(IF(($G$62:$G$3061=$G16)*($E$62:$E$3061=CD$6)*($I$62:$I$3061=$I16),$L$62:$L$3061,0))</f>
        <v>0</v>
      </c>
      <c r="CE16" s="406">
        <f t="array" ref="CE16">SUM(IF(($G$62:$G$3061=$G16)*($E$62:$E$3061=CE$6)*($I$62:$I$3061=$I16),$L$62:$L$3061,0))</f>
        <v>0</v>
      </c>
      <c r="CF16" s="406">
        <f t="array" ref="CF16">SUM(IF(($G$62:$G$3061=$G16)*($E$62:$E$3061=CF$6)*($I$62:$I$3061=$I16),$L$62:$L$3061,0))</f>
        <v>0</v>
      </c>
      <c r="CG16" s="406">
        <f t="array" ref="CG16">SUM(IF(($G$62:$G$3061=$G16)*($E$62:$E$3061=CG$6)*($I$62:$I$3061=$I16),$L$62:$L$3061,0))</f>
        <v>0</v>
      </c>
      <c r="CH16" s="406">
        <f t="array" ref="CH16">SUM(IF(($G$62:$G$3061=$G16)*($E$62:$E$3061=CH$6)*($I$62:$I$3061=$I16),$L$62:$L$3061,0))</f>
        <v>0</v>
      </c>
      <c r="CI16" s="406">
        <f t="array" ref="CI16">SUM(IF(($G$62:$G$3061=$G16)*($E$62:$E$3061=CI$6)*($I$62:$I$3061=$I16),$L$62:$L$3061,0))</f>
        <v>0</v>
      </c>
      <c r="CJ16" s="406">
        <f t="array" ref="CJ16">SUM(IF(($G$62:$G$3061=$G16)*($E$62:$E$3061=CJ$6)*($I$62:$I$3061=$I16),$L$62:$L$3061,0))</f>
        <v>0</v>
      </c>
      <c r="CK16" s="406">
        <f t="array" ref="CK16">SUM(IF(($G$62:$G$3061=$G16)*($E$62:$E$3061=CK$6)*($I$62:$I$3061=$I16),$L$62:$L$3061,0))</f>
        <v>0</v>
      </c>
      <c r="CL16" s="406">
        <f t="array" ref="CL16">SUM(IF(($G$62:$G$3061=$G16)*($E$62:$E$3061=CL$6)*($I$62:$I$3061=$I16),$L$62:$L$3061,0))</f>
        <v>0</v>
      </c>
      <c r="CM16" s="406">
        <f t="array" ref="CM16">SUM(IF(($G$62:$G$3061=$G16)*($E$62:$E$3061=CM$6)*($I$62:$I$3061=$I16),$L$62:$L$3061,0))</f>
        <v>0</v>
      </c>
      <c r="CN16" s="406">
        <f t="array" ref="CN16">SUM(IF(($G$62:$G$3061=$G16)*($E$62:$E$3061=CN$6)*($I$62:$I$3061=$I16),$L$62:$L$3061,0))</f>
        <v>0</v>
      </c>
      <c r="CO16" s="406">
        <f t="array" ref="CO16">SUM(IF(($G$62:$G$3061=$G16)*($E$62:$E$3061=CO$6)*($I$62:$I$3061=$I16),$L$62:$L$3061,0))</f>
        <v>0</v>
      </c>
      <c r="CP16" s="406">
        <f t="array" ref="CP16">SUM(IF(($G$62:$G$3061=$G16)*($E$62:$E$3061=CP$6)*($I$62:$I$3061=$I16),$L$62:$L$3061,0))</f>
        <v>0</v>
      </c>
      <c r="CQ16" s="406">
        <f t="array" ref="CQ16">SUM(IF(($G$62:$G$3061=$G16)*($E$62:$E$3061=CQ$6)*($I$62:$I$3061=$I16),$L$62:$L$3061,0))</f>
        <v>0</v>
      </c>
      <c r="CR16" s="406">
        <f t="array" ref="CR16">SUM(IF(($G$62:$G$3061=$G16)*($E$62:$E$3061=CR$6)*($I$62:$I$3061=$I16),$L$62:$L$3061,0))</f>
        <v>0</v>
      </c>
      <c r="CS16" s="406">
        <f t="array" ref="CS16">SUM(IF(($G$62:$G$3061=$G16)*($E$62:$E$3061=CS$6)*($I$62:$I$3061=$I16),$L$62:$L$3061,0))</f>
        <v>0</v>
      </c>
      <c r="CT16" s="406">
        <f t="array" ref="CT16">SUM(IF(($G$62:$G$3061=$G16)*($E$62:$E$3061=CT$6)*($I$62:$I$3061=$I16),$L$62:$L$3061,0))</f>
        <v>0</v>
      </c>
      <c r="CU16" s="406">
        <f t="array" ref="CU16">SUM(IF(($G$62:$G$3061=$G16)*($E$62:$E$3061=CU$6)*($I$62:$I$3061=$I16),$L$62:$L$3061,0))</f>
        <v>0</v>
      </c>
      <c r="CV16" s="406">
        <f t="array" ref="CV16">SUM(IF(($G$62:$G$3061=$G16)*($E$62:$E$3061=CV$6)*($I$62:$I$3061=$I16),$L$62:$L$3061,0))</f>
        <v>0</v>
      </c>
      <c r="CW16" s="406">
        <f t="array" ref="CW16">SUM(IF(($G$62:$G$3061=$G16)*($E$62:$E$3061=CW$6)*($I$62:$I$3061=$I16),$L$62:$L$3061,0))</f>
        <v>0</v>
      </c>
      <c r="CX16" s="406">
        <f t="array" ref="CX16">SUM(IF(($G$62:$G$3061=$G16)*($E$62:$E$3061=CX$6)*($I$62:$I$3061=$I16),$L$62:$L$3061,0))</f>
        <v>0</v>
      </c>
      <c r="CY16" s="406">
        <f t="array" ref="CY16">SUM(IF(($G$62:$G$3061=$G16)*($E$62:$E$3061=CY$6)*($I$62:$I$3061=$I16),$L$62:$L$3061,0))</f>
        <v>0</v>
      </c>
      <c r="CZ16" s="406">
        <f t="array" ref="CZ16">SUM(IF(($G$62:$G$3061=$G16)*($E$62:$E$3061=CZ$6)*($I$62:$I$3061=$I16),$L$62:$L$3061,0))</f>
        <v>0</v>
      </c>
      <c r="DA16" s="406">
        <f t="array" ref="DA16">SUM(IF(($G$62:$G$3061=$G16)*($E$62:$E$3061=DA$6)*($I$62:$I$3061=$I16),$L$62:$L$3061,0))</f>
        <v>0</v>
      </c>
      <c r="DB16" s="406">
        <f t="array" ref="DB16">SUM(IF(($G$62:$G$3061=$G16)*($E$62:$E$3061=DB$6)*($I$62:$I$3061=$I16),$L$62:$L$3061,0))</f>
        <v>0</v>
      </c>
      <c r="DC16" s="406">
        <f t="array" ref="DC16">SUM(IF(($G$62:$G$3061=$G16)*($E$62:$E$3061=DC$6)*($I$62:$I$3061=$I16),$L$62:$L$3061,0))</f>
        <v>0</v>
      </c>
      <c r="DD16" s="406">
        <f t="array" ref="DD16">SUM(IF(($G$62:$G$3061=$G16)*($E$62:$E$3061=DD$6)*($I$62:$I$3061=$I16),$L$62:$L$3061,0))</f>
        <v>0</v>
      </c>
      <c r="DE16" s="406">
        <f t="array" ref="DE16">SUM(IF(($G$62:$G$3061=$G16)*($E$62:$E$3061=DE$6)*($I$62:$I$3061=$I16),$L$62:$L$3061,0))</f>
        <v>0</v>
      </c>
      <c r="DF16" s="406">
        <f t="array" ref="DF16">SUM(IF(($G$62:$G$3061=$G16)*($E$62:$E$3061=DF$6)*($I$62:$I$3061=$I16),$L$62:$L$3061,0))</f>
        <v>0</v>
      </c>
      <c r="DG16" s="406">
        <f t="array" ref="DG16">SUM(IF(($G$62:$G$3061=$G16)*($E$62:$E$3061=DG$6)*($I$62:$I$3061=$I16),$L$62:$L$3061,0))</f>
        <v>0</v>
      </c>
      <c r="DH16" s="406">
        <f t="array" ref="DH16">SUM(IF(($G$62:$G$3061=$G16)*($E$62:$E$3061=DH$6)*($I$62:$I$3061=$I16),$L$62:$L$3061,0))</f>
        <v>0</v>
      </c>
      <c r="DI16" s="406">
        <f t="array" ref="DI16">SUM(IF(($G$62:$G$3061=$G16)*($E$62:$E$3061=DI$6)*($I$62:$I$3061=$I16),$L$62:$L$3061,0))</f>
        <v>0</v>
      </c>
      <c r="DJ16" s="406">
        <f t="array" ref="DJ16">SUM(IF(($G$62:$G$3061=$G16)*($E$62:$E$3061=DJ$6)*($I$62:$I$3061=$I16),$L$62:$L$3061,0))</f>
        <v>0</v>
      </c>
      <c r="DK16" s="406">
        <f t="array" ref="DK16">SUM(IF(($G$62:$G$3061=$G16)*($E$62:$E$3061=DK$6)*($I$62:$I$3061=$I16),$L$62:$L$3061,0))</f>
        <v>0</v>
      </c>
      <c r="DL16" s="406">
        <f t="array" ref="DL16">SUM(IF(($G$62:$G$3061=$G16)*($E$62:$E$3061=DL$6)*($I$62:$I$3061=$I16),$L$62:$L$3061,0))</f>
        <v>0</v>
      </c>
      <c r="DM16" s="406">
        <f t="array" ref="DM16">SUM(IF(($G$62:$G$3061=$G16)*($E$62:$E$3061=DM$6)*($I$62:$I$3061=$I16),$L$62:$L$3061,0))</f>
        <v>0</v>
      </c>
      <c r="DN16" s="406">
        <f t="array" ref="DN16">SUM(IF(($G$62:$G$3061=$G16)*($E$62:$E$3061=DN$6)*($I$62:$I$3061=$I16),$L$62:$L$3061,0))</f>
        <v>0</v>
      </c>
      <c r="DO16" s="406">
        <f t="array" ref="DO16">SUM(IF(($G$62:$G$3061=$G16)*($E$62:$E$3061=DO$6)*($I$62:$I$3061=$I16),$L$62:$L$3061,0))</f>
        <v>0</v>
      </c>
      <c r="DP16" s="406">
        <f t="array" ref="DP16">SUM(IF(($G$62:$G$3061=$G16)*($E$62:$E$3061=DP$6)*($I$62:$I$3061=$I16),$L$62:$L$3061,0))</f>
        <v>0</v>
      </c>
      <c r="DQ16" s="406">
        <f t="array" ref="DQ16">SUM(IF(($G$62:$G$3061=$G16)*($E$62:$E$3061=DQ$6)*($I$62:$I$3061=$I16),$L$62:$L$3061,0))</f>
        <v>0</v>
      </c>
      <c r="DR16" s="406">
        <f t="array" ref="DR16">SUM(IF(($G$62:$G$3061=$G16)*($E$62:$E$3061=DR$6)*($I$62:$I$3061=$I16),$L$62:$L$3061,0))</f>
        <v>0</v>
      </c>
      <c r="DS16" s="406">
        <f t="array" ref="DS16">SUM(IF(($G$62:$G$3061=$G16)*($E$62:$E$3061=DS$6)*($I$62:$I$3061=$I16),$L$62:$L$3061,0))</f>
        <v>0</v>
      </c>
      <c r="DT16" s="406">
        <f t="array" ref="DT16">SUM(IF(($G$62:$G$3061=$G16)*($E$62:$E$3061=DT$6)*($I$62:$I$3061=$I16),$L$62:$L$3061,0))</f>
        <v>0</v>
      </c>
      <c r="DU16" s="406">
        <f t="array" ref="DU16">SUM(IF(($G$62:$G$3061=$G16)*($E$62:$E$3061=DU$6)*($I$62:$I$3061=$I16),$L$62:$L$3061,0))</f>
        <v>0</v>
      </c>
      <c r="DY16" s="1" t="s">
        <v>17</v>
      </c>
      <c r="DZ16" s="1">
        <f t="array" ref="DZ16">SUM(IF(($E$62:$E$3061=DZ$12)*($I$62:$I$3061=$DY16),$L$62:$L$3061,0))</f>
        <v>0</v>
      </c>
      <c r="EA16" s="1">
        <f t="array" ref="EA16">SUM(IF(($E$62:$E$3061=EA$12)*($I$62:$I$3061=$DY16),$L$62:$L$3061,0))</f>
        <v>0</v>
      </c>
      <c r="EB16" s="1">
        <f t="array" ref="EB16">SUM(IF(($E$62:$E$3061=EB$12)*($I$62:$I$3061=$DY16),$L$62:$L$3061,0))</f>
        <v>0</v>
      </c>
      <c r="EC16" s="1">
        <f t="array" ref="EC16">SUM(IF(($E$62:$E$3061=EC$12)*($I$62:$I$3061=$DY16),$L$62:$L$3061,0))</f>
        <v>0</v>
      </c>
      <c r="ED16" s="1">
        <f t="array" ref="ED16">SUM(IF(($E$62:$E$3061=ED$12)*($I$62:$I$3061=$DY16),$L$62:$L$3061,0))</f>
        <v>0</v>
      </c>
      <c r="EE16" s="1">
        <f t="array" ref="EE16">SUM(IF(($E$62:$E$3061=EE$12)*($I$62:$I$3061=$DY16),$L$62:$L$3061,0))</f>
        <v>0</v>
      </c>
      <c r="EF16" s="1">
        <f t="array" ref="EF16">SUM(IF(($E$62:$E$3061=EF$12)*($I$62:$I$3061=$DY16),$L$62:$L$3061,0))</f>
        <v>0</v>
      </c>
      <c r="EG16" s="1">
        <f t="array" ref="EG16">SUM(IF(($E$62:$E$3061=EG$12)*($I$62:$I$3061=$DY16),$L$62:$L$3061,0))</f>
        <v>0</v>
      </c>
      <c r="EH16" s="1">
        <f t="array" ref="EH16">SUM(IF(($E$62:$E$3061=EH$12)*($I$62:$I$3061=$DY16),$L$62:$L$3061,0))</f>
        <v>0</v>
      </c>
      <c r="EI16" s="1">
        <f t="array" ref="EI16">SUM(IF(($E$62:$E$3061=EI$12)*($I$62:$I$3061=$DY16),$L$62:$L$3061,0))</f>
        <v>0</v>
      </c>
      <c r="EJ16" s="1">
        <f t="array" ref="EJ16">SUM(IF(($E$62:$E$3061=EJ$12)*($I$62:$I$3061=$DY16),$L$62:$L$3061,0))</f>
        <v>0</v>
      </c>
      <c r="EK16" s="1">
        <f t="array" ref="EK16">SUM(IF(($E$62:$E$3061=EK$12)*($I$62:$I$3061=$DY16),$L$62:$L$3061,0))</f>
        <v>0</v>
      </c>
      <c r="EL16" s="1">
        <f t="array" ref="EL16">SUM(IF(($E$62:$E$3061=EL$12)*($I$62:$I$3061=$DY16),$L$62:$L$3061,0))</f>
        <v>0</v>
      </c>
      <c r="EM16" s="1">
        <f t="array" ref="EM16">SUM(IF(($E$62:$E$3061=EM$12)*($I$62:$I$3061=$DY16),$L$62:$L$3061,0))</f>
        <v>0</v>
      </c>
      <c r="EN16" s="1">
        <f t="array" ref="EN16">SUM(IF(($E$62:$E$3061=EN$12)*($I$62:$I$3061=$DY16),$L$62:$L$3061,0))</f>
        <v>0</v>
      </c>
      <c r="EO16" s="1">
        <f t="array" ref="EO16">SUM(IF(($E$62:$E$3061=EO$12)*($I$62:$I$3061=$DY16),$L$62:$L$3061,0))</f>
        <v>0</v>
      </c>
      <c r="EP16" s="1">
        <f t="array" ref="EP16">SUM(IF(($E$62:$E$3061=EP$12)*($I$62:$I$3061=$DY16),$L$62:$L$3061,0))</f>
        <v>0</v>
      </c>
      <c r="EQ16" s="1">
        <f t="array" ref="EQ16">SUM(IF(($E$62:$E$3061=EQ$12)*($I$62:$I$3061=$DY16),$L$62:$L$3061,0))</f>
        <v>0</v>
      </c>
      <c r="ER16" s="1">
        <f t="array" ref="ER16">SUM(IF(($E$62:$E$3061=ER$12)*($I$62:$I$3061=$DY16),$L$62:$L$3061,0))</f>
        <v>0</v>
      </c>
      <c r="ES16" s="1">
        <f t="array" ref="ES16">SUM(IF(($E$62:$E$3061=ES$12)*($I$62:$I$3061=$DY16),$L$62:$L$3061,0))</f>
        <v>0</v>
      </c>
      <c r="ET16" s="1">
        <f t="array" ref="ET16">SUM(IF(($E$62:$E$3061=ET$12)*($I$62:$I$3061=$DY16),$L$62:$L$3061,0))</f>
        <v>0</v>
      </c>
      <c r="EU16" s="1">
        <f t="array" ref="EU16">SUM(IF(($E$62:$E$3061=EU$12)*($I$62:$I$3061=$DY16),$L$62:$L$3061,0))</f>
        <v>0</v>
      </c>
      <c r="EV16" s="1">
        <f t="array" ref="EV16">SUM(IF(($E$62:$E$3061=EV$12)*($I$62:$I$3061=$DY16),$L$62:$L$3061,0))</f>
        <v>0</v>
      </c>
      <c r="EW16" s="1">
        <f t="array" ref="EW16">SUM(IF(($E$62:$E$3061=EW$12)*($I$62:$I$3061=$DY16),$L$62:$L$3061,0))</f>
        <v>0</v>
      </c>
      <c r="EX16" s="1">
        <f t="array" ref="EX16">SUM(IF(($E$62:$E$3061=EX$12)*($I$62:$I$3061=$DY16),$L$62:$L$3061,0))</f>
        <v>0</v>
      </c>
      <c r="EY16" s="1">
        <f t="array" ref="EY16">SUM(IF(($E$62:$E$3061=EY$12)*($I$62:$I$3061=$DY16),$L$62:$L$3061,0))</f>
        <v>0</v>
      </c>
      <c r="EZ16" s="1">
        <f t="array" ref="EZ16">SUM(IF(($E$62:$E$3061=EZ$12)*($I$62:$I$3061=$DY16),$L$62:$L$3061,0))</f>
        <v>0</v>
      </c>
      <c r="FA16" s="1">
        <f t="array" ref="FA16">SUM(IF(($E$62:$E$3061=FA$12)*($I$62:$I$3061=$DY16),$L$62:$L$3061,0))</f>
        <v>0</v>
      </c>
      <c r="FB16" s="1">
        <f t="array" ref="FB16">SUM(IF(($E$62:$E$3061=FB$12)*($I$62:$I$3061=$DY16),$L$62:$L$3061,0))</f>
        <v>0</v>
      </c>
      <c r="FC16" s="1">
        <f t="array" ref="FC16">SUM(IF(($E$62:$E$3061=FC$12)*($I$62:$I$3061=$DY16),$L$62:$L$3061,0))</f>
        <v>0</v>
      </c>
      <c r="FD16" s="1">
        <f t="array" ref="FD16">SUM(IF(($E$62:$E$3061=FD$12)*($I$62:$I$3061=$DY16),$L$62:$L$3061,0))</f>
        <v>0</v>
      </c>
      <c r="FE16" s="1">
        <f t="array" ref="FE16">SUM(IF(($E$62:$E$3061=FE$12)*($I$62:$I$3061=$DY16),$L$62:$L$3061,0))</f>
        <v>0</v>
      </c>
      <c r="FF16" s="1">
        <f t="array" ref="FF16">SUM(IF(($E$62:$E$3061=FF$12)*($I$62:$I$3061=$DY16),$L$62:$L$3061,0))</f>
        <v>0</v>
      </c>
      <c r="FG16" s="1">
        <f t="array" ref="FG16">SUM(IF(($E$62:$E$3061=FG$12)*($I$62:$I$3061=$DY16),$L$62:$L$3061,0))</f>
        <v>0</v>
      </c>
      <c r="FH16" s="1">
        <f t="array" ref="FH16">SUM(IF(($E$62:$E$3061=FH$12)*($I$62:$I$3061=$DY16),$L$62:$L$3061,0))</f>
        <v>0</v>
      </c>
      <c r="FI16" s="1">
        <f t="array" ref="FI16">SUM(IF(($E$62:$E$3061=FI$12)*($I$62:$I$3061=$DY16),$L$62:$L$3061,0))</f>
        <v>0</v>
      </c>
      <c r="FJ16" s="1">
        <f t="array" ref="FJ16">SUM(IF(($E$62:$E$3061=FJ$12)*($I$62:$I$3061=$DY16),$L$62:$L$3061,0))</f>
        <v>0</v>
      </c>
      <c r="FK16" s="1">
        <f t="array" ref="FK16">SUM(IF(($E$62:$E$3061=FK$12)*($I$62:$I$3061=$DY16),$L$62:$L$3061,0))</f>
        <v>0</v>
      </c>
      <c r="FL16" s="1">
        <f t="array" ref="FL16">SUM(IF(($E$62:$E$3061=FL$12)*($I$62:$I$3061=$DY16),$L$62:$L$3061,0))</f>
        <v>0</v>
      </c>
      <c r="FM16" s="1">
        <f t="array" ref="FM16">SUM(IF(($E$62:$E$3061=FM$12)*($I$62:$I$3061=$DY16),$L$62:$L$3061,0))</f>
        <v>0</v>
      </c>
      <c r="FN16" s="1">
        <f t="array" ref="FN16">SUM(IF(($E$62:$E$3061=FN$12)*($I$62:$I$3061=$DY16),$L$62:$L$3061,0))</f>
        <v>0</v>
      </c>
      <c r="FO16" s="1">
        <f t="array" ref="FO16">SUM(IF(($E$62:$E$3061=FO$12)*($I$62:$I$3061=$DY16),$L$62:$L$3061,0))</f>
        <v>0</v>
      </c>
      <c r="FP16" s="1">
        <f t="array" ref="FP16">SUM(IF(($E$62:$E$3061=FP$12)*($I$62:$I$3061=$DY16),$L$62:$L$3061,0))</f>
        <v>0</v>
      </c>
      <c r="FQ16" s="1">
        <f t="array" ref="FQ16">SUM(IF(($E$62:$E$3061=FQ$12)*($I$62:$I$3061=$DY16),$L$62:$L$3061,0))</f>
        <v>0</v>
      </c>
      <c r="FR16" s="1">
        <f t="array" ref="FR16">SUM(IF(($E$62:$E$3061=FR$12)*($I$62:$I$3061=$DY16),$L$62:$L$3061,0))</f>
        <v>0</v>
      </c>
      <c r="FS16" s="1">
        <f t="array" ref="FS16">SUM(IF(($E$62:$E$3061=FS$12)*($I$62:$I$3061=$DY16),$L$62:$L$3061,0))</f>
        <v>0</v>
      </c>
      <c r="FT16" s="1">
        <f t="array" ref="FT16">SUM(IF(($E$62:$E$3061=FT$12)*($I$62:$I$3061=$DY16),$L$62:$L$3061,0))</f>
        <v>0</v>
      </c>
      <c r="FU16" s="1">
        <f t="array" ref="FU16">SUM(IF(($E$62:$E$3061=FU$12)*($I$62:$I$3061=$DY16),$L$62:$L$3061,0))</f>
        <v>0</v>
      </c>
      <c r="FV16" s="1">
        <f t="array" ref="FV16">SUM(IF(($E$62:$E$3061=FV$12)*($I$62:$I$3061=$DY16),$L$62:$L$3061,0))</f>
        <v>0</v>
      </c>
      <c r="FW16" s="1">
        <f t="array" ref="FW16">SUM(IF(($E$62:$E$3061=FW$12)*($I$62:$I$3061=$DY16),$L$62:$L$3061,0))</f>
        <v>0</v>
      </c>
      <c r="FX16" s="1">
        <f t="array" ref="FX16">SUM(IF(($E$62:$E$3061=FX$12)*($I$62:$I$3061=$DY16),$L$62:$L$3061,0))</f>
        <v>0</v>
      </c>
      <c r="FY16" s="1">
        <f t="array" ref="FY16">SUM(IF(($E$62:$E$3061=FY$12)*($I$62:$I$3061=$DY16),$L$62:$L$3061,0))</f>
        <v>0</v>
      </c>
      <c r="FZ16" s="1">
        <f t="array" ref="FZ16">SUM(IF(($E$62:$E$3061=FZ$12)*($I$62:$I$3061=$DY16),$L$62:$L$3061,0))</f>
        <v>0</v>
      </c>
      <c r="GA16" s="1">
        <f t="array" ref="GA16">SUM(IF(($E$62:$E$3061=GA$12)*($I$62:$I$3061=$DY16),$L$62:$L$3061,0))</f>
        <v>0</v>
      </c>
      <c r="GB16" s="1">
        <f t="array" ref="GB16">SUM(IF(($E$62:$E$3061=GB$12)*($I$62:$I$3061=$DY16),$L$62:$L$3061,0))</f>
        <v>0</v>
      </c>
      <c r="GC16" s="1">
        <f t="array" ref="GC16">SUM(IF(($E$62:$E$3061=GC$12)*($I$62:$I$3061=$DY16),$L$62:$L$3061,0))</f>
        <v>0</v>
      </c>
      <c r="GD16" s="1">
        <f t="array" ref="GD16">SUM(IF(($E$62:$E$3061=GD$12)*($I$62:$I$3061=$DY16),$L$62:$L$3061,0))</f>
        <v>0</v>
      </c>
      <c r="GE16" s="1">
        <f t="array" ref="GE16">SUM(IF(($E$62:$E$3061=GE$12)*($I$62:$I$3061=$DY16),$L$62:$L$3061,0))</f>
        <v>0</v>
      </c>
      <c r="GF16" s="1">
        <f t="array" ref="GF16">SUM(IF(($E$62:$E$3061=GF$12)*($I$62:$I$3061=$DY16),$L$62:$L$3061,0))</f>
        <v>0</v>
      </c>
      <c r="GG16" s="1">
        <f t="array" ref="GG16">SUM(IF(($E$62:$E$3061=GG$12)*($I$62:$I$3061=$DY16),$L$62:$L$3061,0))</f>
        <v>0</v>
      </c>
      <c r="GH16" s="1">
        <f t="array" ref="GH16">SUM(IF(($E$62:$E$3061=GH$12)*($I$62:$I$3061=$DY16),$L$62:$L$3061,0))</f>
        <v>0</v>
      </c>
      <c r="GI16" s="1">
        <f t="array" ref="GI16">SUM(IF(($E$62:$E$3061=GI$12)*($I$62:$I$3061=$DY16),$L$62:$L$3061,0))</f>
        <v>0</v>
      </c>
      <c r="GJ16" s="1">
        <f t="array" ref="GJ16">SUM(IF(($E$62:$E$3061=GJ$12)*($I$62:$I$3061=$DY16),$L$62:$L$3061,0))</f>
        <v>0</v>
      </c>
      <c r="GK16" s="1">
        <f t="array" ref="GK16">SUM(IF(($E$62:$E$3061=GK$12)*($I$62:$I$3061=$DY16),$L$62:$L$3061,0))</f>
        <v>0</v>
      </c>
      <c r="GL16" s="1">
        <f t="array" ref="GL16">SUM(IF(($E$62:$E$3061=GL$12)*($I$62:$I$3061=$DY16),$L$62:$L$3061,0))</f>
        <v>0</v>
      </c>
      <c r="GM16" s="1">
        <f t="array" ref="GM16">SUM(IF(($E$62:$E$3061=GM$12)*($I$62:$I$3061=$DY16),$L$62:$L$3061,0))</f>
        <v>0</v>
      </c>
      <c r="GN16" s="1">
        <f t="array" ref="GN16">SUM(IF(($E$62:$E$3061=GN$12)*($I$62:$I$3061=$DY16),$L$62:$L$3061,0))</f>
        <v>0</v>
      </c>
      <c r="GO16" s="1">
        <f t="array" ref="GO16">SUM(IF(($E$62:$E$3061=GO$12)*($I$62:$I$3061=$DY16),$L$62:$L$3061,0))</f>
        <v>0</v>
      </c>
      <c r="GP16" s="1">
        <f t="array" ref="GP16">SUM(IF(($E$62:$E$3061=GP$12)*($I$62:$I$3061=$DY16),$L$62:$L$3061,0))</f>
        <v>0</v>
      </c>
      <c r="GQ16" s="1">
        <f t="array" ref="GQ16">SUM(IF(($E$62:$E$3061=GQ$12)*($I$62:$I$3061=$DY16),$L$62:$L$3061,0))</f>
        <v>0</v>
      </c>
      <c r="GR16" s="1">
        <f t="array" ref="GR16">SUM(IF(($E$62:$E$3061=GR$12)*($I$62:$I$3061=$DY16),$L$62:$L$3061,0))</f>
        <v>0</v>
      </c>
      <c r="GS16" s="1">
        <f t="array" ref="GS16">SUM(IF(($E$62:$E$3061=GS$12)*($I$62:$I$3061=$DY16),$L$62:$L$3061,0))</f>
        <v>0</v>
      </c>
      <c r="GT16" s="1">
        <f t="array" ref="GT16">SUM(IF(($E$62:$E$3061=GT$12)*($I$62:$I$3061=$DY16),$L$62:$L$3061,0))</f>
        <v>0</v>
      </c>
      <c r="GU16" s="1">
        <f t="array" ref="GU16">SUM(IF(($E$62:$E$3061=GU$12)*($I$62:$I$3061=$DY16),$L$62:$L$3061,0))</f>
        <v>0</v>
      </c>
      <c r="GV16" s="1">
        <f t="array" ref="GV16">SUM(IF(($E$62:$E$3061=GV$12)*($I$62:$I$3061=$DY16),$L$62:$L$3061,0))</f>
        <v>0</v>
      </c>
      <c r="GW16" s="1">
        <f t="array" ref="GW16">SUM(IF(($E$62:$E$3061=GW$12)*($I$62:$I$3061=$DY16),$L$62:$L$3061,0))</f>
        <v>0</v>
      </c>
      <c r="GX16" s="1">
        <f t="array" ref="GX16">SUM(IF(($E$62:$E$3061=GX$12)*($I$62:$I$3061=$DY16),$L$62:$L$3061,0))</f>
        <v>0</v>
      </c>
      <c r="GY16" s="1">
        <f t="array" ref="GY16">SUM(IF(($E$62:$E$3061=GY$12)*($I$62:$I$3061=$DY16),$L$62:$L$3061,0))</f>
        <v>0</v>
      </c>
      <c r="GZ16" s="1">
        <f t="array" ref="GZ16">SUM(IF(($E$62:$E$3061=GZ$12)*($I$62:$I$3061=$DY16),$L$62:$L$3061,0))</f>
        <v>0</v>
      </c>
      <c r="HA16" s="1">
        <f t="array" ref="HA16">SUM(IF(($E$62:$E$3061=HA$12)*($I$62:$I$3061=$DY16),$L$62:$L$3061,0))</f>
        <v>0</v>
      </c>
      <c r="HB16" s="1">
        <f t="array" ref="HB16">SUM(IF(($E$62:$E$3061=HB$12)*($I$62:$I$3061=$DY16),$L$62:$L$3061,0))</f>
        <v>0</v>
      </c>
      <c r="HC16" s="1">
        <f t="shared" si="2"/>
        <v>0</v>
      </c>
      <c r="HD16" s="1">
        <f t="shared" si="3"/>
        <v>0</v>
      </c>
      <c r="HE16" s="1">
        <f t="shared" si="4"/>
        <v>0</v>
      </c>
      <c r="HF16">
        <v>0.9</v>
      </c>
      <c r="HG16" t="s">
        <v>1008</v>
      </c>
      <c r="HH16">
        <f>SUMIF($HF$13:$HF$27,"&lt;0.9",$HD$13:$HD$27)</f>
        <v>0</v>
      </c>
    </row>
    <row r="17" spans="3:214" ht="14.25" hidden="1" customHeight="1" x14ac:dyDescent="0.15">
      <c r="C17" s="362"/>
      <c r="D17" s="362"/>
      <c r="E17" s="354" t="str">
        <f t="shared" si="1"/>
        <v/>
      </c>
      <c r="F17" s="362"/>
      <c r="G17" s="362" t="s">
        <v>249</v>
      </c>
      <c r="H17" s="407"/>
      <c r="I17" s="409" t="str">
        <f t="shared" si="5"/>
        <v/>
      </c>
      <c r="J17" s="408"/>
      <c r="K17" s="408"/>
      <c r="L17" s="408">
        <f t="array" ref="L17">SUM(IF($G$62:$G$3061=$G17,$L$62:$L$3061,0))</f>
        <v>0</v>
      </c>
      <c r="M17" s="408"/>
      <c r="N17" s="410"/>
      <c r="O17" s="410"/>
      <c r="P17" s="82"/>
      <c r="R17" s="474" t="str">
        <f>IF(MAX(U17:AI17)=0,"",MAX(U17:AI17))</f>
        <v/>
      </c>
      <c r="S17" s="162" t="str">
        <f t="shared" si="6"/>
        <v/>
      </c>
      <c r="T17" s="1" t="str">
        <f>IF($L17=0,"",ROUND(SUMPRODUCT(U$6:AI$6,U17:AI17)/$L17,3))</f>
        <v/>
      </c>
      <c r="U17" s="406">
        <f t="array" ref="U17">SUM(IF(($G$62:$G$3061=$G17)*($I$62:$I$3061=U$5),$L$62:$L$3061,0))</f>
        <v>0</v>
      </c>
      <c r="V17" s="406">
        <f t="array" ref="V17">SUM(IF(($G$62:$G$3061=$G17)*($I$62:$I$3061=V$5),$L$62:$L$3061,0))</f>
        <v>0</v>
      </c>
      <c r="W17" s="406">
        <f t="array" ref="W17">SUM(IF(($G$62:$G$3061=$G17)*($I$62:$I$3061=W$5),$L$62:$L$3061,0))</f>
        <v>0</v>
      </c>
      <c r="X17" s="406">
        <f t="array" ref="X17">SUM(IF(($G$62:$G$3061=$G17)*($I$62:$I$3061=X$5),$L$62:$L$3061,0))</f>
        <v>0</v>
      </c>
      <c r="Y17" s="406">
        <f t="array" ref="Y17">SUM(IF(($G$62:$G$3061=$G17)*($I$62:$I$3061=Y$5),$L$62:$L$3061,0))</f>
        <v>0</v>
      </c>
      <c r="Z17" s="406">
        <f t="array" ref="Z17">SUM(IF(($G$62:$G$3061=$G17)*($I$62:$I$3061=Z$5),$L$62:$L$3061,0))</f>
        <v>0</v>
      </c>
      <c r="AA17" s="406">
        <f t="array" ref="AA17">SUM(IF(($G$62:$G$3061=$G17)*($I$62:$I$3061=AA$5),$L$62:$L$3061,0))</f>
        <v>0</v>
      </c>
      <c r="AB17" s="406">
        <f t="array" ref="AB17">SUM(IF(($G$62:$G$3061=$G17)*($I$62:$I$3061=AB$5),$L$62:$L$3061,0))</f>
        <v>0</v>
      </c>
      <c r="AC17" s="406">
        <f t="array" ref="AC17">SUM(IF(($G$62:$G$3061=$G17)*($I$62:$I$3061=AC$5),$L$62:$L$3061,0))</f>
        <v>0</v>
      </c>
      <c r="AD17" s="406">
        <f t="array" ref="AD17">SUM(IF(($G$62:$G$3061=$G17)*($I$62:$I$3061=AD$5),$L$62:$L$3061,0))</f>
        <v>0</v>
      </c>
      <c r="AE17" s="406">
        <f t="array" ref="AE17">SUM(IF(($G$62:$G$3061=$G17)*($I$62:$I$3061=AE$5),$L$62:$L$3061,0))</f>
        <v>0</v>
      </c>
      <c r="AF17" s="406">
        <f t="array" ref="AF17">SUM(IF(($G$62:$G$3061=$G17)*($I$62:$I$3061=AF$5),$L$62:$L$3061,0))</f>
        <v>0</v>
      </c>
      <c r="AG17" s="406">
        <f t="array" ref="AG17">SUM(IF(($G$62:$G$3061=$G17)*($I$62:$I$3061=AG$5),$L$62:$L$3061,0))</f>
        <v>0</v>
      </c>
      <c r="AH17" s="406">
        <f t="array" ref="AH17">SUM(IF(($G$62:$G$3061=$G17)*($I$62:$I$3061=AH$5),$L$62:$L$3061,0))</f>
        <v>0</v>
      </c>
      <c r="AI17" s="406">
        <f t="array" ref="AI17">SUM(IF(($G$62:$G$3061=$G17)*($I$62:$I$3061=AI$5),$L$62:$L$3061,0))</f>
        <v>0</v>
      </c>
      <c r="AS17" s="406">
        <f t="array" ref="AS17">SUM(IF(($G$62:$G$3061=$G17)*($E$62:$E$3061=AS$6)*($I$62:$I$3061=$I17),$L$62:$L$3061,0))</f>
        <v>0</v>
      </c>
      <c r="AT17" s="406">
        <f t="array" ref="AT17">SUM(IF(($G$62:$G$3061=$G17)*($E$62:$E$3061=AT$6)*($I$62:$I$3061=$I17),$L$62:$L$3061,0))</f>
        <v>0</v>
      </c>
      <c r="AU17" s="406">
        <f t="array" ref="AU17">SUM(IF(($G$62:$G$3061=$G17)*($E$62:$E$3061=AU$6)*($I$62:$I$3061=$I17),$L$62:$L$3061,0))</f>
        <v>0</v>
      </c>
      <c r="AV17" s="406">
        <f t="array" ref="AV17">SUM(IF(($G$62:$G$3061=$G17)*($E$62:$E$3061=AV$6)*($I$62:$I$3061=$I17),$L$62:$L$3061,0))</f>
        <v>0</v>
      </c>
      <c r="AW17" s="406">
        <f t="array" ref="AW17">SUM(IF(($G$62:$G$3061=$G17)*($E$62:$E$3061=AW$6)*($I$62:$I$3061=$I17),$L$62:$L$3061,0))</f>
        <v>0</v>
      </c>
      <c r="AX17" s="406">
        <f t="array" ref="AX17">SUM(IF(($G$62:$G$3061=$G17)*($E$62:$E$3061=AX$6)*($I$62:$I$3061=$I17),$L$62:$L$3061,0))</f>
        <v>0</v>
      </c>
      <c r="AY17" s="406">
        <f t="array" ref="AY17">SUM(IF(($G$62:$G$3061=$G17)*($E$62:$E$3061=AY$6)*($I$62:$I$3061=$I17),$L$62:$L$3061,0))</f>
        <v>0</v>
      </c>
      <c r="AZ17" s="406">
        <f t="array" ref="AZ17">SUM(IF(($G$62:$G$3061=$G17)*($E$62:$E$3061=AZ$6)*($I$62:$I$3061=$I17),$L$62:$L$3061,0))</f>
        <v>0</v>
      </c>
      <c r="BA17" s="406">
        <f t="array" ref="BA17">SUM(IF(($G$62:$G$3061=$G17)*($E$62:$E$3061=BA$6)*($I$62:$I$3061=$I17),$L$62:$L$3061,0))</f>
        <v>0</v>
      </c>
      <c r="BB17" s="406">
        <f t="array" ref="BB17">SUM(IF(($G$62:$G$3061=$G17)*($E$62:$E$3061=BB$6)*($I$62:$I$3061=$I17),$L$62:$L$3061,0))</f>
        <v>0</v>
      </c>
      <c r="BC17" s="406">
        <f t="array" ref="BC17">SUM(IF(($G$62:$G$3061=$G17)*($E$62:$E$3061=BC$6)*($I$62:$I$3061=$I17),$L$62:$L$3061,0))</f>
        <v>0</v>
      </c>
      <c r="BD17" s="406">
        <f t="array" ref="BD17">SUM(IF(($G$62:$G$3061=$G17)*($E$62:$E$3061=BD$6)*($I$62:$I$3061=$I17),$L$62:$L$3061,0))</f>
        <v>0</v>
      </c>
      <c r="BE17" s="406">
        <f t="array" ref="BE17">SUM(IF(($G$62:$G$3061=$G17)*($E$62:$E$3061=BE$6)*($I$62:$I$3061=$I17),$L$62:$L$3061,0))</f>
        <v>0</v>
      </c>
      <c r="BF17" s="406">
        <f t="array" ref="BF17">SUM(IF(($G$62:$G$3061=$G17)*($E$62:$E$3061=BF$6)*($I$62:$I$3061=$I17),$L$62:$L$3061,0))</f>
        <v>0</v>
      </c>
      <c r="BG17" s="406">
        <f t="array" ref="BG17">SUM(IF(($G$62:$G$3061=$G17)*($E$62:$E$3061=BG$6)*($I$62:$I$3061=$I17),$L$62:$L$3061,0))</f>
        <v>0</v>
      </c>
      <c r="BH17" s="406">
        <f t="array" ref="BH17">SUM(IF(($G$62:$G$3061=$G17)*($E$62:$E$3061=BH$6)*($I$62:$I$3061=$I17),$L$62:$L$3061,0))</f>
        <v>0</v>
      </c>
      <c r="BI17" s="406">
        <f t="array" ref="BI17">SUM(IF(($G$62:$G$3061=$G17)*($E$62:$E$3061=BI$6)*($I$62:$I$3061=$I17),$L$62:$L$3061,0))</f>
        <v>0</v>
      </c>
      <c r="BJ17" s="406">
        <f t="array" ref="BJ17">SUM(IF(($G$62:$G$3061=$G17)*($E$62:$E$3061=BJ$6)*($I$62:$I$3061=$I17),$L$62:$L$3061,0))</f>
        <v>0</v>
      </c>
      <c r="BK17" s="406">
        <f t="array" ref="BK17">SUM(IF(($G$62:$G$3061=$G17)*($E$62:$E$3061=BK$6)*($I$62:$I$3061=$I17),$L$62:$L$3061,0))</f>
        <v>0</v>
      </c>
      <c r="BL17" s="406">
        <f t="array" ref="BL17">SUM(IF(($G$62:$G$3061=$G17)*($E$62:$E$3061=BL$6)*($I$62:$I$3061=$I17),$L$62:$L$3061,0))</f>
        <v>0</v>
      </c>
      <c r="BM17" s="406">
        <f t="array" ref="BM17">SUM(IF(($G$62:$G$3061=$G17)*($E$62:$E$3061=BM$6)*($I$62:$I$3061=$I17),$L$62:$L$3061,0))</f>
        <v>0</v>
      </c>
      <c r="BN17" s="406">
        <f t="array" ref="BN17">SUM(IF(($G$62:$G$3061=$G17)*($E$62:$E$3061=BN$6)*($I$62:$I$3061=$I17),$L$62:$L$3061,0))</f>
        <v>0</v>
      </c>
      <c r="BO17" s="406">
        <f t="array" ref="BO17">SUM(IF(($G$62:$G$3061=$G17)*($E$62:$E$3061=BO$6)*($I$62:$I$3061=$I17),$L$62:$L$3061,0))</f>
        <v>0</v>
      </c>
      <c r="BP17" s="406">
        <f t="array" ref="BP17">SUM(IF(($G$62:$G$3061=$G17)*($E$62:$E$3061=BP$6)*($I$62:$I$3061=$I17),$L$62:$L$3061,0))</f>
        <v>0</v>
      </c>
      <c r="BQ17" s="406">
        <f t="array" ref="BQ17">SUM(IF(($G$62:$G$3061=$G17)*($E$62:$E$3061=BQ$6)*($I$62:$I$3061=$I17),$L$62:$L$3061,0))</f>
        <v>0</v>
      </c>
      <c r="BR17" s="406">
        <f t="array" ref="BR17">SUM(IF(($G$62:$G$3061=$G17)*($E$62:$E$3061=BR$6)*($I$62:$I$3061=$I17),$L$62:$L$3061,0))</f>
        <v>0</v>
      </c>
      <c r="BS17" s="406">
        <f t="array" ref="BS17">SUM(IF(($G$62:$G$3061=$G17)*($E$62:$E$3061=BS$6)*($I$62:$I$3061=$I17),$L$62:$L$3061,0))</f>
        <v>0</v>
      </c>
      <c r="BT17" s="406">
        <f t="array" ref="BT17">SUM(IF(($G$62:$G$3061=$G17)*($E$62:$E$3061=BT$6)*($I$62:$I$3061=$I17),$L$62:$L$3061,0))</f>
        <v>0</v>
      </c>
      <c r="BU17" s="406">
        <f t="array" ref="BU17">SUM(IF(($G$62:$G$3061=$G17)*($E$62:$E$3061=BU$6)*($I$62:$I$3061=$I17),$L$62:$L$3061,0))</f>
        <v>0</v>
      </c>
      <c r="BV17" s="406">
        <f t="array" ref="BV17">SUM(IF(($G$62:$G$3061=$G17)*($E$62:$E$3061=BV$6)*($I$62:$I$3061=$I17),$L$62:$L$3061,0))</f>
        <v>0</v>
      </c>
      <c r="BW17" s="406">
        <f t="array" ref="BW17">SUM(IF(($G$62:$G$3061=$G17)*($E$62:$E$3061=BW$6)*($I$62:$I$3061=$I17),$L$62:$L$3061,0))</f>
        <v>0</v>
      </c>
      <c r="BX17" s="406">
        <f t="array" ref="BX17">SUM(IF(($G$62:$G$3061=$G17)*($E$62:$E$3061=BX$6)*($I$62:$I$3061=$I17),$L$62:$L$3061,0))</f>
        <v>0</v>
      </c>
      <c r="BY17" s="406">
        <f t="array" ref="BY17">SUM(IF(($G$62:$G$3061=$G17)*($E$62:$E$3061=BY$6)*($I$62:$I$3061=$I17),$L$62:$L$3061,0))</f>
        <v>0</v>
      </c>
      <c r="BZ17" s="406">
        <f t="array" ref="BZ17">SUM(IF(($G$62:$G$3061=$G17)*($E$62:$E$3061=BZ$6)*($I$62:$I$3061=$I17),$L$62:$L$3061,0))</f>
        <v>0</v>
      </c>
      <c r="CA17" s="406">
        <f t="array" ref="CA17">SUM(IF(($G$62:$G$3061=$G17)*($E$62:$E$3061=CA$6)*($I$62:$I$3061=$I17),$L$62:$L$3061,0))</f>
        <v>0</v>
      </c>
      <c r="CB17" s="406">
        <f t="array" ref="CB17">SUM(IF(($G$62:$G$3061=$G17)*($E$62:$E$3061=CB$6)*($I$62:$I$3061=$I17),$L$62:$L$3061,0))</f>
        <v>0</v>
      </c>
      <c r="CC17" s="406">
        <f t="array" ref="CC17">SUM(IF(($G$62:$G$3061=$G17)*($E$62:$E$3061=CC$6)*($I$62:$I$3061=$I17),$L$62:$L$3061,0))</f>
        <v>0</v>
      </c>
      <c r="CD17" s="406">
        <f t="array" ref="CD17">SUM(IF(($G$62:$G$3061=$G17)*($E$62:$E$3061=CD$6)*($I$62:$I$3061=$I17),$L$62:$L$3061,0))</f>
        <v>0</v>
      </c>
      <c r="CE17" s="406">
        <f t="array" ref="CE17">SUM(IF(($G$62:$G$3061=$G17)*($E$62:$E$3061=CE$6)*($I$62:$I$3061=$I17),$L$62:$L$3061,0))</f>
        <v>0</v>
      </c>
      <c r="CF17" s="406">
        <f t="array" ref="CF17">SUM(IF(($G$62:$G$3061=$G17)*($E$62:$E$3061=CF$6)*($I$62:$I$3061=$I17),$L$62:$L$3061,0))</f>
        <v>0</v>
      </c>
      <c r="CG17" s="406">
        <f t="array" ref="CG17">SUM(IF(($G$62:$G$3061=$G17)*($E$62:$E$3061=CG$6)*($I$62:$I$3061=$I17),$L$62:$L$3061,0))</f>
        <v>0</v>
      </c>
      <c r="CH17" s="406">
        <f t="array" ref="CH17">SUM(IF(($G$62:$G$3061=$G17)*($E$62:$E$3061=CH$6)*($I$62:$I$3061=$I17),$L$62:$L$3061,0))</f>
        <v>0</v>
      </c>
      <c r="CI17" s="406">
        <f t="array" ref="CI17">SUM(IF(($G$62:$G$3061=$G17)*($E$62:$E$3061=CI$6)*($I$62:$I$3061=$I17),$L$62:$L$3061,0))</f>
        <v>0</v>
      </c>
      <c r="CJ17" s="406">
        <f t="array" ref="CJ17">SUM(IF(($G$62:$G$3061=$G17)*($E$62:$E$3061=CJ$6)*($I$62:$I$3061=$I17),$L$62:$L$3061,0))</f>
        <v>0</v>
      </c>
      <c r="CK17" s="406">
        <f t="array" ref="CK17">SUM(IF(($G$62:$G$3061=$G17)*($E$62:$E$3061=CK$6)*($I$62:$I$3061=$I17),$L$62:$L$3061,0))</f>
        <v>0</v>
      </c>
      <c r="CL17" s="406">
        <f t="array" ref="CL17">SUM(IF(($G$62:$G$3061=$G17)*($E$62:$E$3061=CL$6)*($I$62:$I$3061=$I17),$L$62:$L$3061,0))</f>
        <v>0</v>
      </c>
      <c r="CM17" s="406">
        <f t="array" ref="CM17">SUM(IF(($G$62:$G$3061=$G17)*($E$62:$E$3061=CM$6)*($I$62:$I$3061=$I17),$L$62:$L$3061,0))</f>
        <v>0</v>
      </c>
      <c r="CN17" s="406">
        <f t="array" ref="CN17">SUM(IF(($G$62:$G$3061=$G17)*($E$62:$E$3061=CN$6)*($I$62:$I$3061=$I17),$L$62:$L$3061,0))</f>
        <v>0</v>
      </c>
      <c r="CO17" s="406">
        <f t="array" ref="CO17">SUM(IF(($G$62:$G$3061=$G17)*($E$62:$E$3061=CO$6)*($I$62:$I$3061=$I17),$L$62:$L$3061,0))</f>
        <v>0</v>
      </c>
      <c r="CP17" s="406">
        <f t="array" ref="CP17">SUM(IF(($G$62:$G$3061=$G17)*($E$62:$E$3061=CP$6)*($I$62:$I$3061=$I17),$L$62:$L$3061,0))</f>
        <v>0</v>
      </c>
      <c r="CQ17" s="406">
        <f t="array" ref="CQ17">SUM(IF(($G$62:$G$3061=$G17)*($E$62:$E$3061=CQ$6)*($I$62:$I$3061=$I17),$L$62:$L$3061,0))</f>
        <v>0</v>
      </c>
      <c r="CR17" s="406">
        <f t="array" ref="CR17">SUM(IF(($G$62:$G$3061=$G17)*($E$62:$E$3061=CR$6)*($I$62:$I$3061=$I17),$L$62:$L$3061,0))</f>
        <v>0</v>
      </c>
      <c r="CS17" s="406">
        <f t="array" ref="CS17">SUM(IF(($G$62:$G$3061=$G17)*($E$62:$E$3061=CS$6)*($I$62:$I$3061=$I17),$L$62:$L$3061,0))</f>
        <v>0</v>
      </c>
      <c r="CT17" s="406">
        <f t="array" ref="CT17">SUM(IF(($G$62:$G$3061=$G17)*($E$62:$E$3061=CT$6)*($I$62:$I$3061=$I17),$L$62:$L$3061,0))</f>
        <v>0</v>
      </c>
      <c r="CU17" s="406">
        <f t="array" ref="CU17">SUM(IF(($G$62:$G$3061=$G17)*($E$62:$E$3061=CU$6)*($I$62:$I$3061=$I17),$L$62:$L$3061,0))</f>
        <v>0</v>
      </c>
      <c r="CV17" s="406">
        <f t="array" ref="CV17">SUM(IF(($G$62:$G$3061=$G17)*($E$62:$E$3061=CV$6)*($I$62:$I$3061=$I17),$L$62:$L$3061,0))</f>
        <v>0</v>
      </c>
      <c r="CW17" s="406">
        <f t="array" ref="CW17">SUM(IF(($G$62:$G$3061=$G17)*($E$62:$E$3061=CW$6)*($I$62:$I$3061=$I17),$L$62:$L$3061,0))</f>
        <v>0</v>
      </c>
      <c r="CX17" s="406">
        <f t="array" ref="CX17">SUM(IF(($G$62:$G$3061=$G17)*($E$62:$E$3061=CX$6)*($I$62:$I$3061=$I17),$L$62:$L$3061,0))</f>
        <v>0</v>
      </c>
      <c r="CY17" s="406">
        <f t="array" ref="CY17">SUM(IF(($G$62:$G$3061=$G17)*($E$62:$E$3061=CY$6)*($I$62:$I$3061=$I17),$L$62:$L$3061,0))</f>
        <v>0</v>
      </c>
      <c r="CZ17" s="406">
        <f t="array" ref="CZ17">SUM(IF(($G$62:$G$3061=$G17)*($E$62:$E$3061=CZ$6)*($I$62:$I$3061=$I17),$L$62:$L$3061,0))</f>
        <v>0</v>
      </c>
      <c r="DA17" s="406">
        <f t="array" ref="DA17">SUM(IF(($G$62:$G$3061=$G17)*($E$62:$E$3061=DA$6)*($I$62:$I$3061=$I17),$L$62:$L$3061,0))</f>
        <v>0</v>
      </c>
      <c r="DB17" s="406">
        <f t="array" ref="DB17">SUM(IF(($G$62:$G$3061=$G17)*($E$62:$E$3061=DB$6)*($I$62:$I$3061=$I17),$L$62:$L$3061,0))</f>
        <v>0</v>
      </c>
      <c r="DC17" s="406">
        <f t="array" ref="DC17">SUM(IF(($G$62:$G$3061=$G17)*($E$62:$E$3061=DC$6)*($I$62:$I$3061=$I17),$L$62:$L$3061,0))</f>
        <v>0</v>
      </c>
      <c r="DD17" s="406">
        <f t="array" ref="DD17">SUM(IF(($G$62:$G$3061=$G17)*($E$62:$E$3061=DD$6)*($I$62:$I$3061=$I17),$L$62:$L$3061,0))</f>
        <v>0</v>
      </c>
      <c r="DE17" s="406">
        <f t="array" ref="DE17">SUM(IF(($G$62:$G$3061=$G17)*($E$62:$E$3061=DE$6)*($I$62:$I$3061=$I17),$L$62:$L$3061,0))</f>
        <v>0</v>
      </c>
      <c r="DF17" s="406">
        <f t="array" ref="DF17">SUM(IF(($G$62:$G$3061=$G17)*($E$62:$E$3061=DF$6)*($I$62:$I$3061=$I17),$L$62:$L$3061,0))</f>
        <v>0</v>
      </c>
      <c r="DG17" s="406">
        <f t="array" ref="DG17">SUM(IF(($G$62:$G$3061=$G17)*($E$62:$E$3061=DG$6)*($I$62:$I$3061=$I17),$L$62:$L$3061,0))</f>
        <v>0</v>
      </c>
      <c r="DH17" s="406">
        <f t="array" ref="DH17">SUM(IF(($G$62:$G$3061=$G17)*($E$62:$E$3061=DH$6)*($I$62:$I$3061=$I17),$L$62:$L$3061,0))</f>
        <v>0</v>
      </c>
      <c r="DI17" s="406">
        <f t="array" ref="DI17">SUM(IF(($G$62:$G$3061=$G17)*($E$62:$E$3061=DI$6)*($I$62:$I$3061=$I17),$L$62:$L$3061,0))</f>
        <v>0</v>
      </c>
      <c r="DJ17" s="406">
        <f t="array" ref="DJ17">SUM(IF(($G$62:$G$3061=$G17)*($E$62:$E$3061=DJ$6)*($I$62:$I$3061=$I17),$L$62:$L$3061,0))</f>
        <v>0</v>
      </c>
      <c r="DK17" s="406">
        <f t="array" ref="DK17">SUM(IF(($G$62:$G$3061=$G17)*($E$62:$E$3061=DK$6)*($I$62:$I$3061=$I17),$L$62:$L$3061,0))</f>
        <v>0</v>
      </c>
      <c r="DL17" s="406">
        <f t="array" ref="DL17">SUM(IF(($G$62:$G$3061=$G17)*($E$62:$E$3061=DL$6)*($I$62:$I$3061=$I17),$L$62:$L$3061,0))</f>
        <v>0</v>
      </c>
      <c r="DM17" s="406">
        <f t="array" ref="DM17">SUM(IF(($G$62:$G$3061=$G17)*($E$62:$E$3061=DM$6)*($I$62:$I$3061=$I17),$L$62:$L$3061,0))</f>
        <v>0</v>
      </c>
      <c r="DN17" s="406">
        <f t="array" ref="DN17">SUM(IF(($G$62:$G$3061=$G17)*($E$62:$E$3061=DN$6)*($I$62:$I$3061=$I17),$L$62:$L$3061,0))</f>
        <v>0</v>
      </c>
      <c r="DO17" s="406">
        <f t="array" ref="DO17">SUM(IF(($G$62:$G$3061=$G17)*($E$62:$E$3061=DO$6)*($I$62:$I$3061=$I17),$L$62:$L$3061,0))</f>
        <v>0</v>
      </c>
      <c r="DP17" s="406">
        <f t="array" ref="DP17">SUM(IF(($G$62:$G$3061=$G17)*($E$62:$E$3061=DP$6)*($I$62:$I$3061=$I17),$L$62:$L$3061,0))</f>
        <v>0</v>
      </c>
      <c r="DQ17" s="406">
        <f t="array" ref="DQ17">SUM(IF(($G$62:$G$3061=$G17)*($E$62:$E$3061=DQ$6)*($I$62:$I$3061=$I17),$L$62:$L$3061,0))</f>
        <v>0</v>
      </c>
      <c r="DR17" s="406">
        <f t="array" ref="DR17">SUM(IF(($G$62:$G$3061=$G17)*($E$62:$E$3061=DR$6)*($I$62:$I$3061=$I17),$L$62:$L$3061,0))</f>
        <v>0</v>
      </c>
      <c r="DS17" s="406">
        <f t="array" ref="DS17">SUM(IF(($G$62:$G$3061=$G17)*($E$62:$E$3061=DS$6)*($I$62:$I$3061=$I17),$L$62:$L$3061,0))</f>
        <v>0</v>
      </c>
      <c r="DT17" s="406">
        <f t="array" ref="DT17">SUM(IF(($G$62:$G$3061=$G17)*($E$62:$E$3061=DT$6)*($I$62:$I$3061=$I17),$L$62:$L$3061,0))</f>
        <v>0</v>
      </c>
      <c r="DU17" s="406">
        <f t="array" ref="DU17">SUM(IF(($G$62:$G$3061=$G17)*($E$62:$E$3061=DU$6)*($I$62:$I$3061=$I17),$L$62:$L$3061,0))</f>
        <v>0</v>
      </c>
      <c r="DY17" s="1" t="s">
        <v>18</v>
      </c>
      <c r="DZ17" s="1">
        <f t="array" ref="DZ17">SUM(IF(($E$62:$E$3061=DZ$12)*($I$62:$I$3061=$DY17),$L$62:$L$3061,0))</f>
        <v>0</v>
      </c>
      <c r="EA17" s="1">
        <f t="array" ref="EA17">SUM(IF(($E$62:$E$3061=EA$12)*($I$62:$I$3061=$DY17),$L$62:$L$3061,0))</f>
        <v>0</v>
      </c>
      <c r="EB17" s="1">
        <f t="array" ref="EB17">SUM(IF(($E$62:$E$3061=EB$12)*($I$62:$I$3061=$DY17),$L$62:$L$3061,0))</f>
        <v>0</v>
      </c>
      <c r="EC17" s="1">
        <f t="array" ref="EC17">SUM(IF(($E$62:$E$3061=EC$12)*($I$62:$I$3061=$DY17),$L$62:$L$3061,0))</f>
        <v>0</v>
      </c>
      <c r="ED17" s="1">
        <f t="array" ref="ED17">SUM(IF(($E$62:$E$3061=ED$12)*($I$62:$I$3061=$DY17),$L$62:$L$3061,0))</f>
        <v>0</v>
      </c>
      <c r="EE17" s="1">
        <f t="array" ref="EE17">SUM(IF(($E$62:$E$3061=EE$12)*($I$62:$I$3061=$DY17),$L$62:$L$3061,0))</f>
        <v>0</v>
      </c>
      <c r="EF17" s="1">
        <f t="array" ref="EF17">SUM(IF(($E$62:$E$3061=EF$12)*($I$62:$I$3061=$DY17),$L$62:$L$3061,0))</f>
        <v>0</v>
      </c>
      <c r="EG17" s="1">
        <f t="array" ref="EG17">SUM(IF(($E$62:$E$3061=EG$12)*($I$62:$I$3061=$DY17),$L$62:$L$3061,0))</f>
        <v>0</v>
      </c>
      <c r="EH17" s="1">
        <f t="array" ref="EH17">SUM(IF(($E$62:$E$3061=EH$12)*($I$62:$I$3061=$DY17),$L$62:$L$3061,0))</f>
        <v>0</v>
      </c>
      <c r="EI17" s="1">
        <f t="array" ref="EI17">SUM(IF(($E$62:$E$3061=EI$12)*($I$62:$I$3061=$DY17),$L$62:$L$3061,0))</f>
        <v>0</v>
      </c>
      <c r="EJ17" s="1">
        <f t="array" ref="EJ17">SUM(IF(($E$62:$E$3061=EJ$12)*($I$62:$I$3061=$DY17),$L$62:$L$3061,0))</f>
        <v>0</v>
      </c>
      <c r="EK17" s="1">
        <f t="array" ref="EK17">SUM(IF(($E$62:$E$3061=EK$12)*($I$62:$I$3061=$DY17),$L$62:$L$3061,0))</f>
        <v>0</v>
      </c>
      <c r="EL17" s="1">
        <f t="array" ref="EL17">SUM(IF(($E$62:$E$3061=EL$12)*($I$62:$I$3061=$DY17),$L$62:$L$3061,0))</f>
        <v>0</v>
      </c>
      <c r="EM17" s="1">
        <f t="array" ref="EM17">SUM(IF(($E$62:$E$3061=EM$12)*($I$62:$I$3061=$DY17),$L$62:$L$3061,0))</f>
        <v>0</v>
      </c>
      <c r="EN17" s="1">
        <f t="array" ref="EN17">SUM(IF(($E$62:$E$3061=EN$12)*($I$62:$I$3061=$DY17),$L$62:$L$3061,0))</f>
        <v>0</v>
      </c>
      <c r="EO17" s="1">
        <f t="array" ref="EO17">SUM(IF(($E$62:$E$3061=EO$12)*($I$62:$I$3061=$DY17),$L$62:$L$3061,0))</f>
        <v>0</v>
      </c>
      <c r="EP17" s="1">
        <f t="array" ref="EP17">SUM(IF(($E$62:$E$3061=EP$12)*($I$62:$I$3061=$DY17),$L$62:$L$3061,0))</f>
        <v>0</v>
      </c>
      <c r="EQ17" s="1">
        <f t="array" ref="EQ17">SUM(IF(($E$62:$E$3061=EQ$12)*($I$62:$I$3061=$DY17),$L$62:$L$3061,0))</f>
        <v>0</v>
      </c>
      <c r="ER17" s="1">
        <f t="array" ref="ER17">SUM(IF(($E$62:$E$3061=ER$12)*($I$62:$I$3061=$DY17),$L$62:$L$3061,0))</f>
        <v>0</v>
      </c>
      <c r="ES17" s="1">
        <f t="array" ref="ES17">SUM(IF(($E$62:$E$3061=ES$12)*($I$62:$I$3061=$DY17),$L$62:$L$3061,0))</f>
        <v>0</v>
      </c>
      <c r="ET17" s="1">
        <f t="array" ref="ET17">SUM(IF(($E$62:$E$3061=ET$12)*($I$62:$I$3061=$DY17),$L$62:$L$3061,0))</f>
        <v>0</v>
      </c>
      <c r="EU17" s="1">
        <f t="array" ref="EU17">SUM(IF(($E$62:$E$3061=EU$12)*($I$62:$I$3061=$DY17),$L$62:$L$3061,0))</f>
        <v>0</v>
      </c>
      <c r="EV17" s="1">
        <f t="array" ref="EV17">SUM(IF(($E$62:$E$3061=EV$12)*($I$62:$I$3061=$DY17),$L$62:$L$3061,0))</f>
        <v>0</v>
      </c>
      <c r="EW17" s="1">
        <f t="array" ref="EW17">SUM(IF(($E$62:$E$3061=EW$12)*($I$62:$I$3061=$DY17),$L$62:$L$3061,0))</f>
        <v>0</v>
      </c>
      <c r="EX17" s="1">
        <f t="array" ref="EX17">SUM(IF(($E$62:$E$3061=EX$12)*($I$62:$I$3061=$DY17),$L$62:$L$3061,0))</f>
        <v>0</v>
      </c>
      <c r="EY17" s="1">
        <f t="array" ref="EY17">SUM(IF(($E$62:$E$3061=EY$12)*($I$62:$I$3061=$DY17),$L$62:$L$3061,0))</f>
        <v>0</v>
      </c>
      <c r="EZ17" s="1">
        <f t="array" ref="EZ17">SUM(IF(($E$62:$E$3061=EZ$12)*($I$62:$I$3061=$DY17),$L$62:$L$3061,0))</f>
        <v>0</v>
      </c>
      <c r="FA17" s="1">
        <f t="array" ref="FA17">SUM(IF(($E$62:$E$3061=FA$12)*($I$62:$I$3061=$DY17),$L$62:$L$3061,0))</f>
        <v>0</v>
      </c>
      <c r="FB17" s="1">
        <f t="array" ref="FB17">SUM(IF(($E$62:$E$3061=FB$12)*($I$62:$I$3061=$DY17),$L$62:$L$3061,0))</f>
        <v>0</v>
      </c>
      <c r="FC17" s="1">
        <f t="array" ref="FC17">SUM(IF(($E$62:$E$3061=FC$12)*($I$62:$I$3061=$DY17),$L$62:$L$3061,0))</f>
        <v>0</v>
      </c>
      <c r="FD17" s="1">
        <f t="array" ref="FD17">SUM(IF(($E$62:$E$3061=FD$12)*($I$62:$I$3061=$DY17),$L$62:$L$3061,0))</f>
        <v>0</v>
      </c>
      <c r="FE17" s="1">
        <f t="array" ref="FE17">SUM(IF(($E$62:$E$3061=FE$12)*($I$62:$I$3061=$DY17),$L$62:$L$3061,0))</f>
        <v>0</v>
      </c>
      <c r="FF17" s="1">
        <f t="array" ref="FF17">SUM(IF(($E$62:$E$3061=FF$12)*($I$62:$I$3061=$DY17),$L$62:$L$3061,0))</f>
        <v>0</v>
      </c>
      <c r="FG17" s="1">
        <f t="array" ref="FG17">SUM(IF(($E$62:$E$3061=FG$12)*($I$62:$I$3061=$DY17),$L$62:$L$3061,0))</f>
        <v>0</v>
      </c>
      <c r="FH17" s="1">
        <f t="array" ref="FH17">SUM(IF(($E$62:$E$3061=FH$12)*($I$62:$I$3061=$DY17),$L$62:$L$3061,0))</f>
        <v>0</v>
      </c>
      <c r="FI17" s="1">
        <f t="array" ref="FI17">SUM(IF(($E$62:$E$3061=FI$12)*($I$62:$I$3061=$DY17),$L$62:$L$3061,0))</f>
        <v>0</v>
      </c>
      <c r="FJ17" s="1">
        <f t="array" ref="FJ17">SUM(IF(($E$62:$E$3061=FJ$12)*($I$62:$I$3061=$DY17),$L$62:$L$3061,0))</f>
        <v>0</v>
      </c>
      <c r="FK17" s="1">
        <f t="array" ref="FK17">SUM(IF(($E$62:$E$3061=FK$12)*($I$62:$I$3061=$DY17),$L$62:$L$3061,0))</f>
        <v>0</v>
      </c>
      <c r="FL17" s="1">
        <f t="array" ref="FL17">SUM(IF(($E$62:$E$3061=FL$12)*($I$62:$I$3061=$DY17),$L$62:$L$3061,0))</f>
        <v>0</v>
      </c>
      <c r="FM17" s="1">
        <f t="array" ref="FM17">SUM(IF(($E$62:$E$3061=FM$12)*($I$62:$I$3061=$DY17),$L$62:$L$3061,0))</f>
        <v>0</v>
      </c>
      <c r="FN17" s="1">
        <f t="array" ref="FN17">SUM(IF(($E$62:$E$3061=FN$12)*($I$62:$I$3061=$DY17),$L$62:$L$3061,0))</f>
        <v>0</v>
      </c>
      <c r="FO17" s="1">
        <f t="array" ref="FO17">SUM(IF(($E$62:$E$3061=FO$12)*($I$62:$I$3061=$DY17),$L$62:$L$3061,0))</f>
        <v>0</v>
      </c>
      <c r="FP17" s="1">
        <f t="array" ref="FP17">SUM(IF(($E$62:$E$3061=FP$12)*($I$62:$I$3061=$DY17),$L$62:$L$3061,0))</f>
        <v>0</v>
      </c>
      <c r="FQ17" s="1">
        <f t="array" ref="FQ17">SUM(IF(($E$62:$E$3061=FQ$12)*($I$62:$I$3061=$DY17),$L$62:$L$3061,0))</f>
        <v>0</v>
      </c>
      <c r="FR17" s="1">
        <f t="array" ref="FR17">SUM(IF(($E$62:$E$3061=FR$12)*($I$62:$I$3061=$DY17),$L$62:$L$3061,0))</f>
        <v>0</v>
      </c>
      <c r="FS17" s="1">
        <f t="array" ref="FS17">SUM(IF(($E$62:$E$3061=FS$12)*($I$62:$I$3061=$DY17),$L$62:$L$3061,0))</f>
        <v>0</v>
      </c>
      <c r="FT17" s="1">
        <f t="array" ref="FT17">SUM(IF(($E$62:$E$3061=FT$12)*($I$62:$I$3061=$DY17),$L$62:$L$3061,0))</f>
        <v>0</v>
      </c>
      <c r="FU17" s="1">
        <f t="array" ref="FU17">SUM(IF(($E$62:$E$3061=FU$12)*($I$62:$I$3061=$DY17),$L$62:$L$3061,0))</f>
        <v>0</v>
      </c>
      <c r="FV17" s="1">
        <f t="array" ref="FV17">SUM(IF(($E$62:$E$3061=FV$12)*($I$62:$I$3061=$DY17),$L$62:$L$3061,0))</f>
        <v>0</v>
      </c>
      <c r="FW17" s="1">
        <f t="array" ref="FW17">SUM(IF(($E$62:$E$3061=FW$12)*($I$62:$I$3061=$DY17),$L$62:$L$3061,0))</f>
        <v>0</v>
      </c>
      <c r="FX17" s="1">
        <f t="array" ref="FX17">SUM(IF(($E$62:$E$3061=FX$12)*($I$62:$I$3061=$DY17),$L$62:$L$3061,0))</f>
        <v>0</v>
      </c>
      <c r="FY17" s="1">
        <f t="array" ref="FY17">SUM(IF(($E$62:$E$3061=FY$12)*($I$62:$I$3061=$DY17),$L$62:$L$3061,0))</f>
        <v>0</v>
      </c>
      <c r="FZ17" s="1">
        <f t="array" ref="FZ17">SUM(IF(($E$62:$E$3061=FZ$12)*($I$62:$I$3061=$DY17),$L$62:$L$3061,0))</f>
        <v>0</v>
      </c>
      <c r="GA17" s="1">
        <f t="array" ref="GA17">SUM(IF(($E$62:$E$3061=GA$12)*($I$62:$I$3061=$DY17),$L$62:$L$3061,0))</f>
        <v>0</v>
      </c>
      <c r="GB17" s="1">
        <f t="array" ref="GB17">SUM(IF(($E$62:$E$3061=GB$12)*($I$62:$I$3061=$DY17),$L$62:$L$3061,0))</f>
        <v>0</v>
      </c>
      <c r="GC17" s="1">
        <f t="array" ref="GC17">SUM(IF(($E$62:$E$3061=GC$12)*($I$62:$I$3061=$DY17),$L$62:$L$3061,0))</f>
        <v>0</v>
      </c>
      <c r="GD17" s="1">
        <f t="array" ref="GD17">SUM(IF(($E$62:$E$3061=GD$12)*($I$62:$I$3061=$DY17),$L$62:$L$3061,0))</f>
        <v>0</v>
      </c>
      <c r="GE17" s="1">
        <f t="array" ref="GE17">SUM(IF(($E$62:$E$3061=GE$12)*($I$62:$I$3061=$DY17),$L$62:$L$3061,0))</f>
        <v>0</v>
      </c>
      <c r="GF17" s="1">
        <f t="array" ref="GF17">SUM(IF(($E$62:$E$3061=GF$12)*($I$62:$I$3061=$DY17),$L$62:$L$3061,0))</f>
        <v>0</v>
      </c>
      <c r="GG17" s="1">
        <f t="array" ref="GG17">SUM(IF(($E$62:$E$3061=GG$12)*($I$62:$I$3061=$DY17),$L$62:$L$3061,0))</f>
        <v>0</v>
      </c>
      <c r="GH17" s="1">
        <f t="array" ref="GH17">SUM(IF(($E$62:$E$3061=GH$12)*($I$62:$I$3061=$DY17),$L$62:$L$3061,0))</f>
        <v>0</v>
      </c>
      <c r="GI17" s="1">
        <f t="array" ref="GI17">SUM(IF(($E$62:$E$3061=GI$12)*($I$62:$I$3061=$DY17),$L$62:$L$3061,0))</f>
        <v>0</v>
      </c>
      <c r="GJ17" s="1">
        <f t="array" ref="GJ17">SUM(IF(($E$62:$E$3061=GJ$12)*($I$62:$I$3061=$DY17),$L$62:$L$3061,0))</f>
        <v>0</v>
      </c>
      <c r="GK17" s="1">
        <f t="array" ref="GK17">SUM(IF(($E$62:$E$3061=GK$12)*($I$62:$I$3061=$DY17),$L$62:$L$3061,0))</f>
        <v>0</v>
      </c>
      <c r="GL17" s="1">
        <f t="array" ref="GL17">SUM(IF(($E$62:$E$3061=GL$12)*($I$62:$I$3061=$DY17),$L$62:$L$3061,0))</f>
        <v>0</v>
      </c>
      <c r="GM17" s="1">
        <f t="array" ref="GM17">SUM(IF(($E$62:$E$3061=GM$12)*($I$62:$I$3061=$DY17),$L$62:$L$3061,0))</f>
        <v>0</v>
      </c>
      <c r="GN17" s="1">
        <f t="array" ref="GN17">SUM(IF(($E$62:$E$3061=GN$12)*($I$62:$I$3061=$DY17),$L$62:$L$3061,0))</f>
        <v>0</v>
      </c>
      <c r="GO17" s="1">
        <f t="array" ref="GO17">SUM(IF(($E$62:$E$3061=GO$12)*($I$62:$I$3061=$DY17),$L$62:$L$3061,0))</f>
        <v>0</v>
      </c>
      <c r="GP17" s="1">
        <f t="array" ref="GP17">SUM(IF(($E$62:$E$3061=GP$12)*($I$62:$I$3061=$DY17),$L$62:$L$3061,0))</f>
        <v>0</v>
      </c>
      <c r="GQ17" s="1">
        <f t="array" ref="GQ17">SUM(IF(($E$62:$E$3061=GQ$12)*($I$62:$I$3061=$DY17),$L$62:$L$3061,0))</f>
        <v>0</v>
      </c>
      <c r="GR17" s="1">
        <f t="array" ref="GR17">SUM(IF(($E$62:$E$3061=GR$12)*($I$62:$I$3061=$DY17),$L$62:$L$3061,0))</f>
        <v>0</v>
      </c>
      <c r="GS17" s="1">
        <f t="array" ref="GS17">SUM(IF(($E$62:$E$3061=GS$12)*($I$62:$I$3061=$DY17),$L$62:$L$3061,0))</f>
        <v>0</v>
      </c>
      <c r="GT17" s="1">
        <f t="array" ref="GT17">SUM(IF(($E$62:$E$3061=GT$12)*($I$62:$I$3061=$DY17),$L$62:$L$3061,0))</f>
        <v>0</v>
      </c>
      <c r="GU17" s="1">
        <f t="array" ref="GU17">SUM(IF(($E$62:$E$3061=GU$12)*($I$62:$I$3061=$DY17),$L$62:$L$3061,0))</f>
        <v>0</v>
      </c>
      <c r="GV17" s="1">
        <f t="array" ref="GV17">SUM(IF(($E$62:$E$3061=GV$12)*($I$62:$I$3061=$DY17),$L$62:$L$3061,0))</f>
        <v>0</v>
      </c>
      <c r="GW17" s="1">
        <f t="array" ref="GW17">SUM(IF(($E$62:$E$3061=GW$12)*($I$62:$I$3061=$DY17),$L$62:$L$3061,0))</f>
        <v>0</v>
      </c>
      <c r="GX17" s="1">
        <f t="array" ref="GX17">SUM(IF(($E$62:$E$3061=GX$12)*($I$62:$I$3061=$DY17),$L$62:$L$3061,0))</f>
        <v>0</v>
      </c>
      <c r="GY17" s="1">
        <f t="array" ref="GY17">SUM(IF(($E$62:$E$3061=GY$12)*($I$62:$I$3061=$DY17),$L$62:$L$3061,0))</f>
        <v>0</v>
      </c>
      <c r="GZ17" s="1">
        <f t="array" ref="GZ17">SUM(IF(($E$62:$E$3061=GZ$12)*($I$62:$I$3061=$DY17),$L$62:$L$3061,0))</f>
        <v>0</v>
      </c>
      <c r="HA17" s="1">
        <f t="array" ref="HA17">SUM(IF(($E$62:$E$3061=HA$12)*($I$62:$I$3061=$DY17),$L$62:$L$3061,0))</f>
        <v>0</v>
      </c>
      <c r="HB17" s="1">
        <f t="array" ref="HB17">SUM(IF(($E$62:$E$3061=HB$12)*($I$62:$I$3061=$DY17),$L$62:$L$3061,0))</f>
        <v>0</v>
      </c>
      <c r="HC17" s="1">
        <f t="shared" si="2"/>
        <v>0</v>
      </c>
      <c r="HD17" s="1">
        <f t="shared" si="3"/>
        <v>0</v>
      </c>
      <c r="HE17" s="1">
        <f t="shared" si="4"/>
        <v>0</v>
      </c>
      <c r="HF17">
        <v>0.7</v>
      </c>
    </row>
    <row r="18" spans="3:214" ht="14.25" hidden="1" customHeight="1" x14ac:dyDescent="0.15">
      <c r="C18" s="362"/>
      <c r="D18" s="362"/>
      <c r="E18" s="354" t="str">
        <f t="shared" si="1"/>
        <v/>
      </c>
      <c r="F18" s="362"/>
      <c r="G18" s="362" t="str">
        <f>G17</f>
        <v>便所</v>
      </c>
      <c r="H18" s="407"/>
      <c r="I18" s="531" t="str">
        <f>IF(COUNT(U17:AI17)-COUNTIF(U17:AI17,0)&lt;=1,"",INDEX($U$5:$AI$5,0,MATCH(LARGE(U17:AI17,2),U17:AI17,0)))</f>
        <v/>
      </c>
      <c r="J18" s="408"/>
      <c r="K18" s="408"/>
      <c r="L18" s="408"/>
      <c r="M18" s="408"/>
      <c r="N18" s="410"/>
      <c r="O18" s="410"/>
      <c r="P18" s="82"/>
      <c r="R18" s="1" t="str">
        <f>IF(R17="","",IF(L17-R17=0,"",L17-R17))</f>
        <v/>
      </c>
      <c r="S18" s="162" t="str">
        <f>IF(R18="","",R18/SUM(R17:R18))</f>
        <v/>
      </c>
      <c r="U18" s="406"/>
      <c r="V18" s="406"/>
      <c r="W18" s="406"/>
      <c r="X18" s="406"/>
      <c r="Y18" s="406"/>
      <c r="Z18" s="406"/>
      <c r="AA18" s="406"/>
      <c r="AB18" s="406"/>
      <c r="AC18" s="406"/>
      <c r="AD18" s="406"/>
      <c r="AE18" s="406"/>
      <c r="AF18" s="406"/>
      <c r="AG18" s="406"/>
      <c r="AH18" s="406"/>
      <c r="AI18" s="406"/>
      <c r="AS18" s="406">
        <f t="array" ref="AS18">SUM(IF(($G$62:$G$3061=$G18)*($E$62:$E$3061=AS$6)*($I$62:$I$3061=$I18),$L$62:$L$3061,0))</f>
        <v>0</v>
      </c>
      <c r="AT18" s="406">
        <f t="array" ref="AT18">SUM(IF(($G$62:$G$3061=$G18)*($E$62:$E$3061=AT$6)*($I$62:$I$3061=$I18),$L$62:$L$3061,0))</f>
        <v>0</v>
      </c>
      <c r="AU18" s="406">
        <f t="array" ref="AU18">SUM(IF(($G$62:$G$3061=$G18)*($E$62:$E$3061=AU$6)*($I$62:$I$3061=$I18),$L$62:$L$3061,0))</f>
        <v>0</v>
      </c>
      <c r="AV18" s="406">
        <f t="array" ref="AV18">SUM(IF(($G$62:$G$3061=$G18)*($E$62:$E$3061=AV$6)*($I$62:$I$3061=$I18),$L$62:$L$3061,0))</f>
        <v>0</v>
      </c>
      <c r="AW18" s="406">
        <f t="array" ref="AW18">SUM(IF(($G$62:$G$3061=$G18)*($E$62:$E$3061=AW$6)*($I$62:$I$3061=$I18),$L$62:$L$3061,0))</f>
        <v>0</v>
      </c>
      <c r="AX18" s="406">
        <f t="array" ref="AX18">SUM(IF(($G$62:$G$3061=$G18)*($E$62:$E$3061=AX$6)*($I$62:$I$3061=$I18),$L$62:$L$3061,0))</f>
        <v>0</v>
      </c>
      <c r="AY18" s="406">
        <f t="array" ref="AY18">SUM(IF(($G$62:$G$3061=$G18)*($E$62:$E$3061=AY$6)*($I$62:$I$3061=$I18),$L$62:$L$3061,0))</f>
        <v>0</v>
      </c>
      <c r="AZ18" s="406">
        <f t="array" ref="AZ18">SUM(IF(($G$62:$G$3061=$G18)*($E$62:$E$3061=AZ$6)*($I$62:$I$3061=$I18),$L$62:$L$3061,0))</f>
        <v>0</v>
      </c>
      <c r="BA18" s="406">
        <f t="array" ref="BA18">SUM(IF(($G$62:$G$3061=$G18)*($E$62:$E$3061=BA$6)*($I$62:$I$3061=$I18),$L$62:$L$3061,0))</f>
        <v>0</v>
      </c>
      <c r="BB18" s="406">
        <f t="array" ref="BB18">SUM(IF(($G$62:$G$3061=$G18)*($E$62:$E$3061=BB$6)*($I$62:$I$3061=$I18),$L$62:$L$3061,0))</f>
        <v>0</v>
      </c>
      <c r="BC18" s="406">
        <f t="array" ref="BC18">SUM(IF(($G$62:$G$3061=$G18)*($E$62:$E$3061=BC$6)*($I$62:$I$3061=$I18),$L$62:$L$3061,0))</f>
        <v>0</v>
      </c>
      <c r="BD18" s="406">
        <f t="array" ref="BD18">SUM(IF(($G$62:$G$3061=$G18)*($E$62:$E$3061=BD$6)*($I$62:$I$3061=$I18),$L$62:$L$3061,0))</f>
        <v>0</v>
      </c>
      <c r="BE18" s="406">
        <f t="array" ref="BE18">SUM(IF(($G$62:$G$3061=$G18)*($E$62:$E$3061=BE$6)*($I$62:$I$3061=$I18),$L$62:$L$3061,0))</f>
        <v>0</v>
      </c>
      <c r="BF18" s="406">
        <f t="array" ref="BF18">SUM(IF(($G$62:$G$3061=$G18)*($E$62:$E$3061=BF$6)*($I$62:$I$3061=$I18),$L$62:$L$3061,0))</f>
        <v>0</v>
      </c>
      <c r="BG18" s="406">
        <f t="array" ref="BG18">SUM(IF(($G$62:$G$3061=$G18)*($E$62:$E$3061=BG$6)*($I$62:$I$3061=$I18),$L$62:$L$3061,0))</f>
        <v>0</v>
      </c>
      <c r="BH18" s="406">
        <f t="array" ref="BH18">SUM(IF(($G$62:$G$3061=$G18)*($E$62:$E$3061=BH$6)*($I$62:$I$3061=$I18),$L$62:$L$3061,0))</f>
        <v>0</v>
      </c>
      <c r="BI18" s="406">
        <f t="array" ref="BI18">SUM(IF(($G$62:$G$3061=$G18)*($E$62:$E$3061=BI$6)*($I$62:$I$3061=$I18),$L$62:$L$3061,0))</f>
        <v>0</v>
      </c>
      <c r="BJ18" s="406">
        <f t="array" ref="BJ18">SUM(IF(($G$62:$G$3061=$G18)*($E$62:$E$3061=BJ$6)*($I$62:$I$3061=$I18),$L$62:$L$3061,0))</f>
        <v>0</v>
      </c>
      <c r="BK18" s="406">
        <f t="array" ref="BK18">SUM(IF(($G$62:$G$3061=$G18)*($E$62:$E$3061=BK$6)*($I$62:$I$3061=$I18),$L$62:$L$3061,0))</f>
        <v>0</v>
      </c>
      <c r="BL18" s="406">
        <f t="array" ref="BL18">SUM(IF(($G$62:$G$3061=$G18)*($E$62:$E$3061=BL$6)*($I$62:$I$3061=$I18),$L$62:$L$3061,0))</f>
        <v>0</v>
      </c>
      <c r="BM18" s="406">
        <f t="array" ref="BM18">SUM(IF(($G$62:$G$3061=$G18)*($E$62:$E$3061=BM$6)*($I$62:$I$3061=$I18),$L$62:$L$3061,0))</f>
        <v>0</v>
      </c>
      <c r="BN18" s="406">
        <f t="array" ref="BN18">SUM(IF(($G$62:$G$3061=$G18)*($E$62:$E$3061=BN$6)*($I$62:$I$3061=$I18),$L$62:$L$3061,0))</f>
        <v>0</v>
      </c>
      <c r="BO18" s="406">
        <f t="array" ref="BO18">SUM(IF(($G$62:$G$3061=$G18)*($E$62:$E$3061=BO$6)*($I$62:$I$3061=$I18),$L$62:$L$3061,0))</f>
        <v>0</v>
      </c>
      <c r="BP18" s="406">
        <f t="array" ref="BP18">SUM(IF(($G$62:$G$3061=$G18)*($E$62:$E$3061=BP$6)*($I$62:$I$3061=$I18),$L$62:$L$3061,0))</f>
        <v>0</v>
      </c>
      <c r="BQ18" s="406">
        <f t="array" ref="BQ18">SUM(IF(($G$62:$G$3061=$G18)*($E$62:$E$3061=BQ$6)*($I$62:$I$3061=$I18),$L$62:$L$3061,0))</f>
        <v>0</v>
      </c>
      <c r="BR18" s="406">
        <f t="array" ref="BR18">SUM(IF(($G$62:$G$3061=$G18)*($E$62:$E$3061=BR$6)*($I$62:$I$3061=$I18),$L$62:$L$3061,0))</f>
        <v>0</v>
      </c>
      <c r="BS18" s="406">
        <f t="array" ref="BS18">SUM(IF(($G$62:$G$3061=$G18)*($E$62:$E$3061=BS$6)*($I$62:$I$3061=$I18),$L$62:$L$3061,0))</f>
        <v>0</v>
      </c>
      <c r="BT18" s="406">
        <f t="array" ref="BT18">SUM(IF(($G$62:$G$3061=$G18)*($E$62:$E$3061=BT$6)*($I$62:$I$3061=$I18),$L$62:$L$3061,0))</f>
        <v>0</v>
      </c>
      <c r="BU18" s="406">
        <f t="array" ref="BU18">SUM(IF(($G$62:$G$3061=$G18)*($E$62:$E$3061=BU$6)*($I$62:$I$3061=$I18),$L$62:$L$3061,0))</f>
        <v>0</v>
      </c>
      <c r="BV18" s="406">
        <f t="array" ref="BV18">SUM(IF(($G$62:$G$3061=$G18)*($E$62:$E$3061=BV$6)*($I$62:$I$3061=$I18),$L$62:$L$3061,0))</f>
        <v>0</v>
      </c>
      <c r="BW18" s="406">
        <f t="array" ref="BW18">SUM(IF(($G$62:$G$3061=$G18)*($E$62:$E$3061=BW$6)*($I$62:$I$3061=$I18),$L$62:$L$3061,0))</f>
        <v>0</v>
      </c>
      <c r="BX18" s="406">
        <f t="array" ref="BX18">SUM(IF(($G$62:$G$3061=$G18)*($E$62:$E$3061=BX$6)*($I$62:$I$3061=$I18),$L$62:$L$3061,0))</f>
        <v>0</v>
      </c>
      <c r="BY18" s="406">
        <f t="array" ref="BY18">SUM(IF(($G$62:$G$3061=$G18)*($E$62:$E$3061=BY$6)*($I$62:$I$3061=$I18),$L$62:$L$3061,0))</f>
        <v>0</v>
      </c>
      <c r="BZ18" s="406">
        <f t="array" ref="BZ18">SUM(IF(($G$62:$G$3061=$G18)*($E$62:$E$3061=BZ$6)*($I$62:$I$3061=$I18),$L$62:$L$3061,0))</f>
        <v>0</v>
      </c>
      <c r="CA18" s="406">
        <f t="array" ref="CA18">SUM(IF(($G$62:$G$3061=$G18)*($E$62:$E$3061=CA$6)*($I$62:$I$3061=$I18),$L$62:$L$3061,0))</f>
        <v>0</v>
      </c>
      <c r="CB18" s="406">
        <f t="array" ref="CB18">SUM(IF(($G$62:$G$3061=$G18)*($E$62:$E$3061=CB$6)*($I$62:$I$3061=$I18),$L$62:$L$3061,0))</f>
        <v>0</v>
      </c>
      <c r="CC18" s="406">
        <f t="array" ref="CC18">SUM(IF(($G$62:$G$3061=$G18)*($E$62:$E$3061=CC$6)*($I$62:$I$3061=$I18),$L$62:$L$3061,0))</f>
        <v>0</v>
      </c>
      <c r="CD18" s="406">
        <f t="array" ref="CD18">SUM(IF(($G$62:$G$3061=$G18)*($E$62:$E$3061=CD$6)*($I$62:$I$3061=$I18),$L$62:$L$3061,0))</f>
        <v>0</v>
      </c>
      <c r="CE18" s="406">
        <f t="array" ref="CE18">SUM(IF(($G$62:$G$3061=$G18)*($E$62:$E$3061=CE$6)*($I$62:$I$3061=$I18),$L$62:$L$3061,0))</f>
        <v>0</v>
      </c>
      <c r="CF18" s="406">
        <f t="array" ref="CF18">SUM(IF(($G$62:$G$3061=$G18)*($E$62:$E$3061=CF$6)*($I$62:$I$3061=$I18),$L$62:$L$3061,0))</f>
        <v>0</v>
      </c>
      <c r="CG18" s="406">
        <f t="array" ref="CG18">SUM(IF(($G$62:$G$3061=$G18)*($E$62:$E$3061=CG$6)*($I$62:$I$3061=$I18),$L$62:$L$3061,0))</f>
        <v>0</v>
      </c>
      <c r="CH18" s="406">
        <f t="array" ref="CH18">SUM(IF(($G$62:$G$3061=$G18)*($E$62:$E$3061=CH$6)*($I$62:$I$3061=$I18),$L$62:$L$3061,0))</f>
        <v>0</v>
      </c>
      <c r="CI18" s="406">
        <f t="array" ref="CI18">SUM(IF(($G$62:$G$3061=$G18)*($E$62:$E$3061=CI$6)*($I$62:$I$3061=$I18),$L$62:$L$3061,0))</f>
        <v>0</v>
      </c>
      <c r="CJ18" s="406">
        <f t="array" ref="CJ18">SUM(IF(($G$62:$G$3061=$G18)*($E$62:$E$3061=CJ$6)*($I$62:$I$3061=$I18),$L$62:$L$3061,0))</f>
        <v>0</v>
      </c>
      <c r="CK18" s="406">
        <f t="array" ref="CK18">SUM(IF(($G$62:$G$3061=$G18)*($E$62:$E$3061=CK$6)*($I$62:$I$3061=$I18),$L$62:$L$3061,0))</f>
        <v>0</v>
      </c>
      <c r="CL18" s="406">
        <f t="array" ref="CL18">SUM(IF(($G$62:$G$3061=$G18)*($E$62:$E$3061=CL$6)*($I$62:$I$3061=$I18),$L$62:$L$3061,0))</f>
        <v>0</v>
      </c>
      <c r="CM18" s="406">
        <f t="array" ref="CM18">SUM(IF(($G$62:$G$3061=$G18)*($E$62:$E$3061=CM$6)*($I$62:$I$3061=$I18),$L$62:$L$3061,0))</f>
        <v>0</v>
      </c>
      <c r="CN18" s="406">
        <f t="array" ref="CN18">SUM(IF(($G$62:$G$3061=$G18)*($E$62:$E$3061=CN$6)*($I$62:$I$3061=$I18),$L$62:$L$3061,0))</f>
        <v>0</v>
      </c>
      <c r="CO18" s="406">
        <f t="array" ref="CO18">SUM(IF(($G$62:$G$3061=$G18)*($E$62:$E$3061=CO$6)*($I$62:$I$3061=$I18),$L$62:$L$3061,0))</f>
        <v>0</v>
      </c>
      <c r="CP18" s="406">
        <f t="array" ref="CP18">SUM(IF(($G$62:$G$3061=$G18)*($E$62:$E$3061=CP$6)*($I$62:$I$3061=$I18),$L$62:$L$3061,0))</f>
        <v>0</v>
      </c>
      <c r="CQ18" s="406">
        <f t="array" ref="CQ18">SUM(IF(($G$62:$G$3061=$G18)*($E$62:$E$3061=CQ$6)*($I$62:$I$3061=$I18),$L$62:$L$3061,0))</f>
        <v>0</v>
      </c>
      <c r="CR18" s="406">
        <f t="array" ref="CR18">SUM(IF(($G$62:$G$3061=$G18)*($E$62:$E$3061=CR$6)*($I$62:$I$3061=$I18),$L$62:$L$3061,0))</f>
        <v>0</v>
      </c>
      <c r="CS18" s="406">
        <f t="array" ref="CS18">SUM(IF(($G$62:$G$3061=$G18)*($E$62:$E$3061=CS$6)*($I$62:$I$3061=$I18),$L$62:$L$3061,0))</f>
        <v>0</v>
      </c>
      <c r="CT18" s="406">
        <f t="array" ref="CT18">SUM(IF(($G$62:$G$3061=$G18)*($E$62:$E$3061=CT$6)*($I$62:$I$3061=$I18),$L$62:$L$3061,0))</f>
        <v>0</v>
      </c>
      <c r="CU18" s="406">
        <f t="array" ref="CU18">SUM(IF(($G$62:$G$3061=$G18)*($E$62:$E$3061=CU$6)*($I$62:$I$3061=$I18),$L$62:$L$3061,0))</f>
        <v>0</v>
      </c>
      <c r="CV18" s="406">
        <f t="array" ref="CV18">SUM(IF(($G$62:$G$3061=$G18)*($E$62:$E$3061=CV$6)*($I$62:$I$3061=$I18),$L$62:$L$3061,0))</f>
        <v>0</v>
      </c>
      <c r="CW18" s="406">
        <f t="array" ref="CW18">SUM(IF(($G$62:$G$3061=$G18)*($E$62:$E$3061=CW$6)*($I$62:$I$3061=$I18),$L$62:$L$3061,0))</f>
        <v>0</v>
      </c>
      <c r="CX18" s="406">
        <f t="array" ref="CX18">SUM(IF(($G$62:$G$3061=$G18)*($E$62:$E$3061=CX$6)*($I$62:$I$3061=$I18),$L$62:$L$3061,0))</f>
        <v>0</v>
      </c>
      <c r="CY18" s="406">
        <f t="array" ref="CY18">SUM(IF(($G$62:$G$3061=$G18)*($E$62:$E$3061=CY$6)*($I$62:$I$3061=$I18),$L$62:$L$3061,0))</f>
        <v>0</v>
      </c>
      <c r="CZ18" s="406">
        <f t="array" ref="CZ18">SUM(IF(($G$62:$G$3061=$G18)*($E$62:$E$3061=CZ$6)*($I$62:$I$3061=$I18),$L$62:$L$3061,0))</f>
        <v>0</v>
      </c>
      <c r="DA18" s="406">
        <f t="array" ref="DA18">SUM(IF(($G$62:$G$3061=$G18)*($E$62:$E$3061=DA$6)*($I$62:$I$3061=$I18),$L$62:$L$3061,0))</f>
        <v>0</v>
      </c>
      <c r="DB18" s="406">
        <f t="array" ref="DB18">SUM(IF(($G$62:$G$3061=$G18)*($E$62:$E$3061=DB$6)*($I$62:$I$3061=$I18),$L$62:$L$3061,0))</f>
        <v>0</v>
      </c>
      <c r="DC18" s="406">
        <f t="array" ref="DC18">SUM(IF(($G$62:$G$3061=$G18)*($E$62:$E$3061=DC$6)*($I$62:$I$3061=$I18),$L$62:$L$3061,0))</f>
        <v>0</v>
      </c>
      <c r="DD18" s="406">
        <f t="array" ref="DD18">SUM(IF(($G$62:$G$3061=$G18)*($E$62:$E$3061=DD$6)*($I$62:$I$3061=$I18),$L$62:$L$3061,0))</f>
        <v>0</v>
      </c>
      <c r="DE18" s="406">
        <f t="array" ref="DE18">SUM(IF(($G$62:$G$3061=$G18)*($E$62:$E$3061=DE$6)*($I$62:$I$3061=$I18),$L$62:$L$3061,0))</f>
        <v>0</v>
      </c>
      <c r="DF18" s="406">
        <f t="array" ref="DF18">SUM(IF(($G$62:$G$3061=$G18)*($E$62:$E$3061=DF$6)*($I$62:$I$3061=$I18),$L$62:$L$3061,0))</f>
        <v>0</v>
      </c>
      <c r="DG18" s="406">
        <f t="array" ref="DG18">SUM(IF(($G$62:$G$3061=$G18)*($E$62:$E$3061=DG$6)*($I$62:$I$3061=$I18),$L$62:$L$3061,0))</f>
        <v>0</v>
      </c>
      <c r="DH18" s="406">
        <f t="array" ref="DH18">SUM(IF(($G$62:$G$3061=$G18)*($E$62:$E$3061=DH$6)*($I$62:$I$3061=$I18),$L$62:$L$3061,0))</f>
        <v>0</v>
      </c>
      <c r="DI18" s="406">
        <f t="array" ref="DI18">SUM(IF(($G$62:$G$3061=$G18)*($E$62:$E$3061=DI$6)*($I$62:$I$3061=$I18),$L$62:$L$3061,0))</f>
        <v>0</v>
      </c>
      <c r="DJ18" s="406">
        <f t="array" ref="DJ18">SUM(IF(($G$62:$G$3061=$G18)*($E$62:$E$3061=DJ$6)*($I$62:$I$3061=$I18),$L$62:$L$3061,0))</f>
        <v>0</v>
      </c>
      <c r="DK18" s="406">
        <f t="array" ref="DK18">SUM(IF(($G$62:$G$3061=$G18)*($E$62:$E$3061=DK$6)*($I$62:$I$3061=$I18),$L$62:$L$3061,0))</f>
        <v>0</v>
      </c>
      <c r="DL18" s="406">
        <f t="array" ref="DL18">SUM(IF(($G$62:$G$3061=$G18)*($E$62:$E$3061=DL$6)*($I$62:$I$3061=$I18),$L$62:$L$3061,0))</f>
        <v>0</v>
      </c>
      <c r="DM18" s="406">
        <f t="array" ref="DM18">SUM(IF(($G$62:$G$3061=$G18)*($E$62:$E$3061=DM$6)*($I$62:$I$3061=$I18),$L$62:$L$3061,0))</f>
        <v>0</v>
      </c>
      <c r="DN18" s="406">
        <f t="array" ref="DN18">SUM(IF(($G$62:$G$3061=$G18)*($E$62:$E$3061=DN$6)*($I$62:$I$3061=$I18),$L$62:$L$3061,0))</f>
        <v>0</v>
      </c>
      <c r="DO18" s="406">
        <f t="array" ref="DO18">SUM(IF(($G$62:$G$3061=$G18)*($E$62:$E$3061=DO$6)*($I$62:$I$3061=$I18),$L$62:$L$3061,0))</f>
        <v>0</v>
      </c>
      <c r="DP18" s="406">
        <f t="array" ref="DP18">SUM(IF(($G$62:$G$3061=$G18)*($E$62:$E$3061=DP$6)*($I$62:$I$3061=$I18),$L$62:$L$3061,0))</f>
        <v>0</v>
      </c>
      <c r="DQ18" s="406">
        <f t="array" ref="DQ18">SUM(IF(($G$62:$G$3061=$G18)*($E$62:$E$3061=DQ$6)*($I$62:$I$3061=$I18),$L$62:$L$3061,0))</f>
        <v>0</v>
      </c>
      <c r="DR18" s="406">
        <f t="array" ref="DR18">SUM(IF(($G$62:$G$3061=$G18)*($E$62:$E$3061=DR$6)*($I$62:$I$3061=$I18),$L$62:$L$3061,0))</f>
        <v>0</v>
      </c>
      <c r="DS18" s="406">
        <f t="array" ref="DS18">SUM(IF(($G$62:$G$3061=$G18)*($E$62:$E$3061=DS$6)*($I$62:$I$3061=$I18),$L$62:$L$3061,0))</f>
        <v>0</v>
      </c>
      <c r="DT18" s="406">
        <f t="array" ref="DT18">SUM(IF(($G$62:$G$3061=$G18)*($E$62:$E$3061=DT$6)*($I$62:$I$3061=$I18),$L$62:$L$3061,0))</f>
        <v>0</v>
      </c>
      <c r="DU18" s="406">
        <f t="array" ref="DU18">SUM(IF(($G$62:$G$3061=$G18)*($E$62:$E$3061=DU$6)*($I$62:$I$3061=$I18),$L$62:$L$3061,0))</f>
        <v>0</v>
      </c>
      <c r="DY18" s="1" t="s">
        <v>19</v>
      </c>
      <c r="DZ18" s="1">
        <f t="array" ref="DZ18">SUM(IF(($E$62:$E$3061=DZ$12)*($I$62:$I$3061=$DY18),$L$62:$L$3061,0))</f>
        <v>0</v>
      </c>
      <c r="EA18" s="1">
        <f t="array" ref="EA18">SUM(IF(($E$62:$E$3061=EA$12)*($I$62:$I$3061=$DY18),$L$62:$L$3061,0))</f>
        <v>0</v>
      </c>
      <c r="EB18" s="1">
        <f t="array" ref="EB18">SUM(IF(($E$62:$E$3061=EB$12)*($I$62:$I$3061=$DY18),$L$62:$L$3061,0))</f>
        <v>0</v>
      </c>
      <c r="EC18" s="1">
        <f t="array" ref="EC18">SUM(IF(($E$62:$E$3061=EC$12)*($I$62:$I$3061=$DY18),$L$62:$L$3061,0))</f>
        <v>0</v>
      </c>
      <c r="ED18" s="1">
        <f t="array" ref="ED18">SUM(IF(($E$62:$E$3061=ED$12)*($I$62:$I$3061=$DY18),$L$62:$L$3061,0))</f>
        <v>0</v>
      </c>
      <c r="EE18" s="1">
        <f t="array" ref="EE18">SUM(IF(($E$62:$E$3061=EE$12)*($I$62:$I$3061=$DY18),$L$62:$L$3061,0))</f>
        <v>0</v>
      </c>
      <c r="EF18" s="1">
        <f t="array" ref="EF18">SUM(IF(($E$62:$E$3061=EF$12)*($I$62:$I$3061=$DY18),$L$62:$L$3061,0))</f>
        <v>0</v>
      </c>
      <c r="EG18" s="1">
        <f t="array" ref="EG18">SUM(IF(($E$62:$E$3061=EG$12)*($I$62:$I$3061=$DY18),$L$62:$L$3061,0))</f>
        <v>0</v>
      </c>
      <c r="EH18" s="1">
        <f t="array" ref="EH18">SUM(IF(($E$62:$E$3061=EH$12)*($I$62:$I$3061=$DY18),$L$62:$L$3061,0))</f>
        <v>0</v>
      </c>
      <c r="EI18" s="1">
        <f t="array" ref="EI18">SUM(IF(($E$62:$E$3061=EI$12)*($I$62:$I$3061=$DY18),$L$62:$L$3061,0))</f>
        <v>0</v>
      </c>
      <c r="EJ18" s="1">
        <f t="array" ref="EJ18">SUM(IF(($E$62:$E$3061=EJ$12)*($I$62:$I$3061=$DY18),$L$62:$L$3061,0))</f>
        <v>0</v>
      </c>
      <c r="EK18" s="1">
        <f t="array" ref="EK18">SUM(IF(($E$62:$E$3061=EK$12)*($I$62:$I$3061=$DY18),$L$62:$L$3061,0))</f>
        <v>0</v>
      </c>
      <c r="EL18" s="1">
        <f t="array" ref="EL18">SUM(IF(($E$62:$E$3061=EL$12)*($I$62:$I$3061=$DY18),$L$62:$L$3061,0))</f>
        <v>0</v>
      </c>
      <c r="EM18" s="1">
        <f t="array" ref="EM18">SUM(IF(($E$62:$E$3061=EM$12)*($I$62:$I$3061=$DY18),$L$62:$L$3061,0))</f>
        <v>0</v>
      </c>
      <c r="EN18" s="1">
        <f t="array" ref="EN18">SUM(IF(($E$62:$E$3061=EN$12)*($I$62:$I$3061=$DY18),$L$62:$L$3061,0))</f>
        <v>0</v>
      </c>
      <c r="EO18" s="1">
        <f t="array" ref="EO18">SUM(IF(($E$62:$E$3061=EO$12)*($I$62:$I$3061=$DY18),$L$62:$L$3061,0))</f>
        <v>0</v>
      </c>
      <c r="EP18" s="1">
        <f t="array" ref="EP18">SUM(IF(($E$62:$E$3061=EP$12)*($I$62:$I$3061=$DY18),$L$62:$L$3061,0))</f>
        <v>0</v>
      </c>
      <c r="EQ18" s="1">
        <f t="array" ref="EQ18">SUM(IF(($E$62:$E$3061=EQ$12)*($I$62:$I$3061=$DY18),$L$62:$L$3061,0))</f>
        <v>0</v>
      </c>
      <c r="ER18" s="1">
        <f t="array" ref="ER18">SUM(IF(($E$62:$E$3061=ER$12)*($I$62:$I$3061=$DY18),$L$62:$L$3061,0))</f>
        <v>0</v>
      </c>
      <c r="ES18" s="1">
        <f t="array" ref="ES18">SUM(IF(($E$62:$E$3061=ES$12)*($I$62:$I$3061=$DY18),$L$62:$L$3061,0))</f>
        <v>0</v>
      </c>
      <c r="ET18" s="1">
        <f t="array" ref="ET18">SUM(IF(($E$62:$E$3061=ET$12)*($I$62:$I$3061=$DY18),$L$62:$L$3061,0))</f>
        <v>0</v>
      </c>
      <c r="EU18" s="1">
        <f t="array" ref="EU18">SUM(IF(($E$62:$E$3061=EU$12)*($I$62:$I$3061=$DY18),$L$62:$L$3061,0))</f>
        <v>0</v>
      </c>
      <c r="EV18" s="1">
        <f t="array" ref="EV18">SUM(IF(($E$62:$E$3061=EV$12)*($I$62:$I$3061=$DY18),$L$62:$L$3061,0))</f>
        <v>0</v>
      </c>
      <c r="EW18" s="1">
        <f t="array" ref="EW18">SUM(IF(($E$62:$E$3061=EW$12)*($I$62:$I$3061=$DY18),$L$62:$L$3061,0))</f>
        <v>0</v>
      </c>
      <c r="EX18" s="1">
        <f t="array" ref="EX18">SUM(IF(($E$62:$E$3061=EX$12)*($I$62:$I$3061=$DY18),$L$62:$L$3061,0))</f>
        <v>0</v>
      </c>
      <c r="EY18" s="1">
        <f t="array" ref="EY18">SUM(IF(($E$62:$E$3061=EY$12)*($I$62:$I$3061=$DY18),$L$62:$L$3061,0))</f>
        <v>0</v>
      </c>
      <c r="EZ18" s="1">
        <f t="array" ref="EZ18">SUM(IF(($E$62:$E$3061=EZ$12)*($I$62:$I$3061=$DY18),$L$62:$L$3061,0))</f>
        <v>0</v>
      </c>
      <c r="FA18" s="1">
        <f t="array" ref="FA18">SUM(IF(($E$62:$E$3061=FA$12)*($I$62:$I$3061=$DY18),$L$62:$L$3061,0))</f>
        <v>0</v>
      </c>
      <c r="FB18" s="1">
        <f t="array" ref="FB18">SUM(IF(($E$62:$E$3061=FB$12)*($I$62:$I$3061=$DY18),$L$62:$L$3061,0))</f>
        <v>0</v>
      </c>
      <c r="FC18" s="1">
        <f t="array" ref="FC18">SUM(IF(($E$62:$E$3061=FC$12)*($I$62:$I$3061=$DY18),$L$62:$L$3061,0))</f>
        <v>0</v>
      </c>
      <c r="FD18" s="1">
        <f t="array" ref="FD18">SUM(IF(($E$62:$E$3061=FD$12)*($I$62:$I$3061=$DY18),$L$62:$L$3061,0))</f>
        <v>0</v>
      </c>
      <c r="FE18" s="1">
        <f t="array" ref="FE18">SUM(IF(($E$62:$E$3061=FE$12)*($I$62:$I$3061=$DY18),$L$62:$L$3061,0))</f>
        <v>0</v>
      </c>
      <c r="FF18" s="1">
        <f t="array" ref="FF18">SUM(IF(($E$62:$E$3061=FF$12)*($I$62:$I$3061=$DY18),$L$62:$L$3061,0))</f>
        <v>0</v>
      </c>
      <c r="FG18" s="1">
        <f t="array" ref="FG18">SUM(IF(($E$62:$E$3061=FG$12)*($I$62:$I$3061=$DY18),$L$62:$L$3061,0))</f>
        <v>0</v>
      </c>
      <c r="FH18" s="1">
        <f t="array" ref="FH18">SUM(IF(($E$62:$E$3061=FH$12)*($I$62:$I$3061=$DY18),$L$62:$L$3061,0))</f>
        <v>0</v>
      </c>
      <c r="FI18" s="1">
        <f t="array" ref="FI18">SUM(IF(($E$62:$E$3061=FI$12)*($I$62:$I$3061=$DY18),$L$62:$L$3061,0))</f>
        <v>0</v>
      </c>
      <c r="FJ18" s="1">
        <f t="array" ref="FJ18">SUM(IF(($E$62:$E$3061=FJ$12)*($I$62:$I$3061=$DY18),$L$62:$L$3061,0))</f>
        <v>0</v>
      </c>
      <c r="FK18" s="1">
        <f t="array" ref="FK18">SUM(IF(($E$62:$E$3061=FK$12)*($I$62:$I$3061=$DY18),$L$62:$L$3061,0))</f>
        <v>0</v>
      </c>
      <c r="FL18" s="1">
        <f t="array" ref="FL18">SUM(IF(($E$62:$E$3061=FL$12)*($I$62:$I$3061=$DY18),$L$62:$L$3061,0))</f>
        <v>0</v>
      </c>
      <c r="FM18" s="1">
        <f t="array" ref="FM18">SUM(IF(($E$62:$E$3061=FM$12)*($I$62:$I$3061=$DY18),$L$62:$L$3061,0))</f>
        <v>0</v>
      </c>
      <c r="FN18" s="1">
        <f t="array" ref="FN18">SUM(IF(($E$62:$E$3061=FN$12)*($I$62:$I$3061=$DY18),$L$62:$L$3061,0))</f>
        <v>0</v>
      </c>
      <c r="FO18" s="1">
        <f t="array" ref="FO18">SUM(IF(($E$62:$E$3061=FO$12)*($I$62:$I$3061=$DY18),$L$62:$L$3061,0))</f>
        <v>0</v>
      </c>
      <c r="FP18" s="1">
        <f t="array" ref="FP18">SUM(IF(($E$62:$E$3061=FP$12)*($I$62:$I$3061=$DY18),$L$62:$L$3061,0))</f>
        <v>0</v>
      </c>
      <c r="FQ18" s="1">
        <f t="array" ref="FQ18">SUM(IF(($E$62:$E$3061=FQ$12)*($I$62:$I$3061=$DY18),$L$62:$L$3061,0))</f>
        <v>0</v>
      </c>
      <c r="FR18" s="1">
        <f t="array" ref="FR18">SUM(IF(($E$62:$E$3061=FR$12)*($I$62:$I$3061=$DY18),$L$62:$L$3061,0))</f>
        <v>0</v>
      </c>
      <c r="FS18" s="1">
        <f t="array" ref="FS18">SUM(IF(($E$62:$E$3061=FS$12)*($I$62:$I$3061=$DY18),$L$62:$L$3061,0))</f>
        <v>0</v>
      </c>
      <c r="FT18" s="1">
        <f t="array" ref="FT18">SUM(IF(($E$62:$E$3061=FT$12)*($I$62:$I$3061=$DY18),$L$62:$L$3061,0))</f>
        <v>0</v>
      </c>
      <c r="FU18" s="1">
        <f t="array" ref="FU18">SUM(IF(($E$62:$E$3061=FU$12)*($I$62:$I$3061=$DY18),$L$62:$L$3061,0))</f>
        <v>0</v>
      </c>
      <c r="FV18" s="1">
        <f t="array" ref="FV18">SUM(IF(($E$62:$E$3061=FV$12)*($I$62:$I$3061=$DY18),$L$62:$L$3061,0))</f>
        <v>0</v>
      </c>
      <c r="FW18" s="1">
        <f t="array" ref="FW18">SUM(IF(($E$62:$E$3061=FW$12)*($I$62:$I$3061=$DY18),$L$62:$L$3061,0))</f>
        <v>0</v>
      </c>
      <c r="FX18" s="1">
        <f t="array" ref="FX18">SUM(IF(($E$62:$E$3061=FX$12)*($I$62:$I$3061=$DY18),$L$62:$L$3061,0))</f>
        <v>0</v>
      </c>
      <c r="FY18" s="1">
        <f t="array" ref="FY18">SUM(IF(($E$62:$E$3061=FY$12)*($I$62:$I$3061=$DY18),$L$62:$L$3061,0))</f>
        <v>0</v>
      </c>
      <c r="FZ18" s="1">
        <f t="array" ref="FZ18">SUM(IF(($E$62:$E$3061=FZ$12)*($I$62:$I$3061=$DY18),$L$62:$L$3061,0))</f>
        <v>0</v>
      </c>
      <c r="GA18" s="1">
        <f t="array" ref="GA18">SUM(IF(($E$62:$E$3061=GA$12)*($I$62:$I$3061=$DY18),$L$62:$L$3061,0))</f>
        <v>0</v>
      </c>
      <c r="GB18" s="1">
        <f t="array" ref="GB18">SUM(IF(($E$62:$E$3061=GB$12)*($I$62:$I$3061=$DY18),$L$62:$L$3061,0))</f>
        <v>0</v>
      </c>
      <c r="GC18" s="1">
        <f t="array" ref="GC18">SUM(IF(($E$62:$E$3061=GC$12)*($I$62:$I$3061=$DY18),$L$62:$L$3061,0))</f>
        <v>0</v>
      </c>
      <c r="GD18" s="1">
        <f t="array" ref="GD18">SUM(IF(($E$62:$E$3061=GD$12)*($I$62:$I$3061=$DY18),$L$62:$L$3061,0))</f>
        <v>0</v>
      </c>
      <c r="GE18" s="1">
        <f t="array" ref="GE18">SUM(IF(($E$62:$E$3061=GE$12)*($I$62:$I$3061=$DY18),$L$62:$L$3061,0))</f>
        <v>0</v>
      </c>
      <c r="GF18" s="1">
        <f t="array" ref="GF18">SUM(IF(($E$62:$E$3061=GF$12)*($I$62:$I$3061=$DY18),$L$62:$L$3061,0))</f>
        <v>0</v>
      </c>
      <c r="GG18" s="1">
        <f t="array" ref="GG18">SUM(IF(($E$62:$E$3061=GG$12)*($I$62:$I$3061=$DY18),$L$62:$L$3061,0))</f>
        <v>0</v>
      </c>
      <c r="GH18" s="1">
        <f t="array" ref="GH18">SUM(IF(($E$62:$E$3061=GH$12)*($I$62:$I$3061=$DY18),$L$62:$L$3061,0))</f>
        <v>0</v>
      </c>
      <c r="GI18" s="1">
        <f t="array" ref="GI18">SUM(IF(($E$62:$E$3061=GI$12)*($I$62:$I$3061=$DY18),$L$62:$L$3061,0))</f>
        <v>0</v>
      </c>
      <c r="GJ18" s="1">
        <f t="array" ref="GJ18">SUM(IF(($E$62:$E$3061=GJ$12)*($I$62:$I$3061=$DY18),$L$62:$L$3061,0))</f>
        <v>0</v>
      </c>
      <c r="GK18" s="1">
        <f t="array" ref="GK18">SUM(IF(($E$62:$E$3061=GK$12)*($I$62:$I$3061=$DY18),$L$62:$L$3061,0))</f>
        <v>0</v>
      </c>
      <c r="GL18" s="1">
        <f t="array" ref="GL18">SUM(IF(($E$62:$E$3061=GL$12)*($I$62:$I$3061=$DY18),$L$62:$L$3061,0))</f>
        <v>0</v>
      </c>
      <c r="GM18" s="1">
        <f t="array" ref="GM18">SUM(IF(($E$62:$E$3061=GM$12)*($I$62:$I$3061=$DY18),$L$62:$L$3061,0))</f>
        <v>0</v>
      </c>
      <c r="GN18" s="1">
        <f t="array" ref="GN18">SUM(IF(($E$62:$E$3061=GN$12)*($I$62:$I$3061=$DY18),$L$62:$L$3061,0))</f>
        <v>0</v>
      </c>
      <c r="GO18" s="1">
        <f t="array" ref="GO18">SUM(IF(($E$62:$E$3061=GO$12)*($I$62:$I$3061=$DY18),$L$62:$L$3061,0))</f>
        <v>0</v>
      </c>
      <c r="GP18" s="1">
        <f t="array" ref="GP18">SUM(IF(($E$62:$E$3061=GP$12)*($I$62:$I$3061=$DY18),$L$62:$L$3061,0))</f>
        <v>0</v>
      </c>
      <c r="GQ18" s="1">
        <f t="array" ref="GQ18">SUM(IF(($E$62:$E$3061=GQ$12)*($I$62:$I$3061=$DY18),$L$62:$L$3061,0))</f>
        <v>0</v>
      </c>
      <c r="GR18" s="1">
        <f t="array" ref="GR18">SUM(IF(($E$62:$E$3061=GR$12)*($I$62:$I$3061=$DY18),$L$62:$L$3061,0))</f>
        <v>0</v>
      </c>
      <c r="GS18" s="1">
        <f t="array" ref="GS18">SUM(IF(($E$62:$E$3061=GS$12)*($I$62:$I$3061=$DY18),$L$62:$L$3061,0))</f>
        <v>0</v>
      </c>
      <c r="GT18" s="1">
        <f t="array" ref="GT18">SUM(IF(($E$62:$E$3061=GT$12)*($I$62:$I$3061=$DY18),$L$62:$L$3061,0))</f>
        <v>0</v>
      </c>
      <c r="GU18" s="1">
        <f t="array" ref="GU18">SUM(IF(($E$62:$E$3061=GU$12)*($I$62:$I$3061=$DY18),$L$62:$L$3061,0))</f>
        <v>0</v>
      </c>
      <c r="GV18" s="1">
        <f t="array" ref="GV18">SUM(IF(($E$62:$E$3061=GV$12)*($I$62:$I$3061=$DY18),$L$62:$L$3061,0))</f>
        <v>0</v>
      </c>
      <c r="GW18" s="1">
        <f t="array" ref="GW18">SUM(IF(($E$62:$E$3061=GW$12)*($I$62:$I$3061=$DY18),$L$62:$L$3061,0))</f>
        <v>0</v>
      </c>
      <c r="GX18" s="1">
        <f t="array" ref="GX18">SUM(IF(($E$62:$E$3061=GX$12)*($I$62:$I$3061=$DY18),$L$62:$L$3061,0))</f>
        <v>0</v>
      </c>
      <c r="GY18" s="1">
        <f t="array" ref="GY18">SUM(IF(($E$62:$E$3061=GY$12)*($I$62:$I$3061=$DY18),$L$62:$L$3061,0))</f>
        <v>0</v>
      </c>
      <c r="GZ18" s="1">
        <f t="array" ref="GZ18">SUM(IF(($E$62:$E$3061=GZ$12)*($I$62:$I$3061=$DY18),$L$62:$L$3061,0))</f>
        <v>0</v>
      </c>
      <c r="HA18" s="1">
        <f t="array" ref="HA18">SUM(IF(($E$62:$E$3061=HA$12)*($I$62:$I$3061=$DY18),$L$62:$L$3061,0))</f>
        <v>0</v>
      </c>
      <c r="HB18" s="1">
        <f t="array" ref="HB18">SUM(IF(($E$62:$E$3061=HB$12)*($I$62:$I$3061=$DY18),$L$62:$L$3061,0))</f>
        <v>0</v>
      </c>
      <c r="HC18" s="1">
        <f t="shared" si="2"/>
        <v>0</v>
      </c>
      <c r="HD18" s="1">
        <f t="shared" si="3"/>
        <v>0</v>
      </c>
      <c r="HE18" s="1">
        <f t="shared" si="4"/>
        <v>0</v>
      </c>
      <c r="HF18">
        <v>0.5</v>
      </c>
    </row>
    <row r="19" spans="3:214" ht="14.25" hidden="1" customHeight="1" x14ac:dyDescent="0.15">
      <c r="C19" s="362"/>
      <c r="D19" s="362"/>
      <c r="E19" s="354" t="str">
        <f t="shared" si="1"/>
        <v/>
      </c>
      <c r="F19" s="362"/>
      <c r="G19" s="362" t="s">
        <v>11</v>
      </c>
      <c r="H19" s="407"/>
      <c r="I19" s="409" t="str">
        <f t="shared" si="5"/>
        <v/>
      </c>
      <c r="J19" s="408"/>
      <c r="K19" s="408"/>
      <c r="L19" s="408">
        <f t="array" ref="L19">SUM(IF($G$62:$G$3061=$G19,$L$62:$L$3061,0))</f>
        <v>0</v>
      </c>
      <c r="M19" s="408"/>
      <c r="N19" s="410"/>
      <c r="O19" s="410"/>
      <c r="P19" s="82"/>
      <c r="R19" s="474" t="str">
        <f>IF(MAX(U19:AI19)=0,"",MAX(U19:AI19))</f>
        <v/>
      </c>
      <c r="S19" s="162" t="str">
        <f t="shared" si="6"/>
        <v/>
      </c>
      <c r="T19" s="1" t="str">
        <f>IF($L19=0,"",ROUND(SUMPRODUCT(U$6:AI$6,U19:AI19)/$L19,3))</f>
        <v/>
      </c>
      <c r="U19" s="406">
        <f t="array" ref="U19">SUM(IF(($G$62:$G$3061=$G19)*($I$62:$I$3061=U$5),$L$62:$L$3061,0))</f>
        <v>0</v>
      </c>
      <c r="V19" s="406">
        <f t="array" ref="V19">SUM(IF(($G$62:$G$3061=$G19)*($I$62:$I$3061=V$5),$L$62:$L$3061,0))</f>
        <v>0</v>
      </c>
      <c r="W19" s="406">
        <f t="array" ref="W19">SUM(IF(($G$62:$G$3061=$G19)*($I$62:$I$3061=W$5),$L$62:$L$3061,0))</f>
        <v>0</v>
      </c>
      <c r="X19" s="406">
        <f t="array" ref="X19">SUM(IF(($G$62:$G$3061=$G19)*($I$62:$I$3061=X$5),$L$62:$L$3061,0))</f>
        <v>0</v>
      </c>
      <c r="Y19" s="406">
        <f t="array" ref="Y19">SUM(IF(($G$62:$G$3061=$G19)*($I$62:$I$3061=Y$5),$L$62:$L$3061,0))</f>
        <v>0</v>
      </c>
      <c r="Z19" s="406">
        <f t="array" ref="Z19">SUM(IF(($G$62:$G$3061=$G19)*($I$62:$I$3061=Z$5),$L$62:$L$3061,0))</f>
        <v>0</v>
      </c>
      <c r="AA19" s="406">
        <f t="array" ref="AA19">SUM(IF(($G$62:$G$3061=$G19)*($I$62:$I$3061=AA$5),$L$62:$L$3061,0))</f>
        <v>0</v>
      </c>
      <c r="AB19" s="406">
        <f t="array" ref="AB19">SUM(IF(($G$62:$G$3061=$G19)*($I$62:$I$3061=AB$5),$L$62:$L$3061,0))</f>
        <v>0</v>
      </c>
      <c r="AC19" s="406">
        <f t="array" ref="AC19">SUM(IF(($G$62:$G$3061=$G19)*($I$62:$I$3061=AC$5),$L$62:$L$3061,0))</f>
        <v>0</v>
      </c>
      <c r="AD19" s="406">
        <f t="array" ref="AD19">SUM(IF(($G$62:$G$3061=$G19)*($I$62:$I$3061=AD$5),$L$62:$L$3061,0))</f>
        <v>0</v>
      </c>
      <c r="AE19" s="406">
        <f t="array" ref="AE19">SUM(IF(($G$62:$G$3061=$G19)*($I$62:$I$3061=AE$5),$L$62:$L$3061,0))</f>
        <v>0</v>
      </c>
      <c r="AF19" s="406">
        <f t="array" ref="AF19">SUM(IF(($G$62:$G$3061=$G19)*($I$62:$I$3061=AF$5),$L$62:$L$3061,0))</f>
        <v>0</v>
      </c>
      <c r="AG19" s="406">
        <f t="array" ref="AG19">SUM(IF(($G$62:$G$3061=$G19)*($I$62:$I$3061=AG$5),$L$62:$L$3061,0))</f>
        <v>0</v>
      </c>
      <c r="AH19" s="406">
        <f t="array" ref="AH19">SUM(IF(($G$62:$G$3061=$G19)*($I$62:$I$3061=AH$5),$L$62:$L$3061,0))</f>
        <v>0</v>
      </c>
      <c r="AI19" s="406">
        <f t="array" ref="AI19">SUM(IF(($G$62:$G$3061=$G19)*($I$62:$I$3061=AI$5),$L$62:$L$3061,0))</f>
        <v>0</v>
      </c>
      <c r="AS19" s="406">
        <f t="array" ref="AS19">SUM(IF(($G$62:$G$3061=$G19)*($E$62:$E$3061=AS$6)*($I$62:$I$3061=$I19),$L$62:$L$3061,0))</f>
        <v>0</v>
      </c>
      <c r="AT19" s="406">
        <f t="array" ref="AT19">SUM(IF(($G$62:$G$3061=$G19)*($E$62:$E$3061=AT$6)*($I$62:$I$3061=$I19),$L$62:$L$3061,0))</f>
        <v>0</v>
      </c>
      <c r="AU19" s="406">
        <f t="array" ref="AU19">SUM(IF(($G$62:$G$3061=$G19)*($E$62:$E$3061=AU$6)*($I$62:$I$3061=$I19),$L$62:$L$3061,0))</f>
        <v>0</v>
      </c>
      <c r="AV19" s="406">
        <f t="array" ref="AV19">SUM(IF(($G$62:$G$3061=$G19)*($E$62:$E$3061=AV$6)*($I$62:$I$3061=$I19),$L$62:$L$3061,0))</f>
        <v>0</v>
      </c>
      <c r="AW19" s="406">
        <f t="array" ref="AW19">SUM(IF(($G$62:$G$3061=$G19)*($E$62:$E$3061=AW$6)*($I$62:$I$3061=$I19),$L$62:$L$3061,0))</f>
        <v>0</v>
      </c>
      <c r="AX19" s="406">
        <f t="array" ref="AX19">SUM(IF(($G$62:$G$3061=$G19)*($E$62:$E$3061=AX$6)*($I$62:$I$3061=$I19),$L$62:$L$3061,0))</f>
        <v>0</v>
      </c>
      <c r="AY19" s="406">
        <f t="array" ref="AY19">SUM(IF(($G$62:$G$3061=$G19)*($E$62:$E$3061=AY$6)*($I$62:$I$3061=$I19),$L$62:$L$3061,0))</f>
        <v>0</v>
      </c>
      <c r="AZ19" s="406">
        <f t="array" ref="AZ19">SUM(IF(($G$62:$G$3061=$G19)*($E$62:$E$3061=AZ$6)*($I$62:$I$3061=$I19),$L$62:$L$3061,0))</f>
        <v>0</v>
      </c>
      <c r="BA19" s="406">
        <f t="array" ref="BA19">SUM(IF(($G$62:$G$3061=$G19)*($E$62:$E$3061=BA$6)*($I$62:$I$3061=$I19),$L$62:$L$3061,0))</f>
        <v>0</v>
      </c>
      <c r="BB19" s="406">
        <f t="array" ref="BB19">SUM(IF(($G$62:$G$3061=$G19)*($E$62:$E$3061=BB$6)*($I$62:$I$3061=$I19),$L$62:$L$3061,0))</f>
        <v>0</v>
      </c>
      <c r="BC19" s="406">
        <f t="array" ref="BC19">SUM(IF(($G$62:$G$3061=$G19)*($E$62:$E$3061=BC$6)*($I$62:$I$3061=$I19),$L$62:$L$3061,0))</f>
        <v>0</v>
      </c>
      <c r="BD19" s="406">
        <f t="array" ref="BD19">SUM(IF(($G$62:$G$3061=$G19)*($E$62:$E$3061=BD$6)*($I$62:$I$3061=$I19),$L$62:$L$3061,0))</f>
        <v>0</v>
      </c>
      <c r="BE19" s="406">
        <f t="array" ref="BE19">SUM(IF(($G$62:$G$3061=$G19)*($E$62:$E$3061=BE$6)*($I$62:$I$3061=$I19),$L$62:$L$3061,0))</f>
        <v>0</v>
      </c>
      <c r="BF19" s="406">
        <f t="array" ref="BF19">SUM(IF(($G$62:$G$3061=$G19)*($E$62:$E$3061=BF$6)*($I$62:$I$3061=$I19),$L$62:$L$3061,0))</f>
        <v>0</v>
      </c>
      <c r="BG19" s="406">
        <f t="array" ref="BG19">SUM(IF(($G$62:$G$3061=$G19)*($E$62:$E$3061=BG$6)*($I$62:$I$3061=$I19),$L$62:$L$3061,0))</f>
        <v>0</v>
      </c>
      <c r="BH19" s="406">
        <f t="array" ref="BH19">SUM(IF(($G$62:$G$3061=$G19)*($E$62:$E$3061=BH$6)*($I$62:$I$3061=$I19),$L$62:$L$3061,0))</f>
        <v>0</v>
      </c>
      <c r="BI19" s="406">
        <f t="array" ref="BI19">SUM(IF(($G$62:$G$3061=$G19)*($E$62:$E$3061=BI$6)*($I$62:$I$3061=$I19),$L$62:$L$3061,0))</f>
        <v>0</v>
      </c>
      <c r="BJ19" s="406">
        <f t="array" ref="BJ19">SUM(IF(($G$62:$G$3061=$G19)*($E$62:$E$3061=BJ$6)*($I$62:$I$3061=$I19),$L$62:$L$3061,0))</f>
        <v>0</v>
      </c>
      <c r="BK19" s="406">
        <f t="array" ref="BK19">SUM(IF(($G$62:$G$3061=$G19)*($E$62:$E$3061=BK$6)*($I$62:$I$3061=$I19),$L$62:$L$3061,0))</f>
        <v>0</v>
      </c>
      <c r="BL19" s="406">
        <f t="array" ref="BL19">SUM(IF(($G$62:$G$3061=$G19)*($E$62:$E$3061=BL$6)*($I$62:$I$3061=$I19),$L$62:$L$3061,0))</f>
        <v>0</v>
      </c>
      <c r="BM19" s="406">
        <f t="array" ref="BM19">SUM(IF(($G$62:$G$3061=$G19)*($E$62:$E$3061=BM$6)*($I$62:$I$3061=$I19),$L$62:$L$3061,0))</f>
        <v>0</v>
      </c>
      <c r="BN19" s="406">
        <f t="array" ref="BN19">SUM(IF(($G$62:$G$3061=$G19)*($E$62:$E$3061=BN$6)*($I$62:$I$3061=$I19),$L$62:$L$3061,0))</f>
        <v>0</v>
      </c>
      <c r="BO19" s="406">
        <f t="array" ref="BO19">SUM(IF(($G$62:$G$3061=$G19)*($E$62:$E$3061=BO$6)*($I$62:$I$3061=$I19),$L$62:$L$3061,0))</f>
        <v>0</v>
      </c>
      <c r="BP19" s="406">
        <f t="array" ref="BP19">SUM(IF(($G$62:$G$3061=$G19)*($E$62:$E$3061=BP$6)*($I$62:$I$3061=$I19),$L$62:$L$3061,0))</f>
        <v>0</v>
      </c>
      <c r="BQ19" s="406">
        <f t="array" ref="BQ19">SUM(IF(($G$62:$G$3061=$G19)*($E$62:$E$3061=BQ$6)*($I$62:$I$3061=$I19),$L$62:$L$3061,0))</f>
        <v>0</v>
      </c>
      <c r="BR19" s="406">
        <f t="array" ref="BR19">SUM(IF(($G$62:$G$3061=$G19)*($E$62:$E$3061=BR$6)*($I$62:$I$3061=$I19),$L$62:$L$3061,0))</f>
        <v>0</v>
      </c>
      <c r="BS19" s="406">
        <f t="array" ref="BS19">SUM(IF(($G$62:$G$3061=$G19)*($E$62:$E$3061=BS$6)*($I$62:$I$3061=$I19),$L$62:$L$3061,0))</f>
        <v>0</v>
      </c>
      <c r="BT19" s="406">
        <f t="array" ref="BT19">SUM(IF(($G$62:$G$3061=$G19)*($E$62:$E$3061=BT$6)*($I$62:$I$3061=$I19),$L$62:$L$3061,0))</f>
        <v>0</v>
      </c>
      <c r="BU19" s="406">
        <f t="array" ref="BU19">SUM(IF(($G$62:$G$3061=$G19)*($E$62:$E$3061=BU$6)*($I$62:$I$3061=$I19),$L$62:$L$3061,0))</f>
        <v>0</v>
      </c>
      <c r="BV19" s="406">
        <f t="array" ref="BV19">SUM(IF(($G$62:$G$3061=$G19)*($E$62:$E$3061=BV$6)*($I$62:$I$3061=$I19),$L$62:$L$3061,0))</f>
        <v>0</v>
      </c>
      <c r="BW19" s="406">
        <f t="array" ref="BW19">SUM(IF(($G$62:$G$3061=$G19)*($E$62:$E$3061=BW$6)*($I$62:$I$3061=$I19),$L$62:$L$3061,0))</f>
        <v>0</v>
      </c>
      <c r="BX19" s="406">
        <f t="array" ref="BX19">SUM(IF(($G$62:$G$3061=$G19)*($E$62:$E$3061=BX$6)*($I$62:$I$3061=$I19),$L$62:$L$3061,0))</f>
        <v>0</v>
      </c>
      <c r="BY19" s="406">
        <f t="array" ref="BY19">SUM(IF(($G$62:$G$3061=$G19)*($E$62:$E$3061=BY$6)*($I$62:$I$3061=$I19),$L$62:$L$3061,0))</f>
        <v>0</v>
      </c>
      <c r="BZ19" s="406">
        <f t="array" ref="BZ19">SUM(IF(($G$62:$G$3061=$G19)*($E$62:$E$3061=BZ$6)*($I$62:$I$3061=$I19),$L$62:$L$3061,0))</f>
        <v>0</v>
      </c>
      <c r="CA19" s="406">
        <f t="array" ref="CA19">SUM(IF(($G$62:$G$3061=$G19)*($E$62:$E$3061=CA$6)*($I$62:$I$3061=$I19),$L$62:$L$3061,0))</f>
        <v>0</v>
      </c>
      <c r="CB19" s="406">
        <f t="array" ref="CB19">SUM(IF(($G$62:$G$3061=$G19)*($E$62:$E$3061=CB$6)*($I$62:$I$3061=$I19),$L$62:$L$3061,0))</f>
        <v>0</v>
      </c>
      <c r="CC19" s="406">
        <f t="array" ref="CC19">SUM(IF(($G$62:$G$3061=$G19)*($E$62:$E$3061=CC$6)*($I$62:$I$3061=$I19),$L$62:$L$3061,0))</f>
        <v>0</v>
      </c>
      <c r="CD19" s="406">
        <f t="array" ref="CD19">SUM(IF(($G$62:$G$3061=$G19)*($E$62:$E$3061=CD$6)*($I$62:$I$3061=$I19),$L$62:$L$3061,0))</f>
        <v>0</v>
      </c>
      <c r="CE19" s="406">
        <f t="array" ref="CE19">SUM(IF(($G$62:$G$3061=$G19)*($E$62:$E$3061=CE$6)*($I$62:$I$3061=$I19),$L$62:$L$3061,0))</f>
        <v>0</v>
      </c>
      <c r="CF19" s="406">
        <f t="array" ref="CF19">SUM(IF(($G$62:$G$3061=$G19)*($E$62:$E$3061=CF$6)*($I$62:$I$3061=$I19),$L$62:$L$3061,0))</f>
        <v>0</v>
      </c>
      <c r="CG19" s="406">
        <f t="array" ref="CG19">SUM(IF(($G$62:$G$3061=$G19)*($E$62:$E$3061=CG$6)*($I$62:$I$3061=$I19),$L$62:$L$3061,0))</f>
        <v>0</v>
      </c>
      <c r="CH19" s="406">
        <f t="array" ref="CH19">SUM(IF(($G$62:$G$3061=$G19)*($E$62:$E$3061=CH$6)*($I$62:$I$3061=$I19),$L$62:$L$3061,0))</f>
        <v>0</v>
      </c>
      <c r="CI19" s="406">
        <f t="array" ref="CI19">SUM(IF(($G$62:$G$3061=$G19)*($E$62:$E$3061=CI$6)*($I$62:$I$3061=$I19),$L$62:$L$3061,0))</f>
        <v>0</v>
      </c>
      <c r="CJ19" s="406">
        <f t="array" ref="CJ19">SUM(IF(($G$62:$G$3061=$G19)*($E$62:$E$3061=CJ$6)*($I$62:$I$3061=$I19),$L$62:$L$3061,0))</f>
        <v>0</v>
      </c>
      <c r="CK19" s="406">
        <f t="array" ref="CK19">SUM(IF(($G$62:$G$3061=$G19)*($E$62:$E$3061=CK$6)*($I$62:$I$3061=$I19),$L$62:$L$3061,0))</f>
        <v>0</v>
      </c>
      <c r="CL19" s="406">
        <f t="array" ref="CL19">SUM(IF(($G$62:$G$3061=$G19)*($E$62:$E$3061=CL$6)*($I$62:$I$3061=$I19),$L$62:$L$3061,0))</f>
        <v>0</v>
      </c>
      <c r="CM19" s="406">
        <f t="array" ref="CM19">SUM(IF(($G$62:$G$3061=$G19)*($E$62:$E$3061=CM$6)*($I$62:$I$3061=$I19),$L$62:$L$3061,0))</f>
        <v>0</v>
      </c>
      <c r="CN19" s="406">
        <f t="array" ref="CN19">SUM(IF(($G$62:$G$3061=$G19)*($E$62:$E$3061=CN$6)*($I$62:$I$3061=$I19),$L$62:$L$3061,0))</f>
        <v>0</v>
      </c>
      <c r="CO19" s="406">
        <f t="array" ref="CO19">SUM(IF(($G$62:$G$3061=$G19)*($E$62:$E$3061=CO$6)*($I$62:$I$3061=$I19),$L$62:$L$3061,0))</f>
        <v>0</v>
      </c>
      <c r="CP19" s="406">
        <f t="array" ref="CP19">SUM(IF(($G$62:$G$3061=$G19)*($E$62:$E$3061=CP$6)*($I$62:$I$3061=$I19),$L$62:$L$3061,0))</f>
        <v>0</v>
      </c>
      <c r="CQ19" s="406">
        <f t="array" ref="CQ19">SUM(IF(($G$62:$G$3061=$G19)*($E$62:$E$3061=CQ$6)*($I$62:$I$3061=$I19),$L$62:$L$3061,0))</f>
        <v>0</v>
      </c>
      <c r="CR19" s="406">
        <f t="array" ref="CR19">SUM(IF(($G$62:$G$3061=$G19)*($E$62:$E$3061=CR$6)*($I$62:$I$3061=$I19),$L$62:$L$3061,0))</f>
        <v>0</v>
      </c>
      <c r="CS19" s="406">
        <f t="array" ref="CS19">SUM(IF(($G$62:$G$3061=$G19)*($E$62:$E$3061=CS$6)*($I$62:$I$3061=$I19),$L$62:$L$3061,0))</f>
        <v>0</v>
      </c>
      <c r="CT19" s="406">
        <f t="array" ref="CT19">SUM(IF(($G$62:$G$3061=$G19)*($E$62:$E$3061=CT$6)*($I$62:$I$3061=$I19),$L$62:$L$3061,0))</f>
        <v>0</v>
      </c>
      <c r="CU19" s="406">
        <f t="array" ref="CU19">SUM(IF(($G$62:$G$3061=$G19)*($E$62:$E$3061=CU$6)*($I$62:$I$3061=$I19),$L$62:$L$3061,0))</f>
        <v>0</v>
      </c>
      <c r="CV19" s="406">
        <f t="array" ref="CV19">SUM(IF(($G$62:$G$3061=$G19)*($E$62:$E$3061=CV$6)*($I$62:$I$3061=$I19),$L$62:$L$3061,0))</f>
        <v>0</v>
      </c>
      <c r="CW19" s="406">
        <f t="array" ref="CW19">SUM(IF(($G$62:$G$3061=$G19)*($E$62:$E$3061=CW$6)*($I$62:$I$3061=$I19),$L$62:$L$3061,0))</f>
        <v>0</v>
      </c>
      <c r="CX19" s="406">
        <f t="array" ref="CX19">SUM(IF(($G$62:$G$3061=$G19)*($E$62:$E$3061=CX$6)*($I$62:$I$3061=$I19),$L$62:$L$3061,0))</f>
        <v>0</v>
      </c>
      <c r="CY19" s="406">
        <f t="array" ref="CY19">SUM(IF(($G$62:$G$3061=$G19)*($E$62:$E$3061=CY$6)*($I$62:$I$3061=$I19),$L$62:$L$3061,0))</f>
        <v>0</v>
      </c>
      <c r="CZ19" s="406">
        <f t="array" ref="CZ19">SUM(IF(($G$62:$G$3061=$G19)*($E$62:$E$3061=CZ$6)*($I$62:$I$3061=$I19),$L$62:$L$3061,0))</f>
        <v>0</v>
      </c>
      <c r="DA19" s="406">
        <f t="array" ref="DA19">SUM(IF(($G$62:$G$3061=$G19)*($E$62:$E$3061=DA$6)*($I$62:$I$3061=$I19),$L$62:$L$3061,0))</f>
        <v>0</v>
      </c>
      <c r="DB19" s="406">
        <f t="array" ref="DB19">SUM(IF(($G$62:$G$3061=$G19)*($E$62:$E$3061=DB$6)*($I$62:$I$3061=$I19),$L$62:$L$3061,0))</f>
        <v>0</v>
      </c>
      <c r="DC19" s="406">
        <f t="array" ref="DC19">SUM(IF(($G$62:$G$3061=$G19)*($E$62:$E$3061=DC$6)*($I$62:$I$3061=$I19),$L$62:$L$3061,0))</f>
        <v>0</v>
      </c>
      <c r="DD19" s="406">
        <f t="array" ref="DD19">SUM(IF(($G$62:$G$3061=$G19)*($E$62:$E$3061=DD$6)*($I$62:$I$3061=$I19),$L$62:$L$3061,0))</f>
        <v>0</v>
      </c>
      <c r="DE19" s="406">
        <f t="array" ref="DE19">SUM(IF(($G$62:$G$3061=$G19)*($E$62:$E$3061=DE$6)*($I$62:$I$3061=$I19),$L$62:$L$3061,0))</f>
        <v>0</v>
      </c>
      <c r="DF19" s="406">
        <f t="array" ref="DF19">SUM(IF(($G$62:$G$3061=$G19)*($E$62:$E$3061=DF$6)*($I$62:$I$3061=$I19),$L$62:$L$3061,0))</f>
        <v>0</v>
      </c>
      <c r="DG19" s="406">
        <f t="array" ref="DG19">SUM(IF(($G$62:$G$3061=$G19)*($E$62:$E$3061=DG$6)*($I$62:$I$3061=$I19),$L$62:$L$3061,0))</f>
        <v>0</v>
      </c>
      <c r="DH19" s="406">
        <f t="array" ref="DH19">SUM(IF(($G$62:$G$3061=$G19)*($E$62:$E$3061=DH$6)*($I$62:$I$3061=$I19),$L$62:$L$3061,0))</f>
        <v>0</v>
      </c>
      <c r="DI19" s="406">
        <f t="array" ref="DI19">SUM(IF(($G$62:$G$3061=$G19)*($E$62:$E$3061=DI$6)*($I$62:$I$3061=$I19),$L$62:$L$3061,0))</f>
        <v>0</v>
      </c>
      <c r="DJ19" s="406">
        <f t="array" ref="DJ19">SUM(IF(($G$62:$G$3061=$G19)*($E$62:$E$3061=DJ$6)*($I$62:$I$3061=$I19),$L$62:$L$3061,0))</f>
        <v>0</v>
      </c>
      <c r="DK19" s="406">
        <f t="array" ref="DK19">SUM(IF(($G$62:$G$3061=$G19)*($E$62:$E$3061=DK$6)*($I$62:$I$3061=$I19),$L$62:$L$3061,0))</f>
        <v>0</v>
      </c>
      <c r="DL19" s="406">
        <f t="array" ref="DL19">SUM(IF(($G$62:$G$3061=$G19)*($E$62:$E$3061=DL$6)*($I$62:$I$3061=$I19),$L$62:$L$3061,0))</f>
        <v>0</v>
      </c>
      <c r="DM19" s="406">
        <f t="array" ref="DM19">SUM(IF(($G$62:$G$3061=$G19)*($E$62:$E$3061=DM$6)*($I$62:$I$3061=$I19),$L$62:$L$3061,0))</f>
        <v>0</v>
      </c>
      <c r="DN19" s="406">
        <f t="array" ref="DN19">SUM(IF(($G$62:$G$3061=$G19)*($E$62:$E$3061=DN$6)*($I$62:$I$3061=$I19),$L$62:$L$3061,0))</f>
        <v>0</v>
      </c>
      <c r="DO19" s="406">
        <f t="array" ref="DO19">SUM(IF(($G$62:$G$3061=$G19)*($E$62:$E$3061=DO$6)*($I$62:$I$3061=$I19),$L$62:$L$3061,0))</f>
        <v>0</v>
      </c>
      <c r="DP19" s="406">
        <f t="array" ref="DP19">SUM(IF(($G$62:$G$3061=$G19)*($E$62:$E$3061=DP$6)*($I$62:$I$3061=$I19),$L$62:$L$3061,0))</f>
        <v>0</v>
      </c>
      <c r="DQ19" s="406">
        <f t="array" ref="DQ19">SUM(IF(($G$62:$G$3061=$G19)*($E$62:$E$3061=DQ$6)*($I$62:$I$3061=$I19),$L$62:$L$3061,0))</f>
        <v>0</v>
      </c>
      <c r="DR19" s="406">
        <f t="array" ref="DR19">SUM(IF(($G$62:$G$3061=$G19)*($E$62:$E$3061=DR$6)*($I$62:$I$3061=$I19),$L$62:$L$3061,0))</f>
        <v>0</v>
      </c>
      <c r="DS19" s="406">
        <f t="array" ref="DS19">SUM(IF(($G$62:$G$3061=$G19)*($E$62:$E$3061=DS$6)*($I$62:$I$3061=$I19),$L$62:$L$3061,0))</f>
        <v>0</v>
      </c>
      <c r="DT19" s="406">
        <f t="array" ref="DT19">SUM(IF(($G$62:$G$3061=$G19)*($E$62:$E$3061=DT$6)*($I$62:$I$3061=$I19),$L$62:$L$3061,0))</f>
        <v>0</v>
      </c>
      <c r="DU19" s="406">
        <f t="array" ref="DU19">SUM(IF(($G$62:$G$3061=$G19)*($E$62:$E$3061=DU$6)*($I$62:$I$3061=$I19),$L$62:$L$3061,0))</f>
        <v>0</v>
      </c>
      <c r="DY19" s="1" t="s">
        <v>408</v>
      </c>
      <c r="DZ19" s="1">
        <f t="array" ref="DZ19">SUM(IF(($E$62:$E$3061=DZ$12)*($I$62:$I$3061=$DY19),$L$62:$L$3061,0))</f>
        <v>0</v>
      </c>
      <c r="EA19" s="1">
        <f t="array" ref="EA19">SUM(IF(($E$62:$E$3061=EA$12)*($I$62:$I$3061=$DY19),$L$62:$L$3061,0))</f>
        <v>0</v>
      </c>
      <c r="EB19" s="1">
        <f t="array" ref="EB19">SUM(IF(($E$62:$E$3061=EB$12)*($I$62:$I$3061=$DY19),$L$62:$L$3061,0))</f>
        <v>0</v>
      </c>
      <c r="EC19" s="1">
        <f t="array" ref="EC19">SUM(IF(($E$62:$E$3061=EC$12)*($I$62:$I$3061=$DY19),$L$62:$L$3061,0))</f>
        <v>0</v>
      </c>
      <c r="ED19" s="1">
        <f t="array" ref="ED19">SUM(IF(($E$62:$E$3061=ED$12)*($I$62:$I$3061=$DY19),$L$62:$L$3061,0))</f>
        <v>0</v>
      </c>
      <c r="EE19" s="1">
        <f t="array" ref="EE19">SUM(IF(($E$62:$E$3061=EE$12)*($I$62:$I$3061=$DY19),$L$62:$L$3061,0))</f>
        <v>0</v>
      </c>
      <c r="EF19" s="1">
        <f t="array" ref="EF19">SUM(IF(($E$62:$E$3061=EF$12)*($I$62:$I$3061=$DY19),$L$62:$L$3061,0))</f>
        <v>0</v>
      </c>
      <c r="EG19" s="1">
        <f t="array" ref="EG19">SUM(IF(($E$62:$E$3061=EG$12)*($I$62:$I$3061=$DY19),$L$62:$L$3061,0))</f>
        <v>0</v>
      </c>
      <c r="EH19" s="1">
        <f t="array" ref="EH19">SUM(IF(($E$62:$E$3061=EH$12)*($I$62:$I$3061=$DY19),$L$62:$L$3061,0))</f>
        <v>0</v>
      </c>
      <c r="EI19" s="1">
        <f t="array" ref="EI19">SUM(IF(($E$62:$E$3061=EI$12)*($I$62:$I$3061=$DY19),$L$62:$L$3061,0))</f>
        <v>0</v>
      </c>
      <c r="EJ19" s="1">
        <f t="array" ref="EJ19">SUM(IF(($E$62:$E$3061=EJ$12)*($I$62:$I$3061=$DY19),$L$62:$L$3061,0))</f>
        <v>0</v>
      </c>
      <c r="EK19" s="1">
        <f t="array" ref="EK19">SUM(IF(($E$62:$E$3061=EK$12)*($I$62:$I$3061=$DY19),$L$62:$L$3061,0))</f>
        <v>0</v>
      </c>
      <c r="EL19" s="1">
        <f t="array" ref="EL19">SUM(IF(($E$62:$E$3061=EL$12)*($I$62:$I$3061=$DY19),$L$62:$L$3061,0))</f>
        <v>0</v>
      </c>
      <c r="EM19" s="1">
        <f t="array" ref="EM19">SUM(IF(($E$62:$E$3061=EM$12)*($I$62:$I$3061=$DY19),$L$62:$L$3061,0))</f>
        <v>0</v>
      </c>
      <c r="EN19" s="1">
        <f t="array" ref="EN19">SUM(IF(($E$62:$E$3061=EN$12)*($I$62:$I$3061=$DY19),$L$62:$L$3061,0))</f>
        <v>0</v>
      </c>
      <c r="EO19" s="1">
        <f t="array" ref="EO19">SUM(IF(($E$62:$E$3061=EO$12)*($I$62:$I$3061=$DY19),$L$62:$L$3061,0))</f>
        <v>0</v>
      </c>
      <c r="EP19" s="1">
        <f t="array" ref="EP19">SUM(IF(($E$62:$E$3061=EP$12)*($I$62:$I$3061=$DY19),$L$62:$L$3061,0))</f>
        <v>0</v>
      </c>
      <c r="EQ19" s="1">
        <f t="array" ref="EQ19">SUM(IF(($E$62:$E$3061=EQ$12)*($I$62:$I$3061=$DY19),$L$62:$L$3061,0))</f>
        <v>0</v>
      </c>
      <c r="ER19" s="1">
        <f t="array" ref="ER19">SUM(IF(($E$62:$E$3061=ER$12)*($I$62:$I$3061=$DY19),$L$62:$L$3061,0))</f>
        <v>0</v>
      </c>
      <c r="ES19" s="1">
        <f t="array" ref="ES19">SUM(IF(($E$62:$E$3061=ES$12)*($I$62:$I$3061=$DY19),$L$62:$L$3061,0))</f>
        <v>0</v>
      </c>
      <c r="ET19" s="1">
        <f t="array" ref="ET19">SUM(IF(($E$62:$E$3061=ET$12)*($I$62:$I$3061=$DY19),$L$62:$L$3061,0))</f>
        <v>0</v>
      </c>
      <c r="EU19" s="1">
        <f t="array" ref="EU19">SUM(IF(($E$62:$E$3061=EU$12)*($I$62:$I$3061=$DY19),$L$62:$L$3061,0))</f>
        <v>0</v>
      </c>
      <c r="EV19" s="1">
        <f t="array" ref="EV19">SUM(IF(($E$62:$E$3061=EV$12)*($I$62:$I$3061=$DY19),$L$62:$L$3061,0))</f>
        <v>0</v>
      </c>
      <c r="EW19" s="1">
        <f t="array" ref="EW19">SUM(IF(($E$62:$E$3061=EW$12)*($I$62:$I$3061=$DY19),$L$62:$L$3061,0))</f>
        <v>0</v>
      </c>
      <c r="EX19" s="1">
        <f t="array" ref="EX19">SUM(IF(($E$62:$E$3061=EX$12)*($I$62:$I$3061=$DY19),$L$62:$L$3061,0))</f>
        <v>0</v>
      </c>
      <c r="EY19" s="1">
        <f t="array" ref="EY19">SUM(IF(($E$62:$E$3061=EY$12)*($I$62:$I$3061=$DY19),$L$62:$L$3061,0))</f>
        <v>0</v>
      </c>
      <c r="EZ19" s="1">
        <f t="array" ref="EZ19">SUM(IF(($E$62:$E$3061=EZ$12)*($I$62:$I$3061=$DY19),$L$62:$L$3061,0))</f>
        <v>0</v>
      </c>
      <c r="FA19" s="1">
        <f t="array" ref="FA19">SUM(IF(($E$62:$E$3061=FA$12)*($I$62:$I$3061=$DY19),$L$62:$L$3061,0))</f>
        <v>0</v>
      </c>
      <c r="FB19" s="1">
        <f t="array" ref="FB19">SUM(IF(($E$62:$E$3061=FB$12)*($I$62:$I$3061=$DY19),$L$62:$L$3061,0))</f>
        <v>0</v>
      </c>
      <c r="FC19" s="1">
        <f t="array" ref="FC19">SUM(IF(($E$62:$E$3061=FC$12)*($I$62:$I$3061=$DY19),$L$62:$L$3061,0))</f>
        <v>0</v>
      </c>
      <c r="FD19" s="1">
        <f t="array" ref="FD19">SUM(IF(($E$62:$E$3061=FD$12)*($I$62:$I$3061=$DY19),$L$62:$L$3061,0))</f>
        <v>0</v>
      </c>
      <c r="FE19" s="1">
        <f t="array" ref="FE19">SUM(IF(($E$62:$E$3061=FE$12)*($I$62:$I$3061=$DY19),$L$62:$L$3061,0))</f>
        <v>0</v>
      </c>
      <c r="FF19" s="1">
        <f t="array" ref="FF19">SUM(IF(($E$62:$E$3061=FF$12)*($I$62:$I$3061=$DY19),$L$62:$L$3061,0))</f>
        <v>0</v>
      </c>
      <c r="FG19" s="1">
        <f t="array" ref="FG19">SUM(IF(($E$62:$E$3061=FG$12)*($I$62:$I$3061=$DY19),$L$62:$L$3061,0))</f>
        <v>0</v>
      </c>
      <c r="FH19" s="1">
        <f t="array" ref="FH19">SUM(IF(($E$62:$E$3061=FH$12)*($I$62:$I$3061=$DY19),$L$62:$L$3061,0))</f>
        <v>0</v>
      </c>
      <c r="FI19" s="1">
        <f t="array" ref="FI19">SUM(IF(($E$62:$E$3061=FI$12)*($I$62:$I$3061=$DY19),$L$62:$L$3061,0))</f>
        <v>0</v>
      </c>
      <c r="FJ19" s="1">
        <f t="array" ref="FJ19">SUM(IF(($E$62:$E$3061=FJ$12)*($I$62:$I$3061=$DY19),$L$62:$L$3061,0))</f>
        <v>0</v>
      </c>
      <c r="FK19" s="1">
        <f t="array" ref="FK19">SUM(IF(($E$62:$E$3061=FK$12)*($I$62:$I$3061=$DY19),$L$62:$L$3061,0))</f>
        <v>0</v>
      </c>
      <c r="FL19" s="1">
        <f t="array" ref="FL19">SUM(IF(($E$62:$E$3061=FL$12)*($I$62:$I$3061=$DY19),$L$62:$L$3061,0))</f>
        <v>0</v>
      </c>
      <c r="FM19" s="1">
        <f t="array" ref="FM19">SUM(IF(($E$62:$E$3061=FM$12)*($I$62:$I$3061=$DY19),$L$62:$L$3061,0))</f>
        <v>0</v>
      </c>
      <c r="FN19" s="1">
        <f t="array" ref="FN19">SUM(IF(($E$62:$E$3061=FN$12)*($I$62:$I$3061=$DY19),$L$62:$L$3061,0))</f>
        <v>0</v>
      </c>
      <c r="FO19" s="1">
        <f t="array" ref="FO19">SUM(IF(($E$62:$E$3061=FO$12)*($I$62:$I$3061=$DY19),$L$62:$L$3061,0))</f>
        <v>0</v>
      </c>
      <c r="FP19" s="1">
        <f t="array" ref="FP19">SUM(IF(($E$62:$E$3061=FP$12)*($I$62:$I$3061=$DY19),$L$62:$L$3061,0))</f>
        <v>0</v>
      </c>
      <c r="FQ19" s="1">
        <f t="array" ref="FQ19">SUM(IF(($E$62:$E$3061=FQ$12)*($I$62:$I$3061=$DY19),$L$62:$L$3061,0))</f>
        <v>0</v>
      </c>
      <c r="FR19" s="1">
        <f t="array" ref="FR19">SUM(IF(($E$62:$E$3061=FR$12)*($I$62:$I$3061=$DY19),$L$62:$L$3061,0))</f>
        <v>0</v>
      </c>
      <c r="FS19" s="1">
        <f t="array" ref="FS19">SUM(IF(($E$62:$E$3061=FS$12)*($I$62:$I$3061=$DY19),$L$62:$L$3061,0))</f>
        <v>0</v>
      </c>
      <c r="FT19" s="1">
        <f t="array" ref="FT19">SUM(IF(($E$62:$E$3061=FT$12)*($I$62:$I$3061=$DY19),$L$62:$L$3061,0))</f>
        <v>0</v>
      </c>
      <c r="FU19" s="1">
        <f t="array" ref="FU19">SUM(IF(($E$62:$E$3061=FU$12)*($I$62:$I$3061=$DY19),$L$62:$L$3061,0))</f>
        <v>0</v>
      </c>
      <c r="FV19" s="1">
        <f t="array" ref="FV19">SUM(IF(($E$62:$E$3061=FV$12)*($I$62:$I$3061=$DY19),$L$62:$L$3061,0))</f>
        <v>0</v>
      </c>
      <c r="FW19" s="1">
        <f t="array" ref="FW19">SUM(IF(($E$62:$E$3061=FW$12)*($I$62:$I$3061=$DY19),$L$62:$L$3061,0))</f>
        <v>0</v>
      </c>
      <c r="FX19" s="1">
        <f t="array" ref="FX19">SUM(IF(($E$62:$E$3061=FX$12)*($I$62:$I$3061=$DY19),$L$62:$L$3061,0))</f>
        <v>0</v>
      </c>
      <c r="FY19" s="1">
        <f t="array" ref="FY19">SUM(IF(($E$62:$E$3061=FY$12)*($I$62:$I$3061=$DY19),$L$62:$L$3061,0))</f>
        <v>0</v>
      </c>
      <c r="FZ19" s="1">
        <f t="array" ref="FZ19">SUM(IF(($E$62:$E$3061=FZ$12)*($I$62:$I$3061=$DY19),$L$62:$L$3061,0))</f>
        <v>0</v>
      </c>
      <c r="GA19" s="1">
        <f t="array" ref="GA19">SUM(IF(($E$62:$E$3061=GA$12)*($I$62:$I$3061=$DY19),$L$62:$L$3061,0))</f>
        <v>0</v>
      </c>
      <c r="GB19" s="1">
        <f t="array" ref="GB19">SUM(IF(($E$62:$E$3061=GB$12)*($I$62:$I$3061=$DY19),$L$62:$L$3061,0))</f>
        <v>0</v>
      </c>
      <c r="GC19" s="1">
        <f t="array" ref="GC19">SUM(IF(($E$62:$E$3061=GC$12)*($I$62:$I$3061=$DY19),$L$62:$L$3061,0))</f>
        <v>0</v>
      </c>
      <c r="GD19" s="1">
        <f t="array" ref="GD19">SUM(IF(($E$62:$E$3061=GD$12)*($I$62:$I$3061=$DY19),$L$62:$L$3061,0))</f>
        <v>0</v>
      </c>
      <c r="GE19" s="1">
        <f t="array" ref="GE19">SUM(IF(($E$62:$E$3061=GE$12)*($I$62:$I$3061=$DY19),$L$62:$L$3061,0))</f>
        <v>0</v>
      </c>
      <c r="GF19" s="1">
        <f t="array" ref="GF19">SUM(IF(($E$62:$E$3061=GF$12)*($I$62:$I$3061=$DY19),$L$62:$L$3061,0))</f>
        <v>0</v>
      </c>
      <c r="GG19" s="1">
        <f t="array" ref="GG19">SUM(IF(($E$62:$E$3061=GG$12)*($I$62:$I$3061=$DY19),$L$62:$L$3061,0))</f>
        <v>0</v>
      </c>
      <c r="GH19" s="1">
        <f t="array" ref="GH19">SUM(IF(($E$62:$E$3061=GH$12)*($I$62:$I$3061=$DY19),$L$62:$L$3061,0))</f>
        <v>0</v>
      </c>
      <c r="GI19" s="1">
        <f t="array" ref="GI19">SUM(IF(($E$62:$E$3061=GI$12)*($I$62:$I$3061=$DY19),$L$62:$L$3061,0))</f>
        <v>0</v>
      </c>
      <c r="GJ19" s="1">
        <f t="array" ref="GJ19">SUM(IF(($E$62:$E$3061=GJ$12)*($I$62:$I$3061=$DY19),$L$62:$L$3061,0))</f>
        <v>0</v>
      </c>
      <c r="GK19" s="1">
        <f t="array" ref="GK19">SUM(IF(($E$62:$E$3061=GK$12)*($I$62:$I$3061=$DY19),$L$62:$L$3061,0))</f>
        <v>0</v>
      </c>
      <c r="GL19" s="1">
        <f t="array" ref="GL19">SUM(IF(($E$62:$E$3061=GL$12)*($I$62:$I$3061=$DY19),$L$62:$L$3061,0))</f>
        <v>0</v>
      </c>
      <c r="GM19" s="1">
        <f t="array" ref="GM19">SUM(IF(($E$62:$E$3061=GM$12)*($I$62:$I$3061=$DY19),$L$62:$L$3061,0))</f>
        <v>0</v>
      </c>
      <c r="GN19" s="1">
        <f t="array" ref="GN19">SUM(IF(($E$62:$E$3061=GN$12)*($I$62:$I$3061=$DY19),$L$62:$L$3061,0))</f>
        <v>0</v>
      </c>
      <c r="GO19" s="1">
        <f t="array" ref="GO19">SUM(IF(($E$62:$E$3061=GO$12)*($I$62:$I$3061=$DY19),$L$62:$L$3061,0))</f>
        <v>0</v>
      </c>
      <c r="GP19" s="1">
        <f t="array" ref="GP19">SUM(IF(($E$62:$E$3061=GP$12)*($I$62:$I$3061=$DY19),$L$62:$L$3061,0))</f>
        <v>0</v>
      </c>
      <c r="GQ19" s="1">
        <f t="array" ref="GQ19">SUM(IF(($E$62:$E$3061=GQ$12)*($I$62:$I$3061=$DY19),$L$62:$L$3061,0))</f>
        <v>0</v>
      </c>
      <c r="GR19" s="1">
        <f t="array" ref="GR19">SUM(IF(($E$62:$E$3061=GR$12)*($I$62:$I$3061=$DY19),$L$62:$L$3061,0))</f>
        <v>0</v>
      </c>
      <c r="GS19" s="1">
        <f t="array" ref="GS19">SUM(IF(($E$62:$E$3061=GS$12)*($I$62:$I$3061=$DY19),$L$62:$L$3061,0))</f>
        <v>0</v>
      </c>
      <c r="GT19" s="1">
        <f t="array" ref="GT19">SUM(IF(($E$62:$E$3061=GT$12)*($I$62:$I$3061=$DY19),$L$62:$L$3061,0))</f>
        <v>0</v>
      </c>
      <c r="GU19" s="1">
        <f t="array" ref="GU19">SUM(IF(($E$62:$E$3061=GU$12)*($I$62:$I$3061=$DY19),$L$62:$L$3061,0))</f>
        <v>0</v>
      </c>
      <c r="GV19" s="1">
        <f t="array" ref="GV19">SUM(IF(($E$62:$E$3061=GV$12)*($I$62:$I$3061=$DY19),$L$62:$L$3061,0))</f>
        <v>0</v>
      </c>
      <c r="GW19" s="1">
        <f t="array" ref="GW19">SUM(IF(($E$62:$E$3061=GW$12)*($I$62:$I$3061=$DY19),$L$62:$L$3061,0))</f>
        <v>0</v>
      </c>
      <c r="GX19" s="1">
        <f t="array" ref="GX19">SUM(IF(($E$62:$E$3061=GX$12)*($I$62:$I$3061=$DY19),$L$62:$L$3061,0))</f>
        <v>0</v>
      </c>
      <c r="GY19" s="1">
        <f t="array" ref="GY19">SUM(IF(($E$62:$E$3061=GY$12)*($I$62:$I$3061=$DY19),$L$62:$L$3061,0))</f>
        <v>0</v>
      </c>
      <c r="GZ19" s="1">
        <f t="array" ref="GZ19">SUM(IF(($E$62:$E$3061=GZ$12)*($I$62:$I$3061=$DY19),$L$62:$L$3061,0))</f>
        <v>0</v>
      </c>
      <c r="HA19" s="1">
        <f t="array" ref="HA19">SUM(IF(($E$62:$E$3061=HA$12)*($I$62:$I$3061=$DY19),$L$62:$L$3061,0))</f>
        <v>0</v>
      </c>
      <c r="HB19" s="1">
        <f t="array" ref="HB19">SUM(IF(($E$62:$E$3061=HB$12)*($I$62:$I$3061=$DY19),$L$62:$L$3061,0))</f>
        <v>0</v>
      </c>
      <c r="HC19" s="1">
        <f t="shared" si="2"/>
        <v>0</v>
      </c>
      <c r="HD19" s="1">
        <f t="shared" si="3"/>
        <v>0</v>
      </c>
      <c r="HE19" s="1">
        <f t="shared" si="4"/>
        <v>0</v>
      </c>
      <c r="HF19">
        <v>0.1</v>
      </c>
    </row>
    <row r="20" spans="3:214" ht="14.25" hidden="1" customHeight="1" x14ac:dyDescent="0.15">
      <c r="C20" s="362"/>
      <c r="D20" s="362"/>
      <c r="E20" s="354" t="str">
        <f t="shared" si="1"/>
        <v/>
      </c>
      <c r="F20" s="362"/>
      <c r="G20" s="362" t="str">
        <f>G19</f>
        <v>駐車場</v>
      </c>
      <c r="H20" s="407"/>
      <c r="I20" s="531" t="str">
        <f>IF(COUNT(U19:AI19)-COUNTIF(U19:AI19,0)&lt;=1,"",INDEX($U$5:$AI$5,0,MATCH(LARGE(U19:AI19,2),U19:AI19,0)))</f>
        <v/>
      </c>
      <c r="J20" s="408"/>
      <c r="K20" s="408"/>
      <c r="L20" s="408"/>
      <c r="M20" s="408"/>
      <c r="N20" s="410"/>
      <c r="O20" s="410"/>
      <c r="P20" s="82"/>
      <c r="R20" s="1" t="str">
        <f>IF(R19="","",IF(L19-R19=0,"",L19-R19))</f>
        <v/>
      </c>
      <c r="S20" s="162" t="str">
        <f>IF(R20="","",R20/SUM(R19:R20))</f>
        <v/>
      </c>
      <c r="U20" s="406"/>
      <c r="V20" s="406"/>
      <c r="W20" s="406"/>
      <c r="X20" s="406"/>
      <c r="Y20" s="406"/>
      <c r="Z20" s="406"/>
      <c r="AA20" s="406"/>
      <c r="AB20" s="406"/>
      <c r="AC20" s="406"/>
      <c r="AD20" s="406"/>
      <c r="AE20" s="406"/>
      <c r="AF20" s="406"/>
      <c r="AG20" s="406"/>
      <c r="AH20" s="406"/>
      <c r="AI20" s="406"/>
      <c r="AS20" s="406">
        <f t="array" ref="AS20">SUM(IF(($G$62:$G$3061=$G20)*($E$62:$E$3061=AS$6)*($I$62:$I$3061=$I20),$L$62:$L$3061,0))</f>
        <v>0</v>
      </c>
      <c r="AT20" s="406">
        <f t="array" ref="AT20">SUM(IF(($G$62:$G$3061=$G20)*($E$62:$E$3061=AT$6)*($I$62:$I$3061=$I20),$L$62:$L$3061,0))</f>
        <v>0</v>
      </c>
      <c r="AU20" s="406">
        <f t="array" ref="AU20">SUM(IF(($G$62:$G$3061=$G20)*($E$62:$E$3061=AU$6)*($I$62:$I$3061=$I20),$L$62:$L$3061,0))</f>
        <v>0</v>
      </c>
      <c r="AV20" s="406">
        <f t="array" ref="AV20">SUM(IF(($G$62:$G$3061=$G20)*($E$62:$E$3061=AV$6)*($I$62:$I$3061=$I20),$L$62:$L$3061,0))</f>
        <v>0</v>
      </c>
      <c r="AW20" s="406">
        <f t="array" ref="AW20">SUM(IF(($G$62:$G$3061=$G20)*($E$62:$E$3061=AW$6)*($I$62:$I$3061=$I20),$L$62:$L$3061,0))</f>
        <v>0</v>
      </c>
      <c r="AX20" s="406">
        <f t="array" ref="AX20">SUM(IF(($G$62:$G$3061=$G20)*($E$62:$E$3061=AX$6)*($I$62:$I$3061=$I20),$L$62:$L$3061,0))</f>
        <v>0</v>
      </c>
      <c r="AY20" s="406">
        <f t="array" ref="AY20">SUM(IF(($G$62:$G$3061=$G20)*($E$62:$E$3061=AY$6)*($I$62:$I$3061=$I20),$L$62:$L$3061,0))</f>
        <v>0</v>
      </c>
      <c r="AZ20" s="406">
        <f t="array" ref="AZ20">SUM(IF(($G$62:$G$3061=$G20)*($E$62:$E$3061=AZ$6)*($I$62:$I$3061=$I20),$L$62:$L$3061,0))</f>
        <v>0</v>
      </c>
      <c r="BA20" s="406">
        <f t="array" ref="BA20">SUM(IF(($G$62:$G$3061=$G20)*($E$62:$E$3061=BA$6)*($I$62:$I$3061=$I20),$L$62:$L$3061,0))</f>
        <v>0</v>
      </c>
      <c r="BB20" s="406">
        <f t="array" ref="BB20">SUM(IF(($G$62:$G$3061=$G20)*($E$62:$E$3061=BB$6)*($I$62:$I$3061=$I20),$L$62:$L$3061,0))</f>
        <v>0</v>
      </c>
      <c r="BC20" s="406">
        <f t="array" ref="BC20">SUM(IF(($G$62:$G$3061=$G20)*($E$62:$E$3061=BC$6)*($I$62:$I$3061=$I20),$L$62:$L$3061,0))</f>
        <v>0</v>
      </c>
      <c r="BD20" s="406">
        <f t="array" ref="BD20">SUM(IF(($G$62:$G$3061=$G20)*($E$62:$E$3061=BD$6)*($I$62:$I$3061=$I20),$L$62:$L$3061,0))</f>
        <v>0</v>
      </c>
      <c r="BE20" s="406">
        <f t="array" ref="BE20">SUM(IF(($G$62:$G$3061=$G20)*($E$62:$E$3061=BE$6)*($I$62:$I$3061=$I20),$L$62:$L$3061,0))</f>
        <v>0</v>
      </c>
      <c r="BF20" s="406">
        <f t="array" ref="BF20">SUM(IF(($G$62:$G$3061=$G20)*($E$62:$E$3061=BF$6)*($I$62:$I$3061=$I20),$L$62:$L$3061,0))</f>
        <v>0</v>
      </c>
      <c r="BG20" s="406">
        <f t="array" ref="BG20">SUM(IF(($G$62:$G$3061=$G20)*($E$62:$E$3061=BG$6)*($I$62:$I$3061=$I20),$L$62:$L$3061,0))</f>
        <v>0</v>
      </c>
      <c r="BH20" s="406">
        <f t="array" ref="BH20">SUM(IF(($G$62:$G$3061=$G20)*($E$62:$E$3061=BH$6)*($I$62:$I$3061=$I20),$L$62:$L$3061,0))</f>
        <v>0</v>
      </c>
      <c r="BI20" s="406">
        <f t="array" ref="BI20">SUM(IF(($G$62:$G$3061=$G20)*($E$62:$E$3061=BI$6)*($I$62:$I$3061=$I20),$L$62:$L$3061,0))</f>
        <v>0</v>
      </c>
      <c r="BJ20" s="406">
        <f t="array" ref="BJ20">SUM(IF(($G$62:$G$3061=$G20)*($E$62:$E$3061=BJ$6)*($I$62:$I$3061=$I20),$L$62:$L$3061,0))</f>
        <v>0</v>
      </c>
      <c r="BK20" s="406">
        <f t="array" ref="BK20">SUM(IF(($G$62:$G$3061=$G20)*($E$62:$E$3061=BK$6)*($I$62:$I$3061=$I20),$L$62:$L$3061,0))</f>
        <v>0</v>
      </c>
      <c r="BL20" s="406">
        <f t="array" ref="BL20">SUM(IF(($G$62:$G$3061=$G20)*($E$62:$E$3061=BL$6)*($I$62:$I$3061=$I20),$L$62:$L$3061,0))</f>
        <v>0</v>
      </c>
      <c r="BM20" s="406">
        <f t="array" ref="BM20">SUM(IF(($G$62:$G$3061=$G20)*($E$62:$E$3061=BM$6)*($I$62:$I$3061=$I20),$L$62:$L$3061,0))</f>
        <v>0</v>
      </c>
      <c r="BN20" s="406">
        <f t="array" ref="BN20">SUM(IF(($G$62:$G$3061=$G20)*($E$62:$E$3061=BN$6)*($I$62:$I$3061=$I20),$L$62:$L$3061,0))</f>
        <v>0</v>
      </c>
      <c r="BO20" s="406">
        <f t="array" ref="BO20">SUM(IF(($G$62:$G$3061=$G20)*($E$62:$E$3061=BO$6)*($I$62:$I$3061=$I20),$L$62:$L$3061,0))</f>
        <v>0</v>
      </c>
      <c r="BP20" s="406">
        <f t="array" ref="BP20">SUM(IF(($G$62:$G$3061=$G20)*($E$62:$E$3061=BP$6)*($I$62:$I$3061=$I20),$L$62:$L$3061,0))</f>
        <v>0</v>
      </c>
      <c r="BQ20" s="406">
        <f t="array" ref="BQ20">SUM(IF(($G$62:$G$3061=$G20)*($E$62:$E$3061=BQ$6)*($I$62:$I$3061=$I20),$L$62:$L$3061,0))</f>
        <v>0</v>
      </c>
      <c r="BR20" s="406">
        <f t="array" ref="BR20">SUM(IF(($G$62:$G$3061=$G20)*($E$62:$E$3061=BR$6)*($I$62:$I$3061=$I20),$L$62:$L$3061,0))</f>
        <v>0</v>
      </c>
      <c r="BS20" s="406">
        <f t="array" ref="BS20">SUM(IF(($G$62:$G$3061=$G20)*($E$62:$E$3061=BS$6)*($I$62:$I$3061=$I20),$L$62:$L$3061,0))</f>
        <v>0</v>
      </c>
      <c r="BT20" s="406">
        <f t="array" ref="BT20">SUM(IF(($G$62:$G$3061=$G20)*($E$62:$E$3061=BT$6)*($I$62:$I$3061=$I20),$L$62:$L$3061,0))</f>
        <v>0</v>
      </c>
      <c r="BU20" s="406">
        <f t="array" ref="BU20">SUM(IF(($G$62:$G$3061=$G20)*($E$62:$E$3061=BU$6)*($I$62:$I$3061=$I20),$L$62:$L$3061,0))</f>
        <v>0</v>
      </c>
      <c r="BV20" s="406">
        <f t="array" ref="BV20">SUM(IF(($G$62:$G$3061=$G20)*($E$62:$E$3061=BV$6)*($I$62:$I$3061=$I20),$L$62:$L$3061,0))</f>
        <v>0</v>
      </c>
      <c r="BW20" s="406">
        <f t="array" ref="BW20">SUM(IF(($G$62:$G$3061=$G20)*($E$62:$E$3061=BW$6)*($I$62:$I$3061=$I20),$L$62:$L$3061,0))</f>
        <v>0</v>
      </c>
      <c r="BX20" s="406">
        <f t="array" ref="BX20">SUM(IF(($G$62:$G$3061=$G20)*($E$62:$E$3061=BX$6)*($I$62:$I$3061=$I20),$L$62:$L$3061,0))</f>
        <v>0</v>
      </c>
      <c r="BY20" s="406">
        <f t="array" ref="BY20">SUM(IF(($G$62:$G$3061=$G20)*($E$62:$E$3061=BY$6)*($I$62:$I$3061=$I20),$L$62:$L$3061,0))</f>
        <v>0</v>
      </c>
      <c r="BZ20" s="406">
        <f t="array" ref="BZ20">SUM(IF(($G$62:$G$3061=$G20)*($E$62:$E$3061=BZ$6)*($I$62:$I$3061=$I20),$L$62:$L$3061,0))</f>
        <v>0</v>
      </c>
      <c r="CA20" s="406">
        <f t="array" ref="CA20">SUM(IF(($G$62:$G$3061=$G20)*($E$62:$E$3061=CA$6)*($I$62:$I$3061=$I20),$L$62:$L$3061,0))</f>
        <v>0</v>
      </c>
      <c r="CB20" s="406">
        <f t="array" ref="CB20">SUM(IF(($G$62:$G$3061=$G20)*($E$62:$E$3061=CB$6)*($I$62:$I$3061=$I20),$L$62:$L$3061,0))</f>
        <v>0</v>
      </c>
      <c r="CC20" s="406">
        <f t="array" ref="CC20">SUM(IF(($G$62:$G$3061=$G20)*($E$62:$E$3061=CC$6)*($I$62:$I$3061=$I20),$L$62:$L$3061,0))</f>
        <v>0</v>
      </c>
      <c r="CD20" s="406">
        <f t="array" ref="CD20">SUM(IF(($G$62:$G$3061=$G20)*($E$62:$E$3061=CD$6)*($I$62:$I$3061=$I20),$L$62:$L$3061,0))</f>
        <v>0</v>
      </c>
      <c r="CE20" s="406">
        <f t="array" ref="CE20">SUM(IF(($G$62:$G$3061=$G20)*($E$62:$E$3061=CE$6)*($I$62:$I$3061=$I20),$L$62:$L$3061,0))</f>
        <v>0</v>
      </c>
      <c r="CF20" s="406">
        <f t="array" ref="CF20">SUM(IF(($G$62:$G$3061=$G20)*($E$62:$E$3061=CF$6)*($I$62:$I$3061=$I20),$L$62:$L$3061,0))</f>
        <v>0</v>
      </c>
      <c r="CG20" s="406">
        <f t="array" ref="CG20">SUM(IF(($G$62:$G$3061=$G20)*($E$62:$E$3061=CG$6)*($I$62:$I$3061=$I20),$L$62:$L$3061,0))</f>
        <v>0</v>
      </c>
      <c r="CH20" s="406">
        <f t="array" ref="CH20">SUM(IF(($G$62:$G$3061=$G20)*($E$62:$E$3061=CH$6)*($I$62:$I$3061=$I20),$L$62:$L$3061,0))</f>
        <v>0</v>
      </c>
      <c r="CI20" s="406">
        <f t="array" ref="CI20">SUM(IF(($G$62:$G$3061=$G20)*($E$62:$E$3061=CI$6)*($I$62:$I$3061=$I20),$L$62:$L$3061,0))</f>
        <v>0</v>
      </c>
      <c r="CJ20" s="406">
        <f t="array" ref="CJ20">SUM(IF(($G$62:$G$3061=$G20)*($E$62:$E$3061=CJ$6)*($I$62:$I$3061=$I20),$L$62:$L$3061,0))</f>
        <v>0</v>
      </c>
      <c r="CK20" s="406">
        <f t="array" ref="CK20">SUM(IF(($G$62:$G$3061=$G20)*($E$62:$E$3061=CK$6)*($I$62:$I$3061=$I20),$L$62:$L$3061,0))</f>
        <v>0</v>
      </c>
      <c r="CL20" s="406">
        <f t="array" ref="CL20">SUM(IF(($G$62:$G$3061=$G20)*($E$62:$E$3061=CL$6)*($I$62:$I$3061=$I20),$L$62:$L$3061,0))</f>
        <v>0</v>
      </c>
      <c r="CM20" s="406">
        <f t="array" ref="CM20">SUM(IF(($G$62:$G$3061=$G20)*($E$62:$E$3061=CM$6)*($I$62:$I$3061=$I20),$L$62:$L$3061,0))</f>
        <v>0</v>
      </c>
      <c r="CN20" s="406">
        <f t="array" ref="CN20">SUM(IF(($G$62:$G$3061=$G20)*($E$62:$E$3061=CN$6)*($I$62:$I$3061=$I20),$L$62:$L$3061,0))</f>
        <v>0</v>
      </c>
      <c r="CO20" s="406">
        <f t="array" ref="CO20">SUM(IF(($G$62:$G$3061=$G20)*($E$62:$E$3061=CO$6)*($I$62:$I$3061=$I20),$L$62:$L$3061,0))</f>
        <v>0</v>
      </c>
      <c r="CP20" s="406">
        <f t="array" ref="CP20">SUM(IF(($G$62:$G$3061=$G20)*($E$62:$E$3061=CP$6)*($I$62:$I$3061=$I20),$L$62:$L$3061,0))</f>
        <v>0</v>
      </c>
      <c r="CQ20" s="406">
        <f t="array" ref="CQ20">SUM(IF(($G$62:$G$3061=$G20)*($E$62:$E$3061=CQ$6)*($I$62:$I$3061=$I20),$L$62:$L$3061,0))</f>
        <v>0</v>
      </c>
      <c r="CR20" s="406">
        <f t="array" ref="CR20">SUM(IF(($G$62:$G$3061=$G20)*($E$62:$E$3061=CR$6)*($I$62:$I$3061=$I20),$L$62:$L$3061,0))</f>
        <v>0</v>
      </c>
      <c r="CS20" s="406">
        <f t="array" ref="CS20">SUM(IF(($G$62:$G$3061=$G20)*($E$62:$E$3061=CS$6)*($I$62:$I$3061=$I20),$L$62:$L$3061,0))</f>
        <v>0</v>
      </c>
      <c r="CT20" s="406">
        <f t="array" ref="CT20">SUM(IF(($G$62:$G$3061=$G20)*($E$62:$E$3061=CT$6)*($I$62:$I$3061=$I20),$L$62:$L$3061,0))</f>
        <v>0</v>
      </c>
      <c r="CU20" s="406">
        <f t="array" ref="CU20">SUM(IF(($G$62:$G$3061=$G20)*($E$62:$E$3061=CU$6)*($I$62:$I$3061=$I20),$L$62:$L$3061,0))</f>
        <v>0</v>
      </c>
      <c r="CV20" s="406">
        <f t="array" ref="CV20">SUM(IF(($G$62:$G$3061=$G20)*($E$62:$E$3061=CV$6)*($I$62:$I$3061=$I20),$L$62:$L$3061,0))</f>
        <v>0</v>
      </c>
      <c r="CW20" s="406">
        <f t="array" ref="CW20">SUM(IF(($G$62:$G$3061=$G20)*($E$62:$E$3061=CW$6)*($I$62:$I$3061=$I20),$L$62:$L$3061,0))</f>
        <v>0</v>
      </c>
      <c r="CX20" s="406">
        <f t="array" ref="CX20">SUM(IF(($G$62:$G$3061=$G20)*($E$62:$E$3061=CX$6)*($I$62:$I$3061=$I20),$L$62:$L$3061,0))</f>
        <v>0</v>
      </c>
      <c r="CY20" s="406">
        <f t="array" ref="CY20">SUM(IF(($G$62:$G$3061=$G20)*($E$62:$E$3061=CY$6)*($I$62:$I$3061=$I20),$L$62:$L$3061,0))</f>
        <v>0</v>
      </c>
      <c r="CZ20" s="406">
        <f t="array" ref="CZ20">SUM(IF(($G$62:$G$3061=$G20)*($E$62:$E$3061=CZ$6)*($I$62:$I$3061=$I20),$L$62:$L$3061,0))</f>
        <v>0</v>
      </c>
      <c r="DA20" s="406">
        <f t="array" ref="DA20">SUM(IF(($G$62:$G$3061=$G20)*($E$62:$E$3061=DA$6)*($I$62:$I$3061=$I20),$L$62:$L$3061,0))</f>
        <v>0</v>
      </c>
      <c r="DB20" s="406">
        <f t="array" ref="DB20">SUM(IF(($G$62:$G$3061=$G20)*($E$62:$E$3061=DB$6)*($I$62:$I$3061=$I20),$L$62:$L$3061,0))</f>
        <v>0</v>
      </c>
      <c r="DC20" s="406">
        <f t="array" ref="DC20">SUM(IF(($G$62:$G$3061=$G20)*($E$62:$E$3061=DC$6)*($I$62:$I$3061=$I20),$L$62:$L$3061,0))</f>
        <v>0</v>
      </c>
      <c r="DD20" s="406">
        <f t="array" ref="DD20">SUM(IF(($G$62:$G$3061=$G20)*($E$62:$E$3061=DD$6)*($I$62:$I$3061=$I20),$L$62:$L$3061,0))</f>
        <v>0</v>
      </c>
      <c r="DE20" s="406">
        <f t="array" ref="DE20">SUM(IF(($G$62:$G$3061=$G20)*($E$62:$E$3061=DE$6)*($I$62:$I$3061=$I20),$L$62:$L$3061,0))</f>
        <v>0</v>
      </c>
      <c r="DF20" s="406">
        <f t="array" ref="DF20">SUM(IF(($G$62:$G$3061=$G20)*($E$62:$E$3061=DF$6)*($I$62:$I$3061=$I20),$L$62:$L$3061,0))</f>
        <v>0</v>
      </c>
      <c r="DG20" s="406">
        <f t="array" ref="DG20">SUM(IF(($G$62:$G$3061=$G20)*($E$62:$E$3061=DG$6)*($I$62:$I$3061=$I20),$L$62:$L$3061,0))</f>
        <v>0</v>
      </c>
      <c r="DH20" s="406">
        <f t="array" ref="DH20">SUM(IF(($G$62:$G$3061=$G20)*($E$62:$E$3061=DH$6)*($I$62:$I$3061=$I20),$L$62:$L$3061,0))</f>
        <v>0</v>
      </c>
      <c r="DI20" s="406">
        <f t="array" ref="DI20">SUM(IF(($G$62:$G$3061=$G20)*($E$62:$E$3061=DI$6)*($I$62:$I$3061=$I20),$L$62:$L$3061,0))</f>
        <v>0</v>
      </c>
      <c r="DJ20" s="406">
        <f t="array" ref="DJ20">SUM(IF(($G$62:$G$3061=$G20)*($E$62:$E$3061=DJ$6)*($I$62:$I$3061=$I20),$L$62:$L$3061,0))</f>
        <v>0</v>
      </c>
      <c r="DK20" s="406">
        <f t="array" ref="DK20">SUM(IF(($G$62:$G$3061=$G20)*($E$62:$E$3061=DK$6)*($I$62:$I$3061=$I20),$L$62:$L$3061,0))</f>
        <v>0</v>
      </c>
      <c r="DL20" s="406">
        <f t="array" ref="DL20">SUM(IF(($G$62:$G$3061=$G20)*($E$62:$E$3061=DL$6)*($I$62:$I$3061=$I20),$L$62:$L$3061,0))</f>
        <v>0</v>
      </c>
      <c r="DM20" s="406">
        <f t="array" ref="DM20">SUM(IF(($G$62:$G$3061=$G20)*($E$62:$E$3061=DM$6)*($I$62:$I$3061=$I20),$L$62:$L$3061,0))</f>
        <v>0</v>
      </c>
      <c r="DN20" s="406">
        <f t="array" ref="DN20">SUM(IF(($G$62:$G$3061=$G20)*($E$62:$E$3061=DN$6)*($I$62:$I$3061=$I20),$L$62:$L$3061,0))</f>
        <v>0</v>
      </c>
      <c r="DO20" s="406">
        <f t="array" ref="DO20">SUM(IF(($G$62:$G$3061=$G20)*($E$62:$E$3061=DO$6)*($I$62:$I$3061=$I20),$L$62:$L$3061,0))</f>
        <v>0</v>
      </c>
      <c r="DP20" s="406">
        <f t="array" ref="DP20">SUM(IF(($G$62:$G$3061=$G20)*($E$62:$E$3061=DP$6)*($I$62:$I$3061=$I20),$L$62:$L$3061,0))</f>
        <v>0</v>
      </c>
      <c r="DQ20" s="406">
        <f t="array" ref="DQ20">SUM(IF(($G$62:$G$3061=$G20)*($E$62:$E$3061=DQ$6)*($I$62:$I$3061=$I20),$L$62:$L$3061,0))</f>
        <v>0</v>
      </c>
      <c r="DR20" s="406">
        <f t="array" ref="DR20">SUM(IF(($G$62:$G$3061=$G20)*($E$62:$E$3061=DR$6)*($I$62:$I$3061=$I20),$L$62:$L$3061,0))</f>
        <v>0</v>
      </c>
      <c r="DS20" s="406">
        <f t="array" ref="DS20">SUM(IF(($G$62:$G$3061=$G20)*($E$62:$E$3061=DS$6)*($I$62:$I$3061=$I20),$L$62:$L$3061,0))</f>
        <v>0</v>
      </c>
      <c r="DT20" s="406">
        <f t="array" ref="DT20">SUM(IF(($G$62:$G$3061=$G20)*($E$62:$E$3061=DT$6)*($I$62:$I$3061=$I20),$L$62:$L$3061,0))</f>
        <v>0</v>
      </c>
      <c r="DU20" s="406">
        <f t="array" ref="DU20">SUM(IF(($G$62:$G$3061=$G20)*($E$62:$E$3061=DU$6)*($I$62:$I$3061=$I20),$L$62:$L$3061,0))</f>
        <v>0</v>
      </c>
      <c r="DY20" s="1" t="s">
        <v>409</v>
      </c>
      <c r="DZ20" s="1">
        <f t="array" ref="DZ20">SUM(IF(($E$62:$E$3061=DZ$12)*($I$62:$I$3061=$DY20),$L$62:$L$3061,0))</f>
        <v>0</v>
      </c>
      <c r="EA20" s="1">
        <f t="array" ref="EA20">SUM(IF(($E$62:$E$3061=EA$12)*($I$62:$I$3061=$DY20),$L$62:$L$3061,0))</f>
        <v>0</v>
      </c>
      <c r="EB20" s="1">
        <f t="array" ref="EB20">SUM(IF(($E$62:$E$3061=EB$12)*($I$62:$I$3061=$DY20),$L$62:$L$3061,0))</f>
        <v>0</v>
      </c>
      <c r="EC20" s="1">
        <f t="array" ref="EC20">SUM(IF(($E$62:$E$3061=EC$12)*($I$62:$I$3061=$DY20),$L$62:$L$3061,0))</f>
        <v>0</v>
      </c>
      <c r="ED20" s="1">
        <f t="array" ref="ED20">SUM(IF(($E$62:$E$3061=ED$12)*($I$62:$I$3061=$DY20),$L$62:$L$3061,0))</f>
        <v>0</v>
      </c>
      <c r="EE20" s="1">
        <f t="array" ref="EE20">SUM(IF(($E$62:$E$3061=EE$12)*($I$62:$I$3061=$DY20),$L$62:$L$3061,0))</f>
        <v>0</v>
      </c>
      <c r="EF20" s="1">
        <f t="array" ref="EF20">SUM(IF(($E$62:$E$3061=EF$12)*($I$62:$I$3061=$DY20),$L$62:$L$3061,0))</f>
        <v>0</v>
      </c>
      <c r="EG20" s="1">
        <f t="array" ref="EG20">SUM(IF(($E$62:$E$3061=EG$12)*($I$62:$I$3061=$DY20),$L$62:$L$3061,0))</f>
        <v>0</v>
      </c>
      <c r="EH20" s="1">
        <f t="array" ref="EH20">SUM(IF(($E$62:$E$3061=EH$12)*($I$62:$I$3061=$DY20),$L$62:$L$3061,0))</f>
        <v>0</v>
      </c>
      <c r="EI20" s="1">
        <f t="array" ref="EI20">SUM(IF(($E$62:$E$3061=EI$12)*($I$62:$I$3061=$DY20),$L$62:$L$3061,0))</f>
        <v>0</v>
      </c>
      <c r="EJ20" s="1">
        <f t="array" ref="EJ20">SUM(IF(($E$62:$E$3061=EJ$12)*($I$62:$I$3061=$DY20),$L$62:$L$3061,0))</f>
        <v>0</v>
      </c>
      <c r="EK20" s="1">
        <f t="array" ref="EK20">SUM(IF(($E$62:$E$3061=EK$12)*($I$62:$I$3061=$DY20),$L$62:$L$3061,0))</f>
        <v>0</v>
      </c>
      <c r="EL20" s="1">
        <f t="array" ref="EL20">SUM(IF(($E$62:$E$3061=EL$12)*($I$62:$I$3061=$DY20),$L$62:$L$3061,0))</f>
        <v>0</v>
      </c>
      <c r="EM20" s="1">
        <f t="array" ref="EM20">SUM(IF(($E$62:$E$3061=EM$12)*($I$62:$I$3061=$DY20),$L$62:$L$3061,0))</f>
        <v>0</v>
      </c>
      <c r="EN20" s="1">
        <f t="array" ref="EN20">SUM(IF(($E$62:$E$3061=EN$12)*($I$62:$I$3061=$DY20),$L$62:$L$3061,0))</f>
        <v>0</v>
      </c>
      <c r="EO20" s="1">
        <f t="array" ref="EO20">SUM(IF(($E$62:$E$3061=EO$12)*($I$62:$I$3061=$DY20),$L$62:$L$3061,0))</f>
        <v>0</v>
      </c>
      <c r="EP20" s="1">
        <f t="array" ref="EP20">SUM(IF(($E$62:$E$3061=EP$12)*($I$62:$I$3061=$DY20),$L$62:$L$3061,0))</f>
        <v>0</v>
      </c>
      <c r="EQ20" s="1">
        <f t="array" ref="EQ20">SUM(IF(($E$62:$E$3061=EQ$12)*($I$62:$I$3061=$DY20),$L$62:$L$3061,0))</f>
        <v>0</v>
      </c>
      <c r="ER20" s="1">
        <f t="array" ref="ER20">SUM(IF(($E$62:$E$3061=ER$12)*($I$62:$I$3061=$DY20),$L$62:$L$3061,0))</f>
        <v>0</v>
      </c>
      <c r="ES20" s="1">
        <f t="array" ref="ES20">SUM(IF(($E$62:$E$3061=ES$12)*($I$62:$I$3061=$DY20),$L$62:$L$3061,0))</f>
        <v>0</v>
      </c>
      <c r="ET20" s="1">
        <f t="array" ref="ET20">SUM(IF(($E$62:$E$3061=ET$12)*($I$62:$I$3061=$DY20),$L$62:$L$3061,0))</f>
        <v>0</v>
      </c>
      <c r="EU20" s="1">
        <f t="array" ref="EU20">SUM(IF(($E$62:$E$3061=EU$12)*($I$62:$I$3061=$DY20),$L$62:$L$3061,0))</f>
        <v>0</v>
      </c>
      <c r="EV20" s="1">
        <f t="array" ref="EV20">SUM(IF(($E$62:$E$3061=EV$12)*($I$62:$I$3061=$DY20),$L$62:$L$3061,0))</f>
        <v>0</v>
      </c>
      <c r="EW20" s="1">
        <f t="array" ref="EW20">SUM(IF(($E$62:$E$3061=EW$12)*($I$62:$I$3061=$DY20),$L$62:$L$3061,0))</f>
        <v>0</v>
      </c>
      <c r="EX20" s="1">
        <f t="array" ref="EX20">SUM(IF(($E$62:$E$3061=EX$12)*($I$62:$I$3061=$DY20),$L$62:$L$3061,0))</f>
        <v>0</v>
      </c>
      <c r="EY20" s="1">
        <f t="array" ref="EY20">SUM(IF(($E$62:$E$3061=EY$12)*($I$62:$I$3061=$DY20),$L$62:$L$3061,0))</f>
        <v>0</v>
      </c>
      <c r="EZ20" s="1">
        <f t="array" ref="EZ20">SUM(IF(($E$62:$E$3061=EZ$12)*($I$62:$I$3061=$DY20),$L$62:$L$3061,0))</f>
        <v>0</v>
      </c>
      <c r="FA20" s="1">
        <f t="array" ref="FA20">SUM(IF(($E$62:$E$3061=FA$12)*($I$62:$I$3061=$DY20),$L$62:$L$3061,0))</f>
        <v>0</v>
      </c>
      <c r="FB20" s="1">
        <f t="array" ref="FB20">SUM(IF(($E$62:$E$3061=FB$12)*($I$62:$I$3061=$DY20),$L$62:$L$3061,0))</f>
        <v>0</v>
      </c>
      <c r="FC20" s="1">
        <f t="array" ref="FC20">SUM(IF(($E$62:$E$3061=FC$12)*($I$62:$I$3061=$DY20),$L$62:$L$3061,0))</f>
        <v>0</v>
      </c>
      <c r="FD20" s="1">
        <f t="array" ref="FD20">SUM(IF(($E$62:$E$3061=FD$12)*($I$62:$I$3061=$DY20),$L$62:$L$3061,0))</f>
        <v>0</v>
      </c>
      <c r="FE20" s="1">
        <f t="array" ref="FE20">SUM(IF(($E$62:$E$3061=FE$12)*($I$62:$I$3061=$DY20),$L$62:$L$3061,0))</f>
        <v>0</v>
      </c>
      <c r="FF20" s="1">
        <f t="array" ref="FF20">SUM(IF(($E$62:$E$3061=FF$12)*($I$62:$I$3061=$DY20),$L$62:$L$3061,0))</f>
        <v>0</v>
      </c>
      <c r="FG20" s="1">
        <f t="array" ref="FG20">SUM(IF(($E$62:$E$3061=FG$12)*($I$62:$I$3061=$DY20),$L$62:$L$3061,0))</f>
        <v>0</v>
      </c>
      <c r="FH20" s="1">
        <f t="array" ref="FH20">SUM(IF(($E$62:$E$3061=FH$12)*($I$62:$I$3061=$DY20),$L$62:$L$3061,0))</f>
        <v>0</v>
      </c>
      <c r="FI20" s="1">
        <f t="array" ref="FI20">SUM(IF(($E$62:$E$3061=FI$12)*($I$62:$I$3061=$DY20),$L$62:$L$3061,0))</f>
        <v>0</v>
      </c>
      <c r="FJ20" s="1">
        <f t="array" ref="FJ20">SUM(IF(($E$62:$E$3061=FJ$12)*($I$62:$I$3061=$DY20),$L$62:$L$3061,0))</f>
        <v>0</v>
      </c>
      <c r="FK20" s="1">
        <f t="array" ref="FK20">SUM(IF(($E$62:$E$3061=FK$12)*($I$62:$I$3061=$DY20),$L$62:$L$3061,0))</f>
        <v>0</v>
      </c>
      <c r="FL20" s="1">
        <f t="array" ref="FL20">SUM(IF(($E$62:$E$3061=FL$12)*($I$62:$I$3061=$DY20),$L$62:$L$3061,0))</f>
        <v>0</v>
      </c>
      <c r="FM20" s="1">
        <f t="array" ref="FM20">SUM(IF(($E$62:$E$3061=FM$12)*($I$62:$I$3061=$DY20),$L$62:$L$3061,0))</f>
        <v>0</v>
      </c>
      <c r="FN20" s="1">
        <f t="array" ref="FN20">SUM(IF(($E$62:$E$3061=FN$12)*($I$62:$I$3061=$DY20),$L$62:$L$3061,0))</f>
        <v>0</v>
      </c>
      <c r="FO20" s="1">
        <f t="array" ref="FO20">SUM(IF(($E$62:$E$3061=FO$12)*($I$62:$I$3061=$DY20),$L$62:$L$3061,0))</f>
        <v>0</v>
      </c>
      <c r="FP20" s="1">
        <f t="array" ref="FP20">SUM(IF(($E$62:$E$3061=FP$12)*($I$62:$I$3061=$DY20),$L$62:$L$3061,0))</f>
        <v>0</v>
      </c>
      <c r="FQ20" s="1">
        <f t="array" ref="FQ20">SUM(IF(($E$62:$E$3061=FQ$12)*($I$62:$I$3061=$DY20),$L$62:$L$3061,0))</f>
        <v>0</v>
      </c>
      <c r="FR20" s="1">
        <f t="array" ref="FR20">SUM(IF(($E$62:$E$3061=FR$12)*($I$62:$I$3061=$DY20),$L$62:$L$3061,0))</f>
        <v>0</v>
      </c>
      <c r="FS20" s="1">
        <f t="array" ref="FS20">SUM(IF(($E$62:$E$3061=FS$12)*($I$62:$I$3061=$DY20),$L$62:$L$3061,0))</f>
        <v>0</v>
      </c>
      <c r="FT20" s="1">
        <f t="array" ref="FT20">SUM(IF(($E$62:$E$3061=FT$12)*($I$62:$I$3061=$DY20),$L$62:$L$3061,0))</f>
        <v>0</v>
      </c>
      <c r="FU20" s="1">
        <f t="array" ref="FU20">SUM(IF(($E$62:$E$3061=FU$12)*($I$62:$I$3061=$DY20),$L$62:$L$3061,0))</f>
        <v>0</v>
      </c>
      <c r="FV20" s="1">
        <f t="array" ref="FV20">SUM(IF(($E$62:$E$3061=FV$12)*($I$62:$I$3061=$DY20),$L$62:$L$3061,0))</f>
        <v>0</v>
      </c>
      <c r="FW20" s="1">
        <f t="array" ref="FW20">SUM(IF(($E$62:$E$3061=FW$12)*($I$62:$I$3061=$DY20),$L$62:$L$3061,0))</f>
        <v>0</v>
      </c>
      <c r="FX20" s="1">
        <f t="array" ref="FX20">SUM(IF(($E$62:$E$3061=FX$12)*($I$62:$I$3061=$DY20),$L$62:$L$3061,0))</f>
        <v>0</v>
      </c>
      <c r="FY20" s="1">
        <f t="array" ref="FY20">SUM(IF(($E$62:$E$3061=FY$12)*($I$62:$I$3061=$DY20),$L$62:$L$3061,0))</f>
        <v>0</v>
      </c>
      <c r="FZ20" s="1">
        <f t="array" ref="FZ20">SUM(IF(($E$62:$E$3061=FZ$12)*($I$62:$I$3061=$DY20),$L$62:$L$3061,0))</f>
        <v>0</v>
      </c>
      <c r="GA20" s="1">
        <f t="array" ref="GA20">SUM(IF(($E$62:$E$3061=GA$12)*($I$62:$I$3061=$DY20),$L$62:$L$3061,0))</f>
        <v>0</v>
      </c>
      <c r="GB20" s="1">
        <f t="array" ref="GB20">SUM(IF(($E$62:$E$3061=GB$12)*($I$62:$I$3061=$DY20),$L$62:$L$3061,0))</f>
        <v>0</v>
      </c>
      <c r="GC20" s="1">
        <f t="array" ref="GC20">SUM(IF(($E$62:$E$3061=GC$12)*($I$62:$I$3061=$DY20),$L$62:$L$3061,0))</f>
        <v>0</v>
      </c>
      <c r="GD20" s="1">
        <f t="array" ref="GD20">SUM(IF(($E$62:$E$3061=GD$12)*($I$62:$I$3061=$DY20),$L$62:$L$3061,0))</f>
        <v>0</v>
      </c>
      <c r="GE20" s="1">
        <f t="array" ref="GE20">SUM(IF(($E$62:$E$3061=GE$12)*($I$62:$I$3061=$DY20),$L$62:$L$3061,0))</f>
        <v>0</v>
      </c>
      <c r="GF20" s="1">
        <f t="array" ref="GF20">SUM(IF(($E$62:$E$3061=GF$12)*($I$62:$I$3061=$DY20),$L$62:$L$3061,0))</f>
        <v>0</v>
      </c>
      <c r="GG20" s="1">
        <f t="array" ref="GG20">SUM(IF(($E$62:$E$3061=GG$12)*($I$62:$I$3061=$DY20),$L$62:$L$3061,0))</f>
        <v>0</v>
      </c>
      <c r="GH20" s="1">
        <f t="array" ref="GH20">SUM(IF(($E$62:$E$3061=GH$12)*($I$62:$I$3061=$DY20),$L$62:$L$3061,0))</f>
        <v>0</v>
      </c>
      <c r="GI20" s="1">
        <f t="array" ref="GI20">SUM(IF(($E$62:$E$3061=GI$12)*($I$62:$I$3061=$DY20),$L$62:$L$3061,0))</f>
        <v>0</v>
      </c>
      <c r="GJ20" s="1">
        <f t="array" ref="GJ20">SUM(IF(($E$62:$E$3061=GJ$12)*($I$62:$I$3061=$DY20),$L$62:$L$3061,0))</f>
        <v>0</v>
      </c>
      <c r="GK20" s="1">
        <f t="array" ref="GK20">SUM(IF(($E$62:$E$3061=GK$12)*($I$62:$I$3061=$DY20),$L$62:$L$3061,0))</f>
        <v>0</v>
      </c>
      <c r="GL20" s="1">
        <f t="array" ref="GL20">SUM(IF(($E$62:$E$3061=GL$12)*($I$62:$I$3061=$DY20),$L$62:$L$3061,0))</f>
        <v>0</v>
      </c>
      <c r="GM20" s="1">
        <f t="array" ref="GM20">SUM(IF(($E$62:$E$3061=GM$12)*($I$62:$I$3061=$DY20),$L$62:$L$3061,0))</f>
        <v>0</v>
      </c>
      <c r="GN20" s="1">
        <f t="array" ref="GN20">SUM(IF(($E$62:$E$3061=GN$12)*($I$62:$I$3061=$DY20),$L$62:$L$3061,0))</f>
        <v>0</v>
      </c>
      <c r="GO20" s="1">
        <f t="array" ref="GO20">SUM(IF(($E$62:$E$3061=GO$12)*($I$62:$I$3061=$DY20),$L$62:$L$3061,0))</f>
        <v>0</v>
      </c>
      <c r="GP20" s="1">
        <f t="array" ref="GP20">SUM(IF(($E$62:$E$3061=GP$12)*($I$62:$I$3061=$DY20),$L$62:$L$3061,0))</f>
        <v>0</v>
      </c>
      <c r="GQ20" s="1">
        <f t="array" ref="GQ20">SUM(IF(($E$62:$E$3061=GQ$12)*($I$62:$I$3061=$DY20),$L$62:$L$3061,0))</f>
        <v>0</v>
      </c>
      <c r="GR20" s="1">
        <f t="array" ref="GR20">SUM(IF(($E$62:$E$3061=GR$12)*($I$62:$I$3061=$DY20),$L$62:$L$3061,0))</f>
        <v>0</v>
      </c>
      <c r="GS20" s="1">
        <f t="array" ref="GS20">SUM(IF(($E$62:$E$3061=GS$12)*($I$62:$I$3061=$DY20),$L$62:$L$3061,0))</f>
        <v>0</v>
      </c>
      <c r="GT20" s="1">
        <f t="array" ref="GT20">SUM(IF(($E$62:$E$3061=GT$12)*($I$62:$I$3061=$DY20),$L$62:$L$3061,0))</f>
        <v>0</v>
      </c>
      <c r="GU20" s="1">
        <f t="array" ref="GU20">SUM(IF(($E$62:$E$3061=GU$12)*($I$62:$I$3061=$DY20),$L$62:$L$3061,0))</f>
        <v>0</v>
      </c>
      <c r="GV20" s="1">
        <f t="array" ref="GV20">SUM(IF(($E$62:$E$3061=GV$12)*($I$62:$I$3061=$DY20),$L$62:$L$3061,0))</f>
        <v>0</v>
      </c>
      <c r="GW20" s="1">
        <f t="array" ref="GW20">SUM(IF(($E$62:$E$3061=GW$12)*($I$62:$I$3061=$DY20),$L$62:$L$3061,0))</f>
        <v>0</v>
      </c>
      <c r="GX20" s="1">
        <f t="array" ref="GX20">SUM(IF(($E$62:$E$3061=GX$12)*($I$62:$I$3061=$DY20),$L$62:$L$3061,0))</f>
        <v>0</v>
      </c>
      <c r="GY20" s="1">
        <f t="array" ref="GY20">SUM(IF(($E$62:$E$3061=GY$12)*($I$62:$I$3061=$DY20),$L$62:$L$3061,0))</f>
        <v>0</v>
      </c>
      <c r="GZ20" s="1">
        <f t="array" ref="GZ20">SUM(IF(($E$62:$E$3061=GZ$12)*($I$62:$I$3061=$DY20),$L$62:$L$3061,0))</f>
        <v>0</v>
      </c>
      <c r="HA20" s="1">
        <f t="array" ref="HA20">SUM(IF(($E$62:$E$3061=HA$12)*($I$62:$I$3061=$DY20),$L$62:$L$3061,0))</f>
        <v>0</v>
      </c>
      <c r="HB20" s="1">
        <f t="array" ref="HB20">SUM(IF(($E$62:$E$3061=HB$12)*($I$62:$I$3061=$DY20),$L$62:$L$3061,0))</f>
        <v>0</v>
      </c>
      <c r="HC20" s="1">
        <f t="shared" si="2"/>
        <v>0</v>
      </c>
      <c r="HD20" s="1">
        <f t="shared" si="3"/>
        <v>0</v>
      </c>
      <c r="HE20" s="1">
        <f t="shared" si="4"/>
        <v>0</v>
      </c>
      <c r="HF20">
        <v>0.1</v>
      </c>
    </row>
    <row r="21" spans="3:214" ht="14.25" hidden="1" customHeight="1" x14ac:dyDescent="0.15">
      <c r="C21" s="362"/>
      <c r="D21" s="362"/>
      <c r="E21" s="354" t="str">
        <f t="shared" si="1"/>
        <v/>
      </c>
      <c r="F21" s="362"/>
      <c r="G21" s="362" t="s">
        <v>0</v>
      </c>
      <c r="H21" s="407"/>
      <c r="I21" s="409" t="str">
        <f t="shared" si="5"/>
        <v/>
      </c>
      <c r="J21" s="408"/>
      <c r="K21" s="408"/>
      <c r="L21" s="408">
        <f t="array" ref="L21">SUM(IF($G$62:$G$3061=$G21,$L$62:$L$3061,0))</f>
        <v>0</v>
      </c>
      <c r="M21" s="408"/>
      <c r="N21" s="408">
        <f>SUMIFS($L$62:$L$3061,$N$62:$N$3061,"○",$G$62:$G$3061,$G21)</f>
        <v>0</v>
      </c>
      <c r="O21" s="408">
        <f>SUMIFS($L$62:$L$3061,$O$62:$O$3061,"○",$G$62:$G$3061,$G21)</f>
        <v>0</v>
      </c>
      <c r="P21" s="82"/>
      <c r="R21" s="474" t="str">
        <f>IF(MAX(U21:AI21)=0,"",MAX(U21:AI21))</f>
        <v/>
      </c>
      <c r="S21" s="162" t="str">
        <f t="shared" si="6"/>
        <v/>
      </c>
      <c r="T21" s="1" t="str">
        <f>IF($L21=0,"",ROUND(SUMPRODUCT(U$6:AI$6,U21:AI21)/$L21,3))</f>
        <v/>
      </c>
      <c r="U21" s="406">
        <f t="array" ref="U21">SUM(IF(($G$62:$G$3061=$G21)*($I$62:$I$3061=U$5),$L$62:$L$3061,0))</f>
        <v>0</v>
      </c>
      <c r="V21" s="406">
        <f t="array" ref="V21">SUM(IF(($G$62:$G$3061=$G21)*($I$62:$I$3061=V$5),$L$62:$L$3061,0))</f>
        <v>0</v>
      </c>
      <c r="W21" s="406">
        <f t="array" ref="W21">SUM(IF(($G$62:$G$3061=$G21)*($I$62:$I$3061=W$5),$L$62:$L$3061,0))</f>
        <v>0</v>
      </c>
      <c r="X21" s="406">
        <f t="array" ref="X21">SUM(IF(($G$62:$G$3061=$G21)*($I$62:$I$3061=X$5),$L$62:$L$3061,0))</f>
        <v>0</v>
      </c>
      <c r="Y21" s="406">
        <f t="array" ref="Y21">SUM(IF(($G$62:$G$3061=$G21)*($I$62:$I$3061=Y$5),$L$62:$L$3061,0))</f>
        <v>0</v>
      </c>
      <c r="Z21" s="406">
        <f t="array" ref="Z21">SUM(IF(($G$62:$G$3061=$G21)*($I$62:$I$3061=Z$5),$L$62:$L$3061,0))</f>
        <v>0</v>
      </c>
      <c r="AA21" s="406">
        <f t="array" ref="AA21">SUM(IF(($G$62:$G$3061=$G21)*($I$62:$I$3061=AA$5),$L$62:$L$3061,0))</f>
        <v>0</v>
      </c>
      <c r="AB21" s="406">
        <f t="array" ref="AB21">SUM(IF(($G$62:$G$3061=$G21)*($I$62:$I$3061=AB$5),$L$62:$L$3061,0))</f>
        <v>0</v>
      </c>
      <c r="AC21" s="406">
        <f t="array" ref="AC21">SUM(IF(($G$62:$G$3061=$G21)*($I$62:$I$3061=AC$5),$L$62:$L$3061,0))</f>
        <v>0</v>
      </c>
      <c r="AD21" s="406">
        <f t="array" ref="AD21">SUM(IF(($G$62:$G$3061=$G21)*($I$62:$I$3061=AD$5),$L$62:$L$3061,0))</f>
        <v>0</v>
      </c>
      <c r="AE21" s="406">
        <f t="array" ref="AE21">SUM(IF(($G$62:$G$3061=$G21)*($I$62:$I$3061=AE$5),$L$62:$L$3061,0))</f>
        <v>0</v>
      </c>
      <c r="AF21" s="406">
        <f t="array" ref="AF21">SUM(IF(($G$62:$G$3061=$G21)*($I$62:$I$3061=AF$5),$L$62:$L$3061,0))</f>
        <v>0</v>
      </c>
      <c r="AG21" s="406">
        <f t="array" ref="AG21">SUM(IF(($G$62:$G$3061=$G21)*($I$62:$I$3061=AG$5),$L$62:$L$3061,0))</f>
        <v>0</v>
      </c>
      <c r="AH21" s="406">
        <f t="array" ref="AH21">SUM(IF(($G$62:$G$3061=$G21)*($I$62:$I$3061=AH$5),$L$62:$L$3061,0))</f>
        <v>0</v>
      </c>
      <c r="AI21" s="406">
        <f t="array" ref="AI21">SUM(IF(($G$62:$G$3061=$G21)*($I$62:$I$3061=AI$5),$L$62:$L$3061,0))</f>
        <v>0</v>
      </c>
      <c r="AS21" s="406">
        <f t="array" ref="AS21">SUM(IF(($G$62:$G$3061=$G21)*($E$62:$E$3061=AS$6)*($I$62:$I$3061=$I21),$L$62:$L$3061,0))</f>
        <v>0</v>
      </c>
      <c r="AT21" s="406">
        <f t="array" ref="AT21">SUM(IF(($G$62:$G$3061=$G21)*($E$62:$E$3061=AT$6)*($I$62:$I$3061=$I21),$L$62:$L$3061,0))</f>
        <v>0</v>
      </c>
      <c r="AU21" s="406">
        <f t="array" ref="AU21">SUM(IF(($G$62:$G$3061=$G21)*($E$62:$E$3061=AU$6)*($I$62:$I$3061=$I21),$L$62:$L$3061,0))</f>
        <v>0</v>
      </c>
      <c r="AV21" s="406">
        <f t="array" ref="AV21">SUM(IF(($G$62:$G$3061=$G21)*($E$62:$E$3061=AV$6)*($I$62:$I$3061=$I21),$L$62:$L$3061,0))</f>
        <v>0</v>
      </c>
      <c r="AW21" s="406">
        <f t="array" ref="AW21">SUM(IF(($G$62:$G$3061=$G21)*($E$62:$E$3061=AW$6)*($I$62:$I$3061=$I21),$L$62:$L$3061,0))</f>
        <v>0</v>
      </c>
      <c r="AX21" s="406">
        <f t="array" ref="AX21">SUM(IF(($G$62:$G$3061=$G21)*($E$62:$E$3061=AX$6)*($I$62:$I$3061=$I21),$L$62:$L$3061,0))</f>
        <v>0</v>
      </c>
      <c r="AY21" s="406">
        <f t="array" ref="AY21">SUM(IF(($G$62:$G$3061=$G21)*($E$62:$E$3061=AY$6)*($I$62:$I$3061=$I21),$L$62:$L$3061,0))</f>
        <v>0</v>
      </c>
      <c r="AZ21" s="406">
        <f t="array" ref="AZ21">SUM(IF(($G$62:$G$3061=$G21)*($E$62:$E$3061=AZ$6)*($I$62:$I$3061=$I21),$L$62:$L$3061,0))</f>
        <v>0</v>
      </c>
      <c r="BA21" s="406">
        <f t="array" ref="BA21">SUM(IF(($G$62:$G$3061=$G21)*($E$62:$E$3061=BA$6)*($I$62:$I$3061=$I21),$L$62:$L$3061,0))</f>
        <v>0</v>
      </c>
      <c r="BB21" s="406">
        <f t="array" ref="BB21">SUM(IF(($G$62:$G$3061=$G21)*($E$62:$E$3061=BB$6)*($I$62:$I$3061=$I21),$L$62:$L$3061,0))</f>
        <v>0</v>
      </c>
      <c r="BC21" s="406">
        <f t="array" ref="BC21">SUM(IF(($G$62:$G$3061=$G21)*($E$62:$E$3061=BC$6)*($I$62:$I$3061=$I21),$L$62:$L$3061,0))</f>
        <v>0</v>
      </c>
      <c r="BD21" s="406">
        <f t="array" ref="BD21">SUM(IF(($G$62:$G$3061=$G21)*($E$62:$E$3061=BD$6)*($I$62:$I$3061=$I21),$L$62:$L$3061,0))</f>
        <v>0</v>
      </c>
      <c r="BE21" s="406">
        <f t="array" ref="BE21">SUM(IF(($G$62:$G$3061=$G21)*($E$62:$E$3061=BE$6)*($I$62:$I$3061=$I21),$L$62:$L$3061,0))</f>
        <v>0</v>
      </c>
      <c r="BF21" s="406">
        <f t="array" ref="BF21">SUM(IF(($G$62:$G$3061=$G21)*($E$62:$E$3061=BF$6)*($I$62:$I$3061=$I21),$L$62:$L$3061,0))</f>
        <v>0</v>
      </c>
      <c r="BG21" s="406">
        <f t="array" ref="BG21">SUM(IF(($G$62:$G$3061=$G21)*($E$62:$E$3061=BG$6)*($I$62:$I$3061=$I21),$L$62:$L$3061,0))</f>
        <v>0</v>
      </c>
      <c r="BH21" s="406">
        <f t="array" ref="BH21">SUM(IF(($G$62:$G$3061=$G21)*($E$62:$E$3061=BH$6)*($I$62:$I$3061=$I21),$L$62:$L$3061,0))</f>
        <v>0</v>
      </c>
      <c r="BI21" s="406">
        <f t="array" ref="BI21">SUM(IF(($G$62:$G$3061=$G21)*($E$62:$E$3061=BI$6)*($I$62:$I$3061=$I21),$L$62:$L$3061,0))</f>
        <v>0</v>
      </c>
      <c r="BJ21" s="406">
        <f t="array" ref="BJ21">SUM(IF(($G$62:$G$3061=$G21)*($E$62:$E$3061=BJ$6)*($I$62:$I$3061=$I21),$L$62:$L$3061,0))</f>
        <v>0</v>
      </c>
      <c r="BK21" s="406">
        <f t="array" ref="BK21">SUM(IF(($G$62:$G$3061=$G21)*($E$62:$E$3061=BK$6)*($I$62:$I$3061=$I21),$L$62:$L$3061,0))</f>
        <v>0</v>
      </c>
      <c r="BL21" s="406">
        <f t="array" ref="BL21">SUM(IF(($G$62:$G$3061=$G21)*($E$62:$E$3061=BL$6)*($I$62:$I$3061=$I21),$L$62:$L$3061,0))</f>
        <v>0</v>
      </c>
      <c r="BM21" s="406">
        <f t="array" ref="BM21">SUM(IF(($G$62:$G$3061=$G21)*($E$62:$E$3061=BM$6)*($I$62:$I$3061=$I21),$L$62:$L$3061,0))</f>
        <v>0</v>
      </c>
      <c r="BN21" s="406">
        <f t="array" ref="BN21">SUM(IF(($G$62:$G$3061=$G21)*($E$62:$E$3061=BN$6)*($I$62:$I$3061=$I21),$L$62:$L$3061,0))</f>
        <v>0</v>
      </c>
      <c r="BO21" s="406">
        <f t="array" ref="BO21">SUM(IF(($G$62:$G$3061=$G21)*($E$62:$E$3061=BO$6)*($I$62:$I$3061=$I21),$L$62:$L$3061,0))</f>
        <v>0</v>
      </c>
      <c r="BP21" s="406">
        <f t="array" ref="BP21">SUM(IF(($G$62:$G$3061=$G21)*($E$62:$E$3061=BP$6)*($I$62:$I$3061=$I21),$L$62:$L$3061,0))</f>
        <v>0</v>
      </c>
      <c r="BQ21" s="406">
        <f t="array" ref="BQ21">SUM(IF(($G$62:$G$3061=$G21)*($E$62:$E$3061=BQ$6)*($I$62:$I$3061=$I21),$L$62:$L$3061,0))</f>
        <v>0</v>
      </c>
      <c r="BR21" s="406">
        <f t="array" ref="BR21">SUM(IF(($G$62:$G$3061=$G21)*($E$62:$E$3061=BR$6)*($I$62:$I$3061=$I21),$L$62:$L$3061,0))</f>
        <v>0</v>
      </c>
      <c r="BS21" s="406">
        <f t="array" ref="BS21">SUM(IF(($G$62:$G$3061=$G21)*($E$62:$E$3061=BS$6)*($I$62:$I$3061=$I21),$L$62:$L$3061,0))</f>
        <v>0</v>
      </c>
      <c r="BT21" s="406">
        <f t="array" ref="BT21">SUM(IF(($G$62:$G$3061=$G21)*($E$62:$E$3061=BT$6)*($I$62:$I$3061=$I21),$L$62:$L$3061,0))</f>
        <v>0</v>
      </c>
      <c r="BU21" s="406">
        <f t="array" ref="BU21">SUM(IF(($G$62:$G$3061=$G21)*($E$62:$E$3061=BU$6)*($I$62:$I$3061=$I21),$L$62:$L$3061,0))</f>
        <v>0</v>
      </c>
      <c r="BV21" s="406">
        <f t="array" ref="BV21">SUM(IF(($G$62:$G$3061=$G21)*($E$62:$E$3061=BV$6)*($I$62:$I$3061=$I21),$L$62:$L$3061,0))</f>
        <v>0</v>
      </c>
      <c r="BW21" s="406">
        <f t="array" ref="BW21">SUM(IF(($G$62:$G$3061=$G21)*($E$62:$E$3061=BW$6)*($I$62:$I$3061=$I21),$L$62:$L$3061,0))</f>
        <v>0</v>
      </c>
      <c r="BX21" s="406">
        <f t="array" ref="BX21">SUM(IF(($G$62:$G$3061=$G21)*($E$62:$E$3061=BX$6)*($I$62:$I$3061=$I21),$L$62:$L$3061,0))</f>
        <v>0</v>
      </c>
      <c r="BY21" s="406">
        <f t="array" ref="BY21">SUM(IF(($G$62:$G$3061=$G21)*($E$62:$E$3061=BY$6)*($I$62:$I$3061=$I21),$L$62:$L$3061,0))</f>
        <v>0</v>
      </c>
      <c r="BZ21" s="406">
        <f t="array" ref="BZ21">SUM(IF(($G$62:$G$3061=$G21)*($E$62:$E$3061=BZ$6)*($I$62:$I$3061=$I21),$L$62:$L$3061,0))</f>
        <v>0</v>
      </c>
      <c r="CA21" s="406">
        <f t="array" ref="CA21">SUM(IF(($G$62:$G$3061=$G21)*($E$62:$E$3061=CA$6)*($I$62:$I$3061=$I21),$L$62:$L$3061,0))</f>
        <v>0</v>
      </c>
      <c r="CB21" s="406">
        <f t="array" ref="CB21">SUM(IF(($G$62:$G$3061=$G21)*($E$62:$E$3061=CB$6)*($I$62:$I$3061=$I21),$L$62:$L$3061,0))</f>
        <v>0</v>
      </c>
      <c r="CC21" s="406">
        <f t="array" ref="CC21">SUM(IF(($G$62:$G$3061=$G21)*($E$62:$E$3061=CC$6)*($I$62:$I$3061=$I21),$L$62:$L$3061,0))</f>
        <v>0</v>
      </c>
      <c r="CD21" s="406">
        <f t="array" ref="CD21">SUM(IF(($G$62:$G$3061=$G21)*($E$62:$E$3061=CD$6)*($I$62:$I$3061=$I21),$L$62:$L$3061,0))</f>
        <v>0</v>
      </c>
      <c r="CE21" s="406">
        <f t="array" ref="CE21">SUM(IF(($G$62:$G$3061=$G21)*($E$62:$E$3061=CE$6)*($I$62:$I$3061=$I21),$L$62:$L$3061,0))</f>
        <v>0</v>
      </c>
      <c r="CF21" s="406">
        <f t="array" ref="CF21">SUM(IF(($G$62:$G$3061=$G21)*($E$62:$E$3061=CF$6)*($I$62:$I$3061=$I21),$L$62:$L$3061,0))</f>
        <v>0</v>
      </c>
      <c r="CG21" s="406">
        <f t="array" ref="CG21">SUM(IF(($G$62:$G$3061=$G21)*($E$62:$E$3061=CG$6)*($I$62:$I$3061=$I21),$L$62:$L$3061,0))</f>
        <v>0</v>
      </c>
      <c r="CH21" s="406">
        <f t="array" ref="CH21">SUM(IF(($G$62:$G$3061=$G21)*($E$62:$E$3061=CH$6)*($I$62:$I$3061=$I21),$L$62:$L$3061,0))</f>
        <v>0</v>
      </c>
      <c r="CI21" s="406">
        <f t="array" ref="CI21">SUM(IF(($G$62:$G$3061=$G21)*($E$62:$E$3061=CI$6)*($I$62:$I$3061=$I21),$L$62:$L$3061,0))</f>
        <v>0</v>
      </c>
      <c r="CJ21" s="406">
        <f t="array" ref="CJ21">SUM(IF(($G$62:$G$3061=$G21)*($E$62:$E$3061=CJ$6)*($I$62:$I$3061=$I21),$L$62:$L$3061,0))</f>
        <v>0</v>
      </c>
      <c r="CK21" s="406">
        <f t="array" ref="CK21">SUM(IF(($G$62:$G$3061=$G21)*($E$62:$E$3061=CK$6)*($I$62:$I$3061=$I21),$L$62:$L$3061,0))</f>
        <v>0</v>
      </c>
      <c r="CL21" s="406">
        <f t="array" ref="CL21">SUM(IF(($G$62:$G$3061=$G21)*($E$62:$E$3061=CL$6)*($I$62:$I$3061=$I21),$L$62:$L$3061,0))</f>
        <v>0</v>
      </c>
      <c r="CM21" s="406">
        <f t="array" ref="CM21">SUM(IF(($G$62:$G$3061=$G21)*($E$62:$E$3061=CM$6)*($I$62:$I$3061=$I21),$L$62:$L$3061,0))</f>
        <v>0</v>
      </c>
      <c r="CN21" s="406">
        <f t="array" ref="CN21">SUM(IF(($G$62:$G$3061=$G21)*($E$62:$E$3061=CN$6)*($I$62:$I$3061=$I21),$L$62:$L$3061,0))</f>
        <v>0</v>
      </c>
      <c r="CO21" s="406">
        <f t="array" ref="CO21">SUM(IF(($G$62:$G$3061=$G21)*($E$62:$E$3061=CO$6)*($I$62:$I$3061=$I21),$L$62:$L$3061,0))</f>
        <v>0</v>
      </c>
      <c r="CP21" s="406">
        <f t="array" ref="CP21">SUM(IF(($G$62:$G$3061=$G21)*($E$62:$E$3061=CP$6)*($I$62:$I$3061=$I21),$L$62:$L$3061,0))</f>
        <v>0</v>
      </c>
      <c r="CQ21" s="406">
        <f t="array" ref="CQ21">SUM(IF(($G$62:$G$3061=$G21)*($E$62:$E$3061=CQ$6)*($I$62:$I$3061=$I21),$L$62:$L$3061,0))</f>
        <v>0</v>
      </c>
      <c r="CR21" s="406">
        <f t="array" ref="CR21">SUM(IF(($G$62:$G$3061=$G21)*($E$62:$E$3061=CR$6)*($I$62:$I$3061=$I21),$L$62:$L$3061,0))</f>
        <v>0</v>
      </c>
      <c r="CS21" s="406">
        <f t="array" ref="CS21">SUM(IF(($G$62:$G$3061=$G21)*($E$62:$E$3061=CS$6)*($I$62:$I$3061=$I21),$L$62:$L$3061,0))</f>
        <v>0</v>
      </c>
      <c r="CT21" s="406">
        <f t="array" ref="CT21">SUM(IF(($G$62:$G$3061=$G21)*($E$62:$E$3061=CT$6)*($I$62:$I$3061=$I21),$L$62:$L$3061,0))</f>
        <v>0</v>
      </c>
      <c r="CU21" s="406">
        <f t="array" ref="CU21">SUM(IF(($G$62:$G$3061=$G21)*($E$62:$E$3061=CU$6)*($I$62:$I$3061=$I21),$L$62:$L$3061,0))</f>
        <v>0</v>
      </c>
      <c r="CV21" s="406">
        <f t="array" ref="CV21">SUM(IF(($G$62:$G$3061=$G21)*($E$62:$E$3061=CV$6)*($I$62:$I$3061=$I21),$L$62:$L$3061,0))</f>
        <v>0</v>
      </c>
      <c r="CW21" s="406">
        <f t="array" ref="CW21">SUM(IF(($G$62:$G$3061=$G21)*($E$62:$E$3061=CW$6)*($I$62:$I$3061=$I21),$L$62:$L$3061,0))</f>
        <v>0</v>
      </c>
      <c r="CX21" s="406">
        <f t="array" ref="CX21">SUM(IF(($G$62:$G$3061=$G21)*($E$62:$E$3061=CX$6)*($I$62:$I$3061=$I21),$L$62:$L$3061,0))</f>
        <v>0</v>
      </c>
      <c r="CY21" s="406">
        <f t="array" ref="CY21">SUM(IF(($G$62:$G$3061=$G21)*($E$62:$E$3061=CY$6)*($I$62:$I$3061=$I21),$L$62:$L$3061,0))</f>
        <v>0</v>
      </c>
      <c r="CZ21" s="406">
        <f t="array" ref="CZ21">SUM(IF(($G$62:$G$3061=$G21)*($E$62:$E$3061=CZ$6)*($I$62:$I$3061=$I21),$L$62:$L$3061,0))</f>
        <v>0</v>
      </c>
      <c r="DA21" s="406">
        <f t="array" ref="DA21">SUM(IF(($G$62:$G$3061=$G21)*($E$62:$E$3061=DA$6)*($I$62:$I$3061=$I21),$L$62:$L$3061,0))</f>
        <v>0</v>
      </c>
      <c r="DB21" s="406">
        <f t="array" ref="DB21">SUM(IF(($G$62:$G$3061=$G21)*($E$62:$E$3061=DB$6)*($I$62:$I$3061=$I21),$L$62:$L$3061,0))</f>
        <v>0</v>
      </c>
      <c r="DC21" s="406">
        <f t="array" ref="DC21">SUM(IF(($G$62:$G$3061=$G21)*($E$62:$E$3061=DC$6)*($I$62:$I$3061=$I21),$L$62:$L$3061,0))</f>
        <v>0</v>
      </c>
      <c r="DD21" s="406">
        <f t="array" ref="DD21">SUM(IF(($G$62:$G$3061=$G21)*($E$62:$E$3061=DD$6)*($I$62:$I$3061=$I21),$L$62:$L$3061,0))</f>
        <v>0</v>
      </c>
      <c r="DE21" s="406">
        <f t="array" ref="DE21">SUM(IF(($G$62:$G$3061=$G21)*($E$62:$E$3061=DE$6)*($I$62:$I$3061=$I21),$L$62:$L$3061,0))</f>
        <v>0</v>
      </c>
      <c r="DF21" s="406">
        <f t="array" ref="DF21">SUM(IF(($G$62:$G$3061=$G21)*($E$62:$E$3061=DF$6)*($I$62:$I$3061=$I21),$L$62:$L$3061,0))</f>
        <v>0</v>
      </c>
      <c r="DG21" s="406">
        <f t="array" ref="DG21">SUM(IF(($G$62:$G$3061=$G21)*($E$62:$E$3061=DG$6)*($I$62:$I$3061=$I21),$L$62:$L$3061,0))</f>
        <v>0</v>
      </c>
      <c r="DH21" s="406">
        <f t="array" ref="DH21">SUM(IF(($G$62:$G$3061=$G21)*($E$62:$E$3061=DH$6)*($I$62:$I$3061=$I21),$L$62:$L$3061,0))</f>
        <v>0</v>
      </c>
      <c r="DI21" s="406">
        <f t="array" ref="DI21">SUM(IF(($G$62:$G$3061=$G21)*($E$62:$E$3061=DI$6)*($I$62:$I$3061=$I21),$L$62:$L$3061,0))</f>
        <v>0</v>
      </c>
      <c r="DJ21" s="406">
        <f t="array" ref="DJ21">SUM(IF(($G$62:$G$3061=$G21)*($E$62:$E$3061=DJ$6)*($I$62:$I$3061=$I21),$L$62:$L$3061,0))</f>
        <v>0</v>
      </c>
      <c r="DK21" s="406">
        <f t="array" ref="DK21">SUM(IF(($G$62:$G$3061=$G21)*($E$62:$E$3061=DK$6)*($I$62:$I$3061=$I21),$L$62:$L$3061,0))</f>
        <v>0</v>
      </c>
      <c r="DL21" s="406">
        <f t="array" ref="DL21">SUM(IF(($G$62:$G$3061=$G21)*($E$62:$E$3061=DL$6)*($I$62:$I$3061=$I21),$L$62:$L$3061,0))</f>
        <v>0</v>
      </c>
      <c r="DM21" s="406">
        <f t="array" ref="DM21">SUM(IF(($G$62:$G$3061=$G21)*($E$62:$E$3061=DM$6)*($I$62:$I$3061=$I21),$L$62:$L$3061,0))</f>
        <v>0</v>
      </c>
      <c r="DN21" s="406">
        <f t="array" ref="DN21">SUM(IF(($G$62:$G$3061=$G21)*($E$62:$E$3061=DN$6)*($I$62:$I$3061=$I21),$L$62:$L$3061,0))</f>
        <v>0</v>
      </c>
      <c r="DO21" s="406">
        <f t="array" ref="DO21">SUM(IF(($G$62:$G$3061=$G21)*($E$62:$E$3061=DO$6)*($I$62:$I$3061=$I21),$L$62:$L$3061,0))</f>
        <v>0</v>
      </c>
      <c r="DP21" s="406">
        <f t="array" ref="DP21">SUM(IF(($G$62:$G$3061=$G21)*($E$62:$E$3061=DP$6)*($I$62:$I$3061=$I21),$L$62:$L$3061,0))</f>
        <v>0</v>
      </c>
      <c r="DQ21" s="406">
        <f t="array" ref="DQ21">SUM(IF(($G$62:$G$3061=$G21)*($E$62:$E$3061=DQ$6)*($I$62:$I$3061=$I21),$L$62:$L$3061,0))</f>
        <v>0</v>
      </c>
      <c r="DR21" s="406">
        <f t="array" ref="DR21">SUM(IF(($G$62:$G$3061=$G21)*($E$62:$E$3061=DR$6)*($I$62:$I$3061=$I21),$L$62:$L$3061,0))</f>
        <v>0</v>
      </c>
      <c r="DS21" s="406">
        <f t="array" ref="DS21">SUM(IF(($G$62:$G$3061=$G21)*($E$62:$E$3061=DS$6)*($I$62:$I$3061=$I21),$L$62:$L$3061,0))</f>
        <v>0</v>
      </c>
      <c r="DT21" s="406">
        <f t="array" ref="DT21">SUM(IF(($G$62:$G$3061=$G21)*($E$62:$E$3061=DT$6)*($I$62:$I$3061=$I21),$L$62:$L$3061,0))</f>
        <v>0</v>
      </c>
      <c r="DU21" s="406">
        <f t="array" ref="DU21">SUM(IF(($G$62:$G$3061=$G21)*($E$62:$E$3061=DU$6)*($I$62:$I$3061=$I21),$L$62:$L$3061,0))</f>
        <v>0</v>
      </c>
      <c r="DY21" s="1" t="s">
        <v>439</v>
      </c>
      <c r="DZ21" s="1">
        <f t="array" ref="DZ21">SUM(IF(($E$62:$E$3061=DZ$12)*($I$62:$I$3061=$DY21),$L$62:$L$3061,0))</f>
        <v>0</v>
      </c>
      <c r="EA21" s="1">
        <f t="array" ref="EA21">SUM(IF(($E$62:$E$3061=EA$12)*($I$62:$I$3061=$DY21),$L$62:$L$3061,0))</f>
        <v>0</v>
      </c>
      <c r="EB21" s="1">
        <f t="array" ref="EB21">SUM(IF(($E$62:$E$3061=EB$12)*($I$62:$I$3061=$DY21),$L$62:$L$3061,0))</f>
        <v>0</v>
      </c>
      <c r="EC21" s="1">
        <f t="array" ref="EC21">SUM(IF(($E$62:$E$3061=EC$12)*($I$62:$I$3061=$DY21),$L$62:$L$3061,0))</f>
        <v>0</v>
      </c>
      <c r="ED21" s="1">
        <f t="array" ref="ED21">SUM(IF(($E$62:$E$3061=ED$12)*($I$62:$I$3061=$DY21),$L$62:$L$3061,0))</f>
        <v>0</v>
      </c>
      <c r="EE21" s="1">
        <f t="array" ref="EE21">SUM(IF(($E$62:$E$3061=EE$12)*($I$62:$I$3061=$DY21),$L$62:$L$3061,0))</f>
        <v>0</v>
      </c>
      <c r="EF21" s="1">
        <f t="array" ref="EF21">SUM(IF(($E$62:$E$3061=EF$12)*($I$62:$I$3061=$DY21),$L$62:$L$3061,0))</f>
        <v>0</v>
      </c>
      <c r="EG21" s="1">
        <f t="array" ref="EG21">SUM(IF(($E$62:$E$3061=EG$12)*($I$62:$I$3061=$DY21),$L$62:$L$3061,0))</f>
        <v>0</v>
      </c>
      <c r="EH21" s="1">
        <f t="array" ref="EH21">SUM(IF(($E$62:$E$3061=EH$12)*($I$62:$I$3061=$DY21),$L$62:$L$3061,0))</f>
        <v>0</v>
      </c>
      <c r="EI21" s="1">
        <f t="array" ref="EI21">SUM(IF(($E$62:$E$3061=EI$12)*($I$62:$I$3061=$DY21),$L$62:$L$3061,0))</f>
        <v>0</v>
      </c>
      <c r="EJ21" s="1">
        <f t="array" ref="EJ21">SUM(IF(($E$62:$E$3061=EJ$12)*($I$62:$I$3061=$DY21),$L$62:$L$3061,0))</f>
        <v>0</v>
      </c>
      <c r="EK21" s="1">
        <f t="array" ref="EK21">SUM(IF(($E$62:$E$3061=EK$12)*($I$62:$I$3061=$DY21),$L$62:$L$3061,0))</f>
        <v>0</v>
      </c>
      <c r="EL21" s="1">
        <f t="array" ref="EL21">SUM(IF(($E$62:$E$3061=EL$12)*($I$62:$I$3061=$DY21),$L$62:$L$3061,0))</f>
        <v>0</v>
      </c>
      <c r="EM21" s="1">
        <f t="array" ref="EM21">SUM(IF(($E$62:$E$3061=EM$12)*($I$62:$I$3061=$DY21),$L$62:$L$3061,0))</f>
        <v>0</v>
      </c>
      <c r="EN21" s="1">
        <f t="array" ref="EN21">SUM(IF(($E$62:$E$3061=EN$12)*($I$62:$I$3061=$DY21),$L$62:$L$3061,0))</f>
        <v>0</v>
      </c>
      <c r="EO21" s="1">
        <f t="array" ref="EO21">SUM(IF(($E$62:$E$3061=EO$12)*($I$62:$I$3061=$DY21),$L$62:$L$3061,0))</f>
        <v>0</v>
      </c>
      <c r="EP21" s="1">
        <f t="array" ref="EP21">SUM(IF(($E$62:$E$3061=EP$12)*($I$62:$I$3061=$DY21),$L$62:$L$3061,0))</f>
        <v>0</v>
      </c>
      <c r="EQ21" s="1">
        <f t="array" ref="EQ21">SUM(IF(($E$62:$E$3061=EQ$12)*($I$62:$I$3061=$DY21),$L$62:$L$3061,0))</f>
        <v>0</v>
      </c>
      <c r="ER21" s="1">
        <f t="array" ref="ER21">SUM(IF(($E$62:$E$3061=ER$12)*($I$62:$I$3061=$DY21),$L$62:$L$3061,0))</f>
        <v>0</v>
      </c>
      <c r="ES21" s="1">
        <f t="array" ref="ES21">SUM(IF(($E$62:$E$3061=ES$12)*($I$62:$I$3061=$DY21),$L$62:$L$3061,0))</f>
        <v>0</v>
      </c>
      <c r="ET21" s="1">
        <f t="array" ref="ET21">SUM(IF(($E$62:$E$3061=ET$12)*($I$62:$I$3061=$DY21),$L$62:$L$3061,0))</f>
        <v>0</v>
      </c>
      <c r="EU21" s="1">
        <f t="array" ref="EU21">SUM(IF(($E$62:$E$3061=EU$12)*($I$62:$I$3061=$DY21),$L$62:$L$3061,0))</f>
        <v>0</v>
      </c>
      <c r="EV21" s="1">
        <f t="array" ref="EV21">SUM(IF(($E$62:$E$3061=EV$12)*($I$62:$I$3061=$DY21),$L$62:$L$3061,0))</f>
        <v>0</v>
      </c>
      <c r="EW21" s="1">
        <f t="array" ref="EW21">SUM(IF(($E$62:$E$3061=EW$12)*($I$62:$I$3061=$DY21),$L$62:$L$3061,0))</f>
        <v>0</v>
      </c>
      <c r="EX21" s="1">
        <f t="array" ref="EX21">SUM(IF(($E$62:$E$3061=EX$12)*($I$62:$I$3061=$DY21),$L$62:$L$3061,0))</f>
        <v>0</v>
      </c>
      <c r="EY21" s="1">
        <f t="array" ref="EY21">SUM(IF(($E$62:$E$3061=EY$12)*($I$62:$I$3061=$DY21),$L$62:$L$3061,0))</f>
        <v>0</v>
      </c>
      <c r="EZ21" s="1">
        <f t="array" ref="EZ21">SUM(IF(($E$62:$E$3061=EZ$12)*($I$62:$I$3061=$DY21),$L$62:$L$3061,0))</f>
        <v>0</v>
      </c>
      <c r="FA21" s="1">
        <f t="array" ref="FA21">SUM(IF(($E$62:$E$3061=FA$12)*($I$62:$I$3061=$DY21),$L$62:$L$3061,0))</f>
        <v>0</v>
      </c>
      <c r="FB21" s="1">
        <f t="array" ref="FB21">SUM(IF(($E$62:$E$3061=FB$12)*($I$62:$I$3061=$DY21),$L$62:$L$3061,0))</f>
        <v>0</v>
      </c>
      <c r="FC21" s="1">
        <f t="array" ref="FC21">SUM(IF(($E$62:$E$3061=FC$12)*($I$62:$I$3061=$DY21),$L$62:$L$3061,0))</f>
        <v>0</v>
      </c>
      <c r="FD21" s="1">
        <f t="array" ref="FD21">SUM(IF(($E$62:$E$3061=FD$12)*($I$62:$I$3061=$DY21),$L$62:$L$3061,0))</f>
        <v>0</v>
      </c>
      <c r="FE21" s="1">
        <f t="array" ref="FE21">SUM(IF(($E$62:$E$3061=FE$12)*($I$62:$I$3061=$DY21),$L$62:$L$3061,0))</f>
        <v>0</v>
      </c>
      <c r="FF21" s="1">
        <f t="array" ref="FF21">SUM(IF(($E$62:$E$3061=FF$12)*($I$62:$I$3061=$DY21),$L$62:$L$3061,0))</f>
        <v>0</v>
      </c>
      <c r="FG21" s="1">
        <f t="array" ref="FG21">SUM(IF(($E$62:$E$3061=FG$12)*($I$62:$I$3061=$DY21),$L$62:$L$3061,0))</f>
        <v>0</v>
      </c>
      <c r="FH21" s="1">
        <f t="array" ref="FH21">SUM(IF(($E$62:$E$3061=FH$12)*($I$62:$I$3061=$DY21),$L$62:$L$3061,0))</f>
        <v>0</v>
      </c>
      <c r="FI21" s="1">
        <f t="array" ref="FI21">SUM(IF(($E$62:$E$3061=FI$12)*($I$62:$I$3061=$DY21),$L$62:$L$3061,0))</f>
        <v>0</v>
      </c>
      <c r="FJ21" s="1">
        <f t="array" ref="FJ21">SUM(IF(($E$62:$E$3061=FJ$12)*($I$62:$I$3061=$DY21),$L$62:$L$3061,0))</f>
        <v>0</v>
      </c>
      <c r="FK21" s="1">
        <f t="array" ref="FK21">SUM(IF(($E$62:$E$3061=FK$12)*($I$62:$I$3061=$DY21),$L$62:$L$3061,0))</f>
        <v>0</v>
      </c>
      <c r="FL21" s="1">
        <f t="array" ref="FL21">SUM(IF(($E$62:$E$3061=FL$12)*($I$62:$I$3061=$DY21),$L$62:$L$3061,0))</f>
        <v>0</v>
      </c>
      <c r="FM21" s="1">
        <f t="array" ref="FM21">SUM(IF(($E$62:$E$3061=FM$12)*($I$62:$I$3061=$DY21),$L$62:$L$3061,0))</f>
        <v>0</v>
      </c>
      <c r="FN21" s="1">
        <f t="array" ref="FN21">SUM(IF(($E$62:$E$3061=FN$12)*($I$62:$I$3061=$DY21),$L$62:$L$3061,0))</f>
        <v>0</v>
      </c>
      <c r="FO21" s="1">
        <f t="array" ref="FO21">SUM(IF(($E$62:$E$3061=FO$12)*($I$62:$I$3061=$DY21),$L$62:$L$3061,0))</f>
        <v>0</v>
      </c>
      <c r="FP21" s="1">
        <f t="array" ref="FP21">SUM(IF(($E$62:$E$3061=FP$12)*($I$62:$I$3061=$DY21),$L$62:$L$3061,0))</f>
        <v>0</v>
      </c>
      <c r="FQ21" s="1">
        <f t="array" ref="FQ21">SUM(IF(($E$62:$E$3061=FQ$12)*($I$62:$I$3061=$DY21),$L$62:$L$3061,0))</f>
        <v>0</v>
      </c>
      <c r="FR21" s="1">
        <f t="array" ref="FR21">SUM(IF(($E$62:$E$3061=FR$12)*($I$62:$I$3061=$DY21),$L$62:$L$3061,0))</f>
        <v>0</v>
      </c>
      <c r="FS21" s="1">
        <f t="array" ref="FS21">SUM(IF(($E$62:$E$3061=FS$12)*($I$62:$I$3061=$DY21),$L$62:$L$3061,0))</f>
        <v>0</v>
      </c>
      <c r="FT21" s="1">
        <f t="array" ref="FT21">SUM(IF(($E$62:$E$3061=FT$12)*($I$62:$I$3061=$DY21),$L$62:$L$3061,0))</f>
        <v>0</v>
      </c>
      <c r="FU21" s="1">
        <f t="array" ref="FU21">SUM(IF(($E$62:$E$3061=FU$12)*($I$62:$I$3061=$DY21),$L$62:$L$3061,0))</f>
        <v>0</v>
      </c>
      <c r="FV21" s="1">
        <f t="array" ref="FV21">SUM(IF(($E$62:$E$3061=FV$12)*($I$62:$I$3061=$DY21),$L$62:$L$3061,0))</f>
        <v>0</v>
      </c>
      <c r="FW21" s="1">
        <f t="array" ref="FW21">SUM(IF(($E$62:$E$3061=FW$12)*($I$62:$I$3061=$DY21),$L$62:$L$3061,0))</f>
        <v>0</v>
      </c>
      <c r="FX21" s="1">
        <f t="array" ref="FX21">SUM(IF(($E$62:$E$3061=FX$12)*($I$62:$I$3061=$DY21),$L$62:$L$3061,0))</f>
        <v>0</v>
      </c>
      <c r="FY21" s="1">
        <f t="array" ref="FY21">SUM(IF(($E$62:$E$3061=FY$12)*($I$62:$I$3061=$DY21),$L$62:$L$3061,0))</f>
        <v>0</v>
      </c>
      <c r="FZ21" s="1">
        <f t="array" ref="FZ21">SUM(IF(($E$62:$E$3061=FZ$12)*($I$62:$I$3061=$DY21),$L$62:$L$3061,0))</f>
        <v>0</v>
      </c>
      <c r="GA21" s="1">
        <f t="array" ref="GA21">SUM(IF(($E$62:$E$3061=GA$12)*($I$62:$I$3061=$DY21),$L$62:$L$3061,0))</f>
        <v>0</v>
      </c>
      <c r="GB21" s="1">
        <f t="array" ref="GB21">SUM(IF(($E$62:$E$3061=GB$12)*($I$62:$I$3061=$DY21),$L$62:$L$3061,0))</f>
        <v>0</v>
      </c>
      <c r="GC21" s="1">
        <f t="array" ref="GC21">SUM(IF(($E$62:$E$3061=GC$12)*($I$62:$I$3061=$DY21),$L$62:$L$3061,0))</f>
        <v>0</v>
      </c>
      <c r="GD21" s="1">
        <f t="array" ref="GD21">SUM(IF(($E$62:$E$3061=GD$12)*($I$62:$I$3061=$DY21),$L$62:$L$3061,0))</f>
        <v>0</v>
      </c>
      <c r="GE21" s="1">
        <f t="array" ref="GE21">SUM(IF(($E$62:$E$3061=GE$12)*($I$62:$I$3061=$DY21),$L$62:$L$3061,0))</f>
        <v>0</v>
      </c>
      <c r="GF21" s="1">
        <f t="array" ref="GF21">SUM(IF(($E$62:$E$3061=GF$12)*($I$62:$I$3061=$DY21),$L$62:$L$3061,0))</f>
        <v>0</v>
      </c>
      <c r="GG21" s="1">
        <f t="array" ref="GG21">SUM(IF(($E$62:$E$3061=GG$12)*($I$62:$I$3061=$DY21),$L$62:$L$3061,0))</f>
        <v>0</v>
      </c>
      <c r="GH21" s="1">
        <f t="array" ref="GH21">SUM(IF(($E$62:$E$3061=GH$12)*($I$62:$I$3061=$DY21),$L$62:$L$3061,0))</f>
        <v>0</v>
      </c>
      <c r="GI21" s="1">
        <f t="array" ref="GI21">SUM(IF(($E$62:$E$3061=GI$12)*($I$62:$I$3061=$DY21),$L$62:$L$3061,0))</f>
        <v>0</v>
      </c>
      <c r="GJ21" s="1">
        <f t="array" ref="GJ21">SUM(IF(($E$62:$E$3061=GJ$12)*($I$62:$I$3061=$DY21),$L$62:$L$3061,0))</f>
        <v>0</v>
      </c>
      <c r="GK21" s="1">
        <f t="array" ref="GK21">SUM(IF(($E$62:$E$3061=GK$12)*($I$62:$I$3061=$DY21),$L$62:$L$3061,0))</f>
        <v>0</v>
      </c>
      <c r="GL21" s="1">
        <f t="array" ref="GL21">SUM(IF(($E$62:$E$3061=GL$12)*($I$62:$I$3061=$DY21),$L$62:$L$3061,0))</f>
        <v>0</v>
      </c>
      <c r="GM21" s="1">
        <f t="array" ref="GM21">SUM(IF(($E$62:$E$3061=GM$12)*($I$62:$I$3061=$DY21),$L$62:$L$3061,0))</f>
        <v>0</v>
      </c>
      <c r="GN21" s="1">
        <f t="array" ref="GN21">SUM(IF(($E$62:$E$3061=GN$12)*($I$62:$I$3061=$DY21),$L$62:$L$3061,0))</f>
        <v>0</v>
      </c>
      <c r="GO21" s="1">
        <f t="array" ref="GO21">SUM(IF(($E$62:$E$3061=GO$12)*($I$62:$I$3061=$DY21),$L$62:$L$3061,0))</f>
        <v>0</v>
      </c>
      <c r="GP21" s="1">
        <f t="array" ref="GP21">SUM(IF(($E$62:$E$3061=GP$12)*($I$62:$I$3061=$DY21),$L$62:$L$3061,0))</f>
        <v>0</v>
      </c>
      <c r="GQ21" s="1">
        <f t="array" ref="GQ21">SUM(IF(($E$62:$E$3061=GQ$12)*($I$62:$I$3061=$DY21),$L$62:$L$3061,0))</f>
        <v>0</v>
      </c>
      <c r="GR21" s="1">
        <f t="array" ref="GR21">SUM(IF(($E$62:$E$3061=GR$12)*($I$62:$I$3061=$DY21),$L$62:$L$3061,0))</f>
        <v>0</v>
      </c>
      <c r="GS21" s="1">
        <f t="array" ref="GS21">SUM(IF(($E$62:$E$3061=GS$12)*($I$62:$I$3061=$DY21),$L$62:$L$3061,0))</f>
        <v>0</v>
      </c>
      <c r="GT21" s="1">
        <f t="array" ref="GT21">SUM(IF(($E$62:$E$3061=GT$12)*($I$62:$I$3061=$DY21),$L$62:$L$3061,0))</f>
        <v>0</v>
      </c>
      <c r="GU21" s="1">
        <f t="array" ref="GU21">SUM(IF(($E$62:$E$3061=GU$12)*($I$62:$I$3061=$DY21),$L$62:$L$3061,0))</f>
        <v>0</v>
      </c>
      <c r="GV21" s="1">
        <f t="array" ref="GV21">SUM(IF(($E$62:$E$3061=GV$12)*($I$62:$I$3061=$DY21),$L$62:$L$3061,0))</f>
        <v>0</v>
      </c>
      <c r="GW21" s="1">
        <f t="array" ref="GW21">SUM(IF(($E$62:$E$3061=GW$12)*($I$62:$I$3061=$DY21),$L$62:$L$3061,0))</f>
        <v>0</v>
      </c>
      <c r="GX21" s="1">
        <f t="array" ref="GX21">SUM(IF(($E$62:$E$3061=GX$12)*($I$62:$I$3061=$DY21),$L$62:$L$3061,0))</f>
        <v>0</v>
      </c>
      <c r="GY21" s="1">
        <f t="array" ref="GY21">SUM(IF(($E$62:$E$3061=GY$12)*($I$62:$I$3061=$DY21),$L$62:$L$3061,0))</f>
        <v>0</v>
      </c>
      <c r="GZ21" s="1">
        <f t="array" ref="GZ21">SUM(IF(($E$62:$E$3061=GZ$12)*($I$62:$I$3061=$DY21),$L$62:$L$3061,0))</f>
        <v>0</v>
      </c>
      <c r="HA21" s="1">
        <f t="array" ref="HA21">SUM(IF(($E$62:$E$3061=HA$12)*($I$62:$I$3061=$DY21),$L$62:$L$3061,0))</f>
        <v>0</v>
      </c>
      <c r="HB21" s="1">
        <f t="array" ref="HB21">SUM(IF(($E$62:$E$3061=HB$12)*($I$62:$I$3061=$DY21),$L$62:$L$3061,0))</f>
        <v>0</v>
      </c>
      <c r="HC21" s="1">
        <f t="shared" si="2"/>
        <v>0</v>
      </c>
      <c r="HD21" s="1">
        <f t="shared" si="3"/>
        <v>0</v>
      </c>
      <c r="HE21" s="1">
        <f t="shared" si="4"/>
        <v>0</v>
      </c>
      <c r="HF21">
        <v>0</v>
      </c>
    </row>
    <row r="22" spans="3:214" ht="14.25" hidden="1" customHeight="1" x14ac:dyDescent="0.15">
      <c r="C22" s="362"/>
      <c r="D22" s="362"/>
      <c r="E22" s="354" t="str">
        <f t="shared" si="1"/>
        <v/>
      </c>
      <c r="F22" s="362"/>
      <c r="G22" s="362" t="str">
        <f>G21</f>
        <v>事務室</v>
      </c>
      <c r="H22" s="407"/>
      <c r="I22" s="531" t="str">
        <f>IF(COUNT(U21:AI21)-COUNTIF(U21:AI21,0)&lt;=1,"",INDEX($U$5:$AI$5,0,MATCH(LARGE(U21:AI21,2),U21:AI21,0)))</f>
        <v/>
      </c>
      <c r="J22" s="408"/>
      <c r="K22" s="408"/>
      <c r="L22" s="408"/>
      <c r="M22" s="408"/>
      <c r="N22" s="408"/>
      <c r="O22" s="408"/>
      <c r="P22" s="82"/>
      <c r="R22" s="1" t="str">
        <f>IF(R21="","",IF(L21-R21=0,"",L21-R21))</f>
        <v/>
      </c>
      <c r="S22" s="162" t="str">
        <f>IF(R22="","",R22/SUM(R21:R22))</f>
        <v/>
      </c>
      <c r="U22" s="406"/>
      <c r="V22" s="406"/>
      <c r="W22" s="406"/>
      <c r="X22" s="406"/>
      <c r="Y22" s="406"/>
      <c r="Z22" s="406"/>
      <c r="AA22" s="406"/>
      <c r="AB22" s="406"/>
      <c r="AC22" s="406"/>
      <c r="AD22" s="406"/>
      <c r="AE22" s="406"/>
      <c r="AF22" s="406"/>
      <c r="AG22" s="406"/>
      <c r="AH22" s="406"/>
      <c r="AI22" s="406"/>
      <c r="AS22" s="406">
        <f t="array" ref="AS22">SUM(IF(($G$62:$G$3061=$G22)*($E$62:$E$3061=AS$6)*($I$62:$I$3061=$I22),$L$62:$L$3061,0))</f>
        <v>0</v>
      </c>
      <c r="AT22" s="406">
        <f t="array" ref="AT22">SUM(IF(($G$62:$G$3061=$G22)*($E$62:$E$3061=AT$6)*($I$62:$I$3061=$I22),$L$62:$L$3061,0))</f>
        <v>0</v>
      </c>
      <c r="AU22" s="406">
        <f t="array" ref="AU22">SUM(IF(($G$62:$G$3061=$G22)*($E$62:$E$3061=AU$6)*($I$62:$I$3061=$I22),$L$62:$L$3061,0))</f>
        <v>0</v>
      </c>
      <c r="AV22" s="406">
        <f t="array" ref="AV22">SUM(IF(($G$62:$G$3061=$G22)*($E$62:$E$3061=AV$6)*($I$62:$I$3061=$I22),$L$62:$L$3061,0))</f>
        <v>0</v>
      </c>
      <c r="AW22" s="406">
        <f t="array" ref="AW22">SUM(IF(($G$62:$G$3061=$G22)*($E$62:$E$3061=AW$6)*($I$62:$I$3061=$I22),$L$62:$L$3061,0))</f>
        <v>0</v>
      </c>
      <c r="AX22" s="406">
        <f t="array" ref="AX22">SUM(IF(($G$62:$G$3061=$G22)*($E$62:$E$3061=AX$6)*($I$62:$I$3061=$I22),$L$62:$L$3061,0))</f>
        <v>0</v>
      </c>
      <c r="AY22" s="406">
        <f t="array" ref="AY22">SUM(IF(($G$62:$G$3061=$G22)*($E$62:$E$3061=AY$6)*($I$62:$I$3061=$I22),$L$62:$L$3061,0))</f>
        <v>0</v>
      </c>
      <c r="AZ22" s="406">
        <f t="array" ref="AZ22">SUM(IF(($G$62:$G$3061=$G22)*($E$62:$E$3061=AZ$6)*($I$62:$I$3061=$I22),$L$62:$L$3061,0))</f>
        <v>0</v>
      </c>
      <c r="BA22" s="406">
        <f t="array" ref="BA22">SUM(IF(($G$62:$G$3061=$G22)*($E$62:$E$3061=BA$6)*($I$62:$I$3061=$I22),$L$62:$L$3061,0))</f>
        <v>0</v>
      </c>
      <c r="BB22" s="406">
        <f t="array" ref="BB22">SUM(IF(($G$62:$G$3061=$G22)*($E$62:$E$3061=BB$6)*($I$62:$I$3061=$I22),$L$62:$L$3061,0))</f>
        <v>0</v>
      </c>
      <c r="BC22" s="406">
        <f t="array" ref="BC22">SUM(IF(($G$62:$G$3061=$G22)*($E$62:$E$3061=BC$6)*($I$62:$I$3061=$I22),$L$62:$L$3061,0))</f>
        <v>0</v>
      </c>
      <c r="BD22" s="406">
        <f t="array" ref="BD22">SUM(IF(($G$62:$G$3061=$G22)*($E$62:$E$3061=BD$6)*($I$62:$I$3061=$I22),$L$62:$L$3061,0))</f>
        <v>0</v>
      </c>
      <c r="BE22" s="406">
        <f t="array" ref="BE22">SUM(IF(($G$62:$G$3061=$G22)*($E$62:$E$3061=BE$6)*($I$62:$I$3061=$I22),$L$62:$L$3061,0))</f>
        <v>0</v>
      </c>
      <c r="BF22" s="406">
        <f t="array" ref="BF22">SUM(IF(($G$62:$G$3061=$G22)*($E$62:$E$3061=BF$6)*($I$62:$I$3061=$I22),$L$62:$L$3061,0))</f>
        <v>0</v>
      </c>
      <c r="BG22" s="406">
        <f t="array" ref="BG22">SUM(IF(($G$62:$G$3061=$G22)*($E$62:$E$3061=BG$6)*($I$62:$I$3061=$I22),$L$62:$L$3061,0))</f>
        <v>0</v>
      </c>
      <c r="BH22" s="406">
        <f t="array" ref="BH22">SUM(IF(($G$62:$G$3061=$G22)*($E$62:$E$3061=BH$6)*($I$62:$I$3061=$I22),$L$62:$L$3061,0))</f>
        <v>0</v>
      </c>
      <c r="BI22" s="406">
        <f t="array" ref="BI22">SUM(IF(($G$62:$G$3061=$G22)*($E$62:$E$3061=BI$6)*($I$62:$I$3061=$I22),$L$62:$L$3061,0))</f>
        <v>0</v>
      </c>
      <c r="BJ22" s="406">
        <f t="array" ref="BJ22">SUM(IF(($G$62:$G$3061=$G22)*($E$62:$E$3061=BJ$6)*($I$62:$I$3061=$I22),$L$62:$L$3061,0))</f>
        <v>0</v>
      </c>
      <c r="BK22" s="406">
        <f t="array" ref="BK22">SUM(IF(($G$62:$G$3061=$G22)*($E$62:$E$3061=BK$6)*($I$62:$I$3061=$I22),$L$62:$L$3061,0))</f>
        <v>0</v>
      </c>
      <c r="BL22" s="406">
        <f t="array" ref="BL22">SUM(IF(($G$62:$G$3061=$G22)*($E$62:$E$3061=BL$6)*($I$62:$I$3061=$I22),$L$62:$L$3061,0))</f>
        <v>0</v>
      </c>
      <c r="BM22" s="406">
        <f t="array" ref="BM22">SUM(IF(($G$62:$G$3061=$G22)*($E$62:$E$3061=BM$6)*($I$62:$I$3061=$I22),$L$62:$L$3061,0))</f>
        <v>0</v>
      </c>
      <c r="BN22" s="406">
        <f t="array" ref="BN22">SUM(IF(($G$62:$G$3061=$G22)*($E$62:$E$3061=BN$6)*($I$62:$I$3061=$I22),$L$62:$L$3061,0))</f>
        <v>0</v>
      </c>
      <c r="BO22" s="406">
        <f t="array" ref="BO22">SUM(IF(($G$62:$G$3061=$G22)*($E$62:$E$3061=BO$6)*($I$62:$I$3061=$I22),$L$62:$L$3061,0))</f>
        <v>0</v>
      </c>
      <c r="BP22" s="406">
        <f t="array" ref="BP22">SUM(IF(($G$62:$G$3061=$G22)*($E$62:$E$3061=BP$6)*($I$62:$I$3061=$I22),$L$62:$L$3061,0))</f>
        <v>0</v>
      </c>
      <c r="BQ22" s="406">
        <f t="array" ref="BQ22">SUM(IF(($G$62:$G$3061=$G22)*($E$62:$E$3061=BQ$6)*($I$62:$I$3061=$I22),$L$62:$L$3061,0))</f>
        <v>0</v>
      </c>
      <c r="BR22" s="406">
        <f t="array" ref="BR22">SUM(IF(($G$62:$G$3061=$G22)*($E$62:$E$3061=BR$6)*($I$62:$I$3061=$I22),$L$62:$L$3061,0))</f>
        <v>0</v>
      </c>
      <c r="BS22" s="406">
        <f t="array" ref="BS22">SUM(IF(($G$62:$G$3061=$G22)*($E$62:$E$3061=BS$6)*($I$62:$I$3061=$I22),$L$62:$L$3061,0))</f>
        <v>0</v>
      </c>
      <c r="BT22" s="406">
        <f t="array" ref="BT22">SUM(IF(($G$62:$G$3061=$G22)*($E$62:$E$3061=BT$6)*($I$62:$I$3061=$I22),$L$62:$L$3061,0))</f>
        <v>0</v>
      </c>
      <c r="BU22" s="406">
        <f t="array" ref="BU22">SUM(IF(($G$62:$G$3061=$G22)*($E$62:$E$3061=BU$6)*($I$62:$I$3061=$I22),$L$62:$L$3061,0))</f>
        <v>0</v>
      </c>
      <c r="BV22" s="406">
        <f t="array" ref="BV22">SUM(IF(($G$62:$G$3061=$G22)*($E$62:$E$3061=BV$6)*($I$62:$I$3061=$I22),$L$62:$L$3061,0))</f>
        <v>0</v>
      </c>
      <c r="BW22" s="406">
        <f t="array" ref="BW22">SUM(IF(($G$62:$G$3061=$G22)*($E$62:$E$3061=BW$6)*($I$62:$I$3061=$I22),$L$62:$L$3061,0))</f>
        <v>0</v>
      </c>
      <c r="BX22" s="406">
        <f t="array" ref="BX22">SUM(IF(($G$62:$G$3061=$G22)*($E$62:$E$3061=BX$6)*($I$62:$I$3061=$I22),$L$62:$L$3061,0))</f>
        <v>0</v>
      </c>
      <c r="BY22" s="406">
        <f t="array" ref="BY22">SUM(IF(($G$62:$G$3061=$G22)*($E$62:$E$3061=BY$6)*($I$62:$I$3061=$I22),$L$62:$L$3061,0))</f>
        <v>0</v>
      </c>
      <c r="BZ22" s="406">
        <f t="array" ref="BZ22">SUM(IF(($G$62:$G$3061=$G22)*($E$62:$E$3061=BZ$6)*($I$62:$I$3061=$I22),$L$62:$L$3061,0))</f>
        <v>0</v>
      </c>
      <c r="CA22" s="406">
        <f t="array" ref="CA22">SUM(IF(($G$62:$G$3061=$G22)*($E$62:$E$3061=CA$6)*($I$62:$I$3061=$I22),$L$62:$L$3061,0))</f>
        <v>0</v>
      </c>
      <c r="CB22" s="406">
        <f t="array" ref="CB22">SUM(IF(($G$62:$G$3061=$G22)*($E$62:$E$3061=CB$6)*($I$62:$I$3061=$I22),$L$62:$L$3061,0))</f>
        <v>0</v>
      </c>
      <c r="CC22" s="406">
        <f t="array" ref="CC22">SUM(IF(($G$62:$G$3061=$G22)*($E$62:$E$3061=CC$6)*($I$62:$I$3061=$I22),$L$62:$L$3061,0))</f>
        <v>0</v>
      </c>
      <c r="CD22" s="406">
        <f t="array" ref="CD22">SUM(IF(($G$62:$G$3061=$G22)*($E$62:$E$3061=CD$6)*($I$62:$I$3061=$I22),$L$62:$L$3061,0))</f>
        <v>0</v>
      </c>
      <c r="CE22" s="406">
        <f t="array" ref="CE22">SUM(IF(($G$62:$G$3061=$G22)*($E$62:$E$3061=CE$6)*($I$62:$I$3061=$I22),$L$62:$L$3061,0))</f>
        <v>0</v>
      </c>
      <c r="CF22" s="406">
        <f t="array" ref="CF22">SUM(IF(($G$62:$G$3061=$G22)*($E$62:$E$3061=CF$6)*($I$62:$I$3061=$I22),$L$62:$L$3061,0))</f>
        <v>0</v>
      </c>
      <c r="CG22" s="406">
        <f t="array" ref="CG22">SUM(IF(($G$62:$G$3061=$G22)*($E$62:$E$3061=CG$6)*($I$62:$I$3061=$I22),$L$62:$L$3061,0))</f>
        <v>0</v>
      </c>
      <c r="CH22" s="406">
        <f t="array" ref="CH22">SUM(IF(($G$62:$G$3061=$G22)*($E$62:$E$3061=CH$6)*($I$62:$I$3061=$I22),$L$62:$L$3061,0))</f>
        <v>0</v>
      </c>
      <c r="CI22" s="406">
        <f t="array" ref="CI22">SUM(IF(($G$62:$G$3061=$G22)*($E$62:$E$3061=CI$6)*($I$62:$I$3061=$I22),$L$62:$L$3061,0))</f>
        <v>0</v>
      </c>
      <c r="CJ22" s="406">
        <f t="array" ref="CJ22">SUM(IF(($G$62:$G$3061=$G22)*($E$62:$E$3061=CJ$6)*($I$62:$I$3061=$I22),$L$62:$L$3061,0))</f>
        <v>0</v>
      </c>
      <c r="CK22" s="406">
        <f t="array" ref="CK22">SUM(IF(($G$62:$G$3061=$G22)*($E$62:$E$3061=CK$6)*($I$62:$I$3061=$I22),$L$62:$L$3061,0))</f>
        <v>0</v>
      </c>
      <c r="CL22" s="406">
        <f t="array" ref="CL22">SUM(IF(($G$62:$G$3061=$G22)*($E$62:$E$3061=CL$6)*($I$62:$I$3061=$I22),$L$62:$L$3061,0))</f>
        <v>0</v>
      </c>
      <c r="CM22" s="406">
        <f t="array" ref="CM22">SUM(IF(($G$62:$G$3061=$G22)*($E$62:$E$3061=CM$6)*($I$62:$I$3061=$I22),$L$62:$L$3061,0))</f>
        <v>0</v>
      </c>
      <c r="CN22" s="406">
        <f t="array" ref="CN22">SUM(IF(($G$62:$G$3061=$G22)*($E$62:$E$3061=CN$6)*($I$62:$I$3061=$I22),$L$62:$L$3061,0))</f>
        <v>0</v>
      </c>
      <c r="CO22" s="406">
        <f t="array" ref="CO22">SUM(IF(($G$62:$G$3061=$G22)*($E$62:$E$3061=CO$6)*($I$62:$I$3061=$I22),$L$62:$L$3061,0))</f>
        <v>0</v>
      </c>
      <c r="CP22" s="406">
        <f t="array" ref="CP22">SUM(IF(($G$62:$G$3061=$G22)*($E$62:$E$3061=CP$6)*($I$62:$I$3061=$I22),$L$62:$L$3061,0))</f>
        <v>0</v>
      </c>
      <c r="CQ22" s="406">
        <f t="array" ref="CQ22">SUM(IF(($G$62:$G$3061=$G22)*($E$62:$E$3061=CQ$6)*($I$62:$I$3061=$I22),$L$62:$L$3061,0))</f>
        <v>0</v>
      </c>
      <c r="CR22" s="406">
        <f t="array" ref="CR22">SUM(IF(($G$62:$G$3061=$G22)*($E$62:$E$3061=CR$6)*($I$62:$I$3061=$I22),$L$62:$L$3061,0))</f>
        <v>0</v>
      </c>
      <c r="CS22" s="406">
        <f t="array" ref="CS22">SUM(IF(($G$62:$G$3061=$G22)*($E$62:$E$3061=CS$6)*($I$62:$I$3061=$I22),$L$62:$L$3061,0))</f>
        <v>0</v>
      </c>
      <c r="CT22" s="406">
        <f t="array" ref="CT22">SUM(IF(($G$62:$G$3061=$G22)*($E$62:$E$3061=CT$6)*($I$62:$I$3061=$I22),$L$62:$L$3061,0))</f>
        <v>0</v>
      </c>
      <c r="CU22" s="406">
        <f t="array" ref="CU22">SUM(IF(($G$62:$G$3061=$G22)*($E$62:$E$3061=CU$6)*($I$62:$I$3061=$I22),$L$62:$L$3061,0))</f>
        <v>0</v>
      </c>
      <c r="CV22" s="406">
        <f t="array" ref="CV22">SUM(IF(($G$62:$G$3061=$G22)*($E$62:$E$3061=CV$6)*($I$62:$I$3061=$I22),$L$62:$L$3061,0))</f>
        <v>0</v>
      </c>
      <c r="CW22" s="406">
        <f t="array" ref="CW22">SUM(IF(($G$62:$G$3061=$G22)*($E$62:$E$3061=CW$6)*($I$62:$I$3061=$I22),$L$62:$L$3061,0))</f>
        <v>0</v>
      </c>
      <c r="CX22" s="406">
        <f t="array" ref="CX22">SUM(IF(($G$62:$G$3061=$G22)*($E$62:$E$3061=CX$6)*($I$62:$I$3061=$I22),$L$62:$L$3061,0))</f>
        <v>0</v>
      </c>
      <c r="CY22" s="406">
        <f t="array" ref="CY22">SUM(IF(($G$62:$G$3061=$G22)*($E$62:$E$3061=CY$6)*($I$62:$I$3061=$I22),$L$62:$L$3061,0))</f>
        <v>0</v>
      </c>
      <c r="CZ22" s="406">
        <f t="array" ref="CZ22">SUM(IF(($G$62:$G$3061=$G22)*($E$62:$E$3061=CZ$6)*($I$62:$I$3061=$I22),$L$62:$L$3061,0))</f>
        <v>0</v>
      </c>
      <c r="DA22" s="406">
        <f t="array" ref="DA22">SUM(IF(($G$62:$G$3061=$G22)*($E$62:$E$3061=DA$6)*($I$62:$I$3061=$I22),$L$62:$L$3061,0))</f>
        <v>0</v>
      </c>
      <c r="DB22" s="406">
        <f t="array" ref="DB22">SUM(IF(($G$62:$G$3061=$G22)*($E$62:$E$3061=DB$6)*($I$62:$I$3061=$I22),$L$62:$L$3061,0))</f>
        <v>0</v>
      </c>
      <c r="DC22" s="406">
        <f t="array" ref="DC22">SUM(IF(($G$62:$G$3061=$G22)*($E$62:$E$3061=DC$6)*($I$62:$I$3061=$I22),$L$62:$L$3061,0))</f>
        <v>0</v>
      </c>
      <c r="DD22" s="406">
        <f t="array" ref="DD22">SUM(IF(($G$62:$G$3061=$G22)*($E$62:$E$3061=DD$6)*($I$62:$I$3061=$I22),$L$62:$L$3061,0))</f>
        <v>0</v>
      </c>
      <c r="DE22" s="406">
        <f t="array" ref="DE22">SUM(IF(($G$62:$G$3061=$G22)*($E$62:$E$3061=DE$6)*($I$62:$I$3061=$I22),$L$62:$L$3061,0))</f>
        <v>0</v>
      </c>
      <c r="DF22" s="406">
        <f t="array" ref="DF22">SUM(IF(($G$62:$G$3061=$G22)*($E$62:$E$3061=DF$6)*($I$62:$I$3061=$I22),$L$62:$L$3061,0))</f>
        <v>0</v>
      </c>
      <c r="DG22" s="406">
        <f t="array" ref="DG22">SUM(IF(($G$62:$G$3061=$G22)*($E$62:$E$3061=DG$6)*($I$62:$I$3061=$I22),$L$62:$L$3061,0))</f>
        <v>0</v>
      </c>
      <c r="DH22" s="406">
        <f t="array" ref="DH22">SUM(IF(($G$62:$G$3061=$G22)*($E$62:$E$3061=DH$6)*($I$62:$I$3061=$I22),$L$62:$L$3061,0))</f>
        <v>0</v>
      </c>
      <c r="DI22" s="406">
        <f t="array" ref="DI22">SUM(IF(($G$62:$G$3061=$G22)*($E$62:$E$3061=DI$6)*($I$62:$I$3061=$I22),$L$62:$L$3061,0))</f>
        <v>0</v>
      </c>
      <c r="DJ22" s="406">
        <f t="array" ref="DJ22">SUM(IF(($G$62:$G$3061=$G22)*($E$62:$E$3061=DJ$6)*($I$62:$I$3061=$I22),$L$62:$L$3061,0))</f>
        <v>0</v>
      </c>
      <c r="DK22" s="406">
        <f t="array" ref="DK22">SUM(IF(($G$62:$G$3061=$G22)*($E$62:$E$3061=DK$6)*($I$62:$I$3061=$I22),$L$62:$L$3061,0))</f>
        <v>0</v>
      </c>
      <c r="DL22" s="406">
        <f t="array" ref="DL22">SUM(IF(($G$62:$G$3061=$G22)*($E$62:$E$3061=DL$6)*($I$62:$I$3061=$I22),$L$62:$L$3061,0))</f>
        <v>0</v>
      </c>
      <c r="DM22" s="406">
        <f t="array" ref="DM22">SUM(IF(($G$62:$G$3061=$G22)*($E$62:$E$3061=DM$6)*($I$62:$I$3061=$I22),$L$62:$L$3061,0))</f>
        <v>0</v>
      </c>
      <c r="DN22" s="406">
        <f t="array" ref="DN22">SUM(IF(($G$62:$G$3061=$G22)*($E$62:$E$3061=DN$6)*($I$62:$I$3061=$I22),$L$62:$L$3061,0))</f>
        <v>0</v>
      </c>
      <c r="DO22" s="406">
        <f t="array" ref="DO22">SUM(IF(($G$62:$G$3061=$G22)*($E$62:$E$3061=DO$6)*($I$62:$I$3061=$I22),$L$62:$L$3061,0))</f>
        <v>0</v>
      </c>
      <c r="DP22" s="406">
        <f t="array" ref="DP22">SUM(IF(($G$62:$G$3061=$G22)*($E$62:$E$3061=DP$6)*($I$62:$I$3061=$I22),$L$62:$L$3061,0))</f>
        <v>0</v>
      </c>
      <c r="DQ22" s="406">
        <f t="array" ref="DQ22">SUM(IF(($G$62:$G$3061=$G22)*($E$62:$E$3061=DQ$6)*($I$62:$I$3061=$I22),$L$62:$L$3061,0))</f>
        <v>0</v>
      </c>
      <c r="DR22" s="406">
        <f t="array" ref="DR22">SUM(IF(($G$62:$G$3061=$G22)*($E$62:$E$3061=DR$6)*($I$62:$I$3061=$I22),$L$62:$L$3061,0))</f>
        <v>0</v>
      </c>
      <c r="DS22" s="406">
        <f t="array" ref="DS22">SUM(IF(($G$62:$G$3061=$G22)*($E$62:$E$3061=DS$6)*($I$62:$I$3061=$I22),$L$62:$L$3061,0))</f>
        <v>0</v>
      </c>
      <c r="DT22" s="406">
        <f t="array" ref="DT22">SUM(IF(($G$62:$G$3061=$G22)*($E$62:$E$3061=DT$6)*($I$62:$I$3061=$I22),$L$62:$L$3061,0))</f>
        <v>0</v>
      </c>
      <c r="DU22" s="406">
        <f t="array" ref="DU22">SUM(IF(($G$62:$G$3061=$G22)*($E$62:$E$3061=DU$6)*($I$62:$I$3061=$I22),$L$62:$L$3061,0))</f>
        <v>0</v>
      </c>
      <c r="DY22" s="1" t="s">
        <v>138</v>
      </c>
      <c r="DZ22" s="1">
        <f t="array" ref="DZ22">SUM(IF(($E$62:$E$3061=DZ$12)*($I$62:$I$3061=$DY22),$L$62:$L$3061,0))</f>
        <v>0</v>
      </c>
      <c r="EA22" s="1">
        <f t="array" ref="EA22">SUM(IF(($E$62:$E$3061=EA$12)*($I$62:$I$3061=$DY22),$L$62:$L$3061,0))</f>
        <v>0</v>
      </c>
      <c r="EB22" s="1">
        <f t="array" ref="EB22">SUM(IF(($E$62:$E$3061=EB$12)*($I$62:$I$3061=$DY22),$L$62:$L$3061,0))</f>
        <v>0</v>
      </c>
      <c r="EC22" s="1">
        <f t="array" ref="EC22">SUM(IF(($E$62:$E$3061=EC$12)*($I$62:$I$3061=$DY22),$L$62:$L$3061,0))</f>
        <v>0</v>
      </c>
      <c r="ED22" s="1">
        <f t="array" ref="ED22">SUM(IF(($E$62:$E$3061=ED$12)*($I$62:$I$3061=$DY22),$L$62:$L$3061,0))</f>
        <v>0</v>
      </c>
      <c r="EE22" s="1">
        <f t="array" ref="EE22">SUM(IF(($E$62:$E$3061=EE$12)*($I$62:$I$3061=$DY22),$L$62:$L$3061,0))</f>
        <v>0</v>
      </c>
      <c r="EF22" s="1">
        <f t="array" ref="EF22">SUM(IF(($E$62:$E$3061=EF$12)*($I$62:$I$3061=$DY22),$L$62:$L$3061,0))</f>
        <v>0</v>
      </c>
      <c r="EG22" s="1">
        <f t="array" ref="EG22">SUM(IF(($E$62:$E$3061=EG$12)*($I$62:$I$3061=$DY22),$L$62:$L$3061,0))</f>
        <v>0</v>
      </c>
      <c r="EH22" s="1">
        <f t="array" ref="EH22">SUM(IF(($E$62:$E$3061=EH$12)*($I$62:$I$3061=$DY22),$L$62:$L$3061,0))</f>
        <v>0</v>
      </c>
      <c r="EI22" s="1">
        <f t="array" ref="EI22">SUM(IF(($E$62:$E$3061=EI$12)*($I$62:$I$3061=$DY22),$L$62:$L$3061,0))</f>
        <v>0</v>
      </c>
      <c r="EJ22" s="1">
        <f t="array" ref="EJ22">SUM(IF(($E$62:$E$3061=EJ$12)*($I$62:$I$3061=$DY22),$L$62:$L$3061,0))</f>
        <v>0</v>
      </c>
      <c r="EK22" s="1">
        <f t="array" ref="EK22">SUM(IF(($E$62:$E$3061=EK$12)*($I$62:$I$3061=$DY22),$L$62:$L$3061,0))</f>
        <v>0</v>
      </c>
      <c r="EL22" s="1">
        <f t="array" ref="EL22">SUM(IF(($E$62:$E$3061=EL$12)*($I$62:$I$3061=$DY22),$L$62:$L$3061,0))</f>
        <v>0</v>
      </c>
      <c r="EM22" s="1">
        <f t="array" ref="EM22">SUM(IF(($E$62:$E$3061=EM$12)*($I$62:$I$3061=$DY22),$L$62:$L$3061,0))</f>
        <v>0</v>
      </c>
      <c r="EN22" s="1">
        <f t="array" ref="EN22">SUM(IF(($E$62:$E$3061=EN$12)*($I$62:$I$3061=$DY22),$L$62:$L$3061,0))</f>
        <v>0</v>
      </c>
      <c r="EO22" s="1">
        <f t="array" ref="EO22">SUM(IF(($E$62:$E$3061=EO$12)*($I$62:$I$3061=$DY22),$L$62:$L$3061,0))</f>
        <v>0</v>
      </c>
      <c r="EP22" s="1">
        <f t="array" ref="EP22">SUM(IF(($E$62:$E$3061=EP$12)*($I$62:$I$3061=$DY22),$L$62:$L$3061,0))</f>
        <v>0</v>
      </c>
      <c r="EQ22" s="1">
        <f t="array" ref="EQ22">SUM(IF(($E$62:$E$3061=EQ$12)*($I$62:$I$3061=$DY22),$L$62:$L$3061,0))</f>
        <v>0</v>
      </c>
      <c r="ER22" s="1">
        <f t="array" ref="ER22">SUM(IF(($E$62:$E$3061=ER$12)*($I$62:$I$3061=$DY22),$L$62:$L$3061,0))</f>
        <v>0</v>
      </c>
      <c r="ES22" s="1">
        <f t="array" ref="ES22">SUM(IF(($E$62:$E$3061=ES$12)*($I$62:$I$3061=$DY22),$L$62:$L$3061,0))</f>
        <v>0</v>
      </c>
      <c r="ET22" s="1">
        <f t="array" ref="ET22">SUM(IF(($E$62:$E$3061=ET$12)*($I$62:$I$3061=$DY22),$L$62:$L$3061,0))</f>
        <v>0</v>
      </c>
      <c r="EU22" s="1">
        <f t="array" ref="EU22">SUM(IF(($E$62:$E$3061=EU$12)*($I$62:$I$3061=$DY22),$L$62:$L$3061,0))</f>
        <v>0</v>
      </c>
      <c r="EV22" s="1">
        <f t="array" ref="EV22">SUM(IF(($E$62:$E$3061=EV$12)*($I$62:$I$3061=$DY22),$L$62:$L$3061,0))</f>
        <v>0</v>
      </c>
      <c r="EW22" s="1">
        <f t="array" ref="EW22">SUM(IF(($E$62:$E$3061=EW$12)*($I$62:$I$3061=$DY22),$L$62:$L$3061,0))</f>
        <v>0</v>
      </c>
      <c r="EX22" s="1">
        <f t="array" ref="EX22">SUM(IF(($E$62:$E$3061=EX$12)*($I$62:$I$3061=$DY22),$L$62:$L$3061,0))</f>
        <v>0</v>
      </c>
      <c r="EY22" s="1">
        <f t="array" ref="EY22">SUM(IF(($E$62:$E$3061=EY$12)*($I$62:$I$3061=$DY22),$L$62:$L$3061,0))</f>
        <v>0</v>
      </c>
      <c r="EZ22" s="1">
        <f t="array" ref="EZ22">SUM(IF(($E$62:$E$3061=EZ$12)*($I$62:$I$3061=$DY22),$L$62:$L$3061,0))</f>
        <v>0</v>
      </c>
      <c r="FA22" s="1">
        <f t="array" ref="FA22">SUM(IF(($E$62:$E$3061=FA$12)*($I$62:$I$3061=$DY22),$L$62:$L$3061,0))</f>
        <v>0</v>
      </c>
      <c r="FB22" s="1">
        <f t="array" ref="FB22">SUM(IF(($E$62:$E$3061=FB$12)*($I$62:$I$3061=$DY22),$L$62:$L$3061,0))</f>
        <v>0</v>
      </c>
      <c r="FC22" s="1">
        <f t="array" ref="FC22">SUM(IF(($E$62:$E$3061=FC$12)*($I$62:$I$3061=$DY22),$L$62:$L$3061,0))</f>
        <v>0</v>
      </c>
      <c r="FD22" s="1">
        <f t="array" ref="FD22">SUM(IF(($E$62:$E$3061=FD$12)*($I$62:$I$3061=$DY22),$L$62:$L$3061,0))</f>
        <v>0</v>
      </c>
      <c r="FE22" s="1">
        <f t="array" ref="FE22">SUM(IF(($E$62:$E$3061=FE$12)*($I$62:$I$3061=$DY22),$L$62:$L$3061,0))</f>
        <v>0</v>
      </c>
      <c r="FF22" s="1">
        <f t="array" ref="FF22">SUM(IF(($E$62:$E$3061=FF$12)*($I$62:$I$3061=$DY22),$L$62:$L$3061,0))</f>
        <v>0</v>
      </c>
      <c r="FG22" s="1">
        <f t="array" ref="FG22">SUM(IF(($E$62:$E$3061=FG$12)*($I$62:$I$3061=$DY22),$L$62:$L$3061,0))</f>
        <v>0</v>
      </c>
      <c r="FH22" s="1">
        <f t="array" ref="FH22">SUM(IF(($E$62:$E$3061=FH$12)*($I$62:$I$3061=$DY22),$L$62:$L$3061,0))</f>
        <v>0</v>
      </c>
      <c r="FI22" s="1">
        <f t="array" ref="FI22">SUM(IF(($E$62:$E$3061=FI$12)*($I$62:$I$3061=$DY22),$L$62:$L$3061,0))</f>
        <v>0</v>
      </c>
      <c r="FJ22" s="1">
        <f t="array" ref="FJ22">SUM(IF(($E$62:$E$3061=FJ$12)*($I$62:$I$3061=$DY22),$L$62:$L$3061,0))</f>
        <v>0</v>
      </c>
      <c r="FK22" s="1">
        <f t="array" ref="FK22">SUM(IF(($E$62:$E$3061=FK$12)*($I$62:$I$3061=$DY22),$L$62:$L$3061,0))</f>
        <v>0</v>
      </c>
      <c r="FL22" s="1">
        <f t="array" ref="FL22">SUM(IF(($E$62:$E$3061=FL$12)*($I$62:$I$3061=$DY22),$L$62:$L$3061,0))</f>
        <v>0</v>
      </c>
      <c r="FM22" s="1">
        <f t="array" ref="FM22">SUM(IF(($E$62:$E$3061=FM$12)*($I$62:$I$3061=$DY22),$L$62:$L$3061,0))</f>
        <v>0</v>
      </c>
      <c r="FN22" s="1">
        <f t="array" ref="FN22">SUM(IF(($E$62:$E$3061=FN$12)*($I$62:$I$3061=$DY22),$L$62:$L$3061,0))</f>
        <v>0</v>
      </c>
      <c r="FO22" s="1">
        <f t="array" ref="FO22">SUM(IF(($E$62:$E$3061=FO$12)*($I$62:$I$3061=$DY22),$L$62:$L$3061,0))</f>
        <v>0</v>
      </c>
      <c r="FP22" s="1">
        <f t="array" ref="FP22">SUM(IF(($E$62:$E$3061=FP$12)*($I$62:$I$3061=$DY22),$L$62:$L$3061,0))</f>
        <v>0</v>
      </c>
      <c r="FQ22" s="1">
        <f t="array" ref="FQ22">SUM(IF(($E$62:$E$3061=FQ$12)*($I$62:$I$3061=$DY22),$L$62:$L$3061,0))</f>
        <v>0</v>
      </c>
      <c r="FR22" s="1">
        <f t="array" ref="FR22">SUM(IF(($E$62:$E$3061=FR$12)*($I$62:$I$3061=$DY22),$L$62:$L$3061,0))</f>
        <v>0</v>
      </c>
      <c r="FS22" s="1">
        <f t="array" ref="FS22">SUM(IF(($E$62:$E$3061=FS$12)*($I$62:$I$3061=$DY22),$L$62:$L$3061,0))</f>
        <v>0</v>
      </c>
      <c r="FT22" s="1">
        <f t="array" ref="FT22">SUM(IF(($E$62:$E$3061=FT$12)*($I$62:$I$3061=$DY22),$L$62:$L$3061,0))</f>
        <v>0</v>
      </c>
      <c r="FU22" s="1">
        <f t="array" ref="FU22">SUM(IF(($E$62:$E$3061=FU$12)*($I$62:$I$3061=$DY22),$L$62:$L$3061,0))</f>
        <v>0</v>
      </c>
      <c r="FV22" s="1">
        <f t="array" ref="FV22">SUM(IF(($E$62:$E$3061=FV$12)*($I$62:$I$3061=$DY22),$L$62:$L$3061,0))</f>
        <v>0</v>
      </c>
      <c r="FW22" s="1">
        <f t="array" ref="FW22">SUM(IF(($E$62:$E$3061=FW$12)*($I$62:$I$3061=$DY22),$L$62:$L$3061,0))</f>
        <v>0</v>
      </c>
      <c r="FX22" s="1">
        <f t="array" ref="FX22">SUM(IF(($E$62:$E$3061=FX$12)*($I$62:$I$3061=$DY22),$L$62:$L$3061,0))</f>
        <v>0</v>
      </c>
      <c r="FY22" s="1">
        <f t="array" ref="FY22">SUM(IF(($E$62:$E$3061=FY$12)*($I$62:$I$3061=$DY22),$L$62:$L$3061,0))</f>
        <v>0</v>
      </c>
      <c r="FZ22" s="1">
        <f t="array" ref="FZ22">SUM(IF(($E$62:$E$3061=FZ$12)*($I$62:$I$3061=$DY22),$L$62:$L$3061,0))</f>
        <v>0</v>
      </c>
      <c r="GA22" s="1">
        <f t="array" ref="GA22">SUM(IF(($E$62:$E$3061=GA$12)*($I$62:$I$3061=$DY22),$L$62:$L$3061,0))</f>
        <v>0</v>
      </c>
      <c r="GB22" s="1">
        <f t="array" ref="GB22">SUM(IF(($E$62:$E$3061=GB$12)*($I$62:$I$3061=$DY22),$L$62:$L$3061,0))</f>
        <v>0</v>
      </c>
      <c r="GC22" s="1">
        <f t="array" ref="GC22">SUM(IF(($E$62:$E$3061=GC$12)*($I$62:$I$3061=$DY22),$L$62:$L$3061,0))</f>
        <v>0</v>
      </c>
      <c r="GD22" s="1">
        <f t="array" ref="GD22">SUM(IF(($E$62:$E$3061=GD$12)*($I$62:$I$3061=$DY22),$L$62:$L$3061,0))</f>
        <v>0</v>
      </c>
      <c r="GE22" s="1">
        <f t="array" ref="GE22">SUM(IF(($E$62:$E$3061=GE$12)*($I$62:$I$3061=$DY22),$L$62:$L$3061,0))</f>
        <v>0</v>
      </c>
      <c r="GF22" s="1">
        <f t="array" ref="GF22">SUM(IF(($E$62:$E$3061=GF$12)*($I$62:$I$3061=$DY22),$L$62:$L$3061,0))</f>
        <v>0</v>
      </c>
      <c r="GG22" s="1">
        <f t="array" ref="GG22">SUM(IF(($E$62:$E$3061=GG$12)*($I$62:$I$3061=$DY22),$L$62:$L$3061,0))</f>
        <v>0</v>
      </c>
      <c r="GH22" s="1">
        <f t="array" ref="GH22">SUM(IF(($E$62:$E$3061=GH$12)*($I$62:$I$3061=$DY22),$L$62:$L$3061,0))</f>
        <v>0</v>
      </c>
      <c r="GI22" s="1">
        <f t="array" ref="GI22">SUM(IF(($E$62:$E$3061=GI$12)*($I$62:$I$3061=$DY22),$L$62:$L$3061,0))</f>
        <v>0</v>
      </c>
      <c r="GJ22" s="1">
        <f t="array" ref="GJ22">SUM(IF(($E$62:$E$3061=GJ$12)*($I$62:$I$3061=$DY22),$L$62:$L$3061,0))</f>
        <v>0</v>
      </c>
      <c r="GK22" s="1">
        <f t="array" ref="GK22">SUM(IF(($E$62:$E$3061=GK$12)*($I$62:$I$3061=$DY22),$L$62:$L$3061,0))</f>
        <v>0</v>
      </c>
      <c r="GL22" s="1">
        <f t="array" ref="GL22">SUM(IF(($E$62:$E$3061=GL$12)*($I$62:$I$3061=$DY22),$L$62:$L$3061,0))</f>
        <v>0</v>
      </c>
      <c r="GM22" s="1">
        <f t="array" ref="GM22">SUM(IF(($E$62:$E$3061=GM$12)*($I$62:$I$3061=$DY22),$L$62:$L$3061,0))</f>
        <v>0</v>
      </c>
      <c r="GN22" s="1">
        <f t="array" ref="GN22">SUM(IF(($E$62:$E$3061=GN$12)*($I$62:$I$3061=$DY22),$L$62:$L$3061,0))</f>
        <v>0</v>
      </c>
      <c r="GO22" s="1">
        <f t="array" ref="GO22">SUM(IF(($E$62:$E$3061=GO$12)*($I$62:$I$3061=$DY22),$L$62:$L$3061,0))</f>
        <v>0</v>
      </c>
      <c r="GP22" s="1">
        <f t="array" ref="GP22">SUM(IF(($E$62:$E$3061=GP$12)*($I$62:$I$3061=$DY22),$L$62:$L$3061,0))</f>
        <v>0</v>
      </c>
      <c r="GQ22" s="1">
        <f t="array" ref="GQ22">SUM(IF(($E$62:$E$3061=GQ$12)*($I$62:$I$3061=$DY22),$L$62:$L$3061,0))</f>
        <v>0</v>
      </c>
      <c r="GR22" s="1">
        <f t="array" ref="GR22">SUM(IF(($E$62:$E$3061=GR$12)*($I$62:$I$3061=$DY22),$L$62:$L$3061,0))</f>
        <v>0</v>
      </c>
      <c r="GS22" s="1">
        <f t="array" ref="GS22">SUM(IF(($E$62:$E$3061=GS$12)*($I$62:$I$3061=$DY22),$L$62:$L$3061,0))</f>
        <v>0</v>
      </c>
      <c r="GT22" s="1">
        <f t="array" ref="GT22">SUM(IF(($E$62:$E$3061=GT$12)*($I$62:$I$3061=$DY22),$L$62:$L$3061,0))</f>
        <v>0</v>
      </c>
      <c r="GU22" s="1">
        <f t="array" ref="GU22">SUM(IF(($E$62:$E$3061=GU$12)*($I$62:$I$3061=$DY22),$L$62:$L$3061,0))</f>
        <v>0</v>
      </c>
      <c r="GV22" s="1">
        <f t="array" ref="GV22">SUM(IF(($E$62:$E$3061=GV$12)*($I$62:$I$3061=$DY22),$L$62:$L$3061,0))</f>
        <v>0</v>
      </c>
      <c r="GW22" s="1">
        <f t="array" ref="GW22">SUM(IF(($E$62:$E$3061=GW$12)*($I$62:$I$3061=$DY22),$L$62:$L$3061,0))</f>
        <v>0</v>
      </c>
      <c r="GX22" s="1">
        <f t="array" ref="GX22">SUM(IF(($E$62:$E$3061=GX$12)*($I$62:$I$3061=$DY22),$L$62:$L$3061,0))</f>
        <v>0</v>
      </c>
      <c r="GY22" s="1">
        <f t="array" ref="GY22">SUM(IF(($E$62:$E$3061=GY$12)*($I$62:$I$3061=$DY22),$L$62:$L$3061,0))</f>
        <v>0</v>
      </c>
      <c r="GZ22" s="1">
        <f t="array" ref="GZ22">SUM(IF(($E$62:$E$3061=GZ$12)*($I$62:$I$3061=$DY22),$L$62:$L$3061,0))</f>
        <v>0</v>
      </c>
      <c r="HA22" s="1">
        <f t="array" ref="HA22">SUM(IF(($E$62:$E$3061=HA$12)*($I$62:$I$3061=$DY22),$L$62:$L$3061,0))</f>
        <v>0</v>
      </c>
      <c r="HB22" s="1">
        <f t="array" ref="HB22">SUM(IF(($E$62:$E$3061=HB$12)*($I$62:$I$3061=$DY22),$L$62:$L$3061,0))</f>
        <v>0</v>
      </c>
      <c r="HC22" s="1">
        <f t="shared" si="2"/>
        <v>0</v>
      </c>
      <c r="HD22" s="1">
        <f t="shared" si="3"/>
        <v>0</v>
      </c>
      <c r="HE22" s="1">
        <f t="shared" si="4"/>
        <v>0</v>
      </c>
      <c r="HF22">
        <v>0.9</v>
      </c>
    </row>
    <row r="23" spans="3:214" ht="14.25" hidden="1" customHeight="1" x14ac:dyDescent="0.15">
      <c r="C23" s="362"/>
      <c r="D23" s="362"/>
      <c r="E23" s="354" t="str">
        <f t="shared" si="1"/>
        <v/>
      </c>
      <c r="F23" s="362"/>
      <c r="G23" s="362" t="s">
        <v>46</v>
      </c>
      <c r="H23" s="407"/>
      <c r="I23" s="409" t="str">
        <f t="shared" si="5"/>
        <v/>
      </c>
      <c r="J23" s="408"/>
      <c r="K23" s="408"/>
      <c r="L23" s="408">
        <f t="array" ref="L23">SUM(IF($G$62:$G$3061=$G23,$L$62:$L$3061,0))</f>
        <v>0</v>
      </c>
      <c r="M23" s="408"/>
      <c r="N23" s="410"/>
      <c r="O23" s="410"/>
      <c r="P23" s="82"/>
      <c r="R23" s="474" t="str">
        <f>IF(MAX(U23:AI23)=0,"",MAX(U23:AI23))</f>
        <v/>
      </c>
      <c r="S23" s="162" t="str">
        <f t="shared" si="6"/>
        <v/>
      </c>
      <c r="T23" s="1" t="str">
        <f>IF($L23=0,"",ROUND(SUMPRODUCT(U$6:AI$6,U23:AI23)/$L23,3))</f>
        <v/>
      </c>
      <c r="U23" s="406">
        <f t="array" ref="U23">SUM(IF(($G$62:$G$3061=$G23)*($I$62:$I$3061=U$5),$L$62:$L$3061,0))</f>
        <v>0</v>
      </c>
      <c r="V23" s="406">
        <f t="array" ref="V23">SUM(IF(($G$62:$G$3061=$G23)*($I$62:$I$3061=V$5),$L$62:$L$3061,0))</f>
        <v>0</v>
      </c>
      <c r="W23" s="406">
        <f t="array" ref="W23">SUM(IF(($G$62:$G$3061=$G23)*($I$62:$I$3061=W$5),$L$62:$L$3061,0))</f>
        <v>0</v>
      </c>
      <c r="X23" s="406">
        <f t="array" ref="X23">SUM(IF(($G$62:$G$3061=$G23)*($I$62:$I$3061=X$5),$L$62:$L$3061,0))</f>
        <v>0</v>
      </c>
      <c r="Y23" s="406">
        <f t="array" ref="Y23">SUM(IF(($G$62:$G$3061=$G23)*($I$62:$I$3061=Y$5),$L$62:$L$3061,0))</f>
        <v>0</v>
      </c>
      <c r="Z23" s="406">
        <f t="array" ref="Z23">SUM(IF(($G$62:$G$3061=$G23)*($I$62:$I$3061=Z$5),$L$62:$L$3061,0))</f>
        <v>0</v>
      </c>
      <c r="AA23" s="406">
        <f t="array" ref="AA23">SUM(IF(($G$62:$G$3061=$G23)*($I$62:$I$3061=AA$5),$L$62:$L$3061,0))</f>
        <v>0</v>
      </c>
      <c r="AB23" s="406">
        <f t="array" ref="AB23">SUM(IF(($G$62:$G$3061=$G23)*($I$62:$I$3061=AB$5),$L$62:$L$3061,0))</f>
        <v>0</v>
      </c>
      <c r="AC23" s="406">
        <f t="array" ref="AC23">SUM(IF(($G$62:$G$3061=$G23)*($I$62:$I$3061=AC$5),$L$62:$L$3061,0))</f>
        <v>0</v>
      </c>
      <c r="AD23" s="406">
        <f t="array" ref="AD23">SUM(IF(($G$62:$G$3061=$G23)*($I$62:$I$3061=AD$5),$L$62:$L$3061,0))</f>
        <v>0</v>
      </c>
      <c r="AE23" s="406">
        <f t="array" ref="AE23">SUM(IF(($G$62:$G$3061=$G23)*($I$62:$I$3061=AE$5),$L$62:$L$3061,0))</f>
        <v>0</v>
      </c>
      <c r="AF23" s="406">
        <f t="array" ref="AF23">SUM(IF(($G$62:$G$3061=$G23)*($I$62:$I$3061=AF$5),$L$62:$L$3061,0))</f>
        <v>0</v>
      </c>
      <c r="AG23" s="406">
        <f t="array" ref="AG23">SUM(IF(($G$62:$G$3061=$G23)*($I$62:$I$3061=AG$5),$L$62:$L$3061,0))</f>
        <v>0</v>
      </c>
      <c r="AH23" s="406">
        <f t="array" ref="AH23">SUM(IF(($G$62:$G$3061=$G23)*($I$62:$I$3061=AH$5),$L$62:$L$3061,0))</f>
        <v>0</v>
      </c>
      <c r="AI23" s="406">
        <f t="array" ref="AI23">SUM(IF(($G$62:$G$3061=$G23)*($I$62:$I$3061=AI$5),$L$62:$L$3061,0))</f>
        <v>0</v>
      </c>
      <c r="AS23" s="406">
        <f t="array" ref="AS23">SUM(IF(($G$62:$G$3061=$G23)*($E$62:$E$3061=AS$6)*($I$62:$I$3061=$I23),$L$62:$L$3061,0))</f>
        <v>0</v>
      </c>
      <c r="AT23" s="406">
        <f t="array" ref="AT23">SUM(IF(($G$62:$G$3061=$G23)*($E$62:$E$3061=AT$6)*($I$62:$I$3061=$I23),$L$62:$L$3061,0))</f>
        <v>0</v>
      </c>
      <c r="AU23" s="406">
        <f t="array" ref="AU23">SUM(IF(($G$62:$G$3061=$G23)*($E$62:$E$3061=AU$6)*($I$62:$I$3061=$I23),$L$62:$L$3061,0))</f>
        <v>0</v>
      </c>
      <c r="AV23" s="406">
        <f t="array" ref="AV23">SUM(IF(($G$62:$G$3061=$G23)*($E$62:$E$3061=AV$6)*($I$62:$I$3061=$I23),$L$62:$L$3061,0))</f>
        <v>0</v>
      </c>
      <c r="AW23" s="406">
        <f t="array" ref="AW23">SUM(IF(($G$62:$G$3061=$G23)*($E$62:$E$3061=AW$6)*($I$62:$I$3061=$I23),$L$62:$L$3061,0))</f>
        <v>0</v>
      </c>
      <c r="AX23" s="406">
        <f t="array" ref="AX23">SUM(IF(($G$62:$G$3061=$G23)*($E$62:$E$3061=AX$6)*($I$62:$I$3061=$I23),$L$62:$L$3061,0))</f>
        <v>0</v>
      </c>
      <c r="AY23" s="406">
        <f t="array" ref="AY23">SUM(IF(($G$62:$G$3061=$G23)*($E$62:$E$3061=AY$6)*($I$62:$I$3061=$I23),$L$62:$L$3061,0))</f>
        <v>0</v>
      </c>
      <c r="AZ23" s="406">
        <f t="array" ref="AZ23">SUM(IF(($G$62:$G$3061=$G23)*($E$62:$E$3061=AZ$6)*($I$62:$I$3061=$I23),$L$62:$L$3061,0))</f>
        <v>0</v>
      </c>
      <c r="BA23" s="406">
        <f t="array" ref="BA23">SUM(IF(($G$62:$G$3061=$G23)*($E$62:$E$3061=BA$6)*($I$62:$I$3061=$I23),$L$62:$L$3061,0))</f>
        <v>0</v>
      </c>
      <c r="BB23" s="406">
        <f t="array" ref="BB23">SUM(IF(($G$62:$G$3061=$G23)*($E$62:$E$3061=BB$6)*($I$62:$I$3061=$I23),$L$62:$L$3061,0))</f>
        <v>0</v>
      </c>
      <c r="BC23" s="406">
        <f t="array" ref="BC23">SUM(IF(($G$62:$G$3061=$G23)*($E$62:$E$3061=BC$6)*($I$62:$I$3061=$I23),$L$62:$L$3061,0))</f>
        <v>0</v>
      </c>
      <c r="BD23" s="406">
        <f t="array" ref="BD23">SUM(IF(($G$62:$G$3061=$G23)*($E$62:$E$3061=BD$6)*($I$62:$I$3061=$I23),$L$62:$L$3061,0))</f>
        <v>0</v>
      </c>
      <c r="BE23" s="406">
        <f t="array" ref="BE23">SUM(IF(($G$62:$G$3061=$G23)*($E$62:$E$3061=BE$6)*($I$62:$I$3061=$I23),$L$62:$L$3061,0))</f>
        <v>0</v>
      </c>
      <c r="BF23" s="406">
        <f t="array" ref="BF23">SUM(IF(($G$62:$G$3061=$G23)*($E$62:$E$3061=BF$6)*($I$62:$I$3061=$I23),$L$62:$L$3061,0))</f>
        <v>0</v>
      </c>
      <c r="BG23" s="406">
        <f t="array" ref="BG23">SUM(IF(($G$62:$G$3061=$G23)*($E$62:$E$3061=BG$6)*($I$62:$I$3061=$I23),$L$62:$L$3061,0))</f>
        <v>0</v>
      </c>
      <c r="BH23" s="406">
        <f t="array" ref="BH23">SUM(IF(($G$62:$G$3061=$G23)*($E$62:$E$3061=BH$6)*($I$62:$I$3061=$I23),$L$62:$L$3061,0))</f>
        <v>0</v>
      </c>
      <c r="BI23" s="406">
        <f t="array" ref="BI23">SUM(IF(($G$62:$G$3061=$G23)*($E$62:$E$3061=BI$6)*($I$62:$I$3061=$I23),$L$62:$L$3061,0))</f>
        <v>0</v>
      </c>
      <c r="BJ23" s="406">
        <f t="array" ref="BJ23">SUM(IF(($G$62:$G$3061=$G23)*($E$62:$E$3061=BJ$6)*($I$62:$I$3061=$I23),$L$62:$L$3061,0))</f>
        <v>0</v>
      </c>
      <c r="BK23" s="406">
        <f t="array" ref="BK23">SUM(IF(($G$62:$G$3061=$G23)*($E$62:$E$3061=BK$6)*($I$62:$I$3061=$I23),$L$62:$L$3061,0))</f>
        <v>0</v>
      </c>
      <c r="BL23" s="406">
        <f t="array" ref="BL23">SUM(IF(($G$62:$G$3061=$G23)*($E$62:$E$3061=BL$6)*($I$62:$I$3061=$I23),$L$62:$L$3061,0))</f>
        <v>0</v>
      </c>
      <c r="BM23" s="406">
        <f t="array" ref="BM23">SUM(IF(($G$62:$G$3061=$G23)*($E$62:$E$3061=BM$6)*($I$62:$I$3061=$I23),$L$62:$L$3061,0))</f>
        <v>0</v>
      </c>
      <c r="BN23" s="406">
        <f t="array" ref="BN23">SUM(IF(($G$62:$G$3061=$G23)*($E$62:$E$3061=BN$6)*($I$62:$I$3061=$I23),$L$62:$L$3061,0))</f>
        <v>0</v>
      </c>
      <c r="BO23" s="406">
        <f t="array" ref="BO23">SUM(IF(($G$62:$G$3061=$G23)*($E$62:$E$3061=BO$6)*($I$62:$I$3061=$I23),$L$62:$L$3061,0))</f>
        <v>0</v>
      </c>
      <c r="BP23" s="406">
        <f t="array" ref="BP23">SUM(IF(($G$62:$G$3061=$G23)*($E$62:$E$3061=BP$6)*($I$62:$I$3061=$I23),$L$62:$L$3061,0))</f>
        <v>0</v>
      </c>
      <c r="BQ23" s="406">
        <f t="array" ref="BQ23">SUM(IF(($G$62:$G$3061=$G23)*($E$62:$E$3061=BQ$6)*($I$62:$I$3061=$I23),$L$62:$L$3061,0))</f>
        <v>0</v>
      </c>
      <c r="BR23" s="406">
        <f t="array" ref="BR23">SUM(IF(($G$62:$G$3061=$G23)*($E$62:$E$3061=BR$6)*($I$62:$I$3061=$I23),$L$62:$L$3061,0))</f>
        <v>0</v>
      </c>
      <c r="BS23" s="406">
        <f t="array" ref="BS23">SUM(IF(($G$62:$G$3061=$G23)*($E$62:$E$3061=BS$6)*($I$62:$I$3061=$I23),$L$62:$L$3061,0))</f>
        <v>0</v>
      </c>
      <c r="BT23" s="406">
        <f t="array" ref="BT23">SUM(IF(($G$62:$G$3061=$G23)*($E$62:$E$3061=BT$6)*($I$62:$I$3061=$I23),$L$62:$L$3061,0))</f>
        <v>0</v>
      </c>
      <c r="BU23" s="406">
        <f t="array" ref="BU23">SUM(IF(($G$62:$G$3061=$G23)*($E$62:$E$3061=BU$6)*($I$62:$I$3061=$I23),$L$62:$L$3061,0))</f>
        <v>0</v>
      </c>
      <c r="BV23" s="406">
        <f t="array" ref="BV23">SUM(IF(($G$62:$G$3061=$G23)*($E$62:$E$3061=BV$6)*($I$62:$I$3061=$I23),$L$62:$L$3061,0))</f>
        <v>0</v>
      </c>
      <c r="BW23" s="406">
        <f t="array" ref="BW23">SUM(IF(($G$62:$G$3061=$G23)*($E$62:$E$3061=BW$6)*($I$62:$I$3061=$I23),$L$62:$L$3061,0))</f>
        <v>0</v>
      </c>
      <c r="BX23" s="406">
        <f t="array" ref="BX23">SUM(IF(($G$62:$G$3061=$G23)*($E$62:$E$3061=BX$6)*($I$62:$I$3061=$I23),$L$62:$L$3061,0))</f>
        <v>0</v>
      </c>
      <c r="BY23" s="406">
        <f t="array" ref="BY23">SUM(IF(($G$62:$G$3061=$G23)*($E$62:$E$3061=BY$6)*($I$62:$I$3061=$I23),$L$62:$L$3061,0))</f>
        <v>0</v>
      </c>
      <c r="BZ23" s="406">
        <f t="array" ref="BZ23">SUM(IF(($G$62:$G$3061=$G23)*($E$62:$E$3061=BZ$6)*($I$62:$I$3061=$I23),$L$62:$L$3061,0))</f>
        <v>0</v>
      </c>
      <c r="CA23" s="406">
        <f t="array" ref="CA23">SUM(IF(($G$62:$G$3061=$G23)*($E$62:$E$3061=CA$6)*($I$62:$I$3061=$I23),$L$62:$L$3061,0))</f>
        <v>0</v>
      </c>
      <c r="CB23" s="406">
        <f t="array" ref="CB23">SUM(IF(($G$62:$G$3061=$G23)*($E$62:$E$3061=CB$6)*($I$62:$I$3061=$I23),$L$62:$L$3061,0))</f>
        <v>0</v>
      </c>
      <c r="CC23" s="406">
        <f t="array" ref="CC23">SUM(IF(($G$62:$G$3061=$G23)*($E$62:$E$3061=CC$6)*($I$62:$I$3061=$I23),$L$62:$L$3061,0))</f>
        <v>0</v>
      </c>
      <c r="CD23" s="406">
        <f t="array" ref="CD23">SUM(IF(($G$62:$G$3061=$G23)*($E$62:$E$3061=CD$6)*($I$62:$I$3061=$I23),$L$62:$L$3061,0))</f>
        <v>0</v>
      </c>
      <c r="CE23" s="406">
        <f t="array" ref="CE23">SUM(IF(($G$62:$G$3061=$G23)*($E$62:$E$3061=CE$6)*($I$62:$I$3061=$I23),$L$62:$L$3061,0))</f>
        <v>0</v>
      </c>
      <c r="CF23" s="406">
        <f t="array" ref="CF23">SUM(IF(($G$62:$G$3061=$G23)*($E$62:$E$3061=CF$6)*($I$62:$I$3061=$I23),$L$62:$L$3061,0))</f>
        <v>0</v>
      </c>
      <c r="CG23" s="406">
        <f t="array" ref="CG23">SUM(IF(($G$62:$G$3061=$G23)*($E$62:$E$3061=CG$6)*($I$62:$I$3061=$I23),$L$62:$L$3061,0))</f>
        <v>0</v>
      </c>
      <c r="CH23" s="406">
        <f t="array" ref="CH23">SUM(IF(($G$62:$G$3061=$G23)*($E$62:$E$3061=CH$6)*($I$62:$I$3061=$I23),$L$62:$L$3061,0))</f>
        <v>0</v>
      </c>
      <c r="CI23" s="406">
        <f t="array" ref="CI23">SUM(IF(($G$62:$G$3061=$G23)*($E$62:$E$3061=CI$6)*($I$62:$I$3061=$I23),$L$62:$L$3061,0))</f>
        <v>0</v>
      </c>
      <c r="CJ23" s="406">
        <f t="array" ref="CJ23">SUM(IF(($G$62:$G$3061=$G23)*($E$62:$E$3061=CJ$6)*($I$62:$I$3061=$I23),$L$62:$L$3061,0))</f>
        <v>0</v>
      </c>
      <c r="CK23" s="406">
        <f t="array" ref="CK23">SUM(IF(($G$62:$G$3061=$G23)*($E$62:$E$3061=CK$6)*($I$62:$I$3061=$I23),$L$62:$L$3061,0))</f>
        <v>0</v>
      </c>
      <c r="CL23" s="406">
        <f t="array" ref="CL23">SUM(IF(($G$62:$G$3061=$G23)*($E$62:$E$3061=CL$6)*($I$62:$I$3061=$I23),$L$62:$L$3061,0))</f>
        <v>0</v>
      </c>
      <c r="CM23" s="406">
        <f t="array" ref="CM23">SUM(IF(($G$62:$G$3061=$G23)*($E$62:$E$3061=CM$6)*($I$62:$I$3061=$I23),$L$62:$L$3061,0))</f>
        <v>0</v>
      </c>
      <c r="CN23" s="406">
        <f t="array" ref="CN23">SUM(IF(($G$62:$G$3061=$G23)*($E$62:$E$3061=CN$6)*($I$62:$I$3061=$I23),$L$62:$L$3061,0))</f>
        <v>0</v>
      </c>
      <c r="CO23" s="406">
        <f t="array" ref="CO23">SUM(IF(($G$62:$G$3061=$G23)*($E$62:$E$3061=CO$6)*($I$62:$I$3061=$I23),$L$62:$L$3061,0))</f>
        <v>0</v>
      </c>
      <c r="CP23" s="406">
        <f t="array" ref="CP23">SUM(IF(($G$62:$G$3061=$G23)*($E$62:$E$3061=CP$6)*($I$62:$I$3061=$I23),$L$62:$L$3061,0))</f>
        <v>0</v>
      </c>
      <c r="CQ23" s="406">
        <f t="array" ref="CQ23">SUM(IF(($G$62:$G$3061=$G23)*($E$62:$E$3061=CQ$6)*($I$62:$I$3061=$I23),$L$62:$L$3061,0))</f>
        <v>0</v>
      </c>
      <c r="CR23" s="406">
        <f t="array" ref="CR23">SUM(IF(($G$62:$G$3061=$G23)*($E$62:$E$3061=CR$6)*($I$62:$I$3061=$I23),$L$62:$L$3061,0))</f>
        <v>0</v>
      </c>
      <c r="CS23" s="406">
        <f t="array" ref="CS23">SUM(IF(($G$62:$G$3061=$G23)*($E$62:$E$3061=CS$6)*($I$62:$I$3061=$I23),$L$62:$L$3061,0))</f>
        <v>0</v>
      </c>
      <c r="CT23" s="406">
        <f t="array" ref="CT23">SUM(IF(($G$62:$G$3061=$G23)*($E$62:$E$3061=CT$6)*($I$62:$I$3061=$I23),$L$62:$L$3061,0))</f>
        <v>0</v>
      </c>
      <c r="CU23" s="406">
        <f t="array" ref="CU23">SUM(IF(($G$62:$G$3061=$G23)*($E$62:$E$3061=CU$6)*($I$62:$I$3061=$I23),$L$62:$L$3061,0))</f>
        <v>0</v>
      </c>
      <c r="CV23" s="406">
        <f t="array" ref="CV23">SUM(IF(($G$62:$G$3061=$G23)*($E$62:$E$3061=CV$6)*($I$62:$I$3061=$I23),$L$62:$L$3061,0))</f>
        <v>0</v>
      </c>
      <c r="CW23" s="406">
        <f t="array" ref="CW23">SUM(IF(($G$62:$G$3061=$G23)*($E$62:$E$3061=CW$6)*($I$62:$I$3061=$I23),$L$62:$L$3061,0))</f>
        <v>0</v>
      </c>
      <c r="CX23" s="406">
        <f t="array" ref="CX23">SUM(IF(($G$62:$G$3061=$G23)*($E$62:$E$3061=CX$6)*($I$62:$I$3061=$I23),$L$62:$L$3061,0))</f>
        <v>0</v>
      </c>
      <c r="CY23" s="406">
        <f t="array" ref="CY23">SUM(IF(($G$62:$G$3061=$G23)*($E$62:$E$3061=CY$6)*($I$62:$I$3061=$I23),$L$62:$L$3061,0))</f>
        <v>0</v>
      </c>
      <c r="CZ23" s="406">
        <f t="array" ref="CZ23">SUM(IF(($G$62:$G$3061=$G23)*($E$62:$E$3061=CZ$6)*($I$62:$I$3061=$I23),$L$62:$L$3061,0))</f>
        <v>0</v>
      </c>
      <c r="DA23" s="406">
        <f t="array" ref="DA23">SUM(IF(($G$62:$G$3061=$G23)*($E$62:$E$3061=DA$6)*($I$62:$I$3061=$I23),$L$62:$L$3061,0))</f>
        <v>0</v>
      </c>
      <c r="DB23" s="406">
        <f t="array" ref="DB23">SUM(IF(($G$62:$G$3061=$G23)*($E$62:$E$3061=DB$6)*($I$62:$I$3061=$I23),$L$62:$L$3061,0))</f>
        <v>0</v>
      </c>
      <c r="DC23" s="406">
        <f t="array" ref="DC23">SUM(IF(($G$62:$G$3061=$G23)*($E$62:$E$3061=DC$6)*($I$62:$I$3061=$I23),$L$62:$L$3061,0))</f>
        <v>0</v>
      </c>
      <c r="DD23" s="406">
        <f t="array" ref="DD23">SUM(IF(($G$62:$G$3061=$G23)*($E$62:$E$3061=DD$6)*($I$62:$I$3061=$I23),$L$62:$L$3061,0))</f>
        <v>0</v>
      </c>
      <c r="DE23" s="406">
        <f t="array" ref="DE23">SUM(IF(($G$62:$G$3061=$G23)*($E$62:$E$3061=DE$6)*($I$62:$I$3061=$I23),$L$62:$L$3061,0))</f>
        <v>0</v>
      </c>
      <c r="DF23" s="406">
        <f t="array" ref="DF23">SUM(IF(($G$62:$G$3061=$G23)*($E$62:$E$3061=DF$6)*($I$62:$I$3061=$I23),$L$62:$L$3061,0))</f>
        <v>0</v>
      </c>
      <c r="DG23" s="406">
        <f t="array" ref="DG23">SUM(IF(($G$62:$G$3061=$G23)*($E$62:$E$3061=DG$6)*($I$62:$I$3061=$I23),$L$62:$L$3061,0))</f>
        <v>0</v>
      </c>
      <c r="DH23" s="406">
        <f t="array" ref="DH23">SUM(IF(($G$62:$G$3061=$G23)*($E$62:$E$3061=DH$6)*($I$62:$I$3061=$I23),$L$62:$L$3061,0))</f>
        <v>0</v>
      </c>
      <c r="DI23" s="406">
        <f t="array" ref="DI23">SUM(IF(($G$62:$G$3061=$G23)*($E$62:$E$3061=DI$6)*($I$62:$I$3061=$I23),$L$62:$L$3061,0))</f>
        <v>0</v>
      </c>
      <c r="DJ23" s="406">
        <f t="array" ref="DJ23">SUM(IF(($G$62:$G$3061=$G23)*($E$62:$E$3061=DJ$6)*($I$62:$I$3061=$I23),$L$62:$L$3061,0))</f>
        <v>0</v>
      </c>
      <c r="DK23" s="406">
        <f t="array" ref="DK23">SUM(IF(($G$62:$G$3061=$G23)*($E$62:$E$3061=DK$6)*($I$62:$I$3061=$I23),$L$62:$L$3061,0))</f>
        <v>0</v>
      </c>
      <c r="DL23" s="406">
        <f t="array" ref="DL23">SUM(IF(($G$62:$G$3061=$G23)*($E$62:$E$3061=DL$6)*($I$62:$I$3061=$I23),$L$62:$L$3061,0))</f>
        <v>0</v>
      </c>
      <c r="DM23" s="406">
        <f t="array" ref="DM23">SUM(IF(($G$62:$G$3061=$G23)*($E$62:$E$3061=DM$6)*($I$62:$I$3061=$I23),$L$62:$L$3061,0))</f>
        <v>0</v>
      </c>
      <c r="DN23" s="406">
        <f t="array" ref="DN23">SUM(IF(($G$62:$G$3061=$G23)*($E$62:$E$3061=DN$6)*($I$62:$I$3061=$I23),$L$62:$L$3061,0))</f>
        <v>0</v>
      </c>
      <c r="DO23" s="406">
        <f t="array" ref="DO23">SUM(IF(($G$62:$G$3061=$G23)*($E$62:$E$3061=DO$6)*($I$62:$I$3061=$I23),$L$62:$L$3061,0))</f>
        <v>0</v>
      </c>
      <c r="DP23" s="406">
        <f t="array" ref="DP23">SUM(IF(($G$62:$G$3061=$G23)*($E$62:$E$3061=DP$6)*($I$62:$I$3061=$I23),$L$62:$L$3061,0))</f>
        <v>0</v>
      </c>
      <c r="DQ23" s="406">
        <f t="array" ref="DQ23">SUM(IF(($G$62:$G$3061=$G23)*($E$62:$E$3061=DQ$6)*($I$62:$I$3061=$I23),$L$62:$L$3061,0))</f>
        <v>0</v>
      </c>
      <c r="DR23" s="406">
        <f t="array" ref="DR23">SUM(IF(($G$62:$G$3061=$G23)*($E$62:$E$3061=DR$6)*($I$62:$I$3061=$I23),$L$62:$L$3061,0))</f>
        <v>0</v>
      </c>
      <c r="DS23" s="406">
        <f t="array" ref="DS23">SUM(IF(($G$62:$G$3061=$G23)*($E$62:$E$3061=DS$6)*($I$62:$I$3061=$I23),$L$62:$L$3061,0))</f>
        <v>0</v>
      </c>
      <c r="DT23" s="406">
        <f t="array" ref="DT23">SUM(IF(($G$62:$G$3061=$G23)*($E$62:$E$3061=DT$6)*($I$62:$I$3061=$I23),$L$62:$L$3061,0))</f>
        <v>0</v>
      </c>
      <c r="DU23" s="406">
        <f t="array" ref="DU23">SUM(IF(($G$62:$G$3061=$G23)*($E$62:$E$3061=DU$6)*($I$62:$I$3061=$I23),$L$62:$L$3061,0))</f>
        <v>0</v>
      </c>
      <c r="DY23" s="1" t="s">
        <v>137</v>
      </c>
      <c r="DZ23" s="1">
        <f t="array" ref="DZ23">SUM(IF(($E$62:$E$3061=DZ$12)*($I$62:$I$3061=$DY23),$L$62:$L$3061,0))</f>
        <v>0</v>
      </c>
      <c r="EA23" s="1">
        <f t="array" ref="EA23">SUM(IF(($E$62:$E$3061=EA$12)*($I$62:$I$3061=$DY23),$L$62:$L$3061,0))</f>
        <v>0</v>
      </c>
      <c r="EB23" s="1">
        <f t="array" ref="EB23">SUM(IF(($E$62:$E$3061=EB$12)*($I$62:$I$3061=$DY23),$L$62:$L$3061,0))</f>
        <v>0</v>
      </c>
      <c r="EC23" s="1">
        <f t="array" ref="EC23">SUM(IF(($E$62:$E$3061=EC$12)*($I$62:$I$3061=$DY23),$L$62:$L$3061,0))</f>
        <v>0</v>
      </c>
      <c r="ED23" s="1">
        <f t="array" ref="ED23">SUM(IF(($E$62:$E$3061=ED$12)*($I$62:$I$3061=$DY23),$L$62:$L$3061,0))</f>
        <v>0</v>
      </c>
      <c r="EE23" s="1">
        <f t="array" ref="EE23">SUM(IF(($E$62:$E$3061=EE$12)*($I$62:$I$3061=$DY23),$L$62:$L$3061,0))</f>
        <v>0</v>
      </c>
      <c r="EF23" s="1">
        <f t="array" ref="EF23">SUM(IF(($E$62:$E$3061=EF$12)*($I$62:$I$3061=$DY23),$L$62:$L$3061,0))</f>
        <v>0</v>
      </c>
      <c r="EG23" s="1">
        <f t="array" ref="EG23">SUM(IF(($E$62:$E$3061=EG$12)*($I$62:$I$3061=$DY23),$L$62:$L$3061,0))</f>
        <v>0</v>
      </c>
      <c r="EH23" s="1">
        <f t="array" ref="EH23">SUM(IF(($E$62:$E$3061=EH$12)*($I$62:$I$3061=$DY23),$L$62:$L$3061,0))</f>
        <v>0</v>
      </c>
      <c r="EI23" s="1">
        <f t="array" ref="EI23">SUM(IF(($E$62:$E$3061=EI$12)*($I$62:$I$3061=$DY23),$L$62:$L$3061,0))</f>
        <v>0</v>
      </c>
      <c r="EJ23" s="1">
        <f t="array" ref="EJ23">SUM(IF(($E$62:$E$3061=EJ$12)*($I$62:$I$3061=$DY23),$L$62:$L$3061,0))</f>
        <v>0</v>
      </c>
      <c r="EK23" s="1">
        <f t="array" ref="EK23">SUM(IF(($E$62:$E$3061=EK$12)*($I$62:$I$3061=$DY23),$L$62:$L$3061,0))</f>
        <v>0</v>
      </c>
      <c r="EL23" s="1">
        <f t="array" ref="EL23">SUM(IF(($E$62:$E$3061=EL$12)*($I$62:$I$3061=$DY23),$L$62:$L$3061,0))</f>
        <v>0</v>
      </c>
      <c r="EM23" s="1">
        <f t="array" ref="EM23">SUM(IF(($E$62:$E$3061=EM$12)*($I$62:$I$3061=$DY23),$L$62:$L$3061,0))</f>
        <v>0</v>
      </c>
      <c r="EN23" s="1">
        <f t="array" ref="EN23">SUM(IF(($E$62:$E$3061=EN$12)*($I$62:$I$3061=$DY23),$L$62:$L$3061,0))</f>
        <v>0</v>
      </c>
      <c r="EO23" s="1">
        <f t="array" ref="EO23">SUM(IF(($E$62:$E$3061=EO$12)*($I$62:$I$3061=$DY23),$L$62:$L$3061,0))</f>
        <v>0</v>
      </c>
      <c r="EP23" s="1">
        <f t="array" ref="EP23">SUM(IF(($E$62:$E$3061=EP$12)*($I$62:$I$3061=$DY23),$L$62:$L$3061,0))</f>
        <v>0</v>
      </c>
      <c r="EQ23" s="1">
        <f t="array" ref="EQ23">SUM(IF(($E$62:$E$3061=EQ$12)*($I$62:$I$3061=$DY23),$L$62:$L$3061,0))</f>
        <v>0</v>
      </c>
      <c r="ER23" s="1">
        <f t="array" ref="ER23">SUM(IF(($E$62:$E$3061=ER$12)*($I$62:$I$3061=$DY23),$L$62:$L$3061,0))</f>
        <v>0</v>
      </c>
      <c r="ES23" s="1">
        <f t="array" ref="ES23">SUM(IF(($E$62:$E$3061=ES$12)*($I$62:$I$3061=$DY23),$L$62:$L$3061,0))</f>
        <v>0</v>
      </c>
      <c r="ET23" s="1">
        <f t="array" ref="ET23">SUM(IF(($E$62:$E$3061=ET$12)*($I$62:$I$3061=$DY23),$L$62:$L$3061,0))</f>
        <v>0</v>
      </c>
      <c r="EU23" s="1">
        <f t="array" ref="EU23">SUM(IF(($E$62:$E$3061=EU$12)*($I$62:$I$3061=$DY23),$L$62:$L$3061,0))</f>
        <v>0</v>
      </c>
      <c r="EV23" s="1">
        <f t="array" ref="EV23">SUM(IF(($E$62:$E$3061=EV$12)*($I$62:$I$3061=$DY23),$L$62:$L$3061,0))</f>
        <v>0</v>
      </c>
      <c r="EW23" s="1">
        <f t="array" ref="EW23">SUM(IF(($E$62:$E$3061=EW$12)*($I$62:$I$3061=$DY23),$L$62:$L$3061,0))</f>
        <v>0</v>
      </c>
      <c r="EX23" s="1">
        <f t="array" ref="EX23">SUM(IF(($E$62:$E$3061=EX$12)*($I$62:$I$3061=$DY23),$L$62:$L$3061,0))</f>
        <v>0</v>
      </c>
      <c r="EY23" s="1">
        <f t="array" ref="EY23">SUM(IF(($E$62:$E$3061=EY$12)*($I$62:$I$3061=$DY23),$L$62:$L$3061,0))</f>
        <v>0</v>
      </c>
      <c r="EZ23" s="1">
        <f t="array" ref="EZ23">SUM(IF(($E$62:$E$3061=EZ$12)*($I$62:$I$3061=$DY23),$L$62:$L$3061,0))</f>
        <v>0</v>
      </c>
      <c r="FA23" s="1">
        <f t="array" ref="FA23">SUM(IF(($E$62:$E$3061=FA$12)*($I$62:$I$3061=$DY23),$L$62:$L$3061,0))</f>
        <v>0</v>
      </c>
      <c r="FB23" s="1">
        <f t="array" ref="FB23">SUM(IF(($E$62:$E$3061=FB$12)*($I$62:$I$3061=$DY23),$L$62:$L$3061,0))</f>
        <v>0</v>
      </c>
      <c r="FC23" s="1">
        <f t="array" ref="FC23">SUM(IF(($E$62:$E$3061=FC$12)*($I$62:$I$3061=$DY23),$L$62:$L$3061,0))</f>
        <v>0</v>
      </c>
      <c r="FD23" s="1">
        <f t="array" ref="FD23">SUM(IF(($E$62:$E$3061=FD$12)*($I$62:$I$3061=$DY23),$L$62:$L$3061,0))</f>
        <v>0</v>
      </c>
      <c r="FE23" s="1">
        <f t="array" ref="FE23">SUM(IF(($E$62:$E$3061=FE$12)*($I$62:$I$3061=$DY23),$L$62:$L$3061,0))</f>
        <v>0</v>
      </c>
      <c r="FF23" s="1">
        <f t="array" ref="FF23">SUM(IF(($E$62:$E$3061=FF$12)*($I$62:$I$3061=$DY23),$L$62:$L$3061,0))</f>
        <v>0</v>
      </c>
      <c r="FG23" s="1">
        <f t="array" ref="FG23">SUM(IF(($E$62:$E$3061=FG$12)*($I$62:$I$3061=$DY23),$L$62:$L$3061,0))</f>
        <v>0</v>
      </c>
      <c r="FH23" s="1">
        <f t="array" ref="FH23">SUM(IF(($E$62:$E$3061=FH$12)*($I$62:$I$3061=$DY23),$L$62:$L$3061,0))</f>
        <v>0</v>
      </c>
      <c r="FI23" s="1">
        <f t="array" ref="FI23">SUM(IF(($E$62:$E$3061=FI$12)*($I$62:$I$3061=$DY23),$L$62:$L$3061,0))</f>
        <v>0</v>
      </c>
      <c r="FJ23" s="1">
        <f t="array" ref="FJ23">SUM(IF(($E$62:$E$3061=FJ$12)*($I$62:$I$3061=$DY23),$L$62:$L$3061,0))</f>
        <v>0</v>
      </c>
      <c r="FK23" s="1">
        <f t="array" ref="FK23">SUM(IF(($E$62:$E$3061=FK$12)*($I$62:$I$3061=$DY23),$L$62:$L$3061,0))</f>
        <v>0</v>
      </c>
      <c r="FL23" s="1">
        <f t="array" ref="FL23">SUM(IF(($E$62:$E$3061=FL$12)*($I$62:$I$3061=$DY23),$L$62:$L$3061,0))</f>
        <v>0</v>
      </c>
      <c r="FM23" s="1">
        <f t="array" ref="FM23">SUM(IF(($E$62:$E$3061=FM$12)*($I$62:$I$3061=$DY23),$L$62:$L$3061,0))</f>
        <v>0</v>
      </c>
      <c r="FN23" s="1">
        <f t="array" ref="FN23">SUM(IF(($E$62:$E$3061=FN$12)*($I$62:$I$3061=$DY23),$L$62:$L$3061,0))</f>
        <v>0</v>
      </c>
      <c r="FO23" s="1">
        <f t="array" ref="FO23">SUM(IF(($E$62:$E$3061=FO$12)*($I$62:$I$3061=$DY23),$L$62:$L$3061,0))</f>
        <v>0</v>
      </c>
      <c r="FP23" s="1">
        <f t="array" ref="FP23">SUM(IF(($E$62:$E$3061=FP$12)*($I$62:$I$3061=$DY23),$L$62:$L$3061,0))</f>
        <v>0</v>
      </c>
      <c r="FQ23" s="1">
        <f t="array" ref="FQ23">SUM(IF(($E$62:$E$3061=FQ$12)*($I$62:$I$3061=$DY23),$L$62:$L$3061,0))</f>
        <v>0</v>
      </c>
      <c r="FR23" s="1">
        <f t="array" ref="FR23">SUM(IF(($E$62:$E$3061=FR$12)*($I$62:$I$3061=$DY23),$L$62:$L$3061,0))</f>
        <v>0</v>
      </c>
      <c r="FS23" s="1">
        <f t="array" ref="FS23">SUM(IF(($E$62:$E$3061=FS$12)*($I$62:$I$3061=$DY23),$L$62:$L$3061,0))</f>
        <v>0</v>
      </c>
      <c r="FT23" s="1">
        <f t="array" ref="FT23">SUM(IF(($E$62:$E$3061=FT$12)*($I$62:$I$3061=$DY23),$L$62:$L$3061,0))</f>
        <v>0</v>
      </c>
      <c r="FU23" s="1">
        <f t="array" ref="FU23">SUM(IF(($E$62:$E$3061=FU$12)*($I$62:$I$3061=$DY23),$L$62:$L$3061,0))</f>
        <v>0</v>
      </c>
      <c r="FV23" s="1">
        <f t="array" ref="FV23">SUM(IF(($E$62:$E$3061=FV$12)*($I$62:$I$3061=$DY23),$L$62:$L$3061,0))</f>
        <v>0</v>
      </c>
      <c r="FW23" s="1">
        <f t="array" ref="FW23">SUM(IF(($E$62:$E$3061=FW$12)*($I$62:$I$3061=$DY23),$L$62:$L$3061,0))</f>
        <v>0</v>
      </c>
      <c r="FX23" s="1">
        <f t="array" ref="FX23">SUM(IF(($E$62:$E$3061=FX$12)*($I$62:$I$3061=$DY23),$L$62:$L$3061,0))</f>
        <v>0</v>
      </c>
      <c r="FY23" s="1">
        <f t="array" ref="FY23">SUM(IF(($E$62:$E$3061=FY$12)*($I$62:$I$3061=$DY23),$L$62:$L$3061,0))</f>
        <v>0</v>
      </c>
      <c r="FZ23" s="1">
        <f t="array" ref="FZ23">SUM(IF(($E$62:$E$3061=FZ$12)*($I$62:$I$3061=$DY23),$L$62:$L$3061,0))</f>
        <v>0</v>
      </c>
      <c r="GA23" s="1">
        <f t="array" ref="GA23">SUM(IF(($E$62:$E$3061=GA$12)*($I$62:$I$3061=$DY23),$L$62:$L$3061,0))</f>
        <v>0</v>
      </c>
      <c r="GB23" s="1">
        <f t="array" ref="GB23">SUM(IF(($E$62:$E$3061=GB$12)*($I$62:$I$3061=$DY23),$L$62:$L$3061,0))</f>
        <v>0</v>
      </c>
      <c r="GC23" s="1">
        <f t="array" ref="GC23">SUM(IF(($E$62:$E$3061=GC$12)*($I$62:$I$3061=$DY23),$L$62:$L$3061,0))</f>
        <v>0</v>
      </c>
      <c r="GD23" s="1">
        <f t="array" ref="GD23">SUM(IF(($E$62:$E$3061=GD$12)*($I$62:$I$3061=$DY23),$L$62:$L$3061,0))</f>
        <v>0</v>
      </c>
      <c r="GE23" s="1">
        <f t="array" ref="GE23">SUM(IF(($E$62:$E$3061=GE$12)*($I$62:$I$3061=$DY23),$L$62:$L$3061,0))</f>
        <v>0</v>
      </c>
      <c r="GF23" s="1">
        <f t="array" ref="GF23">SUM(IF(($E$62:$E$3061=GF$12)*($I$62:$I$3061=$DY23),$L$62:$L$3061,0))</f>
        <v>0</v>
      </c>
      <c r="GG23" s="1">
        <f t="array" ref="GG23">SUM(IF(($E$62:$E$3061=GG$12)*($I$62:$I$3061=$DY23),$L$62:$L$3061,0))</f>
        <v>0</v>
      </c>
      <c r="GH23" s="1">
        <f t="array" ref="GH23">SUM(IF(($E$62:$E$3061=GH$12)*($I$62:$I$3061=$DY23),$L$62:$L$3061,0))</f>
        <v>0</v>
      </c>
      <c r="GI23" s="1">
        <f t="array" ref="GI23">SUM(IF(($E$62:$E$3061=GI$12)*($I$62:$I$3061=$DY23),$L$62:$L$3061,0))</f>
        <v>0</v>
      </c>
      <c r="GJ23" s="1">
        <f t="array" ref="GJ23">SUM(IF(($E$62:$E$3061=GJ$12)*($I$62:$I$3061=$DY23),$L$62:$L$3061,0))</f>
        <v>0</v>
      </c>
      <c r="GK23" s="1">
        <f t="array" ref="GK23">SUM(IF(($E$62:$E$3061=GK$12)*($I$62:$I$3061=$DY23),$L$62:$L$3061,0))</f>
        <v>0</v>
      </c>
      <c r="GL23" s="1">
        <f t="array" ref="GL23">SUM(IF(($E$62:$E$3061=GL$12)*($I$62:$I$3061=$DY23),$L$62:$L$3061,0))</f>
        <v>0</v>
      </c>
      <c r="GM23" s="1">
        <f t="array" ref="GM23">SUM(IF(($E$62:$E$3061=GM$12)*($I$62:$I$3061=$DY23),$L$62:$L$3061,0))</f>
        <v>0</v>
      </c>
      <c r="GN23" s="1">
        <f t="array" ref="GN23">SUM(IF(($E$62:$E$3061=GN$12)*($I$62:$I$3061=$DY23),$L$62:$L$3061,0))</f>
        <v>0</v>
      </c>
      <c r="GO23" s="1">
        <f t="array" ref="GO23">SUM(IF(($E$62:$E$3061=GO$12)*($I$62:$I$3061=$DY23),$L$62:$L$3061,0))</f>
        <v>0</v>
      </c>
      <c r="GP23" s="1">
        <f t="array" ref="GP23">SUM(IF(($E$62:$E$3061=GP$12)*($I$62:$I$3061=$DY23),$L$62:$L$3061,0))</f>
        <v>0</v>
      </c>
      <c r="GQ23" s="1">
        <f t="array" ref="GQ23">SUM(IF(($E$62:$E$3061=GQ$12)*($I$62:$I$3061=$DY23),$L$62:$L$3061,0))</f>
        <v>0</v>
      </c>
      <c r="GR23" s="1">
        <f t="array" ref="GR23">SUM(IF(($E$62:$E$3061=GR$12)*($I$62:$I$3061=$DY23),$L$62:$L$3061,0))</f>
        <v>0</v>
      </c>
      <c r="GS23" s="1">
        <f t="array" ref="GS23">SUM(IF(($E$62:$E$3061=GS$12)*($I$62:$I$3061=$DY23),$L$62:$L$3061,0))</f>
        <v>0</v>
      </c>
      <c r="GT23" s="1">
        <f t="array" ref="GT23">SUM(IF(($E$62:$E$3061=GT$12)*($I$62:$I$3061=$DY23),$L$62:$L$3061,0))</f>
        <v>0</v>
      </c>
      <c r="GU23" s="1">
        <f t="array" ref="GU23">SUM(IF(($E$62:$E$3061=GU$12)*($I$62:$I$3061=$DY23),$L$62:$L$3061,0))</f>
        <v>0</v>
      </c>
      <c r="GV23" s="1">
        <f t="array" ref="GV23">SUM(IF(($E$62:$E$3061=GV$12)*($I$62:$I$3061=$DY23),$L$62:$L$3061,0))</f>
        <v>0</v>
      </c>
      <c r="GW23" s="1">
        <f t="array" ref="GW23">SUM(IF(($E$62:$E$3061=GW$12)*($I$62:$I$3061=$DY23),$L$62:$L$3061,0))</f>
        <v>0</v>
      </c>
      <c r="GX23" s="1">
        <f t="array" ref="GX23">SUM(IF(($E$62:$E$3061=GX$12)*($I$62:$I$3061=$DY23),$L$62:$L$3061,0))</f>
        <v>0</v>
      </c>
      <c r="GY23" s="1">
        <f t="array" ref="GY23">SUM(IF(($E$62:$E$3061=GY$12)*($I$62:$I$3061=$DY23),$L$62:$L$3061,0))</f>
        <v>0</v>
      </c>
      <c r="GZ23" s="1">
        <f t="array" ref="GZ23">SUM(IF(($E$62:$E$3061=GZ$12)*($I$62:$I$3061=$DY23),$L$62:$L$3061,0))</f>
        <v>0</v>
      </c>
      <c r="HA23" s="1">
        <f t="array" ref="HA23">SUM(IF(($E$62:$E$3061=HA$12)*($I$62:$I$3061=$DY23),$L$62:$L$3061,0))</f>
        <v>0</v>
      </c>
      <c r="HB23" s="1">
        <f t="array" ref="HB23">SUM(IF(($E$62:$E$3061=HB$12)*($I$62:$I$3061=$DY23),$L$62:$L$3061,0))</f>
        <v>0</v>
      </c>
      <c r="HC23" s="1">
        <f t="shared" si="2"/>
        <v>0</v>
      </c>
      <c r="HD23" s="1">
        <f t="shared" si="3"/>
        <v>0</v>
      </c>
      <c r="HE23" s="1">
        <f t="shared" si="4"/>
        <v>0</v>
      </c>
      <c r="HF23">
        <v>0.8</v>
      </c>
    </row>
    <row r="24" spans="3:214" ht="14.25" hidden="1" customHeight="1" x14ac:dyDescent="0.15">
      <c r="C24" s="362"/>
      <c r="D24" s="362"/>
      <c r="E24" s="354" t="str">
        <f t="shared" si="1"/>
        <v/>
      </c>
      <c r="F24" s="362"/>
      <c r="G24" s="362" t="str">
        <f>G23</f>
        <v>電算室</v>
      </c>
      <c r="H24" s="407"/>
      <c r="I24" s="531" t="str">
        <f>IF(COUNT(U23:AI23)-COUNTIF(U23:AI23,0)&lt;=1,"",INDEX($U$5:$AI$5,0,MATCH(LARGE(U23:AI23,2),U23:AI23,0)))</f>
        <v/>
      </c>
      <c r="J24" s="408"/>
      <c r="K24" s="408"/>
      <c r="L24" s="408"/>
      <c r="M24" s="408"/>
      <c r="N24" s="410"/>
      <c r="O24" s="410"/>
      <c r="P24" s="82"/>
      <c r="R24" s="1" t="str">
        <f>IF(R23="","",IF(L23-R23=0,"",L23-R23))</f>
        <v/>
      </c>
      <c r="S24" s="162" t="str">
        <f>IF(R24="","",R24/SUM(R23:R24))</f>
        <v/>
      </c>
      <c r="U24" s="406"/>
      <c r="V24" s="406"/>
      <c r="W24" s="406"/>
      <c r="X24" s="406"/>
      <c r="Y24" s="406"/>
      <c r="Z24" s="406"/>
      <c r="AA24" s="406"/>
      <c r="AB24" s="406"/>
      <c r="AC24" s="406"/>
      <c r="AD24" s="406"/>
      <c r="AE24" s="406"/>
      <c r="AF24" s="406"/>
      <c r="AG24" s="406"/>
      <c r="AH24" s="406"/>
      <c r="AI24" s="406"/>
      <c r="AS24" s="406">
        <f t="array" ref="AS24">SUM(IF(($G$62:$G$3061=$G24)*($E$62:$E$3061=AS$6)*($I$62:$I$3061=$I24),$L$62:$L$3061,0))</f>
        <v>0</v>
      </c>
      <c r="AT24" s="406">
        <f t="array" ref="AT24">SUM(IF(($G$62:$G$3061=$G24)*($E$62:$E$3061=AT$6)*($I$62:$I$3061=$I24),$L$62:$L$3061,0))</f>
        <v>0</v>
      </c>
      <c r="AU24" s="406">
        <f t="array" ref="AU24">SUM(IF(($G$62:$G$3061=$G24)*($E$62:$E$3061=AU$6)*($I$62:$I$3061=$I24),$L$62:$L$3061,0))</f>
        <v>0</v>
      </c>
      <c r="AV24" s="406">
        <f t="array" ref="AV24">SUM(IF(($G$62:$G$3061=$G24)*($E$62:$E$3061=AV$6)*($I$62:$I$3061=$I24),$L$62:$L$3061,0))</f>
        <v>0</v>
      </c>
      <c r="AW24" s="406">
        <f t="array" ref="AW24">SUM(IF(($G$62:$G$3061=$G24)*($E$62:$E$3061=AW$6)*($I$62:$I$3061=$I24),$L$62:$L$3061,0))</f>
        <v>0</v>
      </c>
      <c r="AX24" s="406">
        <f t="array" ref="AX24">SUM(IF(($G$62:$G$3061=$G24)*($E$62:$E$3061=AX$6)*($I$62:$I$3061=$I24),$L$62:$L$3061,0))</f>
        <v>0</v>
      </c>
      <c r="AY24" s="406">
        <f t="array" ref="AY24">SUM(IF(($G$62:$G$3061=$G24)*($E$62:$E$3061=AY$6)*($I$62:$I$3061=$I24),$L$62:$L$3061,0))</f>
        <v>0</v>
      </c>
      <c r="AZ24" s="406">
        <f t="array" ref="AZ24">SUM(IF(($G$62:$G$3061=$G24)*($E$62:$E$3061=AZ$6)*($I$62:$I$3061=$I24),$L$62:$L$3061,0))</f>
        <v>0</v>
      </c>
      <c r="BA24" s="406">
        <f t="array" ref="BA24">SUM(IF(($G$62:$G$3061=$G24)*($E$62:$E$3061=BA$6)*($I$62:$I$3061=$I24),$L$62:$L$3061,0))</f>
        <v>0</v>
      </c>
      <c r="BB24" s="406">
        <f t="array" ref="BB24">SUM(IF(($G$62:$G$3061=$G24)*($E$62:$E$3061=BB$6)*($I$62:$I$3061=$I24),$L$62:$L$3061,0))</f>
        <v>0</v>
      </c>
      <c r="BC24" s="406">
        <f t="array" ref="BC24">SUM(IF(($G$62:$G$3061=$G24)*($E$62:$E$3061=BC$6)*($I$62:$I$3061=$I24),$L$62:$L$3061,0))</f>
        <v>0</v>
      </c>
      <c r="BD24" s="406">
        <f t="array" ref="BD24">SUM(IF(($G$62:$G$3061=$G24)*($E$62:$E$3061=BD$6)*($I$62:$I$3061=$I24),$L$62:$L$3061,0))</f>
        <v>0</v>
      </c>
      <c r="BE24" s="406">
        <f t="array" ref="BE24">SUM(IF(($G$62:$G$3061=$G24)*($E$62:$E$3061=BE$6)*($I$62:$I$3061=$I24),$L$62:$L$3061,0))</f>
        <v>0</v>
      </c>
      <c r="BF24" s="406">
        <f t="array" ref="BF24">SUM(IF(($G$62:$G$3061=$G24)*($E$62:$E$3061=BF$6)*($I$62:$I$3061=$I24),$L$62:$L$3061,0))</f>
        <v>0</v>
      </c>
      <c r="BG24" s="406">
        <f t="array" ref="BG24">SUM(IF(($G$62:$G$3061=$G24)*($E$62:$E$3061=BG$6)*($I$62:$I$3061=$I24),$L$62:$L$3061,0))</f>
        <v>0</v>
      </c>
      <c r="BH24" s="406">
        <f t="array" ref="BH24">SUM(IF(($G$62:$G$3061=$G24)*($E$62:$E$3061=BH$6)*($I$62:$I$3061=$I24),$L$62:$L$3061,0))</f>
        <v>0</v>
      </c>
      <c r="BI24" s="406">
        <f t="array" ref="BI24">SUM(IF(($G$62:$G$3061=$G24)*($E$62:$E$3061=BI$6)*($I$62:$I$3061=$I24),$L$62:$L$3061,0))</f>
        <v>0</v>
      </c>
      <c r="BJ24" s="406">
        <f t="array" ref="BJ24">SUM(IF(($G$62:$G$3061=$G24)*($E$62:$E$3061=BJ$6)*($I$62:$I$3061=$I24),$L$62:$L$3061,0))</f>
        <v>0</v>
      </c>
      <c r="BK24" s="406">
        <f t="array" ref="BK24">SUM(IF(($G$62:$G$3061=$G24)*($E$62:$E$3061=BK$6)*($I$62:$I$3061=$I24),$L$62:$L$3061,0))</f>
        <v>0</v>
      </c>
      <c r="BL24" s="406">
        <f t="array" ref="BL24">SUM(IF(($G$62:$G$3061=$G24)*($E$62:$E$3061=BL$6)*($I$62:$I$3061=$I24),$L$62:$L$3061,0))</f>
        <v>0</v>
      </c>
      <c r="BM24" s="406">
        <f t="array" ref="BM24">SUM(IF(($G$62:$G$3061=$G24)*($E$62:$E$3061=BM$6)*($I$62:$I$3061=$I24),$L$62:$L$3061,0))</f>
        <v>0</v>
      </c>
      <c r="BN24" s="406">
        <f t="array" ref="BN24">SUM(IF(($G$62:$G$3061=$G24)*($E$62:$E$3061=BN$6)*($I$62:$I$3061=$I24),$L$62:$L$3061,0))</f>
        <v>0</v>
      </c>
      <c r="BO24" s="406">
        <f t="array" ref="BO24">SUM(IF(($G$62:$G$3061=$G24)*($E$62:$E$3061=BO$6)*($I$62:$I$3061=$I24),$L$62:$L$3061,0))</f>
        <v>0</v>
      </c>
      <c r="BP24" s="406">
        <f t="array" ref="BP24">SUM(IF(($G$62:$G$3061=$G24)*($E$62:$E$3061=BP$6)*($I$62:$I$3061=$I24),$L$62:$L$3061,0))</f>
        <v>0</v>
      </c>
      <c r="BQ24" s="406">
        <f t="array" ref="BQ24">SUM(IF(($G$62:$G$3061=$G24)*($E$62:$E$3061=BQ$6)*($I$62:$I$3061=$I24),$L$62:$L$3061,0))</f>
        <v>0</v>
      </c>
      <c r="BR24" s="406">
        <f t="array" ref="BR24">SUM(IF(($G$62:$G$3061=$G24)*($E$62:$E$3061=BR$6)*($I$62:$I$3061=$I24),$L$62:$L$3061,0))</f>
        <v>0</v>
      </c>
      <c r="BS24" s="406">
        <f t="array" ref="BS24">SUM(IF(($G$62:$G$3061=$G24)*($E$62:$E$3061=BS$6)*($I$62:$I$3061=$I24),$L$62:$L$3061,0))</f>
        <v>0</v>
      </c>
      <c r="BT24" s="406">
        <f t="array" ref="BT24">SUM(IF(($G$62:$G$3061=$G24)*($E$62:$E$3061=BT$6)*($I$62:$I$3061=$I24),$L$62:$L$3061,0))</f>
        <v>0</v>
      </c>
      <c r="BU24" s="406">
        <f t="array" ref="BU24">SUM(IF(($G$62:$G$3061=$G24)*($E$62:$E$3061=BU$6)*($I$62:$I$3061=$I24),$L$62:$L$3061,0))</f>
        <v>0</v>
      </c>
      <c r="BV24" s="406">
        <f t="array" ref="BV24">SUM(IF(($G$62:$G$3061=$G24)*($E$62:$E$3061=BV$6)*($I$62:$I$3061=$I24),$L$62:$L$3061,0))</f>
        <v>0</v>
      </c>
      <c r="BW24" s="406">
        <f t="array" ref="BW24">SUM(IF(($G$62:$G$3061=$G24)*($E$62:$E$3061=BW$6)*($I$62:$I$3061=$I24),$L$62:$L$3061,0))</f>
        <v>0</v>
      </c>
      <c r="BX24" s="406">
        <f t="array" ref="BX24">SUM(IF(($G$62:$G$3061=$G24)*($E$62:$E$3061=BX$6)*($I$62:$I$3061=$I24),$L$62:$L$3061,0))</f>
        <v>0</v>
      </c>
      <c r="BY24" s="406">
        <f t="array" ref="BY24">SUM(IF(($G$62:$G$3061=$G24)*($E$62:$E$3061=BY$6)*($I$62:$I$3061=$I24),$L$62:$L$3061,0))</f>
        <v>0</v>
      </c>
      <c r="BZ24" s="406">
        <f t="array" ref="BZ24">SUM(IF(($G$62:$G$3061=$G24)*($E$62:$E$3061=BZ$6)*($I$62:$I$3061=$I24),$L$62:$L$3061,0))</f>
        <v>0</v>
      </c>
      <c r="CA24" s="406">
        <f t="array" ref="CA24">SUM(IF(($G$62:$G$3061=$G24)*($E$62:$E$3061=CA$6)*($I$62:$I$3061=$I24),$L$62:$L$3061,0))</f>
        <v>0</v>
      </c>
      <c r="CB24" s="406">
        <f t="array" ref="CB24">SUM(IF(($G$62:$G$3061=$G24)*($E$62:$E$3061=CB$6)*($I$62:$I$3061=$I24),$L$62:$L$3061,0))</f>
        <v>0</v>
      </c>
      <c r="CC24" s="406">
        <f t="array" ref="CC24">SUM(IF(($G$62:$G$3061=$G24)*($E$62:$E$3061=CC$6)*($I$62:$I$3061=$I24),$L$62:$L$3061,0))</f>
        <v>0</v>
      </c>
      <c r="CD24" s="406">
        <f t="array" ref="CD24">SUM(IF(($G$62:$G$3061=$G24)*($E$62:$E$3061=CD$6)*($I$62:$I$3061=$I24),$L$62:$L$3061,0))</f>
        <v>0</v>
      </c>
      <c r="CE24" s="406">
        <f t="array" ref="CE24">SUM(IF(($G$62:$G$3061=$G24)*($E$62:$E$3061=CE$6)*($I$62:$I$3061=$I24),$L$62:$L$3061,0))</f>
        <v>0</v>
      </c>
      <c r="CF24" s="406">
        <f t="array" ref="CF24">SUM(IF(($G$62:$G$3061=$G24)*($E$62:$E$3061=CF$6)*($I$62:$I$3061=$I24),$L$62:$L$3061,0))</f>
        <v>0</v>
      </c>
      <c r="CG24" s="406">
        <f t="array" ref="CG24">SUM(IF(($G$62:$G$3061=$G24)*($E$62:$E$3061=CG$6)*($I$62:$I$3061=$I24),$L$62:$L$3061,0))</f>
        <v>0</v>
      </c>
      <c r="CH24" s="406">
        <f t="array" ref="CH24">SUM(IF(($G$62:$G$3061=$G24)*($E$62:$E$3061=CH$6)*($I$62:$I$3061=$I24),$L$62:$L$3061,0))</f>
        <v>0</v>
      </c>
      <c r="CI24" s="406">
        <f t="array" ref="CI24">SUM(IF(($G$62:$G$3061=$G24)*($E$62:$E$3061=CI$6)*($I$62:$I$3061=$I24),$L$62:$L$3061,0))</f>
        <v>0</v>
      </c>
      <c r="CJ24" s="406">
        <f t="array" ref="CJ24">SUM(IF(($G$62:$G$3061=$G24)*($E$62:$E$3061=CJ$6)*($I$62:$I$3061=$I24),$L$62:$L$3061,0))</f>
        <v>0</v>
      </c>
      <c r="CK24" s="406">
        <f t="array" ref="CK24">SUM(IF(($G$62:$G$3061=$G24)*($E$62:$E$3061=CK$6)*($I$62:$I$3061=$I24),$L$62:$L$3061,0))</f>
        <v>0</v>
      </c>
      <c r="CL24" s="406">
        <f t="array" ref="CL24">SUM(IF(($G$62:$G$3061=$G24)*($E$62:$E$3061=CL$6)*($I$62:$I$3061=$I24),$L$62:$L$3061,0))</f>
        <v>0</v>
      </c>
      <c r="CM24" s="406">
        <f t="array" ref="CM24">SUM(IF(($G$62:$G$3061=$G24)*($E$62:$E$3061=CM$6)*($I$62:$I$3061=$I24),$L$62:$L$3061,0))</f>
        <v>0</v>
      </c>
      <c r="CN24" s="406">
        <f t="array" ref="CN24">SUM(IF(($G$62:$G$3061=$G24)*($E$62:$E$3061=CN$6)*($I$62:$I$3061=$I24),$L$62:$L$3061,0))</f>
        <v>0</v>
      </c>
      <c r="CO24" s="406">
        <f t="array" ref="CO24">SUM(IF(($G$62:$G$3061=$G24)*($E$62:$E$3061=CO$6)*($I$62:$I$3061=$I24),$L$62:$L$3061,0))</f>
        <v>0</v>
      </c>
      <c r="CP24" s="406">
        <f t="array" ref="CP24">SUM(IF(($G$62:$G$3061=$G24)*($E$62:$E$3061=CP$6)*($I$62:$I$3061=$I24),$L$62:$L$3061,0))</f>
        <v>0</v>
      </c>
      <c r="CQ24" s="406">
        <f t="array" ref="CQ24">SUM(IF(($G$62:$G$3061=$G24)*($E$62:$E$3061=CQ$6)*($I$62:$I$3061=$I24),$L$62:$L$3061,0))</f>
        <v>0</v>
      </c>
      <c r="CR24" s="406">
        <f t="array" ref="CR24">SUM(IF(($G$62:$G$3061=$G24)*($E$62:$E$3061=CR$6)*($I$62:$I$3061=$I24),$L$62:$L$3061,0))</f>
        <v>0</v>
      </c>
      <c r="CS24" s="406">
        <f t="array" ref="CS24">SUM(IF(($G$62:$G$3061=$G24)*($E$62:$E$3061=CS$6)*($I$62:$I$3061=$I24),$L$62:$L$3061,0))</f>
        <v>0</v>
      </c>
      <c r="CT24" s="406">
        <f t="array" ref="CT24">SUM(IF(($G$62:$G$3061=$G24)*($E$62:$E$3061=CT$6)*($I$62:$I$3061=$I24),$L$62:$L$3061,0))</f>
        <v>0</v>
      </c>
      <c r="CU24" s="406">
        <f t="array" ref="CU24">SUM(IF(($G$62:$G$3061=$G24)*($E$62:$E$3061=CU$6)*($I$62:$I$3061=$I24),$L$62:$L$3061,0))</f>
        <v>0</v>
      </c>
      <c r="CV24" s="406">
        <f t="array" ref="CV24">SUM(IF(($G$62:$G$3061=$G24)*($E$62:$E$3061=CV$6)*($I$62:$I$3061=$I24),$L$62:$L$3061,0))</f>
        <v>0</v>
      </c>
      <c r="CW24" s="406">
        <f t="array" ref="CW24">SUM(IF(($G$62:$G$3061=$G24)*($E$62:$E$3061=CW$6)*($I$62:$I$3061=$I24),$L$62:$L$3061,0))</f>
        <v>0</v>
      </c>
      <c r="CX24" s="406">
        <f t="array" ref="CX24">SUM(IF(($G$62:$G$3061=$G24)*($E$62:$E$3061=CX$6)*($I$62:$I$3061=$I24),$L$62:$L$3061,0))</f>
        <v>0</v>
      </c>
      <c r="CY24" s="406">
        <f t="array" ref="CY24">SUM(IF(($G$62:$G$3061=$G24)*($E$62:$E$3061=CY$6)*($I$62:$I$3061=$I24),$L$62:$L$3061,0))</f>
        <v>0</v>
      </c>
      <c r="CZ24" s="406">
        <f t="array" ref="CZ24">SUM(IF(($G$62:$G$3061=$G24)*($E$62:$E$3061=CZ$6)*($I$62:$I$3061=$I24),$L$62:$L$3061,0))</f>
        <v>0</v>
      </c>
      <c r="DA24" s="406">
        <f t="array" ref="DA24">SUM(IF(($G$62:$G$3061=$G24)*($E$62:$E$3061=DA$6)*($I$62:$I$3061=$I24),$L$62:$L$3061,0))</f>
        <v>0</v>
      </c>
      <c r="DB24" s="406">
        <f t="array" ref="DB24">SUM(IF(($G$62:$G$3061=$G24)*($E$62:$E$3061=DB$6)*($I$62:$I$3061=$I24),$L$62:$L$3061,0))</f>
        <v>0</v>
      </c>
      <c r="DC24" s="406">
        <f t="array" ref="DC24">SUM(IF(($G$62:$G$3061=$G24)*($E$62:$E$3061=DC$6)*($I$62:$I$3061=$I24),$L$62:$L$3061,0))</f>
        <v>0</v>
      </c>
      <c r="DD24" s="406">
        <f t="array" ref="DD24">SUM(IF(($G$62:$G$3061=$G24)*($E$62:$E$3061=DD$6)*($I$62:$I$3061=$I24),$L$62:$L$3061,0))</f>
        <v>0</v>
      </c>
      <c r="DE24" s="406">
        <f t="array" ref="DE24">SUM(IF(($G$62:$G$3061=$G24)*($E$62:$E$3061=DE$6)*($I$62:$I$3061=$I24),$L$62:$L$3061,0))</f>
        <v>0</v>
      </c>
      <c r="DF24" s="406">
        <f t="array" ref="DF24">SUM(IF(($G$62:$G$3061=$G24)*($E$62:$E$3061=DF$6)*($I$62:$I$3061=$I24),$L$62:$L$3061,0))</f>
        <v>0</v>
      </c>
      <c r="DG24" s="406">
        <f t="array" ref="DG24">SUM(IF(($G$62:$G$3061=$G24)*($E$62:$E$3061=DG$6)*($I$62:$I$3061=$I24),$L$62:$L$3061,0))</f>
        <v>0</v>
      </c>
      <c r="DH24" s="406">
        <f t="array" ref="DH24">SUM(IF(($G$62:$G$3061=$G24)*($E$62:$E$3061=DH$6)*($I$62:$I$3061=$I24),$L$62:$L$3061,0))</f>
        <v>0</v>
      </c>
      <c r="DI24" s="406">
        <f t="array" ref="DI24">SUM(IF(($G$62:$G$3061=$G24)*($E$62:$E$3061=DI$6)*($I$62:$I$3061=$I24),$L$62:$L$3061,0))</f>
        <v>0</v>
      </c>
      <c r="DJ24" s="406">
        <f t="array" ref="DJ24">SUM(IF(($G$62:$G$3061=$G24)*($E$62:$E$3061=DJ$6)*($I$62:$I$3061=$I24),$L$62:$L$3061,0))</f>
        <v>0</v>
      </c>
      <c r="DK24" s="406">
        <f t="array" ref="DK24">SUM(IF(($G$62:$G$3061=$G24)*($E$62:$E$3061=DK$6)*($I$62:$I$3061=$I24),$L$62:$L$3061,0))</f>
        <v>0</v>
      </c>
      <c r="DL24" s="406">
        <f t="array" ref="DL24">SUM(IF(($G$62:$G$3061=$G24)*($E$62:$E$3061=DL$6)*($I$62:$I$3061=$I24),$L$62:$L$3061,0))</f>
        <v>0</v>
      </c>
      <c r="DM24" s="406">
        <f t="array" ref="DM24">SUM(IF(($G$62:$G$3061=$G24)*($E$62:$E$3061=DM$6)*($I$62:$I$3061=$I24),$L$62:$L$3061,0))</f>
        <v>0</v>
      </c>
      <c r="DN24" s="406">
        <f t="array" ref="DN24">SUM(IF(($G$62:$G$3061=$G24)*($E$62:$E$3061=DN$6)*($I$62:$I$3061=$I24),$L$62:$L$3061,0))</f>
        <v>0</v>
      </c>
      <c r="DO24" s="406">
        <f t="array" ref="DO24">SUM(IF(($G$62:$G$3061=$G24)*($E$62:$E$3061=DO$6)*($I$62:$I$3061=$I24),$L$62:$L$3061,0))</f>
        <v>0</v>
      </c>
      <c r="DP24" s="406">
        <f t="array" ref="DP24">SUM(IF(($G$62:$G$3061=$G24)*($E$62:$E$3061=DP$6)*($I$62:$I$3061=$I24),$L$62:$L$3061,0))</f>
        <v>0</v>
      </c>
      <c r="DQ24" s="406">
        <f t="array" ref="DQ24">SUM(IF(($G$62:$G$3061=$G24)*($E$62:$E$3061=DQ$6)*($I$62:$I$3061=$I24),$L$62:$L$3061,0))</f>
        <v>0</v>
      </c>
      <c r="DR24" s="406">
        <f t="array" ref="DR24">SUM(IF(($G$62:$G$3061=$G24)*($E$62:$E$3061=DR$6)*($I$62:$I$3061=$I24),$L$62:$L$3061,0))</f>
        <v>0</v>
      </c>
      <c r="DS24" s="406">
        <f t="array" ref="DS24">SUM(IF(($G$62:$G$3061=$G24)*($E$62:$E$3061=DS$6)*($I$62:$I$3061=$I24),$L$62:$L$3061,0))</f>
        <v>0</v>
      </c>
      <c r="DT24" s="406">
        <f t="array" ref="DT24">SUM(IF(($G$62:$G$3061=$G24)*($E$62:$E$3061=DT$6)*($I$62:$I$3061=$I24),$L$62:$L$3061,0))</f>
        <v>0</v>
      </c>
      <c r="DU24" s="406">
        <f t="array" ref="DU24">SUM(IF(($G$62:$G$3061=$G24)*($E$62:$E$3061=DU$6)*($I$62:$I$3061=$I24),$L$62:$L$3061,0))</f>
        <v>0</v>
      </c>
      <c r="DY24" s="1" t="s">
        <v>416</v>
      </c>
      <c r="DZ24" s="1">
        <f t="array" ref="DZ24">SUM(IF(($E$62:$E$3061=DZ$12)*($I$62:$I$3061=$DY24),$L$62:$L$3061,0))</f>
        <v>0</v>
      </c>
      <c r="EA24" s="1">
        <f t="array" ref="EA24">SUM(IF(($E$62:$E$3061=EA$12)*($I$62:$I$3061=$DY24),$L$62:$L$3061,0))</f>
        <v>0</v>
      </c>
      <c r="EB24" s="1">
        <f t="array" ref="EB24">SUM(IF(($E$62:$E$3061=EB$12)*($I$62:$I$3061=$DY24),$L$62:$L$3061,0))</f>
        <v>0</v>
      </c>
      <c r="EC24" s="1">
        <f t="array" ref="EC24">SUM(IF(($E$62:$E$3061=EC$12)*($I$62:$I$3061=$DY24),$L$62:$L$3061,0))</f>
        <v>0</v>
      </c>
      <c r="ED24" s="1">
        <f t="array" ref="ED24">SUM(IF(($E$62:$E$3061=ED$12)*($I$62:$I$3061=$DY24),$L$62:$L$3061,0))</f>
        <v>0</v>
      </c>
      <c r="EE24" s="1">
        <f t="array" ref="EE24">SUM(IF(($E$62:$E$3061=EE$12)*($I$62:$I$3061=$DY24),$L$62:$L$3061,0))</f>
        <v>0</v>
      </c>
      <c r="EF24" s="1">
        <f t="array" ref="EF24">SUM(IF(($E$62:$E$3061=EF$12)*($I$62:$I$3061=$DY24),$L$62:$L$3061,0))</f>
        <v>0</v>
      </c>
      <c r="EG24" s="1">
        <f t="array" ref="EG24">SUM(IF(($E$62:$E$3061=EG$12)*($I$62:$I$3061=$DY24),$L$62:$L$3061,0))</f>
        <v>0</v>
      </c>
      <c r="EH24" s="1">
        <f t="array" ref="EH24">SUM(IF(($E$62:$E$3061=EH$12)*($I$62:$I$3061=$DY24),$L$62:$L$3061,0))</f>
        <v>0</v>
      </c>
      <c r="EI24" s="1">
        <f t="array" ref="EI24">SUM(IF(($E$62:$E$3061=EI$12)*($I$62:$I$3061=$DY24),$L$62:$L$3061,0))</f>
        <v>0</v>
      </c>
      <c r="EJ24" s="1">
        <f t="array" ref="EJ24">SUM(IF(($E$62:$E$3061=EJ$12)*($I$62:$I$3061=$DY24),$L$62:$L$3061,0))</f>
        <v>0</v>
      </c>
      <c r="EK24" s="1">
        <f t="array" ref="EK24">SUM(IF(($E$62:$E$3061=EK$12)*($I$62:$I$3061=$DY24),$L$62:$L$3061,0))</f>
        <v>0</v>
      </c>
      <c r="EL24" s="1">
        <f t="array" ref="EL24">SUM(IF(($E$62:$E$3061=EL$12)*($I$62:$I$3061=$DY24),$L$62:$L$3061,0))</f>
        <v>0</v>
      </c>
      <c r="EM24" s="1">
        <f t="array" ref="EM24">SUM(IF(($E$62:$E$3061=EM$12)*($I$62:$I$3061=$DY24),$L$62:$L$3061,0))</f>
        <v>0</v>
      </c>
      <c r="EN24" s="1">
        <f t="array" ref="EN24">SUM(IF(($E$62:$E$3061=EN$12)*($I$62:$I$3061=$DY24),$L$62:$L$3061,0))</f>
        <v>0</v>
      </c>
      <c r="EO24" s="1">
        <f t="array" ref="EO24">SUM(IF(($E$62:$E$3061=EO$12)*($I$62:$I$3061=$DY24),$L$62:$L$3061,0))</f>
        <v>0</v>
      </c>
      <c r="EP24" s="1">
        <f t="array" ref="EP24">SUM(IF(($E$62:$E$3061=EP$12)*($I$62:$I$3061=$DY24),$L$62:$L$3061,0))</f>
        <v>0</v>
      </c>
      <c r="EQ24" s="1">
        <f t="array" ref="EQ24">SUM(IF(($E$62:$E$3061=EQ$12)*($I$62:$I$3061=$DY24),$L$62:$L$3061,0))</f>
        <v>0</v>
      </c>
      <c r="ER24" s="1">
        <f t="array" ref="ER24">SUM(IF(($E$62:$E$3061=ER$12)*($I$62:$I$3061=$DY24),$L$62:$L$3061,0))</f>
        <v>0</v>
      </c>
      <c r="ES24" s="1">
        <f t="array" ref="ES24">SUM(IF(($E$62:$E$3061=ES$12)*($I$62:$I$3061=$DY24),$L$62:$L$3061,0))</f>
        <v>0</v>
      </c>
      <c r="ET24" s="1">
        <f t="array" ref="ET24">SUM(IF(($E$62:$E$3061=ET$12)*($I$62:$I$3061=$DY24),$L$62:$L$3061,0))</f>
        <v>0</v>
      </c>
      <c r="EU24" s="1">
        <f t="array" ref="EU24">SUM(IF(($E$62:$E$3061=EU$12)*($I$62:$I$3061=$DY24),$L$62:$L$3061,0))</f>
        <v>0</v>
      </c>
      <c r="EV24" s="1">
        <f t="array" ref="EV24">SUM(IF(($E$62:$E$3061=EV$12)*($I$62:$I$3061=$DY24),$L$62:$L$3061,0))</f>
        <v>0</v>
      </c>
      <c r="EW24" s="1">
        <f t="array" ref="EW24">SUM(IF(($E$62:$E$3061=EW$12)*($I$62:$I$3061=$DY24),$L$62:$L$3061,0))</f>
        <v>0</v>
      </c>
      <c r="EX24" s="1">
        <f t="array" ref="EX24">SUM(IF(($E$62:$E$3061=EX$12)*($I$62:$I$3061=$DY24),$L$62:$L$3061,0))</f>
        <v>0</v>
      </c>
      <c r="EY24" s="1">
        <f t="array" ref="EY24">SUM(IF(($E$62:$E$3061=EY$12)*($I$62:$I$3061=$DY24),$L$62:$L$3061,0))</f>
        <v>0</v>
      </c>
      <c r="EZ24" s="1">
        <f t="array" ref="EZ24">SUM(IF(($E$62:$E$3061=EZ$12)*($I$62:$I$3061=$DY24),$L$62:$L$3061,0))</f>
        <v>0</v>
      </c>
      <c r="FA24" s="1">
        <f t="array" ref="FA24">SUM(IF(($E$62:$E$3061=FA$12)*($I$62:$I$3061=$DY24),$L$62:$L$3061,0))</f>
        <v>0</v>
      </c>
      <c r="FB24" s="1">
        <f t="array" ref="FB24">SUM(IF(($E$62:$E$3061=FB$12)*($I$62:$I$3061=$DY24),$L$62:$L$3061,0))</f>
        <v>0</v>
      </c>
      <c r="FC24" s="1">
        <f t="array" ref="FC24">SUM(IF(($E$62:$E$3061=FC$12)*($I$62:$I$3061=$DY24),$L$62:$L$3061,0))</f>
        <v>0</v>
      </c>
      <c r="FD24" s="1">
        <f t="array" ref="FD24">SUM(IF(($E$62:$E$3061=FD$12)*($I$62:$I$3061=$DY24),$L$62:$L$3061,0))</f>
        <v>0</v>
      </c>
      <c r="FE24" s="1">
        <f t="array" ref="FE24">SUM(IF(($E$62:$E$3061=FE$12)*($I$62:$I$3061=$DY24),$L$62:$L$3061,0))</f>
        <v>0</v>
      </c>
      <c r="FF24" s="1">
        <f t="array" ref="FF24">SUM(IF(($E$62:$E$3061=FF$12)*($I$62:$I$3061=$DY24),$L$62:$L$3061,0))</f>
        <v>0</v>
      </c>
      <c r="FG24" s="1">
        <f t="array" ref="FG24">SUM(IF(($E$62:$E$3061=FG$12)*($I$62:$I$3061=$DY24),$L$62:$L$3061,0))</f>
        <v>0</v>
      </c>
      <c r="FH24" s="1">
        <f t="array" ref="FH24">SUM(IF(($E$62:$E$3061=FH$12)*($I$62:$I$3061=$DY24),$L$62:$L$3061,0))</f>
        <v>0</v>
      </c>
      <c r="FI24" s="1">
        <f t="array" ref="FI24">SUM(IF(($E$62:$E$3061=FI$12)*($I$62:$I$3061=$DY24),$L$62:$L$3061,0))</f>
        <v>0</v>
      </c>
      <c r="FJ24" s="1">
        <f t="array" ref="FJ24">SUM(IF(($E$62:$E$3061=FJ$12)*($I$62:$I$3061=$DY24),$L$62:$L$3061,0))</f>
        <v>0</v>
      </c>
      <c r="FK24" s="1">
        <f t="array" ref="FK24">SUM(IF(($E$62:$E$3061=FK$12)*($I$62:$I$3061=$DY24),$L$62:$L$3061,0))</f>
        <v>0</v>
      </c>
      <c r="FL24" s="1">
        <f t="array" ref="FL24">SUM(IF(($E$62:$E$3061=FL$12)*($I$62:$I$3061=$DY24),$L$62:$L$3061,0))</f>
        <v>0</v>
      </c>
      <c r="FM24" s="1">
        <f t="array" ref="FM24">SUM(IF(($E$62:$E$3061=FM$12)*($I$62:$I$3061=$DY24),$L$62:$L$3061,0))</f>
        <v>0</v>
      </c>
      <c r="FN24" s="1">
        <f t="array" ref="FN24">SUM(IF(($E$62:$E$3061=FN$12)*($I$62:$I$3061=$DY24),$L$62:$L$3061,0))</f>
        <v>0</v>
      </c>
      <c r="FO24" s="1">
        <f t="array" ref="FO24">SUM(IF(($E$62:$E$3061=FO$12)*($I$62:$I$3061=$DY24),$L$62:$L$3061,0))</f>
        <v>0</v>
      </c>
      <c r="FP24" s="1">
        <f t="array" ref="FP24">SUM(IF(($E$62:$E$3061=FP$12)*($I$62:$I$3061=$DY24),$L$62:$L$3061,0))</f>
        <v>0</v>
      </c>
      <c r="FQ24" s="1">
        <f t="array" ref="FQ24">SUM(IF(($E$62:$E$3061=FQ$12)*($I$62:$I$3061=$DY24),$L$62:$L$3061,0))</f>
        <v>0</v>
      </c>
      <c r="FR24" s="1">
        <f t="array" ref="FR24">SUM(IF(($E$62:$E$3061=FR$12)*($I$62:$I$3061=$DY24),$L$62:$L$3061,0))</f>
        <v>0</v>
      </c>
      <c r="FS24" s="1">
        <f t="array" ref="FS24">SUM(IF(($E$62:$E$3061=FS$12)*($I$62:$I$3061=$DY24),$L$62:$L$3061,0))</f>
        <v>0</v>
      </c>
      <c r="FT24" s="1">
        <f t="array" ref="FT24">SUM(IF(($E$62:$E$3061=FT$12)*($I$62:$I$3061=$DY24),$L$62:$L$3061,0))</f>
        <v>0</v>
      </c>
      <c r="FU24" s="1">
        <f t="array" ref="FU24">SUM(IF(($E$62:$E$3061=FU$12)*($I$62:$I$3061=$DY24),$L$62:$L$3061,0))</f>
        <v>0</v>
      </c>
      <c r="FV24" s="1">
        <f t="array" ref="FV24">SUM(IF(($E$62:$E$3061=FV$12)*($I$62:$I$3061=$DY24),$L$62:$L$3061,0))</f>
        <v>0</v>
      </c>
      <c r="FW24" s="1">
        <f t="array" ref="FW24">SUM(IF(($E$62:$E$3061=FW$12)*($I$62:$I$3061=$DY24),$L$62:$L$3061,0))</f>
        <v>0</v>
      </c>
      <c r="FX24" s="1">
        <f t="array" ref="FX24">SUM(IF(($E$62:$E$3061=FX$12)*($I$62:$I$3061=$DY24),$L$62:$L$3061,0))</f>
        <v>0</v>
      </c>
      <c r="FY24" s="1">
        <f t="array" ref="FY24">SUM(IF(($E$62:$E$3061=FY$12)*($I$62:$I$3061=$DY24),$L$62:$L$3061,0))</f>
        <v>0</v>
      </c>
      <c r="FZ24" s="1">
        <f t="array" ref="FZ24">SUM(IF(($E$62:$E$3061=FZ$12)*($I$62:$I$3061=$DY24),$L$62:$L$3061,0))</f>
        <v>0</v>
      </c>
      <c r="GA24" s="1">
        <f t="array" ref="GA24">SUM(IF(($E$62:$E$3061=GA$12)*($I$62:$I$3061=$DY24),$L$62:$L$3061,0))</f>
        <v>0</v>
      </c>
      <c r="GB24" s="1">
        <f t="array" ref="GB24">SUM(IF(($E$62:$E$3061=GB$12)*($I$62:$I$3061=$DY24),$L$62:$L$3061,0))</f>
        <v>0</v>
      </c>
      <c r="GC24" s="1">
        <f t="array" ref="GC24">SUM(IF(($E$62:$E$3061=GC$12)*($I$62:$I$3061=$DY24),$L$62:$L$3061,0))</f>
        <v>0</v>
      </c>
      <c r="GD24" s="1">
        <f t="array" ref="GD24">SUM(IF(($E$62:$E$3061=GD$12)*($I$62:$I$3061=$DY24),$L$62:$L$3061,0))</f>
        <v>0</v>
      </c>
      <c r="GE24" s="1">
        <f t="array" ref="GE24">SUM(IF(($E$62:$E$3061=GE$12)*($I$62:$I$3061=$DY24),$L$62:$L$3061,0))</f>
        <v>0</v>
      </c>
      <c r="GF24" s="1">
        <f t="array" ref="GF24">SUM(IF(($E$62:$E$3061=GF$12)*($I$62:$I$3061=$DY24),$L$62:$L$3061,0))</f>
        <v>0</v>
      </c>
      <c r="GG24" s="1">
        <f t="array" ref="GG24">SUM(IF(($E$62:$E$3061=GG$12)*($I$62:$I$3061=$DY24),$L$62:$L$3061,0))</f>
        <v>0</v>
      </c>
      <c r="GH24" s="1">
        <f t="array" ref="GH24">SUM(IF(($E$62:$E$3061=GH$12)*($I$62:$I$3061=$DY24),$L$62:$L$3061,0))</f>
        <v>0</v>
      </c>
      <c r="GI24" s="1">
        <f t="array" ref="GI24">SUM(IF(($E$62:$E$3061=GI$12)*($I$62:$I$3061=$DY24),$L$62:$L$3061,0))</f>
        <v>0</v>
      </c>
      <c r="GJ24" s="1">
        <f t="array" ref="GJ24">SUM(IF(($E$62:$E$3061=GJ$12)*($I$62:$I$3061=$DY24),$L$62:$L$3061,0))</f>
        <v>0</v>
      </c>
      <c r="GK24" s="1">
        <f t="array" ref="GK24">SUM(IF(($E$62:$E$3061=GK$12)*($I$62:$I$3061=$DY24),$L$62:$L$3061,0))</f>
        <v>0</v>
      </c>
      <c r="GL24" s="1">
        <f t="array" ref="GL24">SUM(IF(($E$62:$E$3061=GL$12)*($I$62:$I$3061=$DY24),$L$62:$L$3061,0))</f>
        <v>0</v>
      </c>
      <c r="GM24" s="1">
        <f t="array" ref="GM24">SUM(IF(($E$62:$E$3061=GM$12)*($I$62:$I$3061=$DY24),$L$62:$L$3061,0))</f>
        <v>0</v>
      </c>
      <c r="GN24" s="1">
        <f t="array" ref="GN24">SUM(IF(($E$62:$E$3061=GN$12)*($I$62:$I$3061=$DY24),$L$62:$L$3061,0))</f>
        <v>0</v>
      </c>
      <c r="GO24" s="1">
        <f t="array" ref="GO24">SUM(IF(($E$62:$E$3061=GO$12)*($I$62:$I$3061=$DY24),$L$62:$L$3061,0))</f>
        <v>0</v>
      </c>
      <c r="GP24" s="1">
        <f t="array" ref="GP24">SUM(IF(($E$62:$E$3061=GP$12)*($I$62:$I$3061=$DY24),$L$62:$L$3061,0))</f>
        <v>0</v>
      </c>
      <c r="GQ24" s="1">
        <f t="array" ref="GQ24">SUM(IF(($E$62:$E$3061=GQ$12)*($I$62:$I$3061=$DY24),$L$62:$L$3061,0))</f>
        <v>0</v>
      </c>
      <c r="GR24" s="1">
        <f t="array" ref="GR24">SUM(IF(($E$62:$E$3061=GR$12)*($I$62:$I$3061=$DY24),$L$62:$L$3061,0))</f>
        <v>0</v>
      </c>
      <c r="GS24" s="1">
        <f t="array" ref="GS24">SUM(IF(($E$62:$E$3061=GS$12)*($I$62:$I$3061=$DY24),$L$62:$L$3061,0))</f>
        <v>0</v>
      </c>
      <c r="GT24" s="1">
        <f t="array" ref="GT24">SUM(IF(($E$62:$E$3061=GT$12)*($I$62:$I$3061=$DY24),$L$62:$L$3061,0))</f>
        <v>0</v>
      </c>
      <c r="GU24" s="1">
        <f t="array" ref="GU24">SUM(IF(($E$62:$E$3061=GU$12)*($I$62:$I$3061=$DY24),$L$62:$L$3061,0))</f>
        <v>0</v>
      </c>
      <c r="GV24" s="1">
        <f t="array" ref="GV24">SUM(IF(($E$62:$E$3061=GV$12)*($I$62:$I$3061=$DY24),$L$62:$L$3061,0))</f>
        <v>0</v>
      </c>
      <c r="GW24" s="1">
        <f t="array" ref="GW24">SUM(IF(($E$62:$E$3061=GW$12)*($I$62:$I$3061=$DY24),$L$62:$L$3061,0))</f>
        <v>0</v>
      </c>
      <c r="GX24" s="1">
        <f t="array" ref="GX24">SUM(IF(($E$62:$E$3061=GX$12)*($I$62:$I$3061=$DY24),$L$62:$L$3061,0))</f>
        <v>0</v>
      </c>
      <c r="GY24" s="1">
        <f t="array" ref="GY24">SUM(IF(($E$62:$E$3061=GY$12)*($I$62:$I$3061=$DY24),$L$62:$L$3061,0))</f>
        <v>0</v>
      </c>
      <c r="GZ24" s="1">
        <f t="array" ref="GZ24">SUM(IF(($E$62:$E$3061=GZ$12)*($I$62:$I$3061=$DY24),$L$62:$L$3061,0))</f>
        <v>0</v>
      </c>
      <c r="HA24" s="1">
        <f t="array" ref="HA24">SUM(IF(($E$62:$E$3061=HA$12)*($I$62:$I$3061=$DY24),$L$62:$L$3061,0))</f>
        <v>0</v>
      </c>
      <c r="HB24" s="1">
        <f t="array" ref="HB24">SUM(IF(($E$62:$E$3061=HB$12)*($I$62:$I$3061=$DY24),$L$62:$L$3061,0))</f>
        <v>0</v>
      </c>
      <c r="HC24" s="1">
        <f t="shared" si="2"/>
        <v>0</v>
      </c>
      <c r="HD24" s="1">
        <f t="shared" si="3"/>
        <v>0</v>
      </c>
      <c r="HE24" s="1">
        <f t="shared" si="4"/>
        <v>0</v>
      </c>
      <c r="HF24">
        <v>0.9</v>
      </c>
    </row>
    <row r="25" spans="3:214" ht="14.25" hidden="1" customHeight="1" x14ac:dyDescent="0.15">
      <c r="C25" s="362"/>
      <c r="D25" s="362"/>
      <c r="E25" s="354" t="str">
        <f t="shared" si="1"/>
        <v/>
      </c>
      <c r="F25" s="362"/>
      <c r="G25" s="362" t="s">
        <v>40</v>
      </c>
      <c r="H25" s="407"/>
      <c r="I25" s="409" t="str">
        <f t="shared" si="5"/>
        <v/>
      </c>
      <c r="J25" s="408"/>
      <c r="K25" s="408"/>
      <c r="L25" s="408">
        <f t="array" ref="L25">SUM(IF($G$62:$G$3061=$G25,$L$62:$L$3061,0))</f>
        <v>0</v>
      </c>
      <c r="M25" s="408"/>
      <c r="N25" s="410"/>
      <c r="O25" s="410"/>
      <c r="P25" s="82"/>
      <c r="R25" s="474" t="str">
        <f>IF(MAX(U25:AI25)=0,"",MAX(U25:AI25))</f>
        <v/>
      </c>
      <c r="S25" s="162" t="str">
        <f t="shared" si="6"/>
        <v/>
      </c>
      <c r="T25" s="1" t="str">
        <f>IF($L25=0,"",ROUND(SUMPRODUCT(U$6:AI$6,U25:AI25)/$L25,3))</f>
        <v/>
      </c>
      <c r="U25" s="406">
        <f t="array" ref="U25">SUM(IF(($G$62:$G$3061=$G25)*($I$62:$I$3061=U$5),$L$62:$L$3061,0))</f>
        <v>0</v>
      </c>
      <c r="V25" s="406">
        <f t="array" ref="V25">SUM(IF(($G$62:$G$3061=$G25)*($I$62:$I$3061=V$5),$L$62:$L$3061,0))</f>
        <v>0</v>
      </c>
      <c r="W25" s="406">
        <f t="array" ref="W25">SUM(IF(($G$62:$G$3061=$G25)*($I$62:$I$3061=W$5),$L$62:$L$3061,0))</f>
        <v>0</v>
      </c>
      <c r="X25" s="406">
        <f t="array" ref="X25">SUM(IF(($G$62:$G$3061=$G25)*($I$62:$I$3061=X$5),$L$62:$L$3061,0))</f>
        <v>0</v>
      </c>
      <c r="Y25" s="406">
        <f t="array" ref="Y25">SUM(IF(($G$62:$G$3061=$G25)*($I$62:$I$3061=Y$5),$L$62:$L$3061,0))</f>
        <v>0</v>
      </c>
      <c r="Z25" s="406">
        <f t="array" ref="Z25">SUM(IF(($G$62:$G$3061=$G25)*($I$62:$I$3061=Z$5),$L$62:$L$3061,0))</f>
        <v>0</v>
      </c>
      <c r="AA25" s="406">
        <f t="array" ref="AA25">SUM(IF(($G$62:$G$3061=$G25)*($I$62:$I$3061=AA$5),$L$62:$L$3061,0))</f>
        <v>0</v>
      </c>
      <c r="AB25" s="406">
        <f t="array" ref="AB25">SUM(IF(($G$62:$G$3061=$G25)*($I$62:$I$3061=AB$5),$L$62:$L$3061,0))</f>
        <v>0</v>
      </c>
      <c r="AC25" s="406">
        <f t="array" ref="AC25">SUM(IF(($G$62:$G$3061=$G25)*($I$62:$I$3061=AC$5),$L$62:$L$3061,0))</f>
        <v>0</v>
      </c>
      <c r="AD25" s="406">
        <f t="array" ref="AD25">SUM(IF(($G$62:$G$3061=$G25)*($I$62:$I$3061=AD$5),$L$62:$L$3061,0))</f>
        <v>0</v>
      </c>
      <c r="AE25" s="406">
        <f t="array" ref="AE25">SUM(IF(($G$62:$G$3061=$G25)*($I$62:$I$3061=AE$5),$L$62:$L$3061,0))</f>
        <v>0</v>
      </c>
      <c r="AF25" s="406">
        <f t="array" ref="AF25">SUM(IF(($G$62:$G$3061=$G25)*($I$62:$I$3061=AF$5),$L$62:$L$3061,0))</f>
        <v>0</v>
      </c>
      <c r="AG25" s="406">
        <f t="array" ref="AG25">SUM(IF(($G$62:$G$3061=$G25)*($I$62:$I$3061=AG$5),$L$62:$L$3061,0))</f>
        <v>0</v>
      </c>
      <c r="AH25" s="406">
        <f t="array" ref="AH25">SUM(IF(($G$62:$G$3061=$G25)*($I$62:$I$3061=AH$5),$L$62:$L$3061,0))</f>
        <v>0</v>
      </c>
      <c r="AI25" s="406">
        <f t="array" ref="AI25">SUM(IF(($G$62:$G$3061=$G25)*($I$62:$I$3061=AI$5),$L$62:$L$3061,0))</f>
        <v>0</v>
      </c>
      <c r="AS25" s="406">
        <f t="array" ref="AS25">SUM(IF(($G$62:$G$3061=$G25)*($E$62:$E$3061=AS$6)*($I$62:$I$3061=$I25),$L$62:$L$3061,0))</f>
        <v>0</v>
      </c>
      <c r="AT25" s="406">
        <f t="array" ref="AT25">SUM(IF(($G$62:$G$3061=$G25)*($E$62:$E$3061=AT$6)*($I$62:$I$3061=$I25),$L$62:$L$3061,0))</f>
        <v>0</v>
      </c>
      <c r="AU25" s="406">
        <f t="array" ref="AU25">SUM(IF(($G$62:$G$3061=$G25)*($E$62:$E$3061=AU$6)*($I$62:$I$3061=$I25),$L$62:$L$3061,0))</f>
        <v>0</v>
      </c>
      <c r="AV25" s="406">
        <f t="array" ref="AV25">SUM(IF(($G$62:$G$3061=$G25)*($E$62:$E$3061=AV$6)*($I$62:$I$3061=$I25),$L$62:$L$3061,0))</f>
        <v>0</v>
      </c>
      <c r="AW25" s="406">
        <f t="array" ref="AW25">SUM(IF(($G$62:$G$3061=$G25)*($E$62:$E$3061=AW$6)*($I$62:$I$3061=$I25),$L$62:$L$3061,0))</f>
        <v>0</v>
      </c>
      <c r="AX25" s="406">
        <f t="array" ref="AX25">SUM(IF(($G$62:$G$3061=$G25)*($E$62:$E$3061=AX$6)*($I$62:$I$3061=$I25),$L$62:$L$3061,0))</f>
        <v>0</v>
      </c>
      <c r="AY25" s="406">
        <f t="array" ref="AY25">SUM(IF(($G$62:$G$3061=$G25)*($E$62:$E$3061=AY$6)*($I$62:$I$3061=$I25),$L$62:$L$3061,0))</f>
        <v>0</v>
      </c>
      <c r="AZ25" s="406">
        <f t="array" ref="AZ25">SUM(IF(($G$62:$G$3061=$G25)*($E$62:$E$3061=AZ$6)*($I$62:$I$3061=$I25),$L$62:$L$3061,0))</f>
        <v>0</v>
      </c>
      <c r="BA25" s="406">
        <f t="array" ref="BA25">SUM(IF(($G$62:$G$3061=$G25)*($E$62:$E$3061=BA$6)*($I$62:$I$3061=$I25),$L$62:$L$3061,0))</f>
        <v>0</v>
      </c>
      <c r="BB25" s="406">
        <f t="array" ref="BB25">SUM(IF(($G$62:$G$3061=$G25)*($E$62:$E$3061=BB$6)*($I$62:$I$3061=$I25),$L$62:$L$3061,0))</f>
        <v>0</v>
      </c>
      <c r="BC25" s="406">
        <f t="array" ref="BC25">SUM(IF(($G$62:$G$3061=$G25)*($E$62:$E$3061=BC$6)*($I$62:$I$3061=$I25),$L$62:$L$3061,0))</f>
        <v>0</v>
      </c>
      <c r="BD25" s="406">
        <f t="array" ref="BD25">SUM(IF(($G$62:$G$3061=$G25)*($E$62:$E$3061=BD$6)*($I$62:$I$3061=$I25),$L$62:$L$3061,0))</f>
        <v>0</v>
      </c>
      <c r="BE25" s="406">
        <f t="array" ref="BE25">SUM(IF(($G$62:$G$3061=$G25)*($E$62:$E$3061=BE$6)*($I$62:$I$3061=$I25),$L$62:$L$3061,0))</f>
        <v>0</v>
      </c>
      <c r="BF25" s="406">
        <f t="array" ref="BF25">SUM(IF(($G$62:$G$3061=$G25)*($E$62:$E$3061=BF$6)*($I$62:$I$3061=$I25),$L$62:$L$3061,0))</f>
        <v>0</v>
      </c>
      <c r="BG25" s="406">
        <f t="array" ref="BG25">SUM(IF(($G$62:$G$3061=$G25)*($E$62:$E$3061=BG$6)*($I$62:$I$3061=$I25),$L$62:$L$3061,0))</f>
        <v>0</v>
      </c>
      <c r="BH25" s="406">
        <f t="array" ref="BH25">SUM(IF(($G$62:$G$3061=$G25)*($E$62:$E$3061=BH$6)*($I$62:$I$3061=$I25),$L$62:$L$3061,0))</f>
        <v>0</v>
      </c>
      <c r="BI25" s="406">
        <f t="array" ref="BI25">SUM(IF(($G$62:$G$3061=$G25)*($E$62:$E$3061=BI$6)*($I$62:$I$3061=$I25),$L$62:$L$3061,0))</f>
        <v>0</v>
      </c>
      <c r="BJ25" s="406">
        <f t="array" ref="BJ25">SUM(IF(($G$62:$G$3061=$G25)*($E$62:$E$3061=BJ$6)*($I$62:$I$3061=$I25),$L$62:$L$3061,0))</f>
        <v>0</v>
      </c>
      <c r="BK25" s="406">
        <f t="array" ref="BK25">SUM(IF(($G$62:$G$3061=$G25)*($E$62:$E$3061=BK$6)*($I$62:$I$3061=$I25),$L$62:$L$3061,0))</f>
        <v>0</v>
      </c>
      <c r="BL25" s="406">
        <f t="array" ref="BL25">SUM(IF(($G$62:$G$3061=$G25)*($E$62:$E$3061=BL$6)*($I$62:$I$3061=$I25),$L$62:$L$3061,0))</f>
        <v>0</v>
      </c>
      <c r="BM25" s="406">
        <f t="array" ref="BM25">SUM(IF(($G$62:$G$3061=$G25)*($E$62:$E$3061=BM$6)*($I$62:$I$3061=$I25),$L$62:$L$3061,0))</f>
        <v>0</v>
      </c>
      <c r="BN25" s="406">
        <f t="array" ref="BN25">SUM(IF(($G$62:$G$3061=$G25)*($E$62:$E$3061=BN$6)*($I$62:$I$3061=$I25),$L$62:$L$3061,0))</f>
        <v>0</v>
      </c>
      <c r="BO25" s="406">
        <f t="array" ref="BO25">SUM(IF(($G$62:$G$3061=$G25)*($E$62:$E$3061=BO$6)*($I$62:$I$3061=$I25),$L$62:$L$3061,0))</f>
        <v>0</v>
      </c>
      <c r="BP25" s="406">
        <f t="array" ref="BP25">SUM(IF(($G$62:$G$3061=$G25)*($E$62:$E$3061=BP$6)*($I$62:$I$3061=$I25),$L$62:$L$3061,0))</f>
        <v>0</v>
      </c>
      <c r="BQ25" s="406">
        <f t="array" ref="BQ25">SUM(IF(($G$62:$G$3061=$G25)*($E$62:$E$3061=BQ$6)*($I$62:$I$3061=$I25),$L$62:$L$3061,0))</f>
        <v>0</v>
      </c>
      <c r="BR25" s="406">
        <f t="array" ref="BR25">SUM(IF(($G$62:$G$3061=$G25)*($E$62:$E$3061=BR$6)*($I$62:$I$3061=$I25),$L$62:$L$3061,0))</f>
        <v>0</v>
      </c>
      <c r="BS25" s="406">
        <f t="array" ref="BS25">SUM(IF(($G$62:$G$3061=$G25)*($E$62:$E$3061=BS$6)*($I$62:$I$3061=$I25),$L$62:$L$3061,0))</f>
        <v>0</v>
      </c>
      <c r="BT25" s="406">
        <f t="array" ref="BT25">SUM(IF(($G$62:$G$3061=$G25)*($E$62:$E$3061=BT$6)*($I$62:$I$3061=$I25),$L$62:$L$3061,0))</f>
        <v>0</v>
      </c>
      <c r="BU25" s="406">
        <f t="array" ref="BU25">SUM(IF(($G$62:$G$3061=$G25)*($E$62:$E$3061=BU$6)*($I$62:$I$3061=$I25),$L$62:$L$3061,0))</f>
        <v>0</v>
      </c>
      <c r="BV25" s="406">
        <f t="array" ref="BV25">SUM(IF(($G$62:$G$3061=$G25)*($E$62:$E$3061=BV$6)*($I$62:$I$3061=$I25),$L$62:$L$3061,0))</f>
        <v>0</v>
      </c>
      <c r="BW25" s="406">
        <f t="array" ref="BW25">SUM(IF(($G$62:$G$3061=$G25)*($E$62:$E$3061=BW$6)*($I$62:$I$3061=$I25),$L$62:$L$3061,0))</f>
        <v>0</v>
      </c>
      <c r="BX25" s="406">
        <f t="array" ref="BX25">SUM(IF(($G$62:$G$3061=$G25)*($E$62:$E$3061=BX$6)*($I$62:$I$3061=$I25),$L$62:$L$3061,0))</f>
        <v>0</v>
      </c>
      <c r="BY25" s="406">
        <f t="array" ref="BY25">SUM(IF(($G$62:$G$3061=$G25)*($E$62:$E$3061=BY$6)*($I$62:$I$3061=$I25),$L$62:$L$3061,0))</f>
        <v>0</v>
      </c>
      <c r="BZ25" s="406">
        <f t="array" ref="BZ25">SUM(IF(($G$62:$G$3061=$G25)*($E$62:$E$3061=BZ$6)*($I$62:$I$3061=$I25),$L$62:$L$3061,0))</f>
        <v>0</v>
      </c>
      <c r="CA25" s="406">
        <f t="array" ref="CA25">SUM(IF(($G$62:$G$3061=$G25)*($E$62:$E$3061=CA$6)*($I$62:$I$3061=$I25),$L$62:$L$3061,0))</f>
        <v>0</v>
      </c>
      <c r="CB25" s="406">
        <f t="array" ref="CB25">SUM(IF(($G$62:$G$3061=$G25)*($E$62:$E$3061=CB$6)*($I$62:$I$3061=$I25),$L$62:$L$3061,0))</f>
        <v>0</v>
      </c>
      <c r="CC25" s="406">
        <f t="array" ref="CC25">SUM(IF(($G$62:$G$3061=$G25)*($E$62:$E$3061=CC$6)*($I$62:$I$3061=$I25),$L$62:$L$3061,0))</f>
        <v>0</v>
      </c>
      <c r="CD25" s="406">
        <f t="array" ref="CD25">SUM(IF(($G$62:$G$3061=$G25)*($E$62:$E$3061=CD$6)*($I$62:$I$3061=$I25),$L$62:$L$3061,0))</f>
        <v>0</v>
      </c>
      <c r="CE25" s="406">
        <f t="array" ref="CE25">SUM(IF(($G$62:$G$3061=$G25)*($E$62:$E$3061=CE$6)*($I$62:$I$3061=$I25),$L$62:$L$3061,0))</f>
        <v>0</v>
      </c>
      <c r="CF25" s="406">
        <f t="array" ref="CF25">SUM(IF(($G$62:$G$3061=$G25)*($E$62:$E$3061=CF$6)*($I$62:$I$3061=$I25),$L$62:$L$3061,0))</f>
        <v>0</v>
      </c>
      <c r="CG25" s="406">
        <f t="array" ref="CG25">SUM(IF(($G$62:$G$3061=$G25)*($E$62:$E$3061=CG$6)*($I$62:$I$3061=$I25),$L$62:$L$3061,0))</f>
        <v>0</v>
      </c>
      <c r="CH25" s="406">
        <f t="array" ref="CH25">SUM(IF(($G$62:$G$3061=$G25)*($E$62:$E$3061=CH$6)*($I$62:$I$3061=$I25),$L$62:$L$3061,0))</f>
        <v>0</v>
      </c>
      <c r="CI25" s="406">
        <f t="array" ref="CI25">SUM(IF(($G$62:$G$3061=$G25)*($E$62:$E$3061=CI$6)*($I$62:$I$3061=$I25),$L$62:$L$3061,0))</f>
        <v>0</v>
      </c>
      <c r="CJ25" s="406">
        <f t="array" ref="CJ25">SUM(IF(($G$62:$G$3061=$G25)*($E$62:$E$3061=CJ$6)*($I$62:$I$3061=$I25),$L$62:$L$3061,0))</f>
        <v>0</v>
      </c>
      <c r="CK25" s="406">
        <f t="array" ref="CK25">SUM(IF(($G$62:$G$3061=$G25)*($E$62:$E$3061=CK$6)*($I$62:$I$3061=$I25),$L$62:$L$3061,0))</f>
        <v>0</v>
      </c>
      <c r="CL25" s="406">
        <f t="array" ref="CL25">SUM(IF(($G$62:$G$3061=$G25)*($E$62:$E$3061=CL$6)*($I$62:$I$3061=$I25),$L$62:$L$3061,0))</f>
        <v>0</v>
      </c>
      <c r="CM25" s="406">
        <f t="array" ref="CM25">SUM(IF(($G$62:$G$3061=$G25)*($E$62:$E$3061=CM$6)*($I$62:$I$3061=$I25),$L$62:$L$3061,0))</f>
        <v>0</v>
      </c>
      <c r="CN25" s="406">
        <f t="array" ref="CN25">SUM(IF(($G$62:$G$3061=$G25)*($E$62:$E$3061=CN$6)*($I$62:$I$3061=$I25),$L$62:$L$3061,0))</f>
        <v>0</v>
      </c>
      <c r="CO25" s="406">
        <f t="array" ref="CO25">SUM(IF(($G$62:$G$3061=$G25)*($E$62:$E$3061=CO$6)*($I$62:$I$3061=$I25),$L$62:$L$3061,0))</f>
        <v>0</v>
      </c>
      <c r="CP25" s="406">
        <f t="array" ref="CP25">SUM(IF(($G$62:$G$3061=$G25)*($E$62:$E$3061=CP$6)*($I$62:$I$3061=$I25),$L$62:$L$3061,0))</f>
        <v>0</v>
      </c>
      <c r="CQ25" s="406">
        <f t="array" ref="CQ25">SUM(IF(($G$62:$G$3061=$G25)*($E$62:$E$3061=CQ$6)*($I$62:$I$3061=$I25),$L$62:$L$3061,0))</f>
        <v>0</v>
      </c>
      <c r="CR25" s="406">
        <f t="array" ref="CR25">SUM(IF(($G$62:$G$3061=$G25)*($E$62:$E$3061=CR$6)*($I$62:$I$3061=$I25),$L$62:$L$3061,0))</f>
        <v>0</v>
      </c>
      <c r="CS25" s="406">
        <f t="array" ref="CS25">SUM(IF(($G$62:$G$3061=$G25)*($E$62:$E$3061=CS$6)*($I$62:$I$3061=$I25),$L$62:$L$3061,0))</f>
        <v>0</v>
      </c>
      <c r="CT25" s="406">
        <f t="array" ref="CT25">SUM(IF(($G$62:$G$3061=$G25)*($E$62:$E$3061=CT$6)*($I$62:$I$3061=$I25),$L$62:$L$3061,0))</f>
        <v>0</v>
      </c>
      <c r="CU25" s="406">
        <f t="array" ref="CU25">SUM(IF(($G$62:$G$3061=$G25)*($E$62:$E$3061=CU$6)*($I$62:$I$3061=$I25),$L$62:$L$3061,0))</f>
        <v>0</v>
      </c>
      <c r="CV25" s="406">
        <f t="array" ref="CV25">SUM(IF(($G$62:$G$3061=$G25)*($E$62:$E$3061=CV$6)*($I$62:$I$3061=$I25),$L$62:$L$3061,0))</f>
        <v>0</v>
      </c>
      <c r="CW25" s="406">
        <f t="array" ref="CW25">SUM(IF(($G$62:$G$3061=$G25)*($E$62:$E$3061=CW$6)*($I$62:$I$3061=$I25),$L$62:$L$3061,0))</f>
        <v>0</v>
      </c>
      <c r="CX25" s="406">
        <f t="array" ref="CX25">SUM(IF(($G$62:$G$3061=$G25)*($E$62:$E$3061=CX$6)*($I$62:$I$3061=$I25),$L$62:$L$3061,0))</f>
        <v>0</v>
      </c>
      <c r="CY25" s="406">
        <f t="array" ref="CY25">SUM(IF(($G$62:$G$3061=$G25)*($E$62:$E$3061=CY$6)*($I$62:$I$3061=$I25),$L$62:$L$3061,0))</f>
        <v>0</v>
      </c>
      <c r="CZ25" s="406">
        <f t="array" ref="CZ25">SUM(IF(($G$62:$G$3061=$G25)*($E$62:$E$3061=CZ$6)*($I$62:$I$3061=$I25),$L$62:$L$3061,0))</f>
        <v>0</v>
      </c>
      <c r="DA25" s="406">
        <f t="array" ref="DA25">SUM(IF(($G$62:$G$3061=$G25)*($E$62:$E$3061=DA$6)*($I$62:$I$3061=$I25),$L$62:$L$3061,0))</f>
        <v>0</v>
      </c>
      <c r="DB25" s="406">
        <f t="array" ref="DB25">SUM(IF(($G$62:$G$3061=$G25)*($E$62:$E$3061=DB$6)*($I$62:$I$3061=$I25),$L$62:$L$3061,0))</f>
        <v>0</v>
      </c>
      <c r="DC25" s="406">
        <f t="array" ref="DC25">SUM(IF(($G$62:$G$3061=$G25)*($E$62:$E$3061=DC$6)*($I$62:$I$3061=$I25),$L$62:$L$3061,0))</f>
        <v>0</v>
      </c>
      <c r="DD25" s="406">
        <f t="array" ref="DD25">SUM(IF(($G$62:$G$3061=$G25)*($E$62:$E$3061=DD$6)*($I$62:$I$3061=$I25),$L$62:$L$3061,0))</f>
        <v>0</v>
      </c>
      <c r="DE25" s="406">
        <f t="array" ref="DE25">SUM(IF(($G$62:$G$3061=$G25)*($E$62:$E$3061=DE$6)*($I$62:$I$3061=$I25),$L$62:$L$3061,0))</f>
        <v>0</v>
      </c>
      <c r="DF25" s="406">
        <f t="array" ref="DF25">SUM(IF(($G$62:$G$3061=$G25)*($E$62:$E$3061=DF$6)*($I$62:$I$3061=$I25),$L$62:$L$3061,0))</f>
        <v>0</v>
      </c>
      <c r="DG25" s="406">
        <f t="array" ref="DG25">SUM(IF(($G$62:$G$3061=$G25)*($E$62:$E$3061=DG$6)*($I$62:$I$3061=$I25),$L$62:$L$3061,0))</f>
        <v>0</v>
      </c>
      <c r="DH25" s="406">
        <f t="array" ref="DH25">SUM(IF(($G$62:$G$3061=$G25)*($E$62:$E$3061=DH$6)*($I$62:$I$3061=$I25),$L$62:$L$3061,0))</f>
        <v>0</v>
      </c>
      <c r="DI25" s="406">
        <f t="array" ref="DI25">SUM(IF(($G$62:$G$3061=$G25)*($E$62:$E$3061=DI$6)*($I$62:$I$3061=$I25),$L$62:$L$3061,0))</f>
        <v>0</v>
      </c>
      <c r="DJ25" s="406">
        <f t="array" ref="DJ25">SUM(IF(($G$62:$G$3061=$G25)*($E$62:$E$3061=DJ$6)*($I$62:$I$3061=$I25),$L$62:$L$3061,0))</f>
        <v>0</v>
      </c>
      <c r="DK25" s="406">
        <f t="array" ref="DK25">SUM(IF(($G$62:$G$3061=$G25)*($E$62:$E$3061=DK$6)*($I$62:$I$3061=$I25),$L$62:$L$3061,0))</f>
        <v>0</v>
      </c>
      <c r="DL25" s="406">
        <f t="array" ref="DL25">SUM(IF(($G$62:$G$3061=$G25)*($E$62:$E$3061=DL$6)*($I$62:$I$3061=$I25),$L$62:$L$3061,0))</f>
        <v>0</v>
      </c>
      <c r="DM25" s="406">
        <f t="array" ref="DM25">SUM(IF(($G$62:$G$3061=$G25)*($E$62:$E$3061=DM$6)*($I$62:$I$3061=$I25),$L$62:$L$3061,0))</f>
        <v>0</v>
      </c>
      <c r="DN25" s="406">
        <f t="array" ref="DN25">SUM(IF(($G$62:$G$3061=$G25)*($E$62:$E$3061=DN$6)*($I$62:$I$3061=$I25),$L$62:$L$3061,0))</f>
        <v>0</v>
      </c>
      <c r="DO25" s="406">
        <f t="array" ref="DO25">SUM(IF(($G$62:$G$3061=$G25)*($E$62:$E$3061=DO$6)*($I$62:$I$3061=$I25),$L$62:$L$3061,0))</f>
        <v>0</v>
      </c>
      <c r="DP25" s="406">
        <f t="array" ref="DP25">SUM(IF(($G$62:$G$3061=$G25)*($E$62:$E$3061=DP$6)*($I$62:$I$3061=$I25),$L$62:$L$3061,0))</f>
        <v>0</v>
      </c>
      <c r="DQ25" s="406">
        <f t="array" ref="DQ25">SUM(IF(($G$62:$G$3061=$G25)*($E$62:$E$3061=DQ$6)*($I$62:$I$3061=$I25),$L$62:$L$3061,0))</f>
        <v>0</v>
      </c>
      <c r="DR25" s="406">
        <f t="array" ref="DR25">SUM(IF(($G$62:$G$3061=$G25)*($E$62:$E$3061=DR$6)*($I$62:$I$3061=$I25),$L$62:$L$3061,0))</f>
        <v>0</v>
      </c>
      <c r="DS25" s="406">
        <f t="array" ref="DS25">SUM(IF(($G$62:$G$3061=$G25)*($E$62:$E$3061=DS$6)*($I$62:$I$3061=$I25),$L$62:$L$3061,0))</f>
        <v>0</v>
      </c>
      <c r="DT25" s="406">
        <f t="array" ref="DT25">SUM(IF(($G$62:$G$3061=$G25)*($E$62:$E$3061=DT$6)*($I$62:$I$3061=$I25),$L$62:$L$3061,0))</f>
        <v>0</v>
      </c>
      <c r="DU25" s="406">
        <f t="array" ref="DU25">SUM(IF(($G$62:$G$3061=$G25)*($E$62:$E$3061=DU$6)*($I$62:$I$3061=$I25),$L$62:$L$3061,0))</f>
        <v>0</v>
      </c>
      <c r="DY25" s="1" t="s">
        <v>415</v>
      </c>
      <c r="DZ25" s="1">
        <f t="array" ref="DZ25">SUM(IF(($E$62:$E$3061=DZ$12)*($I$62:$I$3061=$DY25),$L$62:$L$3061,0))</f>
        <v>0</v>
      </c>
      <c r="EA25" s="1">
        <f t="array" ref="EA25">SUM(IF(($E$62:$E$3061=EA$12)*($I$62:$I$3061=$DY25),$L$62:$L$3061,0))</f>
        <v>0</v>
      </c>
      <c r="EB25" s="1">
        <f t="array" ref="EB25">SUM(IF(($E$62:$E$3061=EB$12)*($I$62:$I$3061=$DY25),$L$62:$L$3061,0))</f>
        <v>0</v>
      </c>
      <c r="EC25" s="1">
        <f t="array" ref="EC25">SUM(IF(($E$62:$E$3061=EC$12)*($I$62:$I$3061=$DY25),$L$62:$L$3061,0))</f>
        <v>0</v>
      </c>
      <c r="ED25" s="1">
        <f t="array" ref="ED25">SUM(IF(($E$62:$E$3061=ED$12)*($I$62:$I$3061=$DY25),$L$62:$L$3061,0))</f>
        <v>0</v>
      </c>
      <c r="EE25" s="1">
        <f t="array" ref="EE25">SUM(IF(($E$62:$E$3061=EE$12)*($I$62:$I$3061=$DY25),$L$62:$L$3061,0))</f>
        <v>0</v>
      </c>
      <c r="EF25" s="1">
        <f t="array" ref="EF25">SUM(IF(($E$62:$E$3061=EF$12)*($I$62:$I$3061=$DY25),$L$62:$L$3061,0))</f>
        <v>0</v>
      </c>
      <c r="EG25" s="1">
        <f t="array" ref="EG25">SUM(IF(($E$62:$E$3061=EG$12)*($I$62:$I$3061=$DY25),$L$62:$L$3061,0))</f>
        <v>0</v>
      </c>
      <c r="EH25" s="1">
        <f t="array" ref="EH25">SUM(IF(($E$62:$E$3061=EH$12)*($I$62:$I$3061=$DY25),$L$62:$L$3061,0))</f>
        <v>0</v>
      </c>
      <c r="EI25" s="1">
        <f t="array" ref="EI25">SUM(IF(($E$62:$E$3061=EI$12)*($I$62:$I$3061=$DY25),$L$62:$L$3061,0))</f>
        <v>0</v>
      </c>
      <c r="EJ25" s="1">
        <f t="array" ref="EJ25">SUM(IF(($E$62:$E$3061=EJ$12)*($I$62:$I$3061=$DY25),$L$62:$L$3061,0))</f>
        <v>0</v>
      </c>
      <c r="EK25" s="1">
        <f t="array" ref="EK25">SUM(IF(($E$62:$E$3061=EK$12)*($I$62:$I$3061=$DY25),$L$62:$L$3061,0))</f>
        <v>0</v>
      </c>
      <c r="EL25" s="1">
        <f t="array" ref="EL25">SUM(IF(($E$62:$E$3061=EL$12)*($I$62:$I$3061=$DY25),$L$62:$L$3061,0))</f>
        <v>0</v>
      </c>
      <c r="EM25" s="1">
        <f t="array" ref="EM25">SUM(IF(($E$62:$E$3061=EM$12)*($I$62:$I$3061=$DY25),$L$62:$L$3061,0))</f>
        <v>0</v>
      </c>
      <c r="EN25" s="1">
        <f t="array" ref="EN25">SUM(IF(($E$62:$E$3061=EN$12)*($I$62:$I$3061=$DY25),$L$62:$L$3061,0))</f>
        <v>0</v>
      </c>
      <c r="EO25" s="1">
        <f t="array" ref="EO25">SUM(IF(($E$62:$E$3061=EO$12)*($I$62:$I$3061=$DY25),$L$62:$L$3061,0))</f>
        <v>0</v>
      </c>
      <c r="EP25" s="1">
        <f t="array" ref="EP25">SUM(IF(($E$62:$E$3061=EP$12)*($I$62:$I$3061=$DY25),$L$62:$L$3061,0))</f>
        <v>0</v>
      </c>
      <c r="EQ25" s="1">
        <f t="array" ref="EQ25">SUM(IF(($E$62:$E$3061=EQ$12)*($I$62:$I$3061=$DY25),$L$62:$L$3061,0))</f>
        <v>0</v>
      </c>
      <c r="ER25" s="1">
        <f t="array" ref="ER25">SUM(IF(($E$62:$E$3061=ER$12)*($I$62:$I$3061=$DY25),$L$62:$L$3061,0))</f>
        <v>0</v>
      </c>
      <c r="ES25" s="1">
        <f t="array" ref="ES25">SUM(IF(($E$62:$E$3061=ES$12)*($I$62:$I$3061=$DY25),$L$62:$L$3061,0))</f>
        <v>0</v>
      </c>
      <c r="ET25" s="1">
        <f t="array" ref="ET25">SUM(IF(($E$62:$E$3061=ET$12)*($I$62:$I$3061=$DY25),$L$62:$L$3061,0))</f>
        <v>0</v>
      </c>
      <c r="EU25" s="1">
        <f t="array" ref="EU25">SUM(IF(($E$62:$E$3061=EU$12)*($I$62:$I$3061=$DY25),$L$62:$L$3061,0))</f>
        <v>0</v>
      </c>
      <c r="EV25" s="1">
        <f t="array" ref="EV25">SUM(IF(($E$62:$E$3061=EV$12)*($I$62:$I$3061=$DY25),$L$62:$L$3061,0))</f>
        <v>0</v>
      </c>
      <c r="EW25" s="1">
        <f t="array" ref="EW25">SUM(IF(($E$62:$E$3061=EW$12)*($I$62:$I$3061=$DY25),$L$62:$L$3061,0))</f>
        <v>0</v>
      </c>
      <c r="EX25" s="1">
        <f t="array" ref="EX25">SUM(IF(($E$62:$E$3061=EX$12)*($I$62:$I$3061=$DY25),$L$62:$L$3061,0))</f>
        <v>0</v>
      </c>
      <c r="EY25" s="1">
        <f t="array" ref="EY25">SUM(IF(($E$62:$E$3061=EY$12)*($I$62:$I$3061=$DY25),$L$62:$L$3061,0))</f>
        <v>0</v>
      </c>
      <c r="EZ25" s="1">
        <f t="array" ref="EZ25">SUM(IF(($E$62:$E$3061=EZ$12)*($I$62:$I$3061=$DY25),$L$62:$L$3061,0))</f>
        <v>0</v>
      </c>
      <c r="FA25" s="1">
        <f t="array" ref="FA25">SUM(IF(($E$62:$E$3061=FA$12)*($I$62:$I$3061=$DY25),$L$62:$L$3061,0))</f>
        <v>0</v>
      </c>
      <c r="FB25" s="1">
        <f t="array" ref="FB25">SUM(IF(($E$62:$E$3061=FB$12)*($I$62:$I$3061=$DY25),$L$62:$L$3061,0))</f>
        <v>0</v>
      </c>
      <c r="FC25" s="1">
        <f t="array" ref="FC25">SUM(IF(($E$62:$E$3061=FC$12)*($I$62:$I$3061=$DY25),$L$62:$L$3061,0))</f>
        <v>0</v>
      </c>
      <c r="FD25" s="1">
        <f t="array" ref="FD25">SUM(IF(($E$62:$E$3061=FD$12)*($I$62:$I$3061=$DY25),$L$62:$L$3061,0))</f>
        <v>0</v>
      </c>
      <c r="FE25" s="1">
        <f t="array" ref="FE25">SUM(IF(($E$62:$E$3061=FE$12)*($I$62:$I$3061=$DY25),$L$62:$L$3061,0))</f>
        <v>0</v>
      </c>
      <c r="FF25" s="1">
        <f t="array" ref="FF25">SUM(IF(($E$62:$E$3061=FF$12)*($I$62:$I$3061=$DY25),$L$62:$L$3061,0))</f>
        <v>0</v>
      </c>
      <c r="FG25" s="1">
        <f t="array" ref="FG25">SUM(IF(($E$62:$E$3061=FG$12)*($I$62:$I$3061=$DY25),$L$62:$L$3061,0))</f>
        <v>0</v>
      </c>
      <c r="FH25" s="1">
        <f t="array" ref="FH25">SUM(IF(($E$62:$E$3061=FH$12)*($I$62:$I$3061=$DY25),$L$62:$L$3061,0))</f>
        <v>0</v>
      </c>
      <c r="FI25" s="1">
        <f t="array" ref="FI25">SUM(IF(($E$62:$E$3061=FI$12)*($I$62:$I$3061=$DY25),$L$62:$L$3061,0))</f>
        <v>0</v>
      </c>
      <c r="FJ25" s="1">
        <f t="array" ref="FJ25">SUM(IF(($E$62:$E$3061=FJ$12)*($I$62:$I$3061=$DY25),$L$62:$L$3061,0))</f>
        <v>0</v>
      </c>
      <c r="FK25" s="1">
        <f t="array" ref="FK25">SUM(IF(($E$62:$E$3061=FK$12)*($I$62:$I$3061=$DY25),$L$62:$L$3061,0))</f>
        <v>0</v>
      </c>
      <c r="FL25" s="1">
        <f t="array" ref="FL25">SUM(IF(($E$62:$E$3061=FL$12)*($I$62:$I$3061=$DY25),$L$62:$L$3061,0))</f>
        <v>0</v>
      </c>
      <c r="FM25" s="1">
        <f t="array" ref="FM25">SUM(IF(($E$62:$E$3061=FM$12)*($I$62:$I$3061=$DY25),$L$62:$L$3061,0))</f>
        <v>0</v>
      </c>
      <c r="FN25" s="1">
        <f t="array" ref="FN25">SUM(IF(($E$62:$E$3061=FN$12)*($I$62:$I$3061=$DY25),$L$62:$L$3061,0))</f>
        <v>0</v>
      </c>
      <c r="FO25" s="1">
        <f t="array" ref="FO25">SUM(IF(($E$62:$E$3061=FO$12)*($I$62:$I$3061=$DY25),$L$62:$L$3061,0))</f>
        <v>0</v>
      </c>
      <c r="FP25" s="1">
        <f t="array" ref="FP25">SUM(IF(($E$62:$E$3061=FP$12)*($I$62:$I$3061=$DY25),$L$62:$L$3061,0))</f>
        <v>0</v>
      </c>
      <c r="FQ25" s="1">
        <f t="array" ref="FQ25">SUM(IF(($E$62:$E$3061=FQ$12)*($I$62:$I$3061=$DY25),$L$62:$L$3061,0))</f>
        <v>0</v>
      </c>
      <c r="FR25" s="1">
        <f t="array" ref="FR25">SUM(IF(($E$62:$E$3061=FR$12)*($I$62:$I$3061=$DY25),$L$62:$L$3061,0))</f>
        <v>0</v>
      </c>
      <c r="FS25" s="1">
        <f t="array" ref="FS25">SUM(IF(($E$62:$E$3061=FS$12)*($I$62:$I$3061=$DY25),$L$62:$L$3061,0))</f>
        <v>0</v>
      </c>
      <c r="FT25" s="1">
        <f t="array" ref="FT25">SUM(IF(($E$62:$E$3061=FT$12)*($I$62:$I$3061=$DY25),$L$62:$L$3061,0))</f>
        <v>0</v>
      </c>
      <c r="FU25" s="1">
        <f t="array" ref="FU25">SUM(IF(($E$62:$E$3061=FU$12)*($I$62:$I$3061=$DY25),$L$62:$L$3061,0))</f>
        <v>0</v>
      </c>
      <c r="FV25" s="1">
        <f t="array" ref="FV25">SUM(IF(($E$62:$E$3061=FV$12)*($I$62:$I$3061=$DY25),$L$62:$L$3061,0))</f>
        <v>0</v>
      </c>
      <c r="FW25" s="1">
        <f t="array" ref="FW25">SUM(IF(($E$62:$E$3061=FW$12)*($I$62:$I$3061=$DY25),$L$62:$L$3061,0))</f>
        <v>0</v>
      </c>
      <c r="FX25" s="1">
        <f t="array" ref="FX25">SUM(IF(($E$62:$E$3061=FX$12)*($I$62:$I$3061=$DY25),$L$62:$L$3061,0))</f>
        <v>0</v>
      </c>
      <c r="FY25" s="1">
        <f t="array" ref="FY25">SUM(IF(($E$62:$E$3061=FY$12)*($I$62:$I$3061=$DY25),$L$62:$L$3061,0))</f>
        <v>0</v>
      </c>
      <c r="FZ25" s="1">
        <f t="array" ref="FZ25">SUM(IF(($E$62:$E$3061=FZ$12)*($I$62:$I$3061=$DY25),$L$62:$L$3061,0))</f>
        <v>0</v>
      </c>
      <c r="GA25" s="1">
        <f t="array" ref="GA25">SUM(IF(($E$62:$E$3061=GA$12)*($I$62:$I$3061=$DY25),$L$62:$L$3061,0))</f>
        <v>0</v>
      </c>
      <c r="GB25" s="1">
        <f t="array" ref="GB25">SUM(IF(($E$62:$E$3061=GB$12)*($I$62:$I$3061=$DY25),$L$62:$L$3061,0))</f>
        <v>0</v>
      </c>
      <c r="GC25" s="1">
        <f t="array" ref="GC25">SUM(IF(($E$62:$E$3061=GC$12)*($I$62:$I$3061=$DY25),$L$62:$L$3061,0))</f>
        <v>0</v>
      </c>
      <c r="GD25" s="1">
        <f t="array" ref="GD25">SUM(IF(($E$62:$E$3061=GD$12)*($I$62:$I$3061=$DY25),$L$62:$L$3061,0))</f>
        <v>0</v>
      </c>
      <c r="GE25" s="1">
        <f t="array" ref="GE25">SUM(IF(($E$62:$E$3061=GE$12)*($I$62:$I$3061=$DY25),$L$62:$L$3061,0))</f>
        <v>0</v>
      </c>
      <c r="GF25" s="1">
        <f t="array" ref="GF25">SUM(IF(($E$62:$E$3061=GF$12)*($I$62:$I$3061=$DY25),$L$62:$L$3061,0))</f>
        <v>0</v>
      </c>
      <c r="GG25" s="1">
        <f t="array" ref="GG25">SUM(IF(($E$62:$E$3061=GG$12)*($I$62:$I$3061=$DY25),$L$62:$L$3061,0))</f>
        <v>0</v>
      </c>
      <c r="GH25" s="1">
        <f t="array" ref="GH25">SUM(IF(($E$62:$E$3061=GH$12)*($I$62:$I$3061=$DY25),$L$62:$L$3061,0))</f>
        <v>0</v>
      </c>
      <c r="GI25" s="1">
        <f t="array" ref="GI25">SUM(IF(($E$62:$E$3061=GI$12)*($I$62:$I$3061=$DY25),$L$62:$L$3061,0))</f>
        <v>0</v>
      </c>
      <c r="GJ25" s="1">
        <f t="array" ref="GJ25">SUM(IF(($E$62:$E$3061=GJ$12)*($I$62:$I$3061=$DY25),$L$62:$L$3061,0))</f>
        <v>0</v>
      </c>
      <c r="GK25" s="1">
        <f t="array" ref="GK25">SUM(IF(($E$62:$E$3061=GK$12)*($I$62:$I$3061=$DY25),$L$62:$L$3061,0))</f>
        <v>0</v>
      </c>
      <c r="GL25" s="1">
        <f t="array" ref="GL25">SUM(IF(($E$62:$E$3061=GL$12)*($I$62:$I$3061=$DY25),$L$62:$L$3061,0))</f>
        <v>0</v>
      </c>
      <c r="GM25" s="1">
        <f t="array" ref="GM25">SUM(IF(($E$62:$E$3061=GM$12)*($I$62:$I$3061=$DY25),$L$62:$L$3061,0))</f>
        <v>0</v>
      </c>
      <c r="GN25" s="1">
        <f t="array" ref="GN25">SUM(IF(($E$62:$E$3061=GN$12)*($I$62:$I$3061=$DY25),$L$62:$L$3061,0))</f>
        <v>0</v>
      </c>
      <c r="GO25" s="1">
        <f t="array" ref="GO25">SUM(IF(($E$62:$E$3061=GO$12)*($I$62:$I$3061=$DY25),$L$62:$L$3061,0))</f>
        <v>0</v>
      </c>
      <c r="GP25" s="1">
        <f t="array" ref="GP25">SUM(IF(($E$62:$E$3061=GP$12)*($I$62:$I$3061=$DY25),$L$62:$L$3061,0))</f>
        <v>0</v>
      </c>
      <c r="GQ25" s="1">
        <f t="array" ref="GQ25">SUM(IF(($E$62:$E$3061=GQ$12)*($I$62:$I$3061=$DY25),$L$62:$L$3061,0))</f>
        <v>0</v>
      </c>
      <c r="GR25" s="1">
        <f t="array" ref="GR25">SUM(IF(($E$62:$E$3061=GR$12)*($I$62:$I$3061=$DY25),$L$62:$L$3061,0))</f>
        <v>0</v>
      </c>
      <c r="GS25" s="1">
        <f t="array" ref="GS25">SUM(IF(($E$62:$E$3061=GS$12)*($I$62:$I$3061=$DY25),$L$62:$L$3061,0))</f>
        <v>0</v>
      </c>
      <c r="GT25" s="1">
        <f t="array" ref="GT25">SUM(IF(($E$62:$E$3061=GT$12)*($I$62:$I$3061=$DY25),$L$62:$L$3061,0))</f>
        <v>0</v>
      </c>
      <c r="GU25" s="1">
        <f t="array" ref="GU25">SUM(IF(($E$62:$E$3061=GU$12)*($I$62:$I$3061=$DY25),$L$62:$L$3061,0))</f>
        <v>0</v>
      </c>
      <c r="GV25" s="1">
        <f t="array" ref="GV25">SUM(IF(($E$62:$E$3061=GV$12)*($I$62:$I$3061=$DY25),$L$62:$L$3061,0))</f>
        <v>0</v>
      </c>
      <c r="GW25" s="1">
        <f t="array" ref="GW25">SUM(IF(($E$62:$E$3061=GW$12)*($I$62:$I$3061=$DY25),$L$62:$L$3061,0))</f>
        <v>0</v>
      </c>
      <c r="GX25" s="1">
        <f t="array" ref="GX25">SUM(IF(($E$62:$E$3061=GX$12)*($I$62:$I$3061=$DY25),$L$62:$L$3061,0))</f>
        <v>0</v>
      </c>
      <c r="GY25" s="1">
        <f t="array" ref="GY25">SUM(IF(($E$62:$E$3061=GY$12)*($I$62:$I$3061=$DY25),$L$62:$L$3061,0))</f>
        <v>0</v>
      </c>
      <c r="GZ25" s="1">
        <f t="array" ref="GZ25">SUM(IF(($E$62:$E$3061=GZ$12)*($I$62:$I$3061=$DY25),$L$62:$L$3061,0))</f>
        <v>0</v>
      </c>
      <c r="HA25" s="1">
        <f t="array" ref="HA25">SUM(IF(($E$62:$E$3061=HA$12)*($I$62:$I$3061=$DY25),$L$62:$L$3061,0))</f>
        <v>0</v>
      </c>
      <c r="HB25" s="1">
        <f t="array" ref="HB25">SUM(IF(($E$62:$E$3061=HB$12)*($I$62:$I$3061=$DY25),$L$62:$L$3061,0))</f>
        <v>0</v>
      </c>
      <c r="HC25" s="1">
        <f t="shared" si="2"/>
        <v>0</v>
      </c>
      <c r="HD25" s="1">
        <f t="shared" si="3"/>
        <v>0</v>
      </c>
      <c r="HE25" s="1">
        <f t="shared" si="4"/>
        <v>0</v>
      </c>
      <c r="HF25">
        <v>0</v>
      </c>
    </row>
    <row r="26" spans="3:214" ht="14.25" hidden="1" customHeight="1" x14ac:dyDescent="0.15">
      <c r="C26" s="362"/>
      <c r="D26" s="362"/>
      <c r="E26" s="354" t="str">
        <f t="shared" si="1"/>
        <v/>
      </c>
      <c r="F26" s="362"/>
      <c r="G26" s="362" t="str">
        <f>G25</f>
        <v>物販店舗</v>
      </c>
      <c r="H26" s="407"/>
      <c r="I26" s="531" t="str">
        <f>IF(COUNT(U25:AI25)-COUNTIF(U25:AI25,0)&lt;=1,"",INDEX($U$5:$AI$5,0,MATCH(LARGE(U25:AI25,2),U25:AI25,0)))</f>
        <v/>
      </c>
      <c r="J26" s="408"/>
      <c r="K26" s="408"/>
      <c r="L26" s="408"/>
      <c r="M26" s="408"/>
      <c r="N26" s="410"/>
      <c r="O26" s="410"/>
      <c r="P26" s="82"/>
      <c r="R26" s="1" t="str">
        <f>IF(R25="","",IF(L25-R25=0,"",L25-R25))</f>
        <v/>
      </c>
      <c r="S26" s="162" t="str">
        <f>IF(R26="","",R26/SUM(R25:R26))</f>
        <v/>
      </c>
      <c r="U26" s="406"/>
      <c r="V26" s="406"/>
      <c r="W26" s="406"/>
      <c r="X26" s="406"/>
      <c r="Y26" s="406"/>
      <c r="Z26" s="406"/>
      <c r="AA26" s="406"/>
      <c r="AB26" s="406"/>
      <c r="AC26" s="406"/>
      <c r="AD26" s="406"/>
      <c r="AE26" s="406"/>
      <c r="AF26" s="406"/>
      <c r="AG26" s="406"/>
      <c r="AH26" s="406"/>
      <c r="AI26" s="406"/>
      <c r="AS26" s="406">
        <f t="array" ref="AS26">SUM(IF(($G$62:$G$3061=$G26)*($E$62:$E$3061=AS$6)*($I$62:$I$3061=$I26),$L$62:$L$3061,0))</f>
        <v>0</v>
      </c>
      <c r="AT26" s="406">
        <f t="array" ref="AT26">SUM(IF(($G$62:$G$3061=$G26)*($E$62:$E$3061=AT$6)*($I$62:$I$3061=$I26),$L$62:$L$3061,0))</f>
        <v>0</v>
      </c>
      <c r="AU26" s="406">
        <f t="array" ref="AU26">SUM(IF(($G$62:$G$3061=$G26)*($E$62:$E$3061=AU$6)*($I$62:$I$3061=$I26),$L$62:$L$3061,0))</f>
        <v>0</v>
      </c>
      <c r="AV26" s="406">
        <f t="array" ref="AV26">SUM(IF(($G$62:$G$3061=$G26)*($E$62:$E$3061=AV$6)*($I$62:$I$3061=$I26),$L$62:$L$3061,0))</f>
        <v>0</v>
      </c>
      <c r="AW26" s="406">
        <f t="array" ref="AW26">SUM(IF(($G$62:$G$3061=$G26)*($E$62:$E$3061=AW$6)*($I$62:$I$3061=$I26),$L$62:$L$3061,0))</f>
        <v>0</v>
      </c>
      <c r="AX26" s="406">
        <f t="array" ref="AX26">SUM(IF(($G$62:$G$3061=$G26)*($E$62:$E$3061=AX$6)*($I$62:$I$3061=$I26),$L$62:$L$3061,0))</f>
        <v>0</v>
      </c>
      <c r="AY26" s="406">
        <f t="array" ref="AY26">SUM(IF(($G$62:$G$3061=$G26)*($E$62:$E$3061=AY$6)*($I$62:$I$3061=$I26),$L$62:$L$3061,0))</f>
        <v>0</v>
      </c>
      <c r="AZ26" s="406">
        <f t="array" ref="AZ26">SUM(IF(($G$62:$G$3061=$G26)*($E$62:$E$3061=AZ$6)*($I$62:$I$3061=$I26),$L$62:$L$3061,0))</f>
        <v>0</v>
      </c>
      <c r="BA26" s="406">
        <f t="array" ref="BA26">SUM(IF(($G$62:$G$3061=$G26)*($E$62:$E$3061=BA$6)*($I$62:$I$3061=$I26),$L$62:$L$3061,0))</f>
        <v>0</v>
      </c>
      <c r="BB26" s="406">
        <f t="array" ref="BB26">SUM(IF(($G$62:$G$3061=$G26)*($E$62:$E$3061=BB$6)*($I$62:$I$3061=$I26),$L$62:$L$3061,0))</f>
        <v>0</v>
      </c>
      <c r="BC26" s="406">
        <f t="array" ref="BC26">SUM(IF(($G$62:$G$3061=$G26)*($E$62:$E$3061=BC$6)*($I$62:$I$3061=$I26),$L$62:$L$3061,0))</f>
        <v>0</v>
      </c>
      <c r="BD26" s="406">
        <f t="array" ref="BD26">SUM(IF(($G$62:$G$3061=$G26)*($E$62:$E$3061=BD$6)*($I$62:$I$3061=$I26),$L$62:$L$3061,0))</f>
        <v>0</v>
      </c>
      <c r="BE26" s="406">
        <f t="array" ref="BE26">SUM(IF(($G$62:$G$3061=$G26)*($E$62:$E$3061=BE$6)*($I$62:$I$3061=$I26),$L$62:$L$3061,0))</f>
        <v>0</v>
      </c>
      <c r="BF26" s="406">
        <f t="array" ref="BF26">SUM(IF(($G$62:$G$3061=$G26)*($E$62:$E$3061=BF$6)*($I$62:$I$3061=$I26),$L$62:$L$3061,0))</f>
        <v>0</v>
      </c>
      <c r="BG26" s="406">
        <f t="array" ref="BG26">SUM(IF(($G$62:$G$3061=$G26)*($E$62:$E$3061=BG$6)*($I$62:$I$3061=$I26),$L$62:$L$3061,0))</f>
        <v>0</v>
      </c>
      <c r="BH26" s="406">
        <f t="array" ref="BH26">SUM(IF(($G$62:$G$3061=$G26)*($E$62:$E$3061=BH$6)*($I$62:$I$3061=$I26),$L$62:$L$3061,0))</f>
        <v>0</v>
      </c>
      <c r="BI26" s="406">
        <f t="array" ref="BI26">SUM(IF(($G$62:$G$3061=$G26)*($E$62:$E$3061=BI$6)*($I$62:$I$3061=$I26),$L$62:$L$3061,0))</f>
        <v>0</v>
      </c>
      <c r="BJ26" s="406">
        <f t="array" ref="BJ26">SUM(IF(($G$62:$G$3061=$G26)*($E$62:$E$3061=BJ$6)*($I$62:$I$3061=$I26),$L$62:$L$3061,0))</f>
        <v>0</v>
      </c>
      <c r="BK26" s="406">
        <f t="array" ref="BK26">SUM(IF(($G$62:$G$3061=$G26)*($E$62:$E$3061=BK$6)*($I$62:$I$3061=$I26),$L$62:$L$3061,0))</f>
        <v>0</v>
      </c>
      <c r="BL26" s="406">
        <f t="array" ref="BL26">SUM(IF(($G$62:$G$3061=$G26)*($E$62:$E$3061=BL$6)*($I$62:$I$3061=$I26),$L$62:$L$3061,0))</f>
        <v>0</v>
      </c>
      <c r="BM26" s="406">
        <f t="array" ref="BM26">SUM(IF(($G$62:$G$3061=$G26)*($E$62:$E$3061=BM$6)*($I$62:$I$3061=$I26),$L$62:$L$3061,0))</f>
        <v>0</v>
      </c>
      <c r="BN26" s="406">
        <f t="array" ref="BN26">SUM(IF(($G$62:$G$3061=$G26)*($E$62:$E$3061=BN$6)*($I$62:$I$3061=$I26),$L$62:$L$3061,0))</f>
        <v>0</v>
      </c>
      <c r="BO26" s="406">
        <f t="array" ref="BO26">SUM(IF(($G$62:$G$3061=$G26)*($E$62:$E$3061=BO$6)*($I$62:$I$3061=$I26),$L$62:$L$3061,0))</f>
        <v>0</v>
      </c>
      <c r="BP26" s="406">
        <f t="array" ref="BP26">SUM(IF(($G$62:$G$3061=$G26)*($E$62:$E$3061=BP$6)*($I$62:$I$3061=$I26),$L$62:$L$3061,0))</f>
        <v>0</v>
      </c>
      <c r="BQ26" s="406">
        <f t="array" ref="BQ26">SUM(IF(($G$62:$G$3061=$G26)*($E$62:$E$3061=BQ$6)*($I$62:$I$3061=$I26),$L$62:$L$3061,0))</f>
        <v>0</v>
      </c>
      <c r="BR26" s="406">
        <f t="array" ref="BR26">SUM(IF(($G$62:$G$3061=$G26)*($E$62:$E$3061=BR$6)*($I$62:$I$3061=$I26),$L$62:$L$3061,0))</f>
        <v>0</v>
      </c>
      <c r="BS26" s="406">
        <f t="array" ref="BS26">SUM(IF(($G$62:$G$3061=$G26)*($E$62:$E$3061=BS$6)*($I$62:$I$3061=$I26),$L$62:$L$3061,0))</f>
        <v>0</v>
      </c>
      <c r="BT26" s="406">
        <f t="array" ref="BT26">SUM(IF(($G$62:$G$3061=$G26)*($E$62:$E$3061=BT$6)*($I$62:$I$3061=$I26),$L$62:$L$3061,0))</f>
        <v>0</v>
      </c>
      <c r="BU26" s="406">
        <f t="array" ref="BU26">SUM(IF(($G$62:$G$3061=$G26)*($E$62:$E$3061=BU$6)*($I$62:$I$3061=$I26),$L$62:$L$3061,0))</f>
        <v>0</v>
      </c>
      <c r="BV26" s="406">
        <f t="array" ref="BV26">SUM(IF(($G$62:$G$3061=$G26)*($E$62:$E$3061=BV$6)*($I$62:$I$3061=$I26),$L$62:$L$3061,0))</f>
        <v>0</v>
      </c>
      <c r="BW26" s="406">
        <f t="array" ref="BW26">SUM(IF(($G$62:$G$3061=$G26)*($E$62:$E$3061=BW$6)*($I$62:$I$3061=$I26),$L$62:$L$3061,0))</f>
        <v>0</v>
      </c>
      <c r="BX26" s="406">
        <f t="array" ref="BX26">SUM(IF(($G$62:$G$3061=$G26)*($E$62:$E$3061=BX$6)*($I$62:$I$3061=$I26),$L$62:$L$3061,0))</f>
        <v>0</v>
      </c>
      <c r="BY26" s="406">
        <f t="array" ref="BY26">SUM(IF(($G$62:$G$3061=$G26)*($E$62:$E$3061=BY$6)*($I$62:$I$3061=$I26),$L$62:$L$3061,0))</f>
        <v>0</v>
      </c>
      <c r="BZ26" s="406">
        <f t="array" ref="BZ26">SUM(IF(($G$62:$G$3061=$G26)*($E$62:$E$3061=BZ$6)*($I$62:$I$3061=$I26),$L$62:$L$3061,0))</f>
        <v>0</v>
      </c>
      <c r="CA26" s="406">
        <f t="array" ref="CA26">SUM(IF(($G$62:$G$3061=$G26)*($E$62:$E$3061=CA$6)*($I$62:$I$3061=$I26),$L$62:$L$3061,0))</f>
        <v>0</v>
      </c>
      <c r="CB26" s="406">
        <f t="array" ref="CB26">SUM(IF(($G$62:$G$3061=$G26)*($E$62:$E$3061=CB$6)*($I$62:$I$3061=$I26),$L$62:$L$3061,0))</f>
        <v>0</v>
      </c>
      <c r="CC26" s="406">
        <f t="array" ref="CC26">SUM(IF(($G$62:$G$3061=$G26)*($E$62:$E$3061=CC$6)*($I$62:$I$3061=$I26),$L$62:$L$3061,0))</f>
        <v>0</v>
      </c>
      <c r="CD26" s="406">
        <f t="array" ref="CD26">SUM(IF(($G$62:$G$3061=$G26)*($E$62:$E$3061=CD$6)*($I$62:$I$3061=$I26),$L$62:$L$3061,0))</f>
        <v>0</v>
      </c>
      <c r="CE26" s="406">
        <f t="array" ref="CE26">SUM(IF(($G$62:$G$3061=$G26)*($E$62:$E$3061=CE$6)*($I$62:$I$3061=$I26),$L$62:$L$3061,0))</f>
        <v>0</v>
      </c>
      <c r="CF26" s="406">
        <f t="array" ref="CF26">SUM(IF(($G$62:$G$3061=$G26)*($E$62:$E$3061=CF$6)*($I$62:$I$3061=$I26),$L$62:$L$3061,0))</f>
        <v>0</v>
      </c>
      <c r="CG26" s="406">
        <f t="array" ref="CG26">SUM(IF(($G$62:$G$3061=$G26)*($E$62:$E$3061=CG$6)*($I$62:$I$3061=$I26),$L$62:$L$3061,0))</f>
        <v>0</v>
      </c>
      <c r="CH26" s="406">
        <f t="array" ref="CH26">SUM(IF(($G$62:$G$3061=$G26)*($E$62:$E$3061=CH$6)*($I$62:$I$3061=$I26),$L$62:$L$3061,0))</f>
        <v>0</v>
      </c>
      <c r="CI26" s="406">
        <f t="array" ref="CI26">SUM(IF(($G$62:$G$3061=$G26)*($E$62:$E$3061=CI$6)*($I$62:$I$3061=$I26),$L$62:$L$3061,0))</f>
        <v>0</v>
      </c>
      <c r="CJ26" s="406">
        <f t="array" ref="CJ26">SUM(IF(($G$62:$G$3061=$G26)*($E$62:$E$3061=CJ$6)*($I$62:$I$3061=$I26),$L$62:$L$3061,0))</f>
        <v>0</v>
      </c>
      <c r="CK26" s="406">
        <f t="array" ref="CK26">SUM(IF(($G$62:$G$3061=$G26)*($E$62:$E$3061=CK$6)*($I$62:$I$3061=$I26),$L$62:$L$3061,0))</f>
        <v>0</v>
      </c>
      <c r="CL26" s="406">
        <f t="array" ref="CL26">SUM(IF(($G$62:$G$3061=$G26)*($E$62:$E$3061=CL$6)*($I$62:$I$3061=$I26),$L$62:$L$3061,0))</f>
        <v>0</v>
      </c>
      <c r="CM26" s="406">
        <f t="array" ref="CM26">SUM(IF(($G$62:$G$3061=$G26)*($E$62:$E$3061=CM$6)*($I$62:$I$3061=$I26),$L$62:$L$3061,0))</f>
        <v>0</v>
      </c>
      <c r="CN26" s="406">
        <f t="array" ref="CN26">SUM(IF(($G$62:$G$3061=$G26)*($E$62:$E$3061=CN$6)*($I$62:$I$3061=$I26),$L$62:$L$3061,0))</f>
        <v>0</v>
      </c>
      <c r="CO26" s="406">
        <f t="array" ref="CO26">SUM(IF(($G$62:$G$3061=$G26)*($E$62:$E$3061=CO$6)*($I$62:$I$3061=$I26),$L$62:$L$3061,0))</f>
        <v>0</v>
      </c>
      <c r="CP26" s="406">
        <f t="array" ref="CP26">SUM(IF(($G$62:$G$3061=$G26)*($E$62:$E$3061=CP$6)*($I$62:$I$3061=$I26),$L$62:$L$3061,0))</f>
        <v>0</v>
      </c>
      <c r="CQ26" s="406">
        <f t="array" ref="CQ26">SUM(IF(($G$62:$G$3061=$G26)*($E$62:$E$3061=CQ$6)*($I$62:$I$3061=$I26),$L$62:$L$3061,0))</f>
        <v>0</v>
      </c>
      <c r="CR26" s="406">
        <f t="array" ref="CR26">SUM(IF(($G$62:$G$3061=$G26)*($E$62:$E$3061=CR$6)*($I$62:$I$3061=$I26),$L$62:$L$3061,0))</f>
        <v>0</v>
      </c>
      <c r="CS26" s="406">
        <f t="array" ref="CS26">SUM(IF(($G$62:$G$3061=$G26)*($E$62:$E$3061=CS$6)*($I$62:$I$3061=$I26),$L$62:$L$3061,0))</f>
        <v>0</v>
      </c>
      <c r="CT26" s="406">
        <f t="array" ref="CT26">SUM(IF(($G$62:$G$3061=$G26)*($E$62:$E$3061=CT$6)*($I$62:$I$3061=$I26),$L$62:$L$3061,0))</f>
        <v>0</v>
      </c>
      <c r="CU26" s="406">
        <f t="array" ref="CU26">SUM(IF(($G$62:$G$3061=$G26)*($E$62:$E$3061=CU$6)*($I$62:$I$3061=$I26),$L$62:$L$3061,0))</f>
        <v>0</v>
      </c>
      <c r="CV26" s="406">
        <f t="array" ref="CV26">SUM(IF(($G$62:$G$3061=$G26)*($E$62:$E$3061=CV$6)*($I$62:$I$3061=$I26),$L$62:$L$3061,0))</f>
        <v>0</v>
      </c>
      <c r="CW26" s="406">
        <f t="array" ref="CW26">SUM(IF(($G$62:$G$3061=$G26)*($E$62:$E$3061=CW$6)*($I$62:$I$3061=$I26),$L$62:$L$3061,0))</f>
        <v>0</v>
      </c>
      <c r="CX26" s="406">
        <f t="array" ref="CX26">SUM(IF(($G$62:$G$3061=$G26)*($E$62:$E$3061=CX$6)*($I$62:$I$3061=$I26),$L$62:$L$3061,0))</f>
        <v>0</v>
      </c>
      <c r="CY26" s="406">
        <f t="array" ref="CY26">SUM(IF(($G$62:$G$3061=$G26)*($E$62:$E$3061=CY$6)*($I$62:$I$3061=$I26),$L$62:$L$3061,0))</f>
        <v>0</v>
      </c>
      <c r="CZ26" s="406">
        <f t="array" ref="CZ26">SUM(IF(($G$62:$G$3061=$G26)*($E$62:$E$3061=CZ$6)*($I$62:$I$3061=$I26),$L$62:$L$3061,0))</f>
        <v>0</v>
      </c>
      <c r="DA26" s="406">
        <f t="array" ref="DA26">SUM(IF(($G$62:$G$3061=$G26)*($E$62:$E$3061=DA$6)*($I$62:$I$3061=$I26),$L$62:$L$3061,0))</f>
        <v>0</v>
      </c>
      <c r="DB26" s="406">
        <f t="array" ref="DB26">SUM(IF(($G$62:$G$3061=$G26)*($E$62:$E$3061=DB$6)*($I$62:$I$3061=$I26),$L$62:$L$3061,0))</f>
        <v>0</v>
      </c>
      <c r="DC26" s="406">
        <f t="array" ref="DC26">SUM(IF(($G$62:$G$3061=$G26)*($E$62:$E$3061=DC$6)*($I$62:$I$3061=$I26),$L$62:$L$3061,0))</f>
        <v>0</v>
      </c>
      <c r="DD26" s="406">
        <f t="array" ref="DD26">SUM(IF(($G$62:$G$3061=$G26)*($E$62:$E$3061=DD$6)*($I$62:$I$3061=$I26),$L$62:$L$3061,0))</f>
        <v>0</v>
      </c>
      <c r="DE26" s="406">
        <f t="array" ref="DE26">SUM(IF(($G$62:$G$3061=$G26)*($E$62:$E$3061=DE$6)*($I$62:$I$3061=$I26),$L$62:$L$3061,0))</f>
        <v>0</v>
      </c>
      <c r="DF26" s="406">
        <f t="array" ref="DF26">SUM(IF(($G$62:$G$3061=$G26)*($E$62:$E$3061=DF$6)*($I$62:$I$3061=$I26),$L$62:$L$3061,0))</f>
        <v>0</v>
      </c>
      <c r="DG26" s="406">
        <f t="array" ref="DG26">SUM(IF(($G$62:$G$3061=$G26)*($E$62:$E$3061=DG$6)*($I$62:$I$3061=$I26),$L$62:$L$3061,0))</f>
        <v>0</v>
      </c>
      <c r="DH26" s="406">
        <f t="array" ref="DH26">SUM(IF(($G$62:$G$3061=$G26)*($E$62:$E$3061=DH$6)*($I$62:$I$3061=$I26),$L$62:$L$3061,0))</f>
        <v>0</v>
      </c>
      <c r="DI26" s="406">
        <f t="array" ref="DI26">SUM(IF(($G$62:$G$3061=$G26)*($E$62:$E$3061=DI$6)*($I$62:$I$3061=$I26),$L$62:$L$3061,0))</f>
        <v>0</v>
      </c>
      <c r="DJ26" s="406">
        <f t="array" ref="DJ26">SUM(IF(($G$62:$G$3061=$G26)*($E$62:$E$3061=DJ$6)*($I$62:$I$3061=$I26),$L$62:$L$3061,0))</f>
        <v>0</v>
      </c>
      <c r="DK26" s="406">
        <f t="array" ref="DK26">SUM(IF(($G$62:$G$3061=$G26)*($E$62:$E$3061=DK$6)*($I$62:$I$3061=$I26),$L$62:$L$3061,0))</f>
        <v>0</v>
      </c>
      <c r="DL26" s="406">
        <f t="array" ref="DL26">SUM(IF(($G$62:$G$3061=$G26)*($E$62:$E$3061=DL$6)*($I$62:$I$3061=$I26),$L$62:$L$3061,0))</f>
        <v>0</v>
      </c>
      <c r="DM26" s="406">
        <f t="array" ref="DM26">SUM(IF(($G$62:$G$3061=$G26)*($E$62:$E$3061=DM$6)*($I$62:$I$3061=$I26),$L$62:$L$3061,0))</f>
        <v>0</v>
      </c>
      <c r="DN26" s="406">
        <f t="array" ref="DN26">SUM(IF(($G$62:$G$3061=$G26)*($E$62:$E$3061=DN$6)*($I$62:$I$3061=$I26),$L$62:$L$3061,0))</f>
        <v>0</v>
      </c>
      <c r="DO26" s="406">
        <f t="array" ref="DO26">SUM(IF(($G$62:$G$3061=$G26)*($E$62:$E$3061=DO$6)*($I$62:$I$3061=$I26),$L$62:$L$3061,0))</f>
        <v>0</v>
      </c>
      <c r="DP26" s="406">
        <f t="array" ref="DP26">SUM(IF(($G$62:$G$3061=$G26)*($E$62:$E$3061=DP$6)*($I$62:$I$3061=$I26),$L$62:$L$3061,0))</f>
        <v>0</v>
      </c>
      <c r="DQ26" s="406">
        <f t="array" ref="DQ26">SUM(IF(($G$62:$G$3061=$G26)*($E$62:$E$3061=DQ$6)*($I$62:$I$3061=$I26),$L$62:$L$3061,0))</f>
        <v>0</v>
      </c>
      <c r="DR26" s="406">
        <f t="array" ref="DR26">SUM(IF(($G$62:$G$3061=$G26)*($E$62:$E$3061=DR$6)*($I$62:$I$3061=$I26),$L$62:$L$3061,0))</f>
        <v>0</v>
      </c>
      <c r="DS26" s="406">
        <f t="array" ref="DS26">SUM(IF(($G$62:$G$3061=$G26)*($E$62:$E$3061=DS$6)*($I$62:$I$3061=$I26),$L$62:$L$3061,0))</f>
        <v>0</v>
      </c>
      <c r="DT26" s="406">
        <f t="array" ref="DT26">SUM(IF(($G$62:$G$3061=$G26)*($E$62:$E$3061=DT$6)*($I$62:$I$3061=$I26),$L$62:$L$3061,0))</f>
        <v>0</v>
      </c>
      <c r="DU26" s="406">
        <f t="array" ref="DU26">SUM(IF(($G$62:$G$3061=$G26)*($E$62:$E$3061=DU$6)*($I$62:$I$3061=$I26),$L$62:$L$3061,0))</f>
        <v>0</v>
      </c>
      <c r="DY26" s="1" t="s">
        <v>712</v>
      </c>
      <c r="DZ26" s="1">
        <f t="array" ref="DZ26">SUM(IF(($E$62:$E$3061=DZ$12)*($I$62:$I$3061=$DY26),$L$62:$L$3061,0))</f>
        <v>0</v>
      </c>
      <c r="EA26" s="1">
        <f t="array" ref="EA26">SUM(IF(($E$62:$E$3061=EA$12)*($I$62:$I$3061=$DY26),$L$62:$L$3061,0))</f>
        <v>0</v>
      </c>
      <c r="EB26" s="1">
        <f t="array" ref="EB26">SUM(IF(($E$62:$E$3061=EB$12)*($I$62:$I$3061=$DY26),$L$62:$L$3061,0))</f>
        <v>0</v>
      </c>
      <c r="EC26" s="1">
        <f t="array" ref="EC26">SUM(IF(($E$62:$E$3061=EC$12)*($I$62:$I$3061=$DY26),$L$62:$L$3061,0))</f>
        <v>0</v>
      </c>
      <c r="ED26" s="1">
        <f t="array" ref="ED26">SUM(IF(($E$62:$E$3061=ED$12)*($I$62:$I$3061=$DY26),$L$62:$L$3061,0))</f>
        <v>0</v>
      </c>
      <c r="EE26" s="1">
        <f t="array" ref="EE26">SUM(IF(($E$62:$E$3061=EE$12)*($I$62:$I$3061=$DY26),$L$62:$L$3061,0))</f>
        <v>0</v>
      </c>
      <c r="EF26" s="1">
        <f t="array" ref="EF26">SUM(IF(($E$62:$E$3061=EF$12)*($I$62:$I$3061=$DY26),$L$62:$L$3061,0))</f>
        <v>0</v>
      </c>
      <c r="EG26" s="1">
        <f t="array" ref="EG26">SUM(IF(($E$62:$E$3061=EG$12)*($I$62:$I$3061=$DY26),$L$62:$L$3061,0))</f>
        <v>0</v>
      </c>
      <c r="EH26" s="1">
        <f t="array" ref="EH26">SUM(IF(($E$62:$E$3061=EH$12)*($I$62:$I$3061=$DY26),$L$62:$L$3061,0))</f>
        <v>0</v>
      </c>
      <c r="EI26" s="1">
        <f t="array" ref="EI26">SUM(IF(($E$62:$E$3061=EI$12)*($I$62:$I$3061=$DY26),$L$62:$L$3061,0))</f>
        <v>0</v>
      </c>
      <c r="EJ26" s="1">
        <f t="array" ref="EJ26">SUM(IF(($E$62:$E$3061=EJ$12)*($I$62:$I$3061=$DY26),$L$62:$L$3061,0))</f>
        <v>0</v>
      </c>
      <c r="EK26" s="1">
        <f t="array" ref="EK26">SUM(IF(($E$62:$E$3061=EK$12)*($I$62:$I$3061=$DY26),$L$62:$L$3061,0))</f>
        <v>0</v>
      </c>
      <c r="EL26" s="1">
        <f t="array" ref="EL26">SUM(IF(($E$62:$E$3061=EL$12)*($I$62:$I$3061=$DY26),$L$62:$L$3061,0))</f>
        <v>0</v>
      </c>
      <c r="EM26" s="1">
        <f t="array" ref="EM26">SUM(IF(($E$62:$E$3061=EM$12)*($I$62:$I$3061=$DY26),$L$62:$L$3061,0))</f>
        <v>0</v>
      </c>
      <c r="EN26" s="1">
        <f t="array" ref="EN26">SUM(IF(($E$62:$E$3061=EN$12)*($I$62:$I$3061=$DY26),$L$62:$L$3061,0))</f>
        <v>0</v>
      </c>
      <c r="EO26" s="1">
        <f t="array" ref="EO26">SUM(IF(($E$62:$E$3061=EO$12)*($I$62:$I$3061=$DY26),$L$62:$L$3061,0))</f>
        <v>0</v>
      </c>
      <c r="EP26" s="1">
        <f t="array" ref="EP26">SUM(IF(($E$62:$E$3061=EP$12)*($I$62:$I$3061=$DY26),$L$62:$L$3061,0))</f>
        <v>0</v>
      </c>
      <c r="EQ26" s="1">
        <f t="array" ref="EQ26">SUM(IF(($E$62:$E$3061=EQ$12)*($I$62:$I$3061=$DY26),$L$62:$L$3061,0))</f>
        <v>0</v>
      </c>
      <c r="ER26" s="1">
        <f t="array" ref="ER26">SUM(IF(($E$62:$E$3061=ER$12)*($I$62:$I$3061=$DY26),$L$62:$L$3061,0))</f>
        <v>0</v>
      </c>
      <c r="ES26" s="1">
        <f t="array" ref="ES26">SUM(IF(($E$62:$E$3061=ES$12)*($I$62:$I$3061=$DY26),$L$62:$L$3061,0))</f>
        <v>0</v>
      </c>
      <c r="ET26" s="1">
        <f t="array" ref="ET26">SUM(IF(($E$62:$E$3061=ET$12)*($I$62:$I$3061=$DY26),$L$62:$L$3061,0))</f>
        <v>0</v>
      </c>
      <c r="EU26" s="1">
        <f t="array" ref="EU26">SUM(IF(($E$62:$E$3061=EU$12)*($I$62:$I$3061=$DY26),$L$62:$L$3061,0))</f>
        <v>0</v>
      </c>
      <c r="EV26" s="1">
        <f t="array" ref="EV26">SUM(IF(($E$62:$E$3061=EV$12)*($I$62:$I$3061=$DY26),$L$62:$L$3061,0))</f>
        <v>0</v>
      </c>
      <c r="EW26" s="1">
        <f t="array" ref="EW26">SUM(IF(($E$62:$E$3061=EW$12)*($I$62:$I$3061=$DY26),$L$62:$L$3061,0))</f>
        <v>0</v>
      </c>
      <c r="EX26" s="1">
        <f t="array" ref="EX26">SUM(IF(($E$62:$E$3061=EX$12)*($I$62:$I$3061=$DY26),$L$62:$L$3061,0))</f>
        <v>0</v>
      </c>
      <c r="EY26" s="1">
        <f t="array" ref="EY26">SUM(IF(($E$62:$E$3061=EY$12)*($I$62:$I$3061=$DY26),$L$62:$L$3061,0))</f>
        <v>0</v>
      </c>
      <c r="EZ26" s="1">
        <f t="array" ref="EZ26">SUM(IF(($E$62:$E$3061=EZ$12)*($I$62:$I$3061=$DY26),$L$62:$L$3061,0))</f>
        <v>0</v>
      </c>
      <c r="FA26" s="1">
        <f t="array" ref="FA26">SUM(IF(($E$62:$E$3061=FA$12)*($I$62:$I$3061=$DY26),$L$62:$L$3061,0))</f>
        <v>0</v>
      </c>
      <c r="FB26" s="1">
        <f t="array" ref="FB26">SUM(IF(($E$62:$E$3061=FB$12)*($I$62:$I$3061=$DY26),$L$62:$L$3061,0))</f>
        <v>0</v>
      </c>
      <c r="FC26" s="1">
        <f t="array" ref="FC26">SUM(IF(($E$62:$E$3061=FC$12)*($I$62:$I$3061=$DY26),$L$62:$L$3061,0))</f>
        <v>0</v>
      </c>
      <c r="FD26" s="1">
        <f t="array" ref="FD26">SUM(IF(($E$62:$E$3061=FD$12)*($I$62:$I$3061=$DY26),$L$62:$L$3061,0))</f>
        <v>0</v>
      </c>
      <c r="FE26" s="1">
        <f t="array" ref="FE26">SUM(IF(($E$62:$E$3061=FE$12)*($I$62:$I$3061=$DY26),$L$62:$L$3061,0))</f>
        <v>0</v>
      </c>
      <c r="FF26" s="1">
        <f t="array" ref="FF26">SUM(IF(($E$62:$E$3061=FF$12)*($I$62:$I$3061=$DY26),$L$62:$L$3061,0))</f>
        <v>0</v>
      </c>
      <c r="FG26" s="1">
        <f t="array" ref="FG26">SUM(IF(($E$62:$E$3061=FG$12)*($I$62:$I$3061=$DY26),$L$62:$L$3061,0))</f>
        <v>0</v>
      </c>
      <c r="FH26" s="1">
        <f t="array" ref="FH26">SUM(IF(($E$62:$E$3061=FH$12)*($I$62:$I$3061=$DY26),$L$62:$L$3061,0))</f>
        <v>0</v>
      </c>
      <c r="FI26" s="1">
        <f t="array" ref="FI26">SUM(IF(($E$62:$E$3061=FI$12)*($I$62:$I$3061=$DY26),$L$62:$L$3061,0))</f>
        <v>0</v>
      </c>
      <c r="FJ26" s="1">
        <f t="array" ref="FJ26">SUM(IF(($E$62:$E$3061=FJ$12)*($I$62:$I$3061=$DY26),$L$62:$L$3061,0))</f>
        <v>0</v>
      </c>
      <c r="FK26" s="1">
        <f t="array" ref="FK26">SUM(IF(($E$62:$E$3061=FK$12)*($I$62:$I$3061=$DY26),$L$62:$L$3061,0))</f>
        <v>0</v>
      </c>
      <c r="FL26" s="1">
        <f t="array" ref="FL26">SUM(IF(($E$62:$E$3061=FL$12)*($I$62:$I$3061=$DY26),$L$62:$L$3061,0))</f>
        <v>0</v>
      </c>
      <c r="FM26" s="1">
        <f t="array" ref="FM26">SUM(IF(($E$62:$E$3061=FM$12)*($I$62:$I$3061=$DY26),$L$62:$L$3061,0))</f>
        <v>0</v>
      </c>
      <c r="FN26" s="1">
        <f t="array" ref="FN26">SUM(IF(($E$62:$E$3061=FN$12)*($I$62:$I$3061=$DY26),$L$62:$L$3061,0))</f>
        <v>0</v>
      </c>
      <c r="FO26" s="1">
        <f t="array" ref="FO26">SUM(IF(($E$62:$E$3061=FO$12)*($I$62:$I$3061=$DY26),$L$62:$L$3061,0))</f>
        <v>0</v>
      </c>
      <c r="FP26" s="1">
        <f t="array" ref="FP26">SUM(IF(($E$62:$E$3061=FP$12)*($I$62:$I$3061=$DY26),$L$62:$L$3061,0))</f>
        <v>0</v>
      </c>
      <c r="FQ26" s="1">
        <f t="array" ref="FQ26">SUM(IF(($E$62:$E$3061=FQ$12)*($I$62:$I$3061=$DY26),$L$62:$L$3061,0))</f>
        <v>0</v>
      </c>
      <c r="FR26" s="1">
        <f t="array" ref="FR26">SUM(IF(($E$62:$E$3061=FR$12)*($I$62:$I$3061=$DY26),$L$62:$L$3061,0))</f>
        <v>0</v>
      </c>
      <c r="FS26" s="1">
        <f t="array" ref="FS26">SUM(IF(($E$62:$E$3061=FS$12)*($I$62:$I$3061=$DY26),$L$62:$L$3061,0))</f>
        <v>0</v>
      </c>
      <c r="FT26" s="1">
        <f t="array" ref="FT26">SUM(IF(($E$62:$E$3061=FT$12)*($I$62:$I$3061=$DY26),$L$62:$L$3061,0))</f>
        <v>0</v>
      </c>
      <c r="FU26" s="1">
        <f t="array" ref="FU26">SUM(IF(($E$62:$E$3061=FU$12)*($I$62:$I$3061=$DY26),$L$62:$L$3061,0))</f>
        <v>0</v>
      </c>
      <c r="FV26" s="1">
        <f t="array" ref="FV26">SUM(IF(($E$62:$E$3061=FV$12)*($I$62:$I$3061=$DY26),$L$62:$L$3061,0))</f>
        <v>0</v>
      </c>
      <c r="FW26" s="1">
        <f t="array" ref="FW26">SUM(IF(($E$62:$E$3061=FW$12)*($I$62:$I$3061=$DY26),$L$62:$L$3061,0))</f>
        <v>0</v>
      </c>
      <c r="FX26" s="1">
        <f t="array" ref="FX26">SUM(IF(($E$62:$E$3061=FX$12)*($I$62:$I$3061=$DY26),$L$62:$L$3061,0))</f>
        <v>0</v>
      </c>
      <c r="FY26" s="1">
        <f t="array" ref="FY26">SUM(IF(($E$62:$E$3061=FY$12)*($I$62:$I$3061=$DY26),$L$62:$L$3061,0))</f>
        <v>0</v>
      </c>
      <c r="FZ26" s="1">
        <f t="array" ref="FZ26">SUM(IF(($E$62:$E$3061=FZ$12)*($I$62:$I$3061=$DY26),$L$62:$L$3061,0))</f>
        <v>0</v>
      </c>
      <c r="GA26" s="1">
        <f t="array" ref="GA26">SUM(IF(($E$62:$E$3061=GA$12)*($I$62:$I$3061=$DY26),$L$62:$L$3061,0))</f>
        <v>0</v>
      </c>
      <c r="GB26" s="1">
        <f t="array" ref="GB26">SUM(IF(($E$62:$E$3061=GB$12)*($I$62:$I$3061=$DY26),$L$62:$L$3061,0))</f>
        <v>0</v>
      </c>
      <c r="GC26" s="1">
        <f t="array" ref="GC26">SUM(IF(($E$62:$E$3061=GC$12)*($I$62:$I$3061=$DY26),$L$62:$L$3061,0))</f>
        <v>0</v>
      </c>
      <c r="GD26" s="1">
        <f t="array" ref="GD26">SUM(IF(($E$62:$E$3061=GD$12)*($I$62:$I$3061=$DY26),$L$62:$L$3061,0))</f>
        <v>0</v>
      </c>
      <c r="GE26" s="1">
        <f t="array" ref="GE26">SUM(IF(($E$62:$E$3061=GE$12)*($I$62:$I$3061=$DY26),$L$62:$L$3061,0))</f>
        <v>0</v>
      </c>
      <c r="GF26" s="1">
        <f t="array" ref="GF26">SUM(IF(($E$62:$E$3061=GF$12)*($I$62:$I$3061=$DY26),$L$62:$L$3061,0))</f>
        <v>0</v>
      </c>
      <c r="GG26" s="1">
        <f t="array" ref="GG26">SUM(IF(($E$62:$E$3061=GG$12)*($I$62:$I$3061=$DY26),$L$62:$L$3061,0))</f>
        <v>0</v>
      </c>
      <c r="GH26" s="1">
        <f t="array" ref="GH26">SUM(IF(($E$62:$E$3061=GH$12)*($I$62:$I$3061=$DY26),$L$62:$L$3061,0))</f>
        <v>0</v>
      </c>
      <c r="GI26" s="1">
        <f t="array" ref="GI26">SUM(IF(($E$62:$E$3061=GI$12)*($I$62:$I$3061=$DY26),$L$62:$L$3061,0))</f>
        <v>0</v>
      </c>
      <c r="GJ26" s="1">
        <f t="array" ref="GJ26">SUM(IF(($E$62:$E$3061=GJ$12)*($I$62:$I$3061=$DY26),$L$62:$L$3061,0))</f>
        <v>0</v>
      </c>
      <c r="GK26" s="1">
        <f t="array" ref="GK26">SUM(IF(($E$62:$E$3061=GK$12)*($I$62:$I$3061=$DY26),$L$62:$L$3061,0))</f>
        <v>0</v>
      </c>
      <c r="GL26" s="1">
        <f t="array" ref="GL26">SUM(IF(($E$62:$E$3061=GL$12)*($I$62:$I$3061=$DY26),$L$62:$L$3061,0))</f>
        <v>0</v>
      </c>
      <c r="GM26" s="1">
        <f t="array" ref="GM26">SUM(IF(($E$62:$E$3061=GM$12)*($I$62:$I$3061=$DY26),$L$62:$L$3061,0))</f>
        <v>0</v>
      </c>
      <c r="GN26" s="1">
        <f t="array" ref="GN26">SUM(IF(($E$62:$E$3061=GN$12)*($I$62:$I$3061=$DY26),$L$62:$L$3061,0))</f>
        <v>0</v>
      </c>
      <c r="GO26" s="1">
        <f t="array" ref="GO26">SUM(IF(($E$62:$E$3061=GO$12)*($I$62:$I$3061=$DY26),$L$62:$L$3061,0))</f>
        <v>0</v>
      </c>
      <c r="GP26" s="1">
        <f t="array" ref="GP26">SUM(IF(($E$62:$E$3061=GP$12)*($I$62:$I$3061=$DY26),$L$62:$L$3061,0))</f>
        <v>0</v>
      </c>
      <c r="GQ26" s="1">
        <f t="array" ref="GQ26">SUM(IF(($E$62:$E$3061=GQ$12)*($I$62:$I$3061=$DY26),$L$62:$L$3061,0))</f>
        <v>0</v>
      </c>
      <c r="GR26" s="1">
        <f t="array" ref="GR26">SUM(IF(($E$62:$E$3061=GR$12)*($I$62:$I$3061=$DY26),$L$62:$L$3061,0))</f>
        <v>0</v>
      </c>
      <c r="GS26" s="1">
        <f t="array" ref="GS26">SUM(IF(($E$62:$E$3061=GS$12)*($I$62:$I$3061=$DY26),$L$62:$L$3061,0))</f>
        <v>0</v>
      </c>
      <c r="GT26" s="1">
        <f t="array" ref="GT26">SUM(IF(($E$62:$E$3061=GT$12)*($I$62:$I$3061=$DY26),$L$62:$L$3061,0))</f>
        <v>0</v>
      </c>
      <c r="GU26" s="1">
        <f t="array" ref="GU26">SUM(IF(($E$62:$E$3061=GU$12)*($I$62:$I$3061=$DY26),$L$62:$L$3061,0))</f>
        <v>0</v>
      </c>
      <c r="GV26" s="1">
        <f t="array" ref="GV26">SUM(IF(($E$62:$E$3061=GV$12)*($I$62:$I$3061=$DY26),$L$62:$L$3061,0))</f>
        <v>0</v>
      </c>
      <c r="GW26" s="1">
        <f t="array" ref="GW26">SUM(IF(($E$62:$E$3061=GW$12)*($I$62:$I$3061=$DY26),$L$62:$L$3061,0))</f>
        <v>0</v>
      </c>
      <c r="GX26" s="1">
        <f t="array" ref="GX26">SUM(IF(($E$62:$E$3061=GX$12)*($I$62:$I$3061=$DY26),$L$62:$L$3061,0))</f>
        <v>0</v>
      </c>
      <c r="GY26" s="1">
        <f t="array" ref="GY26">SUM(IF(($E$62:$E$3061=GY$12)*($I$62:$I$3061=$DY26),$L$62:$L$3061,0))</f>
        <v>0</v>
      </c>
      <c r="GZ26" s="1">
        <f t="array" ref="GZ26">SUM(IF(($E$62:$E$3061=GZ$12)*($I$62:$I$3061=$DY26),$L$62:$L$3061,0))</f>
        <v>0</v>
      </c>
      <c r="HA26" s="1">
        <f t="array" ref="HA26">SUM(IF(($E$62:$E$3061=HA$12)*($I$62:$I$3061=$DY26),$L$62:$L$3061,0))</f>
        <v>0</v>
      </c>
      <c r="HB26" s="1">
        <f t="array" ref="HB26">SUM(IF(($E$62:$E$3061=HB$12)*($I$62:$I$3061=$DY26),$L$62:$L$3061,0))</f>
        <v>0</v>
      </c>
      <c r="HC26" s="1">
        <f t="shared" si="2"/>
        <v>0</v>
      </c>
      <c r="HD26" s="1">
        <f t="shared" si="3"/>
        <v>0</v>
      </c>
      <c r="HE26" s="1">
        <f t="shared" si="4"/>
        <v>0</v>
      </c>
      <c r="HF26">
        <v>0.9</v>
      </c>
    </row>
    <row r="27" spans="3:214" ht="14.25" hidden="1" customHeight="1" x14ac:dyDescent="0.15">
      <c r="C27" s="362"/>
      <c r="D27" s="362"/>
      <c r="E27" s="354" t="str">
        <f t="shared" si="1"/>
        <v/>
      </c>
      <c r="F27" s="362"/>
      <c r="G27" s="362" t="s">
        <v>41</v>
      </c>
      <c r="H27" s="407"/>
      <c r="I27" s="409" t="str">
        <f t="shared" si="5"/>
        <v/>
      </c>
      <c r="J27" s="408"/>
      <c r="K27" s="408"/>
      <c r="L27" s="408">
        <f t="array" ref="L27">SUM(IF($G$62:$G$3061=$G27,$L$62:$L$3061,0))</f>
        <v>0</v>
      </c>
      <c r="M27" s="408"/>
      <c r="N27" s="410"/>
      <c r="O27" s="410"/>
      <c r="P27" s="82"/>
      <c r="R27" s="474" t="str">
        <f>IF(MAX(U27:AI27)=0,"",MAX(U27:AI27))</f>
        <v/>
      </c>
      <c r="S27" s="162" t="str">
        <f t="shared" si="6"/>
        <v/>
      </c>
      <c r="T27" s="1" t="str">
        <f>IF($L27=0,"",ROUND(SUMPRODUCT(U$6:AI$6,U27:AI27)/$L27,3))</f>
        <v/>
      </c>
      <c r="U27" s="406">
        <f t="array" ref="U27">SUM(IF(($G$62:$G$3061=$G27)*($I$62:$I$3061=U$5),$L$62:$L$3061,0))</f>
        <v>0</v>
      </c>
      <c r="V27" s="406">
        <f t="array" ref="V27">SUM(IF(($G$62:$G$3061=$G27)*($I$62:$I$3061=V$5),$L$62:$L$3061,0))</f>
        <v>0</v>
      </c>
      <c r="W27" s="406">
        <f t="array" ref="W27">SUM(IF(($G$62:$G$3061=$G27)*($I$62:$I$3061=W$5),$L$62:$L$3061,0))</f>
        <v>0</v>
      </c>
      <c r="X27" s="406">
        <f t="array" ref="X27">SUM(IF(($G$62:$G$3061=$G27)*($I$62:$I$3061=X$5),$L$62:$L$3061,0))</f>
        <v>0</v>
      </c>
      <c r="Y27" s="406">
        <f t="array" ref="Y27">SUM(IF(($G$62:$G$3061=$G27)*($I$62:$I$3061=Y$5),$L$62:$L$3061,0))</f>
        <v>0</v>
      </c>
      <c r="Z27" s="406">
        <f t="array" ref="Z27">SUM(IF(($G$62:$G$3061=$G27)*($I$62:$I$3061=Z$5),$L$62:$L$3061,0))</f>
        <v>0</v>
      </c>
      <c r="AA27" s="406">
        <f t="array" ref="AA27">SUM(IF(($G$62:$G$3061=$G27)*($I$62:$I$3061=AA$5),$L$62:$L$3061,0))</f>
        <v>0</v>
      </c>
      <c r="AB27" s="406">
        <f t="array" ref="AB27">SUM(IF(($G$62:$G$3061=$G27)*($I$62:$I$3061=AB$5),$L$62:$L$3061,0))</f>
        <v>0</v>
      </c>
      <c r="AC27" s="406">
        <f t="array" ref="AC27">SUM(IF(($G$62:$G$3061=$G27)*($I$62:$I$3061=AC$5),$L$62:$L$3061,0))</f>
        <v>0</v>
      </c>
      <c r="AD27" s="406">
        <f t="array" ref="AD27">SUM(IF(($G$62:$G$3061=$G27)*($I$62:$I$3061=AD$5),$L$62:$L$3061,0))</f>
        <v>0</v>
      </c>
      <c r="AE27" s="406">
        <f t="array" ref="AE27">SUM(IF(($G$62:$G$3061=$G27)*($I$62:$I$3061=AE$5),$L$62:$L$3061,0))</f>
        <v>0</v>
      </c>
      <c r="AF27" s="406">
        <f t="array" ref="AF27">SUM(IF(($G$62:$G$3061=$G27)*($I$62:$I$3061=AF$5),$L$62:$L$3061,0))</f>
        <v>0</v>
      </c>
      <c r="AG27" s="406">
        <f t="array" ref="AG27">SUM(IF(($G$62:$G$3061=$G27)*($I$62:$I$3061=AG$5),$L$62:$L$3061,0))</f>
        <v>0</v>
      </c>
      <c r="AH27" s="406">
        <f t="array" ref="AH27">SUM(IF(($G$62:$G$3061=$G27)*($I$62:$I$3061=AH$5),$L$62:$L$3061,0))</f>
        <v>0</v>
      </c>
      <c r="AI27" s="406">
        <f t="array" ref="AI27">SUM(IF(($G$62:$G$3061=$G27)*($I$62:$I$3061=AI$5),$L$62:$L$3061,0))</f>
        <v>0</v>
      </c>
      <c r="AS27" s="406">
        <f t="array" ref="AS27">SUM(IF(($G$62:$G$3061=$G27)*($E$62:$E$3061=AS$6)*($I$62:$I$3061=$I27),$L$62:$L$3061,0))</f>
        <v>0</v>
      </c>
      <c r="AT27" s="406">
        <f t="array" ref="AT27">SUM(IF(($G$62:$G$3061=$G27)*($E$62:$E$3061=AT$6)*($I$62:$I$3061=$I27),$L$62:$L$3061,0))</f>
        <v>0</v>
      </c>
      <c r="AU27" s="406">
        <f t="array" ref="AU27">SUM(IF(($G$62:$G$3061=$G27)*($E$62:$E$3061=AU$6)*($I$62:$I$3061=$I27),$L$62:$L$3061,0))</f>
        <v>0</v>
      </c>
      <c r="AV27" s="406">
        <f t="array" ref="AV27">SUM(IF(($G$62:$G$3061=$G27)*($E$62:$E$3061=AV$6)*($I$62:$I$3061=$I27),$L$62:$L$3061,0))</f>
        <v>0</v>
      </c>
      <c r="AW27" s="406">
        <f t="array" ref="AW27">SUM(IF(($G$62:$G$3061=$G27)*($E$62:$E$3061=AW$6)*($I$62:$I$3061=$I27),$L$62:$L$3061,0))</f>
        <v>0</v>
      </c>
      <c r="AX27" s="406">
        <f t="array" ref="AX27">SUM(IF(($G$62:$G$3061=$G27)*($E$62:$E$3061=AX$6)*($I$62:$I$3061=$I27),$L$62:$L$3061,0))</f>
        <v>0</v>
      </c>
      <c r="AY27" s="406">
        <f t="array" ref="AY27">SUM(IF(($G$62:$G$3061=$G27)*($E$62:$E$3061=AY$6)*($I$62:$I$3061=$I27),$L$62:$L$3061,0))</f>
        <v>0</v>
      </c>
      <c r="AZ27" s="406">
        <f t="array" ref="AZ27">SUM(IF(($G$62:$G$3061=$G27)*($E$62:$E$3061=AZ$6)*($I$62:$I$3061=$I27),$L$62:$L$3061,0))</f>
        <v>0</v>
      </c>
      <c r="BA27" s="406">
        <f t="array" ref="BA27">SUM(IF(($G$62:$G$3061=$G27)*($E$62:$E$3061=BA$6)*($I$62:$I$3061=$I27),$L$62:$L$3061,0))</f>
        <v>0</v>
      </c>
      <c r="BB27" s="406">
        <f t="array" ref="BB27">SUM(IF(($G$62:$G$3061=$G27)*($E$62:$E$3061=BB$6)*($I$62:$I$3061=$I27),$L$62:$L$3061,0))</f>
        <v>0</v>
      </c>
      <c r="BC27" s="406">
        <f t="array" ref="BC27">SUM(IF(($G$62:$G$3061=$G27)*($E$62:$E$3061=BC$6)*($I$62:$I$3061=$I27),$L$62:$L$3061,0))</f>
        <v>0</v>
      </c>
      <c r="BD27" s="406">
        <f t="array" ref="BD27">SUM(IF(($G$62:$G$3061=$G27)*($E$62:$E$3061=BD$6)*($I$62:$I$3061=$I27),$L$62:$L$3061,0))</f>
        <v>0</v>
      </c>
      <c r="BE27" s="406">
        <f t="array" ref="BE27">SUM(IF(($G$62:$G$3061=$G27)*($E$62:$E$3061=BE$6)*($I$62:$I$3061=$I27),$L$62:$L$3061,0))</f>
        <v>0</v>
      </c>
      <c r="BF27" s="406">
        <f t="array" ref="BF27">SUM(IF(($G$62:$G$3061=$G27)*($E$62:$E$3061=BF$6)*($I$62:$I$3061=$I27),$L$62:$L$3061,0))</f>
        <v>0</v>
      </c>
      <c r="BG27" s="406">
        <f t="array" ref="BG27">SUM(IF(($G$62:$G$3061=$G27)*($E$62:$E$3061=BG$6)*($I$62:$I$3061=$I27),$L$62:$L$3061,0))</f>
        <v>0</v>
      </c>
      <c r="BH27" s="406">
        <f t="array" ref="BH27">SUM(IF(($G$62:$G$3061=$G27)*($E$62:$E$3061=BH$6)*($I$62:$I$3061=$I27),$L$62:$L$3061,0))</f>
        <v>0</v>
      </c>
      <c r="BI27" s="406">
        <f t="array" ref="BI27">SUM(IF(($G$62:$G$3061=$G27)*($E$62:$E$3061=BI$6)*($I$62:$I$3061=$I27),$L$62:$L$3061,0))</f>
        <v>0</v>
      </c>
      <c r="BJ27" s="406">
        <f t="array" ref="BJ27">SUM(IF(($G$62:$G$3061=$G27)*($E$62:$E$3061=BJ$6)*($I$62:$I$3061=$I27),$L$62:$L$3061,0))</f>
        <v>0</v>
      </c>
      <c r="BK27" s="406">
        <f t="array" ref="BK27">SUM(IF(($G$62:$G$3061=$G27)*($E$62:$E$3061=BK$6)*($I$62:$I$3061=$I27),$L$62:$L$3061,0))</f>
        <v>0</v>
      </c>
      <c r="BL27" s="406">
        <f t="array" ref="BL27">SUM(IF(($G$62:$G$3061=$G27)*($E$62:$E$3061=BL$6)*($I$62:$I$3061=$I27),$L$62:$L$3061,0))</f>
        <v>0</v>
      </c>
      <c r="BM27" s="406">
        <f t="array" ref="BM27">SUM(IF(($G$62:$G$3061=$G27)*($E$62:$E$3061=BM$6)*($I$62:$I$3061=$I27),$L$62:$L$3061,0))</f>
        <v>0</v>
      </c>
      <c r="BN27" s="406">
        <f t="array" ref="BN27">SUM(IF(($G$62:$G$3061=$G27)*($E$62:$E$3061=BN$6)*($I$62:$I$3061=$I27),$L$62:$L$3061,0))</f>
        <v>0</v>
      </c>
      <c r="BO27" s="406">
        <f t="array" ref="BO27">SUM(IF(($G$62:$G$3061=$G27)*($E$62:$E$3061=BO$6)*($I$62:$I$3061=$I27),$L$62:$L$3061,0))</f>
        <v>0</v>
      </c>
      <c r="BP27" s="406">
        <f t="array" ref="BP27">SUM(IF(($G$62:$G$3061=$G27)*($E$62:$E$3061=BP$6)*($I$62:$I$3061=$I27),$L$62:$L$3061,0))</f>
        <v>0</v>
      </c>
      <c r="BQ27" s="406">
        <f t="array" ref="BQ27">SUM(IF(($G$62:$G$3061=$G27)*($E$62:$E$3061=BQ$6)*($I$62:$I$3061=$I27),$L$62:$L$3061,0))</f>
        <v>0</v>
      </c>
      <c r="BR27" s="406">
        <f t="array" ref="BR27">SUM(IF(($G$62:$G$3061=$G27)*($E$62:$E$3061=BR$6)*($I$62:$I$3061=$I27),$L$62:$L$3061,0))</f>
        <v>0</v>
      </c>
      <c r="BS27" s="406">
        <f t="array" ref="BS27">SUM(IF(($G$62:$G$3061=$G27)*($E$62:$E$3061=BS$6)*($I$62:$I$3061=$I27),$L$62:$L$3061,0))</f>
        <v>0</v>
      </c>
      <c r="BT27" s="406">
        <f t="array" ref="BT27">SUM(IF(($G$62:$G$3061=$G27)*($E$62:$E$3061=BT$6)*($I$62:$I$3061=$I27),$L$62:$L$3061,0))</f>
        <v>0</v>
      </c>
      <c r="BU27" s="406">
        <f t="array" ref="BU27">SUM(IF(($G$62:$G$3061=$G27)*($E$62:$E$3061=BU$6)*($I$62:$I$3061=$I27),$L$62:$L$3061,0))</f>
        <v>0</v>
      </c>
      <c r="BV27" s="406">
        <f t="array" ref="BV27">SUM(IF(($G$62:$G$3061=$G27)*($E$62:$E$3061=BV$6)*($I$62:$I$3061=$I27),$L$62:$L$3061,0))</f>
        <v>0</v>
      </c>
      <c r="BW27" s="406">
        <f t="array" ref="BW27">SUM(IF(($G$62:$G$3061=$G27)*($E$62:$E$3061=BW$6)*($I$62:$I$3061=$I27),$L$62:$L$3061,0))</f>
        <v>0</v>
      </c>
      <c r="BX27" s="406">
        <f t="array" ref="BX27">SUM(IF(($G$62:$G$3061=$G27)*($E$62:$E$3061=BX$6)*($I$62:$I$3061=$I27),$L$62:$L$3061,0))</f>
        <v>0</v>
      </c>
      <c r="BY27" s="406">
        <f t="array" ref="BY27">SUM(IF(($G$62:$G$3061=$G27)*($E$62:$E$3061=BY$6)*($I$62:$I$3061=$I27),$L$62:$L$3061,0))</f>
        <v>0</v>
      </c>
      <c r="BZ27" s="406">
        <f t="array" ref="BZ27">SUM(IF(($G$62:$G$3061=$G27)*($E$62:$E$3061=BZ$6)*($I$62:$I$3061=$I27),$L$62:$L$3061,0))</f>
        <v>0</v>
      </c>
      <c r="CA27" s="406">
        <f t="array" ref="CA27">SUM(IF(($G$62:$G$3061=$G27)*($E$62:$E$3061=CA$6)*($I$62:$I$3061=$I27),$L$62:$L$3061,0))</f>
        <v>0</v>
      </c>
      <c r="CB27" s="406">
        <f t="array" ref="CB27">SUM(IF(($G$62:$G$3061=$G27)*($E$62:$E$3061=CB$6)*($I$62:$I$3061=$I27),$L$62:$L$3061,0))</f>
        <v>0</v>
      </c>
      <c r="CC27" s="406">
        <f t="array" ref="CC27">SUM(IF(($G$62:$G$3061=$G27)*($E$62:$E$3061=CC$6)*($I$62:$I$3061=$I27),$L$62:$L$3061,0))</f>
        <v>0</v>
      </c>
      <c r="CD27" s="406">
        <f t="array" ref="CD27">SUM(IF(($G$62:$G$3061=$G27)*($E$62:$E$3061=CD$6)*($I$62:$I$3061=$I27),$L$62:$L$3061,0))</f>
        <v>0</v>
      </c>
      <c r="CE27" s="406">
        <f t="array" ref="CE27">SUM(IF(($G$62:$G$3061=$G27)*($E$62:$E$3061=CE$6)*($I$62:$I$3061=$I27),$L$62:$L$3061,0))</f>
        <v>0</v>
      </c>
      <c r="CF27" s="406">
        <f t="array" ref="CF27">SUM(IF(($G$62:$G$3061=$G27)*($E$62:$E$3061=CF$6)*($I$62:$I$3061=$I27),$L$62:$L$3061,0))</f>
        <v>0</v>
      </c>
      <c r="CG27" s="406">
        <f t="array" ref="CG27">SUM(IF(($G$62:$G$3061=$G27)*($E$62:$E$3061=CG$6)*($I$62:$I$3061=$I27),$L$62:$L$3061,0))</f>
        <v>0</v>
      </c>
      <c r="CH27" s="406">
        <f t="array" ref="CH27">SUM(IF(($G$62:$G$3061=$G27)*($E$62:$E$3061=CH$6)*($I$62:$I$3061=$I27),$L$62:$L$3061,0))</f>
        <v>0</v>
      </c>
      <c r="CI27" s="406">
        <f t="array" ref="CI27">SUM(IF(($G$62:$G$3061=$G27)*($E$62:$E$3061=CI$6)*($I$62:$I$3061=$I27),$L$62:$L$3061,0))</f>
        <v>0</v>
      </c>
      <c r="CJ27" s="406">
        <f t="array" ref="CJ27">SUM(IF(($G$62:$G$3061=$G27)*($E$62:$E$3061=CJ$6)*($I$62:$I$3061=$I27),$L$62:$L$3061,0))</f>
        <v>0</v>
      </c>
      <c r="CK27" s="406">
        <f t="array" ref="CK27">SUM(IF(($G$62:$G$3061=$G27)*($E$62:$E$3061=CK$6)*($I$62:$I$3061=$I27),$L$62:$L$3061,0))</f>
        <v>0</v>
      </c>
      <c r="CL27" s="406">
        <f t="array" ref="CL27">SUM(IF(($G$62:$G$3061=$G27)*($E$62:$E$3061=CL$6)*($I$62:$I$3061=$I27),$L$62:$L$3061,0))</f>
        <v>0</v>
      </c>
      <c r="CM27" s="406">
        <f t="array" ref="CM27">SUM(IF(($G$62:$G$3061=$G27)*($E$62:$E$3061=CM$6)*($I$62:$I$3061=$I27),$L$62:$L$3061,0))</f>
        <v>0</v>
      </c>
      <c r="CN27" s="406">
        <f t="array" ref="CN27">SUM(IF(($G$62:$G$3061=$G27)*($E$62:$E$3061=CN$6)*($I$62:$I$3061=$I27),$L$62:$L$3061,0))</f>
        <v>0</v>
      </c>
      <c r="CO27" s="406">
        <f t="array" ref="CO27">SUM(IF(($G$62:$G$3061=$G27)*($E$62:$E$3061=CO$6)*($I$62:$I$3061=$I27),$L$62:$L$3061,0))</f>
        <v>0</v>
      </c>
      <c r="CP27" s="406">
        <f t="array" ref="CP27">SUM(IF(($G$62:$G$3061=$G27)*($E$62:$E$3061=CP$6)*($I$62:$I$3061=$I27),$L$62:$L$3061,0))</f>
        <v>0</v>
      </c>
      <c r="CQ27" s="406">
        <f t="array" ref="CQ27">SUM(IF(($G$62:$G$3061=$G27)*($E$62:$E$3061=CQ$6)*($I$62:$I$3061=$I27),$L$62:$L$3061,0))</f>
        <v>0</v>
      </c>
      <c r="CR27" s="406">
        <f t="array" ref="CR27">SUM(IF(($G$62:$G$3061=$G27)*($E$62:$E$3061=CR$6)*($I$62:$I$3061=$I27),$L$62:$L$3061,0))</f>
        <v>0</v>
      </c>
      <c r="CS27" s="406">
        <f t="array" ref="CS27">SUM(IF(($G$62:$G$3061=$G27)*($E$62:$E$3061=CS$6)*($I$62:$I$3061=$I27),$L$62:$L$3061,0))</f>
        <v>0</v>
      </c>
      <c r="CT27" s="406">
        <f t="array" ref="CT27">SUM(IF(($G$62:$G$3061=$G27)*($E$62:$E$3061=CT$6)*($I$62:$I$3061=$I27),$L$62:$L$3061,0))</f>
        <v>0</v>
      </c>
      <c r="CU27" s="406">
        <f t="array" ref="CU27">SUM(IF(($G$62:$G$3061=$G27)*($E$62:$E$3061=CU$6)*($I$62:$I$3061=$I27),$L$62:$L$3061,0))</f>
        <v>0</v>
      </c>
      <c r="CV27" s="406">
        <f t="array" ref="CV27">SUM(IF(($G$62:$G$3061=$G27)*($E$62:$E$3061=CV$6)*($I$62:$I$3061=$I27),$L$62:$L$3061,0))</f>
        <v>0</v>
      </c>
      <c r="CW27" s="406">
        <f t="array" ref="CW27">SUM(IF(($G$62:$G$3061=$G27)*($E$62:$E$3061=CW$6)*($I$62:$I$3061=$I27),$L$62:$L$3061,0))</f>
        <v>0</v>
      </c>
      <c r="CX27" s="406">
        <f t="array" ref="CX27">SUM(IF(($G$62:$G$3061=$G27)*($E$62:$E$3061=CX$6)*($I$62:$I$3061=$I27),$L$62:$L$3061,0))</f>
        <v>0</v>
      </c>
      <c r="CY27" s="406">
        <f t="array" ref="CY27">SUM(IF(($G$62:$G$3061=$G27)*($E$62:$E$3061=CY$6)*($I$62:$I$3061=$I27),$L$62:$L$3061,0))</f>
        <v>0</v>
      </c>
      <c r="CZ27" s="406">
        <f t="array" ref="CZ27">SUM(IF(($G$62:$G$3061=$G27)*($E$62:$E$3061=CZ$6)*($I$62:$I$3061=$I27),$L$62:$L$3061,0))</f>
        <v>0</v>
      </c>
      <c r="DA27" s="406">
        <f t="array" ref="DA27">SUM(IF(($G$62:$G$3061=$G27)*($E$62:$E$3061=DA$6)*($I$62:$I$3061=$I27),$L$62:$L$3061,0))</f>
        <v>0</v>
      </c>
      <c r="DB27" s="406">
        <f t="array" ref="DB27">SUM(IF(($G$62:$G$3061=$G27)*($E$62:$E$3061=DB$6)*($I$62:$I$3061=$I27),$L$62:$L$3061,0))</f>
        <v>0</v>
      </c>
      <c r="DC27" s="406">
        <f t="array" ref="DC27">SUM(IF(($G$62:$G$3061=$G27)*($E$62:$E$3061=DC$6)*($I$62:$I$3061=$I27),$L$62:$L$3061,0))</f>
        <v>0</v>
      </c>
      <c r="DD27" s="406">
        <f t="array" ref="DD27">SUM(IF(($G$62:$G$3061=$G27)*($E$62:$E$3061=DD$6)*($I$62:$I$3061=$I27),$L$62:$L$3061,0))</f>
        <v>0</v>
      </c>
      <c r="DE27" s="406">
        <f t="array" ref="DE27">SUM(IF(($G$62:$G$3061=$G27)*($E$62:$E$3061=DE$6)*($I$62:$I$3061=$I27),$L$62:$L$3061,0))</f>
        <v>0</v>
      </c>
      <c r="DF27" s="406">
        <f t="array" ref="DF27">SUM(IF(($G$62:$G$3061=$G27)*($E$62:$E$3061=DF$6)*($I$62:$I$3061=$I27),$L$62:$L$3061,0))</f>
        <v>0</v>
      </c>
      <c r="DG27" s="406">
        <f t="array" ref="DG27">SUM(IF(($G$62:$G$3061=$G27)*($E$62:$E$3061=DG$6)*($I$62:$I$3061=$I27),$L$62:$L$3061,0))</f>
        <v>0</v>
      </c>
      <c r="DH27" s="406">
        <f t="array" ref="DH27">SUM(IF(($G$62:$G$3061=$G27)*($E$62:$E$3061=DH$6)*($I$62:$I$3061=$I27),$L$62:$L$3061,0))</f>
        <v>0</v>
      </c>
      <c r="DI27" s="406">
        <f t="array" ref="DI27">SUM(IF(($G$62:$G$3061=$G27)*($E$62:$E$3061=DI$6)*($I$62:$I$3061=$I27),$L$62:$L$3061,0))</f>
        <v>0</v>
      </c>
      <c r="DJ27" s="406">
        <f t="array" ref="DJ27">SUM(IF(($G$62:$G$3061=$G27)*($E$62:$E$3061=DJ$6)*($I$62:$I$3061=$I27),$L$62:$L$3061,0))</f>
        <v>0</v>
      </c>
      <c r="DK27" s="406">
        <f t="array" ref="DK27">SUM(IF(($G$62:$G$3061=$G27)*($E$62:$E$3061=DK$6)*($I$62:$I$3061=$I27),$L$62:$L$3061,0))</f>
        <v>0</v>
      </c>
      <c r="DL27" s="406">
        <f t="array" ref="DL27">SUM(IF(($G$62:$G$3061=$G27)*($E$62:$E$3061=DL$6)*($I$62:$I$3061=$I27),$L$62:$L$3061,0))</f>
        <v>0</v>
      </c>
      <c r="DM27" s="406">
        <f t="array" ref="DM27">SUM(IF(($G$62:$G$3061=$G27)*($E$62:$E$3061=DM$6)*($I$62:$I$3061=$I27),$L$62:$L$3061,0))</f>
        <v>0</v>
      </c>
      <c r="DN27" s="406">
        <f t="array" ref="DN27">SUM(IF(($G$62:$G$3061=$G27)*($E$62:$E$3061=DN$6)*($I$62:$I$3061=$I27),$L$62:$L$3061,0))</f>
        <v>0</v>
      </c>
      <c r="DO27" s="406">
        <f t="array" ref="DO27">SUM(IF(($G$62:$G$3061=$G27)*($E$62:$E$3061=DO$6)*($I$62:$I$3061=$I27),$L$62:$L$3061,0))</f>
        <v>0</v>
      </c>
      <c r="DP27" s="406">
        <f t="array" ref="DP27">SUM(IF(($G$62:$G$3061=$G27)*($E$62:$E$3061=DP$6)*($I$62:$I$3061=$I27),$L$62:$L$3061,0))</f>
        <v>0</v>
      </c>
      <c r="DQ27" s="406">
        <f t="array" ref="DQ27">SUM(IF(($G$62:$G$3061=$G27)*($E$62:$E$3061=DQ$6)*($I$62:$I$3061=$I27),$L$62:$L$3061,0))</f>
        <v>0</v>
      </c>
      <c r="DR27" s="406">
        <f t="array" ref="DR27">SUM(IF(($G$62:$G$3061=$G27)*($E$62:$E$3061=DR$6)*($I$62:$I$3061=$I27),$L$62:$L$3061,0))</f>
        <v>0</v>
      </c>
      <c r="DS27" s="406">
        <f t="array" ref="DS27">SUM(IF(($G$62:$G$3061=$G27)*($E$62:$E$3061=DS$6)*($I$62:$I$3061=$I27),$L$62:$L$3061,0))</f>
        <v>0</v>
      </c>
      <c r="DT27" s="406">
        <f t="array" ref="DT27">SUM(IF(($G$62:$G$3061=$G27)*($E$62:$E$3061=DT$6)*($I$62:$I$3061=$I27),$L$62:$L$3061,0))</f>
        <v>0</v>
      </c>
      <c r="DU27" s="406">
        <f t="array" ref="DU27">SUM(IF(($G$62:$G$3061=$G27)*($E$62:$E$3061=DU$6)*($I$62:$I$3061=$I27),$L$62:$L$3061,0))</f>
        <v>0</v>
      </c>
      <c r="DY27" s="1" t="s">
        <v>711</v>
      </c>
      <c r="DZ27" s="1">
        <f t="array" ref="DZ27">SUM(IF(($E$62:$E$3061=DZ$12)*($I$62:$I$3061=$DY27),$L$62:$L$3061,0))</f>
        <v>0</v>
      </c>
      <c r="EA27" s="1">
        <f t="array" ref="EA27">SUM(IF(($E$62:$E$3061=EA$12)*($I$62:$I$3061=$DY27),$L$62:$L$3061,0))</f>
        <v>0</v>
      </c>
      <c r="EB27" s="1">
        <f t="array" ref="EB27">SUM(IF(($E$62:$E$3061=EB$12)*($I$62:$I$3061=$DY27),$L$62:$L$3061,0))</f>
        <v>0</v>
      </c>
      <c r="EC27" s="1">
        <f t="array" ref="EC27">SUM(IF(($E$62:$E$3061=EC$12)*($I$62:$I$3061=$DY27),$L$62:$L$3061,0))</f>
        <v>0</v>
      </c>
      <c r="ED27" s="1">
        <f t="array" ref="ED27">SUM(IF(($E$62:$E$3061=ED$12)*($I$62:$I$3061=$DY27),$L$62:$L$3061,0))</f>
        <v>0</v>
      </c>
      <c r="EE27" s="1">
        <f t="array" ref="EE27">SUM(IF(($E$62:$E$3061=EE$12)*($I$62:$I$3061=$DY27),$L$62:$L$3061,0))</f>
        <v>0</v>
      </c>
      <c r="EF27" s="1">
        <f t="array" ref="EF27">SUM(IF(($E$62:$E$3061=EF$12)*($I$62:$I$3061=$DY27),$L$62:$L$3061,0))</f>
        <v>0</v>
      </c>
      <c r="EG27" s="1">
        <f t="array" ref="EG27">SUM(IF(($E$62:$E$3061=EG$12)*($I$62:$I$3061=$DY27),$L$62:$L$3061,0))</f>
        <v>0</v>
      </c>
      <c r="EH27" s="1">
        <f t="array" ref="EH27">SUM(IF(($E$62:$E$3061=EH$12)*($I$62:$I$3061=$DY27),$L$62:$L$3061,0))</f>
        <v>0</v>
      </c>
      <c r="EI27" s="1">
        <f t="array" ref="EI27">SUM(IF(($E$62:$E$3061=EI$12)*($I$62:$I$3061=$DY27),$L$62:$L$3061,0))</f>
        <v>0</v>
      </c>
      <c r="EJ27" s="1">
        <f t="array" ref="EJ27">SUM(IF(($E$62:$E$3061=EJ$12)*($I$62:$I$3061=$DY27),$L$62:$L$3061,0))</f>
        <v>0</v>
      </c>
      <c r="EK27" s="1">
        <f t="array" ref="EK27">SUM(IF(($E$62:$E$3061=EK$12)*($I$62:$I$3061=$DY27),$L$62:$L$3061,0))</f>
        <v>0</v>
      </c>
      <c r="EL27" s="1">
        <f t="array" ref="EL27">SUM(IF(($E$62:$E$3061=EL$12)*($I$62:$I$3061=$DY27),$L$62:$L$3061,0))</f>
        <v>0</v>
      </c>
      <c r="EM27" s="1">
        <f t="array" ref="EM27">SUM(IF(($E$62:$E$3061=EM$12)*($I$62:$I$3061=$DY27),$L$62:$L$3061,0))</f>
        <v>0</v>
      </c>
      <c r="EN27" s="1">
        <f t="array" ref="EN27">SUM(IF(($E$62:$E$3061=EN$12)*($I$62:$I$3061=$DY27),$L$62:$L$3061,0))</f>
        <v>0</v>
      </c>
      <c r="EO27" s="1">
        <f t="array" ref="EO27">SUM(IF(($E$62:$E$3061=EO$12)*($I$62:$I$3061=$DY27),$L$62:$L$3061,0))</f>
        <v>0</v>
      </c>
      <c r="EP27" s="1">
        <f t="array" ref="EP27">SUM(IF(($E$62:$E$3061=EP$12)*($I$62:$I$3061=$DY27),$L$62:$L$3061,0))</f>
        <v>0</v>
      </c>
      <c r="EQ27" s="1">
        <f t="array" ref="EQ27">SUM(IF(($E$62:$E$3061=EQ$12)*($I$62:$I$3061=$DY27),$L$62:$L$3061,0))</f>
        <v>0</v>
      </c>
      <c r="ER27" s="1">
        <f t="array" ref="ER27">SUM(IF(($E$62:$E$3061=ER$12)*($I$62:$I$3061=$DY27),$L$62:$L$3061,0))</f>
        <v>0</v>
      </c>
      <c r="ES27" s="1">
        <f t="array" ref="ES27">SUM(IF(($E$62:$E$3061=ES$12)*($I$62:$I$3061=$DY27),$L$62:$L$3061,0))</f>
        <v>0</v>
      </c>
      <c r="ET27" s="1">
        <f t="array" ref="ET27">SUM(IF(($E$62:$E$3061=ET$12)*($I$62:$I$3061=$DY27),$L$62:$L$3061,0))</f>
        <v>0</v>
      </c>
      <c r="EU27" s="1">
        <f t="array" ref="EU27">SUM(IF(($E$62:$E$3061=EU$12)*($I$62:$I$3061=$DY27),$L$62:$L$3061,0))</f>
        <v>0</v>
      </c>
      <c r="EV27" s="1">
        <f t="array" ref="EV27">SUM(IF(($E$62:$E$3061=EV$12)*($I$62:$I$3061=$DY27),$L$62:$L$3061,0))</f>
        <v>0</v>
      </c>
      <c r="EW27" s="1">
        <f t="array" ref="EW27">SUM(IF(($E$62:$E$3061=EW$12)*($I$62:$I$3061=$DY27),$L$62:$L$3061,0))</f>
        <v>0</v>
      </c>
      <c r="EX27" s="1">
        <f t="array" ref="EX27">SUM(IF(($E$62:$E$3061=EX$12)*($I$62:$I$3061=$DY27),$L$62:$L$3061,0))</f>
        <v>0</v>
      </c>
      <c r="EY27" s="1">
        <f t="array" ref="EY27">SUM(IF(($E$62:$E$3061=EY$12)*($I$62:$I$3061=$DY27),$L$62:$L$3061,0))</f>
        <v>0</v>
      </c>
      <c r="EZ27" s="1">
        <f t="array" ref="EZ27">SUM(IF(($E$62:$E$3061=EZ$12)*($I$62:$I$3061=$DY27),$L$62:$L$3061,0))</f>
        <v>0</v>
      </c>
      <c r="FA27" s="1">
        <f t="array" ref="FA27">SUM(IF(($E$62:$E$3061=FA$12)*($I$62:$I$3061=$DY27),$L$62:$L$3061,0))</f>
        <v>0</v>
      </c>
      <c r="FB27" s="1">
        <f t="array" ref="FB27">SUM(IF(($E$62:$E$3061=FB$12)*($I$62:$I$3061=$DY27),$L$62:$L$3061,0))</f>
        <v>0</v>
      </c>
      <c r="FC27" s="1">
        <f t="array" ref="FC27">SUM(IF(($E$62:$E$3061=FC$12)*($I$62:$I$3061=$DY27),$L$62:$L$3061,0))</f>
        <v>0</v>
      </c>
      <c r="FD27" s="1">
        <f t="array" ref="FD27">SUM(IF(($E$62:$E$3061=FD$12)*($I$62:$I$3061=$DY27),$L$62:$L$3061,0))</f>
        <v>0</v>
      </c>
      <c r="FE27" s="1">
        <f t="array" ref="FE27">SUM(IF(($E$62:$E$3061=FE$12)*($I$62:$I$3061=$DY27),$L$62:$L$3061,0))</f>
        <v>0</v>
      </c>
      <c r="FF27" s="1">
        <f t="array" ref="FF27">SUM(IF(($E$62:$E$3061=FF$12)*($I$62:$I$3061=$DY27),$L$62:$L$3061,0))</f>
        <v>0</v>
      </c>
      <c r="FG27" s="1">
        <f t="array" ref="FG27">SUM(IF(($E$62:$E$3061=FG$12)*($I$62:$I$3061=$DY27),$L$62:$L$3061,0))</f>
        <v>0</v>
      </c>
      <c r="FH27" s="1">
        <f t="array" ref="FH27">SUM(IF(($E$62:$E$3061=FH$12)*($I$62:$I$3061=$DY27),$L$62:$L$3061,0))</f>
        <v>0</v>
      </c>
      <c r="FI27" s="1">
        <f t="array" ref="FI27">SUM(IF(($E$62:$E$3061=FI$12)*($I$62:$I$3061=$DY27),$L$62:$L$3061,0))</f>
        <v>0</v>
      </c>
      <c r="FJ27" s="1">
        <f t="array" ref="FJ27">SUM(IF(($E$62:$E$3061=FJ$12)*($I$62:$I$3061=$DY27),$L$62:$L$3061,0))</f>
        <v>0</v>
      </c>
      <c r="FK27" s="1">
        <f t="array" ref="FK27">SUM(IF(($E$62:$E$3061=FK$12)*($I$62:$I$3061=$DY27),$L$62:$L$3061,0))</f>
        <v>0</v>
      </c>
      <c r="FL27" s="1">
        <f t="array" ref="FL27">SUM(IF(($E$62:$E$3061=FL$12)*($I$62:$I$3061=$DY27),$L$62:$L$3061,0))</f>
        <v>0</v>
      </c>
      <c r="FM27" s="1">
        <f t="array" ref="FM27">SUM(IF(($E$62:$E$3061=FM$12)*($I$62:$I$3061=$DY27),$L$62:$L$3061,0))</f>
        <v>0</v>
      </c>
      <c r="FN27" s="1">
        <f t="array" ref="FN27">SUM(IF(($E$62:$E$3061=FN$12)*($I$62:$I$3061=$DY27),$L$62:$L$3061,0))</f>
        <v>0</v>
      </c>
      <c r="FO27" s="1">
        <f t="array" ref="FO27">SUM(IF(($E$62:$E$3061=FO$12)*($I$62:$I$3061=$DY27),$L$62:$L$3061,0))</f>
        <v>0</v>
      </c>
      <c r="FP27" s="1">
        <f t="array" ref="FP27">SUM(IF(($E$62:$E$3061=FP$12)*($I$62:$I$3061=$DY27),$L$62:$L$3061,0))</f>
        <v>0</v>
      </c>
      <c r="FQ27" s="1">
        <f t="array" ref="FQ27">SUM(IF(($E$62:$E$3061=FQ$12)*($I$62:$I$3061=$DY27),$L$62:$L$3061,0))</f>
        <v>0</v>
      </c>
      <c r="FR27" s="1">
        <f t="array" ref="FR27">SUM(IF(($E$62:$E$3061=FR$12)*($I$62:$I$3061=$DY27),$L$62:$L$3061,0))</f>
        <v>0</v>
      </c>
      <c r="FS27" s="1">
        <f t="array" ref="FS27">SUM(IF(($E$62:$E$3061=FS$12)*($I$62:$I$3061=$DY27),$L$62:$L$3061,0))</f>
        <v>0</v>
      </c>
      <c r="FT27" s="1">
        <f t="array" ref="FT27">SUM(IF(($E$62:$E$3061=FT$12)*($I$62:$I$3061=$DY27),$L$62:$L$3061,0))</f>
        <v>0</v>
      </c>
      <c r="FU27" s="1">
        <f t="array" ref="FU27">SUM(IF(($E$62:$E$3061=FU$12)*($I$62:$I$3061=$DY27),$L$62:$L$3061,0))</f>
        <v>0</v>
      </c>
      <c r="FV27" s="1">
        <f t="array" ref="FV27">SUM(IF(($E$62:$E$3061=FV$12)*($I$62:$I$3061=$DY27),$L$62:$L$3061,0))</f>
        <v>0</v>
      </c>
      <c r="FW27" s="1">
        <f t="array" ref="FW27">SUM(IF(($E$62:$E$3061=FW$12)*($I$62:$I$3061=$DY27),$L$62:$L$3061,0))</f>
        <v>0</v>
      </c>
      <c r="FX27" s="1">
        <f t="array" ref="FX27">SUM(IF(($E$62:$E$3061=FX$12)*($I$62:$I$3061=$DY27),$L$62:$L$3061,0))</f>
        <v>0</v>
      </c>
      <c r="FY27" s="1">
        <f t="array" ref="FY27">SUM(IF(($E$62:$E$3061=FY$12)*($I$62:$I$3061=$DY27),$L$62:$L$3061,0))</f>
        <v>0</v>
      </c>
      <c r="FZ27" s="1">
        <f t="array" ref="FZ27">SUM(IF(($E$62:$E$3061=FZ$12)*($I$62:$I$3061=$DY27),$L$62:$L$3061,0))</f>
        <v>0</v>
      </c>
      <c r="GA27" s="1">
        <f t="array" ref="GA27">SUM(IF(($E$62:$E$3061=GA$12)*($I$62:$I$3061=$DY27),$L$62:$L$3061,0))</f>
        <v>0</v>
      </c>
      <c r="GB27" s="1">
        <f t="array" ref="GB27">SUM(IF(($E$62:$E$3061=GB$12)*($I$62:$I$3061=$DY27),$L$62:$L$3061,0))</f>
        <v>0</v>
      </c>
      <c r="GC27" s="1">
        <f t="array" ref="GC27">SUM(IF(($E$62:$E$3061=GC$12)*($I$62:$I$3061=$DY27),$L$62:$L$3061,0))</f>
        <v>0</v>
      </c>
      <c r="GD27" s="1">
        <f t="array" ref="GD27">SUM(IF(($E$62:$E$3061=GD$12)*($I$62:$I$3061=$DY27),$L$62:$L$3061,0))</f>
        <v>0</v>
      </c>
      <c r="GE27" s="1">
        <f t="array" ref="GE27">SUM(IF(($E$62:$E$3061=GE$12)*($I$62:$I$3061=$DY27),$L$62:$L$3061,0))</f>
        <v>0</v>
      </c>
      <c r="GF27" s="1">
        <f t="array" ref="GF27">SUM(IF(($E$62:$E$3061=GF$12)*($I$62:$I$3061=$DY27),$L$62:$L$3061,0))</f>
        <v>0</v>
      </c>
      <c r="GG27" s="1">
        <f t="array" ref="GG27">SUM(IF(($E$62:$E$3061=GG$12)*($I$62:$I$3061=$DY27),$L$62:$L$3061,0))</f>
        <v>0</v>
      </c>
      <c r="GH27" s="1">
        <f t="array" ref="GH27">SUM(IF(($E$62:$E$3061=GH$12)*($I$62:$I$3061=$DY27),$L$62:$L$3061,0))</f>
        <v>0</v>
      </c>
      <c r="GI27" s="1">
        <f t="array" ref="GI27">SUM(IF(($E$62:$E$3061=GI$12)*($I$62:$I$3061=$DY27),$L$62:$L$3061,0))</f>
        <v>0</v>
      </c>
      <c r="GJ27" s="1">
        <f t="array" ref="GJ27">SUM(IF(($E$62:$E$3061=GJ$12)*($I$62:$I$3061=$DY27),$L$62:$L$3061,0))</f>
        <v>0</v>
      </c>
      <c r="GK27" s="1">
        <f t="array" ref="GK27">SUM(IF(($E$62:$E$3061=GK$12)*($I$62:$I$3061=$DY27),$L$62:$L$3061,0))</f>
        <v>0</v>
      </c>
      <c r="GL27" s="1">
        <f t="array" ref="GL27">SUM(IF(($E$62:$E$3061=GL$12)*($I$62:$I$3061=$DY27),$L$62:$L$3061,0))</f>
        <v>0</v>
      </c>
      <c r="GM27" s="1">
        <f t="array" ref="GM27">SUM(IF(($E$62:$E$3061=GM$12)*($I$62:$I$3061=$DY27),$L$62:$L$3061,0))</f>
        <v>0</v>
      </c>
      <c r="GN27" s="1">
        <f t="array" ref="GN27">SUM(IF(($E$62:$E$3061=GN$12)*($I$62:$I$3061=$DY27),$L$62:$L$3061,0))</f>
        <v>0</v>
      </c>
      <c r="GO27" s="1">
        <f t="array" ref="GO27">SUM(IF(($E$62:$E$3061=GO$12)*($I$62:$I$3061=$DY27),$L$62:$L$3061,0))</f>
        <v>0</v>
      </c>
      <c r="GP27" s="1">
        <f t="array" ref="GP27">SUM(IF(($E$62:$E$3061=GP$12)*($I$62:$I$3061=$DY27),$L$62:$L$3061,0))</f>
        <v>0</v>
      </c>
      <c r="GQ27" s="1">
        <f t="array" ref="GQ27">SUM(IF(($E$62:$E$3061=GQ$12)*($I$62:$I$3061=$DY27),$L$62:$L$3061,0))</f>
        <v>0</v>
      </c>
      <c r="GR27" s="1">
        <f t="array" ref="GR27">SUM(IF(($E$62:$E$3061=GR$12)*($I$62:$I$3061=$DY27),$L$62:$L$3061,0))</f>
        <v>0</v>
      </c>
      <c r="GS27" s="1">
        <f t="array" ref="GS27">SUM(IF(($E$62:$E$3061=GS$12)*($I$62:$I$3061=$DY27),$L$62:$L$3061,0))</f>
        <v>0</v>
      </c>
      <c r="GT27" s="1">
        <f t="array" ref="GT27">SUM(IF(($E$62:$E$3061=GT$12)*($I$62:$I$3061=$DY27),$L$62:$L$3061,0))</f>
        <v>0</v>
      </c>
      <c r="GU27" s="1">
        <f t="array" ref="GU27">SUM(IF(($E$62:$E$3061=GU$12)*($I$62:$I$3061=$DY27),$L$62:$L$3061,0))</f>
        <v>0</v>
      </c>
      <c r="GV27" s="1">
        <f t="array" ref="GV27">SUM(IF(($E$62:$E$3061=GV$12)*($I$62:$I$3061=$DY27),$L$62:$L$3061,0))</f>
        <v>0</v>
      </c>
      <c r="GW27" s="1">
        <f t="array" ref="GW27">SUM(IF(($E$62:$E$3061=GW$12)*($I$62:$I$3061=$DY27),$L$62:$L$3061,0))</f>
        <v>0</v>
      </c>
      <c r="GX27" s="1">
        <f t="array" ref="GX27">SUM(IF(($E$62:$E$3061=GX$12)*($I$62:$I$3061=$DY27),$L$62:$L$3061,0))</f>
        <v>0</v>
      </c>
      <c r="GY27" s="1">
        <f t="array" ref="GY27">SUM(IF(($E$62:$E$3061=GY$12)*($I$62:$I$3061=$DY27),$L$62:$L$3061,0))</f>
        <v>0</v>
      </c>
      <c r="GZ27" s="1">
        <f t="array" ref="GZ27">SUM(IF(($E$62:$E$3061=GZ$12)*($I$62:$I$3061=$DY27),$L$62:$L$3061,0))</f>
        <v>0</v>
      </c>
      <c r="HA27" s="1">
        <f t="array" ref="HA27">SUM(IF(($E$62:$E$3061=HA$12)*($I$62:$I$3061=$DY27),$L$62:$L$3061,0))</f>
        <v>0</v>
      </c>
      <c r="HB27" s="1">
        <f t="array" ref="HB27">SUM(IF(($E$62:$E$3061=HB$12)*($I$62:$I$3061=$DY27),$L$62:$L$3061,0))</f>
        <v>0</v>
      </c>
      <c r="HC27" s="1">
        <f t="shared" si="2"/>
        <v>0</v>
      </c>
      <c r="HD27" s="1">
        <f t="shared" si="3"/>
        <v>0</v>
      </c>
      <c r="HE27" s="1">
        <f t="shared" si="4"/>
        <v>0</v>
      </c>
      <c r="HF27">
        <v>1</v>
      </c>
    </row>
    <row r="28" spans="3:214" ht="14.25" hidden="1" customHeight="1" x14ac:dyDescent="0.15">
      <c r="C28" s="362"/>
      <c r="D28" s="362"/>
      <c r="E28" s="354" t="str">
        <f t="shared" si="1"/>
        <v/>
      </c>
      <c r="F28" s="362"/>
      <c r="G28" s="362" t="str">
        <f>G27</f>
        <v>飲食店舗客席</v>
      </c>
      <c r="H28" s="407"/>
      <c r="I28" s="531" t="str">
        <f>IF(COUNT(U27:AI27)-COUNTIF(U27:AI27,0)&lt;=1,"",INDEX($U$5:$AI$5,0,MATCH(LARGE(U27:AI27,2),U27:AI27,0)))</f>
        <v/>
      </c>
      <c r="J28" s="408"/>
      <c r="K28" s="408"/>
      <c r="L28" s="408"/>
      <c r="M28" s="408"/>
      <c r="N28" s="410"/>
      <c r="O28" s="410"/>
      <c r="P28" s="82"/>
      <c r="R28" s="1" t="str">
        <f>IF(R27="","",IF(L27-R27=0,"",L27-R27))</f>
        <v/>
      </c>
      <c r="S28" s="162" t="str">
        <f>IF(R28="","",R28/SUM(R27:R28))</f>
        <v/>
      </c>
      <c r="U28" s="406"/>
      <c r="V28" s="406"/>
      <c r="W28" s="406"/>
      <c r="X28" s="406"/>
      <c r="Y28" s="406"/>
      <c r="Z28" s="406"/>
      <c r="AA28" s="406"/>
      <c r="AB28" s="406"/>
      <c r="AC28" s="406"/>
      <c r="AD28" s="406"/>
      <c r="AE28" s="406"/>
      <c r="AF28" s="406"/>
      <c r="AG28" s="406"/>
      <c r="AH28" s="406"/>
      <c r="AI28" s="406"/>
      <c r="AS28" s="406">
        <f t="array" ref="AS28">SUM(IF(($G$62:$G$3061=$G28)*($E$62:$E$3061=AS$6)*($I$62:$I$3061=$I28),$L$62:$L$3061,0))</f>
        <v>0</v>
      </c>
      <c r="AT28" s="406">
        <f t="array" ref="AT28">SUM(IF(($G$62:$G$3061=$G28)*($E$62:$E$3061=AT$6)*($I$62:$I$3061=$I28),$L$62:$L$3061,0))</f>
        <v>0</v>
      </c>
      <c r="AU28" s="406">
        <f t="array" ref="AU28">SUM(IF(($G$62:$G$3061=$G28)*($E$62:$E$3061=AU$6)*($I$62:$I$3061=$I28),$L$62:$L$3061,0))</f>
        <v>0</v>
      </c>
      <c r="AV28" s="406">
        <f t="array" ref="AV28">SUM(IF(($G$62:$G$3061=$G28)*($E$62:$E$3061=AV$6)*($I$62:$I$3061=$I28),$L$62:$L$3061,0))</f>
        <v>0</v>
      </c>
      <c r="AW28" s="406">
        <f t="array" ref="AW28">SUM(IF(($G$62:$G$3061=$G28)*($E$62:$E$3061=AW$6)*($I$62:$I$3061=$I28),$L$62:$L$3061,0))</f>
        <v>0</v>
      </c>
      <c r="AX28" s="406">
        <f t="array" ref="AX28">SUM(IF(($G$62:$G$3061=$G28)*($E$62:$E$3061=AX$6)*($I$62:$I$3061=$I28),$L$62:$L$3061,0))</f>
        <v>0</v>
      </c>
      <c r="AY28" s="406">
        <f t="array" ref="AY28">SUM(IF(($G$62:$G$3061=$G28)*($E$62:$E$3061=AY$6)*($I$62:$I$3061=$I28),$L$62:$L$3061,0))</f>
        <v>0</v>
      </c>
      <c r="AZ28" s="406">
        <f t="array" ref="AZ28">SUM(IF(($G$62:$G$3061=$G28)*($E$62:$E$3061=AZ$6)*($I$62:$I$3061=$I28),$L$62:$L$3061,0))</f>
        <v>0</v>
      </c>
      <c r="BA28" s="406">
        <f t="array" ref="BA28">SUM(IF(($G$62:$G$3061=$G28)*($E$62:$E$3061=BA$6)*($I$62:$I$3061=$I28),$L$62:$L$3061,0))</f>
        <v>0</v>
      </c>
      <c r="BB28" s="406">
        <f t="array" ref="BB28">SUM(IF(($G$62:$G$3061=$G28)*($E$62:$E$3061=BB$6)*($I$62:$I$3061=$I28),$L$62:$L$3061,0))</f>
        <v>0</v>
      </c>
      <c r="BC28" s="406">
        <f t="array" ref="BC28">SUM(IF(($G$62:$G$3061=$G28)*($E$62:$E$3061=BC$6)*($I$62:$I$3061=$I28),$L$62:$L$3061,0))</f>
        <v>0</v>
      </c>
      <c r="BD28" s="406">
        <f t="array" ref="BD28">SUM(IF(($G$62:$G$3061=$G28)*($E$62:$E$3061=BD$6)*($I$62:$I$3061=$I28),$L$62:$L$3061,0))</f>
        <v>0</v>
      </c>
      <c r="BE28" s="406">
        <f t="array" ref="BE28">SUM(IF(($G$62:$G$3061=$G28)*($E$62:$E$3061=BE$6)*($I$62:$I$3061=$I28),$L$62:$L$3061,0))</f>
        <v>0</v>
      </c>
      <c r="BF28" s="406">
        <f t="array" ref="BF28">SUM(IF(($G$62:$G$3061=$G28)*($E$62:$E$3061=BF$6)*($I$62:$I$3061=$I28),$L$62:$L$3061,0))</f>
        <v>0</v>
      </c>
      <c r="BG28" s="406">
        <f t="array" ref="BG28">SUM(IF(($G$62:$G$3061=$G28)*($E$62:$E$3061=BG$6)*($I$62:$I$3061=$I28),$L$62:$L$3061,0))</f>
        <v>0</v>
      </c>
      <c r="BH28" s="406">
        <f t="array" ref="BH28">SUM(IF(($G$62:$G$3061=$G28)*($E$62:$E$3061=BH$6)*($I$62:$I$3061=$I28),$L$62:$L$3061,0))</f>
        <v>0</v>
      </c>
      <c r="BI28" s="406">
        <f t="array" ref="BI28">SUM(IF(($G$62:$G$3061=$G28)*($E$62:$E$3061=BI$6)*($I$62:$I$3061=$I28),$L$62:$L$3061,0))</f>
        <v>0</v>
      </c>
      <c r="BJ28" s="406">
        <f t="array" ref="BJ28">SUM(IF(($G$62:$G$3061=$G28)*($E$62:$E$3061=BJ$6)*($I$62:$I$3061=$I28),$L$62:$L$3061,0))</f>
        <v>0</v>
      </c>
      <c r="BK28" s="406">
        <f t="array" ref="BK28">SUM(IF(($G$62:$G$3061=$G28)*($E$62:$E$3061=BK$6)*($I$62:$I$3061=$I28),$L$62:$L$3061,0))</f>
        <v>0</v>
      </c>
      <c r="BL28" s="406">
        <f t="array" ref="BL28">SUM(IF(($G$62:$G$3061=$G28)*($E$62:$E$3061=BL$6)*($I$62:$I$3061=$I28),$L$62:$L$3061,0))</f>
        <v>0</v>
      </c>
      <c r="BM28" s="406">
        <f t="array" ref="BM28">SUM(IF(($G$62:$G$3061=$G28)*($E$62:$E$3061=BM$6)*($I$62:$I$3061=$I28),$L$62:$L$3061,0))</f>
        <v>0</v>
      </c>
      <c r="BN28" s="406">
        <f t="array" ref="BN28">SUM(IF(($G$62:$G$3061=$G28)*($E$62:$E$3061=BN$6)*($I$62:$I$3061=$I28),$L$62:$L$3061,0))</f>
        <v>0</v>
      </c>
      <c r="BO28" s="406">
        <f t="array" ref="BO28">SUM(IF(($G$62:$G$3061=$G28)*($E$62:$E$3061=BO$6)*($I$62:$I$3061=$I28),$L$62:$L$3061,0))</f>
        <v>0</v>
      </c>
      <c r="BP28" s="406">
        <f t="array" ref="BP28">SUM(IF(($G$62:$G$3061=$G28)*($E$62:$E$3061=BP$6)*($I$62:$I$3061=$I28),$L$62:$L$3061,0))</f>
        <v>0</v>
      </c>
      <c r="BQ28" s="406">
        <f t="array" ref="BQ28">SUM(IF(($G$62:$G$3061=$G28)*($E$62:$E$3061=BQ$6)*($I$62:$I$3061=$I28),$L$62:$L$3061,0))</f>
        <v>0</v>
      </c>
      <c r="BR28" s="406">
        <f t="array" ref="BR28">SUM(IF(($G$62:$G$3061=$G28)*($E$62:$E$3061=BR$6)*($I$62:$I$3061=$I28),$L$62:$L$3061,0))</f>
        <v>0</v>
      </c>
      <c r="BS28" s="406">
        <f t="array" ref="BS28">SUM(IF(($G$62:$G$3061=$G28)*($E$62:$E$3061=BS$6)*($I$62:$I$3061=$I28),$L$62:$L$3061,0))</f>
        <v>0</v>
      </c>
      <c r="BT28" s="406">
        <f t="array" ref="BT28">SUM(IF(($G$62:$G$3061=$G28)*($E$62:$E$3061=BT$6)*($I$62:$I$3061=$I28),$L$62:$L$3061,0))</f>
        <v>0</v>
      </c>
      <c r="BU28" s="406">
        <f t="array" ref="BU28">SUM(IF(($G$62:$G$3061=$G28)*($E$62:$E$3061=BU$6)*($I$62:$I$3061=$I28),$L$62:$L$3061,0))</f>
        <v>0</v>
      </c>
      <c r="BV28" s="406">
        <f t="array" ref="BV28">SUM(IF(($G$62:$G$3061=$G28)*($E$62:$E$3061=BV$6)*($I$62:$I$3061=$I28),$L$62:$L$3061,0))</f>
        <v>0</v>
      </c>
      <c r="BW28" s="406">
        <f t="array" ref="BW28">SUM(IF(($G$62:$G$3061=$G28)*($E$62:$E$3061=BW$6)*($I$62:$I$3061=$I28),$L$62:$L$3061,0))</f>
        <v>0</v>
      </c>
      <c r="BX28" s="406">
        <f t="array" ref="BX28">SUM(IF(($G$62:$G$3061=$G28)*($E$62:$E$3061=BX$6)*($I$62:$I$3061=$I28),$L$62:$L$3061,0))</f>
        <v>0</v>
      </c>
      <c r="BY28" s="406">
        <f t="array" ref="BY28">SUM(IF(($G$62:$G$3061=$G28)*($E$62:$E$3061=BY$6)*($I$62:$I$3061=$I28),$L$62:$L$3061,0))</f>
        <v>0</v>
      </c>
      <c r="BZ28" s="406">
        <f t="array" ref="BZ28">SUM(IF(($G$62:$G$3061=$G28)*($E$62:$E$3061=BZ$6)*($I$62:$I$3061=$I28),$L$62:$L$3061,0))</f>
        <v>0</v>
      </c>
      <c r="CA28" s="406">
        <f t="array" ref="CA28">SUM(IF(($G$62:$G$3061=$G28)*($E$62:$E$3061=CA$6)*($I$62:$I$3061=$I28),$L$62:$L$3061,0))</f>
        <v>0</v>
      </c>
      <c r="CB28" s="406">
        <f t="array" ref="CB28">SUM(IF(($G$62:$G$3061=$G28)*($E$62:$E$3061=CB$6)*($I$62:$I$3061=$I28),$L$62:$L$3061,0))</f>
        <v>0</v>
      </c>
      <c r="CC28" s="406">
        <f t="array" ref="CC28">SUM(IF(($G$62:$G$3061=$G28)*($E$62:$E$3061=CC$6)*($I$62:$I$3061=$I28),$L$62:$L$3061,0))</f>
        <v>0</v>
      </c>
      <c r="CD28" s="406">
        <f t="array" ref="CD28">SUM(IF(($G$62:$G$3061=$G28)*($E$62:$E$3061=CD$6)*($I$62:$I$3061=$I28),$L$62:$L$3061,0))</f>
        <v>0</v>
      </c>
      <c r="CE28" s="406">
        <f t="array" ref="CE28">SUM(IF(($G$62:$G$3061=$G28)*($E$62:$E$3061=CE$6)*($I$62:$I$3061=$I28),$L$62:$L$3061,0))</f>
        <v>0</v>
      </c>
      <c r="CF28" s="406">
        <f t="array" ref="CF28">SUM(IF(($G$62:$G$3061=$G28)*($E$62:$E$3061=CF$6)*($I$62:$I$3061=$I28),$L$62:$L$3061,0))</f>
        <v>0</v>
      </c>
      <c r="CG28" s="406">
        <f t="array" ref="CG28">SUM(IF(($G$62:$G$3061=$G28)*($E$62:$E$3061=CG$6)*($I$62:$I$3061=$I28),$L$62:$L$3061,0))</f>
        <v>0</v>
      </c>
      <c r="CH28" s="406">
        <f t="array" ref="CH28">SUM(IF(($G$62:$G$3061=$G28)*($E$62:$E$3061=CH$6)*($I$62:$I$3061=$I28),$L$62:$L$3061,0))</f>
        <v>0</v>
      </c>
      <c r="CI28" s="406">
        <f t="array" ref="CI28">SUM(IF(($G$62:$G$3061=$G28)*($E$62:$E$3061=CI$6)*($I$62:$I$3061=$I28),$L$62:$L$3061,0))</f>
        <v>0</v>
      </c>
      <c r="CJ28" s="406">
        <f t="array" ref="CJ28">SUM(IF(($G$62:$G$3061=$G28)*($E$62:$E$3061=CJ$6)*($I$62:$I$3061=$I28),$L$62:$L$3061,0))</f>
        <v>0</v>
      </c>
      <c r="CK28" s="406">
        <f t="array" ref="CK28">SUM(IF(($G$62:$G$3061=$G28)*($E$62:$E$3061=CK$6)*($I$62:$I$3061=$I28),$L$62:$L$3061,0))</f>
        <v>0</v>
      </c>
      <c r="CL28" s="406">
        <f t="array" ref="CL28">SUM(IF(($G$62:$G$3061=$G28)*($E$62:$E$3061=CL$6)*($I$62:$I$3061=$I28),$L$62:$L$3061,0))</f>
        <v>0</v>
      </c>
      <c r="CM28" s="406">
        <f t="array" ref="CM28">SUM(IF(($G$62:$G$3061=$G28)*($E$62:$E$3061=CM$6)*($I$62:$I$3061=$I28),$L$62:$L$3061,0))</f>
        <v>0</v>
      </c>
      <c r="CN28" s="406">
        <f t="array" ref="CN28">SUM(IF(($G$62:$G$3061=$G28)*($E$62:$E$3061=CN$6)*($I$62:$I$3061=$I28),$L$62:$L$3061,0))</f>
        <v>0</v>
      </c>
      <c r="CO28" s="406">
        <f t="array" ref="CO28">SUM(IF(($G$62:$G$3061=$G28)*($E$62:$E$3061=CO$6)*($I$62:$I$3061=$I28),$L$62:$L$3061,0))</f>
        <v>0</v>
      </c>
      <c r="CP28" s="406">
        <f t="array" ref="CP28">SUM(IF(($G$62:$G$3061=$G28)*($E$62:$E$3061=CP$6)*($I$62:$I$3061=$I28),$L$62:$L$3061,0))</f>
        <v>0</v>
      </c>
      <c r="CQ28" s="406">
        <f t="array" ref="CQ28">SUM(IF(($G$62:$G$3061=$G28)*($E$62:$E$3061=CQ$6)*($I$62:$I$3061=$I28),$L$62:$L$3061,0))</f>
        <v>0</v>
      </c>
      <c r="CR28" s="406">
        <f t="array" ref="CR28">SUM(IF(($G$62:$G$3061=$G28)*($E$62:$E$3061=CR$6)*($I$62:$I$3061=$I28),$L$62:$L$3061,0))</f>
        <v>0</v>
      </c>
      <c r="CS28" s="406">
        <f t="array" ref="CS28">SUM(IF(($G$62:$G$3061=$G28)*($E$62:$E$3061=CS$6)*($I$62:$I$3061=$I28),$L$62:$L$3061,0))</f>
        <v>0</v>
      </c>
      <c r="CT28" s="406">
        <f t="array" ref="CT28">SUM(IF(($G$62:$G$3061=$G28)*($E$62:$E$3061=CT$6)*($I$62:$I$3061=$I28),$L$62:$L$3061,0))</f>
        <v>0</v>
      </c>
      <c r="CU28" s="406">
        <f t="array" ref="CU28">SUM(IF(($G$62:$G$3061=$G28)*($E$62:$E$3061=CU$6)*($I$62:$I$3061=$I28),$L$62:$L$3061,0))</f>
        <v>0</v>
      </c>
      <c r="CV28" s="406">
        <f t="array" ref="CV28">SUM(IF(($G$62:$G$3061=$G28)*($E$62:$E$3061=CV$6)*($I$62:$I$3061=$I28),$L$62:$L$3061,0))</f>
        <v>0</v>
      </c>
      <c r="CW28" s="406">
        <f t="array" ref="CW28">SUM(IF(($G$62:$G$3061=$G28)*($E$62:$E$3061=CW$6)*($I$62:$I$3061=$I28),$L$62:$L$3061,0))</f>
        <v>0</v>
      </c>
      <c r="CX28" s="406">
        <f t="array" ref="CX28">SUM(IF(($G$62:$G$3061=$G28)*($E$62:$E$3061=CX$6)*($I$62:$I$3061=$I28),$L$62:$L$3061,0))</f>
        <v>0</v>
      </c>
      <c r="CY28" s="406">
        <f t="array" ref="CY28">SUM(IF(($G$62:$G$3061=$G28)*($E$62:$E$3061=CY$6)*($I$62:$I$3061=$I28),$L$62:$L$3061,0))</f>
        <v>0</v>
      </c>
      <c r="CZ28" s="406">
        <f t="array" ref="CZ28">SUM(IF(($G$62:$G$3061=$G28)*($E$62:$E$3061=CZ$6)*($I$62:$I$3061=$I28),$L$62:$L$3061,0))</f>
        <v>0</v>
      </c>
      <c r="DA28" s="406">
        <f t="array" ref="DA28">SUM(IF(($G$62:$G$3061=$G28)*($E$62:$E$3061=DA$6)*($I$62:$I$3061=$I28),$L$62:$L$3061,0))</f>
        <v>0</v>
      </c>
      <c r="DB28" s="406">
        <f t="array" ref="DB28">SUM(IF(($G$62:$G$3061=$G28)*($E$62:$E$3061=DB$6)*($I$62:$I$3061=$I28),$L$62:$L$3061,0))</f>
        <v>0</v>
      </c>
      <c r="DC28" s="406">
        <f t="array" ref="DC28">SUM(IF(($G$62:$G$3061=$G28)*($E$62:$E$3061=DC$6)*($I$62:$I$3061=$I28),$L$62:$L$3061,0))</f>
        <v>0</v>
      </c>
      <c r="DD28" s="406">
        <f t="array" ref="DD28">SUM(IF(($G$62:$G$3061=$G28)*($E$62:$E$3061=DD$6)*($I$62:$I$3061=$I28),$L$62:$L$3061,0))</f>
        <v>0</v>
      </c>
      <c r="DE28" s="406">
        <f t="array" ref="DE28">SUM(IF(($G$62:$G$3061=$G28)*($E$62:$E$3061=DE$6)*($I$62:$I$3061=$I28),$L$62:$L$3061,0))</f>
        <v>0</v>
      </c>
      <c r="DF28" s="406">
        <f t="array" ref="DF28">SUM(IF(($G$62:$G$3061=$G28)*($E$62:$E$3061=DF$6)*($I$62:$I$3061=$I28),$L$62:$L$3061,0))</f>
        <v>0</v>
      </c>
      <c r="DG28" s="406">
        <f t="array" ref="DG28">SUM(IF(($G$62:$G$3061=$G28)*($E$62:$E$3061=DG$6)*($I$62:$I$3061=$I28),$L$62:$L$3061,0))</f>
        <v>0</v>
      </c>
      <c r="DH28" s="406">
        <f t="array" ref="DH28">SUM(IF(($G$62:$G$3061=$G28)*($E$62:$E$3061=DH$6)*($I$62:$I$3061=$I28),$L$62:$L$3061,0))</f>
        <v>0</v>
      </c>
      <c r="DI28" s="406">
        <f t="array" ref="DI28">SUM(IF(($G$62:$G$3061=$G28)*($E$62:$E$3061=DI$6)*($I$62:$I$3061=$I28),$L$62:$L$3061,0))</f>
        <v>0</v>
      </c>
      <c r="DJ28" s="406">
        <f t="array" ref="DJ28">SUM(IF(($G$62:$G$3061=$G28)*($E$62:$E$3061=DJ$6)*($I$62:$I$3061=$I28),$L$62:$L$3061,0))</f>
        <v>0</v>
      </c>
      <c r="DK28" s="406">
        <f t="array" ref="DK28">SUM(IF(($G$62:$G$3061=$G28)*($E$62:$E$3061=DK$6)*($I$62:$I$3061=$I28),$L$62:$L$3061,0))</f>
        <v>0</v>
      </c>
      <c r="DL28" s="406">
        <f t="array" ref="DL28">SUM(IF(($G$62:$G$3061=$G28)*($E$62:$E$3061=DL$6)*($I$62:$I$3061=$I28),$L$62:$L$3061,0))</f>
        <v>0</v>
      </c>
      <c r="DM28" s="406">
        <f t="array" ref="DM28">SUM(IF(($G$62:$G$3061=$G28)*($E$62:$E$3061=DM$6)*($I$62:$I$3061=$I28),$L$62:$L$3061,0))</f>
        <v>0</v>
      </c>
      <c r="DN28" s="406">
        <f t="array" ref="DN28">SUM(IF(($G$62:$G$3061=$G28)*($E$62:$E$3061=DN$6)*($I$62:$I$3061=$I28),$L$62:$L$3061,0))</f>
        <v>0</v>
      </c>
      <c r="DO28" s="406">
        <f t="array" ref="DO28">SUM(IF(($G$62:$G$3061=$G28)*($E$62:$E$3061=DO$6)*($I$62:$I$3061=$I28),$L$62:$L$3061,0))</f>
        <v>0</v>
      </c>
      <c r="DP28" s="406">
        <f t="array" ref="DP28">SUM(IF(($G$62:$G$3061=$G28)*($E$62:$E$3061=DP$6)*($I$62:$I$3061=$I28),$L$62:$L$3061,0))</f>
        <v>0</v>
      </c>
      <c r="DQ28" s="406">
        <f t="array" ref="DQ28">SUM(IF(($G$62:$G$3061=$G28)*($E$62:$E$3061=DQ$6)*($I$62:$I$3061=$I28),$L$62:$L$3061,0))</f>
        <v>0</v>
      </c>
      <c r="DR28" s="406">
        <f t="array" ref="DR28">SUM(IF(($G$62:$G$3061=$G28)*($E$62:$E$3061=DR$6)*($I$62:$I$3061=$I28),$L$62:$L$3061,0))</f>
        <v>0</v>
      </c>
      <c r="DS28" s="406">
        <f t="array" ref="DS28">SUM(IF(($G$62:$G$3061=$G28)*($E$62:$E$3061=DS$6)*($I$62:$I$3061=$I28),$L$62:$L$3061,0))</f>
        <v>0</v>
      </c>
      <c r="DT28" s="406">
        <f t="array" ref="DT28">SUM(IF(($G$62:$G$3061=$G28)*($E$62:$E$3061=DT$6)*($I$62:$I$3061=$I28),$L$62:$L$3061,0))</f>
        <v>0</v>
      </c>
      <c r="DU28" s="406">
        <f t="array" ref="DU28">SUM(IF(($G$62:$G$3061=$G28)*($E$62:$E$3061=DU$6)*($I$62:$I$3061=$I28),$L$62:$L$3061,0))</f>
        <v>0</v>
      </c>
    </row>
    <row r="29" spans="3:214" ht="14.25" hidden="1" customHeight="1" x14ac:dyDescent="0.15">
      <c r="C29" s="362"/>
      <c r="D29" s="362"/>
      <c r="E29" s="354" t="str">
        <f t="shared" si="1"/>
        <v/>
      </c>
      <c r="F29" s="362"/>
      <c r="G29" s="362" t="s">
        <v>578</v>
      </c>
      <c r="H29" s="407"/>
      <c r="I29" s="409" t="str">
        <f t="shared" si="5"/>
        <v/>
      </c>
      <c r="J29" s="408"/>
      <c r="K29" s="408"/>
      <c r="L29" s="408">
        <f t="array" ref="L29">SUM(IF($G$62:$G$3061=$G29,$L$62:$L$3061,0))</f>
        <v>0</v>
      </c>
      <c r="M29" s="408"/>
      <c r="N29" s="410"/>
      <c r="O29" s="410"/>
      <c r="P29" s="82"/>
      <c r="R29" s="474" t="str">
        <f>IF(MAX(U29:AI29)=0,"",MAX(U29:AI29))</f>
        <v/>
      </c>
      <c r="S29" s="162" t="str">
        <f t="shared" si="6"/>
        <v/>
      </c>
      <c r="T29" s="1" t="str">
        <f>IF($L29=0,"",ROUND(SUMPRODUCT(U$6:AI$6,U29:AI29)/$L29,3))</f>
        <v/>
      </c>
      <c r="U29" s="406">
        <f t="array" ref="U29">SUM(IF(($G$62:$G$3061=$G29)*($I$62:$I$3061=U$5),$L$62:$L$3061,0))</f>
        <v>0</v>
      </c>
      <c r="V29" s="406">
        <f t="array" ref="V29">SUM(IF(($G$62:$G$3061=$G29)*($I$62:$I$3061=V$5),$L$62:$L$3061,0))</f>
        <v>0</v>
      </c>
      <c r="W29" s="406">
        <f t="array" ref="W29">SUM(IF(($G$62:$G$3061=$G29)*($I$62:$I$3061=W$5),$L$62:$L$3061,0))</f>
        <v>0</v>
      </c>
      <c r="X29" s="406">
        <f t="array" ref="X29">SUM(IF(($G$62:$G$3061=$G29)*($I$62:$I$3061=X$5),$L$62:$L$3061,0))</f>
        <v>0</v>
      </c>
      <c r="Y29" s="406">
        <f t="array" ref="Y29">SUM(IF(($G$62:$G$3061=$G29)*($I$62:$I$3061=Y$5),$L$62:$L$3061,0))</f>
        <v>0</v>
      </c>
      <c r="Z29" s="406">
        <f t="array" ref="Z29">SUM(IF(($G$62:$G$3061=$G29)*($I$62:$I$3061=Z$5),$L$62:$L$3061,0))</f>
        <v>0</v>
      </c>
      <c r="AA29" s="406">
        <f t="array" ref="AA29">SUM(IF(($G$62:$G$3061=$G29)*($I$62:$I$3061=AA$5),$L$62:$L$3061,0))</f>
        <v>0</v>
      </c>
      <c r="AB29" s="406">
        <f t="array" ref="AB29">SUM(IF(($G$62:$G$3061=$G29)*($I$62:$I$3061=AB$5),$L$62:$L$3061,0))</f>
        <v>0</v>
      </c>
      <c r="AC29" s="406">
        <f t="array" ref="AC29">SUM(IF(($G$62:$G$3061=$G29)*($I$62:$I$3061=AC$5),$L$62:$L$3061,0))</f>
        <v>0</v>
      </c>
      <c r="AD29" s="406">
        <f t="array" ref="AD29">SUM(IF(($G$62:$G$3061=$G29)*($I$62:$I$3061=AD$5),$L$62:$L$3061,0))</f>
        <v>0</v>
      </c>
      <c r="AE29" s="406">
        <f t="array" ref="AE29">SUM(IF(($G$62:$G$3061=$G29)*($I$62:$I$3061=AE$5),$L$62:$L$3061,0))</f>
        <v>0</v>
      </c>
      <c r="AF29" s="406">
        <f t="array" ref="AF29">SUM(IF(($G$62:$G$3061=$G29)*($I$62:$I$3061=AF$5),$L$62:$L$3061,0))</f>
        <v>0</v>
      </c>
      <c r="AG29" s="406">
        <f t="array" ref="AG29">SUM(IF(($G$62:$G$3061=$G29)*($I$62:$I$3061=AG$5),$L$62:$L$3061,0))</f>
        <v>0</v>
      </c>
      <c r="AH29" s="406">
        <f t="array" ref="AH29">SUM(IF(($G$62:$G$3061=$G29)*($I$62:$I$3061=AH$5),$L$62:$L$3061,0))</f>
        <v>0</v>
      </c>
      <c r="AI29" s="406">
        <f t="array" ref="AI29">SUM(IF(($G$62:$G$3061=$G29)*($I$62:$I$3061=AI$5),$L$62:$L$3061,0))</f>
        <v>0</v>
      </c>
      <c r="AS29" s="406">
        <f t="array" ref="AS29">SUM(IF(($G$62:$G$3061=$G29)*($E$62:$E$3061=AS$6)*($I$62:$I$3061=$I29),$L$62:$L$3061,0))</f>
        <v>0</v>
      </c>
      <c r="AT29" s="406">
        <f t="array" ref="AT29">SUM(IF(($G$62:$G$3061=$G29)*($E$62:$E$3061=AT$6)*($I$62:$I$3061=$I29),$L$62:$L$3061,0))</f>
        <v>0</v>
      </c>
      <c r="AU29" s="406">
        <f t="array" ref="AU29">SUM(IF(($G$62:$G$3061=$G29)*($E$62:$E$3061=AU$6)*($I$62:$I$3061=$I29),$L$62:$L$3061,0))</f>
        <v>0</v>
      </c>
      <c r="AV29" s="406">
        <f t="array" ref="AV29">SUM(IF(($G$62:$G$3061=$G29)*($E$62:$E$3061=AV$6)*($I$62:$I$3061=$I29),$L$62:$L$3061,0))</f>
        <v>0</v>
      </c>
      <c r="AW29" s="406">
        <f t="array" ref="AW29">SUM(IF(($G$62:$G$3061=$G29)*($E$62:$E$3061=AW$6)*($I$62:$I$3061=$I29),$L$62:$L$3061,0))</f>
        <v>0</v>
      </c>
      <c r="AX29" s="406">
        <f t="array" ref="AX29">SUM(IF(($G$62:$G$3061=$G29)*($E$62:$E$3061=AX$6)*($I$62:$I$3061=$I29),$L$62:$L$3061,0))</f>
        <v>0</v>
      </c>
      <c r="AY29" s="406">
        <f t="array" ref="AY29">SUM(IF(($G$62:$G$3061=$G29)*($E$62:$E$3061=AY$6)*($I$62:$I$3061=$I29),$L$62:$L$3061,0))</f>
        <v>0</v>
      </c>
      <c r="AZ29" s="406">
        <f t="array" ref="AZ29">SUM(IF(($G$62:$G$3061=$G29)*($E$62:$E$3061=AZ$6)*($I$62:$I$3061=$I29),$L$62:$L$3061,0))</f>
        <v>0</v>
      </c>
      <c r="BA29" s="406">
        <f t="array" ref="BA29">SUM(IF(($G$62:$G$3061=$G29)*($E$62:$E$3061=BA$6)*($I$62:$I$3061=$I29),$L$62:$L$3061,0))</f>
        <v>0</v>
      </c>
      <c r="BB29" s="406">
        <f t="array" ref="BB29">SUM(IF(($G$62:$G$3061=$G29)*($E$62:$E$3061=BB$6)*($I$62:$I$3061=$I29),$L$62:$L$3061,0))</f>
        <v>0</v>
      </c>
      <c r="BC29" s="406">
        <f t="array" ref="BC29">SUM(IF(($G$62:$G$3061=$G29)*($E$62:$E$3061=BC$6)*($I$62:$I$3061=$I29),$L$62:$L$3061,0))</f>
        <v>0</v>
      </c>
      <c r="BD29" s="406">
        <f t="array" ref="BD29">SUM(IF(($G$62:$G$3061=$G29)*($E$62:$E$3061=BD$6)*($I$62:$I$3061=$I29),$L$62:$L$3061,0))</f>
        <v>0</v>
      </c>
      <c r="BE29" s="406">
        <f t="array" ref="BE29">SUM(IF(($G$62:$G$3061=$G29)*($E$62:$E$3061=BE$6)*($I$62:$I$3061=$I29),$L$62:$L$3061,0))</f>
        <v>0</v>
      </c>
      <c r="BF29" s="406">
        <f t="array" ref="BF29">SUM(IF(($G$62:$G$3061=$G29)*($E$62:$E$3061=BF$6)*($I$62:$I$3061=$I29),$L$62:$L$3061,0))</f>
        <v>0</v>
      </c>
      <c r="BG29" s="406">
        <f t="array" ref="BG29">SUM(IF(($G$62:$G$3061=$G29)*($E$62:$E$3061=BG$6)*($I$62:$I$3061=$I29),$L$62:$L$3061,0))</f>
        <v>0</v>
      </c>
      <c r="BH29" s="406">
        <f t="array" ref="BH29">SUM(IF(($G$62:$G$3061=$G29)*($E$62:$E$3061=BH$6)*($I$62:$I$3061=$I29),$L$62:$L$3061,0))</f>
        <v>0</v>
      </c>
      <c r="BI29" s="406">
        <f t="array" ref="BI29">SUM(IF(($G$62:$G$3061=$G29)*($E$62:$E$3061=BI$6)*($I$62:$I$3061=$I29),$L$62:$L$3061,0))</f>
        <v>0</v>
      </c>
      <c r="BJ29" s="406">
        <f t="array" ref="BJ29">SUM(IF(($G$62:$G$3061=$G29)*($E$62:$E$3061=BJ$6)*($I$62:$I$3061=$I29),$L$62:$L$3061,0))</f>
        <v>0</v>
      </c>
      <c r="BK29" s="406">
        <f t="array" ref="BK29">SUM(IF(($G$62:$G$3061=$G29)*($E$62:$E$3061=BK$6)*($I$62:$I$3061=$I29),$L$62:$L$3061,0))</f>
        <v>0</v>
      </c>
      <c r="BL29" s="406">
        <f t="array" ref="BL29">SUM(IF(($G$62:$G$3061=$G29)*($E$62:$E$3061=BL$6)*($I$62:$I$3061=$I29),$L$62:$L$3061,0))</f>
        <v>0</v>
      </c>
      <c r="BM29" s="406">
        <f t="array" ref="BM29">SUM(IF(($G$62:$G$3061=$G29)*($E$62:$E$3061=BM$6)*($I$62:$I$3061=$I29),$L$62:$L$3061,0))</f>
        <v>0</v>
      </c>
      <c r="BN29" s="406">
        <f t="array" ref="BN29">SUM(IF(($G$62:$G$3061=$G29)*($E$62:$E$3061=BN$6)*($I$62:$I$3061=$I29),$L$62:$L$3061,0))</f>
        <v>0</v>
      </c>
      <c r="BO29" s="406">
        <f t="array" ref="BO29">SUM(IF(($G$62:$G$3061=$G29)*($E$62:$E$3061=BO$6)*($I$62:$I$3061=$I29),$L$62:$L$3061,0))</f>
        <v>0</v>
      </c>
      <c r="BP29" s="406">
        <f t="array" ref="BP29">SUM(IF(($G$62:$G$3061=$G29)*($E$62:$E$3061=BP$6)*($I$62:$I$3061=$I29),$L$62:$L$3061,0))</f>
        <v>0</v>
      </c>
      <c r="BQ29" s="406">
        <f t="array" ref="BQ29">SUM(IF(($G$62:$G$3061=$G29)*($E$62:$E$3061=BQ$6)*($I$62:$I$3061=$I29),$L$62:$L$3061,0))</f>
        <v>0</v>
      </c>
      <c r="BR29" s="406">
        <f t="array" ref="BR29">SUM(IF(($G$62:$G$3061=$G29)*($E$62:$E$3061=BR$6)*($I$62:$I$3061=$I29),$L$62:$L$3061,0))</f>
        <v>0</v>
      </c>
      <c r="BS29" s="406">
        <f t="array" ref="BS29">SUM(IF(($G$62:$G$3061=$G29)*($E$62:$E$3061=BS$6)*($I$62:$I$3061=$I29),$L$62:$L$3061,0))</f>
        <v>0</v>
      </c>
      <c r="BT29" s="406">
        <f t="array" ref="BT29">SUM(IF(($G$62:$G$3061=$G29)*($E$62:$E$3061=BT$6)*($I$62:$I$3061=$I29),$L$62:$L$3061,0))</f>
        <v>0</v>
      </c>
      <c r="BU29" s="406">
        <f t="array" ref="BU29">SUM(IF(($G$62:$G$3061=$G29)*($E$62:$E$3061=BU$6)*($I$62:$I$3061=$I29),$L$62:$L$3061,0))</f>
        <v>0</v>
      </c>
      <c r="BV29" s="406">
        <f t="array" ref="BV29">SUM(IF(($G$62:$G$3061=$G29)*($E$62:$E$3061=BV$6)*($I$62:$I$3061=$I29),$L$62:$L$3061,0))</f>
        <v>0</v>
      </c>
      <c r="BW29" s="406">
        <f t="array" ref="BW29">SUM(IF(($G$62:$G$3061=$G29)*($E$62:$E$3061=BW$6)*($I$62:$I$3061=$I29),$L$62:$L$3061,0))</f>
        <v>0</v>
      </c>
      <c r="BX29" s="406">
        <f t="array" ref="BX29">SUM(IF(($G$62:$G$3061=$G29)*($E$62:$E$3061=BX$6)*($I$62:$I$3061=$I29),$L$62:$L$3061,0))</f>
        <v>0</v>
      </c>
      <c r="BY29" s="406">
        <f t="array" ref="BY29">SUM(IF(($G$62:$G$3061=$G29)*($E$62:$E$3061=BY$6)*($I$62:$I$3061=$I29),$L$62:$L$3061,0))</f>
        <v>0</v>
      </c>
      <c r="BZ29" s="406">
        <f t="array" ref="BZ29">SUM(IF(($G$62:$G$3061=$G29)*($E$62:$E$3061=BZ$6)*($I$62:$I$3061=$I29),$L$62:$L$3061,0))</f>
        <v>0</v>
      </c>
      <c r="CA29" s="406">
        <f t="array" ref="CA29">SUM(IF(($G$62:$G$3061=$G29)*($E$62:$E$3061=CA$6)*($I$62:$I$3061=$I29),$L$62:$L$3061,0))</f>
        <v>0</v>
      </c>
      <c r="CB29" s="406">
        <f t="array" ref="CB29">SUM(IF(($G$62:$G$3061=$G29)*($E$62:$E$3061=CB$6)*($I$62:$I$3061=$I29),$L$62:$L$3061,0))</f>
        <v>0</v>
      </c>
      <c r="CC29" s="406">
        <f t="array" ref="CC29">SUM(IF(($G$62:$G$3061=$G29)*($E$62:$E$3061=CC$6)*($I$62:$I$3061=$I29),$L$62:$L$3061,0))</f>
        <v>0</v>
      </c>
      <c r="CD29" s="406">
        <f t="array" ref="CD29">SUM(IF(($G$62:$G$3061=$G29)*($E$62:$E$3061=CD$6)*($I$62:$I$3061=$I29),$L$62:$L$3061,0))</f>
        <v>0</v>
      </c>
      <c r="CE29" s="406">
        <f t="array" ref="CE29">SUM(IF(($G$62:$G$3061=$G29)*($E$62:$E$3061=CE$6)*($I$62:$I$3061=$I29),$L$62:$L$3061,0))</f>
        <v>0</v>
      </c>
      <c r="CF29" s="406">
        <f t="array" ref="CF29">SUM(IF(($G$62:$G$3061=$G29)*($E$62:$E$3061=CF$6)*($I$62:$I$3061=$I29),$L$62:$L$3061,0))</f>
        <v>0</v>
      </c>
      <c r="CG29" s="406">
        <f t="array" ref="CG29">SUM(IF(($G$62:$G$3061=$G29)*($E$62:$E$3061=CG$6)*($I$62:$I$3061=$I29),$L$62:$L$3061,0))</f>
        <v>0</v>
      </c>
      <c r="CH29" s="406">
        <f t="array" ref="CH29">SUM(IF(($G$62:$G$3061=$G29)*($E$62:$E$3061=CH$6)*($I$62:$I$3061=$I29),$L$62:$L$3061,0))</f>
        <v>0</v>
      </c>
      <c r="CI29" s="406">
        <f t="array" ref="CI29">SUM(IF(($G$62:$G$3061=$G29)*($E$62:$E$3061=CI$6)*($I$62:$I$3061=$I29),$L$62:$L$3061,0))</f>
        <v>0</v>
      </c>
      <c r="CJ29" s="406">
        <f t="array" ref="CJ29">SUM(IF(($G$62:$G$3061=$G29)*($E$62:$E$3061=CJ$6)*($I$62:$I$3061=$I29),$L$62:$L$3061,0))</f>
        <v>0</v>
      </c>
      <c r="CK29" s="406">
        <f t="array" ref="CK29">SUM(IF(($G$62:$G$3061=$G29)*($E$62:$E$3061=CK$6)*($I$62:$I$3061=$I29),$L$62:$L$3061,0))</f>
        <v>0</v>
      </c>
      <c r="CL29" s="406">
        <f t="array" ref="CL29">SUM(IF(($G$62:$G$3061=$G29)*($E$62:$E$3061=CL$6)*($I$62:$I$3061=$I29),$L$62:$L$3061,0))</f>
        <v>0</v>
      </c>
      <c r="CM29" s="406">
        <f t="array" ref="CM29">SUM(IF(($G$62:$G$3061=$G29)*($E$62:$E$3061=CM$6)*($I$62:$I$3061=$I29),$L$62:$L$3061,0))</f>
        <v>0</v>
      </c>
      <c r="CN29" s="406">
        <f t="array" ref="CN29">SUM(IF(($G$62:$G$3061=$G29)*($E$62:$E$3061=CN$6)*($I$62:$I$3061=$I29),$L$62:$L$3061,0))</f>
        <v>0</v>
      </c>
      <c r="CO29" s="406">
        <f t="array" ref="CO29">SUM(IF(($G$62:$G$3061=$G29)*($E$62:$E$3061=CO$6)*($I$62:$I$3061=$I29),$L$62:$L$3061,0))</f>
        <v>0</v>
      </c>
      <c r="CP29" s="406">
        <f t="array" ref="CP29">SUM(IF(($G$62:$G$3061=$G29)*($E$62:$E$3061=CP$6)*($I$62:$I$3061=$I29),$L$62:$L$3061,0))</f>
        <v>0</v>
      </c>
      <c r="CQ29" s="406">
        <f t="array" ref="CQ29">SUM(IF(($G$62:$G$3061=$G29)*($E$62:$E$3061=CQ$6)*($I$62:$I$3061=$I29),$L$62:$L$3061,0))</f>
        <v>0</v>
      </c>
      <c r="CR29" s="406">
        <f t="array" ref="CR29">SUM(IF(($G$62:$G$3061=$G29)*($E$62:$E$3061=CR$6)*($I$62:$I$3061=$I29),$L$62:$L$3061,0))</f>
        <v>0</v>
      </c>
      <c r="CS29" s="406">
        <f t="array" ref="CS29">SUM(IF(($G$62:$G$3061=$G29)*($E$62:$E$3061=CS$6)*($I$62:$I$3061=$I29),$L$62:$L$3061,0))</f>
        <v>0</v>
      </c>
      <c r="CT29" s="406">
        <f t="array" ref="CT29">SUM(IF(($G$62:$G$3061=$G29)*($E$62:$E$3061=CT$6)*($I$62:$I$3061=$I29),$L$62:$L$3061,0))</f>
        <v>0</v>
      </c>
      <c r="CU29" s="406">
        <f t="array" ref="CU29">SUM(IF(($G$62:$G$3061=$G29)*($E$62:$E$3061=CU$6)*($I$62:$I$3061=$I29),$L$62:$L$3061,0))</f>
        <v>0</v>
      </c>
      <c r="CV29" s="406">
        <f t="array" ref="CV29">SUM(IF(($G$62:$G$3061=$G29)*($E$62:$E$3061=CV$6)*($I$62:$I$3061=$I29),$L$62:$L$3061,0))</f>
        <v>0</v>
      </c>
      <c r="CW29" s="406">
        <f t="array" ref="CW29">SUM(IF(($G$62:$G$3061=$G29)*($E$62:$E$3061=CW$6)*($I$62:$I$3061=$I29),$L$62:$L$3061,0))</f>
        <v>0</v>
      </c>
      <c r="CX29" s="406">
        <f t="array" ref="CX29">SUM(IF(($G$62:$G$3061=$G29)*($E$62:$E$3061=CX$6)*($I$62:$I$3061=$I29),$L$62:$L$3061,0))</f>
        <v>0</v>
      </c>
      <c r="CY29" s="406">
        <f t="array" ref="CY29">SUM(IF(($G$62:$G$3061=$G29)*($E$62:$E$3061=CY$6)*($I$62:$I$3061=$I29),$L$62:$L$3061,0))</f>
        <v>0</v>
      </c>
      <c r="CZ29" s="406">
        <f t="array" ref="CZ29">SUM(IF(($G$62:$G$3061=$G29)*($E$62:$E$3061=CZ$6)*($I$62:$I$3061=$I29),$L$62:$L$3061,0))</f>
        <v>0</v>
      </c>
      <c r="DA29" s="406">
        <f t="array" ref="DA29">SUM(IF(($G$62:$G$3061=$G29)*($E$62:$E$3061=DA$6)*($I$62:$I$3061=$I29),$L$62:$L$3061,0))</f>
        <v>0</v>
      </c>
      <c r="DB29" s="406">
        <f t="array" ref="DB29">SUM(IF(($G$62:$G$3061=$G29)*($E$62:$E$3061=DB$6)*($I$62:$I$3061=$I29),$L$62:$L$3061,0))</f>
        <v>0</v>
      </c>
      <c r="DC29" s="406">
        <f t="array" ref="DC29">SUM(IF(($G$62:$G$3061=$G29)*($E$62:$E$3061=DC$6)*($I$62:$I$3061=$I29),$L$62:$L$3061,0))</f>
        <v>0</v>
      </c>
      <c r="DD29" s="406">
        <f t="array" ref="DD29">SUM(IF(($G$62:$G$3061=$G29)*($E$62:$E$3061=DD$6)*($I$62:$I$3061=$I29),$L$62:$L$3061,0))</f>
        <v>0</v>
      </c>
      <c r="DE29" s="406">
        <f t="array" ref="DE29">SUM(IF(($G$62:$G$3061=$G29)*($E$62:$E$3061=DE$6)*($I$62:$I$3061=$I29),$L$62:$L$3061,0))</f>
        <v>0</v>
      </c>
      <c r="DF29" s="406">
        <f t="array" ref="DF29">SUM(IF(($G$62:$G$3061=$G29)*($E$62:$E$3061=DF$6)*($I$62:$I$3061=$I29),$L$62:$L$3061,0))</f>
        <v>0</v>
      </c>
      <c r="DG29" s="406">
        <f t="array" ref="DG29">SUM(IF(($G$62:$G$3061=$G29)*($E$62:$E$3061=DG$6)*($I$62:$I$3061=$I29),$L$62:$L$3061,0))</f>
        <v>0</v>
      </c>
      <c r="DH29" s="406">
        <f t="array" ref="DH29">SUM(IF(($G$62:$G$3061=$G29)*($E$62:$E$3061=DH$6)*($I$62:$I$3061=$I29),$L$62:$L$3061,0))</f>
        <v>0</v>
      </c>
      <c r="DI29" s="406">
        <f t="array" ref="DI29">SUM(IF(($G$62:$G$3061=$G29)*($E$62:$E$3061=DI$6)*($I$62:$I$3061=$I29),$L$62:$L$3061,0))</f>
        <v>0</v>
      </c>
      <c r="DJ29" s="406">
        <f t="array" ref="DJ29">SUM(IF(($G$62:$G$3061=$G29)*($E$62:$E$3061=DJ$6)*($I$62:$I$3061=$I29),$L$62:$L$3061,0))</f>
        <v>0</v>
      </c>
      <c r="DK29" s="406">
        <f t="array" ref="DK29">SUM(IF(($G$62:$G$3061=$G29)*($E$62:$E$3061=DK$6)*($I$62:$I$3061=$I29),$L$62:$L$3061,0))</f>
        <v>0</v>
      </c>
      <c r="DL29" s="406">
        <f t="array" ref="DL29">SUM(IF(($G$62:$G$3061=$G29)*($E$62:$E$3061=DL$6)*($I$62:$I$3061=$I29),$L$62:$L$3061,0))</f>
        <v>0</v>
      </c>
      <c r="DM29" s="406">
        <f t="array" ref="DM29">SUM(IF(($G$62:$G$3061=$G29)*($E$62:$E$3061=DM$6)*($I$62:$I$3061=$I29),$L$62:$L$3061,0))</f>
        <v>0</v>
      </c>
      <c r="DN29" s="406">
        <f t="array" ref="DN29">SUM(IF(($G$62:$G$3061=$G29)*($E$62:$E$3061=DN$6)*($I$62:$I$3061=$I29),$L$62:$L$3061,0))</f>
        <v>0</v>
      </c>
      <c r="DO29" s="406">
        <f t="array" ref="DO29">SUM(IF(($G$62:$G$3061=$G29)*($E$62:$E$3061=DO$6)*($I$62:$I$3061=$I29),$L$62:$L$3061,0))</f>
        <v>0</v>
      </c>
      <c r="DP29" s="406">
        <f t="array" ref="DP29">SUM(IF(($G$62:$G$3061=$G29)*($E$62:$E$3061=DP$6)*($I$62:$I$3061=$I29),$L$62:$L$3061,0))</f>
        <v>0</v>
      </c>
      <c r="DQ29" s="406">
        <f t="array" ref="DQ29">SUM(IF(($G$62:$G$3061=$G29)*($E$62:$E$3061=DQ$6)*($I$62:$I$3061=$I29),$L$62:$L$3061,0))</f>
        <v>0</v>
      </c>
      <c r="DR29" s="406">
        <f t="array" ref="DR29">SUM(IF(($G$62:$G$3061=$G29)*($E$62:$E$3061=DR$6)*($I$62:$I$3061=$I29),$L$62:$L$3061,0))</f>
        <v>0</v>
      </c>
      <c r="DS29" s="406">
        <f t="array" ref="DS29">SUM(IF(($G$62:$G$3061=$G29)*($E$62:$E$3061=DS$6)*($I$62:$I$3061=$I29),$L$62:$L$3061,0))</f>
        <v>0</v>
      </c>
      <c r="DT29" s="406">
        <f t="array" ref="DT29">SUM(IF(($G$62:$G$3061=$G29)*($E$62:$E$3061=DT$6)*($I$62:$I$3061=$I29),$L$62:$L$3061,0))</f>
        <v>0</v>
      </c>
      <c r="DU29" s="406">
        <f t="array" ref="DU29">SUM(IF(($G$62:$G$3061=$G29)*($E$62:$E$3061=DU$6)*($I$62:$I$3061=$I29),$L$62:$L$3061,0))</f>
        <v>0</v>
      </c>
    </row>
    <row r="30" spans="3:214" ht="14.25" hidden="1" customHeight="1" x14ac:dyDescent="0.15">
      <c r="C30" s="362"/>
      <c r="D30" s="362"/>
      <c r="E30" s="354" t="str">
        <f t="shared" si="1"/>
        <v/>
      </c>
      <c r="F30" s="362"/>
      <c r="G30" s="362" t="str">
        <f>G29</f>
        <v>飲食店舗厨房</v>
      </c>
      <c r="H30" s="407"/>
      <c r="I30" s="531" t="str">
        <f>IF(COUNT(U29:AI29)-COUNTIF(U29:AI29,0)&lt;=1,"",INDEX($U$5:$AI$5,0,MATCH(LARGE(U29:AI29,2),U29:AI29,0)))</f>
        <v/>
      </c>
      <c r="J30" s="408"/>
      <c r="K30" s="408"/>
      <c r="L30" s="408"/>
      <c r="M30" s="408"/>
      <c r="N30" s="410"/>
      <c r="O30" s="410"/>
      <c r="P30" s="82"/>
      <c r="R30" s="1" t="str">
        <f>IF(R29="","",IF(L29-R29=0,"",L29-R29))</f>
        <v/>
      </c>
      <c r="S30" s="162" t="str">
        <f>IF(R30="","",R30/SUM(R29:R30))</f>
        <v/>
      </c>
      <c r="U30" s="406"/>
      <c r="V30" s="406"/>
      <c r="W30" s="406"/>
      <c r="X30" s="406"/>
      <c r="Y30" s="406"/>
      <c r="Z30" s="406"/>
      <c r="AA30" s="406"/>
      <c r="AB30" s="406"/>
      <c r="AC30" s="406"/>
      <c r="AD30" s="406"/>
      <c r="AE30" s="406"/>
      <c r="AF30" s="406"/>
      <c r="AG30" s="406"/>
      <c r="AH30" s="406"/>
      <c r="AI30" s="406"/>
      <c r="AS30" s="406">
        <f t="array" ref="AS30">SUM(IF(($G$62:$G$3061=$G30)*($E$62:$E$3061=AS$6)*($I$62:$I$3061=$I30),$L$62:$L$3061,0))</f>
        <v>0</v>
      </c>
      <c r="AT30" s="406">
        <f t="array" ref="AT30">SUM(IF(($G$62:$G$3061=$G30)*($E$62:$E$3061=AT$6)*($I$62:$I$3061=$I30),$L$62:$L$3061,0))</f>
        <v>0</v>
      </c>
      <c r="AU30" s="406">
        <f t="array" ref="AU30">SUM(IF(($G$62:$G$3061=$G30)*($E$62:$E$3061=AU$6)*($I$62:$I$3061=$I30),$L$62:$L$3061,0))</f>
        <v>0</v>
      </c>
      <c r="AV30" s="406">
        <f t="array" ref="AV30">SUM(IF(($G$62:$G$3061=$G30)*($E$62:$E$3061=AV$6)*($I$62:$I$3061=$I30),$L$62:$L$3061,0))</f>
        <v>0</v>
      </c>
      <c r="AW30" s="406">
        <f t="array" ref="AW30">SUM(IF(($G$62:$G$3061=$G30)*($E$62:$E$3061=AW$6)*($I$62:$I$3061=$I30),$L$62:$L$3061,0))</f>
        <v>0</v>
      </c>
      <c r="AX30" s="406">
        <f t="array" ref="AX30">SUM(IF(($G$62:$G$3061=$G30)*($E$62:$E$3061=AX$6)*($I$62:$I$3061=$I30),$L$62:$L$3061,0))</f>
        <v>0</v>
      </c>
      <c r="AY30" s="406">
        <f t="array" ref="AY30">SUM(IF(($G$62:$G$3061=$G30)*($E$62:$E$3061=AY$6)*($I$62:$I$3061=$I30),$L$62:$L$3061,0))</f>
        <v>0</v>
      </c>
      <c r="AZ30" s="406">
        <f t="array" ref="AZ30">SUM(IF(($G$62:$G$3061=$G30)*($E$62:$E$3061=AZ$6)*($I$62:$I$3061=$I30),$L$62:$L$3061,0))</f>
        <v>0</v>
      </c>
      <c r="BA30" s="406">
        <f t="array" ref="BA30">SUM(IF(($G$62:$G$3061=$G30)*($E$62:$E$3061=BA$6)*($I$62:$I$3061=$I30),$L$62:$L$3061,0))</f>
        <v>0</v>
      </c>
      <c r="BB30" s="406">
        <f t="array" ref="BB30">SUM(IF(($G$62:$G$3061=$G30)*($E$62:$E$3061=BB$6)*($I$62:$I$3061=$I30),$L$62:$L$3061,0))</f>
        <v>0</v>
      </c>
      <c r="BC30" s="406">
        <f t="array" ref="BC30">SUM(IF(($G$62:$G$3061=$G30)*($E$62:$E$3061=BC$6)*($I$62:$I$3061=$I30),$L$62:$L$3061,0))</f>
        <v>0</v>
      </c>
      <c r="BD30" s="406">
        <f t="array" ref="BD30">SUM(IF(($G$62:$G$3061=$G30)*($E$62:$E$3061=BD$6)*($I$62:$I$3061=$I30),$L$62:$L$3061,0))</f>
        <v>0</v>
      </c>
      <c r="BE30" s="406">
        <f t="array" ref="BE30">SUM(IF(($G$62:$G$3061=$G30)*($E$62:$E$3061=BE$6)*($I$62:$I$3061=$I30),$L$62:$L$3061,0))</f>
        <v>0</v>
      </c>
      <c r="BF30" s="406">
        <f t="array" ref="BF30">SUM(IF(($G$62:$G$3061=$G30)*($E$62:$E$3061=BF$6)*($I$62:$I$3061=$I30),$L$62:$L$3061,0))</f>
        <v>0</v>
      </c>
      <c r="BG30" s="406">
        <f t="array" ref="BG30">SUM(IF(($G$62:$G$3061=$G30)*($E$62:$E$3061=BG$6)*($I$62:$I$3061=$I30),$L$62:$L$3061,0))</f>
        <v>0</v>
      </c>
      <c r="BH30" s="406">
        <f t="array" ref="BH30">SUM(IF(($G$62:$G$3061=$G30)*($E$62:$E$3061=BH$6)*($I$62:$I$3061=$I30),$L$62:$L$3061,0))</f>
        <v>0</v>
      </c>
      <c r="BI30" s="406">
        <f t="array" ref="BI30">SUM(IF(($G$62:$G$3061=$G30)*($E$62:$E$3061=BI$6)*($I$62:$I$3061=$I30),$L$62:$L$3061,0))</f>
        <v>0</v>
      </c>
      <c r="BJ30" s="406">
        <f t="array" ref="BJ30">SUM(IF(($G$62:$G$3061=$G30)*($E$62:$E$3061=BJ$6)*($I$62:$I$3061=$I30),$L$62:$L$3061,0))</f>
        <v>0</v>
      </c>
      <c r="BK30" s="406">
        <f t="array" ref="BK30">SUM(IF(($G$62:$G$3061=$G30)*($E$62:$E$3061=BK$6)*($I$62:$I$3061=$I30),$L$62:$L$3061,0))</f>
        <v>0</v>
      </c>
      <c r="BL30" s="406">
        <f t="array" ref="BL30">SUM(IF(($G$62:$G$3061=$G30)*($E$62:$E$3061=BL$6)*($I$62:$I$3061=$I30),$L$62:$L$3061,0))</f>
        <v>0</v>
      </c>
      <c r="BM30" s="406">
        <f t="array" ref="BM30">SUM(IF(($G$62:$G$3061=$G30)*($E$62:$E$3061=BM$6)*($I$62:$I$3061=$I30),$L$62:$L$3061,0))</f>
        <v>0</v>
      </c>
      <c r="BN30" s="406">
        <f t="array" ref="BN30">SUM(IF(($G$62:$G$3061=$G30)*($E$62:$E$3061=BN$6)*($I$62:$I$3061=$I30),$L$62:$L$3061,0))</f>
        <v>0</v>
      </c>
      <c r="BO30" s="406">
        <f t="array" ref="BO30">SUM(IF(($G$62:$G$3061=$G30)*($E$62:$E$3061=BO$6)*($I$62:$I$3061=$I30),$L$62:$L$3061,0))</f>
        <v>0</v>
      </c>
      <c r="BP30" s="406">
        <f t="array" ref="BP30">SUM(IF(($G$62:$G$3061=$G30)*($E$62:$E$3061=BP$6)*($I$62:$I$3061=$I30),$L$62:$L$3061,0))</f>
        <v>0</v>
      </c>
      <c r="BQ30" s="406">
        <f t="array" ref="BQ30">SUM(IF(($G$62:$G$3061=$G30)*($E$62:$E$3061=BQ$6)*($I$62:$I$3061=$I30),$L$62:$L$3061,0))</f>
        <v>0</v>
      </c>
      <c r="BR30" s="406">
        <f t="array" ref="BR30">SUM(IF(($G$62:$G$3061=$G30)*($E$62:$E$3061=BR$6)*($I$62:$I$3061=$I30),$L$62:$L$3061,0))</f>
        <v>0</v>
      </c>
      <c r="BS30" s="406">
        <f t="array" ref="BS30">SUM(IF(($G$62:$G$3061=$G30)*($E$62:$E$3061=BS$6)*($I$62:$I$3061=$I30),$L$62:$L$3061,0))</f>
        <v>0</v>
      </c>
      <c r="BT30" s="406">
        <f t="array" ref="BT30">SUM(IF(($G$62:$G$3061=$G30)*($E$62:$E$3061=BT$6)*($I$62:$I$3061=$I30),$L$62:$L$3061,0))</f>
        <v>0</v>
      </c>
      <c r="BU30" s="406">
        <f t="array" ref="BU30">SUM(IF(($G$62:$G$3061=$G30)*($E$62:$E$3061=BU$6)*($I$62:$I$3061=$I30),$L$62:$L$3061,0))</f>
        <v>0</v>
      </c>
      <c r="BV30" s="406">
        <f t="array" ref="BV30">SUM(IF(($G$62:$G$3061=$G30)*($E$62:$E$3061=BV$6)*($I$62:$I$3061=$I30),$L$62:$L$3061,0))</f>
        <v>0</v>
      </c>
      <c r="BW30" s="406">
        <f t="array" ref="BW30">SUM(IF(($G$62:$G$3061=$G30)*($E$62:$E$3061=BW$6)*($I$62:$I$3061=$I30),$L$62:$L$3061,0))</f>
        <v>0</v>
      </c>
      <c r="BX30" s="406">
        <f t="array" ref="BX30">SUM(IF(($G$62:$G$3061=$G30)*($E$62:$E$3061=BX$6)*($I$62:$I$3061=$I30),$L$62:$L$3061,0))</f>
        <v>0</v>
      </c>
      <c r="BY30" s="406">
        <f t="array" ref="BY30">SUM(IF(($G$62:$G$3061=$G30)*($E$62:$E$3061=BY$6)*($I$62:$I$3061=$I30),$L$62:$L$3061,0))</f>
        <v>0</v>
      </c>
      <c r="BZ30" s="406">
        <f t="array" ref="BZ30">SUM(IF(($G$62:$G$3061=$G30)*($E$62:$E$3061=BZ$6)*($I$62:$I$3061=$I30),$L$62:$L$3061,0))</f>
        <v>0</v>
      </c>
      <c r="CA30" s="406">
        <f t="array" ref="CA30">SUM(IF(($G$62:$G$3061=$G30)*($E$62:$E$3061=CA$6)*($I$62:$I$3061=$I30),$L$62:$L$3061,0))</f>
        <v>0</v>
      </c>
      <c r="CB30" s="406">
        <f t="array" ref="CB30">SUM(IF(($G$62:$G$3061=$G30)*($E$62:$E$3061=CB$6)*($I$62:$I$3061=$I30),$L$62:$L$3061,0))</f>
        <v>0</v>
      </c>
      <c r="CC30" s="406">
        <f t="array" ref="CC30">SUM(IF(($G$62:$G$3061=$G30)*($E$62:$E$3061=CC$6)*($I$62:$I$3061=$I30),$L$62:$L$3061,0))</f>
        <v>0</v>
      </c>
      <c r="CD30" s="406">
        <f t="array" ref="CD30">SUM(IF(($G$62:$G$3061=$G30)*($E$62:$E$3061=CD$6)*($I$62:$I$3061=$I30),$L$62:$L$3061,0))</f>
        <v>0</v>
      </c>
      <c r="CE30" s="406">
        <f t="array" ref="CE30">SUM(IF(($G$62:$G$3061=$G30)*($E$62:$E$3061=CE$6)*($I$62:$I$3061=$I30),$L$62:$L$3061,0))</f>
        <v>0</v>
      </c>
      <c r="CF30" s="406">
        <f t="array" ref="CF30">SUM(IF(($G$62:$G$3061=$G30)*($E$62:$E$3061=CF$6)*($I$62:$I$3061=$I30),$L$62:$L$3061,0))</f>
        <v>0</v>
      </c>
      <c r="CG30" s="406">
        <f t="array" ref="CG30">SUM(IF(($G$62:$G$3061=$G30)*($E$62:$E$3061=CG$6)*($I$62:$I$3061=$I30),$L$62:$L$3061,0))</f>
        <v>0</v>
      </c>
      <c r="CH30" s="406">
        <f t="array" ref="CH30">SUM(IF(($G$62:$G$3061=$G30)*($E$62:$E$3061=CH$6)*($I$62:$I$3061=$I30),$L$62:$L$3061,0))</f>
        <v>0</v>
      </c>
      <c r="CI30" s="406">
        <f t="array" ref="CI30">SUM(IF(($G$62:$G$3061=$G30)*($E$62:$E$3061=CI$6)*($I$62:$I$3061=$I30),$L$62:$L$3061,0))</f>
        <v>0</v>
      </c>
      <c r="CJ30" s="406">
        <f t="array" ref="CJ30">SUM(IF(($G$62:$G$3061=$G30)*($E$62:$E$3061=CJ$6)*($I$62:$I$3061=$I30),$L$62:$L$3061,0))</f>
        <v>0</v>
      </c>
      <c r="CK30" s="406">
        <f t="array" ref="CK30">SUM(IF(($G$62:$G$3061=$G30)*($E$62:$E$3061=CK$6)*($I$62:$I$3061=$I30),$L$62:$L$3061,0))</f>
        <v>0</v>
      </c>
      <c r="CL30" s="406">
        <f t="array" ref="CL30">SUM(IF(($G$62:$G$3061=$G30)*($E$62:$E$3061=CL$6)*($I$62:$I$3061=$I30),$L$62:$L$3061,0))</f>
        <v>0</v>
      </c>
      <c r="CM30" s="406">
        <f t="array" ref="CM30">SUM(IF(($G$62:$G$3061=$G30)*($E$62:$E$3061=CM$6)*($I$62:$I$3061=$I30),$L$62:$L$3061,0))</f>
        <v>0</v>
      </c>
      <c r="CN30" s="406">
        <f t="array" ref="CN30">SUM(IF(($G$62:$G$3061=$G30)*($E$62:$E$3061=CN$6)*($I$62:$I$3061=$I30),$L$62:$L$3061,0))</f>
        <v>0</v>
      </c>
      <c r="CO30" s="406">
        <f t="array" ref="CO30">SUM(IF(($G$62:$G$3061=$G30)*($E$62:$E$3061=CO$6)*($I$62:$I$3061=$I30),$L$62:$L$3061,0))</f>
        <v>0</v>
      </c>
      <c r="CP30" s="406">
        <f t="array" ref="CP30">SUM(IF(($G$62:$G$3061=$G30)*($E$62:$E$3061=CP$6)*($I$62:$I$3061=$I30),$L$62:$L$3061,0))</f>
        <v>0</v>
      </c>
      <c r="CQ30" s="406">
        <f t="array" ref="CQ30">SUM(IF(($G$62:$G$3061=$G30)*($E$62:$E$3061=CQ$6)*($I$62:$I$3061=$I30),$L$62:$L$3061,0))</f>
        <v>0</v>
      </c>
      <c r="CR30" s="406">
        <f t="array" ref="CR30">SUM(IF(($G$62:$G$3061=$G30)*($E$62:$E$3061=CR$6)*($I$62:$I$3061=$I30),$L$62:$L$3061,0))</f>
        <v>0</v>
      </c>
      <c r="CS30" s="406">
        <f t="array" ref="CS30">SUM(IF(($G$62:$G$3061=$G30)*($E$62:$E$3061=CS$6)*($I$62:$I$3061=$I30),$L$62:$L$3061,0))</f>
        <v>0</v>
      </c>
      <c r="CT30" s="406">
        <f t="array" ref="CT30">SUM(IF(($G$62:$G$3061=$G30)*($E$62:$E$3061=CT$6)*($I$62:$I$3061=$I30),$L$62:$L$3061,0))</f>
        <v>0</v>
      </c>
      <c r="CU30" s="406">
        <f t="array" ref="CU30">SUM(IF(($G$62:$G$3061=$G30)*($E$62:$E$3061=CU$6)*($I$62:$I$3061=$I30),$L$62:$L$3061,0))</f>
        <v>0</v>
      </c>
      <c r="CV30" s="406">
        <f t="array" ref="CV30">SUM(IF(($G$62:$G$3061=$G30)*($E$62:$E$3061=CV$6)*($I$62:$I$3061=$I30),$L$62:$L$3061,0))</f>
        <v>0</v>
      </c>
      <c r="CW30" s="406">
        <f t="array" ref="CW30">SUM(IF(($G$62:$G$3061=$G30)*($E$62:$E$3061=CW$6)*($I$62:$I$3061=$I30),$L$62:$L$3061,0))</f>
        <v>0</v>
      </c>
      <c r="CX30" s="406">
        <f t="array" ref="CX30">SUM(IF(($G$62:$G$3061=$G30)*($E$62:$E$3061=CX$6)*($I$62:$I$3061=$I30),$L$62:$L$3061,0))</f>
        <v>0</v>
      </c>
      <c r="CY30" s="406">
        <f t="array" ref="CY30">SUM(IF(($G$62:$G$3061=$G30)*($E$62:$E$3061=CY$6)*($I$62:$I$3061=$I30),$L$62:$L$3061,0))</f>
        <v>0</v>
      </c>
      <c r="CZ30" s="406">
        <f t="array" ref="CZ30">SUM(IF(($G$62:$G$3061=$G30)*($E$62:$E$3061=CZ$6)*($I$62:$I$3061=$I30),$L$62:$L$3061,0))</f>
        <v>0</v>
      </c>
      <c r="DA30" s="406">
        <f t="array" ref="DA30">SUM(IF(($G$62:$G$3061=$G30)*($E$62:$E$3061=DA$6)*($I$62:$I$3061=$I30),$L$62:$L$3061,0))</f>
        <v>0</v>
      </c>
      <c r="DB30" s="406">
        <f t="array" ref="DB30">SUM(IF(($G$62:$G$3061=$G30)*($E$62:$E$3061=DB$6)*($I$62:$I$3061=$I30),$L$62:$L$3061,0))</f>
        <v>0</v>
      </c>
      <c r="DC30" s="406">
        <f t="array" ref="DC30">SUM(IF(($G$62:$G$3061=$G30)*($E$62:$E$3061=DC$6)*($I$62:$I$3061=$I30),$L$62:$L$3061,0))</f>
        <v>0</v>
      </c>
      <c r="DD30" s="406">
        <f t="array" ref="DD30">SUM(IF(($G$62:$G$3061=$G30)*($E$62:$E$3061=DD$6)*($I$62:$I$3061=$I30),$L$62:$L$3061,0))</f>
        <v>0</v>
      </c>
      <c r="DE30" s="406">
        <f t="array" ref="DE30">SUM(IF(($G$62:$G$3061=$G30)*($E$62:$E$3061=DE$6)*($I$62:$I$3061=$I30),$L$62:$L$3061,0))</f>
        <v>0</v>
      </c>
      <c r="DF30" s="406">
        <f t="array" ref="DF30">SUM(IF(($G$62:$G$3061=$G30)*($E$62:$E$3061=DF$6)*($I$62:$I$3061=$I30),$L$62:$L$3061,0))</f>
        <v>0</v>
      </c>
      <c r="DG30" s="406">
        <f t="array" ref="DG30">SUM(IF(($G$62:$G$3061=$G30)*($E$62:$E$3061=DG$6)*($I$62:$I$3061=$I30),$L$62:$L$3061,0))</f>
        <v>0</v>
      </c>
      <c r="DH30" s="406">
        <f t="array" ref="DH30">SUM(IF(($G$62:$G$3061=$G30)*($E$62:$E$3061=DH$6)*($I$62:$I$3061=$I30),$L$62:$L$3061,0))</f>
        <v>0</v>
      </c>
      <c r="DI30" s="406">
        <f t="array" ref="DI30">SUM(IF(($G$62:$G$3061=$G30)*($E$62:$E$3061=DI$6)*($I$62:$I$3061=$I30),$L$62:$L$3061,0))</f>
        <v>0</v>
      </c>
      <c r="DJ30" s="406">
        <f t="array" ref="DJ30">SUM(IF(($G$62:$G$3061=$G30)*($E$62:$E$3061=DJ$6)*($I$62:$I$3061=$I30),$L$62:$L$3061,0))</f>
        <v>0</v>
      </c>
      <c r="DK30" s="406">
        <f t="array" ref="DK30">SUM(IF(($G$62:$G$3061=$G30)*($E$62:$E$3061=DK$6)*($I$62:$I$3061=$I30),$L$62:$L$3061,0))</f>
        <v>0</v>
      </c>
      <c r="DL30" s="406">
        <f t="array" ref="DL30">SUM(IF(($G$62:$G$3061=$G30)*($E$62:$E$3061=DL$6)*($I$62:$I$3061=$I30),$L$62:$L$3061,0))</f>
        <v>0</v>
      </c>
      <c r="DM30" s="406">
        <f t="array" ref="DM30">SUM(IF(($G$62:$G$3061=$G30)*($E$62:$E$3061=DM$6)*($I$62:$I$3061=$I30),$L$62:$L$3061,0))</f>
        <v>0</v>
      </c>
      <c r="DN30" s="406">
        <f t="array" ref="DN30">SUM(IF(($G$62:$G$3061=$G30)*($E$62:$E$3061=DN$6)*($I$62:$I$3061=$I30),$L$62:$L$3061,0))</f>
        <v>0</v>
      </c>
      <c r="DO30" s="406">
        <f t="array" ref="DO30">SUM(IF(($G$62:$G$3061=$G30)*($E$62:$E$3061=DO$6)*($I$62:$I$3061=$I30),$L$62:$L$3061,0))</f>
        <v>0</v>
      </c>
      <c r="DP30" s="406">
        <f t="array" ref="DP30">SUM(IF(($G$62:$G$3061=$G30)*($E$62:$E$3061=DP$6)*($I$62:$I$3061=$I30),$L$62:$L$3061,0))</f>
        <v>0</v>
      </c>
      <c r="DQ30" s="406">
        <f t="array" ref="DQ30">SUM(IF(($G$62:$G$3061=$G30)*($E$62:$E$3061=DQ$6)*($I$62:$I$3061=$I30),$L$62:$L$3061,0))</f>
        <v>0</v>
      </c>
      <c r="DR30" s="406">
        <f t="array" ref="DR30">SUM(IF(($G$62:$G$3061=$G30)*($E$62:$E$3061=DR$6)*($I$62:$I$3061=$I30),$L$62:$L$3061,0))</f>
        <v>0</v>
      </c>
      <c r="DS30" s="406">
        <f t="array" ref="DS30">SUM(IF(($G$62:$G$3061=$G30)*($E$62:$E$3061=DS$6)*($I$62:$I$3061=$I30),$L$62:$L$3061,0))</f>
        <v>0</v>
      </c>
      <c r="DT30" s="406">
        <f t="array" ref="DT30">SUM(IF(($G$62:$G$3061=$G30)*($E$62:$E$3061=DT$6)*($I$62:$I$3061=$I30),$L$62:$L$3061,0))</f>
        <v>0</v>
      </c>
      <c r="DU30" s="406">
        <f t="array" ref="DU30">SUM(IF(($G$62:$G$3061=$G30)*($E$62:$E$3061=DU$6)*($I$62:$I$3061=$I30),$L$62:$L$3061,0))</f>
        <v>0</v>
      </c>
    </row>
    <row r="31" spans="3:214" ht="14.25" hidden="1" customHeight="1" x14ac:dyDescent="0.15">
      <c r="C31" s="362"/>
      <c r="D31" s="362"/>
      <c r="E31" s="354" t="str">
        <f t="shared" si="1"/>
        <v/>
      </c>
      <c r="F31" s="362"/>
      <c r="G31" s="362" t="s">
        <v>579</v>
      </c>
      <c r="H31" s="407"/>
      <c r="I31" s="409" t="str">
        <f t="shared" si="5"/>
        <v/>
      </c>
      <c r="J31" s="408"/>
      <c r="K31" s="408"/>
      <c r="L31" s="408">
        <f t="array" ref="L31">SUM(IF($G$62:$G$3061=$G31,$L$62:$L$3061,0))</f>
        <v>0</v>
      </c>
      <c r="M31" s="408"/>
      <c r="N31" s="410"/>
      <c r="O31" s="410"/>
      <c r="P31" s="82"/>
      <c r="R31" s="474" t="str">
        <f>IF(MAX(U31:AI31)=0,"",MAX(U31:AI31))</f>
        <v/>
      </c>
      <c r="S31" s="162" t="str">
        <f t="shared" si="6"/>
        <v/>
      </c>
      <c r="T31" s="1" t="str">
        <f>IF($L31=0,"",ROUND(SUMPRODUCT(U$6:AI$6,U31:AI31)/$L31,3))</f>
        <v/>
      </c>
      <c r="U31" s="406">
        <f t="array" ref="U31">SUM(IF(($G$62:$G$3061=$G31)*($I$62:$I$3061=U$5),$L$62:$L$3061,0))</f>
        <v>0</v>
      </c>
      <c r="V31" s="406">
        <f t="array" ref="V31">SUM(IF(($G$62:$G$3061=$G31)*($I$62:$I$3061=V$5),$L$62:$L$3061,0))</f>
        <v>0</v>
      </c>
      <c r="W31" s="406">
        <f t="array" ref="W31">SUM(IF(($G$62:$G$3061=$G31)*($I$62:$I$3061=W$5),$L$62:$L$3061,0))</f>
        <v>0</v>
      </c>
      <c r="X31" s="406">
        <f t="array" ref="X31">SUM(IF(($G$62:$G$3061=$G31)*($I$62:$I$3061=X$5),$L$62:$L$3061,0))</f>
        <v>0</v>
      </c>
      <c r="Y31" s="406">
        <f t="array" ref="Y31">SUM(IF(($G$62:$G$3061=$G31)*($I$62:$I$3061=Y$5),$L$62:$L$3061,0))</f>
        <v>0</v>
      </c>
      <c r="Z31" s="406">
        <f t="array" ref="Z31">SUM(IF(($G$62:$G$3061=$G31)*($I$62:$I$3061=Z$5),$L$62:$L$3061,0))</f>
        <v>0</v>
      </c>
      <c r="AA31" s="406">
        <f t="array" ref="AA31">SUM(IF(($G$62:$G$3061=$G31)*($I$62:$I$3061=AA$5),$L$62:$L$3061,0))</f>
        <v>0</v>
      </c>
      <c r="AB31" s="406">
        <f t="array" ref="AB31">SUM(IF(($G$62:$G$3061=$G31)*($I$62:$I$3061=AB$5),$L$62:$L$3061,0))</f>
        <v>0</v>
      </c>
      <c r="AC31" s="406">
        <f t="array" ref="AC31">SUM(IF(($G$62:$G$3061=$G31)*($I$62:$I$3061=AC$5),$L$62:$L$3061,0))</f>
        <v>0</v>
      </c>
      <c r="AD31" s="406">
        <f t="array" ref="AD31">SUM(IF(($G$62:$G$3061=$G31)*($I$62:$I$3061=AD$5),$L$62:$L$3061,0))</f>
        <v>0</v>
      </c>
      <c r="AE31" s="406">
        <f t="array" ref="AE31">SUM(IF(($G$62:$G$3061=$G31)*($I$62:$I$3061=AE$5),$L$62:$L$3061,0))</f>
        <v>0</v>
      </c>
      <c r="AF31" s="406">
        <f t="array" ref="AF31">SUM(IF(($G$62:$G$3061=$G31)*($I$62:$I$3061=AF$5),$L$62:$L$3061,0))</f>
        <v>0</v>
      </c>
      <c r="AG31" s="406">
        <f t="array" ref="AG31">SUM(IF(($G$62:$G$3061=$G31)*($I$62:$I$3061=AG$5),$L$62:$L$3061,0))</f>
        <v>0</v>
      </c>
      <c r="AH31" s="406">
        <f t="array" ref="AH31">SUM(IF(($G$62:$G$3061=$G31)*($I$62:$I$3061=AH$5),$L$62:$L$3061,0))</f>
        <v>0</v>
      </c>
      <c r="AI31" s="406">
        <f t="array" ref="AI31">SUM(IF(($G$62:$G$3061=$G31)*($I$62:$I$3061=AI$5),$L$62:$L$3061,0))</f>
        <v>0</v>
      </c>
      <c r="AS31" s="406">
        <f t="array" ref="AS31">SUM(IF(($G$62:$G$3061=$G31)*($E$62:$E$3061=AS$6)*($I$62:$I$3061=$I31),$L$62:$L$3061,0))</f>
        <v>0</v>
      </c>
      <c r="AT31" s="406">
        <f t="array" ref="AT31">SUM(IF(($G$62:$G$3061=$G31)*($E$62:$E$3061=AT$6)*($I$62:$I$3061=$I31),$L$62:$L$3061,0))</f>
        <v>0</v>
      </c>
      <c r="AU31" s="406">
        <f t="array" ref="AU31">SUM(IF(($G$62:$G$3061=$G31)*($E$62:$E$3061=AU$6)*($I$62:$I$3061=$I31),$L$62:$L$3061,0))</f>
        <v>0</v>
      </c>
      <c r="AV31" s="406">
        <f t="array" ref="AV31">SUM(IF(($G$62:$G$3061=$G31)*($E$62:$E$3061=AV$6)*($I$62:$I$3061=$I31),$L$62:$L$3061,0))</f>
        <v>0</v>
      </c>
      <c r="AW31" s="406">
        <f t="array" ref="AW31">SUM(IF(($G$62:$G$3061=$G31)*($E$62:$E$3061=AW$6)*($I$62:$I$3061=$I31),$L$62:$L$3061,0))</f>
        <v>0</v>
      </c>
      <c r="AX31" s="406">
        <f t="array" ref="AX31">SUM(IF(($G$62:$G$3061=$G31)*($E$62:$E$3061=AX$6)*($I$62:$I$3061=$I31),$L$62:$L$3061,0))</f>
        <v>0</v>
      </c>
      <c r="AY31" s="406">
        <f t="array" ref="AY31">SUM(IF(($G$62:$G$3061=$G31)*($E$62:$E$3061=AY$6)*($I$62:$I$3061=$I31),$L$62:$L$3061,0))</f>
        <v>0</v>
      </c>
      <c r="AZ31" s="406">
        <f t="array" ref="AZ31">SUM(IF(($G$62:$G$3061=$G31)*($E$62:$E$3061=AZ$6)*($I$62:$I$3061=$I31),$L$62:$L$3061,0))</f>
        <v>0</v>
      </c>
      <c r="BA31" s="406">
        <f t="array" ref="BA31">SUM(IF(($G$62:$G$3061=$G31)*($E$62:$E$3061=BA$6)*($I$62:$I$3061=$I31),$L$62:$L$3061,0))</f>
        <v>0</v>
      </c>
      <c r="BB31" s="406">
        <f t="array" ref="BB31">SUM(IF(($G$62:$G$3061=$G31)*($E$62:$E$3061=BB$6)*($I$62:$I$3061=$I31),$L$62:$L$3061,0))</f>
        <v>0</v>
      </c>
      <c r="BC31" s="406">
        <f t="array" ref="BC31">SUM(IF(($G$62:$G$3061=$G31)*($E$62:$E$3061=BC$6)*($I$62:$I$3061=$I31),$L$62:$L$3061,0))</f>
        <v>0</v>
      </c>
      <c r="BD31" s="406">
        <f t="array" ref="BD31">SUM(IF(($G$62:$G$3061=$G31)*($E$62:$E$3061=BD$6)*($I$62:$I$3061=$I31),$L$62:$L$3061,0))</f>
        <v>0</v>
      </c>
      <c r="BE31" s="406">
        <f t="array" ref="BE31">SUM(IF(($G$62:$G$3061=$G31)*($E$62:$E$3061=BE$6)*($I$62:$I$3061=$I31),$L$62:$L$3061,0))</f>
        <v>0</v>
      </c>
      <c r="BF31" s="406">
        <f t="array" ref="BF31">SUM(IF(($G$62:$G$3061=$G31)*($E$62:$E$3061=BF$6)*($I$62:$I$3061=$I31),$L$62:$L$3061,0))</f>
        <v>0</v>
      </c>
      <c r="BG31" s="406">
        <f t="array" ref="BG31">SUM(IF(($G$62:$G$3061=$G31)*($E$62:$E$3061=BG$6)*($I$62:$I$3061=$I31),$L$62:$L$3061,0))</f>
        <v>0</v>
      </c>
      <c r="BH31" s="406">
        <f t="array" ref="BH31">SUM(IF(($G$62:$G$3061=$G31)*($E$62:$E$3061=BH$6)*($I$62:$I$3061=$I31),$L$62:$L$3061,0))</f>
        <v>0</v>
      </c>
      <c r="BI31" s="406">
        <f t="array" ref="BI31">SUM(IF(($G$62:$G$3061=$G31)*($E$62:$E$3061=BI$6)*($I$62:$I$3061=$I31),$L$62:$L$3061,0))</f>
        <v>0</v>
      </c>
      <c r="BJ31" s="406">
        <f t="array" ref="BJ31">SUM(IF(($G$62:$G$3061=$G31)*($E$62:$E$3061=BJ$6)*($I$62:$I$3061=$I31),$L$62:$L$3061,0))</f>
        <v>0</v>
      </c>
      <c r="BK31" s="406">
        <f t="array" ref="BK31">SUM(IF(($G$62:$G$3061=$G31)*($E$62:$E$3061=BK$6)*($I$62:$I$3061=$I31),$L$62:$L$3061,0))</f>
        <v>0</v>
      </c>
      <c r="BL31" s="406">
        <f t="array" ref="BL31">SUM(IF(($G$62:$G$3061=$G31)*($E$62:$E$3061=BL$6)*($I$62:$I$3061=$I31),$L$62:$L$3061,0))</f>
        <v>0</v>
      </c>
      <c r="BM31" s="406">
        <f t="array" ref="BM31">SUM(IF(($G$62:$G$3061=$G31)*($E$62:$E$3061=BM$6)*($I$62:$I$3061=$I31),$L$62:$L$3061,0))</f>
        <v>0</v>
      </c>
      <c r="BN31" s="406">
        <f t="array" ref="BN31">SUM(IF(($G$62:$G$3061=$G31)*($E$62:$E$3061=BN$6)*($I$62:$I$3061=$I31),$L$62:$L$3061,0))</f>
        <v>0</v>
      </c>
      <c r="BO31" s="406">
        <f t="array" ref="BO31">SUM(IF(($G$62:$G$3061=$G31)*($E$62:$E$3061=BO$6)*($I$62:$I$3061=$I31),$L$62:$L$3061,0))</f>
        <v>0</v>
      </c>
      <c r="BP31" s="406">
        <f t="array" ref="BP31">SUM(IF(($G$62:$G$3061=$G31)*($E$62:$E$3061=BP$6)*($I$62:$I$3061=$I31),$L$62:$L$3061,0))</f>
        <v>0</v>
      </c>
      <c r="BQ31" s="406">
        <f t="array" ref="BQ31">SUM(IF(($G$62:$G$3061=$G31)*($E$62:$E$3061=BQ$6)*($I$62:$I$3061=$I31),$L$62:$L$3061,0))</f>
        <v>0</v>
      </c>
      <c r="BR31" s="406">
        <f t="array" ref="BR31">SUM(IF(($G$62:$G$3061=$G31)*($E$62:$E$3061=BR$6)*($I$62:$I$3061=$I31),$L$62:$L$3061,0))</f>
        <v>0</v>
      </c>
      <c r="BS31" s="406">
        <f t="array" ref="BS31">SUM(IF(($G$62:$G$3061=$G31)*($E$62:$E$3061=BS$6)*($I$62:$I$3061=$I31),$L$62:$L$3061,0))</f>
        <v>0</v>
      </c>
      <c r="BT31" s="406">
        <f t="array" ref="BT31">SUM(IF(($G$62:$G$3061=$G31)*($E$62:$E$3061=BT$6)*($I$62:$I$3061=$I31),$L$62:$L$3061,0))</f>
        <v>0</v>
      </c>
      <c r="BU31" s="406">
        <f t="array" ref="BU31">SUM(IF(($G$62:$G$3061=$G31)*($E$62:$E$3061=BU$6)*($I$62:$I$3061=$I31),$L$62:$L$3061,0))</f>
        <v>0</v>
      </c>
      <c r="BV31" s="406">
        <f t="array" ref="BV31">SUM(IF(($G$62:$G$3061=$G31)*($E$62:$E$3061=BV$6)*($I$62:$I$3061=$I31),$L$62:$L$3061,0))</f>
        <v>0</v>
      </c>
      <c r="BW31" s="406">
        <f t="array" ref="BW31">SUM(IF(($G$62:$G$3061=$G31)*($E$62:$E$3061=BW$6)*($I$62:$I$3061=$I31),$L$62:$L$3061,0))</f>
        <v>0</v>
      </c>
      <c r="BX31" s="406">
        <f t="array" ref="BX31">SUM(IF(($G$62:$G$3061=$G31)*($E$62:$E$3061=BX$6)*($I$62:$I$3061=$I31),$L$62:$L$3061,0))</f>
        <v>0</v>
      </c>
      <c r="BY31" s="406">
        <f t="array" ref="BY31">SUM(IF(($G$62:$G$3061=$G31)*($E$62:$E$3061=BY$6)*($I$62:$I$3061=$I31),$L$62:$L$3061,0))</f>
        <v>0</v>
      </c>
      <c r="BZ31" s="406">
        <f t="array" ref="BZ31">SUM(IF(($G$62:$G$3061=$G31)*($E$62:$E$3061=BZ$6)*($I$62:$I$3061=$I31),$L$62:$L$3061,0))</f>
        <v>0</v>
      </c>
      <c r="CA31" s="406">
        <f t="array" ref="CA31">SUM(IF(($G$62:$G$3061=$G31)*($E$62:$E$3061=CA$6)*($I$62:$I$3061=$I31),$L$62:$L$3061,0))</f>
        <v>0</v>
      </c>
      <c r="CB31" s="406">
        <f t="array" ref="CB31">SUM(IF(($G$62:$G$3061=$G31)*($E$62:$E$3061=CB$6)*($I$62:$I$3061=$I31),$L$62:$L$3061,0))</f>
        <v>0</v>
      </c>
      <c r="CC31" s="406">
        <f t="array" ref="CC31">SUM(IF(($G$62:$G$3061=$G31)*($E$62:$E$3061=CC$6)*($I$62:$I$3061=$I31),$L$62:$L$3061,0))</f>
        <v>0</v>
      </c>
      <c r="CD31" s="406">
        <f t="array" ref="CD31">SUM(IF(($G$62:$G$3061=$G31)*($E$62:$E$3061=CD$6)*($I$62:$I$3061=$I31),$L$62:$L$3061,0))</f>
        <v>0</v>
      </c>
      <c r="CE31" s="406">
        <f t="array" ref="CE31">SUM(IF(($G$62:$G$3061=$G31)*($E$62:$E$3061=CE$6)*($I$62:$I$3061=$I31),$L$62:$L$3061,0))</f>
        <v>0</v>
      </c>
      <c r="CF31" s="406">
        <f t="array" ref="CF31">SUM(IF(($G$62:$G$3061=$G31)*($E$62:$E$3061=CF$6)*($I$62:$I$3061=$I31),$L$62:$L$3061,0))</f>
        <v>0</v>
      </c>
      <c r="CG31" s="406">
        <f t="array" ref="CG31">SUM(IF(($G$62:$G$3061=$G31)*($E$62:$E$3061=CG$6)*($I$62:$I$3061=$I31),$L$62:$L$3061,0))</f>
        <v>0</v>
      </c>
      <c r="CH31" s="406">
        <f t="array" ref="CH31">SUM(IF(($G$62:$G$3061=$G31)*($E$62:$E$3061=CH$6)*($I$62:$I$3061=$I31),$L$62:$L$3061,0))</f>
        <v>0</v>
      </c>
      <c r="CI31" s="406">
        <f t="array" ref="CI31">SUM(IF(($G$62:$G$3061=$G31)*($E$62:$E$3061=CI$6)*($I$62:$I$3061=$I31),$L$62:$L$3061,0))</f>
        <v>0</v>
      </c>
      <c r="CJ31" s="406">
        <f t="array" ref="CJ31">SUM(IF(($G$62:$G$3061=$G31)*($E$62:$E$3061=CJ$6)*($I$62:$I$3061=$I31),$L$62:$L$3061,0))</f>
        <v>0</v>
      </c>
      <c r="CK31" s="406">
        <f t="array" ref="CK31">SUM(IF(($G$62:$G$3061=$G31)*($E$62:$E$3061=CK$6)*($I$62:$I$3061=$I31),$L$62:$L$3061,0))</f>
        <v>0</v>
      </c>
      <c r="CL31" s="406">
        <f t="array" ref="CL31">SUM(IF(($G$62:$G$3061=$G31)*($E$62:$E$3061=CL$6)*($I$62:$I$3061=$I31),$L$62:$L$3061,0))</f>
        <v>0</v>
      </c>
      <c r="CM31" s="406">
        <f t="array" ref="CM31">SUM(IF(($G$62:$G$3061=$G31)*($E$62:$E$3061=CM$6)*($I$62:$I$3061=$I31),$L$62:$L$3061,0))</f>
        <v>0</v>
      </c>
      <c r="CN31" s="406">
        <f t="array" ref="CN31">SUM(IF(($G$62:$G$3061=$G31)*($E$62:$E$3061=CN$6)*($I$62:$I$3061=$I31),$L$62:$L$3061,0))</f>
        <v>0</v>
      </c>
      <c r="CO31" s="406">
        <f t="array" ref="CO31">SUM(IF(($G$62:$G$3061=$G31)*($E$62:$E$3061=CO$6)*($I$62:$I$3061=$I31),$L$62:$L$3061,0))</f>
        <v>0</v>
      </c>
      <c r="CP31" s="406">
        <f t="array" ref="CP31">SUM(IF(($G$62:$G$3061=$G31)*($E$62:$E$3061=CP$6)*($I$62:$I$3061=$I31),$L$62:$L$3061,0))</f>
        <v>0</v>
      </c>
      <c r="CQ31" s="406">
        <f t="array" ref="CQ31">SUM(IF(($G$62:$G$3061=$G31)*($E$62:$E$3061=CQ$6)*($I$62:$I$3061=$I31),$L$62:$L$3061,0))</f>
        <v>0</v>
      </c>
      <c r="CR31" s="406">
        <f t="array" ref="CR31">SUM(IF(($G$62:$G$3061=$G31)*($E$62:$E$3061=CR$6)*($I$62:$I$3061=$I31),$L$62:$L$3061,0))</f>
        <v>0</v>
      </c>
      <c r="CS31" s="406">
        <f t="array" ref="CS31">SUM(IF(($G$62:$G$3061=$G31)*($E$62:$E$3061=CS$6)*($I$62:$I$3061=$I31),$L$62:$L$3061,0))</f>
        <v>0</v>
      </c>
      <c r="CT31" s="406">
        <f t="array" ref="CT31">SUM(IF(($G$62:$G$3061=$G31)*($E$62:$E$3061=CT$6)*($I$62:$I$3061=$I31),$L$62:$L$3061,0))</f>
        <v>0</v>
      </c>
      <c r="CU31" s="406">
        <f t="array" ref="CU31">SUM(IF(($G$62:$G$3061=$G31)*($E$62:$E$3061=CU$6)*($I$62:$I$3061=$I31),$L$62:$L$3061,0))</f>
        <v>0</v>
      </c>
      <c r="CV31" s="406">
        <f t="array" ref="CV31">SUM(IF(($G$62:$G$3061=$G31)*($E$62:$E$3061=CV$6)*($I$62:$I$3061=$I31),$L$62:$L$3061,0))</f>
        <v>0</v>
      </c>
      <c r="CW31" s="406">
        <f t="array" ref="CW31">SUM(IF(($G$62:$G$3061=$G31)*($E$62:$E$3061=CW$6)*($I$62:$I$3061=$I31),$L$62:$L$3061,0))</f>
        <v>0</v>
      </c>
      <c r="CX31" s="406">
        <f t="array" ref="CX31">SUM(IF(($G$62:$G$3061=$G31)*($E$62:$E$3061=CX$6)*($I$62:$I$3061=$I31),$L$62:$L$3061,0))</f>
        <v>0</v>
      </c>
      <c r="CY31" s="406">
        <f t="array" ref="CY31">SUM(IF(($G$62:$G$3061=$G31)*($E$62:$E$3061=CY$6)*($I$62:$I$3061=$I31),$L$62:$L$3061,0))</f>
        <v>0</v>
      </c>
      <c r="CZ31" s="406">
        <f t="array" ref="CZ31">SUM(IF(($G$62:$G$3061=$G31)*($E$62:$E$3061=CZ$6)*($I$62:$I$3061=$I31),$L$62:$L$3061,0))</f>
        <v>0</v>
      </c>
      <c r="DA31" s="406">
        <f t="array" ref="DA31">SUM(IF(($G$62:$G$3061=$G31)*($E$62:$E$3061=DA$6)*($I$62:$I$3061=$I31),$L$62:$L$3061,0))</f>
        <v>0</v>
      </c>
      <c r="DB31" s="406">
        <f t="array" ref="DB31">SUM(IF(($G$62:$G$3061=$G31)*($E$62:$E$3061=DB$6)*($I$62:$I$3061=$I31),$L$62:$L$3061,0))</f>
        <v>0</v>
      </c>
      <c r="DC31" s="406">
        <f t="array" ref="DC31">SUM(IF(($G$62:$G$3061=$G31)*($E$62:$E$3061=DC$6)*($I$62:$I$3061=$I31),$L$62:$L$3061,0))</f>
        <v>0</v>
      </c>
      <c r="DD31" s="406">
        <f t="array" ref="DD31">SUM(IF(($G$62:$G$3061=$G31)*($E$62:$E$3061=DD$6)*($I$62:$I$3061=$I31),$L$62:$L$3061,0))</f>
        <v>0</v>
      </c>
      <c r="DE31" s="406">
        <f t="array" ref="DE31">SUM(IF(($G$62:$G$3061=$G31)*($E$62:$E$3061=DE$6)*($I$62:$I$3061=$I31),$L$62:$L$3061,0))</f>
        <v>0</v>
      </c>
      <c r="DF31" s="406">
        <f t="array" ref="DF31">SUM(IF(($G$62:$G$3061=$G31)*($E$62:$E$3061=DF$6)*($I$62:$I$3061=$I31),$L$62:$L$3061,0))</f>
        <v>0</v>
      </c>
      <c r="DG31" s="406">
        <f t="array" ref="DG31">SUM(IF(($G$62:$G$3061=$G31)*($E$62:$E$3061=DG$6)*($I$62:$I$3061=$I31),$L$62:$L$3061,0))</f>
        <v>0</v>
      </c>
      <c r="DH31" s="406">
        <f t="array" ref="DH31">SUM(IF(($G$62:$G$3061=$G31)*($E$62:$E$3061=DH$6)*($I$62:$I$3061=$I31),$L$62:$L$3061,0))</f>
        <v>0</v>
      </c>
      <c r="DI31" s="406">
        <f t="array" ref="DI31">SUM(IF(($G$62:$G$3061=$G31)*($E$62:$E$3061=DI$6)*($I$62:$I$3061=$I31),$L$62:$L$3061,0))</f>
        <v>0</v>
      </c>
      <c r="DJ31" s="406">
        <f t="array" ref="DJ31">SUM(IF(($G$62:$G$3061=$G31)*($E$62:$E$3061=DJ$6)*($I$62:$I$3061=$I31),$L$62:$L$3061,0))</f>
        <v>0</v>
      </c>
      <c r="DK31" s="406">
        <f t="array" ref="DK31">SUM(IF(($G$62:$G$3061=$G31)*($E$62:$E$3061=DK$6)*($I$62:$I$3061=$I31),$L$62:$L$3061,0))</f>
        <v>0</v>
      </c>
      <c r="DL31" s="406">
        <f t="array" ref="DL31">SUM(IF(($G$62:$G$3061=$G31)*($E$62:$E$3061=DL$6)*($I$62:$I$3061=$I31),$L$62:$L$3061,0))</f>
        <v>0</v>
      </c>
      <c r="DM31" s="406">
        <f t="array" ref="DM31">SUM(IF(($G$62:$G$3061=$G31)*($E$62:$E$3061=DM$6)*($I$62:$I$3061=$I31),$L$62:$L$3061,0))</f>
        <v>0</v>
      </c>
      <c r="DN31" s="406">
        <f t="array" ref="DN31">SUM(IF(($G$62:$G$3061=$G31)*($E$62:$E$3061=DN$6)*($I$62:$I$3061=$I31),$L$62:$L$3061,0))</f>
        <v>0</v>
      </c>
      <c r="DO31" s="406">
        <f t="array" ref="DO31">SUM(IF(($G$62:$G$3061=$G31)*($E$62:$E$3061=DO$6)*($I$62:$I$3061=$I31),$L$62:$L$3061,0))</f>
        <v>0</v>
      </c>
      <c r="DP31" s="406">
        <f t="array" ref="DP31">SUM(IF(($G$62:$G$3061=$G31)*($E$62:$E$3061=DP$6)*($I$62:$I$3061=$I31),$L$62:$L$3061,0))</f>
        <v>0</v>
      </c>
      <c r="DQ31" s="406">
        <f t="array" ref="DQ31">SUM(IF(($G$62:$G$3061=$G31)*($E$62:$E$3061=DQ$6)*($I$62:$I$3061=$I31),$L$62:$L$3061,0))</f>
        <v>0</v>
      </c>
      <c r="DR31" s="406">
        <f t="array" ref="DR31">SUM(IF(($G$62:$G$3061=$G31)*($E$62:$E$3061=DR$6)*($I$62:$I$3061=$I31),$L$62:$L$3061,0))</f>
        <v>0</v>
      </c>
      <c r="DS31" s="406">
        <f t="array" ref="DS31">SUM(IF(($G$62:$G$3061=$G31)*($E$62:$E$3061=DS$6)*($I$62:$I$3061=$I31),$L$62:$L$3061,0))</f>
        <v>0</v>
      </c>
      <c r="DT31" s="406">
        <f t="array" ref="DT31">SUM(IF(($G$62:$G$3061=$G31)*($E$62:$E$3061=DT$6)*($I$62:$I$3061=$I31),$L$62:$L$3061,0))</f>
        <v>0</v>
      </c>
      <c r="DU31" s="406">
        <f t="array" ref="DU31">SUM(IF(($G$62:$G$3061=$G31)*($E$62:$E$3061=DU$6)*($I$62:$I$3061=$I31),$L$62:$L$3061,0))</f>
        <v>0</v>
      </c>
    </row>
    <row r="32" spans="3:214" ht="14.25" hidden="1" customHeight="1" x14ac:dyDescent="0.15">
      <c r="C32" s="362"/>
      <c r="D32" s="362"/>
      <c r="E32" s="354" t="str">
        <f t="shared" si="1"/>
        <v/>
      </c>
      <c r="F32" s="362"/>
      <c r="G32" s="362" t="str">
        <f>G31</f>
        <v>店舗通路</v>
      </c>
      <c r="H32" s="407"/>
      <c r="I32" s="531" t="str">
        <f>IF(COUNT(U31:AI31)-COUNTIF(U31:AI31,0)&lt;=1,"",INDEX($U$5:$AI$5,0,MATCH(LARGE(U31:AI31,2),U31:AI31,0)))</f>
        <v/>
      </c>
      <c r="J32" s="408"/>
      <c r="K32" s="408"/>
      <c r="L32" s="408"/>
      <c r="M32" s="408"/>
      <c r="N32" s="410"/>
      <c r="O32" s="410"/>
      <c r="P32" s="82"/>
      <c r="R32" s="1" t="str">
        <f>IF(R31="","",IF(L31-R31=0,"",L31-R31))</f>
        <v/>
      </c>
      <c r="S32" s="162" t="str">
        <f>IF(R32="","",R32/SUM(R31:R32))</f>
        <v/>
      </c>
      <c r="U32" s="406"/>
      <c r="V32" s="406"/>
      <c r="W32" s="406"/>
      <c r="X32" s="406"/>
      <c r="Y32" s="406"/>
      <c r="Z32" s="406"/>
      <c r="AA32" s="406"/>
      <c r="AB32" s="406"/>
      <c r="AC32" s="406"/>
      <c r="AD32" s="406"/>
      <c r="AE32" s="406"/>
      <c r="AF32" s="406"/>
      <c r="AG32" s="406"/>
      <c r="AH32" s="406"/>
      <c r="AI32" s="406"/>
      <c r="AS32" s="406">
        <f t="array" ref="AS32">SUM(IF(($G$62:$G$3061=$G32)*($E$62:$E$3061=AS$6)*($I$62:$I$3061=$I32),$L$62:$L$3061,0))</f>
        <v>0</v>
      </c>
      <c r="AT32" s="406">
        <f t="array" ref="AT32">SUM(IF(($G$62:$G$3061=$G32)*($E$62:$E$3061=AT$6)*($I$62:$I$3061=$I32),$L$62:$L$3061,0))</f>
        <v>0</v>
      </c>
      <c r="AU32" s="406">
        <f t="array" ref="AU32">SUM(IF(($G$62:$G$3061=$G32)*($E$62:$E$3061=AU$6)*($I$62:$I$3061=$I32),$L$62:$L$3061,0))</f>
        <v>0</v>
      </c>
      <c r="AV32" s="406">
        <f t="array" ref="AV32">SUM(IF(($G$62:$G$3061=$G32)*($E$62:$E$3061=AV$6)*($I$62:$I$3061=$I32),$L$62:$L$3061,0))</f>
        <v>0</v>
      </c>
      <c r="AW32" s="406">
        <f t="array" ref="AW32">SUM(IF(($G$62:$G$3061=$G32)*($E$62:$E$3061=AW$6)*($I$62:$I$3061=$I32),$L$62:$L$3061,0))</f>
        <v>0</v>
      </c>
      <c r="AX32" s="406">
        <f t="array" ref="AX32">SUM(IF(($G$62:$G$3061=$G32)*($E$62:$E$3061=AX$6)*($I$62:$I$3061=$I32),$L$62:$L$3061,0))</f>
        <v>0</v>
      </c>
      <c r="AY32" s="406">
        <f t="array" ref="AY32">SUM(IF(($G$62:$G$3061=$G32)*($E$62:$E$3061=AY$6)*($I$62:$I$3061=$I32),$L$62:$L$3061,0))</f>
        <v>0</v>
      </c>
      <c r="AZ32" s="406">
        <f t="array" ref="AZ32">SUM(IF(($G$62:$G$3061=$G32)*($E$62:$E$3061=AZ$6)*($I$62:$I$3061=$I32),$L$62:$L$3061,0))</f>
        <v>0</v>
      </c>
      <c r="BA32" s="406">
        <f t="array" ref="BA32">SUM(IF(($G$62:$G$3061=$G32)*($E$62:$E$3061=BA$6)*($I$62:$I$3061=$I32),$L$62:$L$3061,0))</f>
        <v>0</v>
      </c>
      <c r="BB32" s="406">
        <f t="array" ref="BB32">SUM(IF(($G$62:$G$3061=$G32)*($E$62:$E$3061=BB$6)*($I$62:$I$3061=$I32),$L$62:$L$3061,0))</f>
        <v>0</v>
      </c>
      <c r="BC32" s="406">
        <f t="array" ref="BC32">SUM(IF(($G$62:$G$3061=$G32)*($E$62:$E$3061=BC$6)*($I$62:$I$3061=$I32),$L$62:$L$3061,0))</f>
        <v>0</v>
      </c>
      <c r="BD32" s="406">
        <f t="array" ref="BD32">SUM(IF(($G$62:$G$3061=$G32)*($E$62:$E$3061=BD$6)*($I$62:$I$3061=$I32),$L$62:$L$3061,0))</f>
        <v>0</v>
      </c>
      <c r="BE32" s="406">
        <f t="array" ref="BE32">SUM(IF(($G$62:$G$3061=$G32)*($E$62:$E$3061=BE$6)*($I$62:$I$3061=$I32),$L$62:$L$3061,0))</f>
        <v>0</v>
      </c>
      <c r="BF32" s="406">
        <f t="array" ref="BF32">SUM(IF(($G$62:$G$3061=$G32)*($E$62:$E$3061=BF$6)*($I$62:$I$3061=$I32),$L$62:$L$3061,0))</f>
        <v>0</v>
      </c>
      <c r="BG32" s="406">
        <f t="array" ref="BG32">SUM(IF(($G$62:$G$3061=$G32)*($E$62:$E$3061=BG$6)*($I$62:$I$3061=$I32),$L$62:$L$3061,0))</f>
        <v>0</v>
      </c>
      <c r="BH32" s="406">
        <f t="array" ref="BH32">SUM(IF(($G$62:$G$3061=$G32)*($E$62:$E$3061=BH$6)*($I$62:$I$3061=$I32),$L$62:$L$3061,0))</f>
        <v>0</v>
      </c>
      <c r="BI32" s="406">
        <f t="array" ref="BI32">SUM(IF(($G$62:$G$3061=$G32)*($E$62:$E$3061=BI$6)*($I$62:$I$3061=$I32),$L$62:$L$3061,0))</f>
        <v>0</v>
      </c>
      <c r="BJ32" s="406">
        <f t="array" ref="BJ32">SUM(IF(($G$62:$G$3061=$G32)*($E$62:$E$3061=BJ$6)*($I$62:$I$3061=$I32),$L$62:$L$3061,0))</f>
        <v>0</v>
      </c>
      <c r="BK32" s="406">
        <f t="array" ref="BK32">SUM(IF(($G$62:$G$3061=$G32)*($E$62:$E$3061=BK$6)*($I$62:$I$3061=$I32),$L$62:$L$3061,0))</f>
        <v>0</v>
      </c>
      <c r="BL32" s="406">
        <f t="array" ref="BL32">SUM(IF(($G$62:$G$3061=$G32)*($E$62:$E$3061=BL$6)*($I$62:$I$3061=$I32),$L$62:$L$3061,0))</f>
        <v>0</v>
      </c>
      <c r="BM32" s="406">
        <f t="array" ref="BM32">SUM(IF(($G$62:$G$3061=$G32)*($E$62:$E$3061=BM$6)*($I$62:$I$3061=$I32),$L$62:$L$3061,0))</f>
        <v>0</v>
      </c>
      <c r="BN32" s="406">
        <f t="array" ref="BN32">SUM(IF(($G$62:$G$3061=$G32)*($E$62:$E$3061=BN$6)*($I$62:$I$3061=$I32),$L$62:$L$3061,0))</f>
        <v>0</v>
      </c>
      <c r="BO32" s="406">
        <f t="array" ref="BO32">SUM(IF(($G$62:$G$3061=$G32)*($E$62:$E$3061=BO$6)*($I$62:$I$3061=$I32),$L$62:$L$3061,0))</f>
        <v>0</v>
      </c>
      <c r="BP32" s="406">
        <f t="array" ref="BP32">SUM(IF(($G$62:$G$3061=$G32)*($E$62:$E$3061=BP$6)*($I$62:$I$3061=$I32),$L$62:$L$3061,0))</f>
        <v>0</v>
      </c>
      <c r="BQ32" s="406">
        <f t="array" ref="BQ32">SUM(IF(($G$62:$G$3061=$G32)*($E$62:$E$3061=BQ$6)*($I$62:$I$3061=$I32),$L$62:$L$3061,0))</f>
        <v>0</v>
      </c>
      <c r="BR32" s="406">
        <f t="array" ref="BR32">SUM(IF(($G$62:$G$3061=$G32)*($E$62:$E$3061=BR$6)*($I$62:$I$3061=$I32),$L$62:$L$3061,0))</f>
        <v>0</v>
      </c>
      <c r="BS32" s="406">
        <f t="array" ref="BS32">SUM(IF(($G$62:$G$3061=$G32)*($E$62:$E$3061=BS$6)*($I$62:$I$3061=$I32),$L$62:$L$3061,0))</f>
        <v>0</v>
      </c>
      <c r="BT32" s="406">
        <f t="array" ref="BT32">SUM(IF(($G$62:$G$3061=$G32)*($E$62:$E$3061=BT$6)*($I$62:$I$3061=$I32),$L$62:$L$3061,0))</f>
        <v>0</v>
      </c>
      <c r="BU32" s="406">
        <f t="array" ref="BU32">SUM(IF(($G$62:$G$3061=$G32)*($E$62:$E$3061=BU$6)*($I$62:$I$3061=$I32),$L$62:$L$3061,0))</f>
        <v>0</v>
      </c>
      <c r="BV32" s="406">
        <f t="array" ref="BV32">SUM(IF(($G$62:$G$3061=$G32)*($E$62:$E$3061=BV$6)*($I$62:$I$3061=$I32),$L$62:$L$3061,0))</f>
        <v>0</v>
      </c>
      <c r="BW32" s="406">
        <f t="array" ref="BW32">SUM(IF(($G$62:$G$3061=$G32)*($E$62:$E$3061=BW$6)*($I$62:$I$3061=$I32),$L$62:$L$3061,0))</f>
        <v>0</v>
      </c>
      <c r="BX32" s="406">
        <f t="array" ref="BX32">SUM(IF(($G$62:$G$3061=$G32)*($E$62:$E$3061=BX$6)*($I$62:$I$3061=$I32),$L$62:$L$3061,0))</f>
        <v>0</v>
      </c>
      <c r="BY32" s="406">
        <f t="array" ref="BY32">SUM(IF(($G$62:$G$3061=$G32)*($E$62:$E$3061=BY$6)*($I$62:$I$3061=$I32),$L$62:$L$3061,0))</f>
        <v>0</v>
      </c>
      <c r="BZ32" s="406">
        <f t="array" ref="BZ32">SUM(IF(($G$62:$G$3061=$G32)*($E$62:$E$3061=BZ$6)*($I$62:$I$3061=$I32),$L$62:$L$3061,0))</f>
        <v>0</v>
      </c>
      <c r="CA32" s="406">
        <f t="array" ref="CA32">SUM(IF(($G$62:$G$3061=$G32)*($E$62:$E$3061=CA$6)*($I$62:$I$3061=$I32),$L$62:$L$3061,0))</f>
        <v>0</v>
      </c>
      <c r="CB32" s="406">
        <f t="array" ref="CB32">SUM(IF(($G$62:$G$3061=$G32)*($E$62:$E$3061=CB$6)*($I$62:$I$3061=$I32),$L$62:$L$3061,0))</f>
        <v>0</v>
      </c>
      <c r="CC32" s="406">
        <f t="array" ref="CC32">SUM(IF(($G$62:$G$3061=$G32)*($E$62:$E$3061=CC$6)*($I$62:$I$3061=$I32),$L$62:$L$3061,0))</f>
        <v>0</v>
      </c>
      <c r="CD32" s="406">
        <f t="array" ref="CD32">SUM(IF(($G$62:$G$3061=$G32)*($E$62:$E$3061=CD$6)*($I$62:$I$3061=$I32),$L$62:$L$3061,0))</f>
        <v>0</v>
      </c>
      <c r="CE32" s="406">
        <f t="array" ref="CE32">SUM(IF(($G$62:$G$3061=$G32)*($E$62:$E$3061=CE$6)*($I$62:$I$3061=$I32),$L$62:$L$3061,0))</f>
        <v>0</v>
      </c>
      <c r="CF32" s="406">
        <f t="array" ref="CF32">SUM(IF(($G$62:$G$3061=$G32)*($E$62:$E$3061=CF$6)*($I$62:$I$3061=$I32),$L$62:$L$3061,0))</f>
        <v>0</v>
      </c>
      <c r="CG32" s="406">
        <f t="array" ref="CG32">SUM(IF(($G$62:$G$3061=$G32)*($E$62:$E$3061=CG$6)*($I$62:$I$3061=$I32),$L$62:$L$3061,0))</f>
        <v>0</v>
      </c>
      <c r="CH32" s="406">
        <f t="array" ref="CH32">SUM(IF(($G$62:$G$3061=$G32)*($E$62:$E$3061=CH$6)*($I$62:$I$3061=$I32),$L$62:$L$3061,0))</f>
        <v>0</v>
      </c>
      <c r="CI32" s="406">
        <f t="array" ref="CI32">SUM(IF(($G$62:$G$3061=$G32)*($E$62:$E$3061=CI$6)*($I$62:$I$3061=$I32),$L$62:$L$3061,0))</f>
        <v>0</v>
      </c>
      <c r="CJ32" s="406">
        <f t="array" ref="CJ32">SUM(IF(($G$62:$G$3061=$G32)*($E$62:$E$3061=CJ$6)*($I$62:$I$3061=$I32),$L$62:$L$3061,0))</f>
        <v>0</v>
      </c>
      <c r="CK32" s="406">
        <f t="array" ref="CK32">SUM(IF(($G$62:$G$3061=$G32)*($E$62:$E$3061=CK$6)*($I$62:$I$3061=$I32),$L$62:$L$3061,0))</f>
        <v>0</v>
      </c>
      <c r="CL32" s="406">
        <f t="array" ref="CL32">SUM(IF(($G$62:$G$3061=$G32)*($E$62:$E$3061=CL$6)*($I$62:$I$3061=$I32),$L$62:$L$3061,0))</f>
        <v>0</v>
      </c>
      <c r="CM32" s="406">
        <f t="array" ref="CM32">SUM(IF(($G$62:$G$3061=$G32)*($E$62:$E$3061=CM$6)*($I$62:$I$3061=$I32),$L$62:$L$3061,0))</f>
        <v>0</v>
      </c>
      <c r="CN32" s="406">
        <f t="array" ref="CN32">SUM(IF(($G$62:$G$3061=$G32)*($E$62:$E$3061=CN$6)*($I$62:$I$3061=$I32),$L$62:$L$3061,0))</f>
        <v>0</v>
      </c>
      <c r="CO32" s="406">
        <f t="array" ref="CO32">SUM(IF(($G$62:$G$3061=$G32)*($E$62:$E$3061=CO$6)*($I$62:$I$3061=$I32),$L$62:$L$3061,0))</f>
        <v>0</v>
      </c>
      <c r="CP32" s="406">
        <f t="array" ref="CP32">SUM(IF(($G$62:$G$3061=$G32)*($E$62:$E$3061=CP$6)*($I$62:$I$3061=$I32),$L$62:$L$3061,0))</f>
        <v>0</v>
      </c>
      <c r="CQ32" s="406">
        <f t="array" ref="CQ32">SUM(IF(($G$62:$G$3061=$G32)*($E$62:$E$3061=CQ$6)*($I$62:$I$3061=$I32),$L$62:$L$3061,0))</f>
        <v>0</v>
      </c>
      <c r="CR32" s="406">
        <f t="array" ref="CR32">SUM(IF(($G$62:$G$3061=$G32)*($E$62:$E$3061=CR$6)*($I$62:$I$3061=$I32),$L$62:$L$3061,0))</f>
        <v>0</v>
      </c>
      <c r="CS32" s="406">
        <f t="array" ref="CS32">SUM(IF(($G$62:$G$3061=$G32)*($E$62:$E$3061=CS$6)*($I$62:$I$3061=$I32),$L$62:$L$3061,0))</f>
        <v>0</v>
      </c>
      <c r="CT32" s="406">
        <f t="array" ref="CT32">SUM(IF(($G$62:$G$3061=$G32)*($E$62:$E$3061=CT$6)*($I$62:$I$3061=$I32),$L$62:$L$3061,0))</f>
        <v>0</v>
      </c>
      <c r="CU32" s="406">
        <f t="array" ref="CU32">SUM(IF(($G$62:$G$3061=$G32)*($E$62:$E$3061=CU$6)*($I$62:$I$3061=$I32),$L$62:$L$3061,0))</f>
        <v>0</v>
      </c>
      <c r="CV32" s="406">
        <f t="array" ref="CV32">SUM(IF(($G$62:$G$3061=$G32)*($E$62:$E$3061=CV$6)*($I$62:$I$3061=$I32),$L$62:$L$3061,0))</f>
        <v>0</v>
      </c>
      <c r="CW32" s="406">
        <f t="array" ref="CW32">SUM(IF(($G$62:$G$3061=$G32)*($E$62:$E$3061=CW$6)*($I$62:$I$3061=$I32),$L$62:$L$3061,0))</f>
        <v>0</v>
      </c>
      <c r="CX32" s="406">
        <f t="array" ref="CX32">SUM(IF(($G$62:$G$3061=$G32)*($E$62:$E$3061=CX$6)*($I$62:$I$3061=$I32),$L$62:$L$3061,0))</f>
        <v>0</v>
      </c>
      <c r="CY32" s="406">
        <f t="array" ref="CY32">SUM(IF(($G$62:$G$3061=$G32)*($E$62:$E$3061=CY$6)*($I$62:$I$3061=$I32),$L$62:$L$3061,0))</f>
        <v>0</v>
      </c>
      <c r="CZ32" s="406">
        <f t="array" ref="CZ32">SUM(IF(($G$62:$G$3061=$G32)*($E$62:$E$3061=CZ$6)*($I$62:$I$3061=$I32),$L$62:$L$3061,0))</f>
        <v>0</v>
      </c>
      <c r="DA32" s="406">
        <f t="array" ref="DA32">SUM(IF(($G$62:$G$3061=$G32)*($E$62:$E$3061=DA$6)*($I$62:$I$3061=$I32),$L$62:$L$3061,0))</f>
        <v>0</v>
      </c>
      <c r="DB32" s="406">
        <f t="array" ref="DB32">SUM(IF(($G$62:$G$3061=$G32)*($E$62:$E$3061=DB$6)*($I$62:$I$3061=$I32),$L$62:$L$3061,0))</f>
        <v>0</v>
      </c>
      <c r="DC32" s="406">
        <f t="array" ref="DC32">SUM(IF(($G$62:$G$3061=$G32)*($E$62:$E$3061=DC$6)*($I$62:$I$3061=$I32),$L$62:$L$3061,0))</f>
        <v>0</v>
      </c>
      <c r="DD32" s="406">
        <f t="array" ref="DD32">SUM(IF(($G$62:$G$3061=$G32)*($E$62:$E$3061=DD$6)*($I$62:$I$3061=$I32),$L$62:$L$3061,0))</f>
        <v>0</v>
      </c>
      <c r="DE32" s="406">
        <f t="array" ref="DE32">SUM(IF(($G$62:$G$3061=$G32)*($E$62:$E$3061=DE$6)*($I$62:$I$3061=$I32),$L$62:$L$3061,0))</f>
        <v>0</v>
      </c>
      <c r="DF32" s="406">
        <f t="array" ref="DF32">SUM(IF(($G$62:$G$3061=$G32)*($E$62:$E$3061=DF$6)*($I$62:$I$3061=$I32),$L$62:$L$3061,0))</f>
        <v>0</v>
      </c>
      <c r="DG32" s="406">
        <f t="array" ref="DG32">SUM(IF(($G$62:$G$3061=$G32)*($E$62:$E$3061=DG$6)*($I$62:$I$3061=$I32),$L$62:$L$3061,0))</f>
        <v>0</v>
      </c>
      <c r="DH32" s="406">
        <f t="array" ref="DH32">SUM(IF(($G$62:$G$3061=$G32)*($E$62:$E$3061=DH$6)*($I$62:$I$3061=$I32),$L$62:$L$3061,0))</f>
        <v>0</v>
      </c>
      <c r="DI32" s="406">
        <f t="array" ref="DI32">SUM(IF(($G$62:$G$3061=$G32)*($E$62:$E$3061=DI$6)*($I$62:$I$3061=$I32),$L$62:$L$3061,0))</f>
        <v>0</v>
      </c>
      <c r="DJ32" s="406">
        <f t="array" ref="DJ32">SUM(IF(($G$62:$G$3061=$G32)*($E$62:$E$3061=DJ$6)*($I$62:$I$3061=$I32),$L$62:$L$3061,0))</f>
        <v>0</v>
      </c>
      <c r="DK32" s="406">
        <f t="array" ref="DK32">SUM(IF(($G$62:$G$3061=$G32)*($E$62:$E$3061=DK$6)*($I$62:$I$3061=$I32),$L$62:$L$3061,0))</f>
        <v>0</v>
      </c>
      <c r="DL32" s="406">
        <f t="array" ref="DL32">SUM(IF(($G$62:$G$3061=$G32)*($E$62:$E$3061=DL$6)*($I$62:$I$3061=$I32),$L$62:$L$3061,0))</f>
        <v>0</v>
      </c>
      <c r="DM32" s="406">
        <f t="array" ref="DM32">SUM(IF(($G$62:$G$3061=$G32)*($E$62:$E$3061=DM$6)*($I$62:$I$3061=$I32),$L$62:$L$3061,0))</f>
        <v>0</v>
      </c>
      <c r="DN32" s="406">
        <f t="array" ref="DN32">SUM(IF(($G$62:$G$3061=$G32)*($E$62:$E$3061=DN$6)*($I$62:$I$3061=$I32),$L$62:$L$3061,0))</f>
        <v>0</v>
      </c>
      <c r="DO32" s="406">
        <f t="array" ref="DO32">SUM(IF(($G$62:$G$3061=$G32)*($E$62:$E$3061=DO$6)*($I$62:$I$3061=$I32),$L$62:$L$3061,0))</f>
        <v>0</v>
      </c>
      <c r="DP32" s="406">
        <f t="array" ref="DP32">SUM(IF(($G$62:$G$3061=$G32)*($E$62:$E$3061=DP$6)*($I$62:$I$3061=$I32),$L$62:$L$3061,0))</f>
        <v>0</v>
      </c>
      <c r="DQ32" s="406">
        <f t="array" ref="DQ32">SUM(IF(($G$62:$G$3061=$G32)*($E$62:$E$3061=DQ$6)*($I$62:$I$3061=$I32),$L$62:$L$3061,0))</f>
        <v>0</v>
      </c>
      <c r="DR32" s="406">
        <f t="array" ref="DR32">SUM(IF(($G$62:$G$3061=$G32)*($E$62:$E$3061=DR$6)*($I$62:$I$3061=$I32),$L$62:$L$3061,0))</f>
        <v>0</v>
      </c>
      <c r="DS32" s="406">
        <f t="array" ref="DS32">SUM(IF(($G$62:$G$3061=$G32)*($E$62:$E$3061=DS$6)*($I$62:$I$3061=$I32),$L$62:$L$3061,0))</f>
        <v>0</v>
      </c>
      <c r="DT32" s="406">
        <f t="array" ref="DT32">SUM(IF(($G$62:$G$3061=$G32)*($E$62:$E$3061=DT$6)*($I$62:$I$3061=$I32),$L$62:$L$3061,0))</f>
        <v>0</v>
      </c>
      <c r="DU32" s="406">
        <f t="array" ref="DU32">SUM(IF(($G$62:$G$3061=$G32)*($E$62:$E$3061=DU$6)*($I$62:$I$3061=$I32),$L$62:$L$3061,0))</f>
        <v>0</v>
      </c>
    </row>
    <row r="33" spans="3:125" ht="14.25" hidden="1" customHeight="1" x14ac:dyDescent="0.15">
      <c r="C33" s="362"/>
      <c r="D33" s="362"/>
      <c r="E33" s="354" t="str">
        <f t="shared" si="1"/>
        <v/>
      </c>
      <c r="F33" s="362"/>
      <c r="G33" s="362" t="s">
        <v>191</v>
      </c>
      <c r="H33" s="407"/>
      <c r="I33" s="409" t="str">
        <f t="shared" si="5"/>
        <v/>
      </c>
      <c r="J33" s="408"/>
      <c r="K33" s="408"/>
      <c r="L33" s="408">
        <f t="array" ref="L33">SUM(IF($G$62:$G$3061=$G33,$L$62:$L$3061,0))</f>
        <v>0</v>
      </c>
      <c r="M33" s="408"/>
      <c r="N33" s="410"/>
      <c r="O33" s="410"/>
      <c r="P33" s="82"/>
      <c r="R33" s="474" t="str">
        <f>IF(MAX(U33:AI33)=0,"",MAX(U33:AI33))</f>
        <v/>
      </c>
      <c r="S33" s="162" t="str">
        <f t="shared" si="6"/>
        <v/>
      </c>
      <c r="T33" s="1" t="str">
        <f>IF($L33=0,"",ROUND(SUMPRODUCT(U$6:AI$6,U33:AI33)/$L33,3))</f>
        <v/>
      </c>
      <c r="U33" s="406">
        <f t="array" ref="U33">SUM(IF(($G$62:$G$3061=$G33)*($I$62:$I$3061=U$5),$L$62:$L$3061,0))</f>
        <v>0</v>
      </c>
      <c r="V33" s="406">
        <f t="array" ref="V33">SUM(IF(($G$62:$G$3061=$G33)*($I$62:$I$3061=V$5),$L$62:$L$3061,0))</f>
        <v>0</v>
      </c>
      <c r="W33" s="406">
        <f t="array" ref="W33">SUM(IF(($G$62:$G$3061=$G33)*($I$62:$I$3061=W$5),$L$62:$L$3061,0))</f>
        <v>0</v>
      </c>
      <c r="X33" s="406">
        <f t="array" ref="X33">SUM(IF(($G$62:$G$3061=$G33)*($I$62:$I$3061=X$5),$L$62:$L$3061,0))</f>
        <v>0</v>
      </c>
      <c r="Y33" s="406">
        <f t="array" ref="Y33">SUM(IF(($G$62:$G$3061=$G33)*($I$62:$I$3061=Y$5),$L$62:$L$3061,0))</f>
        <v>0</v>
      </c>
      <c r="Z33" s="406">
        <f t="array" ref="Z33">SUM(IF(($G$62:$G$3061=$G33)*($I$62:$I$3061=Z$5),$L$62:$L$3061,0))</f>
        <v>0</v>
      </c>
      <c r="AA33" s="406">
        <f t="array" ref="AA33">SUM(IF(($G$62:$G$3061=$G33)*($I$62:$I$3061=AA$5),$L$62:$L$3061,0))</f>
        <v>0</v>
      </c>
      <c r="AB33" s="406">
        <f t="array" ref="AB33">SUM(IF(($G$62:$G$3061=$G33)*($I$62:$I$3061=AB$5),$L$62:$L$3061,0))</f>
        <v>0</v>
      </c>
      <c r="AC33" s="406">
        <f t="array" ref="AC33">SUM(IF(($G$62:$G$3061=$G33)*($I$62:$I$3061=AC$5),$L$62:$L$3061,0))</f>
        <v>0</v>
      </c>
      <c r="AD33" s="406">
        <f t="array" ref="AD33">SUM(IF(($G$62:$G$3061=$G33)*($I$62:$I$3061=AD$5),$L$62:$L$3061,0))</f>
        <v>0</v>
      </c>
      <c r="AE33" s="406">
        <f t="array" ref="AE33">SUM(IF(($G$62:$G$3061=$G33)*($I$62:$I$3061=AE$5),$L$62:$L$3061,0))</f>
        <v>0</v>
      </c>
      <c r="AF33" s="406">
        <f t="array" ref="AF33">SUM(IF(($G$62:$G$3061=$G33)*($I$62:$I$3061=AF$5),$L$62:$L$3061,0))</f>
        <v>0</v>
      </c>
      <c r="AG33" s="406">
        <f t="array" ref="AG33">SUM(IF(($G$62:$G$3061=$G33)*($I$62:$I$3061=AG$5),$L$62:$L$3061,0))</f>
        <v>0</v>
      </c>
      <c r="AH33" s="406">
        <f t="array" ref="AH33">SUM(IF(($G$62:$G$3061=$G33)*($I$62:$I$3061=AH$5),$L$62:$L$3061,0))</f>
        <v>0</v>
      </c>
      <c r="AI33" s="406">
        <f t="array" ref="AI33">SUM(IF(($G$62:$G$3061=$G33)*($I$62:$I$3061=AI$5),$L$62:$L$3061,0))</f>
        <v>0</v>
      </c>
      <c r="AS33" s="406">
        <f t="array" ref="AS33">SUM(IF(($G$62:$G$3061=$G33)*($E$62:$E$3061=AS$6)*($I$62:$I$3061=$I33),$L$62:$L$3061,0))</f>
        <v>0</v>
      </c>
      <c r="AT33" s="406">
        <f t="array" ref="AT33">SUM(IF(($G$62:$G$3061=$G33)*($E$62:$E$3061=AT$6)*($I$62:$I$3061=$I33),$L$62:$L$3061,0))</f>
        <v>0</v>
      </c>
      <c r="AU33" s="406">
        <f t="array" ref="AU33">SUM(IF(($G$62:$G$3061=$G33)*($E$62:$E$3061=AU$6)*($I$62:$I$3061=$I33),$L$62:$L$3061,0))</f>
        <v>0</v>
      </c>
      <c r="AV33" s="406">
        <f t="array" ref="AV33">SUM(IF(($G$62:$G$3061=$G33)*($E$62:$E$3061=AV$6)*($I$62:$I$3061=$I33),$L$62:$L$3061,0))</f>
        <v>0</v>
      </c>
      <c r="AW33" s="406">
        <f t="array" ref="AW33">SUM(IF(($G$62:$G$3061=$G33)*($E$62:$E$3061=AW$6)*($I$62:$I$3061=$I33),$L$62:$L$3061,0))</f>
        <v>0</v>
      </c>
      <c r="AX33" s="406">
        <f t="array" ref="AX33">SUM(IF(($G$62:$G$3061=$G33)*($E$62:$E$3061=AX$6)*($I$62:$I$3061=$I33),$L$62:$L$3061,0))</f>
        <v>0</v>
      </c>
      <c r="AY33" s="406">
        <f t="array" ref="AY33">SUM(IF(($G$62:$G$3061=$G33)*($E$62:$E$3061=AY$6)*($I$62:$I$3061=$I33),$L$62:$L$3061,0))</f>
        <v>0</v>
      </c>
      <c r="AZ33" s="406">
        <f t="array" ref="AZ33">SUM(IF(($G$62:$G$3061=$G33)*($E$62:$E$3061=AZ$6)*($I$62:$I$3061=$I33),$L$62:$L$3061,0))</f>
        <v>0</v>
      </c>
      <c r="BA33" s="406">
        <f t="array" ref="BA33">SUM(IF(($G$62:$G$3061=$G33)*($E$62:$E$3061=BA$6)*($I$62:$I$3061=$I33),$L$62:$L$3061,0))</f>
        <v>0</v>
      </c>
      <c r="BB33" s="406">
        <f t="array" ref="BB33">SUM(IF(($G$62:$G$3061=$G33)*($E$62:$E$3061=BB$6)*($I$62:$I$3061=$I33),$L$62:$L$3061,0))</f>
        <v>0</v>
      </c>
      <c r="BC33" s="406">
        <f t="array" ref="BC33">SUM(IF(($G$62:$G$3061=$G33)*($E$62:$E$3061=BC$6)*($I$62:$I$3061=$I33),$L$62:$L$3061,0))</f>
        <v>0</v>
      </c>
      <c r="BD33" s="406">
        <f t="array" ref="BD33">SUM(IF(($G$62:$G$3061=$G33)*($E$62:$E$3061=BD$6)*($I$62:$I$3061=$I33),$L$62:$L$3061,0))</f>
        <v>0</v>
      </c>
      <c r="BE33" s="406">
        <f t="array" ref="BE33">SUM(IF(($G$62:$G$3061=$G33)*($E$62:$E$3061=BE$6)*($I$62:$I$3061=$I33),$L$62:$L$3061,0))</f>
        <v>0</v>
      </c>
      <c r="BF33" s="406">
        <f t="array" ref="BF33">SUM(IF(($G$62:$G$3061=$G33)*($E$62:$E$3061=BF$6)*($I$62:$I$3061=$I33),$L$62:$L$3061,0))</f>
        <v>0</v>
      </c>
      <c r="BG33" s="406">
        <f t="array" ref="BG33">SUM(IF(($G$62:$G$3061=$G33)*($E$62:$E$3061=BG$6)*($I$62:$I$3061=$I33),$L$62:$L$3061,0))</f>
        <v>0</v>
      </c>
      <c r="BH33" s="406">
        <f t="array" ref="BH33">SUM(IF(($G$62:$G$3061=$G33)*($E$62:$E$3061=BH$6)*($I$62:$I$3061=$I33),$L$62:$L$3061,0))</f>
        <v>0</v>
      </c>
      <c r="BI33" s="406">
        <f t="array" ref="BI33">SUM(IF(($G$62:$G$3061=$G33)*($E$62:$E$3061=BI$6)*($I$62:$I$3061=$I33),$L$62:$L$3061,0))</f>
        <v>0</v>
      </c>
      <c r="BJ33" s="406">
        <f t="array" ref="BJ33">SUM(IF(($G$62:$G$3061=$G33)*($E$62:$E$3061=BJ$6)*($I$62:$I$3061=$I33),$L$62:$L$3061,0))</f>
        <v>0</v>
      </c>
      <c r="BK33" s="406">
        <f t="array" ref="BK33">SUM(IF(($G$62:$G$3061=$G33)*($E$62:$E$3061=BK$6)*($I$62:$I$3061=$I33),$L$62:$L$3061,0))</f>
        <v>0</v>
      </c>
      <c r="BL33" s="406">
        <f t="array" ref="BL33">SUM(IF(($G$62:$G$3061=$G33)*($E$62:$E$3061=BL$6)*($I$62:$I$3061=$I33),$L$62:$L$3061,0))</f>
        <v>0</v>
      </c>
      <c r="BM33" s="406">
        <f t="array" ref="BM33">SUM(IF(($G$62:$G$3061=$G33)*($E$62:$E$3061=BM$6)*($I$62:$I$3061=$I33),$L$62:$L$3061,0))</f>
        <v>0</v>
      </c>
      <c r="BN33" s="406">
        <f t="array" ref="BN33">SUM(IF(($G$62:$G$3061=$G33)*($E$62:$E$3061=BN$6)*($I$62:$I$3061=$I33),$L$62:$L$3061,0))</f>
        <v>0</v>
      </c>
      <c r="BO33" s="406">
        <f t="array" ref="BO33">SUM(IF(($G$62:$G$3061=$G33)*($E$62:$E$3061=BO$6)*($I$62:$I$3061=$I33),$L$62:$L$3061,0))</f>
        <v>0</v>
      </c>
      <c r="BP33" s="406">
        <f t="array" ref="BP33">SUM(IF(($G$62:$G$3061=$G33)*($E$62:$E$3061=BP$6)*($I$62:$I$3061=$I33),$L$62:$L$3061,0))</f>
        <v>0</v>
      </c>
      <c r="BQ33" s="406">
        <f t="array" ref="BQ33">SUM(IF(($G$62:$G$3061=$G33)*($E$62:$E$3061=BQ$6)*($I$62:$I$3061=$I33),$L$62:$L$3061,0))</f>
        <v>0</v>
      </c>
      <c r="BR33" s="406">
        <f t="array" ref="BR33">SUM(IF(($G$62:$G$3061=$G33)*($E$62:$E$3061=BR$6)*($I$62:$I$3061=$I33),$L$62:$L$3061,0))</f>
        <v>0</v>
      </c>
      <c r="BS33" s="406">
        <f t="array" ref="BS33">SUM(IF(($G$62:$G$3061=$G33)*($E$62:$E$3061=BS$6)*($I$62:$I$3061=$I33),$L$62:$L$3061,0))</f>
        <v>0</v>
      </c>
      <c r="BT33" s="406">
        <f t="array" ref="BT33">SUM(IF(($G$62:$G$3061=$G33)*($E$62:$E$3061=BT$6)*($I$62:$I$3061=$I33),$L$62:$L$3061,0))</f>
        <v>0</v>
      </c>
      <c r="BU33" s="406">
        <f t="array" ref="BU33">SUM(IF(($G$62:$G$3061=$G33)*($E$62:$E$3061=BU$6)*($I$62:$I$3061=$I33),$L$62:$L$3061,0))</f>
        <v>0</v>
      </c>
      <c r="BV33" s="406">
        <f t="array" ref="BV33">SUM(IF(($G$62:$G$3061=$G33)*($E$62:$E$3061=BV$6)*($I$62:$I$3061=$I33),$L$62:$L$3061,0))</f>
        <v>0</v>
      </c>
      <c r="BW33" s="406">
        <f t="array" ref="BW33">SUM(IF(($G$62:$G$3061=$G33)*($E$62:$E$3061=BW$6)*($I$62:$I$3061=$I33),$L$62:$L$3061,0))</f>
        <v>0</v>
      </c>
      <c r="BX33" s="406">
        <f t="array" ref="BX33">SUM(IF(($G$62:$G$3061=$G33)*($E$62:$E$3061=BX$6)*($I$62:$I$3061=$I33),$L$62:$L$3061,0))</f>
        <v>0</v>
      </c>
      <c r="BY33" s="406">
        <f t="array" ref="BY33">SUM(IF(($G$62:$G$3061=$G33)*($E$62:$E$3061=BY$6)*($I$62:$I$3061=$I33),$L$62:$L$3061,0))</f>
        <v>0</v>
      </c>
      <c r="BZ33" s="406">
        <f t="array" ref="BZ33">SUM(IF(($G$62:$G$3061=$G33)*($E$62:$E$3061=BZ$6)*($I$62:$I$3061=$I33),$L$62:$L$3061,0))</f>
        <v>0</v>
      </c>
      <c r="CA33" s="406">
        <f t="array" ref="CA33">SUM(IF(($G$62:$G$3061=$G33)*($E$62:$E$3061=CA$6)*($I$62:$I$3061=$I33),$L$62:$L$3061,0))</f>
        <v>0</v>
      </c>
      <c r="CB33" s="406">
        <f t="array" ref="CB33">SUM(IF(($G$62:$G$3061=$G33)*($E$62:$E$3061=CB$6)*($I$62:$I$3061=$I33),$L$62:$L$3061,0))</f>
        <v>0</v>
      </c>
      <c r="CC33" s="406">
        <f t="array" ref="CC33">SUM(IF(($G$62:$G$3061=$G33)*($E$62:$E$3061=CC$6)*($I$62:$I$3061=$I33),$L$62:$L$3061,0))</f>
        <v>0</v>
      </c>
      <c r="CD33" s="406">
        <f t="array" ref="CD33">SUM(IF(($G$62:$G$3061=$G33)*($E$62:$E$3061=CD$6)*($I$62:$I$3061=$I33),$L$62:$L$3061,0))</f>
        <v>0</v>
      </c>
      <c r="CE33" s="406">
        <f t="array" ref="CE33">SUM(IF(($G$62:$G$3061=$G33)*($E$62:$E$3061=CE$6)*($I$62:$I$3061=$I33),$L$62:$L$3061,0))</f>
        <v>0</v>
      </c>
      <c r="CF33" s="406">
        <f t="array" ref="CF33">SUM(IF(($G$62:$G$3061=$G33)*($E$62:$E$3061=CF$6)*($I$62:$I$3061=$I33),$L$62:$L$3061,0))</f>
        <v>0</v>
      </c>
      <c r="CG33" s="406">
        <f t="array" ref="CG33">SUM(IF(($G$62:$G$3061=$G33)*($E$62:$E$3061=CG$6)*($I$62:$I$3061=$I33),$L$62:$L$3061,0))</f>
        <v>0</v>
      </c>
      <c r="CH33" s="406">
        <f t="array" ref="CH33">SUM(IF(($G$62:$G$3061=$G33)*($E$62:$E$3061=CH$6)*($I$62:$I$3061=$I33),$L$62:$L$3061,0))</f>
        <v>0</v>
      </c>
      <c r="CI33" s="406">
        <f t="array" ref="CI33">SUM(IF(($G$62:$G$3061=$G33)*($E$62:$E$3061=CI$6)*($I$62:$I$3061=$I33),$L$62:$L$3061,0))</f>
        <v>0</v>
      </c>
      <c r="CJ33" s="406">
        <f t="array" ref="CJ33">SUM(IF(($G$62:$G$3061=$G33)*($E$62:$E$3061=CJ$6)*($I$62:$I$3061=$I33),$L$62:$L$3061,0))</f>
        <v>0</v>
      </c>
      <c r="CK33" s="406">
        <f t="array" ref="CK33">SUM(IF(($G$62:$G$3061=$G33)*($E$62:$E$3061=CK$6)*($I$62:$I$3061=$I33),$L$62:$L$3061,0))</f>
        <v>0</v>
      </c>
      <c r="CL33" s="406">
        <f t="array" ref="CL33">SUM(IF(($G$62:$G$3061=$G33)*($E$62:$E$3061=CL$6)*($I$62:$I$3061=$I33),$L$62:$L$3061,0))</f>
        <v>0</v>
      </c>
      <c r="CM33" s="406">
        <f t="array" ref="CM33">SUM(IF(($G$62:$G$3061=$G33)*($E$62:$E$3061=CM$6)*($I$62:$I$3061=$I33),$L$62:$L$3061,0))</f>
        <v>0</v>
      </c>
      <c r="CN33" s="406">
        <f t="array" ref="CN33">SUM(IF(($G$62:$G$3061=$G33)*($E$62:$E$3061=CN$6)*($I$62:$I$3061=$I33),$L$62:$L$3061,0))</f>
        <v>0</v>
      </c>
      <c r="CO33" s="406">
        <f t="array" ref="CO33">SUM(IF(($G$62:$G$3061=$G33)*($E$62:$E$3061=CO$6)*($I$62:$I$3061=$I33),$L$62:$L$3061,0))</f>
        <v>0</v>
      </c>
      <c r="CP33" s="406">
        <f t="array" ref="CP33">SUM(IF(($G$62:$G$3061=$G33)*($E$62:$E$3061=CP$6)*($I$62:$I$3061=$I33),$L$62:$L$3061,0))</f>
        <v>0</v>
      </c>
      <c r="CQ33" s="406">
        <f t="array" ref="CQ33">SUM(IF(($G$62:$G$3061=$G33)*($E$62:$E$3061=CQ$6)*($I$62:$I$3061=$I33),$L$62:$L$3061,0))</f>
        <v>0</v>
      </c>
      <c r="CR33" s="406">
        <f t="array" ref="CR33">SUM(IF(($G$62:$G$3061=$G33)*($E$62:$E$3061=CR$6)*($I$62:$I$3061=$I33),$L$62:$L$3061,0))</f>
        <v>0</v>
      </c>
      <c r="CS33" s="406">
        <f t="array" ref="CS33">SUM(IF(($G$62:$G$3061=$G33)*($E$62:$E$3061=CS$6)*($I$62:$I$3061=$I33),$L$62:$L$3061,0))</f>
        <v>0</v>
      </c>
      <c r="CT33" s="406">
        <f t="array" ref="CT33">SUM(IF(($G$62:$G$3061=$G33)*($E$62:$E$3061=CT$6)*($I$62:$I$3061=$I33),$L$62:$L$3061,0))</f>
        <v>0</v>
      </c>
      <c r="CU33" s="406">
        <f t="array" ref="CU33">SUM(IF(($G$62:$G$3061=$G33)*($E$62:$E$3061=CU$6)*($I$62:$I$3061=$I33),$L$62:$L$3061,0))</f>
        <v>0</v>
      </c>
      <c r="CV33" s="406">
        <f t="array" ref="CV33">SUM(IF(($G$62:$G$3061=$G33)*($E$62:$E$3061=CV$6)*($I$62:$I$3061=$I33),$L$62:$L$3061,0))</f>
        <v>0</v>
      </c>
      <c r="CW33" s="406">
        <f t="array" ref="CW33">SUM(IF(($G$62:$G$3061=$G33)*($E$62:$E$3061=CW$6)*($I$62:$I$3061=$I33),$L$62:$L$3061,0))</f>
        <v>0</v>
      </c>
      <c r="CX33" s="406">
        <f t="array" ref="CX33">SUM(IF(($G$62:$G$3061=$G33)*($E$62:$E$3061=CX$6)*($I$62:$I$3061=$I33),$L$62:$L$3061,0))</f>
        <v>0</v>
      </c>
      <c r="CY33" s="406">
        <f t="array" ref="CY33">SUM(IF(($G$62:$G$3061=$G33)*($E$62:$E$3061=CY$6)*($I$62:$I$3061=$I33),$L$62:$L$3061,0))</f>
        <v>0</v>
      </c>
      <c r="CZ33" s="406">
        <f t="array" ref="CZ33">SUM(IF(($G$62:$G$3061=$G33)*($E$62:$E$3061=CZ$6)*($I$62:$I$3061=$I33),$L$62:$L$3061,0))</f>
        <v>0</v>
      </c>
      <c r="DA33" s="406">
        <f t="array" ref="DA33">SUM(IF(($G$62:$G$3061=$G33)*($E$62:$E$3061=DA$6)*($I$62:$I$3061=$I33),$L$62:$L$3061,0))</f>
        <v>0</v>
      </c>
      <c r="DB33" s="406">
        <f t="array" ref="DB33">SUM(IF(($G$62:$G$3061=$G33)*($E$62:$E$3061=DB$6)*($I$62:$I$3061=$I33),$L$62:$L$3061,0))</f>
        <v>0</v>
      </c>
      <c r="DC33" s="406">
        <f t="array" ref="DC33">SUM(IF(($G$62:$G$3061=$G33)*($E$62:$E$3061=DC$6)*($I$62:$I$3061=$I33),$L$62:$L$3061,0))</f>
        <v>0</v>
      </c>
      <c r="DD33" s="406">
        <f t="array" ref="DD33">SUM(IF(($G$62:$G$3061=$G33)*($E$62:$E$3061=DD$6)*($I$62:$I$3061=$I33),$L$62:$L$3061,0))</f>
        <v>0</v>
      </c>
      <c r="DE33" s="406">
        <f t="array" ref="DE33">SUM(IF(($G$62:$G$3061=$G33)*($E$62:$E$3061=DE$6)*($I$62:$I$3061=$I33),$L$62:$L$3061,0))</f>
        <v>0</v>
      </c>
      <c r="DF33" s="406">
        <f t="array" ref="DF33">SUM(IF(($G$62:$G$3061=$G33)*($E$62:$E$3061=DF$6)*($I$62:$I$3061=$I33),$L$62:$L$3061,0))</f>
        <v>0</v>
      </c>
      <c r="DG33" s="406">
        <f t="array" ref="DG33">SUM(IF(($G$62:$G$3061=$G33)*($E$62:$E$3061=DG$6)*($I$62:$I$3061=$I33),$L$62:$L$3061,0))</f>
        <v>0</v>
      </c>
      <c r="DH33" s="406">
        <f t="array" ref="DH33">SUM(IF(($G$62:$G$3061=$G33)*($E$62:$E$3061=DH$6)*($I$62:$I$3061=$I33),$L$62:$L$3061,0))</f>
        <v>0</v>
      </c>
      <c r="DI33" s="406">
        <f t="array" ref="DI33">SUM(IF(($G$62:$G$3061=$G33)*($E$62:$E$3061=DI$6)*($I$62:$I$3061=$I33),$L$62:$L$3061,0))</f>
        <v>0</v>
      </c>
      <c r="DJ33" s="406">
        <f t="array" ref="DJ33">SUM(IF(($G$62:$G$3061=$G33)*($E$62:$E$3061=DJ$6)*($I$62:$I$3061=$I33),$L$62:$L$3061,0))</f>
        <v>0</v>
      </c>
      <c r="DK33" s="406">
        <f t="array" ref="DK33">SUM(IF(($G$62:$G$3061=$G33)*($E$62:$E$3061=DK$6)*($I$62:$I$3061=$I33),$L$62:$L$3061,0))</f>
        <v>0</v>
      </c>
      <c r="DL33" s="406">
        <f t="array" ref="DL33">SUM(IF(($G$62:$G$3061=$G33)*($E$62:$E$3061=DL$6)*($I$62:$I$3061=$I33),$L$62:$L$3061,0))</f>
        <v>0</v>
      </c>
      <c r="DM33" s="406">
        <f t="array" ref="DM33">SUM(IF(($G$62:$G$3061=$G33)*($E$62:$E$3061=DM$6)*($I$62:$I$3061=$I33),$L$62:$L$3061,0))</f>
        <v>0</v>
      </c>
      <c r="DN33" s="406">
        <f t="array" ref="DN33">SUM(IF(($G$62:$G$3061=$G33)*($E$62:$E$3061=DN$6)*($I$62:$I$3061=$I33),$L$62:$L$3061,0))</f>
        <v>0</v>
      </c>
      <c r="DO33" s="406">
        <f t="array" ref="DO33">SUM(IF(($G$62:$G$3061=$G33)*($E$62:$E$3061=DO$6)*($I$62:$I$3061=$I33),$L$62:$L$3061,0))</f>
        <v>0</v>
      </c>
      <c r="DP33" s="406">
        <f t="array" ref="DP33">SUM(IF(($G$62:$G$3061=$G33)*($E$62:$E$3061=DP$6)*($I$62:$I$3061=$I33),$L$62:$L$3061,0))</f>
        <v>0</v>
      </c>
      <c r="DQ33" s="406">
        <f t="array" ref="DQ33">SUM(IF(($G$62:$G$3061=$G33)*($E$62:$E$3061=DQ$6)*($I$62:$I$3061=$I33),$L$62:$L$3061,0))</f>
        <v>0</v>
      </c>
      <c r="DR33" s="406">
        <f t="array" ref="DR33">SUM(IF(($G$62:$G$3061=$G33)*($E$62:$E$3061=DR$6)*($I$62:$I$3061=$I33),$L$62:$L$3061,0))</f>
        <v>0</v>
      </c>
      <c r="DS33" s="406">
        <f t="array" ref="DS33">SUM(IF(($G$62:$G$3061=$G33)*($E$62:$E$3061=DS$6)*($I$62:$I$3061=$I33),$L$62:$L$3061,0))</f>
        <v>0</v>
      </c>
      <c r="DT33" s="406">
        <f t="array" ref="DT33">SUM(IF(($G$62:$G$3061=$G33)*($E$62:$E$3061=DT$6)*($I$62:$I$3061=$I33),$L$62:$L$3061,0))</f>
        <v>0</v>
      </c>
      <c r="DU33" s="406">
        <f t="array" ref="DU33">SUM(IF(($G$62:$G$3061=$G33)*($E$62:$E$3061=DU$6)*($I$62:$I$3061=$I33),$L$62:$L$3061,0))</f>
        <v>0</v>
      </c>
    </row>
    <row r="34" spans="3:125" ht="14.25" hidden="1" customHeight="1" x14ac:dyDescent="0.15">
      <c r="C34" s="362"/>
      <c r="D34" s="362"/>
      <c r="E34" s="354" t="str">
        <f t="shared" si="1"/>
        <v/>
      </c>
      <c r="F34" s="362"/>
      <c r="G34" s="362" t="str">
        <f>G33</f>
        <v>ホテルロビー</v>
      </c>
      <c r="H34" s="407"/>
      <c r="I34" s="531" t="str">
        <f>IF(COUNT(U33:AI33)-COUNTIF(U33:AI33,0)&lt;=1,"",INDEX($U$5:$AI$5,0,MATCH(LARGE(U33:AI33,2),U33:AI33,0)))</f>
        <v/>
      </c>
      <c r="J34" s="408"/>
      <c r="K34" s="408"/>
      <c r="L34" s="408"/>
      <c r="M34" s="408"/>
      <c r="N34" s="410"/>
      <c r="O34" s="410"/>
      <c r="P34" s="82"/>
      <c r="R34" s="1" t="str">
        <f>IF(R33="","",IF(L33-R33=0,"",L33-R33))</f>
        <v/>
      </c>
      <c r="S34" s="162" t="str">
        <f>IF(R34="","",R34/SUM(R33:R34))</f>
        <v/>
      </c>
      <c r="U34" s="406"/>
      <c r="V34" s="406"/>
      <c r="W34" s="406"/>
      <c r="X34" s="406"/>
      <c r="Y34" s="406"/>
      <c r="Z34" s="406"/>
      <c r="AA34" s="406"/>
      <c r="AB34" s="406"/>
      <c r="AC34" s="406"/>
      <c r="AD34" s="406"/>
      <c r="AE34" s="406"/>
      <c r="AF34" s="406"/>
      <c r="AG34" s="406"/>
      <c r="AH34" s="406"/>
      <c r="AI34" s="406"/>
      <c r="AS34" s="406">
        <f t="array" ref="AS34">SUM(IF(($G$62:$G$3061=$G34)*($E$62:$E$3061=AS$6)*($I$62:$I$3061=$I34),$L$62:$L$3061,0))</f>
        <v>0</v>
      </c>
      <c r="AT34" s="406">
        <f t="array" ref="AT34">SUM(IF(($G$62:$G$3061=$G34)*($E$62:$E$3061=AT$6)*($I$62:$I$3061=$I34),$L$62:$L$3061,0))</f>
        <v>0</v>
      </c>
      <c r="AU34" s="406">
        <f t="array" ref="AU34">SUM(IF(($G$62:$G$3061=$G34)*($E$62:$E$3061=AU$6)*($I$62:$I$3061=$I34),$L$62:$L$3061,0))</f>
        <v>0</v>
      </c>
      <c r="AV34" s="406">
        <f t="array" ref="AV34">SUM(IF(($G$62:$G$3061=$G34)*($E$62:$E$3061=AV$6)*($I$62:$I$3061=$I34),$L$62:$L$3061,0))</f>
        <v>0</v>
      </c>
      <c r="AW34" s="406">
        <f t="array" ref="AW34">SUM(IF(($G$62:$G$3061=$G34)*($E$62:$E$3061=AW$6)*($I$62:$I$3061=$I34),$L$62:$L$3061,0))</f>
        <v>0</v>
      </c>
      <c r="AX34" s="406">
        <f t="array" ref="AX34">SUM(IF(($G$62:$G$3061=$G34)*($E$62:$E$3061=AX$6)*($I$62:$I$3061=$I34),$L$62:$L$3061,0))</f>
        <v>0</v>
      </c>
      <c r="AY34" s="406">
        <f t="array" ref="AY34">SUM(IF(($G$62:$G$3061=$G34)*($E$62:$E$3061=AY$6)*($I$62:$I$3061=$I34),$L$62:$L$3061,0))</f>
        <v>0</v>
      </c>
      <c r="AZ34" s="406">
        <f t="array" ref="AZ34">SUM(IF(($G$62:$G$3061=$G34)*($E$62:$E$3061=AZ$6)*($I$62:$I$3061=$I34),$L$62:$L$3061,0))</f>
        <v>0</v>
      </c>
      <c r="BA34" s="406">
        <f t="array" ref="BA34">SUM(IF(($G$62:$G$3061=$G34)*($E$62:$E$3061=BA$6)*($I$62:$I$3061=$I34),$L$62:$L$3061,0))</f>
        <v>0</v>
      </c>
      <c r="BB34" s="406">
        <f t="array" ref="BB34">SUM(IF(($G$62:$G$3061=$G34)*($E$62:$E$3061=BB$6)*($I$62:$I$3061=$I34),$L$62:$L$3061,0))</f>
        <v>0</v>
      </c>
      <c r="BC34" s="406">
        <f t="array" ref="BC34">SUM(IF(($G$62:$G$3061=$G34)*($E$62:$E$3061=BC$6)*($I$62:$I$3061=$I34),$L$62:$L$3061,0))</f>
        <v>0</v>
      </c>
      <c r="BD34" s="406">
        <f t="array" ref="BD34">SUM(IF(($G$62:$G$3061=$G34)*($E$62:$E$3061=BD$6)*($I$62:$I$3061=$I34),$L$62:$L$3061,0))</f>
        <v>0</v>
      </c>
      <c r="BE34" s="406">
        <f t="array" ref="BE34">SUM(IF(($G$62:$G$3061=$G34)*($E$62:$E$3061=BE$6)*($I$62:$I$3061=$I34),$L$62:$L$3061,0))</f>
        <v>0</v>
      </c>
      <c r="BF34" s="406">
        <f t="array" ref="BF34">SUM(IF(($G$62:$G$3061=$G34)*($E$62:$E$3061=BF$6)*($I$62:$I$3061=$I34),$L$62:$L$3061,0))</f>
        <v>0</v>
      </c>
      <c r="BG34" s="406">
        <f t="array" ref="BG34">SUM(IF(($G$62:$G$3061=$G34)*($E$62:$E$3061=BG$6)*($I$62:$I$3061=$I34),$L$62:$L$3061,0))</f>
        <v>0</v>
      </c>
      <c r="BH34" s="406">
        <f t="array" ref="BH34">SUM(IF(($G$62:$G$3061=$G34)*($E$62:$E$3061=BH$6)*($I$62:$I$3061=$I34),$L$62:$L$3061,0))</f>
        <v>0</v>
      </c>
      <c r="BI34" s="406">
        <f t="array" ref="BI34">SUM(IF(($G$62:$G$3061=$G34)*($E$62:$E$3061=BI$6)*($I$62:$I$3061=$I34),$L$62:$L$3061,0))</f>
        <v>0</v>
      </c>
      <c r="BJ34" s="406">
        <f t="array" ref="BJ34">SUM(IF(($G$62:$G$3061=$G34)*($E$62:$E$3061=BJ$6)*($I$62:$I$3061=$I34),$L$62:$L$3061,0))</f>
        <v>0</v>
      </c>
      <c r="BK34" s="406">
        <f t="array" ref="BK34">SUM(IF(($G$62:$G$3061=$G34)*($E$62:$E$3061=BK$6)*($I$62:$I$3061=$I34),$L$62:$L$3061,0))</f>
        <v>0</v>
      </c>
      <c r="BL34" s="406">
        <f t="array" ref="BL34">SUM(IF(($G$62:$G$3061=$G34)*($E$62:$E$3061=BL$6)*($I$62:$I$3061=$I34),$L$62:$L$3061,0))</f>
        <v>0</v>
      </c>
      <c r="BM34" s="406">
        <f t="array" ref="BM34">SUM(IF(($G$62:$G$3061=$G34)*($E$62:$E$3061=BM$6)*($I$62:$I$3061=$I34),$L$62:$L$3061,0))</f>
        <v>0</v>
      </c>
      <c r="BN34" s="406">
        <f t="array" ref="BN34">SUM(IF(($G$62:$G$3061=$G34)*($E$62:$E$3061=BN$6)*($I$62:$I$3061=$I34),$L$62:$L$3061,0))</f>
        <v>0</v>
      </c>
      <c r="BO34" s="406">
        <f t="array" ref="BO34">SUM(IF(($G$62:$G$3061=$G34)*($E$62:$E$3061=BO$6)*($I$62:$I$3061=$I34),$L$62:$L$3061,0))</f>
        <v>0</v>
      </c>
      <c r="BP34" s="406">
        <f t="array" ref="BP34">SUM(IF(($G$62:$G$3061=$G34)*($E$62:$E$3061=BP$6)*($I$62:$I$3061=$I34),$L$62:$L$3061,0))</f>
        <v>0</v>
      </c>
      <c r="BQ34" s="406">
        <f t="array" ref="BQ34">SUM(IF(($G$62:$G$3061=$G34)*($E$62:$E$3061=BQ$6)*($I$62:$I$3061=$I34),$L$62:$L$3061,0))</f>
        <v>0</v>
      </c>
      <c r="BR34" s="406">
        <f t="array" ref="BR34">SUM(IF(($G$62:$G$3061=$G34)*($E$62:$E$3061=BR$6)*($I$62:$I$3061=$I34),$L$62:$L$3061,0))</f>
        <v>0</v>
      </c>
      <c r="BS34" s="406">
        <f t="array" ref="BS34">SUM(IF(($G$62:$G$3061=$G34)*($E$62:$E$3061=BS$6)*($I$62:$I$3061=$I34),$L$62:$L$3061,0))</f>
        <v>0</v>
      </c>
      <c r="BT34" s="406">
        <f t="array" ref="BT34">SUM(IF(($G$62:$G$3061=$G34)*($E$62:$E$3061=BT$6)*($I$62:$I$3061=$I34),$L$62:$L$3061,0))</f>
        <v>0</v>
      </c>
      <c r="BU34" s="406">
        <f t="array" ref="BU34">SUM(IF(($G$62:$G$3061=$G34)*($E$62:$E$3061=BU$6)*($I$62:$I$3061=$I34),$L$62:$L$3061,0))</f>
        <v>0</v>
      </c>
      <c r="BV34" s="406">
        <f t="array" ref="BV34">SUM(IF(($G$62:$G$3061=$G34)*($E$62:$E$3061=BV$6)*($I$62:$I$3061=$I34),$L$62:$L$3061,0))</f>
        <v>0</v>
      </c>
      <c r="BW34" s="406">
        <f t="array" ref="BW34">SUM(IF(($G$62:$G$3061=$G34)*($E$62:$E$3061=BW$6)*($I$62:$I$3061=$I34),$L$62:$L$3061,0))</f>
        <v>0</v>
      </c>
      <c r="BX34" s="406">
        <f t="array" ref="BX34">SUM(IF(($G$62:$G$3061=$G34)*($E$62:$E$3061=BX$6)*($I$62:$I$3061=$I34),$L$62:$L$3061,0))</f>
        <v>0</v>
      </c>
      <c r="BY34" s="406">
        <f t="array" ref="BY34">SUM(IF(($G$62:$G$3061=$G34)*($E$62:$E$3061=BY$6)*($I$62:$I$3061=$I34),$L$62:$L$3061,0))</f>
        <v>0</v>
      </c>
      <c r="BZ34" s="406">
        <f t="array" ref="BZ34">SUM(IF(($G$62:$G$3061=$G34)*($E$62:$E$3061=BZ$6)*($I$62:$I$3061=$I34),$L$62:$L$3061,0))</f>
        <v>0</v>
      </c>
      <c r="CA34" s="406">
        <f t="array" ref="CA34">SUM(IF(($G$62:$G$3061=$G34)*($E$62:$E$3061=CA$6)*($I$62:$I$3061=$I34),$L$62:$L$3061,0))</f>
        <v>0</v>
      </c>
      <c r="CB34" s="406">
        <f t="array" ref="CB34">SUM(IF(($G$62:$G$3061=$G34)*($E$62:$E$3061=CB$6)*($I$62:$I$3061=$I34),$L$62:$L$3061,0))</f>
        <v>0</v>
      </c>
      <c r="CC34" s="406">
        <f t="array" ref="CC34">SUM(IF(($G$62:$G$3061=$G34)*($E$62:$E$3061=CC$6)*($I$62:$I$3061=$I34),$L$62:$L$3061,0))</f>
        <v>0</v>
      </c>
      <c r="CD34" s="406">
        <f t="array" ref="CD34">SUM(IF(($G$62:$G$3061=$G34)*($E$62:$E$3061=CD$6)*($I$62:$I$3061=$I34),$L$62:$L$3061,0))</f>
        <v>0</v>
      </c>
      <c r="CE34" s="406">
        <f t="array" ref="CE34">SUM(IF(($G$62:$G$3061=$G34)*($E$62:$E$3061=CE$6)*($I$62:$I$3061=$I34),$L$62:$L$3061,0))</f>
        <v>0</v>
      </c>
      <c r="CF34" s="406">
        <f t="array" ref="CF34">SUM(IF(($G$62:$G$3061=$G34)*($E$62:$E$3061=CF$6)*($I$62:$I$3061=$I34),$L$62:$L$3061,0))</f>
        <v>0</v>
      </c>
      <c r="CG34" s="406">
        <f t="array" ref="CG34">SUM(IF(($G$62:$G$3061=$G34)*($E$62:$E$3061=CG$6)*($I$62:$I$3061=$I34),$L$62:$L$3061,0))</f>
        <v>0</v>
      </c>
      <c r="CH34" s="406">
        <f t="array" ref="CH34">SUM(IF(($G$62:$G$3061=$G34)*($E$62:$E$3061=CH$6)*($I$62:$I$3061=$I34),$L$62:$L$3061,0))</f>
        <v>0</v>
      </c>
      <c r="CI34" s="406">
        <f t="array" ref="CI34">SUM(IF(($G$62:$G$3061=$G34)*($E$62:$E$3061=CI$6)*($I$62:$I$3061=$I34),$L$62:$L$3061,0))</f>
        <v>0</v>
      </c>
      <c r="CJ34" s="406">
        <f t="array" ref="CJ34">SUM(IF(($G$62:$G$3061=$G34)*($E$62:$E$3061=CJ$6)*($I$62:$I$3061=$I34),$L$62:$L$3061,0))</f>
        <v>0</v>
      </c>
      <c r="CK34" s="406">
        <f t="array" ref="CK34">SUM(IF(($G$62:$G$3061=$G34)*($E$62:$E$3061=CK$6)*($I$62:$I$3061=$I34),$L$62:$L$3061,0))</f>
        <v>0</v>
      </c>
      <c r="CL34" s="406">
        <f t="array" ref="CL34">SUM(IF(($G$62:$G$3061=$G34)*($E$62:$E$3061=CL$6)*($I$62:$I$3061=$I34),$L$62:$L$3061,0))</f>
        <v>0</v>
      </c>
      <c r="CM34" s="406">
        <f t="array" ref="CM34">SUM(IF(($G$62:$G$3061=$G34)*($E$62:$E$3061=CM$6)*($I$62:$I$3061=$I34),$L$62:$L$3061,0))</f>
        <v>0</v>
      </c>
      <c r="CN34" s="406">
        <f t="array" ref="CN34">SUM(IF(($G$62:$G$3061=$G34)*($E$62:$E$3061=CN$6)*($I$62:$I$3061=$I34),$L$62:$L$3061,0))</f>
        <v>0</v>
      </c>
      <c r="CO34" s="406">
        <f t="array" ref="CO34">SUM(IF(($G$62:$G$3061=$G34)*($E$62:$E$3061=CO$6)*($I$62:$I$3061=$I34),$L$62:$L$3061,0))</f>
        <v>0</v>
      </c>
      <c r="CP34" s="406">
        <f t="array" ref="CP34">SUM(IF(($G$62:$G$3061=$G34)*($E$62:$E$3061=CP$6)*($I$62:$I$3061=$I34),$L$62:$L$3061,0))</f>
        <v>0</v>
      </c>
      <c r="CQ34" s="406">
        <f t="array" ref="CQ34">SUM(IF(($G$62:$G$3061=$G34)*($E$62:$E$3061=CQ$6)*($I$62:$I$3061=$I34),$L$62:$L$3061,0))</f>
        <v>0</v>
      </c>
      <c r="CR34" s="406">
        <f t="array" ref="CR34">SUM(IF(($G$62:$G$3061=$G34)*($E$62:$E$3061=CR$6)*($I$62:$I$3061=$I34),$L$62:$L$3061,0))</f>
        <v>0</v>
      </c>
      <c r="CS34" s="406">
        <f t="array" ref="CS34">SUM(IF(($G$62:$G$3061=$G34)*($E$62:$E$3061=CS$6)*($I$62:$I$3061=$I34),$L$62:$L$3061,0))</f>
        <v>0</v>
      </c>
      <c r="CT34" s="406">
        <f t="array" ref="CT34">SUM(IF(($G$62:$G$3061=$G34)*($E$62:$E$3061=CT$6)*($I$62:$I$3061=$I34),$L$62:$L$3061,0))</f>
        <v>0</v>
      </c>
      <c r="CU34" s="406">
        <f t="array" ref="CU34">SUM(IF(($G$62:$G$3061=$G34)*($E$62:$E$3061=CU$6)*($I$62:$I$3061=$I34),$L$62:$L$3061,0))</f>
        <v>0</v>
      </c>
      <c r="CV34" s="406">
        <f t="array" ref="CV34">SUM(IF(($G$62:$G$3061=$G34)*($E$62:$E$3061=CV$6)*($I$62:$I$3061=$I34),$L$62:$L$3061,0))</f>
        <v>0</v>
      </c>
      <c r="CW34" s="406">
        <f t="array" ref="CW34">SUM(IF(($G$62:$G$3061=$G34)*($E$62:$E$3061=CW$6)*($I$62:$I$3061=$I34),$L$62:$L$3061,0))</f>
        <v>0</v>
      </c>
      <c r="CX34" s="406">
        <f t="array" ref="CX34">SUM(IF(($G$62:$G$3061=$G34)*($E$62:$E$3061=CX$6)*($I$62:$I$3061=$I34),$L$62:$L$3061,0))</f>
        <v>0</v>
      </c>
      <c r="CY34" s="406">
        <f t="array" ref="CY34">SUM(IF(($G$62:$G$3061=$G34)*($E$62:$E$3061=CY$6)*($I$62:$I$3061=$I34),$L$62:$L$3061,0))</f>
        <v>0</v>
      </c>
      <c r="CZ34" s="406">
        <f t="array" ref="CZ34">SUM(IF(($G$62:$G$3061=$G34)*($E$62:$E$3061=CZ$6)*($I$62:$I$3061=$I34),$L$62:$L$3061,0))</f>
        <v>0</v>
      </c>
      <c r="DA34" s="406">
        <f t="array" ref="DA34">SUM(IF(($G$62:$G$3061=$G34)*($E$62:$E$3061=DA$6)*($I$62:$I$3061=$I34),$L$62:$L$3061,0))</f>
        <v>0</v>
      </c>
      <c r="DB34" s="406">
        <f t="array" ref="DB34">SUM(IF(($G$62:$G$3061=$G34)*($E$62:$E$3061=DB$6)*($I$62:$I$3061=$I34),$L$62:$L$3061,0))</f>
        <v>0</v>
      </c>
      <c r="DC34" s="406">
        <f t="array" ref="DC34">SUM(IF(($G$62:$G$3061=$G34)*($E$62:$E$3061=DC$6)*($I$62:$I$3061=$I34),$L$62:$L$3061,0))</f>
        <v>0</v>
      </c>
      <c r="DD34" s="406">
        <f t="array" ref="DD34">SUM(IF(($G$62:$G$3061=$G34)*($E$62:$E$3061=DD$6)*($I$62:$I$3061=$I34),$L$62:$L$3061,0))</f>
        <v>0</v>
      </c>
      <c r="DE34" s="406">
        <f t="array" ref="DE34">SUM(IF(($G$62:$G$3061=$G34)*($E$62:$E$3061=DE$6)*($I$62:$I$3061=$I34),$L$62:$L$3061,0))</f>
        <v>0</v>
      </c>
      <c r="DF34" s="406">
        <f t="array" ref="DF34">SUM(IF(($G$62:$G$3061=$G34)*($E$62:$E$3061=DF$6)*($I$62:$I$3061=$I34),$L$62:$L$3061,0))</f>
        <v>0</v>
      </c>
      <c r="DG34" s="406">
        <f t="array" ref="DG34">SUM(IF(($G$62:$G$3061=$G34)*($E$62:$E$3061=DG$6)*($I$62:$I$3061=$I34),$L$62:$L$3061,0))</f>
        <v>0</v>
      </c>
      <c r="DH34" s="406">
        <f t="array" ref="DH34">SUM(IF(($G$62:$G$3061=$G34)*($E$62:$E$3061=DH$6)*($I$62:$I$3061=$I34),$L$62:$L$3061,0))</f>
        <v>0</v>
      </c>
      <c r="DI34" s="406">
        <f t="array" ref="DI34">SUM(IF(($G$62:$G$3061=$G34)*($E$62:$E$3061=DI$6)*($I$62:$I$3061=$I34),$L$62:$L$3061,0))</f>
        <v>0</v>
      </c>
      <c r="DJ34" s="406">
        <f t="array" ref="DJ34">SUM(IF(($G$62:$G$3061=$G34)*($E$62:$E$3061=DJ$6)*($I$62:$I$3061=$I34),$L$62:$L$3061,0))</f>
        <v>0</v>
      </c>
      <c r="DK34" s="406">
        <f t="array" ref="DK34">SUM(IF(($G$62:$G$3061=$G34)*($E$62:$E$3061=DK$6)*($I$62:$I$3061=$I34),$L$62:$L$3061,0))</f>
        <v>0</v>
      </c>
      <c r="DL34" s="406">
        <f t="array" ref="DL34">SUM(IF(($G$62:$G$3061=$G34)*($E$62:$E$3061=DL$6)*($I$62:$I$3061=$I34),$L$62:$L$3061,0))</f>
        <v>0</v>
      </c>
      <c r="DM34" s="406">
        <f t="array" ref="DM34">SUM(IF(($G$62:$G$3061=$G34)*($E$62:$E$3061=DM$6)*($I$62:$I$3061=$I34),$L$62:$L$3061,0))</f>
        <v>0</v>
      </c>
      <c r="DN34" s="406">
        <f t="array" ref="DN34">SUM(IF(($G$62:$G$3061=$G34)*($E$62:$E$3061=DN$6)*($I$62:$I$3061=$I34),$L$62:$L$3061,0))</f>
        <v>0</v>
      </c>
      <c r="DO34" s="406">
        <f t="array" ref="DO34">SUM(IF(($G$62:$G$3061=$G34)*($E$62:$E$3061=DO$6)*($I$62:$I$3061=$I34),$L$62:$L$3061,0))</f>
        <v>0</v>
      </c>
      <c r="DP34" s="406">
        <f t="array" ref="DP34">SUM(IF(($G$62:$G$3061=$G34)*($E$62:$E$3061=DP$6)*($I$62:$I$3061=$I34),$L$62:$L$3061,0))</f>
        <v>0</v>
      </c>
      <c r="DQ34" s="406">
        <f t="array" ref="DQ34">SUM(IF(($G$62:$G$3061=$G34)*($E$62:$E$3061=DQ$6)*($I$62:$I$3061=$I34),$L$62:$L$3061,0))</f>
        <v>0</v>
      </c>
      <c r="DR34" s="406">
        <f t="array" ref="DR34">SUM(IF(($G$62:$G$3061=$G34)*($E$62:$E$3061=DR$6)*($I$62:$I$3061=$I34),$L$62:$L$3061,0))</f>
        <v>0</v>
      </c>
      <c r="DS34" s="406">
        <f t="array" ref="DS34">SUM(IF(($G$62:$G$3061=$G34)*($E$62:$E$3061=DS$6)*($I$62:$I$3061=$I34),$L$62:$L$3061,0))</f>
        <v>0</v>
      </c>
      <c r="DT34" s="406">
        <f t="array" ref="DT34">SUM(IF(($G$62:$G$3061=$G34)*($E$62:$E$3061=DT$6)*($I$62:$I$3061=$I34),$L$62:$L$3061,0))</f>
        <v>0</v>
      </c>
      <c r="DU34" s="406">
        <f t="array" ref="DU34">SUM(IF(($G$62:$G$3061=$G34)*($E$62:$E$3061=DU$6)*($I$62:$I$3061=$I34),$L$62:$L$3061,0))</f>
        <v>0</v>
      </c>
    </row>
    <row r="35" spans="3:125" ht="14.25" hidden="1" customHeight="1" x14ac:dyDescent="0.15">
      <c r="C35" s="362"/>
      <c r="D35" s="362"/>
      <c r="E35" s="354" t="str">
        <f t="shared" si="1"/>
        <v/>
      </c>
      <c r="F35" s="362"/>
      <c r="G35" s="362" t="s">
        <v>426</v>
      </c>
      <c r="H35" s="407"/>
      <c r="I35" s="409" t="str">
        <f t="shared" si="5"/>
        <v/>
      </c>
      <c r="J35" s="408"/>
      <c r="K35" s="408"/>
      <c r="L35" s="408">
        <f t="array" ref="L35">SUM(IF($G$62:$G$3061=$G35,$L$62:$L$3061,0))</f>
        <v>0</v>
      </c>
      <c r="M35" s="408"/>
      <c r="N35" s="410"/>
      <c r="O35" s="410"/>
      <c r="P35" s="82"/>
      <c r="R35" s="474" t="str">
        <f>IF(MAX(U35:AI35)=0,"",MAX(U35:AI35))</f>
        <v/>
      </c>
      <c r="S35" s="162" t="str">
        <f t="shared" si="6"/>
        <v/>
      </c>
      <c r="T35" s="1" t="str">
        <f>IF($L35=0,"",ROUND(SUMPRODUCT(U$6:AI$6,U35:AI35)/$L35,3))</f>
        <v/>
      </c>
      <c r="U35" s="406">
        <f t="array" ref="U35">SUM(IF(($G$62:$G$3061=$G35)*($I$62:$I$3061=U$5),$L$62:$L$3061,0))</f>
        <v>0</v>
      </c>
      <c r="V35" s="406">
        <f t="array" ref="V35">SUM(IF(($G$62:$G$3061=$G35)*($I$62:$I$3061=V$5),$L$62:$L$3061,0))</f>
        <v>0</v>
      </c>
      <c r="W35" s="406">
        <f t="array" ref="W35">SUM(IF(($G$62:$G$3061=$G35)*($I$62:$I$3061=W$5),$L$62:$L$3061,0))</f>
        <v>0</v>
      </c>
      <c r="X35" s="406">
        <f t="array" ref="X35">SUM(IF(($G$62:$G$3061=$G35)*($I$62:$I$3061=X$5),$L$62:$L$3061,0))</f>
        <v>0</v>
      </c>
      <c r="Y35" s="406">
        <f t="array" ref="Y35">SUM(IF(($G$62:$G$3061=$G35)*($I$62:$I$3061=Y$5),$L$62:$L$3061,0))</f>
        <v>0</v>
      </c>
      <c r="Z35" s="406">
        <f t="array" ref="Z35">SUM(IF(($G$62:$G$3061=$G35)*($I$62:$I$3061=Z$5),$L$62:$L$3061,0))</f>
        <v>0</v>
      </c>
      <c r="AA35" s="406">
        <f t="array" ref="AA35">SUM(IF(($G$62:$G$3061=$G35)*($I$62:$I$3061=AA$5),$L$62:$L$3061,0))</f>
        <v>0</v>
      </c>
      <c r="AB35" s="406">
        <f t="array" ref="AB35">SUM(IF(($G$62:$G$3061=$G35)*($I$62:$I$3061=AB$5),$L$62:$L$3061,0))</f>
        <v>0</v>
      </c>
      <c r="AC35" s="406">
        <f t="array" ref="AC35">SUM(IF(($G$62:$G$3061=$G35)*($I$62:$I$3061=AC$5),$L$62:$L$3061,0))</f>
        <v>0</v>
      </c>
      <c r="AD35" s="406">
        <f t="array" ref="AD35">SUM(IF(($G$62:$G$3061=$G35)*($I$62:$I$3061=AD$5),$L$62:$L$3061,0))</f>
        <v>0</v>
      </c>
      <c r="AE35" s="406">
        <f t="array" ref="AE35">SUM(IF(($G$62:$G$3061=$G35)*($I$62:$I$3061=AE$5),$L$62:$L$3061,0))</f>
        <v>0</v>
      </c>
      <c r="AF35" s="406">
        <f t="array" ref="AF35">SUM(IF(($G$62:$G$3061=$G35)*($I$62:$I$3061=AF$5),$L$62:$L$3061,0))</f>
        <v>0</v>
      </c>
      <c r="AG35" s="406">
        <f t="array" ref="AG35">SUM(IF(($G$62:$G$3061=$G35)*($I$62:$I$3061=AG$5),$L$62:$L$3061,0))</f>
        <v>0</v>
      </c>
      <c r="AH35" s="406">
        <f t="array" ref="AH35">SUM(IF(($G$62:$G$3061=$G35)*($I$62:$I$3061=AH$5),$L$62:$L$3061,0))</f>
        <v>0</v>
      </c>
      <c r="AI35" s="406">
        <f t="array" ref="AI35">SUM(IF(($G$62:$G$3061=$G35)*($I$62:$I$3061=AI$5),$L$62:$L$3061,0))</f>
        <v>0</v>
      </c>
      <c r="AS35" s="406">
        <f t="array" ref="AS35">SUM(IF(($G$62:$G$3061=$G35)*($E$62:$E$3061=AS$6)*($I$62:$I$3061=$I35),$L$62:$L$3061,0))</f>
        <v>0</v>
      </c>
      <c r="AT35" s="406">
        <f t="array" ref="AT35">SUM(IF(($G$62:$G$3061=$G35)*($E$62:$E$3061=AT$6)*($I$62:$I$3061=$I35),$L$62:$L$3061,0))</f>
        <v>0</v>
      </c>
      <c r="AU35" s="406">
        <f t="array" ref="AU35">SUM(IF(($G$62:$G$3061=$G35)*($E$62:$E$3061=AU$6)*($I$62:$I$3061=$I35),$L$62:$L$3061,0))</f>
        <v>0</v>
      </c>
      <c r="AV35" s="406">
        <f t="array" ref="AV35">SUM(IF(($G$62:$G$3061=$G35)*($E$62:$E$3061=AV$6)*($I$62:$I$3061=$I35),$L$62:$L$3061,0))</f>
        <v>0</v>
      </c>
      <c r="AW35" s="406">
        <f t="array" ref="AW35">SUM(IF(($G$62:$G$3061=$G35)*($E$62:$E$3061=AW$6)*($I$62:$I$3061=$I35),$L$62:$L$3061,0))</f>
        <v>0</v>
      </c>
      <c r="AX35" s="406">
        <f t="array" ref="AX35">SUM(IF(($G$62:$G$3061=$G35)*($E$62:$E$3061=AX$6)*($I$62:$I$3061=$I35),$L$62:$L$3061,0))</f>
        <v>0</v>
      </c>
      <c r="AY35" s="406">
        <f t="array" ref="AY35">SUM(IF(($G$62:$G$3061=$G35)*($E$62:$E$3061=AY$6)*($I$62:$I$3061=$I35),$L$62:$L$3061,0))</f>
        <v>0</v>
      </c>
      <c r="AZ35" s="406">
        <f t="array" ref="AZ35">SUM(IF(($G$62:$G$3061=$G35)*($E$62:$E$3061=AZ$6)*($I$62:$I$3061=$I35),$L$62:$L$3061,0))</f>
        <v>0</v>
      </c>
      <c r="BA35" s="406">
        <f t="array" ref="BA35">SUM(IF(($G$62:$G$3061=$G35)*($E$62:$E$3061=BA$6)*($I$62:$I$3061=$I35),$L$62:$L$3061,0))</f>
        <v>0</v>
      </c>
      <c r="BB35" s="406">
        <f t="array" ref="BB35">SUM(IF(($G$62:$G$3061=$G35)*($E$62:$E$3061=BB$6)*($I$62:$I$3061=$I35),$L$62:$L$3061,0))</f>
        <v>0</v>
      </c>
      <c r="BC35" s="406">
        <f t="array" ref="BC35">SUM(IF(($G$62:$G$3061=$G35)*($E$62:$E$3061=BC$6)*($I$62:$I$3061=$I35),$L$62:$L$3061,0))</f>
        <v>0</v>
      </c>
      <c r="BD35" s="406">
        <f t="array" ref="BD35">SUM(IF(($G$62:$G$3061=$G35)*($E$62:$E$3061=BD$6)*($I$62:$I$3061=$I35),$L$62:$L$3061,0))</f>
        <v>0</v>
      </c>
      <c r="BE35" s="406">
        <f t="array" ref="BE35">SUM(IF(($G$62:$G$3061=$G35)*($E$62:$E$3061=BE$6)*($I$62:$I$3061=$I35),$L$62:$L$3061,0))</f>
        <v>0</v>
      </c>
      <c r="BF35" s="406">
        <f t="array" ref="BF35">SUM(IF(($G$62:$G$3061=$G35)*($E$62:$E$3061=BF$6)*($I$62:$I$3061=$I35),$L$62:$L$3061,0))</f>
        <v>0</v>
      </c>
      <c r="BG35" s="406">
        <f t="array" ref="BG35">SUM(IF(($G$62:$G$3061=$G35)*($E$62:$E$3061=BG$6)*($I$62:$I$3061=$I35),$L$62:$L$3061,0))</f>
        <v>0</v>
      </c>
      <c r="BH35" s="406">
        <f t="array" ref="BH35">SUM(IF(($G$62:$G$3061=$G35)*($E$62:$E$3061=BH$6)*($I$62:$I$3061=$I35),$L$62:$L$3061,0))</f>
        <v>0</v>
      </c>
      <c r="BI35" s="406">
        <f t="array" ref="BI35">SUM(IF(($G$62:$G$3061=$G35)*($E$62:$E$3061=BI$6)*($I$62:$I$3061=$I35),$L$62:$L$3061,0))</f>
        <v>0</v>
      </c>
      <c r="BJ35" s="406">
        <f t="array" ref="BJ35">SUM(IF(($G$62:$G$3061=$G35)*($E$62:$E$3061=BJ$6)*($I$62:$I$3061=$I35),$L$62:$L$3061,0))</f>
        <v>0</v>
      </c>
      <c r="BK35" s="406">
        <f t="array" ref="BK35">SUM(IF(($G$62:$G$3061=$G35)*($E$62:$E$3061=BK$6)*($I$62:$I$3061=$I35),$L$62:$L$3061,0))</f>
        <v>0</v>
      </c>
      <c r="BL35" s="406">
        <f t="array" ref="BL35">SUM(IF(($G$62:$G$3061=$G35)*($E$62:$E$3061=BL$6)*($I$62:$I$3061=$I35),$L$62:$L$3061,0))</f>
        <v>0</v>
      </c>
      <c r="BM35" s="406">
        <f t="array" ref="BM35">SUM(IF(($G$62:$G$3061=$G35)*($E$62:$E$3061=BM$6)*($I$62:$I$3061=$I35),$L$62:$L$3061,0))</f>
        <v>0</v>
      </c>
      <c r="BN35" s="406">
        <f t="array" ref="BN35">SUM(IF(($G$62:$G$3061=$G35)*($E$62:$E$3061=BN$6)*($I$62:$I$3061=$I35),$L$62:$L$3061,0))</f>
        <v>0</v>
      </c>
      <c r="BO35" s="406">
        <f t="array" ref="BO35">SUM(IF(($G$62:$G$3061=$G35)*($E$62:$E$3061=BO$6)*($I$62:$I$3061=$I35),$L$62:$L$3061,0))</f>
        <v>0</v>
      </c>
      <c r="BP35" s="406">
        <f t="array" ref="BP35">SUM(IF(($G$62:$G$3061=$G35)*($E$62:$E$3061=BP$6)*($I$62:$I$3061=$I35),$L$62:$L$3061,0))</f>
        <v>0</v>
      </c>
      <c r="BQ35" s="406">
        <f t="array" ref="BQ35">SUM(IF(($G$62:$G$3061=$G35)*($E$62:$E$3061=BQ$6)*($I$62:$I$3061=$I35),$L$62:$L$3061,0))</f>
        <v>0</v>
      </c>
      <c r="BR35" s="406">
        <f t="array" ref="BR35">SUM(IF(($G$62:$G$3061=$G35)*($E$62:$E$3061=BR$6)*($I$62:$I$3061=$I35),$L$62:$L$3061,0))</f>
        <v>0</v>
      </c>
      <c r="BS35" s="406">
        <f t="array" ref="BS35">SUM(IF(($G$62:$G$3061=$G35)*($E$62:$E$3061=BS$6)*($I$62:$I$3061=$I35),$L$62:$L$3061,0))</f>
        <v>0</v>
      </c>
      <c r="BT35" s="406">
        <f t="array" ref="BT35">SUM(IF(($G$62:$G$3061=$G35)*($E$62:$E$3061=BT$6)*($I$62:$I$3061=$I35),$L$62:$L$3061,0))</f>
        <v>0</v>
      </c>
      <c r="BU35" s="406">
        <f t="array" ref="BU35">SUM(IF(($G$62:$G$3061=$G35)*($E$62:$E$3061=BU$6)*($I$62:$I$3061=$I35),$L$62:$L$3061,0))</f>
        <v>0</v>
      </c>
      <c r="BV35" s="406">
        <f t="array" ref="BV35">SUM(IF(($G$62:$G$3061=$G35)*($E$62:$E$3061=BV$6)*($I$62:$I$3061=$I35),$L$62:$L$3061,0))</f>
        <v>0</v>
      </c>
      <c r="BW35" s="406">
        <f t="array" ref="BW35">SUM(IF(($G$62:$G$3061=$G35)*($E$62:$E$3061=BW$6)*($I$62:$I$3061=$I35),$L$62:$L$3061,0))</f>
        <v>0</v>
      </c>
      <c r="BX35" s="406">
        <f t="array" ref="BX35">SUM(IF(($G$62:$G$3061=$G35)*($E$62:$E$3061=BX$6)*($I$62:$I$3061=$I35),$L$62:$L$3061,0))</f>
        <v>0</v>
      </c>
      <c r="BY35" s="406">
        <f t="array" ref="BY35">SUM(IF(($G$62:$G$3061=$G35)*($E$62:$E$3061=BY$6)*($I$62:$I$3061=$I35),$L$62:$L$3061,0))</f>
        <v>0</v>
      </c>
      <c r="BZ35" s="406">
        <f t="array" ref="BZ35">SUM(IF(($G$62:$G$3061=$G35)*($E$62:$E$3061=BZ$6)*($I$62:$I$3061=$I35),$L$62:$L$3061,0))</f>
        <v>0</v>
      </c>
      <c r="CA35" s="406">
        <f t="array" ref="CA35">SUM(IF(($G$62:$G$3061=$G35)*($E$62:$E$3061=CA$6)*($I$62:$I$3061=$I35),$L$62:$L$3061,0))</f>
        <v>0</v>
      </c>
      <c r="CB35" s="406">
        <f t="array" ref="CB35">SUM(IF(($G$62:$G$3061=$G35)*($E$62:$E$3061=CB$6)*($I$62:$I$3061=$I35),$L$62:$L$3061,0))</f>
        <v>0</v>
      </c>
      <c r="CC35" s="406">
        <f t="array" ref="CC35">SUM(IF(($G$62:$G$3061=$G35)*($E$62:$E$3061=CC$6)*($I$62:$I$3061=$I35),$L$62:$L$3061,0))</f>
        <v>0</v>
      </c>
      <c r="CD35" s="406">
        <f t="array" ref="CD35">SUM(IF(($G$62:$G$3061=$G35)*($E$62:$E$3061=CD$6)*($I$62:$I$3061=$I35),$L$62:$L$3061,0))</f>
        <v>0</v>
      </c>
      <c r="CE35" s="406">
        <f t="array" ref="CE35">SUM(IF(($G$62:$G$3061=$G35)*($E$62:$E$3061=CE$6)*($I$62:$I$3061=$I35),$L$62:$L$3061,0))</f>
        <v>0</v>
      </c>
      <c r="CF35" s="406">
        <f t="array" ref="CF35">SUM(IF(($G$62:$G$3061=$G35)*($E$62:$E$3061=CF$6)*($I$62:$I$3061=$I35),$L$62:$L$3061,0))</f>
        <v>0</v>
      </c>
      <c r="CG35" s="406">
        <f t="array" ref="CG35">SUM(IF(($G$62:$G$3061=$G35)*($E$62:$E$3061=CG$6)*($I$62:$I$3061=$I35),$L$62:$L$3061,0))</f>
        <v>0</v>
      </c>
      <c r="CH35" s="406">
        <f t="array" ref="CH35">SUM(IF(($G$62:$G$3061=$G35)*($E$62:$E$3061=CH$6)*($I$62:$I$3061=$I35),$L$62:$L$3061,0))</f>
        <v>0</v>
      </c>
      <c r="CI35" s="406">
        <f t="array" ref="CI35">SUM(IF(($G$62:$G$3061=$G35)*($E$62:$E$3061=CI$6)*($I$62:$I$3061=$I35),$L$62:$L$3061,0))</f>
        <v>0</v>
      </c>
      <c r="CJ35" s="406">
        <f t="array" ref="CJ35">SUM(IF(($G$62:$G$3061=$G35)*($E$62:$E$3061=CJ$6)*($I$62:$I$3061=$I35),$L$62:$L$3061,0))</f>
        <v>0</v>
      </c>
      <c r="CK35" s="406">
        <f t="array" ref="CK35">SUM(IF(($G$62:$G$3061=$G35)*($E$62:$E$3061=CK$6)*($I$62:$I$3061=$I35),$L$62:$L$3061,0))</f>
        <v>0</v>
      </c>
      <c r="CL35" s="406">
        <f t="array" ref="CL35">SUM(IF(($G$62:$G$3061=$G35)*($E$62:$E$3061=CL$6)*($I$62:$I$3061=$I35),$L$62:$L$3061,0))</f>
        <v>0</v>
      </c>
      <c r="CM35" s="406">
        <f t="array" ref="CM35">SUM(IF(($G$62:$G$3061=$G35)*($E$62:$E$3061=CM$6)*($I$62:$I$3061=$I35),$L$62:$L$3061,0))</f>
        <v>0</v>
      </c>
      <c r="CN35" s="406">
        <f t="array" ref="CN35">SUM(IF(($G$62:$G$3061=$G35)*($E$62:$E$3061=CN$6)*($I$62:$I$3061=$I35),$L$62:$L$3061,0))</f>
        <v>0</v>
      </c>
      <c r="CO35" s="406">
        <f t="array" ref="CO35">SUM(IF(($G$62:$G$3061=$G35)*($E$62:$E$3061=CO$6)*($I$62:$I$3061=$I35),$L$62:$L$3061,0))</f>
        <v>0</v>
      </c>
      <c r="CP35" s="406">
        <f t="array" ref="CP35">SUM(IF(($G$62:$G$3061=$G35)*($E$62:$E$3061=CP$6)*($I$62:$I$3061=$I35),$L$62:$L$3061,0))</f>
        <v>0</v>
      </c>
      <c r="CQ35" s="406">
        <f t="array" ref="CQ35">SUM(IF(($G$62:$G$3061=$G35)*($E$62:$E$3061=CQ$6)*($I$62:$I$3061=$I35),$L$62:$L$3061,0))</f>
        <v>0</v>
      </c>
      <c r="CR35" s="406">
        <f t="array" ref="CR35">SUM(IF(($G$62:$G$3061=$G35)*($E$62:$E$3061=CR$6)*($I$62:$I$3061=$I35),$L$62:$L$3061,0))</f>
        <v>0</v>
      </c>
      <c r="CS35" s="406">
        <f t="array" ref="CS35">SUM(IF(($G$62:$G$3061=$G35)*($E$62:$E$3061=CS$6)*($I$62:$I$3061=$I35),$L$62:$L$3061,0))</f>
        <v>0</v>
      </c>
      <c r="CT35" s="406">
        <f t="array" ref="CT35">SUM(IF(($G$62:$G$3061=$G35)*($E$62:$E$3061=CT$6)*($I$62:$I$3061=$I35),$L$62:$L$3061,0))</f>
        <v>0</v>
      </c>
      <c r="CU35" s="406">
        <f t="array" ref="CU35">SUM(IF(($G$62:$G$3061=$G35)*($E$62:$E$3061=CU$6)*($I$62:$I$3061=$I35),$L$62:$L$3061,0))</f>
        <v>0</v>
      </c>
      <c r="CV35" s="406">
        <f t="array" ref="CV35">SUM(IF(($G$62:$G$3061=$G35)*($E$62:$E$3061=CV$6)*($I$62:$I$3061=$I35),$L$62:$L$3061,0))</f>
        <v>0</v>
      </c>
      <c r="CW35" s="406">
        <f t="array" ref="CW35">SUM(IF(($G$62:$G$3061=$G35)*($E$62:$E$3061=CW$6)*($I$62:$I$3061=$I35),$L$62:$L$3061,0))</f>
        <v>0</v>
      </c>
      <c r="CX35" s="406">
        <f t="array" ref="CX35">SUM(IF(($G$62:$G$3061=$G35)*($E$62:$E$3061=CX$6)*($I$62:$I$3061=$I35),$L$62:$L$3061,0))</f>
        <v>0</v>
      </c>
      <c r="CY35" s="406">
        <f t="array" ref="CY35">SUM(IF(($G$62:$G$3061=$G35)*($E$62:$E$3061=CY$6)*($I$62:$I$3061=$I35),$L$62:$L$3061,0))</f>
        <v>0</v>
      </c>
      <c r="CZ35" s="406">
        <f t="array" ref="CZ35">SUM(IF(($G$62:$G$3061=$G35)*($E$62:$E$3061=CZ$6)*($I$62:$I$3061=$I35),$L$62:$L$3061,0))</f>
        <v>0</v>
      </c>
      <c r="DA35" s="406">
        <f t="array" ref="DA35">SUM(IF(($G$62:$G$3061=$G35)*($E$62:$E$3061=DA$6)*($I$62:$I$3061=$I35),$L$62:$L$3061,0))</f>
        <v>0</v>
      </c>
      <c r="DB35" s="406">
        <f t="array" ref="DB35">SUM(IF(($G$62:$G$3061=$G35)*($E$62:$E$3061=DB$6)*($I$62:$I$3061=$I35),$L$62:$L$3061,0))</f>
        <v>0</v>
      </c>
      <c r="DC35" s="406">
        <f t="array" ref="DC35">SUM(IF(($G$62:$G$3061=$G35)*($E$62:$E$3061=DC$6)*($I$62:$I$3061=$I35),$L$62:$L$3061,0))</f>
        <v>0</v>
      </c>
      <c r="DD35" s="406">
        <f t="array" ref="DD35">SUM(IF(($G$62:$G$3061=$G35)*($E$62:$E$3061=DD$6)*($I$62:$I$3061=$I35),$L$62:$L$3061,0))</f>
        <v>0</v>
      </c>
      <c r="DE35" s="406">
        <f t="array" ref="DE35">SUM(IF(($G$62:$G$3061=$G35)*($E$62:$E$3061=DE$6)*($I$62:$I$3061=$I35),$L$62:$L$3061,0))</f>
        <v>0</v>
      </c>
      <c r="DF35" s="406">
        <f t="array" ref="DF35">SUM(IF(($G$62:$G$3061=$G35)*($E$62:$E$3061=DF$6)*($I$62:$I$3061=$I35),$L$62:$L$3061,0))</f>
        <v>0</v>
      </c>
      <c r="DG35" s="406">
        <f t="array" ref="DG35">SUM(IF(($G$62:$G$3061=$G35)*($E$62:$E$3061=DG$6)*($I$62:$I$3061=$I35),$L$62:$L$3061,0))</f>
        <v>0</v>
      </c>
      <c r="DH35" s="406">
        <f t="array" ref="DH35">SUM(IF(($G$62:$G$3061=$G35)*($E$62:$E$3061=DH$6)*($I$62:$I$3061=$I35),$L$62:$L$3061,0))</f>
        <v>0</v>
      </c>
      <c r="DI35" s="406">
        <f t="array" ref="DI35">SUM(IF(($G$62:$G$3061=$G35)*($E$62:$E$3061=DI$6)*($I$62:$I$3061=$I35),$L$62:$L$3061,0))</f>
        <v>0</v>
      </c>
      <c r="DJ35" s="406">
        <f t="array" ref="DJ35">SUM(IF(($G$62:$G$3061=$G35)*($E$62:$E$3061=DJ$6)*($I$62:$I$3061=$I35),$L$62:$L$3061,0))</f>
        <v>0</v>
      </c>
      <c r="DK35" s="406">
        <f t="array" ref="DK35">SUM(IF(($G$62:$G$3061=$G35)*($E$62:$E$3061=DK$6)*($I$62:$I$3061=$I35),$L$62:$L$3061,0))</f>
        <v>0</v>
      </c>
      <c r="DL35" s="406">
        <f t="array" ref="DL35">SUM(IF(($G$62:$G$3061=$G35)*($E$62:$E$3061=DL$6)*($I$62:$I$3061=$I35),$L$62:$L$3061,0))</f>
        <v>0</v>
      </c>
      <c r="DM35" s="406">
        <f t="array" ref="DM35">SUM(IF(($G$62:$G$3061=$G35)*($E$62:$E$3061=DM$6)*($I$62:$I$3061=$I35),$L$62:$L$3061,0))</f>
        <v>0</v>
      </c>
      <c r="DN35" s="406">
        <f t="array" ref="DN35">SUM(IF(($G$62:$G$3061=$G35)*($E$62:$E$3061=DN$6)*($I$62:$I$3061=$I35),$L$62:$L$3061,0))</f>
        <v>0</v>
      </c>
      <c r="DO35" s="406">
        <f t="array" ref="DO35">SUM(IF(($G$62:$G$3061=$G35)*($E$62:$E$3061=DO$6)*($I$62:$I$3061=$I35),$L$62:$L$3061,0))</f>
        <v>0</v>
      </c>
      <c r="DP35" s="406">
        <f t="array" ref="DP35">SUM(IF(($G$62:$G$3061=$G35)*($E$62:$E$3061=DP$6)*($I$62:$I$3061=$I35),$L$62:$L$3061,0))</f>
        <v>0</v>
      </c>
      <c r="DQ35" s="406">
        <f t="array" ref="DQ35">SUM(IF(($G$62:$G$3061=$G35)*($E$62:$E$3061=DQ$6)*($I$62:$I$3061=$I35),$L$62:$L$3061,0))</f>
        <v>0</v>
      </c>
      <c r="DR35" s="406">
        <f t="array" ref="DR35">SUM(IF(($G$62:$G$3061=$G35)*($E$62:$E$3061=DR$6)*($I$62:$I$3061=$I35),$L$62:$L$3061,0))</f>
        <v>0</v>
      </c>
      <c r="DS35" s="406">
        <f t="array" ref="DS35">SUM(IF(($G$62:$G$3061=$G35)*($E$62:$E$3061=DS$6)*($I$62:$I$3061=$I35),$L$62:$L$3061,0))</f>
        <v>0</v>
      </c>
      <c r="DT35" s="406">
        <f t="array" ref="DT35">SUM(IF(($G$62:$G$3061=$G35)*($E$62:$E$3061=DT$6)*($I$62:$I$3061=$I35),$L$62:$L$3061,0))</f>
        <v>0</v>
      </c>
      <c r="DU35" s="406">
        <f t="array" ref="DU35">SUM(IF(($G$62:$G$3061=$G35)*($E$62:$E$3061=DU$6)*($I$62:$I$3061=$I35),$L$62:$L$3061,0))</f>
        <v>0</v>
      </c>
    </row>
    <row r="36" spans="3:125" ht="14.25" hidden="1" customHeight="1" x14ac:dyDescent="0.15">
      <c r="C36" s="362"/>
      <c r="D36" s="362"/>
      <c r="E36" s="354" t="str">
        <f t="shared" si="1"/>
        <v/>
      </c>
      <c r="F36" s="362"/>
      <c r="G36" s="362" t="str">
        <f>G35</f>
        <v>客室</v>
      </c>
      <c r="H36" s="407"/>
      <c r="I36" s="531" t="str">
        <f>IF(COUNT(U35:AI35)-COUNTIF(U35:AI35,0)&lt;=1,"",INDEX($U$5:$AI$5,0,MATCH(LARGE(U35:AI35,2),U35:AI35,0)))</f>
        <v/>
      </c>
      <c r="J36" s="408"/>
      <c r="K36" s="408"/>
      <c r="L36" s="408"/>
      <c r="M36" s="408"/>
      <c r="N36" s="410"/>
      <c r="O36" s="410"/>
      <c r="P36" s="82"/>
      <c r="R36" s="1" t="str">
        <f>IF(R35="","",IF(L35-R35=0,"",L35-R35))</f>
        <v/>
      </c>
      <c r="S36" s="162" t="str">
        <f>IF(R36="","",R36/SUM(R35:R36))</f>
        <v/>
      </c>
      <c r="U36" s="406"/>
      <c r="V36" s="406"/>
      <c r="W36" s="406"/>
      <c r="X36" s="406"/>
      <c r="Y36" s="406"/>
      <c r="Z36" s="406"/>
      <c r="AA36" s="406"/>
      <c r="AB36" s="406"/>
      <c r="AC36" s="406"/>
      <c r="AD36" s="406"/>
      <c r="AE36" s="406"/>
      <c r="AF36" s="406"/>
      <c r="AG36" s="406"/>
      <c r="AH36" s="406"/>
      <c r="AI36" s="406"/>
      <c r="AS36" s="406">
        <f t="array" ref="AS36">SUM(IF(($G$62:$G$3061=$G36)*($E$62:$E$3061=AS$6)*($I$62:$I$3061=$I36),$L$62:$L$3061,0))</f>
        <v>0</v>
      </c>
      <c r="AT36" s="406">
        <f t="array" ref="AT36">SUM(IF(($G$62:$G$3061=$G36)*($E$62:$E$3061=AT$6)*($I$62:$I$3061=$I36),$L$62:$L$3061,0))</f>
        <v>0</v>
      </c>
      <c r="AU36" s="406">
        <f t="array" ref="AU36">SUM(IF(($G$62:$G$3061=$G36)*($E$62:$E$3061=AU$6)*($I$62:$I$3061=$I36),$L$62:$L$3061,0))</f>
        <v>0</v>
      </c>
      <c r="AV36" s="406">
        <f t="array" ref="AV36">SUM(IF(($G$62:$G$3061=$G36)*($E$62:$E$3061=AV$6)*($I$62:$I$3061=$I36),$L$62:$L$3061,0))</f>
        <v>0</v>
      </c>
      <c r="AW36" s="406">
        <f t="array" ref="AW36">SUM(IF(($G$62:$G$3061=$G36)*($E$62:$E$3061=AW$6)*($I$62:$I$3061=$I36),$L$62:$L$3061,0))</f>
        <v>0</v>
      </c>
      <c r="AX36" s="406">
        <f t="array" ref="AX36">SUM(IF(($G$62:$G$3061=$G36)*($E$62:$E$3061=AX$6)*($I$62:$I$3061=$I36),$L$62:$L$3061,0))</f>
        <v>0</v>
      </c>
      <c r="AY36" s="406">
        <f t="array" ref="AY36">SUM(IF(($G$62:$G$3061=$G36)*($E$62:$E$3061=AY$6)*($I$62:$I$3061=$I36),$L$62:$L$3061,0))</f>
        <v>0</v>
      </c>
      <c r="AZ36" s="406">
        <f t="array" ref="AZ36">SUM(IF(($G$62:$G$3061=$G36)*($E$62:$E$3061=AZ$6)*($I$62:$I$3061=$I36),$L$62:$L$3061,0))</f>
        <v>0</v>
      </c>
      <c r="BA36" s="406">
        <f t="array" ref="BA36">SUM(IF(($G$62:$G$3061=$G36)*($E$62:$E$3061=BA$6)*($I$62:$I$3061=$I36),$L$62:$L$3061,0))</f>
        <v>0</v>
      </c>
      <c r="BB36" s="406">
        <f t="array" ref="BB36">SUM(IF(($G$62:$G$3061=$G36)*($E$62:$E$3061=BB$6)*($I$62:$I$3061=$I36),$L$62:$L$3061,0))</f>
        <v>0</v>
      </c>
      <c r="BC36" s="406">
        <f t="array" ref="BC36">SUM(IF(($G$62:$G$3061=$G36)*($E$62:$E$3061=BC$6)*($I$62:$I$3061=$I36),$L$62:$L$3061,0))</f>
        <v>0</v>
      </c>
      <c r="BD36" s="406">
        <f t="array" ref="BD36">SUM(IF(($G$62:$G$3061=$G36)*($E$62:$E$3061=BD$6)*($I$62:$I$3061=$I36),$L$62:$L$3061,0))</f>
        <v>0</v>
      </c>
      <c r="BE36" s="406">
        <f t="array" ref="BE36">SUM(IF(($G$62:$G$3061=$G36)*($E$62:$E$3061=BE$6)*($I$62:$I$3061=$I36),$L$62:$L$3061,0))</f>
        <v>0</v>
      </c>
      <c r="BF36" s="406">
        <f t="array" ref="BF36">SUM(IF(($G$62:$G$3061=$G36)*($E$62:$E$3061=BF$6)*($I$62:$I$3061=$I36),$L$62:$L$3061,0))</f>
        <v>0</v>
      </c>
      <c r="BG36" s="406">
        <f t="array" ref="BG36">SUM(IF(($G$62:$G$3061=$G36)*($E$62:$E$3061=BG$6)*($I$62:$I$3061=$I36),$L$62:$L$3061,0))</f>
        <v>0</v>
      </c>
      <c r="BH36" s="406">
        <f t="array" ref="BH36">SUM(IF(($G$62:$G$3061=$G36)*($E$62:$E$3061=BH$6)*($I$62:$I$3061=$I36),$L$62:$L$3061,0))</f>
        <v>0</v>
      </c>
      <c r="BI36" s="406">
        <f t="array" ref="BI36">SUM(IF(($G$62:$G$3061=$G36)*($E$62:$E$3061=BI$6)*($I$62:$I$3061=$I36),$L$62:$L$3061,0))</f>
        <v>0</v>
      </c>
      <c r="BJ36" s="406">
        <f t="array" ref="BJ36">SUM(IF(($G$62:$G$3061=$G36)*($E$62:$E$3061=BJ$6)*($I$62:$I$3061=$I36),$L$62:$L$3061,0))</f>
        <v>0</v>
      </c>
      <c r="BK36" s="406">
        <f t="array" ref="BK36">SUM(IF(($G$62:$G$3061=$G36)*($E$62:$E$3061=BK$6)*($I$62:$I$3061=$I36),$L$62:$L$3061,0))</f>
        <v>0</v>
      </c>
      <c r="BL36" s="406">
        <f t="array" ref="BL36">SUM(IF(($G$62:$G$3061=$G36)*($E$62:$E$3061=BL$6)*($I$62:$I$3061=$I36),$L$62:$L$3061,0))</f>
        <v>0</v>
      </c>
      <c r="BM36" s="406">
        <f t="array" ref="BM36">SUM(IF(($G$62:$G$3061=$G36)*($E$62:$E$3061=BM$6)*($I$62:$I$3061=$I36),$L$62:$L$3061,0))</f>
        <v>0</v>
      </c>
      <c r="BN36" s="406">
        <f t="array" ref="BN36">SUM(IF(($G$62:$G$3061=$G36)*($E$62:$E$3061=BN$6)*($I$62:$I$3061=$I36),$L$62:$L$3061,0))</f>
        <v>0</v>
      </c>
      <c r="BO36" s="406">
        <f t="array" ref="BO36">SUM(IF(($G$62:$G$3061=$G36)*($E$62:$E$3061=BO$6)*($I$62:$I$3061=$I36),$L$62:$L$3061,0))</f>
        <v>0</v>
      </c>
      <c r="BP36" s="406">
        <f t="array" ref="BP36">SUM(IF(($G$62:$G$3061=$G36)*($E$62:$E$3061=BP$6)*($I$62:$I$3061=$I36),$L$62:$L$3061,0))</f>
        <v>0</v>
      </c>
      <c r="BQ36" s="406">
        <f t="array" ref="BQ36">SUM(IF(($G$62:$G$3061=$G36)*($E$62:$E$3061=BQ$6)*($I$62:$I$3061=$I36),$L$62:$L$3061,0))</f>
        <v>0</v>
      </c>
      <c r="BR36" s="406">
        <f t="array" ref="BR36">SUM(IF(($G$62:$G$3061=$G36)*($E$62:$E$3061=BR$6)*($I$62:$I$3061=$I36),$L$62:$L$3061,0))</f>
        <v>0</v>
      </c>
      <c r="BS36" s="406">
        <f t="array" ref="BS36">SUM(IF(($G$62:$G$3061=$G36)*($E$62:$E$3061=BS$6)*($I$62:$I$3061=$I36),$L$62:$L$3061,0))</f>
        <v>0</v>
      </c>
      <c r="BT36" s="406">
        <f t="array" ref="BT36">SUM(IF(($G$62:$G$3061=$G36)*($E$62:$E$3061=BT$6)*($I$62:$I$3061=$I36),$L$62:$L$3061,0))</f>
        <v>0</v>
      </c>
      <c r="BU36" s="406">
        <f t="array" ref="BU36">SUM(IF(($G$62:$G$3061=$G36)*($E$62:$E$3061=BU$6)*($I$62:$I$3061=$I36),$L$62:$L$3061,0))</f>
        <v>0</v>
      </c>
      <c r="BV36" s="406">
        <f t="array" ref="BV36">SUM(IF(($G$62:$G$3061=$G36)*($E$62:$E$3061=BV$6)*($I$62:$I$3061=$I36),$L$62:$L$3061,0))</f>
        <v>0</v>
      </c>
      <c r="BW36" s="406">
        <f t="array" ref="BW36">SUM(IF(($G$62:$G$3061=$G36)*($E$62:$E$3061=BW$6)*($I$62:$I$3061=$I36),$L$62:$L$3061,0))</f>
        <v>0</v>
      </c>
      <c r="BX36" s="406">
        <f t="array" ref="BX36">SUM(IF(($G$62:$G$3061=$G36)*($E$62:$E$3061=BX$6)*($I$62:$I$3061=$I36),$L$62:$L$3061,0))</f>
        <v>0</v>
      </c>
      <c r="BY36" s="406">
        <f t="array" ref="BY36">SUM(IF(($G$62:$G$3061=$G36)*($E$62:$E$3061=BY$6)*($I$62:$I$3061=$I36),$L$62:$L$3061,0))</f>
        <v>0</v>
      </c>
      <c r="BZ36" s="406">
        <f t="array" ref="BZ36">SUM(IF(($G$62:$G$3061=$G36)*($E$62:$E$3061=BZ$6)*($I$62:$I$3061=$I36),$L$62:$L$3061,0))</f>
        <v>0</v>
      </c>
      <c r="CA36" s="406">
        <f t="array" ref="CA36">SUM(IF(($G$62:$G$3061=$G36)*($E$62:$E$3061=CA$6)*($I$62:$I$3061=$I36),$L$62:$L$3061,0))</f>
        <v>0</v>
      </c>
      <c r="CB36" s="406">
        <f t="array" ref="CB36">SUM(IF(($G$62:$G$3061=$G36)*($E$62:$E$3061=CB$6)*($I$62:$I$3061=$I36),$L$62:$L$3061,0))</f>
        <v>0</v>
      </c>
      <c r="CC36" s="406">
        <f t="array" ref="CC36">SUM(IF(($G$62:$G$3061=$G36)*($E$62:$E$3061=CC$6)*($I$62:$I$3061=$I36),$L$62:$L$3061,0))</f>
        <v>0</v>
      </c>
      <c r="CD36" s="406">
        <f t="array" ref="CD36">SUM(IF(($G$62:$G$3061=$G36)*($E$62:$E$3061=CD$6)*($I$62:$I$3061=$I36),$L$62:$L$3061,0))</f>
        <v>0</v>
      </c>
      <c r="CE36" s="406">
        <f t="array" ref="CE36">SUM(IF(($G$62:$G$3061=$G36)*($E$62:$E$3061=CE$6)*($I$62:$I$3061=$I36),$L$62:$L$3061,0))</f>
        <v>0</v>
      </c>
      <c r="CF36" s="406">
        <f t="array" ref="CF36">SUM(IF(($G$62:$G$3061=$G36)*($E$62:$E$3061=CF$6)*($I$62:$I$3061=$I36),$L$62:$L$3061,0))</f>
        <v>0</v>
      </c>
      <c r="CG36" s="406">
        <f t="array" ref="CG36">SUM(IF(($G$62:$G$3061=$G36)*($E$62:$E$3061=CG$6)*($I$62:$I$3061=$I36),$L$62:$L$3061,0))</f>
        <v>0</v>
      </c>
      <c r="CH36" s="406">
        <f t="array" ref="CH36">SUM(IF(($G$62:$G$3061=$G36)*($E$62:$E$3061=CH$6)*($I$62:$I$3061=$I36),$L$62:$L$3061,0))</f>
        <v>0</v>
      </c>
      <c r="CI36" s="406">
        <f t="array" ref="CI36">SUM(IF(($G$62:$G$3061=$G36)*($E$62:$E$3061=CI$6)*($I$62:$I$3061=$I36),$L$62:$L$3061,0))</f>
        <v>0</v>
      </c>
      <c r="CJ36" s="406">
        <f t="array" ref="CJ36">SUM(IF(($G$62:$G$3061=$G36)*($E$62:$E$3061=CJ$6)*($I$62:$I$3061=$I36),$L$62:$L$3061,0))</f>
        <v>0</v>
      </c>
      <c r="CK36" s="406">
        <f t="array" ref="CK36">SUM(IF(($G$62:$G$3061=$G36)*($E$62:$E$3061=CK$6)*($I$62:$I$3061=$I36),$L$62:$L$3061,0))</f>
        <v>0</v>
      </c>
      <c r="CL36" s="406">
        <f t="array" ref="CL36">SUM(IF(($G$62:$G$3061=$G36)*($E$62:$E$3061=CL$6)*($I$62:$I$3061=$I36),$L$62:$L$3061,0))</f>
        <v>0</v>
      </c>
      <c r="CM36" s="406">
        <f t="array" ref="CM36">SUM(IF(($G$62:$G$3061=$G36)*($E$62:$E$3061=CM$6)*($I$62:$I$3061=$I36),$L$62:$L$3061,0))</f>
        <v>0</v>
      </c>
      <c r="CN36" s="406">
        <f t="array" ref="CN36">SUM(IF(($G$62:$G$3061=$G36)*($E$62:$E$3061=CN$6)*($I$62:$I$3061=$I36),$L$62:$L$3061,0))</f>
        <v>0</v>
      </c>
      <c r="CO36" s="406">
        <f t="array" ref="CO36">SUM(IF(($G$62:$G$3061=$G36)*($E$62:$E$3061=CO$6)*($I$62:$I$3061=$I36),$L$62:$L$3061,0))</f>
        <v>0</v>
      </c>
      <c r="CP36" s="406">
        <f t="array" ref="CP36">SUM(IF(($G$62:$G$3061=$G36)*($E$62:$E$3061=CP$6)*($I$62:$I$3061=$I36),$L$62:$L$3061,0))</f>
        <v>0</v>
      </c>
      <c r="CQ36" s="406">
        <f t="array" ref="CQ36">SUM(IF(($G$62:$G$3061=$G36)*($E$62:$E$3061=CQ$6)*($I$62:$I$3061=$I36),$L$62:$L$3061,0))</f>
        <v>0</v>
      </c>
      <c r="CR36" s="406">
        <f t="array" ref="CR36">SUM(IF(($G$62:$G$3061=$G36)*($E$62:$E$3061=CR$6)*($I$62:$I$3061=$I36),$L$62:$L$3061,0))</f>
        <v>0</v>
      </c>
      <c r="CS36" s="406">
        <f t="array" ref="CS36">SUM(IF(($G$62:$G$3061=$G36)*($E$62:$E$3061=CS$6)*($I$62:$I$3061=$I36),$L$62:$L$3061,0))</f>
        <v>0</v>
      </c>
      <c r="CT36" s="406">
        <f t="array" ref="CT36">SUM(IF(($G$62:$G$3061=$G36)*($E$62:$E$3061=CT$6)*($I$62:$I$3061=$I36),$L$62:$L$3061,0))</f>
        <v>0</v>
      </c>
      <c r="CU36" s="406">
        <f t="array" ref="CU36">SUM(IF(($G$62:$G$3061=$G36)*($E$62:$E$3061=CU$6)*($I$62:$I$3061=$I36),$L$62:$L$3061,0))</f>
        <v>0</v>
      </c>
      <c r="CV36" s="406">
        <f t="array" ref="CV36">SUM(IF(($G$62:$G$3061=$G36)*($E$62:$E$3061=CV$6)*($I$62:$I$3061=$I36),$L$62:$L$3061,0))</f>
        <v>0</v>
      </c>
      <c r="CW36" s="406">
        <f t="array" ref="CW36">SUM(IF(($G$62:$G$3061=$G36)*($E$62:$E$3061=CW$6)*($I$62:$I$3061=$I36),$L$62:$L$3061,0))</f>
        <v>0</v>
      </c>
      <c r="CX36" s="406">
        <f t="array" ref="CX36">SUM(IF(($G$62:$G$3061=$G36)*($E$62:$E$3061=CX$6)*($I$62:$I$3061=$I36),$L$62:$L$3061,0))</f>
        <v>0</v>
      </c>
      <c r="CY36" s="406">
        <f t="array" ref="CY36">SUM(IF(($G$62:$G$3061=$G36)*($E$62:$E$3061=CY$6)*($I$62:$I$3061=$I36),$L$62:$L$3061,0))</f>
        <v>0</v>
      </c>
      <c r="CZ36" s="406">
        <f t="array" ref="CZ36">SUM(IF(($G$62:$G$3061=$G36)*($E$62:$E$3061=CZ$6)*($I$62:$I$3061=$I36),$L$62:$L$3061,0))</f>
        <v>0</v>
      </c>
      <c r="DA36" s="406">
        <f t="array" ref="DA36">SUM(IF(($G$62:$G$3061=$G36)*($E$62:$E$3061=DA$6)*($I$62:$I$3061=$I36),$L$62:$L$3061,0))</f>
        <v>0</v>
      </c>
      <c r="DB36" s="406">
        <f t="array" ref="DB36">SUM(IF(($G$62:$G$3061=$G36)*($E$62:$E$3061=DB$6)*($I$62:$I$3061=$I36),$L$62:$L$3061,0))</f>
        <v>0</v>
      </c>
      <c r="DC36" s="406">
        <f t="array" ref="DC36">SUM(IF(($G$62:$G$3061=$G36)*($E$62:$E$3061=DC$6)*($I$62:$I$3061=$I36),$L$62:$L$3061,0))</f>
        <v>0</v>
      </c>
      <c r="DD36" s="406">
        <f t="array" ref="DD36">SUM(IF(($G$62:$G$3061=$G36)*($E$62:$E$3061=DD$6)*($I$62:$I$3061=$I36),$L$62:$L$3061,0))</f>
        <v>0</v>
      </c>
      <c r="DE36" s="406">
        <f t="array" ref="DE36">SUM(IF(($G$62:$G$3061=$G36)*($E$62:$E$3061=DE$6)*($I$62:$I$3061=$I36),$L$62:$L$3061,0))</f>
        <v>0</v>
      </c>
      <c r="DF36" s="406">
        <f t="array" ref="DF36">SUM(IF(($G$62:$G$3061=$G36)*($E$62:$E$3061=DF$6)*($I$62:$I$3061=$I36),$L$62:$L$3061,0))</f>
        <v>0</v>
      </c>
      <c r="DG36" s="406">
        <f t="array" ref="DG36">SUM(IF(($G$62:$G$3061=$G36)*($E$62:$E$3061=DG$6)*($I$62:$I$3061=$I36),$L$62:$L$3061,0))</f>
        <v>0</v>
      </c>
      <c r="DH36" s="406">
        <f t="array" ref="DH36">SUM(IF(($G$62:$G$3061=$G36)*($E$62:$E$3061=DH$6)*($I$62:$I$3061=$I36),$L$62:$L$3061,0))</f>
        <v>0</v>
      </c>
      <c r="DI36" s="406">
        <f t="array" ref="DI36">SUM(IF(($G$62:$G$3061=$G36)*($E$62:$E$3061=DI$6)*($I$62:$I$3061=$I36),$L$62:$L$3061,0))</f>
        <v>0</v>
      </c>
      <c r="DJ36" s="406">
        <f t="array" ref="DJ36">SUM(IF(($G$62:$G$3061=$G36)*($E$62:$E$3061=DJ$6)*($I$62:$I$3061=$I36),$L$62:$L$3061,0))</f>
        <v>0</v>
      </c>
      <c r="DK36" s="406">
        <f t="array" ref="DK36">SUM(IF(($G$62:$G$3061=$G36)*($E$62:$E$3061=DK$6)*($I$62:$I$3061=$I36),$L$62:$L$3061,0))</f>
        <v>0</v>
      </c>
      <c r="DL36" s="406">
        <f t="array" ref="DL36">SUM(IF(($G$62:$G$3061=$G36)*($E$62:$E$3061=DL$6)*($I$62:$I$3061=$I36),$L$62:$L$3061,0))</f>
        <v>0</v>
      </c>
      <c r="DM36" s="406">
        <f t="array" ref="DM36">SUM(IF(($G$62:$G$3061=$G36)*($E$62:$E$3061=DM$6)*($I$62:$I$3061=$I36),$L$62:$L$3061,0))</f>
        <v>0</v>
      </c>
      <c r="DN36" s="406">
        <f t="array" ref="DN36">SUM(IF(($G$62:$G$3061=$G36)*($E$62:$E$3061=DN$6)*($I$62:$I$3061=$I36),$L$62:$L$3061,0))</f>
        <v>0</v>
      </c>
      <c r="DO36" s="406">
        <f t="array" ref="DO36">SUM(IF(($G$62:$G$3061=$G36)*($E$62:$E$3061=DO$6)*($I$62:$I$3061=$I36),$L$62:$L$3061,0))</f>
        <v>0</v>
      </c>
      <c r="DP36" s="406">
        <f t="array" ref="DP36">SUM(IF(($G$62:$G$3061=$G36)*($E$62:$E$3061=DP$6)*($I$62:$I$3061=$I36),$L$62:$L$3061,0))</f>
        <v>0</v>
      </c>
      <c r="DQ36" s="406">
        <f t="array" ref="DQ36">SUM(IF(($G$62:$G$3061=$G36)*($E$62:$E$3061=DQ$6)*($I$62:$I$3061=$I36),$L$62:$L$3061,0))</f>
        <v>0</v>
      </c>
      <c r="DR36" s="406">
        <f t="array" ref="DR36">SUM(IF(($G$62:$G$3061=$G36)*($E$62:$E$3061=DR$6)*($I$62:$I$3061=$I36),$L$62:$L$3061,0))</f>
        <v>0</v>
      </c>
      <c r="DS36" s="406">
        <f t="array" ref="DS36">SUM(IF(($G$62:$G$3061=$G36)*($E$62:$E$3061=DS$6)*($I$62:$I$3061=$I36),$L$62:$L$3061,0))</f>
        <v>0</v>
      </c>
      <c r="DT36" s="406">
        <f t="array" ref="DT36">SUM(IF(($G$62:$G$3061=$G36)*($E$62:$E$3061=DT$6)*($I$62:$I$3061=$I36),$L$62:$L$3061,0))</f>
        <v>0</v>
      </c>
      <c r="DU36" s="406">
        <f t="array" ref="DU36">SUM(IF(($G$62:$G$3061=$G36)*($E$62:$E$3061=DU$6)*($I$62:$I$3061=$I36),$L$62:$L$3061,0))</f>
        <v>0</v>
      </c>
    </row>
    <row r="37" spans="3:125" ht="14.25" hidden="1" customHeight="1" x14ac:dyDescent="0.15">
      <c r="C37" s="362"/>
      <c r="D37" s="362"/>
      <c r="E37" s="354" t="str">
        <f t="shared" si="1"/>
        <v/>
      </c>
      <c r="F37" s="362"/>
      <c r="G37" s="362" t="s">
        <v>448</v>
      </c>
      <c r="H37" s="407"/>
      <c r="I37" s="409" t="str">
        <f t="shared" si="5"/>
        <v/>
      </c>
      <c r="J37" s="408"/>
      <c r="K37" s="408"/>
      <c r="L37" s="408">
        <f t="array" ref="L37">SUM(IF($G$62:$G$3061=$G37,$L$62:$L$3061,0))</f>
        <v>0</v>
      </c>
      <c r="M37" s="408"/>
      <c r="N37" s="410"/>
      <c r="O37" s="410"/>
      <c r="P37" s="82"/>
      <c r="R37" s="474" t="str">
        <f>IF(MAX(U37:AI37)=0,"",MAX(U37:AI37))</f>
        <v/>
      </c>
      <c r="S37" s="162" t="str">
        <f t="shared" si="6"/>
        <v/>
      </c>
      <c r="T37" s="1" t="str">
        <f>IF($L37=0,"",ROUND(SUMPRODUCT(U$6:AI$6,U37:AI37)/$L37,3))</f>
        <v/>
      </c>
      <c r="U37" s="406">
        <f t="array" ref="U37">SUM(IF(($G$62:$G$3061=$G37)*($I$62:$I$3061=U$5),$L$62:$L$3061,0))</f>
        <v>0</v>
      </c>
      <c r="V37" s="406">
        <f t="array" ref="V37">SUM(IF(($G$62:$G$3061=$G37)*($I$62:$I$3061=V$5),$L$62:$L$3061,0))</f>
        <v>0</v>
      </c>
      <c r="W37" s="406">
        <f t="array" ref="W37">SUM(IF(($G$62:$G$3061=$G37)*($I$62:$I$3061=W$5),$L$62:$L$3061,0))</f>
        <v>0</v>
      </c>
      <c r="X37" s="406">
        <f t="array" ref="X37">SUM(IF(($G$62:$G$3061=$G37)*($I$62:$I$3061=X$5),$L$62:$L$3061,0))</f>
        <v>0</v>
      </c>
      <c r="Y37" s="406">
        <f t="array" ref="Y37">SUM(IF(($G$62:$G$3061=$G37)*($I$62:$I$3061=Y$5),$L$62:$L$3061,0))</f>
        <v>0</v>
      </c>
      <c r="Z37" s="406">
        <f t="array" ref="Z37">SUM(IF(($G$62:$G$3061=$G37)*($I$62:$I$3061=Z$5),$L$62:$L$3061,0))</f>
        <v>0</v>
      </c>
      <c r="AA37" s="406">
        <f t="array" ref="AA37">SUM(IF(($G$62:$G$3061=$G37)*($I$62:$I$3061=AA$5),$L$62:$L$3061,0))</f>
        <v>0</v>
      </c>
      <c r="AB37" s="406">
        <f t="array" ref="AB37">SUM(IF(($G$62:$G$3061=$G37)*($I$62:$I$3061=AB$5),$L$62:$L$3061,0))</f>
        <v>0</v>
      </c>
      <c r="AC37" s="406">
        <f t="array" ref="AC37">SUM(IF(($G$62:$G$3061=$G37)*($I$62:$I$3061=AC$5),$L$62:$L$3061,0))</f>
        <v>0</v>
      </c>
      <c r="AD37" s="406">
        <f t="array" ref="AD37">SUM(IF(($G$62:$G$3061=$G37)*($I$62:$I$3061=AD$5),$L$62:$L$3061,0))</f>
        <v>0</v>
      </c>
      <c r="AE37" s="406">
        <f t="array" ref="AE37">SUM(IF(($G$62:$G$3061=$G37)*($I$62:$I$3061=AE$5),$L$62:$L$3061,0))</f>
        <v>0</v>
      </c>
      <c r="AF37" s="406">
        <f t="array" ref="AF37">SUM(IF(($G$62:$G$3061=$G37)*($I$62:$I$3061=AF$5),$L$62:$L$3061,0))</f>
        <v>0</v>
      </c>
      <c r="AG37" s="406">
        <f t="array" ref="AG37">SUM(IF(($G$62:$G$3061=$G37)*($I$62:$I$3061=AG$5),$L$62:$L$3061,0))</f>
        <v>0</v>
      </c>
      <c r="AH37" s="406">
        <f t="array" ref="AH37">SUM(IF(($G$62:$G$3061=$G37)*($I$62:$I$3061=AH$5),$L$62:$L$3061,0))</f>
        <v>0</v>
      </c>
      <c r="AI37" s="406">
        <f t="array" ref="AI37">SUM(IF(($G$62:$G$3061=$G37)*($I$62:$I$3061=AI$5),$L$62:$L$3061,0))</f>
        <v>0</v>
      </c>
      <c r="AS37" s="406">
        <f t="array" ref="AS37">SUM(IF(($G$62:$G$3061=$G37)*($E$62:$E$3061=AS$6)*($I$62:$I$3061=$I37),$L$62:$L$3061,0))</f>
        <v>0</v>
      </c>
      <c r="AT37" s="406">
        <f t="array" ref="AT37">SUM(IF(($G$62:$G$3061=$G37)*($E$62:$E$3061=AT$6)*($I$62:$I$3061=$I37),$L$62:$L$3061,0))</f>
        <v>0</v>
      </c>
      <c r="AU37" s="406">
        <f t="array" ref="AU37">SUM(IF(($G$62:$G$3061=$G37)*($E$62:$E$3061=AU$6)*($I$62:$I$3061=$I37),$L$62:$L$3061,0))</f>
        <v>0</v>
      </c>
      <c r="AV37" s="406">
        <f t="array" ref="AV37">SUM(IF(($G$62:$G$3061=$G37)*($E$62:$E$3061=AV$6)*($I$62:$I$3061=$I37),$L$62:$L$3061,0))</f>
        <v>0</v>
      </c>
      <c r="AW37" s="406">
        <f t="array" ref="AW37">SUM(IF(($G$62:$G$3061=$G37)*($E$62:$E$3061=AW$6)*($I$62:$I$3061=$I37),$L$62:$L$3061,0))</f>
        <v>0</v>
      </c>
      <c r="AX37" s="406">
        <f t="array" ref="AX37">SUM(IF(($G$62:$G$3061=$G37)*($E$62:$E$3061=AX$6)*($I$62:$I$3061=$I37),$L$62:$L$3061,0))</f>
        <v>0</v>
      </c>
      <c r="AY37" s="406">
        <f t="array" ref="AY37">SUM(IF(($G$62:$G$3061=$G37)*($E$62:$E$3061=AY$6)*($I$62:$I$3061=$I37),$L$62:$L$3061,0))</f>
        <v>0</v>
      </c>
      <c r="AZ37" s="406">
        <f t="array" ref="AZ37">SUM(IF(($G$62:$G$3061=$G37)*($E$62:$E$3061=AZ$6)*($I$62:$I$3061=$I37),$L$62:$L$3061,0))</f>
        <v>0</v>
      </c>
      <c r="BA37" s="406">
        <f t="array" ref="BA37">SUM(IF(($G$62:$G$3061=$G37)*($E$62:$E$3061=BA$6)*($I$62:$I$3061=$I37),$L$62:$L$3061,0))</f>
        <v>0</v>
      </c>
      <c r="BB37" s="406">
        <f t="array" ref="BB37">SUM(IF(($G$62:$G$3061=$G37)*($E$62:$E$3061=BB$6)*($I$62:$I$3061=$I37),$L$62:$L$3061,0))</f>
        <v>0</v>
      </c>
      <c r="BC37" s="406">
        <f t="array" ref="BC37">SUM(IF(($G$62:$G$3061=$G37)*($E$62:$E$3061=BC$6)*($I$62:$I$3061=$I37),$L$62:$L$3061,0))</f>
        <v>0</v>
      </c>
      <c r="BD37" s="406">
        <f t="array" ref="BD37">SUM(IF(($G$62:$G$3061=$G37)*($E$62:$E$3061=BD$6)*($I$62:$I$3061=$I37),$L$62:$L$3061,0))</f>
        <v>0</v>
      </c>
      <c r="BE37" s="406">
        <f t="array" ref="BE37">SUM(IF(($G$62:$G$3061=$G37)*($E$62:$E$3061=BE$6)*($I$62:$I$3061=$I37),$L$62:$L$3061,0))</f>
        <v>0</v>
      </c>
      <c r="BF37" s="406">
        <f t="array" ref="BF37">SUM(IF(($G$62:$G$3061=$G37)*($E$62:$E$3061=BF$6)*($I$62:$I$3061=$I37),$L$62:$L$3061,0))</f>
        <v>0</v>
      </c>
      <c r="BG37" s="406">
        <f t="array" ref="BG37">SUM(IF(($G$62:$G$3061=$G37)*($E$62:$E$3061=BG$6)*($I$62:$I$3061=$I37),$L$62:$L$3061,0))</f>
        <v>0</v>
      </c>
      <c r="BH37" s="406">
        <f t="array" ref="BH37">SUM(IF(($G$62:$G$3061=$G37)*($E$62:$E$3061=BH$6)*($I$62:$I$3061=$I37),$L$62:$L$3061,0))</f>
        <v>0</v>
      </c>
      <c r="BI37" s="406">
        <f t="array" ref="BI37">SUM(IF(($G$62:$G$3061=$G37)*($E$62:$E$3061=BI$6)*($I$62:$I$3061=$I37),$L$62:$L$3061,0))</f>
        <v>0</v>
      </c>
      <c r="BJ37" s="406">
        <f t="array" ref="BJ37">SUM(IF(($G$62:$G$3061=$G37)*($E$62:$E$3061=BJ$6)*($I$62:$I$3061=$I37),$L$62:$L$3061,0))</f>
        <v>0</v>
      </c>
      <c r="BK37" s="406">
        <f t="array" ref="BK37">SUM(IF(($G$62:$G$3061=$G37)*($E$62:$E$3061=BK$6)*($I$62:$I$3061=$I37),$L$62:$L$3061,0))</f>
        <v>0</v>
      </c>
      <c r="BL37" s="406">
        <f t="array" ref="BL37">SUM(IF(($G$62:$G$3061=$G37)*($E$62:$E$3061=BL$6)*($I$62:$I$3061=$I37),$L$62:$L$3061,0))</f>
        <v>0</v>
      </c>
      <c r="BM37" s="406">
        <f t="array" ref="BM37">SUM(IF(($G$62:$G$3061=$G37)*($E$62:$E$3061=BM$6)*($I$62:$I$3061=$I37),$L$62:$L$3061,0))</f>
        <v>0</v>
      </c>
      <c r="BN37" s="406">
        <f t="array" ref="BN37">SUM(IF(($G$62:$G$3061=$G37)*($E$62:$E$3061=BN$6)*($I$62:$I$3061=$I37),$L$62:$L$3061,0))</f>
        <v>0</v>
      </c>
      <c r="BO37" s="406">
        <f t="array" ref="BO37">SUM(IF(($G$62:$G$3061=$G37)*($E$62:$E$3061=BO$6)*($I$62:$I$3061=$I37),$L$62:$L$3061,0))</f>
        <v>0</v>
      </c>
      <c r="BP37" s="406">
        <f t="array" ref="BP37">SUM(IF(($G$62:$G$3061=$G37)*($E$62:$E$3061=BP$6)*($I$62:$I$3061=$I37),$L$62:$L$3061,0))</f>
        <v>0</v>
      </c>
      <c r="BQ37" s="406">
        <f t="array" ref="BQ37">SUM(IF(($G$62:$G$3061=$G37)*($E$62:$E$3061=BQ$6)*($I$62:$I$3061=$I37),$L$62:$L$3061,0))</f>
        <v>0</v>
      </c>
      <c r="BR37" s="406">
        <f t="array" ref="BR37">SUM(IF(($G$62:$G$3061=$G37)*($E$62:$E$3061=BR$6)*($I$62:$I$3061=$I37),$L$62:$L$3061,0))</f>
        <v>0</v>
      </c>
      <c r="BS37" s="406">
        <f t="array" ref="BS37">SUM(IF(($G$62:$G$3061=$G37)*($E$62:$E$3061=BS$6)*($I$62:$I$3061=$I37),$L$62:$L$3061,0))</f>
        <v>0</v>
      </c>
      <c r="BT37" s="406">
        <f t="array" ref="BT37">SUM(IF(($G$62:$G$3061=$G37)*($E$62:$E$3061=BT$6)*($I$62:$I$3061=$I37),$L$62:$L$3061,0))</f>
        <v>0</v>
      </c>
      <c r="BU37" s="406">
        <f t="array" ref="BU37">SUM(IF(($G$62:$G$3061=$G37)*($E$62:$E$3061=BU$6)*($I$62:$I$3061=$I37),$L$62:$L$3061,0))</f>
        <v>0</v>
      </c>
      <c r="BV37" s="406">
        <f t="array" ref="BV37">SUM(IF(($G$62:$G$3061=$G37)*($E$62:$E$3061=BV$6)*($I$62:$I$3061=$I37),$L$62:$L$3061,0))</f>
        <v>0</v>
      </c>
      <c r="BW37" s="406">
        <f t="array" ref="BW37">SUM(IF(($G$62:$G$3061=$G37)*($E$62:$E$3061=BW$6)*($I$62:$I$3061=$I37),$L$62:$L$3061,0))</f>
        <v>0</v>
      </c>
      <c r="BX37" s="406">
        <f t="array" ref="BX37">SUM(IF(($G$62:$G$3061=$G37)*($E$62:$E$3061=BX$6)*($I$62:$I$3061=$I37),$L$62:$L$3061,0))</f>
        <v>0</v>
      </c>
      <c r="BY37" s="406">
        <f t="array" ref="BY37">SUM(IF(($G$62:$G$3061=$G37)*($E$62:$E$3061=BY$6)*($I$62:$I$3061=$I37),$L$62:$L$3061,0))</f>
        <v>0</v>
      </c>
      <c r="BZ37" s="406">
        <f t="array" ref="BZ37">SUM(IF(($G$62:$G$3061=$G37)*($E$62:$E$3061=BZ$6)*($I$62:$I$3061=$I37),$L$62:$L$3061,0))</f>
        <v>0</v>
      </c>
      <c r="CA37" s="406">
        <f t="array" ref="CA37">SUM(IF(($G$62:$G$3061=$G37)*($E$62:$E$3061=CA$6)*($I$62:$I$3061=$I37),$L$62:$L$3061,0))</f>
        <v>0</v>
      </c>
      <c r="CB37" s="406">
        <f t="array" ref="CB37">SUM(IF(($G$62:$G$3061=$G37)*($E$62:$E$3061=CB$6)*($I$62:$I$3061=$I37),$L$62:$L$3061,0))</f>
        <v>0</v>
      </c>
      <c r="CC37" s="406">
        <f t="array" ref="CC37">SUM(IF(($G$62:$G$3061=$G37)*($E$62:$E$3061=CC$6)*($I$62:$I$3061=$I37),$L$62:$L$3061,0))</f>
        <v>0</v>
      </c>
      <c r="CD37" s="406">
        <f t="array" ref="CD37">SUM(IF(($G$62:$G$3061=$G37)*($E$62:$E$3061=CD$6)*($I$62:$I$3061=$I37),$L$62:$L$3061,0))</f>
        <v>0</v>
      </c>
      <c r="CE37" s="406">
        <f t="array" ref="CE37">SUM(IF(($G$62:$G$3061=$G37)*($E$62:$E$3061=CE$6)*($I$62:$I$3061=$I37),$L$62:$L$3061,0))</f>
        <v>0</v>
      </c>
      <c r="CF37" s="406">
        <f t="array" ref="CF37">SUM(IF(($G$62:$G$3061=$G37)*($E$62:$E$3061=CF$6)*($I$62:$I$3061=$I37),$L$62:$L$3061,0))</f>
        <v>0</v>
      </c>
      <c r="CG37" s="406">
        <f t="array" ref="CG37">SUM(IF(($G$62:$G$3061=$G37)*($E$62:$E$3061=CG$6)*($I$62:$I$3061=$I37),$L$62:$L$3061,0))</f>
        <v>0</v>
      </c>
      <c r="CH37" s="406">
        <f t="array" ref="CH37">SUM(IF(($G$62:$G$3061=$G37)*($E$62:$E$3061=CH$6)*($I$62:$I$3061=$I37),$L$62:$L$3061,0))</f>
        <v>0</v>
      </c>
      <c r="CI37" s="406">
        <f t="array" ref="CI37">SUM(IF(($G$62:$G$3061=$G37)*($E$62:$E$3061=CI$6)*($I$62:$I$3061=$I37),$L$62:$L$3061,0))</f>
        <v>0</v>
      </c>
      <c r="CJ37" s="406">
        <f t="array" ref="CJ37">SUM(IF(($G$62:$G$3061=$G37)*($E$62:$E$3061=CJ$6)*($I$62:$I$3061=$I37),$L$62:$L$3061,0))</f>
        <v>0</v>
      </c>
      <c r="CK37" s="406">
        <f t="array" ref="CK37">SUM(IF(($G$62:$G$3061=$G37)*($E$62:$E$3061=CK$6)*($I$62:$I$3061=$I37),$L$62:$L$3061,0))</f>
        <v>0</v>
      </c>
      <c r="CL37" s="406">
        <f t="array" ref="CL37">SUM(IF(($G$62:$G$3061=$G37)*($E$62:$E$3061=CL$6)*($I$62:$I$3061=$I37),$L$62:$L$3061,0))</f>
        <v>0</v>
      </c>
      <c r="CM37" s="406">
        <f t="array" ref="CM37">SUM(IF(($G$62:$G$3061=$G37)*($E$62:$E$3061=CM$6)*($I$62:$I$3061=$I37),$L$62:$L$3061,0))</f>
        <v>0</v>
      </c>
      <c r="CN37" s="406">
        <f t="array" ref="CN37">SUM(IF(($G$62:$G$3061=$G37)*($E$62:$E$3061=CN$6)*($I$62:$I$3061=$I37),$L$62:$L$3061,0))</f>
        <v>0</v>
      </c>
      <c r="CO37" s="406">
        <f t="array" ref="CO37">SUM(IF(($G$62:$G$3061=$G37)*($E$62:$E$3061=CO$6)*($I$62:$I$3061=$I37),$L$62:$L$3061,0))</f>
        <v>0</v>
      </c>
      <c r="CP37" s="406">
        <f t="array" ref="CP37">SUM(IF(($G$62:$G$3061=$G37)*($E$62:$E$3061=CP$6)*($I$62:$I$3061=$I37),$L$62:$L$3061,0))</f>
        <v>0</v>
      </c>
      <c r="CQ37" s="406">
        <f t="array" ref="CQ37">SUM(IF(($G$62:$G$3061=$G37)*($E$62:$E$3061=CQ$6)*($I$62:$I$3061=$I37),$L$62:$L$3061,0))</f>
        <v>0</v>
      </c>
      <c r="CR37" s="406">
        <f t="array" ref="CR37">SUM(IF(($G$62:$G$3061=$G37)*($E$62:$E$3061=CR$6)*($I$62:$I$3061=$I37),$L$62:$L$3061,0))</f>
        <v>0</v>
      </c>
      <c r="CS37" s="406">
        <f t="array" ref="CS37">SUM(IF(($G$62:$G$3061=$G37)*($E$62:$E$3061=CS$6)*($I$62:$I$3061=$I37),$L$62:$L$3061,0))</f>
        <v>0</v>
      </c>
      <c r="CT37" s="406">
        <f t="array" ref="CT37">SUM(IF(($G$62:$G$3061=$G37)*($E$62:$E$3061=CT$6)*($I$62:$I$3061=$I37),$L$62:$L$3061,0))</f>
        <v>0</v>
      </c>
      <c r="CU37" s="406">
        <f t="array" ref="CU37">SUM(IF(($G$62:$G$3061=$G37)*($E$62:$E$3061=CU$6)*($I$62:$I$3061=$I37),$L$62:$L$3061,0))</f>
        <v>0</v>
      </c>
      <c r="CV37" s="406">
        <f t="array" ref="CV37">SUM(IF(($G$62:$G$3061=$G37)*($E$62:$E$3061=CV$6)*($I$62:$I$3061=$I37),$L$62:$L$3061,0))</f>
        <v>0</v>
      </c>
      <c r="CW37" s="406">
        <f t="array" ref="CW37">SUM(IF(($G$62:$G$3061=$G37)*($E$62:$E$3061=CW$6)*($I$62:$I$3061=$I37),$L$62:$L$3061,0))</f>
        <v>0</v>
      </c>
      <c r="CX37" s="406">
        <f t="array" ref="CX37">SUM(IF(($G$62:$G$3061=$G37)*($E$62:$E$3061=CX$6)*($I$62:$I$3061=$I37),$L$62:$L$3061,0))</f>
        <v>0</v>
      </c>
      <c r="CY37" s="406">
        <f t="array" ref="CY37">SUM(IF(($G$62:$G$3061=$G37)*($E$62:$E$3061=CY$6)*($I$62:$I$3061=$I37),$L$62:$L$3061,0))</f>
        <v>0</v>
      </c>
      <c r="CZ37" s="406">
        <f t="array" ref="CZ37">SUM(IF(($G$62:$G$3061=$G37)*($E$62:$E$3061=CZ$6)*($I$62:$I$3061=$I37),$L$62:$L$3061,0))</f>
        <v>0</v>
      </c>
      <c r="DA37" s="406">
        <f t="array" ref="DA37">SUM(IF(($G$62:$G$3061=$G37)*($E$62:$E$3061=DA$6)*($I$62:$I$3061=$I37),$L$62:$L$3061,0))</f>
        <v>0</v>
      </c>
      <c r="DB37" s="406">
        <f t="array" ref="DB37">SUM(IF(($G$62:$G$3061=$G37)*($E$62:$E$3061=DB$6)*($I$62:$I$3061=$I37),$L$62:$L$3061,0))</f>
        <v>0</v>
      </c>
      <c r="DC37" s="406">
        <f t="array" ref="DC37">SUM(IF(($G$62:$G$3061=$G37)*($E$62:$E$3061=DC$6)*($I$62:$I$3061=$I37),$L$62:$L$3061,0))</f>
        <v>0</v>
      </c>
      <c r="DD37" s="406">
        <f t="array" ref="DD37">SUM(IF(($G$62:$G$3061=$G37)*($E$62:$E$3061=DD$6)*($I$62:$I$3061=$I37),$L$62:$L$3061,0))</f>
        <v>0</v>
      </c>
      <c r="DE37" s="406">
        <f t="array" ref="DE37">SUM(IF(($G$62:$G$3061=$G37)*($E$62:$E$3061=DE$6)*($I$62:$I$3061=$I37),$L$62:$L$3061,0))</f>
        <v>0</v>
      </c>
      <c r="DF37" s="406">
        <f t="array" ref="DF37">SUM(IF(($G$62:$G$3061=$G37)*($E$62:$E$3061=DF$6)*($I$62:$I$3061=$I37),$L$62:$L$3061,0))</f>
        <v>0</v>
      </c>
      <c r="DG37" s="406">
        <f t="array" ref="DG37">SUM(IF(($G$62:$G$3061=$G37)*($E$62:$E$3061=DG$6)*($I$62:$I$3061=$I37),$L$62:$L$3061,0))</f>
        <v>0</v>
      </c>
      <c r="DH37" s="406">
        <f t="array" ref="DH37">SUM(IF(($G$62:$G$3061=$G37)*($E$62:$E$3061=DH$6)*($I$62:$I$3061=$I37),$L$62:$L$3061,0))</f>
        <v>0</v>
      </c>
      <c r="DI37" s="406">
        <f t="array" ref="DI37">SUM(IF(($G$62:$G$3061=$G37)*($E$62:$E$3061=DI$6)*($I$62:$I$3061=$I37),$L$62:$L$3061,0))</f>
        <v>0</v>
      </c>
      <c r="DJ37" s="406">
        <f t="array" ref="DJ37">SUM(IF(($G$62:$G$3061=$G37)*($E$62:$E$3061=DJ$6)*($I$62:$I$3061=$I37),$L$62:$L$3061,0))</f>
        <v>0</v>
      </c>
      <c r="DK37" s="406">
        <f t="array" ref="DK37">SUM(IF(($G$62:$G$3061=$G37)*($E$62:$E$3061=DK$6)*($I$62:$I$3061=$I37),$L$62:$L$3061,0))</f>
        <v>0</v>
      </c>
      <c r="DL37" s="406">
        <f t="array" ref="DL37">SUM(IF(($G$62:$G$3061=$G37)*($E$62:$E$3061=DL$6)*($I$62:$I$3061=$I37),$L$62:$L$3061,0))</f>
        <v>0</v>
      </c>
      <c r="DM37" s="406">
        <f t="array" ref="DM37">SUM(IF(($G$62:$G$3061=$G37)*($E$62:$E$3061=DM$6)*($I$62:$I$3061=$I37),$L$62:$L$3061,0))</f>
        <v>0</v>
      </c>
      <c r="DN37" s="406">
        <f t="array" ref="DN37">SUM(IF(($G$62:$G$3061=$G37)*($E$62:$E$3061=DN$6)*($I$62:$I$3061=$I37),$L$62:$L$3061,0))</f>
        <v>0</v>
      </c>
      <c r="DO37" s="406">
        <f t="array" ref="DO37">SUM(IF(($G$62:$G$3061=$G37)*($E$62:$E$3061=DO$6)*($I$62:$I$3061=$I37),$L$62:$L$3061,0))</f>
        <v>0</v>
      </c>
      <c r="DP37" s="406">
        <f t="array" ref="DP37">SUM(IF(($G$62:$G$3061=$G37)*($E$62:$E$3061=DP$6)*($I$62:$I$3061=$I37),$L$62:$L$3061,0))</f>
        <v>0</v>
      </c>
      <c r="DQ37" s="406">
        <f t="array" ref="DQ37">SUM(IF(($G$62:$G$3061=$G37)*($E$62:$E$3061=DQ$6)*($I$62:$I$3061=$I37),$L$62:$L$3061,0))</f>
        <v>0</v>
      </c>
      <c r="DR37" s="406">
        <f t="array" ref="DR37">SUM(IF(($G$62:$G$3061=$G37)*($E$62:$E$3061=DR$6)*($I$62:$I$3061=$I37),$L$62:$L$3061,0))</f>
        <v>0</v>
      </c>
      <c r="DS37" s="406">
        <f t="array" ref="DS37">SUM(IF(($G$62:$G$3061=$G37)*($E$62:$E$3061=DS$6)*($I$62:$I$3061=$I37),$L$62:$L$3061,0))</f>
        <v>0</v>
      </c>
      <c r="DT37" s="406">
        <f t="array" ref="DT37">SUM(IF(($G$62:$G$3061=$G37)*($E$62:$E$3061=DT$6)*($I$62:$I$3061=$I37),$L$62:$L$3061,0))</f>
        <v>0</v>
      </c>
      <c r="DU37" s="406">
        <f t="array" ref="DU37">SUM(IF(($G$62:$G$3061=$G37)*($E$62:$E$3061=DU$6)*($I$62:$I$3061=$I37),$L$62:$L$3061,0))</f>
        <v>0</v>
      </c>
    </row>
    <row r="38" spans="3:125" ht="14.25" hidden="1" customHeight="1" x14ac:dyDescent="0.15">
      <c r="C38" s="362"/>
      <c r="D38" s="362"/>
      <c r="E38" s="354" t="str">
        <f t="shared" si="1"/>
        <v/>
      </c>
      <c r="F38" s="362"/>
      <c r="G38" s="362" t="str">
        <f>G37</f>
        <v>客室廊下</v>
      </c>
      <c r="H38" s="407"/>
      <c r="I38" s="531" t="str">
        <f>IF(COUNT(U37:AI37)-COUNTIF(U37:AI37,0)&lt;=1,"",INDEX($U$5:$AI$5,0,MATCH(LARGE(U37:AI37,2),U37:AI37,0)))</f>
        <v/>
      </c>
      <c r="J38" s="408"/>
      <c r="K38" s="408"/>
      <c r="L38" s="408"/>
      <c r="M38" s="408"/>
      <c r="N38" s="410"/>
      <c r="O38" s="410"/>
      <c r="P38" s="82"/>
      <c r="R38" s="1" t="str">
        <f>IF(R37="","",IF(L37-R37=0,"",L37-R37))</f>
        <v/>
      </c>
      <c r="S38" s="162" t="str">
        <f>IF(R38="","",R38/SUM(R37:R38))</f>
        <v/>
      </c>
      <c r="U38" s="406"/>
      <c r="V38" s="406"/>
      <c r="W38" s="406"/>
      <c r="X38" s="406"/>
      <c r="Y38" s="406"/>
      <c r="Z38" s="406"/>
      <c r="AA38" s="406"/>
      <c r="AB38" s="406"/>
      <c r="AC38" s="406"/>
      <c r="AD38" s="406"/>
      <c r="AE38" s="406"/>
      <c r="AF38" s="406"/>
      <c r="AG38" s="406"/>
      <c r="AH38" s="406"/>
      <c r="AI38" s="406"/>
      <c r="AS38" s="406">
        <f t="array" ref="AS38">SUM(IF(($G$62:$G$3061=$G38)*($E$62:$E$3061=AS$6)*($I$62:$I$3061=$I38),$L$62:$L$3061,0))</f>
        <v>0</v>
      </c>
      <c r="AT38" s="406">
        <f t="array" ref="AT38">SUM(IF(($G$62:$G$3061=$G38)*($E$62:$E$3061=AT$6)*($I$62:$I$3061=$I38),$L$62:$L$3061,0))</f>
        <v>0</v>
      </c>
      <c r="AU38" s="406">
        <f t="array" ref="AU38">SUM(IF(($G$62:$G$3061=$G38)*($E$62:$E$3061=AU$6)*($I$62:$I$3061=$I38),$L$62:$L$3061,0))</f>
        <v>0</v>
      </c>
      <c r="AV38" s="406">
        <f t="array" ref="AV38">SUM(IF(($G$62:$G$3061=$G38)*($E$62:$E$3061=AV$6)*($I$62:$I$3061=$I38),$L$62:$L$3061,0))</f>
        <v>0</v>
      </c>
      <c r="AW38" s="406">
        <f t="array" ref="AW38">SUM(IF(($G$62:$G$3061=$G38)*($E$62:$E$3061=AW$6)*($I$62:$I$3061=$I38),$L$62:$L$3061,0))</f>
        <v>0</v>
      </c>
      <c r="AX38" s="406">
        <f t="array" ref="AX38">SUM(IF(($G$62:$G$3061=$G38)*($E$62:$E$3061=AX$6)*($I$62:$I$3061=$I38),$L$62:$L$3061,0))</f>
        <v>0</v>
      </c>
      <c r="AY38" s="406">
        <f t="array" ref="AY38">SUM(IF(($G$62:$G$3061=$G38)*($E$62:$E$3061=AY$6)*($I$62:$I$3061=$I38),$L$62:$L$3061,0))</f>
        <v>0</v>
      </c>
      <c r="AZ38" s="406">
        <f t="array" ref="AZ38">SUM(IF(($G$62:$G$3061=$G38)*($E$62:$E$3061=AZ$6)*($I$62:$I$3061=$I38),$L$62:$L$3061,0))</f>
        <v>0</v>
      </c>
      <c r="BA38" s="406">
        <f t="array" ref="BA38">SUM(IF(($G$62:$G$3061=$G38)*($E$62:$E$3061=BA$6)*($I$62:$I$3061=$I38),$L$62:$L$3061,0))</f>
        <v>0</v>
      </c>
      <c r="BB38" s="406">
        <f t="array" ref="BB38">SUM(IF(($G$62:$G$3061=$G38)*($E$62:$E$3061=BB$6)*($I$62:$I$3061=$I38),$L$62:$L$3061,0))</f>
        <v>0</v>
      </c>
      <c r="BC38" s="406">
        <f t="array" ref="BC38">SUM(IF(($G$62:$G$3061=$G38)*($E$62:$E$3061=BC$6)*($I$62:$I$3061=$I38),$L$62:$L$3061,0))</f>
        <v>0</v>
      </c>
      <c r="BD38" s="406">
        <f t="array" ref="BD38">SUM(IF(($G$62:$G$3061=$G38)*($E$62:$E$3061=BD$6)*($I$62:$I$3061=$I38),$L$62:$L$3061,0))</f>
        <v>0</v>
      </c>
      <c r="BE38" s="406">
        <f t="array" ref="BE38">SUM(IF(($G$62:$G$3061=$G38)*($E$62:$E$3061=BE$6)*($I$62:$I$3061=$I38),$L$62:$L$3061,0))</f>
        <v>0</v>
      </c>
      <c r="BF38" s="406">
        <f t="array" ref="BF38">SUM(IF(($G$62:$G$3061=$G38)*($E$62:$E$3061=BF$6)*($I$62:$I$3061=$I38),$L$62:$L$3061,0))</f>
        <v>0</v>
      </c>
      <c r="BG38" s="406">
        <f t="array" ref="BG38">SUM(IF(($G$62:$G$3061=$G38)*($E$62:$E$3061=BG$6)*($I$62:$I$3061=$I38),$L$62:$L$3061,0))</f>
        <v>0</v>
      </c>
      <c r="BH38" s="406">
        <f t="array" ref="BH38">SUM(IF(($G$62:$G$3061=$G38)*($E$62:$E$3061=BH$6)*($I$62:$I$3061=$I38),$L$62:$L$3061,0))</f>
        <v>0</v>
      </c>
      <c r="BI38" s="406">
        <f t="array" ref="BI38">SUM(IF(($G$62:$G$3061=$G38)*($E$62:$E$3061=BI$6)*($I$62:$I$3061=$I38),$L$62:$L$3061,0))</f>
        <v>0</v>
      </c>
      <c r="BJ38" s="406">
        <f t="array" ref="BJ38">SUM(IF(($G$62:$G$3061=$G38)*($E$62:$E$3061=BJ$6)*($I$62:$I$3061=$I38),$L$62:$L$3061,0))</f>
        <v>0</v>
      </c>
      <c r="BK38" s="406">
        <f t="array" ref="BK38">SUM(IF(($G$62:$G$3061=$G38)*($E$62:$E$3061=BK$6)*($I$62:$I$3061=$I38),$L$62:$L$3061,0))</f>
        <v>0</v>
      </c>
      <c r="BL38" s="406">
        <f t="array" ref="BL38">SUM(IF(($G$62:$G$3061=$G38)*($E$62:$E$3061=BL$6)*($I$62:$I$3061=$I38),$L$62:$L$3061,0))</f>
        <v>0</v>
      </c>
      <c r="BM38" s="406">
        <f t="array" ref="BM38">SUM(IF(($G$62:$G$3061=$G38)*($E$62:$E$3061=BM$6)*($I$62:$I$3061=$I38),$L$62:$L$3061,0))</f>
        <v>0</v>
      </c>
      <c r="BN38" s="406">
        <f t="array" ref="BN38">SUM(IF(($G$62:$G$3061=$G38)*($E$62:$E$3061=BN$6)*($I$62:$I$3061=$I38),$L$62:$L$3061,0))</f>
        <v>0</v>
      </c>
      <c r="BO38" s="406">
        <f t="array" ref="BO38">SUM(IF(($G$62:$G$3061=$G38)*($E$62:$E$3061=BO$6)*($I$62:$I$3061=$I38),$L$62:$L$3061,0))</f>
        <v>0</v>
      </c>
      <c r="BP38" s="406">
        <f t="array" ref="BP38">SUM(IF(($G$62:$G$3061=$G38)*($E$62:$E$3061=BP$6)*($I$62:$I$3061=$I38),$L$62:$L$3061,0))</f>
        <v>0</v>
      </c>
      <c r="BQ38" s="406">
        <f t="array" ref="BQ38">SUM(IF(($G$62:$G$3061=$G38)*($E$62:$E$3061=BQ$6)*($I$62:$I$3061=$I38),$L$62:$L$3061,0))</f>
        <v>0</v>
      </c>
      <c r="BR38" s="406">
        <f t="array" ref="BR38">SUM(IF(($G$62:$G$3061=$G38)*($E$62:$E$3061=BR$6)*($I$62:$I$3061=$I38),$L$62:$L$3061,0))</f>
        <v>0</v>
      </c>
      <c r="BS38" s="406">
        <f t="array" ref="BS38">SUM(IF(($G$62:$G$3061=$G38)*($E$62:$E$3061=BS$6)*($I$62:$I$3061=$I38),$L$62:$L$3061,0))</f>
        <v>0</v>
      </c>
      <c r="BT38" s="406">
        <f t="array" ref="BT38">SUM(IF(($G$62:$G$3061=$G38)*($E$62:$E$3061=BT$6)*($I$62:$I$3061=$I38),$L$62:$L$3061,0))</f>
        <v>0</v>
      </c>
      <c r="BU38" s="406">
        <f t="array" ref="BU38">SUM(IF(($G$62:$G$3061=$G38)*($E$62:$E$3061=BU$6)*($I$62:$I$3061=$I38),$L$62:$L$3061,0))</f>
        <v>0</v>
      </c>
      <c r="BV38" s="406">
        <f t="array" ref="BV38">SUM(IF(($G$62:$G$3061=$G38)*($E$62:$E$3061=BV$6)*($I$62:$I$3061=$I38),$L$62:$L$3061,0))</f>
        <v>0</v>
      </c>
      <c r="BW38" s="406">
        <f t="array" ref="BW38">SUM(IF(($G$62:$G$3061=$G38)*($E$62:$E$3061=BW$6)*($I$62:$I$3061=$I38),$L$62:$L$3061,0))</f>
        <v>0</v>
      </c>
      <c r="BX38" s="406">
        <f t="array" ref="BX38">SUM(IF(($G$62:$G$3061=$G38)*($E$62:$E$3061=BX$6)*($I$62:$I$3061=$I38),$L$62:$L$3061,0))</f>
        <v>0</v>
      </c>
      <c r="BY38" s="406">
        <f t="array" ref="BY38">SUM(IF(($G$62:$G$3061=$G38)*($E$62:$E$3061=BY$6)*($I$62:$I$3061=$I38),$L$62:$L$3061,0))</f>
        <v>0</v>
      </c>
      <c r="BZ38" s="406">
        <f t="array" ref="BZ38">SUM(IF(($G$62:$G$3061=$G38)*($E$62:$E$3061=BZ$6)*($I$62:$I$3061=$I38),$L$62:$L$3061,0))</f>
        <v>0</v>
      </c>
      <c r="CA38" s="406">
        <f t="array" ref="CA38">SUM(IF(($G$62:$G$3061=$G38)*($E$62:$E$3061=CA$6)*($I$62:$I$3061=$I38),$L$62:$L$3061,0))</f>
        <v>0</v>
      </c>
      <c r="CB38" s="406">
        <f t="array" ref="CB38">SUM(IF(($G$62:$G$3061=$G38)*($E$62:$E$3061=CB$6)*($I$62:$I$3061=$I38),$L$62:$L$3061,0))</f>
        <v>0</v>
      </c>
      <c r="CC38" s="406">
        <f t="array" ref="CC38">SUM(IF(($G$62:$G$3061=$G38)*($E$62:$E$3061=CC$6)*($I$62:$I$3061=$I38),$L$62:$L$3061,0))</f>
        <v>0</v>
      </c>
      <c r="CD38" s="406">
        <f t="array" ref="CD38">SUM(IF(($G$62:$G$3061=$G38)*($E$62:$E$3061=CD$6)*($I$62:$I$3061=$I38),$L$62:$L$3061,0))</f>
        <v>0</v>
      </c>
      <c r="CE38" s="406">
        <f t="array" ref="CE38">SUM(IF(($G$62:$G$3061=$G38)*($E$62:$E$3061=CE$6)*($I$62:$I$3061=$I38),$L$62:$L$3061,0))</f>
        <v>0</v>
      </c>
      <c r="CF38" s="406">
        <f t="array" ref="CF38">SUM(IF(($G$62:$G$3061=$G38)*($E$62:$E$3061=CF$6)*($I$62:$I$3061=$I38),$L$62:$L$3061,0))</f>
        <v>0</v>
      </c>
      <c r="CG38" s="406">
        <f t="array" ref="CG38">SUM(IF(($G$62:$G$3061=$G38)*($E$62:$E$3061=CG$6)*($I$62:$I$3061=$I38),$L$62:$L$3061,0))</f>
        <v>0</v>
      </c>
      <c r="CH38" s="406">
        <f t="array" ref="CH38">SUM(IF(($G$62:$G$3061=$G38)*($E$62:$E$3061=CH$6)*($I$62:$I$3061=$I38),$L$62:$L$3061,0))</f>
        <v>0</v>
      </c>
      <c r="CI38" s="406">
        <f t="array" ref="CI38">SUM(IF(($G$62:$G$3061=$G38)*($E$62:$E$3061=CI$6)*($I$62:$I$3061=$I38),$L$62:$L$3061,0))</f>
        <v>0</v>
      </c>
      <c r="CJ38" s="406">
        <f t="array" ref="CJ38">SUM(IF(($G$62:$G$3061=$G38)*($E$62:$E$3061=CJ$6)*($I$62:$I$3061=$I38),$L$62:$L$3061,0))</f>
        <v>0</v>
      </c>
      <c r="CK38" s="406">
        <f t="array" ref="CK38">SUM(IF(($G$62:$G$3061=$G38)*($E$62:$E$3061=CK$6)*($I$62:$I$3061=$I38),$L$62:$L$3061,0))</f>
        <v>0</v>
      </c>
      <c r="CL38" s="406">
        <f t="array" ref="CL38">SUM(IF(($G$62:$G$3061=$G38)*($E$62:$E$3061=CL$6)*($I$62:$I$3061=$I38),$L$62:$L$3061,0))</f>
        <v>0</v>
      </c>
      <c r="CM38" s="406">
        <f t="array" ref="CM38">SUM(IF(($G$62:$G$3061=$G38)*($E$62:$E$3061=CM$6)*($I$62:$I$3061=$I38),$L$62:$L$3061,0))</f>
        <v>0</v>
      </c>
      <c r="CN38" s="406">
        <f t="array" ref="CN38">SUM(IF(($G$62:$G$3061=$G38)*($E$62:$E$3061=CN$6)*($I$62:$I$3061=$I38),$L$62:$L$3061,0))</f>
        <v>0</v>
      </c>
      <c r="CO38" s="406">
        <f t="array" ref="CO38">SUM(IF(($G$62:$G$3061=$G38)*($E$62:$E$3061=CO$6)*($I$62:$I$3061=$I38),$L$62:$L$3061,0))</f>
        <v>0</v>
      </c>
      <c r="CP38" s="406">
        <f t="array" ref="CP38">SUM(IF(($G$62:$G$3061=$G38)*($E$62:$E$3061=CP$6)*($I$62:$I$3061=$I38),$L$62:$L$3061,0))</f>
        <v>0</v>
      </c>
      <c r="CQ38" s="406">
        <f t="array" ref="CQ38">SUM(IF(($G$62:$G$3061=$G38)*($E$62:$E$3061=CQ$6)*($I$62:$I$3061=$I38),$L$62:$L$3061,0))</f>
        <v>0</v>
      </c>
      <c r="CR38" s="406">
        <f t="array" ref="CR38">SUM(IF(($G$62:$G$3061=$G38)*($E$62:$E$3061=CR$6)*($I$62:$I$3061=$I38),$L$62:$L$3061,0))</f>
        <v>0</v>
      </c>
      <c r="CS38" s="406">
        <f t="array" ref="CS38">SUM(IF(($G$62:$G$3061=$G38)*($E$62:$E$3061=CS$6)*($I$62:$I$3061=$I38),$L$62:$L$3061,0))</f>
        <v>0</v>
      </c>
      <c r="CT38" s="406">
        <f t="array" ref="CT38">SUM(IF(($G$62:$G$3061=$G38)*($E$62:$E$3061=CT$6)*($I$62:$I$3061=$I38),$L$62:$L$3061,0))</f>
        <v>0</v>
      </c>
      <c r="CU38" s="406">
        <f t="array" ref="CU38">SUM(IF(($G$62:$G$3061=$G38)*($E$62:$E$3061=CU$6)*($I$62:$I$3061=$I38),$L$62:$L$3061,0))</f>
        <v>0</v>
      </c>
      <c r="CV38" s="406">
        <f t="array" ref="CV38">SUM(IF(($G$62:$G$3061=$G38)*($E$62:$E$3061=CV$6)*($I$62:$I$3061=$I38),$L$62:$L$3061,0))</f>
        <v>0</v>
      </c>
      <c r="CW38" s="406">
        <f t="array" ref="CW38">SUM(IF(($G$62:$G$3061=$G38)*($E$62:$E$3061=CW$6)*($I$62:$I$3061=$I38),$L$62:$L$3061,0))</f>
        <v>0</v>
      </c>
      <c r="CX38" s="406">
        <f t="array" ref="CX38">SUM(IF(($G$62:$G$3061=$G38)*($E$62:$E$3061=CX$6)*($I$62:$I$3061=$I38),$L$62:$L$3061,0))</f>
        <v>0</v>
      </c>
      <c r="CY38" s="406">
        <f t="array" ref="CY38">SUM(IF(($G$62:$G$3061=$G38)*($E$62:$E$3061=CY$6)*($I$62:$I$3061=$I38),$L$62:$L$3061,0))</f>
        <v>0</v>
      </c>
      <c r="CZ38" s="406">
        <f t="array" ref="CZ38">SUM(IF(($G$62:$G$3061=$G38)*($E$62:$E$3061=CZ$6)*($I$62:$I$3061=$I38),$L$62:$L$3061,0))</f>
        <v>0</v>
      </c>
      <c r="DA38" s="406">
        <f t="array" ref="DA38">SUM(IF(($G$62:$G$3061=$G38)*($E$62:$E$3061=DA$6)*($I$62:$I$3061=$I38),$L$62:$L$3061,0))</f>
        <v>0</v>
      </c>
      <c r="DB38" s="406">
        <f t="array" ref="DB38">SUM(IF(($G$62:$G$3061=$G38)*($E$62:$E$3061=DB$6)*($I$62:$I$3061=$I38),$L$62:$L$3061,0))</f>
        <v>0</v>
      </c>
      <c r="DC38" s="406">
        <f t="array" ref="DC38">SUM(IF(($G$62:$G$3061=$G38)*($E$62:$E$3061=DC$6)*($I$62:$I$3061=$I38),$L$62:$L$3061,0))</f>
        <v>0</v>
      </c>
      <c r="DD38" s="406">
        <f t="array" ref="DD38">SUM(IF(($G$62:$G$3061=$G38)*($E$62:$E$3061=DD$6)*($I$62:$I$3061=$I38),$L$62:$L$3061,0))</f>
        <v>0</v>
      </c>
      <c r="DE38" s="406">
        <f t="array" ref="DE38">SUM(IF(($G$62:$G$3061=$G38)*($E$62:$E$3061=DE$6)*($I$62:$I$3061=$I38),$L$62:$L$3061,0))</f>
        <v>0</v>
      </c>
      <c r="DF38" s="406">
        <f t="array" ref="DF38">SUM(IF(($G$62:$G$3061=$G38)*($E$62:$E$3061=DF$6)*($I$62:$I$3061=$I38),$L$62:$L$3061,0))</f>
        <v>0</v>
      </c>
      <c r="DG38" s="406">
        <f t="array" ref="DG38">SUM(IF(($G$62:$G$3061=$G38)*($E$62:$E$3061=DG$6)*($I$62:$I$3061=$I38),$L$62:$L$3061,0))</f>
        <v>0</v>
      </c>
      <c r="DH38" s="406">
        <f t="array" ref="DH38">SUM(IF(($G$62:$G$3061=$G38)*($E$62:$E$3061=DH$6)*($I$62:$I$3061=$I38),$L$62:$L$3061,0))</f>
        <v>0</v>
      </c>
      <c r="DI38" s="406">
        <f t="array" ref="DI38">SUM(IF(($G$62:$G$3061=$G38)*($E$62:$E$3061=DI$6)*($I$62:$I$3061=$I38),$L$62:$L$3061,0))</f>
        <v>0</v>
      </c>
      <c r="DJ38" s="406">
        <f t="array" ref="DJ38">SUM(IF(($G$62:$G$3061=$G38)*($E$62:$E$3061=DJ$6)*($I$62:$I$3061=$I38),$L$62:$L$3061,0))</f>
        <v>0</v>
      </c>
      <c r="DK38" s="406">
        <f t="array" ref="DK38">SUM(IF(($G$62:$G$3061=$G38)*($E$62:$E$3061=DK$6)*($I$62:$I$3061=$I38),$L$62:$L$3061,0))</f>
        <v>0</v>
      </c>
      <c r="DL38" s="406">
        <f t="array" ref="DL38">SUM(IF(($G$62:$G$3061=$G38)*($E$62:$E$3061=DL$6)*($I$62:$I$3061=$I38),$L$62:$L$3061,0))</f>
        <v>0</v>
      </c>
      <c r="DM38" s="406">
        <f t="array" ref="DM38">SUM(IF(($G$62:$G$3061=$G38)*($E$62:$E$3061=DM$6)*($I$62:$I$3061=$I38),$L$62:$L$3061,0))</f>
        <v>0</v>
      </c>
      <c r="DN38" s="406">
        <f t="array" ref="DN38">SUM(IF(($G$62:$G$3061=$G38)*($E$62:$E$3061=DN$6)*($I$62:$I$3061=$I38),$L$62:$L$3061,0))</f>
        <v>0</v>
      </c>
      <c r="DO38" s="406">
        <f t="array" ref="DO38">SUM(IF(($G$62:$G$3061=$G38)*($E$62:$E$3061=DO$6)*($I$62:$I$3061=$I38),$L$62:$L$3061,0))</f>
        <v>0</v>
      </c>
      <c r="DP38" s="406">
        <f t="array" ref="DP38">SUM(IF(($G$62:$G$3061=$G38)*($E$62:$E$3061=DP$6)*($I$62:$I$3061=$I38),$L$62:$L$3061,0))</f>
        <v>0</v>
      </c>
      <c r="DQ38" s="406">
        <f t="array" ref="DQ38">SUM(IF(($G$62:$G$3061=$G38)*($E$62:$E$3061=DQ$6)*($I$62:$I$3061=$I38),$L$62:$L$3061,0))</f>
        <v>0</v>
      </c>
      <c r="DR38" s="406">
        <f t="array" ref="DR38">SUM(IF(($G$62:$G$3061=$G38)*($E$62:$E$3061=DR$6)*($I$62:$I$3061=$I38),$L$62:$L$3061,0))</f>
        <v>0</v>
      </c>
      <c r="DS38" s="406">
        <f t="array" ref="DS38">SUM(IF(($G$62:$G$3061=$G38)*($E$62:$E$3061=DS$6)*($I$62:$I$3061=$I38),$L$62:$L$3061,0))</f>
        <v>0</v>
      </c>
      <c r="DT38" s="406">
        <f t="array" ref="DT38">SUM(IF(($G$62:$G$3061=$G38)*($E$62:$E$3061=DT$6)*($I$62:$I$3061=$I38),$L$62:$L$3061,0))</f>
        <v>0</v>
      </c>
      <c r="DU38" s="406">
        <f t="array" ref="DU38">SUM(IF(($G$62:$G$3061=$G38)*($E$62:$E$3061=DU$6)*($I$62:$I$3061=$I38),$L$62:$L$3061,0))</f>
        <v>0</v>
      </c>
    </row>
    <row r="39" spans="3:125" ht="14.25" hidden="1" customHeight="1" x14ac:dyDescent="0.15">
      <c r="C39" s="362"/>
      <c r="D39" s="362"/>
      <c r="E39" s="354" t="str">
        <f t="shared" si="1"/>
        <v/>
      </c>
      <c r="F39" s="362"/>
      <c r="G39" s="362" t="s">
        <v>581</v>
      </c>
      <c r="H39" s="407"/>
      <c r="I39" s="409" t="str">
        <f t="shared" si="5"/>
        <v/>
      </c>
      <c r="J39" s="408"/>
      <c r="K39" s="408"/>
      <c r="L39" s="408">
        <f t="array" ref="L39">SUM(IF($G$62:$G$3061=$G39,$L$62:$L$3061,0))</f>
        <v>0</v>
      </c>
      <c r="M39" s="408"/>
      <c r="N39" s="410"/>
      <c r="O39" s="410"/>
      <c r="P39" s="82"/>
      <c r="R39" s="474" t="str">
        <f>IF(MAX(U39:AI39)=0,"",MAX(U39:AI39))</f>
        <v/>
      </c>
      <c r="S39" s="162" t="str">
        <f t="shared" si="6"/>
        <v/>
      </c>
      <c r="T39" s="1" t="str">
        <f>IF($L39=0,"",ROUND(SUMPRODUCT(U$6:AI$6,U39:AI39)/$L39,3))</f>
        <v/>
      </c>
      <c r="U39" s="406">
        <f t="array" ref="U39">SUM(IF(($G$62:$G$3061=$G39)*($I$62:$I$3061=U$5),$L$62:$L$3061,0))</f>
        <v>0</v>
      </c>
      <c r="V39" s="406">
        <f t="array" ref="V39">SUM(IF(($G$62:$G$3061=$G39)*($I$62:$I$3061=V$5),$L$62:$L$3061,0))</f>
        <v>0</v>
      </c>
      <c r="W39" s="406">
        <f t="array" ref="W39">SUM(IF(($G$62:$G$3061=$G39)*($I$62:$I$3061=W$5),$L$62:$L$3061,0))</f>
        <v>0</v>
      </c>
      <c r="X39" s="406">
        <f t="array" ref="X39">SUM(IF(($G$62:$G$3061=$G39)*($I$62:$I$3061=X$5),$L$62:$L$3061,0))</f>
        <v>0</v>
      </c>
      <c r="Y39" s="406">
        <f t="array" ref="Y39">SUM(IF(($G$62:$G$3061=$G39)*($I$62:$I$3061=Y$5),$L$62:$L$3061,0))</f>
        <v>0</v>
      </c>
      <c r="Z39" s="406">
        <f t="array" ref="Z39">SUM(IF(($G$62:$G$3061=$G39)*($I$62:$I$3061=Z$5),$L$62:$L$3061,0))</f>
        <v>0</v>
      </c>
      <c r="AA39" s="406">
        <f t="array" ref="AA39">SUM(IF(($G$62:$G$3061=$G39)*($I$62:$I$3061=AA$5),$L$62:$L$3061,0))</f>
        <v>0</v>
      </c>
      <c r="AB39" s="406">
        <f t="array" ref="AB39">SUM(IF(($G$62:$G$3061=$G39)*($I$62:$I$3061=AB$5),$L$62:$L$3061,0))</f>
        <v>0</v>
      </c>
      <c r="AC39" s="406">
        <f t="array" ref="AC39">SUM(IF(($G$62:$G$3061=$G39)*($I$62:$I$3061=AC$5),$L$62:$L$3061,0))</f>
        <v>0</v>
      </c>
      <c r="AD39" s="406">
        <f t="array" ref="AD39">SUM(IF(($G$62:$G$3061=$G39)*($I$62:$I$3061=AD$5),$L$62:$L$3061,0))</f>
        <v>0</v>
      </c>
      <c r="AE39" s="406">
        <f t="array" ref="AE39">SUM(IF(($G$62:$G$3061=$G39)*($I$62:$I$3061=AE$5),$L$62:$L$3061,0))</f>
        <v>0</v>
      </c>
      <c r="AF39" s="406">
        <f t="array" ref="AF39">SUM(IF(($G$62:$G$3061=$G39)*($I$62:$I$3061=AF$5),$L$62:$L$3061,0))</f>
        <v>0</v>
      </c>
      <c r="AG39" s="406">
        <f t="array" ref="AG39">SUM(IF(($G$62:$G$3061=$G39)*($I$62:$I$3061=AG$5),$L$62:$L$3061,0))</f>
        <v>0</v>
      </c>
      <c r="AH39" s="406">
        <f t="array" ref="AH39">SUM(IF(($G$62:$G$3061=$G39)*($I$62:$I$3061=AH$5),$L$62:$L$3061,0))</f>
        <v>0</v>
      </c>
      <c r="AI39" s="406">
        <f t="array" ref="AI39">SUM(IF(($G$62:$G$3061=$G39)*($I$62:$I$3061=AI$5),$L$62:$L$3061,0))</f>
        <v>0</v>
      </c>
      <c r="AS39" s="406">
        <f t="array" ref="AS39">SUM(IF(($G$62:$G$3061=$G39)*($E$62:$E$3061=AS$6)*($I$62:$I$3061=$I39),$L$62:$L$3061,0))</f>
        <v>0</v>
      </c>
      <c r="AT39" s="406">
        <f t="array" ref="AT39">SUM(IF(($G$62:$G$3061=$G39)*($E$62:$E$3061=AT$6)*($I$62:$I$3061=$I39),$L$62:$L$3061,0))</f>
        <v>0</v>
      </c>
      <c r="AU39" s="406">
        <f t="array" ref="AU39">SUM(IF(($G$62:$G$3061=$G39)*($E$62:$E$3061=AU$6)*($I$62:$I$3061=$I39),$L$62:$L$3061,0))</f>
        <v>0</v>
      </c>
      <c r="AV39" s="406">
        <f t="array" ref="AV39">SUM(IF(($G$62:$G$3061=$G39)*($E$62:$E$3061=AV$6)*($I$62:$I$3061=$I39),$L$62:$L$3061,0))</f>
        <v>0</v>
      </c>
      <c r="AW39" s="406">
        <f t="array" ref="AW39">SUM(IF(($G$62:$G$3061=$G39)*($E$62:$E$3061=AW$6)*($I$62:$I$3061=$I39),$L$62:$L$3061,0))</f>
        <v>0</v>
      </c>
      <c r="AX39" s="406">
        <f t="array" ref="AX39">SUM(IF(($G$62:$G$3061=$G39)*($E$62:$E$3061=AX$6)*($I$62:$I$3061=$I39),$L$62:$L$3061,0))</f>
        <v>0</v>
      </c>
      <c r="AY39" s="406">
        <f t="array" ref="AY39">SUM(IF(($G$62:$G$3061=$G39)*($E$62:$E$3061=AY$6)*($I$62:$I$3061=$I39),$L$62:$L$3061,0))</f>
        <v>0</v>
      </c>
      <c r="AZ39" s="406">
        <f t="array" ref="AZ39">SUM(IF(($G$62:$G$3061=$G39)*($E$62:$E$3061=AZ$6)*($I$62:$I$3061=$I39),$L$62:$L$3061,0))</f>
        <v>0</v>
      </c>
      <c r="BA39" s="406">
        <f t="array" ref="BA39">SUM(IF(($G$62:$G$3061=$G39)*($E$62:$E$3061=BA$6)*($I$62:$I$3061=$I39),$L$62:$L$3061,0))</f>
        <v>0</v>
      </c>
      <c r="BB39" s="406">
        <f t="array" ref="BB39">SUM(IF(($G$62:$G$3061=$G39)*($E$62:$E$3061=BB$6)*($I$62:$I$3061=$I39),$L$62:$L$3061,0))</f>
        <v>0</v>
      </c>
      <c r="BC39" s="406">
        <f t="array" ref="BC39">SUM(IF(($G$62:$G$3061=$G39)*($E$62:$E$3061=BC$6)*($I$62:$I$3061=$I39),$L$62:$L$3061,0))</f>
        <v>0</v>
      </c>
      <c r="BD39" s="406">
        <f t="array" ref="BD39">SUM(IF(($G$62:$G$3061=$G39)*($E$62:$E$3061=BD$6)*($I$62:$I$3061=$I39),$L$62:$L$3061,0))</f>
        <v>0</v>
      </c>
      <c r="BE39" s="406">
        <f t="array" ref="BE39">SUM(IF(($G$62:$G$3061=$G39)*($E$62:$E$3061=BE$6)*($I$62:$I$3061=$I39),$L$62:$L$3061,0))</f>
        <v>0</v>
      </c>
      <c r="BF39" s="406">
        <f t="array" ref="BF39">SUM(IF(($G$62:$G$3061=$G39)*($E$62:$E$3061=BF$6)*($I$62:$I$3061=$I39),$L$62:$L$3061,0))</f>
        <v>0</v>
      </c>
      <c r="BG39" s="406">
        <f t="array" ref="BG39">SUM(IF(($G$62:$G$3061=$G39)*($E$62:$E$3061=BG$6)*($I$62:$I$3061=$I39),$L$62:$L$3061,0))</f>
        <v>0</v>
      </c>
      <c r="BH39" s="406">
        <f t="array" ref="BH39">SUM(IF(($G$62:$G$3061=$G39)*($E$62:$E$3061=BH$6)*($I$62:$I$3061=$I39),$L$62:$L$3061,0))</f>
        <v>0</v>
      </c>
      <c r="BI39" s="406">
        <f t="array" ref="BI39">SUM(IF(($G$62:$G$3061=$G39)*($E$62:$E$3061=BI$6)*($I$62:$I$3061=$I39),$L$62:$L$3061,0))</f>
        <v>0</v>
      </c>
      <c r="BJ39" s="406">
        <f t="array" ref="BJ39">SUM(IF(($G$62:$G$3061=$G39)*($E$62:$E$3061=BJ$6)*($I$62:$I$3061=$I39),$L$62:$L$3061,0))</f>
        <v>0</v>
      </c>
      <c r="BK39" s="406">
        <f t="array" ref="BK39">SUM(IF(($G$62:$G$3061=$G39)*($E$62:$E$3061=BK$6)*($I$62:$I$3061=$I39),$L$62:$L$3061,0))</f>
        <v>0</v>
      </c>
      <c r="BL39" s="406">
        <f t="array" ref="BL39">SUM(IF(($G$62:$G$3061=$G39)*($E$62:$E$3061=BL$6)*($I$62:$I$3061=$I39),$L$62:$L$3061,0))</f>
        <v>0</v>
      </c>
      <c r="BM39" s="406">
        <f t="array" ref="BM39">SUM(IF(($G$62:$G$3061=$G39)*($E$62:$E$3061=BM$6)*($I$62:$I$3061=$I39),$L$62:$L$3061,0))</f>
        <v>0</v>
      </c>
      <c r="BN39" s="406">
        <f t="array" ref="BN39">SUM(IF(($G$62:$G$3061=$G39)*($E$62:$E$3061=BN$6)*($I$62:$I$3061=$I39),$L$62:$L$3061,0))</f>
        <v>0</v>
      </c>
      <c r="BO39" s="406">
        <f t="array" ref="BO39">SUM(IF(($G$62:$G$3061=$G39)*($E$62:$E$3061=BO$6)*($I$62:$I$3061=$I39),$L$62:$L$3061,0))</f>
        <v>0</v>
      </c>
      <c r="BP39" s="406">
        <f t="array" ref="BP39">SUM(IF(($G$62:$G$3061=$G39)*($E$62:$E$3061=BP$6)*($I$62:$I$3061=$I39),$L$62:$L$3061,0))</f>
        <v>0</v>
      </c>
      <c r="BQ39" s="406">
        <f t="array" ref="BQ39">SUM(IF(($G$62:$G$3061=$G39)*($E$62:$E$3061=BQ$6)*($I$62:$I$3061=$I39),$L$62:$L$3061,0))</f>
        <v>0</v>
      </c>
      <c r="BR39" s="406">
        <f t="array" ref="BR39">SUM(IF(($G$62:$G$3061=$G39)*($E$62:$E$3061=BR$6)*($I$62:$I$3061=$I39),$L$62:$L$3061,0))</f>
        <v>0</v>
      </c>
      <c r="BS39" s="406">
        <f t="array" ref="BS39">SUM(IF(($G$62:$G$3061=$G39)*($E$62:$E$3061=BS$6)*($I$62:$I$3061=$I39),$L$62:$L$3061,0))</f>
        <v>0</v>
      </c>
      <c r="BT39" s="406">
        <f t="array" ref="BT39">SUM(IF(($G$62:$G$3061=$G39)*($E$62:$E$3061=BT$6)*($I$62:$I$3061=$I39),$L$62:$L$3061,0))</f>
        <v>0</v>
      </c>
      <c r="BU39" s="406">
        <f t="array" ref="BU39">SUM(IF(($G$62:$G$3061=$G39)*($E$62:$E$3061=BU$6)*($I$62:$I$3061=$I39),$L$62:$L$3061,0))</f>
        <v>0</v>
      </c>
      <c r="BV39" s="406">
        <f t="array" ref="BV39">SUM(IF(($G$62:$G$3061=$G39)*($E$62:$E$3061=BV$6)*($I$62:$I$3061=$I39),$L$62:$L$3061,0))</f>
        <v>0</v>
      </c>
      <c r="BW39" s="406">
        <f t="array" ref="BW39">SUM(IF(($G$62:$G$3061=$G39)*($E$62:$E$3061=BW$6)*($I$62:$I$3061=$I39),$L$62:$L$3061,0))</f>
        <v>0</v>
      </c>
      <c r="BX39" s="406">
        <f t="array" ref="BX39">SUM(IF(($G$62:$G$3061=$G39)*($E$62:$E$3061=BX$6)*($I$62:$I$3061=$I39),$L$62:$L$3061,0))</f>
        <v>0</v>
      </c>
      <c r="BY39" s="406">
        <f t="array" ref="BY39">SUM(IF(($G$62:$G$3061=$G39)*($E$62:$E$3061=BY$6)*($I$62:$I$3061=$I39),$L$62:$L$3061,0))</f>
        <v>0</v>
      </c>
      <c r="BZ39" s="406">
        <f t="array" ref="BZ39">SUM(IF(($G$62:$G$3061=$G39)*($E$62:$E$3061=BZ$6)*($I$62:$I$3061=$I39),$L$62:$L$3061,0))</f>
        <v>0</v>
      </c>
      <c r="CA39" s="406">
        <f t="array" ref="CA39">SUM(IF(($G$62:$G$3061=$G39)*($E$62:$E$3061=CA$6)*($I$62:$I$3061=$I39),$L$62:$L$3061,0))</f>
        <v>0</v>
      </c>
      <c r="CB39" s="406">
        <f t="array" ref="CB39">SUM(IF(($G$62:$G$3061=$G39)*($E$62:$E$3061=CB$6)*($I$62:$I$3061=$I39),$L$62:$L$3061,0))</f>
        <v>0</v>
      </c>
      <c r="CC39" s="406">
        <f t="array" ref="CC39">SUM(IF(($G$62:$G$3061=$G39)*($E$62:$E$3061=CC$6)*($I$62:$I$3061=$I39),$L$62:$L$3061,0))</f>
        <v>0</v>
      </c>
      <c r="CD39" s="406">
        <f t="array" ref="CD39">SUM(IF(($G$62:$G$3061=$G39)*($E$62:$E$3061=CD$6)*($I$62:$I$3061=$I39),$L$62:$L$3061,0))</f>
        <v>0</v>
      </c>
      <c r="CE39" s="406">
        <f t="array" ref="CE39">SUM(IF(($G$62:$G$3061=$G39)*($E$62:$E$3061=CE$6)*($I$62:$I$3061=$I39),$L$62:$L$3061,0))</f>
        <v>0</v>
      </c>
      <c r="CF39" s="406">
        <f t="array" ref="CF39">SUM(IF(($G$62:$G$3061=$G39)*($E$62:$E$3061=CF$6)*($I$62:$I$3061=$I39),$L$62:$L$3061,0))</f>
        <v>0</v>
      </c>
      <c r="CG39" s="406">
        <f t="array" ref="CG39">SUM(IF(($G$62:$G$3061=$G39)*($E$62:$E$3061=CG$6)*($I$62:$I$3061=$I39),$L$62:$L$3061,0))</f>
        <v>0</v>
      </c>
      <c r="CH39" s="406">
        <f t="array" ref="CH39">SUM(IF(($G$62:$G$3061=$G39)*($E$62:$E$3061=CH$6)*($I$62:$I$3061=$I39),$L$62:$L$3061,0))</f>
        <v>0</v>
      </c>
      <c r="CI39" s="406">
        <f t="array" ref="CI39">SUM(IF(($G$62:$G$3061=$G39)*($E$62:$E$3061=CI$6)*($I$62:$I$3061=$I39),$L$62:$L$3061,0))</f>
        <v>0</v>
      </c>
      <c r="CJ39" s="406">
        <f t="array" ref="CJ39">SUM(IF(($G$62:$G$3061=$G39)*($E$62:$E$3061=CJ$6)*($I$62:$I$3061=$I39),$L$62:$L$3061,0))</f>
        <v>0</v>
      </c>
      <c r="CK39" s="406">
        <f t="array" ref="CK39">SUM(IF(($G$62:$G$3061=$G39)*($E$62:$E$3061=CK$6)*($I$62:$I$3061=$I39),$L$62:$L$3061,0))</f>
        <v>0</v>
      </c>
      <c r="CL39" s="406">
        <f t="array" ref="CL39">SUM(IF(($G$62:$G$3061=$G39)*($E$62:$E$3061=CL$6)*($I$62:$I$3061=$I39),$L$62:$L$3061,0))</f>
        <v>0</v>
      </c>
      <c r="CM39" s="406">
        <f t="array" ref="CM39">SUM(IF(($G$62:$G$3061=$G39)*($E$62:$E$3061=CM$6)*($I$62:$I$3061=$I39),$L$62:$L$3061,0))</f>
        <v>0</v>
      </c>
      <c r="CN39" s="406">
        <f t="array" ref="CN39">SUM(IF(($G$62:$G$3061=$G39)*($E$62:$E$3061=CN$6)*($I$62:$I$3061=$I39),$L$62:$L$3061,0))</f>
        <v>0</v>
      </c>
      <c r="CO39" s="406">
        <f t="array" ref="CO39">SUM(IF(($G$62:$G$3061=$G39)*($E$62:$E$3061=CO$6)*($I$62:$I$3061=$I39),$L$62:$L$3061,0))</f>
        <v>0</v>
      </c>
      <c r="CP39" s="406">
        <f t="array" ref="CP39">SUM(IF(($G$62:$G$3061=$G39)*($E$62:$E$3061=CP$6)*($I$62:$I$3061=$I39),$L$62:$L$3061,0))</f>
        <v>0</v>
      </c>
      <c r="CQ39" s="406">
        <f t="array" ref="CQ39">SUM(IF(($G$62:$G$3061=$G39)*($E$62:$E$3061=CQ$6)*($I$62:$I$3061=$I39),$L$62:$L$3061,0))</f>
        <v>0</v>
      </c>
      <c r="CR39" s="406">
        <f t="array" ref="CR39">SUM(IF(($G$62:$G$3061=$G39)*($E$62:$E$3061=CR$6)*($I$62:$I$3061=$I39),$L$62:$L$3061,0))</f>
        <v>0</v>
      </c>
      <c r="CS39" s="406">
        <f t="array" ref="CS39">SUM(IF(($G$62:$G$3061=$G39)*($E$62:$E$3061=CS$6)*($I$62:$I$3061=$I39),$L$62:$L$3061,0))</f>
        <v>0</v>
      </c>
      <c r="CT39" s="406">
        <f t="array" ref="CT39">SUM(IF(($G$62:$G$3061=$G39)*($E$62:$E$3061=CT$6)*($I$62:$I$3061=$I39),$L$62:$L$3061,0))</f>
        <v>0</v>
      </c>
      <c r="CU39" s="406">
        <f t="array" ref="CU39">SUM(IF(($G$62:$G$3061=$G39)*($E$62:$E$3061=CU$6)*($I$62:$I$3061=$I39),$L$62:$L$3061,0))</f>
        <v>0</v>
      </c>
      <c r="CV39" s="406">
        <f t="array" ref="CV39">SUM(IF(($G$62:$G$3061=$G39)*($E$62:$E$3061=CV$6)*($I$62:$I$3061=$I39),$L$62:$L$3061,0))</f>
        <v>0</v>
      </c>
      <c r="CW39" s="406">
        <f t="array" ref="CW39">SUM(IF(($G$62:$G$3061=$G39)*($E$62:$E$3061=CW$6)*($I$62:$I$3061=$I39),$L$62:$L$3061,0))</f>
        <v>0</v>
      </c>
      <c r="CX39" s="406">
        <f t="array" ref="CX39">SUM(IF(($G$62:$G$3061=$G39)*($E$62:$E$3061=CX$6)*($I$62:$I$3061=$I39),$L$62:$L$3061,0))</f>
        <v>0</v>
      </c>
      <c r="CY39" s="406">
        <f t="array" ref="CY39">SUM(IF(($G$62:$G$3061=$G39)*($E$62:$E$3061=CY$6)*($I$62:$I$3061=$I39),$L$62:$L$3061,0))</f>
        <v>0</v>
      </c>
      <c r="CZ39" s="406">
        <f t="array" ref="CZ39">SUM(IF(($G$62:$G$3061=$G39)*($E$62:$E$3061=CZ$6)*($I$62:$I$3061=$I39),$L$62:$L$3061,0))</f>
        <v>0</v>
      </c>
      <c r="DA39" s="406">
        <f t="array" ref="DA39">SUM(IF(($G$62:$G$3061=$G39)*($E$62:$E$3061=DA$6)*($I$62:$I$3061=$I39),$L$62:$L$3061,0))</f>
        <v>0</v>
      </c>
      <c r="DB39" s="406">
        <f t="array" ref="DB39">SUM(IF(($G$62:$G$3061=$G39)*($E$62:$E$3061=DB$6)*($I$62:$I$3061=$I39),$L$62:$L$3061,0))</f>
        <v>0</v>
      </c>
      <c r="DC39" s="406">
        <f t="array" ref="DC39">SUM(IF(($G$62:$G$3061=$G39)*($E$62:$E$3061=DC$6)*($I$62:$I$3061=$I39),$L$62:$L$3061,0))</f>
        <v>0</v>
      </c>
      <c r="DD39" s="406">
        <f t="array" ref="DD39">SUM(IF(($G$62:$G$3061=$G39)*($E$62:$E$3061=DD$6)*($I$62:$I$3061=$I39),$L$62:$L$3061,0))</f>
        <v>0</v>
      </c>
      <c r="DE39" s="406">
        <f t="array" ref="DE39">SUM(IF(($G$62:$G$3061=$G39)*($E$62:$E$3061=DE$6)*($I$62:$I$3061=$I39),$L$62:$L$3061,0))</f>
        <v>0</v>
      </c>
      <c r="DF39" s="406">
        <f t="array" ref="DF39">SUM(IF(($G$62:$G$3061=$G39)*($E$62:$E$3061=DF$6)*($I$62:$I$3061=$I39),$L$62:$L$3061,0))</f>
        <v>0</v>
      </c>
      <c r="DG39" s="406">
        <f t="array" ref="DG39">SUM(IF(($G$62:$G$3061=$G39)*($E$62:$E$3061=DG$6)*($I$62:$I$3061=$I39),$L$62:$L$3061,0))</f>
        <v>0</v>
      </c>
      <c r="DH39" s="406">
        <f t="array" ref="DH39">SUM(IF(($G$62:$G$3061=$G39)*($E$62:$E$3061=DH$6)*($I$62:$I$3061=$I39),$L$62:$L$3061,0))</f>
        <v>0</v>
      </c>
      <c r="DI39" s="406">
        <f t="array" ref="DI39">SUM(IF(($G$62:$G$3061=$G39)*($E$62:$E$3061=DI$6)*($I$62:$I$3061=$I39),$L$62:$L$3061,0))</f>
        <v>0</v>
      </c>
      <c r="DJ39" s="406">
        <f t="array" ref="DJ39">SUM(IF(($G$62:$G$3061=$G39)*($E$62:$E$3061=DJ$6)*($I$62:$I$3061=$I39),$L$62:$L$3061,0))</f>
        <v>0</v>
      </c>
      <c r="DK39" s="406">
        <f t="array" ref="DK39">SUM(IF(($G$62:$G$3061=$G39)*($E$62:$E$3061=DK$6)*($I$62:$I$3061=$I39),$L$62:$L$3061,0))</f>
        <v>0</v>
      </c>
      <c r="DL39" s="406">
        <f t="array" ref="DL39">SUM(IF(($G$62:$G$3061=$G39)*($E$62:$E$3061=DL$6)*($I$62:$I$3061=$I39),$L$62:$L$3061,0))</f>
        <v>0</v>
      </c>
      <c r="DM39" s="406">
        <f t="array" ref="DM39">SUM(IF(($G$62:$G$3061=$G39)*($E$62:$E$3061=DM$6)*($I$62:$I$3061=$I39),$L$62:$L$3061,0))</f>
        <v>0</v>
      </c>
      <c r="DN39" s="406">
        <f t="array" ref="DN39">SUM(IF(($G$62:$G$3061=$G39)*($E$62:$E$3061=DN$6)*($I$62:$I$3061=$I39),$L$62:$L$3061,0))</f>
        <v>0</v>
      </c>
      <c r="DO39" s="406">
        <f t="array" ref="DO39">SUM(IF(($G$62:$G$3061=$G39)*($E$62:$E$3061=DO$6)*($I$62:$I$3061=$I39),$L$62:$L$3061,0))</f>
        <v>0</v>
      </c>
      <c r="DP39" s="406">
        <f t="array" ref="DP39">SUM(IF(($G$62:$G$3061=$G39)*($E$62:$E$3061=DP$6)*($I$62:$I$3061=$I39),$L$62:$L$3061,0))</f>
        <v>0</v>
      </c>
      <c r="DQ39" s="406">
        <f t="array" ref="DQ39">SUM(IF(($G$62:$G$3061=$G39)*($E$62:$E$3061=DQ$6)*($I$62:$I$3061=$I39),$L$62:$L$3061,0))</f>
        <v>0</v>
      </c>
      <c r="DR39" s="406">
        <f t="array" ref="DR39">SUM(IF(($G$62:$G$3061=$G39)*($E$62:$E$3061=DR$6)*($I$62:$I$3061=$I39),$L$62:$L$3061,0))</f>
        <v>0</v>
      </c>
      <c r="DS39" s="406">
        <f t="array" ref="DS39">SUM(IF(($G$62:$G$3061=$G39)*($E$62:$E$3061=DS$6)*($I$62:$I$3061=$I39),$L$62:$L$3061,0))</f>
        <v>0</v>
      </c>
      <c r="DT39" s="406">
        <f t="array" ref="DT39">SUM(IF(($G$62:$G$3061=$G39)*($E$62:$E$3061=DT$6)*($I$62:$I$3061=$I39),$L$62:$L$3061,0))</f>
        <v>0</v>
      </c>
      <c r="DU39" s="406">
        <f t="array" ref="DU39">SUM(IF(($G$62:$G$3061=$G39)*($E$62:$E$3061=DU$6)*($I$62:$I$3061=$I39),$L$62:$L$3061,0))</f>
        <v>0</v>
      </c>
    </row>
    <row r="40" spans="3:125" ht="14.25" hidden="1" customHeight="1" x14ac:dyDescent="0.15">
      <c r="C40" s="362"/>
      <c r="D40" s="362"/>
      <c r="E40" s="354" t="str">
        <f t="shared" si="1"/>
        <v/>
      </c>
      <c r="F40" s="362"/>
      <c r="G40" s="362" t="str">
        <f>G39</f>
        <v>宴会場</v>
      </c>
      <c r="H40" s="407"/>
      <c r="I40" s="531" t="str">
        <f>IF(COUNT(U39:AI39)-COUNTIF(U39:AI39,0)&lt;=1,"",INDEX($U$5:$AI$5,0,MATCH(LARGE(U39:AI39,2),U39:AI39,0)))</f>
        <v/>
      </c>
      <c r="J40" s="408"/>
      <c r="K40" s="408"/>
      <c r="L40" s="408"/>
      <c r="M40" s="408"/>
      <c r="N40" s="410"/>
      <c r="O40" s="410"/>
      <c r="P40" s="82"/>
      <c r="R40" s="1" t="str">
        <f>IF(R39="","",IF(L39-R39=0,"",L39-R39))</f>
        <v/>
      </c>
      <c r="S40" s="162" t="str">
        <f>IF(R40="","",R40/SUM(R39:R40))</f>
        <v/>
      </c>
      <c r="U40" s="406"/>
      <c r="V40" s="406"/>
      <c r="W40" s="406"/>
      <c r="X40" s="406"/>
      <c r="Y40" s="406"/>
      <c r="Z40" s="406"/>
      <c r="AA40" s="406"/>
      <c r="AB40" s="406"/>
      <c r="AC40" s="406"/>
      <c r="AD40" s="406"/>
      <c r="AE40" s="406"/>
      <c r="AF40" s="406"/>
      <c r="AG40" s="406"/>
      <c r="AH40" s="406"/>
      <c r="AI40" s="406"/>
      <c r="AS40" s="406">
        <f t="array" ref="AS40">SUM(IF(($G$62:$G$3061=$G40)*($E$62:$E$3061=AS$6)*($I$62:$I$3061=$I40),$L$62:$L$3061,0))</f>
        <v>0</v>
      </c>
      <c r="AT40" s="406">
        <f t="array" ref="AT40">SUM(IF(($G$62:$G$3061=$G40)*($E$62:$E$3061=AT$6)*($I$62:$I$3061=$I40),$L$62:$L$3061,0))</f>
        <v>0</v>
      </c>
      <c r="AU40" s="406">
        <f t="array" ref="AU40">SUM(IF(($G$62:$G$3061=$G40)*($E$62:$E$3061=AU$6)*($I$62:$I$3061=$I40),$L$62:$L$3061,0))</f>
        <v>0</v>
      </c>
      <c r="AV40" s="406">
        <f t="array" ref="AV40">SUM(IF(($G$62:$G$3061=$G40)*($E$62:$E$3061=AV$6)*($I$62:$I$3061=$I40),$L$62:$L$3061,0))</f>
        <v>0</v>
      </c>
      <c r="AW40" s="406">
        <f t="array" ref="AW40">SUM(IF(($G$62:$G$3061=$G40)*($E$62:$E$3061=AW$6)*($I$62:$I$3061=$I40),$L$62:$L$3061,0))</f>
        <v>0</v>
      </c>
      <c r="AX40" s="406">
        <f t="array" ref="AX40">SUM(IF(($G$62:$G$3061=$G40)*($E$62:$E$3061=AX$6)*($I$62:$I$3061=$I40),$L$62:$L$3061,0))</f>
        <v>0</v>
      </c>
      <c r="AY40" s="406">
        <f t="array" ref="AY40">SUM(IF(($G$62:$G$3061=$G40)*($E$62:$E$3061=AY$6)*($I$62:$I$3061=$I40),$L$62:$L$3061,0))</f>
        <v>0</v>
      </c>
      <c r="AZ40" s="406">
        <f t="array" ref="AZ40">SUM(IF(($G$62:$G$3061=$G40)*($E$62:$E$3061=AZ$6)*($I$62:$I$3061=$I40),$L$62:$L$3061,0))</f>
        <v>0</v>
      </c>
      <c r="BA40" s="406">
        <f t="array" ref="BA40">SUM(IF(($G$62:$G$3061=$G40)*($E$62:$E$3061=BA$6)*($I$62:$I$3061=$I40),$L$62:$L$3061,0))</f>
        <v>0</v>
      </c>
      <c r="BB40" s="406">
        <f t="array" ref="BB40">SUM(IF(($G$62:$G$3061=$G40)*($E$62:$E$3061=BB$6)*($I$62:$I$3061=$I40),$L$62:$L$3061,0))</f>
        <v>0</v>
      </c>
      <c r="BC40" s="406">
        <f t="array" ref="BC40">SUM(IF(($G$62:$G$3061=$G40)*($E$62:$E$3061=BC$6)*($I$62:$I$3061=$I40),$L$62:$L$3061,0))</f>
        <v>0</v>
      </c>
      <c r="BD40" s="406">
        <f t="array" ref="BD40">SUM(IF(($G$62:$G$3061=$G40)*($E$62:$E$3061=BD$6)*($I$62:$I$3061=$I40),$L$62:$L$3061,0))</f>
        <v>0</v>
      </c>
      <c r="BE40" s="406">
        <f t="array" ref="BE40">SUM(IF(($G$62:$G$3061=$G40)*($E$62:$E$3061=BE$6)*($I$62:$I$3061=$I40),$L$62:$L$3061,0))</f>
        <v>0</v>
      </c>
      <c r="BF40" s="406">
        <f t="array" ref="BF40">SUM(IF(($G$62:$G$3061=$G40)*($E$62:$E$3061=BF$6)*($I$62:$I$3061=$I40),$L$62:$L$3061,0))</f>
        <v>0</v>
      </c>
      <c r="BG40" s="406">
        <f t="array" ref="BG40">SUM(IF(($G$62:$G$3061=$G40)*($E$62:$E$3061=BG$6)*($I$62:$I$3061=$I40),$L$62:$L$3061,0))</f>
        <v>0</v>
      </c>
      <c r="BH40" s="406">
        <f t="array" ref="BH40">SUM(IF(($G$62:$G$3061=$G40)*($E$62:$E$3061=BH$6)*($I$62:$I$3061=$I40),$L$62:$L$3061,0))</f>
        <v>0</v>
      </c>
      <c r="BI40" s="406">
        <f t="array" ref="BI40">SUM(IF(($G$62:$G$3061=$G40)*($E$62:$E$3061=BI$6)*($I$62:$I$3061=$I40),$L$62:$L$3061,0))</f>
        <v>0</v>
      </c>
      <c r="BJ40" s="406">
        <f t="array" ref="BJ40">SUM(IF(($G$62:$G$3061=$G40)*($E$62:$E$3061=BJ$6)*($I$62:$I$3061=$I40),$L$62:$L$3061,0))</f>
        <v>0</v>
      </c>
      <c r="BK40" s="406">
        <f t="array" ref="BK40">SUM(IF(($G$62:$G$3061=$G40)*($E$62:$E$3061=BK$6)*($I$62:$I$3061=$I40),$L$62:$L$3061,0))</f>
        <v>0</v>
      </c>
      <c r="BL40" s="406">
        <f t="array" ref="BL40">SUM(IF(($G$62:$G$3061=$G40)*($E$62:$E$3061=BL$6)*($I$62:$I$3061=$I40),$L$62:$L$3061,0))</f>
        <v>0</v>
      </c>
      <c r="BM40" s="406">
        <f t="array" ref="BM40">SUM(IF(($G$62:$G$3061=$G40)*($E$62:$E$3061=BM$6)*($I$62:$I$3061=$I40),$L$62:$L$3061,0))</f>
        <v>0</v>
      </c>
      <c r="BN40" s="406">
        <f t="array" ref="BN40">SUM(IF(($G$62:$G$3061=$G40)*($E$62:$E$3061=BN$6)*($I$62:$I$3061=$I40),$L$62:$L$3061,0))</f>
        <v>0</v>
      </c>
      <c r="BO40" s="406">
        <f t="array" ref="BO40">SUM(IF(($G$62:$G$3061=$G40)*($E$62:$E$3061=BO$6)*($I$62:$I$3061=$I40),$L$62:$L$3061,0))</f>
        <v>0</v>
      </c>
      <c r="BP40" s="406">
        <f t="array" ref="BP40">SUM(IF(($G$62:$G$3061=$G40)*($E$62:$E$3061=BP$6)*($I$62:$I$3061=$I40),$L$62:$L$3061,0))</f>
        <v>0</v>
      </c>
      <c r="BQ40" s="406">
        <f t="array" ref="BQ40">SUM(IF(($G$62:$G$3061=$G40)*($E$62:$E$3061=BQ$6)*($I$62:$I$3061=$I40),$L$62:$L$3061,0))</f>
        <v>0</v>
      </c>
      <c r="BR40" s="406">
        <f t="array" ref="BR40">SUM(IF(($G$62:$G$3061=$G40)*($E$62:$E$3061=BR$6)*($I$62:$I$3061=$I40),$L$62:$L$3061,0))</f>
        <v>0</v>
      </c>
      <c r="BS40" s="406">
        <f t="array" ref="BS40">SUM(IF(($G$62:$G$3061=$G40)*($E$62:$E$3061=BS$6)*($I$62:$I$3061=$I40),$L$62:$L$3061,0))</f>
        <v>0</v>
      </c>
      <c r="BT40" s="406">
        <f t="array" ref="BT40">SUM(IF(($G$62:$G$3061=$G40)*($E$62:$E$3061=BT$6)*($I$62:$I$3061=$I40),$L$62:$L$3061,0))</f>
        <v>0</v>
      </c>
      <c r="BU40" s="406">
        <f t="array" ref="BU40">SUM(IF(($G$62:$G$3061=$G40)*($E$62:$E$3061=BU$6)*($I$62:$I$3061=$I40),$L$62:$L$3061,0))</f>
        <v>0</v>
      </c>
      <c r="BV40" s="406">
        <f t="array" ref="BV40">SUM(IF(($G$62:$G$3061=$G40)*($E$62:$E$3061=BV$6)*($I$62:$I$3061=$I40),$L$62:$L$3061,0))</f>
        <v>0</v>
      </c>
      <c r="BW40" s="406">
        <f t="array" ref="BW40">SUM(IF(($G$62:$G$3061=$G40)*($E$62:$E$3061=BW$6)*($I$62:$I$3061=$I40),$L$62:$L$3061,0))</f>
        <v>0</v>
      </c>
      <c r="BX40" s="406">
        <f t="array" ref="BX40">SUM(IF(($G$62:$G$3061=$G40)*($E$62:$E$3061=BX$6)*($I$62:$I$3061=$I40),$L$62:$L$3061,0))</f>
        <v>0</v>
      </c>
      <c r="BY40" s="406">
        <f t="array" ref="BY40">SUM(IF(($G$62:$G$3061=$G40)*($E$62:$E$3061=BY$6)*($I$62:$I$3061=$I40),$L$62:$L$3061,0))</f>
        <v>0</v>
      </c>
      <c r="BZ40" s="406">
        <f t="array" ref="BZ40">SUM(IF(($G$62:$G$3061=$G40)*($E$62:$E$3061=BZ$6)*($I$62:$I$3061=$I40),$L$62:$L$3061,0))</f>
        <v>0</v>
      </c>
      <c r="CA40" s="406">
        <f t="array" ref="CA40">SUM(IF(($G$62:$G$3061=$G40)*($E$62:$E$3061=CA$6)*($I$62:$I$3061=$I40),$L$62:$L$3061,0))</f>
        <v>0</v>
      </c>
      <c r="CB40" s="406">
        <f t="array" ref="CB40">SUM(IF(($G$62:$G$3061=$G40)*($E$62:$E$3061=CB$6)*($I$62:$I$3061=$I40),$L$62:$L$3061,0))</f>
        <v>0</v>
      </c>
      <c r="CC40" s="406">
        <f t="array" ref="CC40">SUM(IF(($G$62:$G$3061=$G40)*($E$62:$E$3061=CC$6)*($I$62:$I$3061=$I40),$L$62:$L$3061,0))</f>
        <v>0</v>
      </c>
      <c r="CD40" s="406">
        <f t="array" ref="CD40">SUM(IF(($G$62:$G$3061=$G40)*($E$62:$E$3061=CD$6)*($I$62:$I$3061=$I40),$L$62:$L$3061,0))</f>
        <v>0</v>
      </c>
      <c r="CE40" s="406">
        <f t="array" ref="CE40">SUM(IF(($G$62:$G$3061=$G40)*($E$62:$E$3061=CE$6)*($I$62:$I$3061=$I40),$L$62:$L$3061,0))</f>
        <v>0</v>
      </c>
      <c r="CF40" s="406">
        <f t="array" ref="CF40">SUM(IF(($G$62:$G$3061=$G40)*($E$62:$E$3061=CF$6)*($I$62:$I$3061=$I40),$L$62:$L$3061,0))</f>
        <v>0</v>
      </c>
      <c r="CG40" s="406">
        <f t="array" ref="CG40">SUM(IF(($G$62:$G$3061=$G40)*($E$62:$E$3061=CG$6)*($I$62:$I$3061=$I40),$L$62:$L$3061,0))</f>
        <v>0</v>
      </c>
      <c r="CH40" s="406">
        <f t="array" ref="CH40">SUM(IF(($G$62:$G$3061=$G40)*($E$62:$E$3061=CH$6)*($I$62:$I$3061=$I40),$L$62:$L$3061,0))</f>
        <v>0</v>
      </c>
      <c r="CI40" s="406">
        <f t="array" ref="CI40">SUM(IF(($G$62:$G$3061=$G40)*($E$62:$E$3061=CI$6)*($I$62:$I$3061=$I40),$L$62:$L$3061,0))</f>
        <v>0</v>
      </c>
      <c r="CJ40" s="406">
        <f t="array" ref="CJ40">SUM(IF(($G$62:$G$3061=$G40)*($E$62:$E$3061=CJ$6)*($I$62:$I$3061=$I40),$L$62:$L$3061,0))</f>
        <v>0</v>
      </c>
      <c r="CK40" s="406">
        <f t="array" ref="CK40">SUM(IF(($G$62:$G$3061=$G40)*($E$62:$E$3061=CK$6)*($I$62:$I$3061=$I40),$L$62:$L$3061,0))</f>
        <v>0</v>
      </c>
      <c r="CL40" s="406">
        <f t="array" ref="CL40">SUM(IF(($G$62:$G$3061=$G40)*($E$62:$E$3061=CL$6)*($I$62:$I$3061=$I40),$L$62:$L$3061,0))</f>
        <v>0</v>
      </c>
      <c r="CM40" s="406">
        <f t="array" ref="CM40">SUM(IF(($G$62:$G$3061=$G40)*($E$62:$E$3061=CM$6)*($I$62:$I$3061=$I40),$L$62:$L$3061,0))</f>
        <v>0</v>
      </c>
      <c r="CN40" s="406">
        <f t="array" ref="CN40">SUM(IF(($G$62:$G$3061=$G40)*($E$62:$E$3061=CN$6)*($I$62:$I$3061=$I40),$L$62:$L$3061,0))</f>
        <v>0</v>
      </c>
      <c r="CO40" s="406">
        <f t="array" ref="CO40">SUM(IF(($G$62:$G$3061=$G40)*($E$62:$E$3061=CO$6)*($I$62:$I$3061=$I40),$L$62:$L$3061,0))</f>
        <v>0</v>
      </c>
      <c r="CP40" s="406">
        <f t="array" ref="CP40">SUM(IF(($G$62:$G$3061=$G40)*($E$62:$E$3061=CP$6)*($I$62:$I$3061=$I40),$L$62:$L$3061,0))</f>
        <v>0</v>
      </c>
      <c r="CQ40" s="406">
        <f t="array" ref="CQ40">SUM(IF(($G$62:$G$3061=$G40)*($E$62:$E$3061=CQ$6)*($I$62:$I$3061=$I40),$L$62:$L$3061,0))</f>
        <v>0</v>
      </c>
      <c r="CR40" s="406">
        <f t="array" ref="CR40">SUM(IF(($G$62:$G$3061=$G40)*($E$62:$E$3061=CR$6)*($I$62:$I$3061=$I40),$L$62:$L$3061,0))</f>
        <v>0</v>
      </c>
      <c r="CS40" s="406">
        <f t="array" ref="CS40">SUM(IF(($G$62:$G$3061=$G40)*($E$62:$E$3061=CS$6)*($I$62:$I$3061=$I40),$L$62:$L$3061,0))</f>
        <v>0</v>
      </c>
      <c r="CT40" s="406">
        <f t="array" ref="CT40">SUM(IF(($G$62:$G$3061=$G40)*($E$62:$E$3061=CT$6)*($I$62:$I$3061=$I40),$L$62:$L$3061,0))</f>
        <v>0</v>
      </c>
      <c r="CU40" s="406">
        <f t="array" ref="CU40">SUM(IF(($G$62:$G$3061=$G40)*($E$62:$E$3061=CU$6)*($I$62:$I$3061=$I40),$L$62:$L$3061,0))</f>
        <v>0</v>
      </c>
      <c r="CV40" s="406">
        <f t="array" ref="CV40">SUM(IF(($G$62:$G$3061=$G40)*($E$62:$E$3061=CV$6)*($I$62:$I$3061=$I40),$L$62:$L$3061,0))</f>
        <v>0</v>
      </c>
      <c r="CW40" s="406">
        <f t="array" ref="CW40">SUM(IF(($G$62:$G$3061=$G40)*($E$62:$E$3061=CW$6)*($I$62:$I$3061=$I40),$L$62:$L$3061,0))</f>
        <v>0</v>
      </c>
      <c r="CX40" s="406">
        <f t="array" ref="CX40">SUM(IF(($G$62:$G$3061=$G40)*($E$62:$E$3061=CX$6)*($I$62:$I$3061=$I40),$L$62:$L$3061,0))</f>
        <v>0</v>
      </c>
      <c r="CY40" s="406">
        <f t="array" ref="CY40">SUM(IF(($G$62:$G$3061=$G40)*($E$62:$E$3061=CY$6)*($I$62:$I$3061=$I40),$L$62:$L$3061,0))</f>
        <v>0</v>
      </c>
      <c r="CZ40" s="406">
        <f t="array" ref="CZ40">SUM(IF(($G$62:$G$3061=$G40)*($E$62:$E$3061=CZ$6)*($I$62:$I$3061=$I40),$L$62:$L$3061,0))</f>
        <v>0</v>
      </c>
      <c r="DA40" s="406">
        <f t="array" ref="DA40">SUM(IF(($G$62:$G$3061=$G40)*($E$62:$E$3061=DA$6)*($I$62:$I$3061=$I40),$L$62:$L$3061,0))</f>
        <v>0</v>
      </c>
      <c r="DB40" s="406">
        <f t="array" ref="DB40">SUM(IF(($G$62:$G$3061=$G40)*($E$62:$E$3061=DB$6)*($I$62:$I$3061=$I40),$L$62:$L$3061,0))</f>
        <v>0</v>
      </c>
      <c r="DC40" s="406">
        <f t="array" ref="DC40">SUM(IF(($G$62:$G$3061=$G40)*($E$62:$E$3061=DC$6)*($I$62:$I$3061=$I40),$L$62:$L$3061,0))</f>
        <v>0</v>
      </c>
      <c r="DD40" s="406">
        <f t="array" ref="DD40">SUM(IF(($G$62:$G$3061=$G40)*($E$62:$E$3061=DD$6)*($I$62:$I$3061=$I40),$L$62:$L$3061,0))</f>
        <v>0</v>
      </c>
      <c r="DE40" s="406">
        <f t="array" ref="DE40">SUM(IF(($G$62:$G$3061=$G40)*($E$62:$E$3061=DE$6)*($I$62:$I$3061=$I40),$L$62:$L$3061,0))</f>
        <v>0</v>
      </c>
      <c r="DF40" s="406">
        <f t="array" ref="DF40">SUM(IF(($G$62:$G$3061=$G40)*($E$62:$E$3061=DF$6)*($I$62:$I$3061=$I40),$L$62:$L$3061,0))</f>
        <v>0</v>
      </c>
      <c r="DG40" s="406">
        <f t="array" ref="DG40">SUM(IF(($G$62:$G$3061=$G40)*($E$62:$E$3061=DG$6)*($I$62:$I$3061=$I40),$L$62:$L$3061,0))</f>
        <v>0</v>
      </c>
      <c r="DH40" s="406">
        <f t="array" ref="DH40">SUM(IF(($G$62:$G$3061=$G40)*($E$62:$E$3061=DH$6)*($I$62:$I$3061=$I40),$L$62:$L$3061,0))</f>
        <v>0</v>
      </c>
      <c r="DI40" s="406">
        <f t="array" ref="DI40">SUM(IF(($G$62:$G$3061=$G40)*($E$62:$E$3061=DI$6)*($I$62:$I$3061=$I40),$L$62:$L$3061,0))</f>
        <v>0</v>
      </c>
      <c r="DJ40" s="406">
        <f t="array" ref="DJ40">SUM(IF(($G$62:$G$3061=$G40)*($E$62:$E$3061=DJ$6)*($I$62:$I$3061=$I40),$L$62:$L$3061,0))</f>
        <v>0</v>
      </c>
      <c r="DK40" s="406">
        <f t="array" ref="DK40">SUM(IF(($G$62:$G$3061=$G40)*($E$62:$E$3061=DK$6)*($I$62:$I$3061=$I40),$L$62:$L$3061,0))</f>
        <v>0</v>
      </c>
      <c r="DL40" s="406">
        <f t="array" ref="DL40">SUM(IF(($G$62:$G$3061=$G40)*($E$62:$E$3061=DL$6)*($I$62:$I$3061=$I40),$L$62:$L$3061,0))</f>
        <v>0</v>
      </c>
      <c r="DM40" s="406">
        <f t="array" ref="DM40">SUM(IF(($G$62:$G$3061=$G40)*($E$62:$E$3061=DM$6)*($I$62:$I$3061=$I40),$L$62:$L$3061,0))</f>
        <v>0</v>
      </c>
      <c r="DN40" s="406">
        <f t="array" ref="DN40">SUM(IF(($G$62:$G$3061=$G40)*($E$62:$E$3061=DN$6)*($I$62:$I$3061=$I40),$L$62:$L$3061,0))</f>
        <v>0</v>
      </c>
      <c r="DO40" s="406">
        <f t="array" ref="DO40">SUM(IF(($G$62:$G$3061=$G40)*($E$62:$E$3061=DO$6)*($I$62:$I$3061=$I40),$L$62:$L$3061,0))</f>
        <v>0</v>
      </c>
      <c r="DP40" s="406">
        <f t="array" ref="DP40">SUM(IF(($G$62:$G$3061=$G40)*($E$62:$E$3061=DP$6)*($I$62:$I$3061=$I40),$L$62:$L$3061,0))</f>
        <v>0</v>
      </c>
      <c r="DQ40" s="406">
        <f t="array" ref="DQ40">SUM(IF(($G$62:$G$3061=$G40)*($E$62:$E$3061=DQ$6)*($I$62:$I$3061=$I40),$L$62:$L$3061,0))</f>
        <v>0</v>
      </c>
      <c r="DR40" s="406">
        <f t="array" ref="DR40">SUM(IF(($G$62:$G$3061=$G40)*($E$62:$E$3061=DR$6)*($I$62:$I$3061=$I40),$L$62:$L$3061,0))</f>
        <v>0</v>
      </c>
      <c r="DS40" s="406">
        <f t="array" ref="DS40">SUM(IF(($G$62:$G$3061=$G40)*($E$62:$E$3061=DS$6)*($I$62:$I$3061=$I40),$L$62:$L$3061,0))</f>
        <v>0</v>
      </c>
      <c r="DT40" s="406">
        <f t="array" ref="DT40">SUM(IF(($G$62:$G$3061=$G40)*($E$62:$E$3061=DT$6)*($I$62:$I$3061=$I40),$L$62:$L$3061,0))</f>
        <v>0</v>
      </c>
      <c r="DU40" s="406">
        <f t="array" ref="DU40">SUM(IF(($G$62:$G$3061=$G40)*($E$62:$E$3061=DU$6)*($I$62:$I$3061=$I40),$L$62:$L$3061,0))</f>
        <v>0</v>
      </c>
    </row>
    <row r="41" spans="3:125" ht="14.25" hidden="1" customHeight="1" x14ac:dyDescent="0.15">
      <c r="C41" s="362"/>
      <c r="D41" s="362"/>
      <c r="E41" s="354" t="str">
        <f t="shared" si="1"/>
        <v/>
      </c>
      <c r="F41" s="362"/>
      <c r="G41" s="362" t="s">
        <v>42</v>
      </c>
      <c r="H41" s="407"/>
      <c r="I41" s="409" t="str">
        <f t="shared" si="5"/>
        <v/>
      </c>
      <c r="J41" s="408"/>
      <c r="K41" s="408"/>
      <c r="L41" s="408">
        <f t="array" ref="L41">SUM(IF($G$62:$G$3061=$G41,$L$62:$L$3061,0))</f>
        <v>0</v>
      </c>
      <c r="M41" s="408"/>
      <c r="N41" s="408">
        <f>SUMIFS($L$62:$L$3061,$N$62:$N$3061,"○",$G$62:$G$3061,$G41)</f>
        <v>0</v>
      </c>
      <c r="O41" s="408">
        <f>SUMIFS($L$62:$L$3061,$O$62:$O$3061,"○",$G$62:$G$3061,$G41)</f>
        <v>0</v>
      </c>
      <c r="P41" s="82"/>
      <c r="R41" s="474" t="str">
        <f>IF(MAX(U41:AI41)=0,"",MAX(U41:AI41))</f>
        <v/>
      </c>
      <c r="S41" s="162" t="str">
        <f t="shared" si="6"/>
        <v/>
      </c>
      <c r="T41" s="1" t="str">
        <f>IF($L41=0,"",ROUND(SUMPRODUCT(U$6:AI$6,U41:AI41)/$L41,3))</f>
        <v/>
      </c>
      <c r="U41" s="406">
        <f t="array" ref="U41">SUM(IF(($G$62:$G$3061=$G41)*($I$62:$I$3061=U$5),$L$62:$L$3061,0))</f>
        <v>0</v>
      </c>
      <c r="V41" s="406">
        <f t="array" ref="V41">SUM(IF(($G$62:$G$3061=$G41)*($I$62:$I$3061=V$5),$L$62:$L$3061,0))</f>
        <v>0</v>
      </c>
      <c r="W41" s="406">
        <f t="array" ref="W41">SUM(IF(($G$62:$G$3061=$G41)*($I$62:$I$3061=W$5),$L$62:$L$3061,0))</f>
        <v>0</v>
      </c>
      <c r="X41" s="406">
        <f t="array" ref="X41">SUM(IF(($G$62:$G$3061=$G41)*($I$62:$I$3061=X$5),$L$62:$L$3061,0))</f>
        <v>0</v>
      </c>
      <c r="Y41" s="406">
        <f t="array" ref="Y41">SUM(IF(($G$62:$G$3061=$G41)*($I$62:$I$3061=Y$5),$L$62:$L$3061,0))</f>
        <v>0</v>
      </c>
      <c r="Z41" s="406">
        <f t="array" ref="Z41">SUM(IF(($G$62:$G$3061=$G41)*($I$62:$I$3061=Z$5),$L$62:$L$3061,0))</f>
        <v>0</v>
      </c>
      <c r="AA41" s="406">
        <f t="array" ref="AA41">SUM(IF(($G$62:$G$3061=$G41)*($I$62:$I$3061=AA$5),$L$62:$L$3061,0))</f>
        <v>0</v>
      </c>
      <c r="AB41" s="406">
        <f t="array" ref="AB41">SUM(IF(($G$62:$G$3061=$G41)*($I$62:$I$3061=AB$5),$L$62:$L$3061,0))</f>
        <v>0</v>
      </c>
      <c r="AC41" s="406">
        <f t="array" ref="AC41">SUM(IF(($G$62:$G$3061=$G41)*($I$62:$I$3061=AC$5),$L$62:$L$3061,0))</f>
        <v>0</v>
      </c>
      <c r="AD41" s="406">
        <f t="array" ref="AD41">SUM(IF(($G$62:$G$3061=$G41)*($I$62:$I$3061=AD$5),$L$62:$L$3061,0))</f>
        <v>0</v>
      </c>
      <c r="AE41" s="406">
        <f t="array" ref="AE41">SUM(IF(($G$62:$G$3061=$G41)*($I$62:$I$3061=AE$5),$L$62:$L$3061,0))</f>
        <v>0</v>
      </c>
      <c r="AF41" s="406">
        <f t="array" ref="AF41">SUM(IF(($G$62:$G$3061=$G41)*($I$62:$I$3061=AF$5),$L$62:$L$3061,0))</f>
        <v>0</v>
      </c>
      <c r="AG41" s="406">
        <f t="array" ref="AG41">SUM(IF(($G$62:$G$3061=$G41)*($I$62:$I$3061=AG$5),$L$62:$L$3061,0))</f>
        <v>0</v>
      </c>
      <c r="AH41" s="406">
        <f t="array" ref="AH41">SUM(IF(($G$62:$G$3061=$G41)*($I$62:$I$3061=AH$5),$L$62:$L$3061,0))</f>
        <v>0</v>
      </c>
      <c r="AI41" s="406">
        <f t="array" ref="AI41">SUM(IF(($G$62:$G$3061=$G41)*($I$62:$I$3061=AI$5),$L$62:$L$3061,0))</f>
        <v>0</v>
      </c>
      <c r="AS41" s="406">
        <f t="array" ref="AS41">SUM(IF(($G$62:$G$3061=$G41)*($E$62:$E$3061=AS$6)*($I$62:$I$3061=$I41),$L$62:$L$3061,0))</f>
        <v>0</v>
      </c>
      <c r="AT41" s="406">
        <f t="array" ref="AT41">SUM(IF(($G$62:$G$3061=$G41)*($E$62:$E$3061=AT$6)*($I$62:$I$3061=$I41),$L$62:$L$3061,0))</f>
        <v>0</v>
      </c>
      <c r="AU41" s="406">
        <f t="array" ref="AU41">SUM(IF(($G$62:$G$3061=$G41)*($E$62:$E$3061=AU$6)*($I$62:$I$3061=$I41),$L$62:$L$3061,0))</f>
        <v>0</v>
      </c>
      <c r="AV41" s="406">
        <f t="array" ref="AV41">SUM(IF(($G$62:$G$3061=$G41)*($E$62:$E$3061=AV$6)*($I$62:$I$3061=$I41),$L$62:$L$3061,0))</f>
        <v>0</v>
      </c>
      <c r="AW41" s="406">
        <f t="array" ref="AW41">SUM(IF(($G$62:$G$3061=$G41)*($E$62:$E$3061=AW$6)*($I$62:$I$3061=$I41),$L$62:$L$3061,0))</f>
        <v>0</v>
      </c>
      <c r="AX41" s="406">
        <f t="array" ref="AX41">SUM(IF(($G$62:$G$3061=$G41)*($E$62:$E$3061=AX$6)*($I$62:$I$3061=$I41),$L$62:$L$3061,0))</f>
        <v>0</v>
      </c>
      <c r="AY41" s="406">
        <f t="array" ref="AY41">SUM(IF(($G$62:$G$3061=$G41)*($E$62:$E$3061=AY$6)*($I$62:$I$3061=$I41),$L$62:$L$3061,0))</f>
        <v>0</v>
      </c>
      <c r="AZ41" s="406">
        <f t="array" ref="AZ41">SUM(IF(($G$62:$G$3061=$G41)*($E$62:$E$3061=AZ$6)*($I$62:$I$3061=$I41),$L$62:$L$3061,0))</f>
        <v>0</v>
      </c>
      <c r="BA41" s="406">
        <f t="array" ref="BA41">SUM(IF(($G$62:$G$3061=$G41)*($E$62:$E$3061=BA$6)*($I$62:$I$3061=$I41),$L$62:$L$3061,0))</f>
        <v>0</v>
      </c>
      <c r="BB41" s="406">
        <f t="array" ref="BB41">SUM(IF(($G$62:$G$3061=$G41)*($E$62:$E$3061=BB$6)*($I$62:$I$3061=$I41),$L$62:$L$3061,0))</f>
        <v>0</v>
      </c>
      <c r="BC41" s="406">
        <f t="array" ref="BC41">SUM(IF(($G$62:$G$3061=$G41)*($E$62:$E$3061=BC$6)*($I$62:$I$3061=$I41),$L$62:$L$3061,0))</f>
        <v>0</v>
      </c>
      <c r="BD41" s="406">
        <f t="array" ref="BD41">SUM(IF(($G$62:$G$3061=$G41)*($E$62:$E$3061=BD$6)*($I$62:$I$3061=$I41),$L$62:$L$3061,0))</f>
        <v>0</v>
      </c>
      <c r="BE41" s="406">
        <f t="array" ref="BE41">SUM(IF(($G$62:$G$3061=$G41)*($E$62:$E$3061=BE$6)*($I$62:$I$3061=$I41),$L$62:$L$3061,0))</f>
        <v>0</v>
      </c>
      <c r="BF41" s="406">
        <f t="array" ref="BF41">SUM(IF(($G$62:$G$3061=$G41)*($E$62:$E$3061=BF$6)*($I$62:$I$3061=$I41),$L$62:$L$3061,0))</f>
        <v>0</v>
      </c>
      <c r="BG41" s="406">
        <f t="array" ref="BG41">SUM(IF(($G$62:$G$3061=$G41)*($E$62:$E$3061=BG$6)*($I$62:$I$3061=$I41),$L$62:$L$3061,0))</f>
        <v>0</v>
      </c>
      <c r="BH41" s="406">
        <f t="array" ref="BH41">SUM(IF(($G$62:$G$3061=$G41)*($E$62:$E$3061=BH$6)*($I$62:$I$3061=$I41),$L$62:$L$3061,0))</f>
        <v>0</v>
      </c>
      <c r="BI41" s="406">
        <f t="array" ref="BI41">SUM(IF(($G$62:$G$3061=$G41)*($E$62:$E$3061=BI$6)*($I$62:$I$3061=$I41),$L$62:$L$3061,0))</f>
        <v>0</v>
      </c>
      <c r="BJ41" s="406">
        <f t="array" ref="BJ41">SUM(IF(($G$62:$G$3061=$G41)*($E$62:$E$3061=BJ$6)*($I$62:$I$3061=$I41),$L$62:$L$3061,0))</f>
        <v>0</v>
      </c>
      <c r="BK41" s="406">
        <f t="array" ref="BK41">SUM(IF(($G$62:$G$3061=$G41)*($E$62:$E$3061=BK$6)*($I$62:$I$3061=$I41),$L$62:$L$3061,0))</f>
        <v>0</v>
      </c>
      <c r="BL41" s="406">
        <f t="array" ref="BL41">SUM(IF(($G$62:$G$3061=$G41)*($E$62:$E$3061=BL$6)*($I$62:$I$3061=$I41),$L$62:$L$3061,0))</f>
        <v>0</v>
      </c>
      <c r="BM41" s="406">
        <f t="array" ref="BM41">SUM(IF(($G$62:$G$3061=$G41)*($E$62:$E$3061=BM$6)*($I$62:$I$3061=$I41),$L$62:$L$3061,0))</f>
        <v>0</v>
      </c>
      <c r="BN41" s="406">
        <f t="array" ref="BN41">SUM(IF(($G$62:$G$3061=$G41)*($E$62:$E$3061=BN$6)*($I$62:$I$3061=$I41),$L$62:$L$3061,0))</f>
        <v>0</v>
      </c>
      <c r="BO41" s="406">
        <f t="array" ref="BO41">SUM(IF(($G$62:$G$3061=$G41)*($E$62:$E$3061=BO$6)*($I$62:$I$3061=$I41),$L$62:$L$3061,0))</f>
        <v>0</v>
      </c>
      <c r="BP41" s="406">
        <f t="array" ref="BP41">SUM(IF(($G$62:$G$3061=$G41)*($E$62:$E$3061=BP$6)*($I$62:$I$3061=$I41),$L$62:$L$3061,0))</f>
        <v>0</v>
      </c>
      <c r="BQ41" s="406">
        <f t="array" ref="BQ41">SUM(IF(($G$62:$G$3061=$G41)*($E$62:$E$3061=BQ$6)*($I$62:$I$3061=$I41),$L$62:$L$3061,0))</f>
        <v>0</v>
      </c>
      <c r="BR41" s="406">
        <f t="array" ref="BR41">SUM(IF(($G$62:$G$3061=$G41)*($E$62:$E$3061=BR$6)*($I$62:$I$3061=$I41),$L$62:$L$3061,0))</f>
        <v>0</v>
      </c>
      <c r="BS41" s="406">
        <f t="array" ref="BS41">SUM(IF(($G$62:$G$3061=$G41)*($E$62:$E$3061=BS$6)*($I$62:$I$3061=$I41),$L$62:$L$3061,0))</f>
        <v>0</v>
      </c>
      <c r="BT41" s="406">
        <f t="array" ref="BT41">SUM(IF(($G$62:$G$3061=$G41)*($E$62:$E$3061=BT$6)*($I$62:$I$3061=$I41),$L$62:$L$3061,0))</f>
        <v>0</v>
      </c>
      <c r="BU41" s="406">
        <f t="array" ref="BU41">SUM(IF(($G$62:$G$3061=$G41)*($E$62:$E$3061=BU$6)*($I$62:$I$3061=$I41),$L$62:$L$3061,0))</f>
        <v>0</v>
      </c>
      <c r="BV41" s="406">
        <f t="array" ref="BV41">SUM(IF(($G$62:$G$3061=$G41)*($E$62:$E$3061=BV$6)*($I$62:$I$3061=$I41),$L$62:$L$3061,0))</f>
        <v>0</v>
      </c>
      <c r="BW41" s="406">
        <f t="array" ref="BW41">SUM(IF(($G$62:$G$3061=$G41)*($E$62:$E$3061=BW$6)*($I$62:$I$3061=$I41),$L$62:$L$3061,0))</f>
        <v>0</v>
      </c>
      <c r="BX41" s="406">
        <f t="array" ref="BX41">SUM(IF(($G$62:$G$3061=$G41)*($E$62:$E$3061=BX$6)*($I$62:$I$3061=$I41),$L$62:$L$3061,0))</f>
        <v>0</v>
      </c>
      <c r="BY41" s="406">
        <f t="array" ref="BY41">SUM(IF(($G$62:$G$3061=$G41)*($E$62:$E$3061=BY$6)*($I$62:$I$3061=$I41),$L$62:$L$3061,0))</f>
        <v>0</v>
      </c>
      <c r="BZ41" s="406">
        <f t="array" ref="BZ41">SUM(IF(($G$62:$G$3061=$G41)*($E$62:$E$3061=BZ$6)*($I$62:$I$3061=$I41),$L$62:$L$3061,0))</f>
        <v>0</v>
      </c>
      <c r="CA41" s="406">
        <f t="array" ref="CA41">SUM(IF(($G$62:$G$3061=$G41)*($E$62:$E$3061=CA$6)*($I$62:$I$3061=$I41),$L$62:$L$3061,0))</f>
        <v>0</v>
      </c>
      <c r="CB41" s="406">
        <f t="array" ref="CB41">SUM(IF(($G$62:$G$3061=$G41)*($E$62:$E$3061=CB$6)*($I$62:$I$3061=$I41),$L$62:$L$3061,0))</f>
        <v>0</v>
      </c>
      <c r="CC41" s="406">
        <f t="array" ref="CC41">SUM(IF(($G$62:$G$3061=$G41)*($E$62:$E$3061=CC$6)*($I$62:$I$3061=$I41),$L$62:$L$3061,0))</f>
        <v>0</v>
      </c>
      <c r="CD41" s="406">
        <f t="array" ref="CD41">SUM(IF(($G$62:$G$3061=$G41)*($E$62:$E$3061=CD$6)*($I$62:$I$3061=$I41),$L$62:$L$3061,0))</f>
        <v>0</v>
      </c>
      <c r="CE41" s="406">
        <f t="array" ref="CE41">SUM(IF(($G$62:$G$3061=$G41)*($E$62:$E$3061=CE$6)*($I$62:$I$3061=$I41),$L$62:$L$3061,0))</f>
        <v>0</v>
      </c>
      <c r="CF41" s="406">
        <f t="array" ref="CF41">SUM(IF(($G$62:$G$3061=$G41)*($E$62:$E$3061=CF$6)*($I$62:$I$3061=$I41),$L$62:$L$3061,0))</f>
        <v>0</v>
      </c>
      <c r="CG41" s="406">
        <f t="array" ref="CG41">SUM(IF(($G$62:$G$3061=$G41)*($E$62:$E$3061=CG$6)*($I$62:$I$3061=$I41),$L$62:$L$3061,0))</f>
        <v>0</v>
      </c>
      <c r="CH41" s="406">
        <f t="array" ref="CH41">SUM(IF(($G$62:$G$3061=$G41)*($E$62:$E$3061=CH$6)*($I$62:$I$3061=$I41),$L$62:$L$3061,0))</f>
        <v>0</v>
      </c>
      <c r="CI41" s="406">
        <f t="array" ref="CI41">SUM(IF(($G$62:$G$3061=$G41)*($E$62:$E$3061=CI$6)*($I$62:$I$3061=$I41),$L$62:$L$3061,0))</f>
        <v>0</v>
      </c>
      <c r="CJ41" s="406">
        <f t="array" ref="CJ41">SUM(IF(($G$62:$G$3061=$G41)*($E$62:$E$3061=CJ$6)*($I$62:$I$3061=$I41),$L$62:$L$3061,0))</f>
        <v>0</v>
      </c>
      <c r="CK41" s="406">
        <f t="array" ref="CK41">SUM(IF(($G$62:$G$3061=$G41)*($E$62:$E$3061=CK$6)*($I$62:$I$3061=$I41),$L$62:$L$3061,0))</f>
        <v>0</v>
      </c>
      <c r="CL41" s="406">
        <f t="array" ref="CL41">SUM(IF(($G$62:$G$3061=$G41)*($E$62:$E$3061=CL$6)*($I$62:$I$3061=$I41),$L$62:$L$3061,0))</f>
        <v>0</v>
      </c>
      <c r="CM41" s="406">
        <f t="array" ref="CM41">SUM(IF(($G$62:$G$3061=$G41)*($E$62:$E$3061=CM$6)*($I$62:$I$3061=$I41),$L$62:$L$3061,0))</f>
        <v>0</v>
      </c>
      <c r="CN41" s="406">
        <f t="array" ref="CN41">SUM(IF(($G$62:$G$3061=$G41)*($E$62:$E$3061=CN$6)*($I$62:$I$3061=$I41),$L$62:$L$3061,0))</f>
        <v>0</v>
      </c>
      <c r="CO41" s="406">
        <f t="array" ref="CO41">SUM(IF(($G$62:$G$3061=$G41)*($E$62:$E$3061=CO$6)*($I$62:$I$3061=$I41),$L$62:$L$3061,0))</f>
        <v>0</v>
      </c>
      <c r="CP41" s="406">
        <f t="array" ref="CP41">SUM(IF(($G$62:$G$3061=$G41)*($E$62:$E$3061=CP$6)*($I$62:$I$3061=$I41),$L$62:$L$3061,0))</f>
        <v>0</v>
      </c>
      <c r="CQ41" s="406">
        <f t="array" ref="CQ41">SUM(IF(($G$62:$G$3061=$G41)*($E$62:$E$3061=CQ$6)*($I$62:$I$3061=$I41),$L$62:$L$3061,0))</f>
        <v>0</v>
      </c>
      <c r="CR41" s="406">
        <f t="array" ref="CR41">SUM(IF(($G$62:$G$3061=$G41)*($E$62:$E$3061=CR$6)*($I$62:$I$3061=$I41),$L$62:$L$3061,0))</f>
        <v>0</v>
      </c>
      <c r="CS41" s="406">
        <f t="array" ref="CS41">SUM(IF(($G$62:$G$3061=$G41)*($E$62:$E$3061=CS$6)*($I$62:$I$3061=$I41),$L$62:$L$3061,0))</f>
        <v>0</v>
      </c>
      <c r="CT41" s="406">
        <f t="array" ref="CT41">SUM(IF(($G$62:$G$3061=$G41)*($E$62:$E$3061=CT$6)*($I$62:$I$3061=$I41),$L$62:$L$3061,0))</f>
        <v>0</v>
      </c>
      <c r="CU41" s="406">
        <f t="array" ref="CU41">SUM(IF(($G$62:$G$3061=$G41)*($E$62:$E$3061=CU$6)*($I$62:$I$3061=$I41),$L$62:$L$3061,0))</f>
        <v>0</v>
      </c>
      <c r="CV41" s="406">
        <f t="array" ref="CV41">SUM(IF(($G$62:$G$3061=$G41)*($E$62:$E$3061=CV$6)*($I$62:$I$3061=$I41),$L$62:$L$3061,0))</f>
        <v>0</v>
      </c>
      <c r="CW41" s="406">
        <f t="array" ref="CW41">SUM(IF(($G$62:$G$3061=$G41)*($E$62:$E$3061=CW$6)*($I$62:$I$3061=$I41),$L$62:$L$3061,0))</f>
        <v>0</v>
      </c>
      <c r="CX41" s="406">
        <f t="array" ref="CX41">SUM(IF(($G$62:$G$3061=$G41)*($E$62:$E$3061=CX$6)*($I$62:$I$3061=$I41),$L$62:$L$3061,0))</f>
        <v>0</v>
      </c>
      <c r="CY41" s="406">
        <f t="array" ref="CY41">SUM(IF(($G$62:$G$3061=$G41)*($E$62:$E$3061=CY$6)*($I$62:$I$3061=$I41),$L$62:$L$3061,0))</f>
        <v>0</v>
      </c>
      <c r="CZ41" s="406">
        <f t="array" ref="CZ41">SUM(IF(($G$62:$G$3061=$G41)*($E$62:$E$3061=CZ$6)*($I$62:$I$3061=$I41),$L$62:$L$3061,0))</f>
        <v>0</v>
      </c>
      <c r="DA41" s="406">
        <f t="array" ref="DA41">SUM(IF(($G$62:$G$3061=$G41)*($E$62:$E$3061=DA$6)*($I$62:$I$3061=$I41),$L$62:$L$3061,0))</f>
        <v>0</v>
      </c>
      <c r="DB41" s="406">
        <f t="array" ref="DB41">SUM(IF(($G$62:$G$3061=$G41)*($E$62:$E$3061=DB$6)*($I$62:$I$3061=$I41),$L$62:$L$3061,0))</f>
        <v>0</v>
      </c>
      <c r="DC41" s="406">
        <f t="array" ref="DC41">SUM(IF(($G$62:$G$3061=$G41)*($E$62:$E$3061=DC$6)*($I$62:$I$3061=$I41),$L$62:$L$3061,0))</f>
        <v>0</v>
      </c>
      <c r="DD41" s="406">
        <f t="array" ref="DD41">SUM(IF(($G$62:$G$3061=$G41)*($E$62:$E$3061=DD$6)*($I$62:$I$3061=$I41),$L$62:$L$3061,0))</f>
        <v>0</v>
      </c>
      <c r="DE41" s="406">
        <f t="array" ref="DE41">SUM(IF(($G$62:$G$3061=$G41)*($E$62:$E$3061=DE$6)*($I$62:$I$3061=$I41),$L$62:$L$3061,0))</f>
        <v>0</v>
      </c>
      <c r="DF41" s="406">
        <f t="array" ref="DF41">SUM(IF(($G$62:$G$3061=$G41)*($E$62:$E$3061=DF$6)*($I$62:$I$3061=$I41),$L$62:$L$3061,0))</f>
        <v>0</v>
      </c>
      <c r="DG41" s="406">
        <f t="array" ref="DG41">SUM(IF(($G$62:$G$3061=$G41)*($E$62:$E$3061=DG$6)*($I$62:$I$3061=$I41),$L$62:$L$3061,0))</f>
        <v>0</v>
      </c>
      <c r="DH41" s="406">
        <f t="array" ref="DH41">SUM(IF(($G$62:$G$3061=$G41)*($E$62:$E$3061=DH$6)*($I$62:$I$3061=$I41),$L$62:$L$3061,0))</f>
        <v>0</v>
      </c>
      <c r="DI41" s="406">
        <f t="array" ref="DI41">SUM(IF(($G$62:$G$3061=$G41)*($E$62:$E$3061=DI$6)*($I$62:$I$3061=$I41),$L$62:$L$3061,0))</f>
        <v>0</v>
      </c>
      <c r="DJ41" s="406">
        <f t="array" ref="DJ41">SUM(IF(($G$62:$G$3061=$G41)*($E$62:$E$3061=DJ$6)*($I$62:$I$3061=$I41),$L$62:$L$3061,0))</f>
        <v>0</v>
      </c>
      <c r="DK41" s="406">
        <f t="array" ref="DK41">SUM(IF(($G$62:$G$3061=$G41)*($E$62:$E$3061=DK$6)*($I$62:$I$3061=$I41),$L$62:$L$3061,0))</f>
        <v>0</v>
      </c>
      <c r="DL41" s="406">
        <f t="array" ref="DL41">SUM(IF(($G$62:$G$3061=$G41)*($E$62:$E$3061=DL$6)*($I$62:$I$3061=$I41),$L$62:$L$3061,0))</f>
        <v>0</v>
      </c>
      <c r="DM41" s="406">
        <f t="array" ref="DM41">SUM(IF(($G$62:$G$3061=$G41)*($E$62:$E$3061=DM$6)*($I$62:$I$3061=$I41),$L$62:$L$3061,0))</f>
        <v>0</v>
      </c>
      <c r="DN41" s="406">
        <f t="array" ref="DN41">SUM(IF(($G$62:$G$3061=$G41)*($E$62:$E$3061=DN$6)*($I$62:$I$3061=$I41),$L$62:$L$3061,0))</f>
        <v>0</v>
      </c>
      <c r="DO41" s="406">
        <f t="array" ref="DO41">SUM(IF(($G$62:$G$3061=$G41)*($E$62:$E$3061=DO$6)*($I$62:$I$3061=$I41),$L$62:$L$3061,0))</f>
        <v>0</v>
      </c>
      <c r="DP41" s="406">
        <f t="array" ref="DP41">SUM(IF(($G$62:$G$3061=$G41)*($E$62:$E$3061=DP$6)*($I$62:$I$3061=$I41),$L$62:$L$3061,0))</f>
        <v>0</v>
      </c>
      <c r="DQ41" s="406">
        <f t="array" ref="DQ41">SUM(IF(($G$62:$G$3061=$G41)*($E$62:$E$3061=DQ$6)*($I$62:$I$3061=$I41),$L$62:$L$3061,0))</f>
        <v>0</v>
      </c>
      <c r="DR41" s="406">
        <f t="array" ref="DR41">SUM(IF(($G$62:$G$3061=$G41)*($E$62:$E$3061=DR$6)*($I$62:$I$3061=$I41),$L$62:$L$3061,0))</f>
        <v>0</v>
      </c>
      <c r="DS41" s="406">
        <f t="array" ref="DS41">SUM(IF(($G$62:$G$3061=$G41)*($E$62:$E$3061=DS$6)*($I$62:$I$3061=$I41),$L$62:$L$3061,0))</f>
        <v>0</v>
      </c>
      <c r="DT41" s="406">
        <f t="array" ref="DT41">SUM(IF(($G$62:$G$3061=$G41)*($E$62:$E$3061=DT$6)*($I$62:$I$3061=$I41),$L$62:$L$3061,0))</f>
        <v>0</v>
      </c>
      <c r="DU41" s="406">
        <f t="array" ref="DU41">SUM(IF(($G$62:$G$3061=$G41)*($E$62:$E$3061=DU$6)*($I$62:$I$3061=$I41),$L$62:$L$3061,0))</f>
        <v>0</v>
      </c>
    </row>
    <row r="42" spans="3:125" ht="14.25" hidden="1" customHeight="1" x14ac:dyDescent="0.15">
      <c r="C42" s="362"/>
      <c r="D42" s="362"/>
      <c r="E42" s="354" t="str">
        <f t="shared" si="1"/>
        <v/>
      </c>
      <c r="F42" s="362"/>
      <c r="G42" s="362" t="str">
        <f>G41</f>
        <v>教室</v>
      </c>
      <c r="H42" s="407"/>
      <c r="I42" s="531" t="str">
        <f>IF(COUNT(U41:AI41)-COUNTIF(U41:AI41,0)&lt;=1,"",INDEX($U$5:$AI$5,0,MATCH(LARGE(U41:AI41,2),U41:AI41,0)))</f>
        <v/>
      </c>
      <c r="J42" s="408"/>
      <c r="K42" s="408"/>
      <c r="L42" s="408"/>
      <c r="M42" s="408"/>
      <c r="N42" s="408"/>
      <c r="O42" s="408"/>
      <c r="P42" s="82"/>
      <c r="R42" s="1" t="str">
        <f>IF(R41="","",IF(L41-R41=0,"",L41-R41))</f>
        <v/>
      </c>
      <c r="S42" s="162" t="str">
        <f>IF(R42="","",R42/SUM(R41:R42))</f>
        <v/>
      </c>
      <c r="U42" s="406"/>
      <c r="V42" s="406"/>
      <c r="W42" s="406"/>
      <c r="X42" s="406"/>
      <c r="Y42" s="406"/>
      <c r="Z42" s="406"/>
      <c r="AA42" s="406"/>
      <c r="AB42" s="406"/>
      <c r="AC42" s="406"/>
      <c r="AD42" s="406"/>
      <c r="AE42" s="406"/>
      <c r="AF42" s="406"/>
      <c r="AG42" s="406"/>
      <c r="AH42" s="406"/>
      <c r="AI42" s="406"/>
      <c r="AS42" s="406">
        <f t="array" ref="AS42">SUM(IF(($G$62:$G$3061=$G42)*($E$62:$E$3061=AS$6)*($I$62:$I$3061=$I42),$L$62:$L$3061,0))</f>
        <v>0</v>
      </c>
      <c r="AT42" s="406">
        <f t="array" ref="AT42">SUM(IF(($G$62:$G$3061=$G42)*($E$62:$E$3061=AT$6)*($I$62:$I$3061=$I42),$L$62:$L$3061,0))</f>
        <v>0</v>
      </c>
      <c r="AU42" s="406">
        <f t="array" ref="AU42">SUM(IF(($G$62:$G$3061=$G42)*($E$62:$E$3061=AU$6)*($I$62:$I$3061=$I42),$L$62:$L$3061,0))</f>
        <v>0</v>
      </c>
      <c r="AV42" s="406">
        <f t="array" ref="AV42">SUM(IF(($G$62:$G$3061=$G42)*($E$62:$E$3061=AV$6)*($I$62:$I$3061=$I42),$L$62:$L$3061,0))</f>
        <v>0</v>
      </c>
      <c r="AW42" s="406">
        <f t="array" ref="AW42">SUM(IF(($G$62:$G$3061=$G42)*($E$62:$E$3061=AW$6)*($I$62:$I$3061=$I42),$L$62:$L$3061,0))</f>
        <v>0</v>
      </c>
      <c r="AX42" s="406">
        <f t="array" ref="AX42">SUM(IF(($G$62:$G$3061=$G42)*($E$62:$E$3061=AX$6)*($I$62:$I$3061=$I42),$L$62:$L$3061,0))</f>
        <v>0</v>
      </c>
      <c r="AY42" s="406">
        <f t="array" ref="AY42">SUM(IF(($G$62:$G$3061=$G42)*($E$62:$E$3061=AY$6)*($I$62:$I$3061=$I42),$L$62:$L$3061,0))</f>
        <v>0</v>
      </c>
      <c r="AZ42" s="406">
        <f t="array" ref="AZ42">SUM(IF(($G$62:$G$3061=$G42)*($E$62:$E$3061=AZ$6)*($I$62:$I$3061=$I42),$L$62:$L$3061,0))</f>
        <v>0</v>
      </c>
      <c r="BA42" s="406">
        <f t="array" ref="BA42">SUM(IF(($G$62:$G$3061=$G42)*($E$62:$E$3061=BA$6)*($I$62:$I$3061=$I42),$L$62:$L$3061,0))</f>
        <v>0</v>
      </c>
      <c r="BB42" s="406">
        <f t="array" ref="BB42">SUM(IF(($G$62:$G$3061=$G42)*($E$62:$E$3061=BB$6)*($I$62:$I$3061=$I42),$L$62:$L$3061,0))</f>
        <v>0</v>
      </c>
      <c r="BC42" s="406">
        <f t="array" ref="BC42">SUM(IF(($G$62:$G$3061=$G42)*($E$62:$E$3061=BC$6)*($I$62:$I$3061=$I42),$L$62:$L$3061,0))</f>
        <v>0</v>
      </c>
      <c r="BD42" s="406">
        <f t="array" ref="BD42">SUM(IF(($G$62:$G$3061=$G42)*($E$62:$E$3061=BD$6)*($I$62:$I$3061=$I42),$L$62:$L$3061,0))</f>
        <v>0</v>
      </c>
      <c r="BE42" s="406">
        <f t="array" ref="BE42">SUM(IF(($G$62:$G$3061=$G42)*($E$62:$E$3061=BE$6)*($I$62:$I$3061=$I42),$L$62:$L$3061,0))</f>
        <v>0</v>
      </c>
      <c r="BF42" s="406">
        <f t="array" ref="BF42">SUM(IF(($G$62:$G$3061=$G42)*($E$62:$E$3061=BF$6)*($I$62:$I$3061=$I42),$L$62:$L$3061,0))</f>
        <v>0</v>
      </c>
      <c r="BG42" s="406">
        <f t="array" ref="BG42">SUM(IF(($G$62:$G$3061=$G42)*($E$62:$E$3061=BG$6)*($I$62:$I$3061=$I42),$L$62:$L$3061,0))</f>
        <v>0</v>
      </c>
      <c r="BH42" s="406">
        <f t="array" ref="BH42">SUM(IF(($G$62:$G$3061=$G42)*($E$62:$E$3061=BH$6)*($I$62:$I$3061=$I42),$L$62:$L$3061,0))</f>
        <v>0</v>
      </c>
      <c r="BI42" s="406">
        <f t="array" ref="BI42">SUM(IF(($G$62:$G$3061=$G42)*($E$62:$E$3061=BI$6)*($I$62:$I$3061=$I42),$L$62:$L$3061,0))</f>
        <v>0</v>
      </c>
      <c r="BJ42" s="406">
        <f t="array" ref="BJ42">SUM(IF(($G$62:$G$3061=$G42)*($E$62:$E$3061=BJ$6)*($I$62:$I$3061=$I42),$L$62:$L$3061,0))</f>
        <v>0</v>
      </c>
      <c r="BK42" s="406">
        <f t="array" ref="BK42">SUM(IF(($G$62:$G$3061=$G42)*($E$62:$E$3061=BK$6)*($I$62:$I$3061=$I42),$L$62:$L$3061,0))</f>
        <v>0</v>
      </c>
      <c r="BL42" s="406">
        <f t="array" ref="BL42">SUM(IF(($G$62:$G$3061=$G42)*($E$62:$E$3061=BL$6)*($I$62:$I$3061=$I42),$L$62:$L$3061,0))</f>
        <v>0</v>
      </c>
      <c r="BM42" s="406">
        <f t="array" ref="BM42">SUM(IF(($G$62:$G$3061=$G42)*($E$62:$E$3061=BM$6)*($I$62:$I$3061=$I42),$L$62:$L$3061,0))</f>
        <v>0</v>
      </c>
      <c r="BN42" s="406">
        <f t="array" ref="BN42">SUM(IF(($G$62:$G$3061=$G42)*($E$62:$E$3061=BN$6)*($I$62:$I$3061=$I42),$L$62:$L$3061,0))</f>
        <v>0</v>
      </c>
      <c r="BO42" s="406">
        <f t="array" ref="BO42">SUM(IF(($G$62:$G$3061=$G42)*($E$62:$E$3061=BO$6)*($I$62:$I$3061=$I42),$L$62:$L$3061,0))</f>
        <v>0</v>
      </c>
      <c r="BP42" s="406">
        <f t="array" ref="BP42">SUM(IF(($G$62:$G$3061=$G42)*($E$62:$E$3061=BP$6)*($I$62:$I$3061=$I42),$L$62:$L$3061,0))</f>
        <v>0</v>
      </c>
      <c r="BQ42" s="406">
        <f t="array" ref="BQ42">SUM(IF(($G$62:$G$3061=$G42)*($E$62:$E$3061=BQ$6)*($I$62:$I$3061=$I42),$L$62:$L$3061,0))</f>
        <v>0</v>
      </c>
      <c r="BR42" s="406">
        <f t="array" ref="BR42">SUM(IF(($G$62:$G$3061=$G42)*($E$62:$E$3061=BR$6)*($I$62:$I$3061=$I42),$L$62:$L$3061,0))</f>
        <v>0</v>
      </c>
      <c r="BS42" s="406">
        <f t="array" ref="BS42">SUM(IF(($G$62:$G$3061=$G42)*($E$62:$E$3061=BS$6)*($I$62:$I$3061=$I42),$L$62:$L$3061,0))</f>
        <v>0</v>
      </c>
      <c r="BT42" s="406">
        <f t="array" ref="BT42">SUM(IF(($G$62:$G$3061=$G42)*($E$62:$E$3061=BT$6)*($I$62:$I$3061=$I42),$L$62:$L$3061,0))</f>
        <v>0</v>
      </c>
      <c r="BU42" s="406">
        <f t="array" ref="BU42">SUM(IF(($G$62:$G$3061=$G42)*($E$62:$E$3061=BU$6)*($I$62:$I$3061=$I42),$L$62:$L$3061,0))</f>
        <v>0</v>
      </c>
      <c r="BV42" s="406">
        <f t="array" ref="BV42">SUM(IF(($G$62:$G$3061=$G42)*($E$62:$E$3061=BV$6)*($I$62:$I$3061=$I42),$L$62:$L$3061,0))</f>
        <v>0</v>
      </c>
      <c r="BW42" s="406">
        <f t="array" ref="BW42">SUM(IF(($G$62:$G$3061=$G42)*($E$62:$E$3061=BW$6)*($I$62:$I$3061=$I42),$L$62:$L$3061,0))</f>
        <v>0</v>
      </c>
      <c r="BX42" s="406">
        <f t="array" ref="BX42">SUM(IF(($G$62:$G$3061=$G42)*($E$62:$E$3061=BX$6)*($I$62:$I$3061=$I42),$L$62:$L$3061,0))</f>
        <v>0</v>
      </c>
      <c r="BY42" s="406">
        <f t="array" ref="BY42">SUM(IF(($G$62:$G$3061=$G42)*($E$62:$E$3061=BY$6)*($I$62:$I$3061=$I42),$L$62:$L$3061,0))</f>
        <v>0</v>
      </c>
      <c r="BZ42" s="406">
        <f t="array" ref="BZ42">SUM(IF(($G$62:$G$3061=$G42)*($E$62:$E$3061=BZ$6)*($I$62:$I$3061=$I42),$L$62:$L$3061,0))</f>
        <v>0</v>
      </c>
      <c r="CA42" s="406">
        <f t="array" ref="CA42">SUM(IF(($G$62:$G$3061=$G42)*($E$62:$E$3061=CA$6)*($I$62:$I$3061=$I42),$L$62:$L$3061,0))</f>
        <v>0</v>
      </c>
      <c r="CB42" s="406">
        <f t="array" ref="CB42">SUM(IF(($G$62:$G$3061=$G42)*($E$62:$E$3061=CB$6)*($I$62:$I$3061=$I42),$L$62:$L$3061,0))</f>
        <v>0</v>
      </c>
      <c r="CC42" s="406">
        <f t="array" ref="CC42">SUM(IF(($G$62:$G$3061=$G42)*($E$62:$E$3061=CC$6)*($I$62:$I$3061=$I42),$L$62:$L$3061,0))</f>
        <v>0</v>
      </c>
      <c r="CD42" s="406">
        <f t="array" ref="CD42">SUM(IF(($G$62:$G$3061=$G42)*($E$62:$E$3061=CD$6)*($I$62:$I$3061=$I42),$L$62:$L$3061,0))</f>
        <v>0</v>
      </c>
      <c r="CE42" s="406">
        <f t="array" ref="CE42">SUM(IF(($G$62:$G$3061=$G42)*($E$62:$E$3061=CE$6)*($I$62:$I$3061=$I42),$L$62:$L$3061,0))</f>
        <v>0</v>
      </c>
      <c r="CF42" s="406">
        <f t="array" ref="CF42">SUM(IF(($G$62:$G$3061=$G42)*($E$62:$E$3061=CF$6)*($I$62:$I$3061=$I42),$L$62:$L$3061,0))</f>
        <v>0</v>
      </c>
      <c r="CG42" s="406">
        <f t="array" ref="CG42">SUM(IF(($G$62:$G$3061=$G42)*($E$62:$E$3061=CG$6)*($I$62:$I$3061=$I42),$L$62:$L$3061,0))</f>
        <v>0</v>
      </c>
      <c r="CH42" s="406">
        <f t="array" ref="CH42">SUM(IF(($G$62:$G$3061=$G42)*($E$62:$E$3061=CH$6)*($I$62:$I$3061=$I42),$L$62:$L$3061,0))</f>
        <v>0</v>
      </c>
      <c r="CI42" s="406">
        <f t="array" ref="CI42">SUM(IF(($G$62:$G$3061=$G42)*($E$62:$E$3061=CI$6)*($I$62:$I$3061=$I42),$L$62:$L$3061,0))</f>
        <v>0</v>
      </c>
      <c r="CJ42" s="406">
        <f t="array" ref="CJ42">SUM(IF(($G$62:$G$3061=$G42)*($E$62:$E$3061=CJ$6)*($I$62:$I$3061=$I42),$L$62:$L$3061,0))</f>
        <v>0</v>
      </c>
      <c r="CK42" s="406">
        <f t="array" ref="CK42">SUM(IF(($G$62:$G$3061=$G42)*($E$62:$E$3061=CK$6)*($I$62:$I$3061=$I42),$L$62:$L$3061,0))</f>
        <v>0</v>
      </c>
      <c r="CL42" s="406">
        <f t="array" ref="CL42">SUM(IF(($G$62:$G$3061=$G42)*($E$62:$E$3061=CL$6)*($I$62:$I$3061=$I42),$L$62:$L$3061,0))</f>
        <v>0</v>
      </c>
      <c r="CM42" s="406">
        <f t="array" ref="CM42">SUM(IF(($G$62:$G$3061=$G42)*($E$62:$E$3061=CM$6)*($I$62:$I$3061=$I42),$L$62:$L$3061,0))</f>
        <v>0</v>
      </c>
      <c r="CN42" s="406">
        <f t="array" ref="CN42">SUM(IF(($G$62:$G$3061=$G42)*($E$62:$E$3061=CN$6)*($I$62:$I$3061=$I42),$L$62:$L$3061,0))</f>
        <v>0</v>
      </c>
      <c r="CO42" s="406">
        <f t="array" ref="CO42">SUM(IF(($G$62:$G$3061=$G42)*($E$62:$E$3061=CO$6)*($I$62:$I$3061=$I42),$L$62:$L$3061,0))</f>
        <v>0</v>
      </c>
      <c r="CP42" s="406">
        <f t="array" ref="CP42">SUM(IF(($G$62:$G$3061=$G42)*($E$62:$E$3061=CP$6)*($I$62:$I$3061=$I42),$L$62:$L$3061,0))</f>
        <v>0</v>
      </c>
      <c r="CQ42" s="406">
        <f t="array" ref="CQ42">SUM(IF(($G$62:$G$3061=$G42)*($E$62:$E$3061=CQ$6)*($I$62:$I$3061=$I42),$L$62:$L$3061,0))</f>
        <v>0</v>
      </c>
      <c r="CR42" s="406">
        <f t="array" ref="CR42">SUM(IF(($G$62:$G$3061=$G42)*($E$62:$E$3061=CR$6)*($I$62:$I$3061=$I42),$L$62:$L$3061,0))</f>
        <v>0</v>
      </c>
      <c r="CS42" s="406">
        <f t="array" ref="CS42">SUM(IF(($G$62:$G$3061=$G42)*($E$62:$E$3061=CS$6)*($I$62:$I$3061=$I42),$L$62:$L$3061,0))</f>
        <v>0</v>
      </c>
      <c r="CT42" s="406">
        <f t="array" ref="CT42">SUM(IF(($G$62:$G$3061=$G42)*($E$62:$E$3061=CT$6)*($I$62:$I$3061=$I42),$L$62:$L$3061,0))</f>
        <v>0</v>
      </c>
      <c r="CU42" s="406">
        <f t="array" ref="CU42">SUM(IF(($G$62:$G$3061=$G42)*($E$62:$E$3061=CU$6)*($I$62:$I$3061=$I42),$L$62:$L$3061,0))</f>
        <v>0</v>
      </c>
      <c r="CV42" s="406">
        <f t="array" ref="CV42">SUM(IF(($G$62:$G$3061=$G42)*($E$62:$E$3061=CV$6)*($I$62:$I$3061=$I42),$L$62:$L$3061,0))</f>
        <v>0</v>
      </c>
      <c r="CW42" s="406">
        <f t="array" ref="CW42">SUM(IF(($G$62:$G$3061=$G42)*($E$62:$E$3061=CW$6)*($I$62:$I$3061=$I42),$L$62:$L$3061,0))</f>
        <v>0</v>
      </c>
      <c r="CX42" s="406">
        <f t="array" ref="CX42">SUM(IF(($G$62:$G$3061=$G42)*($E$62:$E$3061=CX$6)*($I$62:$I$3061=$I42),$L$62:$L$3061,0))</f>
        <v>0</v>
      </c>
      <c r="CY42" s="406">
        <f t="array" ref="CY42">SUM(IF(($G$62:$G$3061=$G42)*($E$62:$E$3061=CY$6)*($I$62:$I$3061=$I42),$L$62:$L$3061,0))</f>
        <v>0</v>
      </c>
      <c r="CZ42" s="406">
        <f t="array" ref="CZ42">SUM(IF(($G$62:$G$3061=$G42)*($E$62:$E$3061=CZ$6)*($I$62:$I$3061=$I42),$L$62:$L$3061,0))</f>
        <v>0</v>
      </c>
      <c r="DA42" s="406">
        <f t="array" ref="DA42">SUM(IF(($G$62:$G$3061=$G42)*($E$62:$E$3061=DA$6)*($I$62:$I$3061=$I42),$L$62:$L$3061,0))</f>
        <v>0</v>
      </c>
      <c r="DB42" s="406">
        <f t="array" ref="DB42">SUM(IF(($G$62:$G$3061=$G42)*($E$62:$E$3061=DB$6)*($I$62:$I$3061=$I42),$L$62:$L$3061,0))</f>
        <v>0</v>
      </c>
      <c r="DC42" s="406">
        <f t="array" ref="DC42">SUM(IF(($G$62:$G$3061=$G42)*($E$62:$E$3061=DC$6)*($I$62:$I$3061=$I42),$L$62:$L$3061,0))</f>
        <v>0</v>
      </c>
      <c r="DD42" s="406">
        <f t="array" ref="DD42">SUM(IF(($G$62:$G$3061=$G42)*($E$62:$E$3061=DD$6)*($I$62:$I$3061=$I42),$L$62:$L$3061,0))</f>
        <v>0</v>
      </c>
      <c r="DE42" s="406">
        <f t="array" ref="DE42">SUM(IF(($G$62:$G$3061=$G42)*($E$62:$E$3061=DE$6)*($I$62:$I$3061=$I42),$L$62:$L$3061,0))</f>
        <v>0</v>
      </c>
      <c r="DF42" s="406">
        <f t="array" ref="DF42">SUM(IF(($G$62:$G$3061=$G42)*($E$62:$E$3061=DF$6)*($I$62:$I$3061=$I42),$L$62:$L$3061,0))</f>
        <v>0</v>
      </c>
      <c r="DG42" s="406">
        <f t="array" ref="DG42">SUM(IF(($G$62:$G$3061=$G42)*($E$62:$E$3061=DG$6)*($I$62:$I$3061=$I42),$L$62:$L$3061,0))</f>
        <v>0</v>
      </c>
      <c r="DH42" s="406">
        <f t="array" ref="DH42">SUM(IF(($G$62:$G$3061=$G42)*($E$62:$E$3061=DH$6)*($I$62:$I$3061=$I42),$L$62:$L$3061,0))</f>
        <v>0</v>
      </c>
      <c r="DI42" s="406">
        <f t="array" ref="DI42">SUM(IF(($G$62:$G$3061=$G42)*($E$62:$E$3061=DI$6)*($I$62:$I$3061=$I42),$L$62:$L$3061,0))</f>
        <v>0</v>
      </c>
      <c r="DJ42" s="406">
        <f t="array" ref="DJ42">SUM(IF(($G$62:$G$3061=$G42)*($E$62:$E$3061=DJ$6)*($I$62:$I$3061=$I42),$L$62:$L$3061,0))</f>
        <v>0</v>
      </c>
      <c r="DK42" s="406">
        <f t="array" ref="DK42">SUM(IF(($G$62:$G$3061=$G42)*($E$62:$E$3061=DK$6)*($I$62:$I$3061=$I42),$L$62:$L$3061,0))</f>
        <v>0</v>
      </c>
      <c r="DL42" s="406">
        <f t="array" ref="DL42">SUM(IF(($G$62:$G$3061=$G42)*($E$62:$E$3061=DL$6)*($I$62:$I$3061=$I42),$L$62:$L$3061,0))</f>
        <v>0</v>
      </c>
      <c r="DM42" s="406">
        <f t="array" ref="DM42">SUM(IF(($G$62:$G$3061=$G42)*($E$62:$E$3061=DM$6)*($I$62:$I$3061=$I42),$L$62:$L$3061,0))</f>
        <v>0</v>
      </c>
      <c r="DN42" s="406">
        <f t="array" ref="DN42">SUM(IF(($G$62:$G$3061=$G42)*($E$62:$E$3061=DN$6)*($I$62:$I$3061=$I42),$L$62:$L$3061,0))</f>
        <v>0</v>
      </c>
      <c r="DO42" s="406">
        <f t="array" ref="DO42">SUM(IF(($G$62:$G$3061=$G42)*($E$62:$E$3061=DO$6)*($I$62:$I$3061=$I42),$L$62:$L$3061,0))</f>
        <v>0</v>
      </c>
      <c r="DP42" s="406">
        <f t="array" ref="DP42">SUM(IF(($G$62:$G$3061=$G42)*($E$62:$E$3061=DP$6)*($I$62:$I$3061=$I42),$L$62:$L$3061,0))</f>
        <v>0</v>
      </c>
      <c r="DQ42" s="406">
        <f t="array" ref="DQ42">SUM(IF(($G$62:$G$3061=$G42)*($E$62:$E$3061=DQ$6)*($I$62:$I$3061=$I42),$L$62:$L$3061,0))</f>
        <v>0</v>
      </c>
      <c r="DR42" s="406">
        <f t="array" ref="DR42">SUM(IF(($G$62:$G$3061=$G42)*($E$62:$E$3061=DR$6)*($I$62:$I$3061=$I42),$L$62:$L$3061,0))</f>
        <v>0</v>
      </c>
      <c r="DS42" s="406">
        <f t="array" ref="DS42">SUM(IF(($G$62:$G$3061=$G42)*($E$62:$E$3061=DS$6)*($I$62:$I$3061=$I42),$L$62:$L$3061,0))</f>
        <v>0</v>
      </c>
      <c r="DT42" s="406">
        <f t="array" ref="DT42">SUM(IF(($G$62:$G$3061=$G42)*($E$62:$E$3061=DT$6)*($I$62:$I$3061=$I42),$L$62:$L$3061,0))</f>
        <v>0</v>
      </c>
      <c r="DU42" s="406">
        <f t="array" ref="DU42">SUM(IF(($G$62:$G$3061=$G42)*($E$62:$E$3061=DU$6)*($I$62:$I$3061=$I42),$L$62:$L$3061,0))</f>
        <v>0</v>
      </c>
    </row>
    <row r="43" spans="3:125" ht="14.25" hidden="1" customHeight="1" x14ac:dyDescent="0.15">
      <c r="C43" s="362"/>
      <c r="D43" s="362"/>
      <c r="E43" s="354" t="str">
        <f t="shared" si="1"/>
        <v/>
      </c>
      <c r="F43" s="362"/>
      <c r="G43" s="362" t="s">
        <v>45</v>
      </c>
      <c r="H43" s="407"/>
      <c r="I43" s="409" t="str">
        <f t="shared" si="5"/>
        <v/>
      </c>
      <c r="J43" s="408"/>
      <c r="K43" s="408"/>
      <c r="L43" s="408">
        <f t="array" ref="L43">SUM(IF($G$62:$G$3061=$G43,$L$62:$L$3061,0))</f>
        <v>0</v>
      </c>
      <c r="M43" s="408"/>
      <c r="N43" s="410"/>
      <c r="O43" s="410"/>
      <c r="P43" s="82"/>
      <c r="R43" s="474" t="str">
        <f>IF(MAX(U43:AI43)=0,"",MAX(U43:AI43))</f>
        <v/>
      </c>
      <c r="S43" s="162" t="str">
        <f t="shared" si="6"/>
        <v/>
      </c>
      <c r="T43" s="1" t="str">
        <f>IF($L43=0,"",ROUND(SUMPRODUCT(U$6:AI$6,U43:AI43)/$L43,3))</f>
        <v/>
      </c>
      <c r="U43" s="406">
        <f t="array" ref="U43">SUM(IF(($G$62:$G$3061=$G43)*($I$62:$I$3061=U$5),$L$62:$L$3061,0))</f>
        <v>0</v>
      </c>
      <c r="V43" s="406">
        <f t="array" ref="V43">SUM(IF(($G$62:$G$3061=$G43)*($I$62:$I$3061=V$5),$L$62:$L$3061,0))</f>
        <v>0</v>
      </c>
      <c r="W43" s="406">
        <f t="array" ref="W43">SUM(IF(($G$62:$G$3061=$G43)*($I$62:$I$3061=W$5),$L$62:$L$3061,0))</f>
        <v>0</v>
      </c>
      <c r="X43" s="406">
        <f t="array" ref="X43">SUM(IF(($G$62:$G$3061=$G43)*($I$62:$I$3061=X$5),$L$62:$L$3061,0))</f>
        <v>0</v>
      </c>
      <c r="Y43" s="406">
        <f t="array" ref="Y43">SUM(IF(($G$62:$G$3061=$G43)*($I$62:$I$3061=Y$5),$L$62:$L$3061,0))</f>
        <v>0</v>
      </c>
      <c r="Z43" s="406">
        <f t="array" ref="Z43">SUM(IF(($G$62:$G$3061=$G43)*($I$62:$I$3061=Z$5),$L$62:$L$3061,0))</f>
        <v>0</v>
      </c>
      <c r="AA43" s="406">
        <f t="array" ref="AA43">SUM(IF(($G$62:$G$3061=$G43)*($I$62:$I$3061=AA$5),$L$62:$L$3061,0))</f>
        <v>0</v>
      </c>
      <c r="AB43" s="406">
        <f t="array" ref="AB43">SUM(IF(($G$62:$G$3061=$G43)*($I$62:$I$3061=AB$5),$L$62:$L$3061,0))</f>
        <v>0</v>
      </c>
      <c r="AC43" s="406">
        <f t="array" ref="AC43">SUM(IF(($G$62:$G$3061=$G43)*($I$62:$I$3061=AC$5),$L$62:$L$3061,0))</f>
        <v>0</v>
      </c>
      <c r="AD43" s="406">
        <f t="array" ref="AD43">SUM(IF(($G$62:$G$3061=$G43)*($I$62:$I$3061=AD$5),$L$62:$L$3061,0))</f>
        <v>0</v>
      </c>
      <c r="AE43" s="406">
        <f t="array" ref="AE43">SUM(IF(($G$62:$G$3061=$G43)*($I$62:$I$3061=AE$5),$L$62:$L$3061,0))</f>
        <v>0</v>
      </c>
      <c r="AF43" s="406">
        <f t="array" ref="AF43">SUM(IF(($G$62:$G$3061=$G43)*($I$62:$I$3061=AF$5),$L$62:$L$3061,0))</f>
        <v>0</v>
      </c>
      <c r="AG43" s="406">
        <f t="array" ref="AG43">SUM(IF(($G$62:$G$3061=$G43)*($I$62:$I$3061=AG$5),$L$62:$L$3061,0))</f>
        <v>0</v>
      </c>
      <c r="AH43" s="406">
        <f t="array" ref="AH43">SUM(IF(($G$62:$G$3061=$G43)*($I$62:$I$3061=AH$5),$L$62:$L$3061,0))</f>
        <v>0</v>
      </c>
      <c r="AI43" s="406">
        <f t="array" ref="AI43">SUM(IF(($G$62:$G$3061=$G43)*($I$62:$I$3061=AI$5),$L$62:$L$3061,0))</f>
        <v>0</v>
      </c>
      <c r="AS43" s="406">
        <f t="array" ref="AS43">SUM(IF(($G$62:$G$3061=$G43)*($E$62:$E$3061=AS$6)*($I$62:$I$3061=$I43),$L$62:$L$3061,0))</f>
        <v>0</v>
      </c>
      <c r="AT43" s="406">
        <f t="array" ref="AT43">SUM(IF(($G$62:$G$3061=$G43)*($E$62:$E$3061=AT$6)*($I$62:$I$3061=$I43),$L$62:$L$3061,0))</f>
        <v>0</v>
      </c>
      <c r="AU43" s="406">
        <f t="array" ref="AU43">SUM(IF(($G$62:$G$3061=$G43)*($E$62:$E$3061=AU$6)*($I$62:$I$3061=$I43),$L$62:$L$3061,0))</f>
        <v>0</v>
      </c>
      <c r="AV43" s="406">
        <f t="array" ref="AV43">SUM(IF(($G$62:$G$3061=$G43)*($E$62:$E$3061=AV$6)*($I$62:$I$3061=$I43),$L$62:$L$3061,0))</f>
        <v>0</v>
      </c>
      <c r="AW43" s="406">
        <f t="array" ref="AW43">SUM(IF(($G$62:$G$3061=$G43)*($E$62:$E$3061=AW$6)*($I$62:$I$3061=$I43),$L$62:$L$3061,0))</f>
        <v>0</v>
      </c>
      <c r="AX43" s="406">
        <f t="array" ref="AX43">SUM(IF(($G$62:$G$3061=$G43)*($E$62:$E$3061=AX$6)*($I$62:$I$3061=$I43),$L$62:$L$3061,0))</f>
        <v>0</v>
      </c>
      <c r="AY43" s="406">
        <f t="array" ref="AY43">SUM(IF(($G$62:$G$3061=$G43)*($E$62:$E$3061=AY$6)*($I$62:$I$3061=$I43),$L$62:$L$3061,0))</f>
        <v>0</v>
      </c>
      <c r="AZ43" s="406">
        <f t="array" ref="AZ43">SUM(IF(($G$62:$G$3061=$G43)*($E$62:$E$3061=AZ$6)*($I$62:$I$3061=$I43),$L$62:$L$3061,0))</f>
        <v>0</v>
      </c>
      <c r="BA43" s="406">
        <f t="array" ref="BA43">SUM(IF(($G$62:$G$3061=$G43)*($E$62:$E$3061=BA$6)*($I$62:$I$3061=$I43),$L$62:$L$3061,0))</f>
        <v>0</v>
      </c>
      <c r="BB43" s="406">
        <f t="array" ref="BB43">SUM(IF(($G$62:$G$3061=$G43)*($E$62:$E$3061=BB$6)*($I$62:$I$3061=$I43),$L$62:$L$3061,0))</f>
        <v>0</v>
      </c>
      <c r="BC43" s="406">
        <f t="array" ref="BC43">SUM(IF(($G$62:$G$3061=$G43)*($E$62:$E$3061=BC$6)*($I$62:$I$3061=$I43),$L$62:$L$3061,0))</f>
        <v>0</v>
      </c>
      <c r="BD43" s="406">
        <f t="array" ref="BD43">SUM(IF(($G$62:$G$3061=$G43)*($E$62:$E$3061=BD$6)*($I$62:$I$3061=$I43),$L$62:$L$3061,0))</f>
        <v>0</v>
      </c>
      <c r="BE43" s="406">
        <f t="array" ref="BE43">SUM(IF(($G$62:$G$3061=$G43)*($E$62:$E$3061=BE$6)*($I$62:$I$3061=$I43),$L$62:$L$3061,0))</f>
        <v>0</v>
      </c>
      <c r="BF43" s="406">
        <f t="array" ref="BF43">SUM(IF(($G$62:$G$3061=$G43)*($E$62:$E$3061=BF$6)*($I$62:$I$3061=$I43),$L$62:$L$3061,0))</f>
        <v>0</v>
      </c>
      <c r="BG43" s="406">
        <f t="array" ref="BG43">SUM(IF(($G$62:$G$3061=$G43)*($E$62:$E$3061=BG$6)*($I$62:$I$3061=$I43),$L$62:$L$3061,0))</f>
        <v>0</v>
      </c>
      <c r="BH43" s="406">
        <f t="array" ref="BH43">SUM(IF(($G$62:$G$3061=$G43)*($E$62:$E$3061=BH$6)*($I$62:$I$3061=$I43),$L$62:$L$3061,0))</f>
        <v>0</v>
      </c>
      <c r="BI43" s="406">
        <f t="array" ref="BI43">SUM(IF(($G$62:$G$3061=$G43)*($E$62:$E$3061=BI$6)*($I$62:$I$3061=$I43),$L$62:$L$3061,0))</f>
        <v>0</v>
      </c>
      <c r="BJ43" s="406">
        <f t="array" ref="BJ43">SUM(IF(($G$62:$G$3061=$G43)*($E$62:$E$3061=BJ$6)*($I$62:$I$3061=$I43),$L$62:$L$3061,0))</f>
        <v>0</v>
      </c>
      <c r="BK43" s="406">
        <f t="array" ref="BK43">SUM(IF(($G$62:$G$3061=$G43)*($E$62:$E$3061=BK$6)*($I$62:$I$3061=$I43),$L$62:$L$3061,0))</f>
        <v>0</v>
      </c>
      <c r="BL43" s="406">
        <f t="array" ref="BL43">SUM(IF(($G$62:$G$3061=$G43)*($E$62:$E$3061=BL$6)*($I$62:$I$3061=$I43),$L$62:$L$3061,0))</f>
        <v>0</v>
      </c>
      <c r="BM43" s="406">
        <f t="array" ref="BM43">SUM(IF(($G$62:$G$3061=$G43)*($E$62:$E$3061=BM$6)*($I$62:$I$3061=$I43),$L$62:$L$3061,0))</f>
        <v>0</v>
      </c>
      <c r="BN43" s="406">
        <f t="array" ref="BN43">SUM(IF(($G$62:$G$3061=$G43)*($E$62:$E$3061=BN$6)*($I$62:$I$3061=$I43),$L$62:$L$3061,0))</f>
        <v>0</v>
      </c>
      <c r="BO43" s="406">
        <f t="array" ref="BO43">SUM(IF(($G$62:$G$3061=$G43)*($E$62:$E$3061=BO$6)*($I$62:$I$3061=$I43),$L$62:$L$3061,0))</f>
        <v>0</v>
      </c>
      <c r="BP43" s="406">
        <f t="array" ref="BP43">SUM(IF(($G$62:$G$3061=$G43)*($E$62:$E$3061=BP$6)*($I$62:$I$3061=$I43),$L$62:$L$3061,0))</f>
        <v>0</v>
      </c>
      <c r="BQ43" s="406">
        <f t="array" ref="BQ43">SUM(IF(($G$62:$G$3061=$G43)*($E$62:$E$3061=BQ$6)*($I$62:$I$3061=$I43),$L$62:$L$3061,0))</f>
        <v>0</v>
      </c>
      <c r="BR43" s="406">
        <f t="array" ref="BR43">SUM(IF(($G$62:$G$3061=$G43)*($E$62:$E$3061=BR$6)*($I$62:$I$3061=$I43),$L$62:$L$3061,0))</f>
        <v>0</v>
      </c>
      <c r="BS43" s="406">
        <f t="array" ref="BS43">SUM(IF(($G$62:$G$3061=$G43)*($E$62:$E$3061=BS$6)*($I$62:$I$3061=$I43),$L$62:$L$3061,0))</f>
        <v>0</v>
      </c>
      <c r="BT43" s="406">
        <f t="array" ref="BT43">SUM(IF(($G$62:$G$3061=$G43)*($E$62:$E$3061=BT$6)*($I$62:$I$3061=$I43),$L$62:$L$3061,0))</f>
        <v>0</v>
      </c>
      <c r="BU43" s="406">
        <f t="array" ref="BU43">SUM(IF(($G$62:$G$3061=$G43)*($E$62:$E$3061=BU$6)*($I$62:$I$3061=$I43),$L$62:$L$3061,0))</f>
        <v>0</v>
      </c>
      <c r="BV43" s="406">
        <f t="array" ref="BV43">SUM(IF(($G$62:$G$3061=$G43)*($E$62:$E$3061=BV$6)*($I$62:$I$3061=$I43),$L$62:$L$3061,0))</f>
        <v>0</v>
      </c>
      <c r="BW43" s="406">
        <f t="array" ref="BW43">SUM(IF(($G$62:$G$3061=$G43)*($E$62:$E$3061=BW$6)*($I$62:$I$3061=$I43),$L$62:$L$3061,0))</f>
        <v>0</v>
      </c>
      <c r="BX43" s="406">
        <f t="array" ref="BX43">SUM(IF(($G$62:$G$3061=$G43)*($E$62:$E$3061=BX$6)*($I$62:$I$3061=$I43),$L$62:$L$3061,0))</f>
        <v>0</v>
      </c>
      <c r="BY43" s="406">
        <f t="array" ref="BY43">SUM(IF(($G$62:$G$3061=$G43)*($E$62:$E$3061=BY$6)*($I$62:$I$3061=$I43),$L$62:$L$3061,0))</f>
        <v>0</v>
      </c>
      <c r="BZ43" s="406">
        <f t="array" ref="BZ43">SUM(IF(($G$62:$G$3061=$G43)*($E$62:$E$3061=BZ$6)*($I$62:$I$3061=$I43),$L$62:$L$3061,0))</f>
        <v>0</v>
      </c>
      <c r="CA43" s="406">
        <f t="array" ref="CA43">SUM(IF(($G$62:$G$3061=$G43)*($E$62:$E$3061=CA$6)*($I$62:$I$3061=$I43),$L$62:$L$3061,0))</f>
        <v>0</v>
      </c>
      <c r="CB43" s="406">
        <f t="array" ref="CB43">SUM(IF(($G$62:$G$3061=$G43)*($E$62:$E$3061=CB$6)*($I$62:$I$3061=$I43),$L$62:$L$3061,0))</f>
        <v>0</v>
      </c>
      <c r="CC43" s="406">
        <f t="array" ref="CC43">SUM(IF(($G$62:$G$3061=$G43)*($E$62:$E$3061=CC$6)*($I$62:$I$3061=$I43),$L$62:$L$3061,0))</f>
        <v>0</v>
      </c>
      <c r="CD43" s="406">
        <f t="array" ref="CD43">SUM(IF(($G$62:$G$3061=$G43)*($E$62:$E$3061=CD$6)*($I$62:$I$3061=$I43),$L$62:$L$3061,0))</f>
        <v>0</v>
      </c>
      <c r="CE43" s="406">
        <f t="array" ref="CE43">SUM(IF(($G$62:$G$3061=$G43)*($E$62:$E$3061=CE$6)*($I$62:$I$3061=$I43),$L$62:$L$3061,0))</f>
        <v>0</v>
      </c>
      <c r="CF43" s="406">
        <f t="array" ref="CF43">SUM(IF(($G$62:$G$3061=$G43)*($E$62:$E$3061=CF$6)*($I$62:$I$3061=$I43),$L$62:$L$3061,0))</f>
        <v>0</v>
      </c>
      <c r="CG43" s="406">
        <f t="array" ref="CG43">SUM(IF(($G$62:$G$3061=$G43)*($E$62:$E$3061=CG$6)*($I$62:$I$3061=$I43),$L$62:$L$3061,0))</f>
        <v>0</v>
      </c>
      <c r="CH43" s="406">
        <f t="array" ref="CH43">SUM(IF(($G$62:$G$3061=$G43)*($E$62:$E$3061=CH$6)*($I$62:$I$3061=$I43),$L$62:$L$3061,0))</f>
        <v>0</v>
      </c>
      <c r="CI43" s="406">
        <f t="array" ref="CI43">SUM(IF(($G$62:$G$3061=$G43)*($E$62:$E$3061=CI$6)*($I$62:$I$3061=$I43),$L$62:$L$3061,0))</f>
        <v>0</v>
      </c>
      <c r="CJ43" s="406">
        <f t="array" ref="CJ43">SUM(IF(($G$62:$G$3061=$G43)*($E$62:$E$3061=CJ$6)*($I$62:$I$3061=$I43),$L$62:$L$3061,0))</f>
        <v>0</v>
      </c>
      <c r="CK43" s="406">
        <f t="array" ref="CK43">SUM(IF(($G$62:$G$3061=$G43)*($E$62:$E$3061=CK$6)*($I$62:$I$3061=$I43),$L$62:$L$3061,0))</f>
        <v>0</v>
      </c>
      <c r="CL43" s="406">
        <f t="array" ref="CL43">SUM(IF(($G$62:$G$3061=$G43)*($E$62:$E$3061=CL$6)*($I$62:$I$3061=$I43),$L$62:$L$3061,0))</f>
        <v>0</v>
      </c>
      <c r="CM43" s="406">
        <f t="array" ref="CM43">SUM(IF(($G$62:$G$3061=$G43)*($E$62:$E$3061=CM$6)*($I$62:$I$3061=$I43),$L$62:$L$3061,0))</f>
        <v>0</v>
      </c>
      <c r="CN43" s="406">
        <f t="array" ref="CN43">SUM(IF(($G$62:$G$3061=$G43)*($E$62:$E$3061=CN$6)*($I$62:$I$3061=$I43),$L$62:$L$3061,0))</f>
        <v>0</v>
      </c>
      <c r="CO43" s="406">
        <f t="array" ref="CO43">SUM(IF(($G$62:$G$3061=$G43)*($E$62:$E$3061=CO$6)*($I$62:$I$3061=$I43),$L$62:$L$3061,0))</f>
        <v>0</v>
      </c>
      <c r="CP43" s="406">
        <f t="array" ref="CP43">SUM(IF(($G$62:$G$3061=$G43)*($E$62:$E$3061=CP$6)*($I$62:$I$3061=$I43),$L$62:$L$3061,0))</f>
        <v>0</v>
      </c>
      <c r="CQ43" s="406">
        <f t="array" ref="CQ43">SUM(IF(($G$62:$G$3061=$G43)*($E$62:$E$3061=CQ$6)*($I$62:$I$3061=$I43),$L$62:$L$3061,0))</f>
        <v>0</v>
      </c>
      <c r="CR43" s="406">
        <f t="array" ref="CR43">SUM(IF(($G$62:$G$3061=$G43)*($E$62:$E$3061=CR$6)*($I$62:$I$3061=$I43),$L$62:$L$3061,0))</f>
        <v>0</v>
      </c>
      <c r="CS43" s="406">
        <f t="array" ref="CS43">SUM(IF(($G$62:$G$3061=$G43)*($E$62:$E$3061=CS$6)*($I$62:$I$3061=$I43),$L$62:$L$3061,0))</f>
        <v>0</v>
      </c>
      <c r="CT43" s="406">
        <f t="array" ref="CT43">SUM(IF(($G$62:$G$3061=$G43)*($E$62:$E$3061=CT$6)*($I$62:$I$3061=$I43),$L$62:$L$3061,0))</f>
        <v>0</v>
      </c>
      <c r="CU43" s="406">
        <f t="array" ref="CU43">SUM(IF(($G$62:$G$3061=$G43)*($E$62:$E$3061=CU$6)*($I$62:$I$3061=$I43),$L$62:$L$3061,0))</f>
        <v>0</v>
      </c>
      <c r="CV43" s="406">
        <f t="array" ref="CV43">SUM(IF(($G$62:$G$3061=$G43)*($E$62:$E$3061=CV$6)*($I$62:$I$3061=$I43),$L$62:$L$3061,0))</f>
        <v>0</v>
      </c>
      <c r="CW43" s="406">
        <f t="array" ref="CW43">SUM(IF(($G$62:$G$3061=$G43)*($E$62:$E$3061=CW$6)*($I$62:$I$3061=$I43),$L$62:$L$3061,0))</f>
        <v>0</v>
      </c>
      <c r="CX43" s="406">
        <f t="array" ref="CX43">SUM(IF(($G$62:$G$3061=$G43)*($E$62:$E$3061=CX$6)*($I$62:$I$3061=$I43),$L$62:$L$3061,0))</f>
        <v>0</v>
      </c>
      <c r="CY43" s="406">
        <f t="array" ref="CY43">SUM(IF(($G$62:$G$3061=$G43)*($E$62:$E$3061=CY$6)*($I$62:$I$3061=$I43),$L$62:$L$3061,0))</f>
        <v>0</v>
      </c>
      <c r="CZ43" s="406">
        <f t="array" ref="CZ43">SUM(IF(($G$62:$G$3061=$G43)*($E$62:$E$3061=CZ$6)*($I$62:$I$3061=$I43),$L$62:$L$3061,0))</f>
        <v>0</v>
      </c>
      <c r="DA43" s="406">
        <f t="array" ref="DA43">SUM(IF(($G$62:$G$3061=$G43)*($E$62:$E$3061=DA$6)*($I$62:$I$3061=$I43),$L$62:$L$3061,0))</f>
        <v>0</v>
      </c>
      <c r="DB43" s="406">
        <f t="array" ref="DB43">SUM(IF(($G$62:$G$3061=$G43)*($E$62:$E$3061=DB$6)*($I$62:$I$3061=$I43),$L$62:$L$3061,0))</f>
        <v>0</v>
      </c>
      <c r="DC43" s="406">
        <f t="array" ref="DC43">SUM(IF(($G$62:$G$3061=$G43)*($E$62:$E$3061=DC$6)*($I$62:$I$3061=$I43),$L$62:$L$3061,0))</f>
        <v>0</v>
      </c>
      <c r="DD43" s="406">
        <f t="array" ref="DD43">SUM(IF(($G$62:$G$3061=$G43)*($E$62:$E$3061=DD$6)*($I$62:$I$3061=$I43),$L$62:$L$3061,0))</f>
        <v>0</v>
      </c>
      <c r="DE43" s="406">
        <f t="array" ref="DE43">SUM(IF(($G$62:$G$3061=$G43)*($E$62:$E$3061=DE$6)*($I$62:$I$3061=$I43),$L$62:$L$3061,0))</f>
        <v>0</v>
      </c>
      <c r="DF43" s="406">
        <f t="array" ref="DF43">SUM(IF(($G$62:$G$3061=$G43)*($E$62:$E$3061=DF$6)*($I$62:$I$3061=$I43),$L$62:$L$3061,0))</f>
        <v>0</v>
      </c>
      <c r="DG43" s="406">
        <f t="array" ref="DG43">SUM(IF(($G$62:$G$3061=$G43)*($E$62:$E$3061=DG$6)*($I$62:$I$3061=$I43),$L$62:$L$3061,0))</f>
        <v>0</v>
      </c>
      <c r="DH43" s="406">
        <f t="array" ref="DH43">SUM(IF(($G$62:$G$3061=$G43)*($E$62:$E$3061=DH$6)*($I$62:$I$3061=$I43),$L$62:$L$3061,0))</f>
        <v>0</v>
      </c>
      <c r="DI43" s="406">
        <f t="array" ref="DI43">SUM(IF(($G$62:$G$3061=$G43)*($E$62:$E$3061=DI$6)*($I$62:$I$3061=$I43),$L$62:$L$3061,0))</f>
        <v>0</v>
      </c>
      <c r="DJ43" s="406">
        <f t="array" ref="DJ43">SUM(IF(($G$62:$G$3061=$G43)*($E$62:$E$3061=DJ$6)*($I$62:$I$3061=$I43),$L$62:$L$3061,0))</f>
        <v>0</v>
      </c>
      <c r="DK43" s="406">
        <f t="array" ref="DK43">SUM(IF(($G$62:$G$3061=$G43)*($E$62:$E$3061=DK$6)*($I$62:$I$3061=$I43),$L$62:$L$3061,0))</f>
        <v>0</v>
      </c>
      <c r="DL43" s="406">
        <f t="array" ref="DL43">SUM(IF(($G$62:$G$3061=$G43)*($E$62:$E$3061=DL$6)*($I$62:$I$3061=$I43),$L$62:$L$3061,0))</f>
        <v>0</v>
      </c>
      <c r="DM43" s="406">
        <f t="array" ref="DM43">SUM(IF(($G$62:$G$3061=$G43)*($E$62:$E$3061=DM$6)*($I$62:$I$3061=$I43),$L$62:$L$3061,0))</f>
        <v>0</v>
      </c>
      <c r="DN43" s="406">
        <f t="array" ref="DN43">SUM(IF(($G$62:$G$3061=$G43)*($E$62:$E$3061=DN$6)*($I$62:$I$3061=$I43),$L$62:$L$3061,0))</f>
        <v>0</v>
      </c>
      <c r="DO43" s="406">
        <f t="array" ref="DO43">SUM(IF(($G$62:$G$3061=$G43)*($E$62:$E$3061=DO$6)*($I$62:$I$3061=$I43),$L$62:$L$3061,0))</f>
        <v>0</v>
      </c>
      <c r="DP43" s="406">
        <f t="array" ref="DP43">SUM(IF(($G$62:$G$3061=$G43)*($E$62:$E$3061=DP$6)*($I$62:$I$3061=$I43),$L$62:$L$3061,0))</f>
        <v>0</v>
      </c>
      <c r="DQ43" s="406">
        <f t="array" ref="DQ43">SUM(IF(($G$62:$G$3061=$G43)*($E$62:$E$3061=DQ$6)*($I$62:$I$3061=$I43),$L$62:$L$3061,0))</f>
        <v>0</v>
      </c>
      <c r="DR43" s="406">
        <f t="array" ref="DR43">SUM(IF(($G$62:$G$3061=$G43)*($E$62:$E$3061=DR$6)*($I$62:$I$3061=$I43),$L$62:$L$3061,0))</f>
        <v>0</v>
      </c>
      <c r="DS43" s="406">
        <f t="array" ref="DS43">SUM(IF(($G$62:$G$3061=$G43)*($E$62:$E$3061=DS$6)*($I$62:$I$3061=$I43),$L$62:$L$3061,0))</f>
        <v>0</v>
      </c>
      <c r="DT43" s="406">
        <f t="array" ref="DT43">SUM(IF(($G$62:$G$3061=$G43)*($E$62:$E$3061=DT$6)*($I$62:$I$3061=$I43),$L$62:$L$3061,0))</f>
        <v>0</v>
      </c>
      <c r="DU43" s="406">
        <f t="array" ref="DU43">SUM(IF(($G$62:$G$3061=$G43)*($E$62:$E$3061=DU$6)*($I$62:$I$3061=$I43),$L$62:$L$3061,0))</f>
        <v>0</v>
      </c>
    </row>
    <row r="44" spans="3:125" ht="14.25" hidden="1" customHeight="1" x14ac:dyDescent="0.15">
      <c r="C44" s="362"/>
      <c r="D44" s="362"/>
      <c r="E44" s="354" t="str">
        <f t="shared" si="1"/>
        <v/>
      </c>
      <c r="F44" s="362"/>
      <c r="G44" s="362" t="str">
        <f>G43</f>
        <v>研究室</v>
      </c>
      <c r="H44" s="407"/>
      <c r="I44" s="531" t="str">
        <f>IF(COUNT(U43:AI43)-COUNTIF(U43:AI43,0)&lt;=1,"",INDEX($U$5:$AI$5,0,MATCH(LARGE(U43:AI43,2),U43:AI43,0)))</f>
        <v/>
      </c>
      <c r="J44" s="408"/>
      <c r="K44" s="408"/>
      <c r="L44" s="408"/>
      <c r="M44" s="408"/>
      <c r="N44" s="410"/>
      <c r="O44" s="410"/>
      <c r="P44" s="82"/>
      <c r="R44" s="1" t="str">
        <f>IF(R43="","",IF(L43-R43=0,"",L43-R43))</f>
        <v/>
      </c>
      <c r="S44" s="162" t="str">
        <f>IF(R44="","",R44/SUM(R43:R44))</f>
        <v/>
      </c>
      <c r="U44" s="406"/>
      <c r="V44" s="406"/>
      <c r="W44" s="406"/>
      <c r="X44" s="406"/>
      <c r="Y44" s="406"/>
      <c r="Z44" s="406"/>
      <c r="AA44" s="406"/>
      <c r="AB44" s="406"/>
      <c r="AC44" s="406"/>
      <c r="AD44" s="406"/>
      <c r="AE44" s="406"/>
      <c r="AF44" s="406"/>
      <c r="AG44" s="406"/>
      <c r="AH44" s="406"/>
      <c r="AI44" s="406"/>
      <c r="AS44" s="406">
        <f t="array" ref="AS44">SUM(IF(($G$62:$G$3061=$G44)*($E$62:$E$3061=AS$6)*($I$62:$I$3061=$I44),$L$62:$L$3061,0))</f>
        <v>0</v>
      </c>
      <c r="AT44" s="406">
        <f t="array" ref="AT44">SUM(IF(($G$62:$G$3061=$G44)*($E$62:$E$3061=AT$6)*($I$62:$I$3061=$I44),$L$62:$L$3061,0))</f>
        <v>0</v>
      </c>
      <c r="AU44" s="406">
        <f t="array" ref="AU44">SUM(IF(($G$62:$G$3061=$G44)*($E$62:$E$3061=AU$6)*($I$62:$I$3061=$I44),$L$62:$L$3061,0))</f>
        <v>0</v>
      </c>
      <c r="AV44" s="406">
        <f t="array" ref="AV44">SUM(IF(($G$62:$G$3061=$G44)*($E$62:$E$3061=AV$6)*($I$62:$I$3061=$I44),$L$62:$L$3061,0))</f>
        <v>0</v>
      </c>
      <c r="AW44" s="406">
        <f t="array" ref="AW44">SUM(IF(($G$62:$G$3061=$G44)*($E$62:$E$3061=AW$6)*($I$62:$I$3061=$I44),$L$62:$L$3061,0))</f>
        <v>0</v>
      </c>
      <c r="AX44" s="406">
        <f t="array" ref="AX44">SUM(IF(($G$62:$G$3061=$G44)*($E$62:$E$3061=AX$6)*($I$62:$I$3061=$I44),$L$62:$L$3061,0))</f>
        <v>0</v>
      </c>
      <c r="AY44" s="406">
        <f t="array" ref="AY44">SUM(IF(($G$62:$G$3061=$G44)*($E$62:$E$3061=AY$6)*($I$62:$I$3061=$I44),$L$62:$L$3061,0))</f>
        <v>0</v>
      </c>
      <c r="AZ44" s="406">
        <f t="array" ref="AZ44">SUM(IF(($G$62:$G$3061=$G44)*($E$62:$E$3061=AZ$6)*($I$62:$I$3061=$I44),$L$62:$L$3061,0))</f>
        <v>0</v>
      </c>
      <c r="BA44" s="406">
        <f t="array" ref="BA44">SUM(IF(($G$62:$G$3061=$G44)*($E$62:$E$3061=BA$6)*($I$62:$I$3061=$I44),$L$62:$L$3061,0))</f>
        <v>0</v>
      </c>
      <c r="BB44" s="406">
        <f t="array" ref="BB44">SUM(IF(($G$62:$G$3061=$G44)*($E$62:$E$3061=BB$6)*($I$62:$I$3061=$I44),$L$62:$L$3061,0))</f>
        <v>0</v>
      </c>
      <c r="BC44" s="406">
        <f t="array" ref="BC44">SUM(IF(($G$62:$G$3061=$G44)*($E$62:$E$3061=BC$6)*($I$62:$I$3061=$I44),$L$62:$L$3061,0))</f>
        <v>0</v>
      </c>
      <c r="BD44" s="406">
        <f t="array" ref="BD44">SUM(IF(($G$62:$G$3061=$G44)*($E$62:$E$3061=BD$6)*($I$62:$I$3061=$I44),$L$62:$L$3061,0))</f>
        <v>0</v>
      </c>
      <c r="BE44" s="406">
        <f t="array" ref="BE44">SUM(IF(($G$62:$G$3061=$G44)*($E$62:$E$3061=BE$6)*($I$62:$I$3061=$I44),$L$62:$L$3061,0))</f>
        <v>0</v>
      </c>
      <c r="BF44" s="406">
        <f t="array" ref="BF44">SUM(IF(($G$62:$G$3061=$G44)*($E$62:$E$3061=BF$6)*($I$62:$I$3061=$I44),$L$62:$L$3061,0))</f>
        <v>0</v>
      </c>
      <c r="BG44" s="406">
        <f t="array" ref="BG44">SUM(IF(($G$62:$G$3061=$G44)*($E$62:$E$3061=BG$6)*($I$62:$I$3061=$I44),$L$62:$L$3061,0))</f>
        <v>0</v>
      </c>
      <c r="BH44" s="406">
        <f t="array" ref="BH44">SUM(IF(($G$62:$G$3061=$G44)*($E$62:$E$3061=BH$6)*($I$62:$I$3061=$I44),$L$62:$L$3061,0))</f>
        <v>0</v>
      </c>
      <c r="BI44" s="406">
        <f t="array" ref="BI44">SUM(IF(($G$62:$G$3061=$G44)*($E$62:$E$3061=BI$6)*($I$62:$I$3061=$I44),$L$62:$L$3061,0))</f>
        <v>0</v>
      </c>
      <c r="BJ44" s="406">
        <f t="array" ref="BJ44">SUM(IF(($G$62:$G$3061=$G44)*($E$62:$E$3061=BJ$6)*($I$62:$I$3061=$I44),$L$62:$L$3061,0))</f>
        <v>0</v>
      </c>
      <c r="BK44" s="406">
        <f t="array" ref="BK44">SUM(IF(($G$62:$G$3061=$G44)*($E$62:$E$3061=BK$6)*($I$62:$I$3061=$I44),$L$62:$L$3061,0))</f>
        <v>0</v>
      </c>
      <c r="BL44" s="406">
        <f t="array" ref="BL44">SUM(IF(($G$62:$G$3061=$G44)*($E$62:$E$3061=BL$6)*($I$62:$I$3061=$I44),$L$62:$L$3061,0))</f>
        <v>0</v>
      </c>
      <c r="BM44" s="406">
        <f t="array" ref="BM44">SUM(IF(($G$62:$G$3061=$G44)*($E$62:$E$3061=BM$6)*($I$62:$I$3061=$I44),$L$62:$L$3061,0))</f>
        <v>0</v>
      </c>
      <c r="BN44" s="406">
        <f t="array" ref="BN44">SUM(IF(($G$62:$G$3061=$G44)*($E$62:$E$3061=BN$6)*($I$62:$I$3061=$I44),$L$62:$L$3061,0))</f>
        <v>0</v>
      </c>
      <c r="BO44" s="406">
        <f t="array" ref="BO44">SUM(IF(($G$62:$G$3061=$G44)*($E$62:$E$3061=BO$6)*($I$62:$I$3061=$I44),$L$62:$L$3061,0))</f>
        <v>0</v>
      </c>
      <c r="BP44" s="406">
        <f t="array" ref="BP44">SUM(IF(($G$62:$G$3061=$G44)*($E$62:$E$3061=BP$6)*($I$62:$I$3061=$I44),$L$62:$L$3061,0))</f>
        <v>0</v>
      </c>
      <c r="BQ44" s="406">
        <f t="array" ref="BQ44">SUM(IF(($G$62:$G$3061=$G44)*($E$62:$E$3061=BQ$6)*($I$62:$I$3061=$I44),$L$62:$L$3061,0))</f>
        <v>0</v>
      </c>
      <c r="BR44" s="406">
        <f t="array" ref="BR44">SUM(IF(($G$62:$G$3061=$G44)*($E$62:$E$3061=BR$6)*($I$62:$I$3061=$I44),$L$62:$L$3061,0))</f>
        <v>0</v>
      </c>
      <c r="BS44" s="406">
        <f t="array" ref="BS44">SUM(IF(($G$62:$G$3061=$G44)*($E$62:$E$3061=BS$6)*($I$62:$I$3061=$I44),$L$62:$L$3061,0))</f>
        <v>0</v>
      </c>
      <c r="BT44" s="406">
        <f t="array" ref="BT44">SUM(IF(($G$62:$G$3061=$G44)*($E$62:$E$3061=BT$6)*($I$62:$I$3061=$I44),$L$62:$L$3061,0))</f>
        <v>0</v>
      </c>
      <c r="BU44" s="406">
        <f t="array" ref="BU44">SUM(IF(($G$62:$G$3061=$G44)*($E$62:$E$3061=BU$6)*($I$62:$I$3061=$I44),$L$62:$L$3061,0))</f>
        <v>0</v>
      </c>
      <c r="BV44" s="406">
        <f t="array" ref="BV44">SUM(IF(($G$62:$G$3061=$G44)*($E$62:$E$3061=BV$6)*($I$62:$I$3061=$I44),$L$62:$L$3061,0))</f>
        <v>0</v>
      </c>
      <c r="BW44" s="406">
        <f t="array" ref="BW44">SUM(IF(($G$62:$G$3061=$G44)*($E$62:$E$3061=BW$6)*($I$62:$I$3061=$I44),$L$62:$L$3061,0))</f>
        <v>0</v>
      </c>
      <c r="BX44" s="406">
        <f t="array" ref="BX44">SUM(IF(($G$62:$G$3061=$G44)*($E$62:$E$3061=BX$6)*($I$62:$I$3061=$I44),$L$62:$L$3061,0))</f>
        <v>0</v>
      </c>
      <c r="BY44" s="406">
        <f t="array" ref="BY44">SUM(IF(($G$62:$G$3061=$G44)*($E$62:$E$3061=BY$6)*($I$62:$I$3061=$I44),$L$62:$L$3061,0))</f>
        <v>0</v>
      </c>
      <c r="BZ44" s="406">
        <f t="array" ref="BZ44">SUM(IF(($G$62:$G$3061=$G44)*($E$62:$E$3061=BZ$6)*($I$62:$I$3061=$I44),$L$62:$L$3061,0))</f>
        <v>0</v>
      </c>
      <c r="CA44" s="406">
        <f t="array" ref="CA44">SUM(IF(($G$62:$G$3061=$G44)*($E$62:$E$3061=CA$6)*($I$62:$I$3061=$I44),$L$62:$L$3061,0))</f>
        <v>0</v>
      </c>
      <c r="CB44" s="406">
        <f t="array" ref="CB44">SUM(IF(($G$62:$G$3061=$G44)*($E$62:$E$3061=CB$6)*($I$62:$I$3061=$I44),$L$62:$L$3061,0))</f>
        <v>0</v>
      </c>
      <c r="CC44" s="406">
        <f t="array" ref="CC44">SUM(IF(($G$62:$G$3061=$G44)*($E$62:$E$3061=CC$6)*($I$62:$I$3061=$I44),$L$62:$L$3061,0))</f>
        <v>0</v>
      </c>
      <c r="CD44" s="406">
        <f t="array" ref="CD44">SUM(IF(($G$62:$G$3061=$G44)*($E$62:$E$3061=CD$6)*($I$62:$I$3061=$I44),$L$62:$L$3061,0))</f>
        <v>0</v>
      </c>
      <c r="CE44" s="406">
        <f t="array" ref="CE44">SUM(IF(($G$62:$G$3061=$G44)*($E$62:$E$3061=CE$6)*($I$62:$I$3061=$I44),$L$62:$L$3061,0))</f>
        <v>0</v>
      </c>
      <c r="CF44" s="406">
        <f t="array" ref="CF44">SUM(IF(($G$62:$G$3061=$G44)*($E$62:$E$3061=CF$6)*($I$62:$I$3061=$I44),$L$62:$L$3061,0))</f>
        <v>0</v>
      </c>
      <c r="CG44" s="406">
        <f t="array" ref="CG44">SUM(IF(($G$62:$G$3061=$G44)*($E$62:$E$3061=CG$6)*($I$62:$I$3061=$I44),$L$62:$L$3061,0))</f>
        <v>0</v>
      </c>
      <c r="CH44" s="406">
        <f t="array" ref="CH44">SUM(IF(($G$62:$G$3061=$G44)*($E$62:$E$3061=CH$6)*($I$62:$I$3061=$I44),$L$62:$L$3061,0))</f>
        <v>0</v>
      </c>
      <c r="CI44" s="406">
        <f t="array" ref="CI44">SUM(IF(($G$62:$G$3061=$G44)*($E$62:$E$3061=CI$6)*($I$62:$I$3061=$I44),$L$62:$L$3061,0))</f>
        <v>0</v>
      </c>
      <c r="CJ44" s="406">
        <f t="array" ref="CJ44">SUM(IF(($G$62:$G$3061=$G44)*($E$62:$E$3061=CJ$6)*($I$62:$I$3061=$I44),$L$62:$L$3061,0))</f>
        <v>0</v>
      </c>
      <c r="CK44" s="406">
        <f t="array" ref="CK44">SUM(IF(($G$62:$G$3061=$G44)*($E$62:$E$3061=CK$6)*($I$62:$I$3061=$I44),$L$62:$L$3061,0))</f>
        <v>0</v>
      </c>
      <c r="CL44" s="406">
        <f t="array" ref="CL44">SUM(IF(($G$62:$G$3061=$G44)*($E$62:$E$3061=CL$6)*($I$62:$I$3061=$I44),$L$62:$L$3061,0))</f>
        <v>0</v>
      </c>
      <c r="CM44" s="406">
        <f t="array" ref="CM44">SUM(IF(($G$62:$G$3061=$G44)*($E$62:$E$3061=CM$6)*($I$62:$I$3061=$I44),$L$62:$L$3061,0))</f>
        <v>0</v>
      </c>
      <c r="CN44" s="406">
        <f t="array" ref="CN44">SUM(IF(($G$62:$G$3061=$G44)*($E$62:$E$3061=CN$6)*($I$62:$I$3061=$I44),$L$62:$L$3061,0))</f>
        <v>0</v>
      </c>
      <c r="CO44" s="406">
        <f t="array" ref="CO44">SUM(IF(($G$62:$G$3061=$G44)*($E$62:$E$3061=CO$6)*($I$62:$I$3061=$I44),$L$62:$L$3061,0))</f>
        <v>0</v>
      </c>
      <c r="CP44" s="406">
        <f t="array" ref="CP44">SUM(IF(($G$62:$G$3061=$G44)*($E$62:$E$3061=CP$6)*($I$62:$I$3061=$I44),$L$62:$L$3061,0))</f>
        <v>0</v>
      </c>
      <c r="CQ44" s="406">
        <f t="array" ref="CQ44">SUM(IF(($G$62:$G$3061=$G44)*($E$62:$E$3061=CQ$6)*($I$62:$I$3061=$I44),$L$62:$L$3061,0))</f>
        <v>0</v>
      </c>
      <c r="CR44" s="406">
        <f t="array" ref="CR44">SUM(IF(($G$62:$G$3061=$G44)*($E$62:$E$3061=CR$6)*($I$62:$I$3061=$I44),$L$62:$L$3061,0))</f>
        <v>0</v>
      </c>
      <c r="CS44" s="406">
        <f t="array" ref="CS44">SUM(IF(($G$62:$G$3061=$G44)*($E$62:$E$3061=CS$6)*($I$62:$I$3061=$I44),$L$62:$L$3061,0))</f>
        <v>0</v>
      </c>
      <c r="CT44" s="406">
        <f t="array" ref="CT44">SUM(IF(($G$62:$G$3061=$G44)*($E$62:$E$3061=CT$6)*($I$62:$I$3061=$I44),$L$62:$L$3061,0))</f>
        <v>0</v>
      </c>
      <c r="CU44" s="406">
        <f t="array" ref="CU44">SUM(IF(($G$62:$G$3061=$G44)*($E$62:$E$3061=CU$6)*($I$62:$I$3061=$I44),$L$62:$L$3061,0))</f>
        <v>0</v>
      </c>
      <c r="CV44" s="406">
        <f t="array" ref="CV44">SUM(IF(($G$62:$G$3061=$G44)*($E$62:$E$3061=CV$6)*($I$62:$I$3061=$I44),$L$62:$L$3061,0))</f>
        <v>0</v>
      </c>
      <c r="CW44" s="406">
        <f t="array" ref="CW44">SUM(IF(($G$62:$G$3061=$G44)*($E$62:$E$3061=CW$6)*($I$62:$I$3061=$I44),$L$62:$L$3061,0))</f>
        <v>0</v>
      </c>
      <c r="CX44" s="406">
        <f t="array" ref="CX44">SUM(IF(($G$62:$G$3061=$G44)*($E$62:$E$3061=CX$6)*($I$62:$I$3061=$I44),$L$62:$L$3061,0))</f>
        <v>0</v>
      </c>
      <c r="CY44" s="406">
        <f t="array" ref="CY44">SUM(IF(($G$62:$G$3061=$G44)*($E$62:$E$3061=CY$6)*($I$62:$I$3061=$I44),$L$62:$L$3061,0))</f>
        <v>0</v>
      </c>
      <c r="CZ44" s="406">
        <f t="array" ref="CZ44">SUM(IF(($G$62:$G$3061=$G44)*($E$62:$E$3061=CZ$6)*($I$62:$I$3061=$I44),$L$62:$L$3061,0))</f>
        <v>0</v>
      </c>
      <c r="DA44" s="406">
        <f t="array" ref="DA44">SUM(IF(($G$62:$G$3061=$G44)*($E$62:$E$3061=DA$6)*($I$62:$I$3061=$I44),$L$62:$L$3061,0))</f>
        <v>0</v>
      </c>
      <c r="DB44" s="406">
        <f t="array" ref="DB44">SUM(IF(($G$62:$G$3061=$G44)*($E$62:$E$3061=DB$6)*($I$62:$I$3061=$I44),$L$62:$L$3061,0))</f>
        <v>0</v>
      </c>
      <c r="DC44" s="406">
        <f t="array" ref="DC44">SUM(IF(($G$62:$G$3061=$G44)*($E$62:$E$3061=DC$6)*($I$62:$I$3061=$I44),$L$62:$L$3061,0))</f>
        <v>0</v>
      </c>
      <c r="DD44" s="406">
        <f t="array" ref="DD44">SUM(IF(($G$62:$G$3061=$G44)*($E$62:$E$3061=DD$6)*($I$62:$I$3061=$I44),$L$62:$L$3061,0))</f>
        <v>0</v>
      </c>
      <c r="DE44" s="406">
        <f t="array" ref="DE44">SUM(IF(($G$62:$G$3061=$G44)*($E$62:$E$3061=DE$6)*($I$62:$I$3061=$I44),$L$62:$L$3061,0))</f>
        <v>0</v>
      </c>
      <c r="DF44" s="406">
        <f t="array" ref="DF44">SUM(IF(($G$62:$G$3061=$G44)*($E$62:$E$3061=DF$6)*($I$62:$I$3061=$I44),$L$62:$L$3061,0))</f>
        <v>0</v>
      </c>
      <c r="DG44" s="406">
        <f t="array" ref="DG44">SUM(IF(($G$62:$G$3061=$G44)*($E$62:$E$3061=DG$6)*($I$62:$I$3061=$I44),$L$62:$L$3061,0))</f>
        <v>0</v>
      </c>
      <c r="DH44" s="406">
        <f t="array" ref="DH44">SUM(IF(($G$62:$G$3061=$G44)*($E$62:$E$3061=DH$6)*($I$62:$I$3061=$I44),$L$62:$L$3061,0))</f>
        <v>0</v>
      </c>
      <c r="DI44" s="406">
        <f t="array" ref="DI44">SUM(IF(($G$62:$G$3061=$G44)*($E$62:$E$3061=DI$6)*($I$62:$I$3061=$I44),$L$62:$L$3061,0))</f>
        <v>0</v>
      </c>
      <c r="DJ44" s="406">
        <f t="array" ref="DJ44">SUM(IF(($G$62:$G$3061=$G44)*($E$62:$E$3061=DJ$6)*($I$62:$I$3061=$I44),$L$62:$L$3061,0))</f>
        <v>0</v>
      </c>
      <c r="DK44" s="406">
        <f t="array" ref="DK44">SUM(IF(($G$62:$G$3061=$G44)*($E$62:$E$3061=DK$6)*($I$62:$I$3061=$I44),$L$62:$L$3061,0))</f>
        <v>0</v>
      </c>
      <c r="DL44" s="406">
        <f t="array" ref="DL44">SUM(IF(($G$62:$G$3061=$G44)*($E$62:$E$3061=DL$6)*($I$62:$I$3061=$I44),$L$62:$L$3061,0))</f>
        <v>0</v>
      </c>
      <c r="DM44" s="406">
        <f t="array" ref="DM44">SUM(IF(($G$62:$G$3061=$G44)*($E$62:$E$3061=DM$6)*($I$62:$I$3061=$I44),$L$62:$L$3061,0))</f>
        <v>0</v>
      </c>
      <c r="DN44" s="406">
        <f t="array" ref="DN44">SUM(IF(($G$62:$G$3061=$G44)*($E$62:$E$3061=DN$6)*($I$62:$I$3061=$I44),$L$62:$L$3061,0))</f>
        <v>0</v>
      </c>
      <c r="DO44" s="406">
        <f t="array" ref="DO44">SUM(IF(($G$62:$G$3061=$G44)*($E$62:$E$3061=DO$6)*($I$62:$I$3061=$I44),$L$62:$L$3061,0))</f>
        <v>0</v>
      </c>
      <c r="DP44" s="406">
        <f t="array" ref="DP44">SUM(IF(($G$62:$G$3061=$G44)*($E$62:$E$3061=DP$6)*($I$62:$I$3061=$I44),$L$62:$L$3061,0))</f>
        <v>0</v>
      </c>
      <c r="DQ44" s="406">
        <f t="array" ref="DQ44">SUM(IF(($G$62:$G$3061=$G44)*($E$62:$E$3061=DQ$6)*($I$62:$I$3061=$I44),$L$62:$L$3061,0))</f>
        <v>0</v>
      </c>
      <c r="DR44" s="406">
        <f t="array" ref="DR44">SUM(IF(($G$62:$G$3061=$G44)*($E$62:$E$3061=DR$6)*($I$62:$I$3061=$I44),$L$62:$L$3061,0))</f>
        <v>0</v>
      </c>
      <c r="DS44" s="406">
        <f t="array" ref="DS44">SUM(IF(($G$62:$G$3061=$G44)*($E$62:$E$3061=DS$6)*($I$62:$I$3061=$I44),$L$62:$L$3061,0))</f>
        <v>0</v>
      </c>
      <c r="DT44" s="406">
        <f t="array" ref="DT44">SUM(IF(($G$62:$G$3061=$G44)*($E$62:$E$3061=DT$6)*($I$62:$I$3061=$I44),$L$62:$L$3061,0))</f>
        <v>0</v>
      </c>
      <c r="DU44" s="406">
        <f t="array" ref="DU44">SUM(IF(($G$62:$G$3061=$G44)*($E$62:$E$3061=DU$6)*($I$62:$I$3061=$I44),$L$62:$L$3061,0))</f>
        <v>0</v>
      </c>
    </row>
    <row r="45" spans="3:125" ht="14.25" hidden="1" customHeight="1" x14ac:dyDescent="0.15">
      <c r="C45" s="362"/>
      <c r="D45" s="362"/>
      <c r="E45" s="354" t="str">
        <f t="shared" si="1"/>
        <v/>
      </c>
      <c r="F45" s="362"/>
      <c r="G45" s="362" t="s">
        <v>442</v>
      </c>
      <c r="H45" s="407"/>
      <c r="I45" s="409" t="str">
        <f t="shared" si="5"/>
        <v/>
      </c>
      <c r="J45" s="408"/>
      <c r="K45" s="408"/>
      <c r="L45" s="408">
        <f t="array" ref="L45">SUM(IF($G$62:$G$3061=$G45,$L$62:$L$3061,0))</f>
        <v>0</v>
      </c>
      <c r="M45" s="408"/>
      <c r="N45" s="410"/>
      <c r="O45" s="410"/>
      <c r="P45" s="82"/>
      <c r="R45" s="474" t="str">
        <f>IF(MAX(U45:AI45)=0,"",MAX(U45:AI45))</f>
        <v/>
      </c>
      <c r="S45" s="162" t="str">
        <f t="shared" si="6"/>
        <v/>
      </c>
      <c r="T45" s="1" t="str">
        <f>IF($L45=0,"",ROUND(SUMPRODUCT(U$6:AI$6,U45:AI45)/$L45,3))</f>
        <v/>
      </c>
      <c r="U45" s="406">
        <f t="array" ref="U45">SUM(IF(($G$62:$G$3061=$G45)*($I$62:$I$3061=U$5),$L$62:$L$3061,0))</f>
        <v>0</v>
      </c>
      <c r="V45" s="406">
        <f t="array" ref="V45">SUM(IF(($G$62:$G$3061=$G45)*($I$62:$I$3061=V$5),$L$62:$L$3061,0))</f>
        <v>0</v>
      </c>
      <c r="W45" s="406">
        <f t="array" ref="W45">SUM(IF(($G$62:$G$3061=$G45)*($I$62:$I$3061=W$5),$L$62:$L$3061,0))</f>
        <v>0</v>
      </c>
      <c r="X45" s="406">
        <f t="array" ref="X45">SUM(IF(($G$62:$G$3061=$G45)*($I$62:$I$3061=X$5),$L$62:$L$3061,0))</f>
        <v>0</v>
      </c>
      <c r="Y45" s="406">
        <f t="array" ref="Y45">SUM(IF(($G$62:$G$3061=$G45)*($I$62:$I$3061=Y$5),$L$62:$L$3061,0))</f>
        <v>0</v>
      </c>
      <c r="Z45" s="406">
        <f t="array" ref="Z45">SUM(IF(($G$62:$G$3061=$G45)*($I$62:$I$3061=Z$5),$L$62:$L$3061,0))</f>
        <v>0</v>
      </c>
      <c r="AA45" s="406">
        <f t="array" ref="AA45">SUM(IF(($G$62:$G$3061=$G45)*($I$62:$I$3061=AA$5),$L$62:$L$3061,0))</f>
        <v>0</v>
      </c>
      <c r="AB45" s="406">
        <f t="array" ref="AB45">SUM(IF(($G$62:$G$3061=$G45)*($I$62:$I$3061=AB$5),$L$62:$L$3061,0))</f>
        <v>0</v>
      </c>
      <c r="AC45" s="406">
        <f t="array" ref="AC45">SUM(IF(($G$62:$G$3061=$G45)*($I$62:$I$3061=AC$5),$L$62:$L$3061,0))</f>
        <v>0</v>
      </c>
      <c r="AD45" s="406">
        <f t="array" ref="AD45">SUM(IF(($G$62:$G$3061=$G45)*($I$62:$I$3061=AD$5),$L$62:$L$3061,0))</f>
        <v>0</v>
      </c>
      <c r="AE45" s="406">
        <f t="array" ref="AE45">SUM(IF(($G$62:$G$3061=$G45)*($I$62:$I$3061=AE$5),$L$62:$L$3061,0))</f>
        <v>0</v>
      </c>
      <c r="AF45" s="406">
        <f t="array" ref="AF45">SUM(IF(($G$62:$G$3061=$G45)*($I$62:$I$3061=AF$5),$L$62:$L$3061,0))</f>
        <v>0</v>
      </c>
      <c r="AG45" s="406">
        <f t="array" ref="AG45">SUM(IF(($G$62:$G$3061=$G45)*($I$62:$I$3061=AG$5),$L$62:$L$3061,0))</f>
        <v>0</v>
      </c>
      <c r="AH45" s="406">
        <f t="array" ref="AH45">SUM(IF(($G$62:$G$3061=$G45)*($I$62:$I$3061=AH$5),$L$62:$L$3061,0))</f>
        <v>0</v>
      </c>
      <c r="AI45" s="406">
        <f t="array" ref="AI45">SUM(IF(($G$62:$G$3061=$G45)*($I$62:$I$3061=AI$5),$L$62:$L$3061,0))</f>
        <v>0</v>
      </c>
      <c r="AS45" s="406">
        <f t="array" ref="AS45">SUM(IF(($G$62:$G$3061=$G45)*($E$62:$E$3061=AS$6)*($I$62:$I$3061=$I45),$L$62:$L$3061,0))</f>
        <v>0</v>
      </c>
      <c r="AT45" s="406">
        <f t="array" ref="AT45">SUM(IF(($G$62:$G$3061=$G45)*($E$62:$E$3061=AT$6)*($I$62:$I$3061=$I45),$L$62:$L$3061,0))</f>
        <v>0</v>
      </c>
      <c r="AU45" s="406">
        <f t="array" ref="AU45">SUM(IF(($G$62:$G$3061=$G45)*($E$62:$E$3061=AU$6)*($I$62:$I$3061=$I45),$L$62:$L$3061,0))</f>
        <v>0</v>
      </c>
      <c r="AV45" s="406">
        <f t="array" ref="AV45">SUM(IF(($G$62:$G$3061=$G45)*($E$62:$E$3061=AV$6)*($I$62:$I$3061=$I45),$L$62:$L$3061,0))</f>
        <v>0</v>
      </c>
      <c r="AW45" s="406">
        <f t="array" ref="AW45">SUM(IF(($G$62:$G$3061=$G45)*($E$62:$E$3061=AW$6)*($I$62:$I$3061=$I45),$L$62:$L$3061,0))</f>
        <v>0</v>
      </c>
      <c r="AX45" s="406">
        <f t="array" ref="AX45">SUM(IF(($G$62:$G$3061=$G45)*($E$62:$E$3061=AX$6)*($I$62:$I$3061=$I45),$L$62:$L$3061,0))</f>
        <v>0</v>
      </c>
      <c r="AY45" s="406">
        <f t="array" ref="AY45">SUM(IF(($G$62:$G$3061=$G45)*($E$62:$E$3061=AY$6)*($I$62:$I$3061=$I45),$L$62:$L$3061,0))</f>
        <v>0</v>
      </c>
      <c r="AZ45" s="406">
        <f t="array" ref="AZ45">SUM(IF(($G$62:$G$3061=$G45)*($E$62:$E$3061=AZ$6)*($I$62:$I$3061=$I45),$L$62:$L$3061,0))</f>
        <v>0</v>
      </c>
      <c r="BA45" s="406">
        <f t="array" ref="BA45">SUM(IF(($G$62:$G$3061=$G45)*($E$62:$E$3061=BA$6)*($I$62:$I$3061=$I45),$L$62:$L$3061,0))</f>
        <v>0</v>
      </c>
      <c r="BB45" s="406">
        <f t="array" ref="BB45">SUM(IF(($G$62:$G$3061=$G45)*($E$62:$E$3061=BB$6)*($I$62:$I$3061=$I45),$L$62:$L$3061,0))</f>
        <v>0</v>
      </c>
      <c r="BC45" s="406">
        <f t="array" ref="BC45">SUM(IF(($G$62:$G$3061=$G45)*($E$62:$E$3061=BC$6)*($I$62:$I$3061=$I45),$L$62:$L$3061,0))</f>
        <v>0</v>
      </c>
      <c r="BD45" s="406">
        <f t="array" ref="BD45">SUM(IF(($G$62:$G$3061=$G45)*($E$62:$E$3061=BD$6)*($I$62:$I$3061=$I45),$L$62:$L$3061,0))</f>
        <v>0</v>
      </c>
      <c r="BE45" s="406">
        <f t="array" ref="BE45">SUM(IF(($G$62:$G$3061=$G45)*($E$62:$E$3061=BE$6)*($I$62:$I$3061=$I45),$L$62:$L$3061,0))</f>
        <v>0</v>
      </c>
      <c r="BF45" s="406">
        <f t="array" ref="BF45">SUM(IF(($G$62:$G$3061=$G45)*($E$62:$E$3061=BF$6)*($I$62:$I$3061=$I45),$L$62:$L$3061,0))</f>
        <v>0</v>
      </c>
      <c r="BG45" s="406">
        <f t="array" ref="BG45">SUM(IF(($G$62:$G$3061=$G45)*($E$62:$E$3061=BG$6)*($I$62:$I$3061=$I45),$L$62:$L$3061,0))</f>
        <v>0</v>
      </c>
      <c r="BH45" s="406">
        <f t="array" ref="BH45">SUM(IF(($G$62:$G$3061=$G45)*($E$62:$E$3061=BH$6)*($I$62:$I$3061=$I45),$L$62:$L$3061,0))</f>
        <v>0</v>
      </c>
      <c r="BI45" s="406">
        <f t="array" ref="BI45">SUM(IF(($G$62:$G$3061=$G45)*($E$62:$E$3061=BI$6)*($I$62:$I$3061=$I45),$L$62:$L$3061,0))</f>
        <v>0</v>
      </c>
      <c r="BJ45" s="406">
        <f t="array" ref="BJ45">SUM(IF(($G$62:$G$3061=$G45)*($E$62:$E$3061=BJ$6)*($I$62:$I$3061=$I45),$L$62:$L$3061,0))</f>
        <v>0</v>
      </c>
      <c r="BK45" s="406">
        <f t="array" ref="BK45">SUM(IF(($G$62:$G$3061=$G45)*($E$62:$E$3061=BK$6)*($I$62:$I$3061=$I45),$L$62:$L$3061,0))</f>
        <v>0</v>
      </c>
      <c r="BL45" s="406">
        <f t="array" ref="BL45">SUM(IF(($G$62:$G$3061=$G45)*($E$62:$E$3061=BL$6)*($I$62:$I$3061=$I45),$L$62:$L$3061,0))</f>
        <v>0</v>
      </c>
      <c r="BM45" s="406">
        <f t="array" ref="BM45">SUM(IF(($G$62:$G$3061=$G45)*($E$62:$E$3061=BM$6)*($I$62:$I$3061=$I45),$L$62:$L$3061,0))</f>
        <v>0</v>
      </c>
      <c r="BN45" s="406">
        <f t="array" ref="BN45">SUM(IF(($G$62:$G$3061=$G45)*($E$62:$E$3061=BN$6)*($I$62:$I$3061=$I45),$L$62:$L$3061,0))</f>
        <v>0</v>
      </c>
      <c r="BO45" s="406">
        <f t="array" ref="BO45">SUM(IF(($G$62:$G$3061=$G45)*($E$62:$E$3061=BO$6)*($I$62:$I$3061=$I45),$L$62:$L$3061,0))</f>
        <v>0</v>
      </c>
      <c r="BP45" s="406">
        <f t="array" ref="BP45">SUM(IF(($G$62:$G$3061=$G45)*($E$62:$E$3061=BP$6)*($I$62:$I$3061=$I45),$L$62:$L$3061,0))</f>
        <v>0</v>
      </c>
      <c r="BQ45" s="406">
        <f t="array" ref="BQ45">SUM(IF(($G$62:$G$3061=$G45)*($E$62:$E$3061=BQ$6)*($I$62:$I$3061=$I45),$L$62:$L$3061,0))</f>
        <v>0</v>
      </c>
      <c r="BR45" s="406">
        <f t="array" ref="BR45">SUM(IF(($G$62:$G$3061=$G45)*($E$62:$E$3061=BR$6)*($I$62:$I$3061=$I45),$L$62:$L$3061,0))</f>
        <v>0</v>
      </c>
      <c r="BS45" s="406">
        <f t="array" ref="BS45">SUM(IF(($G$62:$G$3061=$G45)*($E$62:$E$3061=BS$6)*($I$62:$I$3061=$I45),$L$62:$L$3061,0))</f>
        <v>0</v>
      </c>
      <c r="BT45" s="406">
        <f t="array" ref="BT45">SUM(IF(($G$62:$G$3061=$G45)*($E$62:$E$3061=BT$6)*($I$62:$I$3061=$I45),$L$62:$L$3061,0))</f>
        <v>0</v>
      </c>
      <c r="BU45" s="406">
        <f t="array" ref="BU45">SUM(IF(($G$62:$G$3061=$G45)*($E$62:$E$3061=BU$6)*($I$62:$I$3061=$I45),$L$62:$L$3061,0))</f>
        <v>0</v>
      </c>
      <c r="BV45" s="406">
        <f t="array" ref="BV45">SUM(IF(($G$62:$G$3061=$G45)*($E$62:$E$3061=BV$6)*($I$62:$I$3061=$I45),$L$62:$L$3061,0))</f>
        <v>0</v>
      </c>
      <c r="BW45" s="406">
        <f t="array" ref="BW45">SUM(IF(($G$62:$G$3061=$G45)*($E$62:$E$3061=BW$6)*($I$62:$I$3061=$I45),$L$62:$L$3061,0))</f>
        <v>0</v>
      </c>
      <c r="BX45" s="406">
        <f t="array" ref="BX45">SUM(IF(($G$62:$G$3061=$G45)*($E$62:$E$3061=BX$6)*($I$62:$I$3061=$I45),$L$62:$L$3061,0))</f>
        <v>0</v>
      </c>
      <c r="BY45" s="406">
        <f t="array" ref="BY45">SUM(IF(($G$62:$G$3061=$G45)*($E$62:$E$3061=BY$6)*($I$62:$I$3061=$I45),$L$62:$L$3061,0))</f>
        <v>0</v>
      </c>
      <c r="BZ45" s="406">
        <f t="array" ref="BZ45">SUM(IF(($G$62:$G$3061=$G45)*($E$62:$E$3061=BZ$6)*($I$62:$I$3061=$I45),$L$62:$L$3061,0))</f>
        <v>0</v>
      </c>
      <c r="CA45" s="406">
        <f t="array" ref="CA45">SUM(IF(($G$62:$G$3061=$G45)*($E$62:$E$3061=CA$6)*($I$62:$I$3061=$I45),$L$62:$L$3061,0))</f>
        <v>0</v>
      </c>
      <c r="CB45" s="406">
        <f t="array" ref="CB45">SUM(IF(($G$62:$G$3061=$G45)*($E$62:$E$3061=CB$6)*($I$62:$I$3061=$I45),$L$62:$L$3061,0))</f>
        <v>0</v>
      </c>
      <c r="CC45" s="406">
        <f t="array" ref="CC45">SUM(IF(($G$62:$G$3061=$G45)*($E$62:$E$3061=CC$6)*($I$62:$I$3061=$I45),$L$62:$L$3061,0))</f>
        <v>0</v>
      </c>
      <c r="CD45" s="406">
        <f t="array" ref="CD45">SUM(IF(($G$62:$G$3061=$G45)*($E$62:$E$3061=CD$6)*($I$62:$I$3061=$I45),$L$62:$L$3061,0))</f>
        <v>0</v>
      </c>
      <c r="CE45" s="406">
        <f t="array" ref="CE45">SUM(IF(($G$62:$G$3061=$G45)*($E$62:$E$3061=CE$6)*($I$62:$I$3061=$I45),$L$62:$L$3061,0))</f>
        <v>0</v>
      </c>
      <c r="CF45" s="406">
        <f t="array" ref="CF45">SUM(IF(($G$62:$G$3061=$G45)*($E$62:$E$3061=CF$6)*($I$62:$I$3061=$I45),$L$62:$L$3061,0))</f>
        <v>0</v>
      </c>
      <c r="CG45" s="406">
        <f t="array" ref="CG45">SUM(IF(($G$62:$G$3061=$G45)*($E$62:$E$3061=CG$6)*($I$62:$I$3061=$I45),$L$62:$L$3061,0))</f>
        <v>0</v>
      </c>
      <c r="CH45" s="406">
        <f t="array" ref="CH45">SUM(IF(($G$62:$G$3061=$G45)*($E$62:$E$3061=CH$6)*($I$62:$I$3061=$I45),$L$62:$L$3061,0))</f>
        <v>0</v>
      </c>
      <c r="CI45" s="406">
        <f t="array" ref="CI45">SUM(IF(($G$62:$G$3061=$G45)*($E$62:$E$3061=CI$6)*($I$62:$I$3061=$I45),$L$62:$L$3061,0))</f>
        <v>0</v>
      </c>
      <c r="CJ45" s="406">
        <f t="array" ref="CJ45">SUM(IF(($G$62:$G$3061=$G45)*($E$62:$E$3061=CJ$6)*($I$62:$I$3061=$I45),$L$62:$L$3061,0))</f>
        <v>0</v>
      </c>
      <c r="CK45" s="406">
        <f t="array" ref="CK45">SUM(IF(($G$62:$G$3061=$G45)*($E$62:$E$3061=CK$6)*($I$62:$I$3061=$I45),$L$62:$L$3061,0))</f>
        <v>0</v>
      </c>
      <c r="CL45" s="406">
        <f t="array" ref="CL45">SUM(IF(($G$62:$G$3061=$G45)*($E$62:$E$3061=CL$6)*($I$62:$I$3061=$I45),$L$62:$L$3061,0))</f>
        <v>0</v>
      </c>
      <c r="CM45" s="406">
        <f t="array" ref="CM45">SUM(IF(($G$62:$G$3061=$G45)*($E$62:$E$3061=CM$6)*($I$62:$I$3061=$I45),$L$62:$L$3061,0))</f>
        <v>0</v>
      </c>
      <c r="CN45" s="406">
        <f t="array" ref="CN45">SUM(IF(($G$62:$G$3061=$G45)*($E$62:$E$3061=CN$6)*($I$62:$I$3061=$I45),$L$62:$L$3061,0))</f>
        <v>0</v>
      </c>
      <c r="CO45" s="406">
        <f t="array" ref="CO45">SUM(IF(($G$62:$G$3061=$G45)*($E$62:$E$3061=CO$6)*($I$62:$I$3061=$I45),$L$62:$L$3061,0))</f>
        <v>0</v>
      </c>
      <c r="CP45" s="406">
        <f t="array" ref="CP45">SUM(IF(($G$62:$G$3061=$G45)*($E$62:$E$3061=CP$6)*($I$62:$I$3061=$I45),$L$62:$L$3061,0))</f>
        <v>0</v>
      </c>
      <c r="CQ45" s="406">
        <f t="array" ref="CQ45">SUM(IF(($G$62:$G$3061=$G45)*($E$62:$E$3061=CQ$6)*($I$62:$I$3061=$I45),$L$62:$L$3061,0))</f>
        <v>0</v>
      </c>
      <c r="CR45" s="406">
        <f t="array" ref="CR45">SUM(IF(($G$62:$G$3061=$G45)*($E$62:$E$3061=CR$6)*($I$62:$I$3061=$I45),$L$62:$L$3061,0))</f>
        <v>0</v>
      </c>
      <c r="CS45" s="406">
        <f t="array" ref="CS45">SUM(IF(($G$62:$G$3061=$G45)*($E$62:$E$3061=CS$6)*($I$62:$I$3061=$I45),$L$62:$L$3061,0))</f>
        <v>0</v>
      </c>
      <c r="CT45" s="406">
        <f t="array" ref="CT45">SUM(IF(($G$62:$G$3061=$G45)*($E$62:$E$3061=CT$6)*($I$62:$I$3061=$I45),$L$62:$L$3061,0))</f>
        <v>0</v>
      </c>
      <c r="CU45" s="406">
        <f t="array" ref="CU45">SUM(IF(($G$62:$G$3061=$G45)*($E$62:$E$3061=CU$6)*($I$62:$I$3061=$I45),$L$62:$L$3061,0))</f>
        <v>0</v>
      </c>
      <c r="CV45" s="406">
        <f t="array" ref="CV45">SUM(IF(($G$62:$G$3061=$G45)*($E$62:$E$3061=CV$6)*($I$62:$I$3061=$I45),$L$62:$L$3061,0))</f>
        <v>0</v>
      </c>
      <c r="CW45" s="406">
        <f t="array" ref="CW45">SUM(IF(($G$62:$G$3061=$G45)*($E$62:$E$3061=CW$6)*($I$62:$I$3061=$I45),$L$62:$L$3061,0))</f>
        <v>0</v>
      </c>
      <c r="CX45" s="406">
        <f t="array" ref="CX45">SUM(IF(($G$62:$G$3061=$G45)*($E$62:$E$3061=CX$6)*($I$62:$I$3061=$I45),$L$62:$L$3061,0))</f>
        <v>0</v>
      </c>
      <c r="CY45" s="406">
        <f t="array" ref="CY45">SUM(IF(($G$62:$G$3061=$G45)*($E$62:$E$3061=CY$6)*($I$62:$I$3061=$I45),$L$62:$L$3061,0))</f>
        <v>0</v>
      </c>
      <c r="CZ45" s="406">
        <f t="array" ref="CZ45">SUM(IF(($G$62:$G$3061=$G45)*($E$62:$E$3061=CZ$6)*($I$62:$I$3061=$I45),$L$62:$L$3061,0))</f>
        <v>0</v>
      </c>
      <c r="DA45" s="406">
        <f t="array" ref="DA45">SUM(IF(($G$62:$G$3061=$G45)*($E$62:$E$3061=DA$6)*($I$62:$I$3061=$I45),$L$62:$L$3061,0))</f>
        <v>0</v>
      </c>
      <c r="DB45" s="406">
        <f t="array" ref="DB45">SUM(IF(($G$62:$G$3061=$G45)*($E$62:$E$3061=DB$6)*($I$62:$I$3061=$I45),$L$62:$L$3061,0))</f>
        <v>0</v>
      </c>
      <c r="DC45" s="406">
        <f t="array" ref="DC45">SUM(IF(($G$62:$G$3061=$G45)*($E$62:$E$3061=DC$6)*($I$62:$I$3061=$I45),$L$62:$L$3061,0))</f>
        <v>0</v>
      </c>
      <c r="DD45" s="406">
        <f t="array" ref="DD45">SUM(IF(($G$62:$G$3061=$G45)*($E$62:$E$3061=DD$6)*($I$62:$I$3061=$I45),$L$62:$L$3061,0))</f>
        <v>0</v>
      </c>
      <c r="DE45" s="406">
        <f t="array" ref="DE45">SUM(IF(($G$62:$G$3061=$G45)*($E$62:$E$3061=DE$6)*($I$62:$I$3061=$I45),$L$62:$L$3061,0))</f>
        <v>0</v>
      </c>
      <c r="DF45" s="406">
        <f t="array" ref="DF45">SUM(IF(($G$62:$G$3061=$G45)*($E$62:$E$3061=DF$6)*($I$62:$I$3061=$I45),$L$62:$L$3061,0))</f>
        <v>0</v>
      </c>
      <c r="DG45" s="406">
        <f t="array" ref="DG45">SUM(IF(($G$62:$G$3061=$G45)*($E$62:$E$3061=DG$6)*($I$62:$I$3061=$I45),$L$62:$L$3061,0))</f>
        <v>0</v>
      </c>
      <c r="DH45" s="406">
        <f t="array" ref="DH45">SUM(IF(($G$62:$G$3061=$G45)*($E$62:$E$3061=DH$6)*($I$62:$I$3061=$I45),$L$62:$L$3061,0))</f>
        <v>0</v>
      </c>
      <c r="DI45" s="406">
        <f t="array" ref="DI45">SUM(IF(($G$62:$G$3061=$G45)*($E$62:$E$3061=DI$6)*($I$62:$I$3061=$I45),$L$62:$L$3061,0))</f>
        <v>0</v>
      </c>
      <c r="DJ45" s="406">
        <f t="array" ref="DJ45">SUM(IF(($G$62:$G$3061=$G45)*($E$62:$E$3061=DJ$6)*($I$62:$I$3061=$I45),$L$62:$L$3061,0))</f>
        <v>0</v>
      </c>
      <c r="DK45" s="406">
        <f t="array" ref="DK45">SUM(IF(($G$62:$G$3061=$G45)*($E$62:$E$3061=DK$6)*($I$62:$I$3061=$I45),$L$62:$L$3061,0))</f>
        <v>0</v>
      </c>
      <c r="DL45" s="406">
        <f t="array" ref="DL45">SUM(IF(($G$62:$G$3061=$G45)*($E$62:$E$3061=DL$6)*($I$62:$I$3061=$I45),$L$62:$L$3061,0))</f>
        <v>0</v>
      </c>
      <c r="DM45" s="406">
        <f t="array" ref="DM45">SUM(IF(($G$62:$G$3061=$G45)*($E$62:$E$3061=DM$6)*($I$62:$I$3061=$I45),$L$62:$L$3061,0))</f>
        <v>0</v>
      </c>
      <c r="DN45" s="406">
        <f t="array" ref="DN45">SUM(IF(($G$62:$G$3061=$G45)*($E$62:$E$3061=DN$6)*($I$62:$I$3061=$I45),$L$62:$L$3061,0))</f>
        <v>0</v>
      </c>
      <c r="DO45" s="406">
        <f t="array" ref="DO45">SUM(IF(($G$62:$G$3061=$G45)*($E$62:$E$3061=DO$6)*($I$62:$I$3061=$I45),$L$62:$L$3061,0))</f>
        <v>0</v>
      </c>
      <c r="DP45" s="406">
        <f t="array" ref="DP45">SUM(IF(($G$62:$G$3061=$G45)*($E$62:$E$3061=DP$6)*($I$62:$I$3061=$I45),$L$62:$L$3061,0))</f>
        <v>0</v>
      </c>
      <c r="DQ45" s="406">
        <f t="array" ref="DQ45">SUM(IF(($G$62:$G$3061=$G45)*($E$62:$E$3061=DQ$6)*($I$62:$I$3061=$I45),$L$62:$L$3061,0))</f>
        <v>0</v>
      </c>
      <c r="DR45" s="406">
        <f t="array" ref="DR45">SUM(IF(($G$62:$G$3061=$G45)*($E$62:$E$3061=DR$6)*($I$62:$I$3061=$I45),$L$62:$L$3061,0))</f>
        <v>0</v>
      </c>
      <c r="DS45" s="406">
        <f t="array" ref="DS45">SUM(IF(($G$62:$G$3061=$G45)*($E$62:$E$3061=DS$6)*($I$62:$I$3061=$I45),$L$62:$L$3061,0))</f>
        <v>0</v>
      </c>
      <c r="DT45" s="406">
        <f t="array" ref="DT45">SUM(IF(($G$62:$G$3061=$G45)*($E$62:$E$3061=DT$6)*($I$62:$I$3061=$I45),$L$62:$L$3061,0))</f>
        <v>0</v>
      </c>
      <c r="DU45" s="406">
        <f t="array" ref="DU45">SUM(IF(($G$62:$G$3061=$G45)*($E$62:$E$3061=DU$6)*($I$62:$I$3061=$I45),$L$62:$L$3061,0))</f>
        <v>0</v>
      </c>
    </row>
    <row r="46" spans="3:125" ht="14.25" hidden="1" customHeight="1" x14ac:dyDescent="0.15">
      <c r="C46" s="362"/>
      <c r="D46" s="362"/>
      <c r="E46" s="354" t="str">
        <f t="shared" si="1"/>
        <v/>
      </c>
      <c r="F46" s="362"/>
      <c r="G46" s="362" t="str">
        <f>G45</f>
        <v>体育館</v>
      </c>
      <c r="H46" s="407"/>
      <c r="I46" s="531" t="str">
        <f>IF(COUNT(U45:AI45)-COUNTIF(U45:AI45,0)&lt;=1,"",INDEX($U$5:$AI$5,0,MATCH(LARGE(U45:AI45,2),U45:AI45,0)))</f>
        <v/>
      </c>
      <c r="J46" s="408"/>
      <c r="K46" s="408"/>
      <c r="L46" s="408"/>
      <c r="M46" s="408"/>
      <c r="N46" s="410"/>
      <c r="O46" s="410"/>
      <c r="P46" s="82"/>
      <c r="R46" s="1" t="str">
        <f>IF(R45="","",IF(L45-R45=0,"",L45-R45))</f>
        <v/>
      </c>
      <c r="S46" s="162" t="str">
        <f>IF(R46="","",R46/SUM(R45:R46))</f>
        <v/>
      </c>
      <c r="U46" s="406"/>
      <c r="V46" s="406"/>
      <c r="W46" s="406"/>
      <c r="X46" s="406"/>
      <c r="Y46" s="406"/>
      <c r="Z46" s="406"/>
      <c r="AA46" s="406"/>
      <c r="AB46" s="406"/>
      <c r="AC46" s="406"/>
      <c r="AD46" s="406"/>
      <c r="AE46" s="406"/>
      <c r="AF46" s="406"/>
      <c r="AG46" s="406"/>
      <c r="AH46" s="406"/>
      <c r="AI46" s="406"/>
      <c r="AS46" s="406">
        <f t="array" ref="AS46">SUM(IF(($G$62:$G$3061=$G46)*($E$62:$E$3061=AS$6)*($I$62:$I$3061=$I46),$L$62:$L$3061,0))</f>
        <v>0</v>
      </c>
      <c r="AT46" s="406">
        <f t="array" ref="AT46">SUM(IF(($G$62:$G$3061=$G46)*($E$62:$E$3061=AT$6)*($I$62:$I$3061=$I46),$L$62:$L$3061,0))</f>
        <v>0</v>
      </c>
      <c r="AU46" s="406">
        <f t="array" ref="AU46">SUM(IF(($G$62:$G$3061=$G46)*($E$62:$E$3061=AU$6)*($I$62:$I$3061=$I46),$L$62:$L$3061,0))</f>
        <v>0</v>
      </c>
      <c r="AV46" s="406">
        <f t="array" ref="AV46">SUM(IF(($G$62:$G$3061=$G46)*($E$62:$E$3061=AV$6)*($I$62:$I$3061=$I46),$L$62:$L$3061,0))</f>
        <v>0</v>
      </c>
      <c r="AW46" s="406">
        <f t="array" ref="AW46">SUM(IF(($G$62:$G$3061=$G46)*($E$62:$E$3061=AW$6)*($I$62:$I$3061=$I46),$L$62:$L$3061,0))</f>
        <v>0</v>
      </c>
      <c r="AX46" s="406">
        <f t="array" ref="AX46">SUM(IF(($G$62:$G$3061=$G46)*($E$62:$E$3061=AX$6)*($I$62:$I$3061=$I46),$L$62:$L$3061,0))</f>
        <v>0</v>
      </c>
      <c r="AY46" s="406">
        <f t="array" ref="AY46">SUM(IF(($G$62:$G$3061=$G46)*($E$62:$E$3061=AY$6)*($I$62:$I$3061=$I46),$L$62:$L$3061,0))</f>
        <v>0</v>
      </c>
      <c r="AZ46" s="406">
        <f t="array" ref="AZ46">SUM(IF(($G$62:$G$3061=$G46)*($E$62:$E$3061=AZ$6)*($I$62:$I$3061=$I46),$L$62:$L$3061,0))</f>
        <v>0</v>
      </c>
      <c r="BA46" s="406">
        <f t="array" ref="BA46">SUM(IF(($G$62:$G$3061=$G46)*($E$62:$E$3061=BA$6)*($I$62:$I$3061=$I46),$L$62:$L$3061,0))</f>
        <v>0</v>
      </c>
      <c r="BB46" s="406">
        <f t="array" ref="BB46">SUM(IF(($G$62:$G$3061=$G46)*($E$62:$E$3061=BB$6)*($I$62:$I$3061=$I46),$L$62:$L$3061,0))</f>
        <v>0</v>
      </c>
      <c r="BC46" s="406">
        <f t="array" ref="BC46">SUM(IF(($G$62:$G$3061=$G46)*($E$62:$E$3061=BC$6)*($I$62:$I$3061=$I46),$L$62:$L$3061,0))</f>
        <v>0</v>
      </c>
      <c r="BD46" s="406">
        <f t="array" ref="BD46">SUM(IF(($G$62:$G$3061=$G46)*($E$62:$E$3061=BD$6)*($I$62:$I$3061=$I46),$L$62:$L$3061,0))</f>
        <v>0</v>
      </c>
      <c r="BE46" s="406">
        <f t="array" ref="BE46">SUM(IF(($G$62:$G$3061=$G46)*($E$62:$E$3061=BE$6)*($I$62:$I$3061=$I46),$L$62:$L$3061,0))</f>
        <v>0</v>
      </c>
      <c r="BF46" s="406">
        <f t="array" ref="BF46">SUM(IF(($G$62:$G$3061=$G46)*($E$62:$E$3061=BF$6)*($I$62:$I$3061=$I46),$L$62:$L$3061,0))</f>
        <v>0</v>
      </c>
      <c r="BG46" s="406">
        <f t="array" ref="BG46">SUM(IF(($G$62:$G$3061=$G46)*($E$62:$E$3061=BG$6)*($I$62:$I$3061=$I46),$L$62:$L$3061,0))</f>
        <v>0</v>
      </c>
      <c r="BH46" s="406">
        <f t="array" ref="BH46">SUM(IF(($G$62:$G$3061=$G46)*($E$62:$E$3061=BH$6)*($I$62:$I$3061=$I46),$L$62:$L$3061,0))</f>
        <v>0</v>
      </c>
      <c r="BI46" s="406">
        <f t="array" ref="BI46">SUM(IF(($G$62:$G$3061=$G46)*($E$62:$E$3061=BI$6)*($I$62:$I$3061=$I46),$L$62:$L$3061,0))</f>
        <v>0</v>
      </c>
      <c r="BJ46" s="406">
        <f t="array" ref="BJ46">SUM(IF(($G$62:$G$3061=$G46)*($E$62:$E$3061=BJ$6)*($I$62:$I$3061=$I46),$L$62:$L$3061,0))</f>
        <v>0</v>
      </c>
      <c r="BK46" s="406">
        <f t="array" ref="BK46">SUM(IF(($G$62:$G$3061=$G46)*($E$62:$E$3061=BK$6)*($I$62:$I$3061=$I46),$L$62:$L$3061,0))</f>
        <v>0</v>
      </c>
      <c r="BL46" s="406">
        <f t="array" ref="BL46">SUM(IF(($G$62:$G$3061=$G46)*($E$62:$E$3061=BL$6)*($I$62:$I$3061=$I46),$L$62:$L$3061,0))</f>
        <v>0</v>
      </c>
      <c r="BM46" s="406">
        <f t="array" ref="BM46">SUM(IF(($G$62:$G$3061=$G46)*($E$62:$E$3061=BM$6)*($I$62:$I$3061=$I46),$L$62:$L$3061,0))</f>
        <v>0</v>
      </c>
      <c r="BN46" s="406">
        <f t="array" ref="BN46">SUM(IF(($G$62:$G$3061=$G46)*($E$62:$E$3061=BN$6)*($I$62:$I$3061=$I46),$L$62:$L$3061,0))</f>
        <v>0</v>
      </c>
      <c r="BO46" s="406">
        <f t="array" ref="BO46">SUM(IF(($G$62:$G$3061=$G46)*($E$62:$E$3061=BO$6)*($I$62:$I$3061=$I46),$L$62:$L$3061,0))</f>
        <v>0</v>
      </c>
      <c r="BP46" s="406">
        <f t="array" ref="BP46">SUM(IF(($G$62:$G$3061=$G46)*($E$62:$E$3061=BP$6)*($I$62:$I$3061=$I46),$L$62:$L$3061,0))</f>
        <v>0</v>
      </c>
      <c r="BQ46" s="406">
        <f t="array" ref="BQ46">SUM(IF(($G$62:$G$3061=$G46)*($E$62:$E$3061=BQ$6)*($I$62:$I$3061=$I46),$L$62:$L$3061,0))</f>
        <v>0</v>
      </c>
      <c r="BR46" s="406">
        <f t="array" ref="BR46">SUM(IF(($G$62:$G$3061=$G46)*($E$62:$E$3061=BR$6)*($I$62:$I$3061=$I46),$L$62:$L$3061,0))</f>
        <v>0</v>
      </c>
      <c r="BS46" s="406">
        <f t="array" ref="BS46">SUM(IF(($G$62:$G$3061=$G46)*($E$62:$E$3061=BS$6)*($I$62:$I$3061=$I46),$L$62:$L$3061,0))</f>
        <v>0</v>
      </c>
      <c r="BT46" s="406">
        <f t="array" ref="BT46">SUM(IF(($G$62:$G$3061=$G46)*($E$62:$E$3061=BT$6)*($I$62:$I$3061=$I46),$L$62:$L$3061,0))</f>
        <v>0</v>
      </c>
      <c r="BU46" s="406">
        <f t="array" ref="BU46">SUM(IF(($G$62:$G$3061=$G46)*($E$62:$E$3061=BU$6)*($I$62:$I$3061=$I46),$L$62:$L$3061,0))</f>
        <v>0</v>
      </c>
      <c r="BV46" s="406">
        <f t="array" ref="BV46">SUM(IF(($G$62:$G$3061=$G46)*($E$62:$E$3061=BV$6)*($I$62:$I$3061=$I46),$L$62:$L$3061,0))</f>
        <v>0</v>
      </c>
      <c r="BW46" s="406">
        <f t="array" ref="BW46">SUM(IF(($G$62:$G$3061=$G46)*($E$62:$E$3061=BW$6)*($I$62:$I$3061=$I46),$L$62:$L$3061,0))</f>
        <v>0</v>
      </c>
      <c r="BX46" s="406">
        <f t="array" ref="BX46">SUM(IF(($G$62:$G$3061=$G46)*($E$62:$E$3061=BX$6)*($I$62:$I$3061=$I46),$L$62:$L$3061,0))</f>
        <v>0</v>
      </c>
      <c r="BY46" s="406">
        <f t="array" ref="BY46">SUM(IF(($G$62:$G$3061=$G46)*($E$62:$E$3061=BY$6)*($I$62:$I$3061=$I46),$L$62:$L$3061,0))</f>
        <v>0</v>
      </c>
      <c r="BZ46" s="406">
        <f t="array" ref="BZ46">SUM(IF(($G$62:$G$3061=$G46)*($E$62:$E$3061=BZ$6)*($I$62:$I$3061=$I46),$L$62:$L$3061,0))</f>
        <v>0</v>
      </c>
      <c r="CA46" s="406">
        <f t="array" ref="CA46">SUM(IF(($G$62:$G$3061=$G46)*($E$62:$E$3061=CA$6)*($I$62:$I$3061=$I46),$L$62:$L$3061,0))</f>
        <v>0</v>
      </c>
      <c r="CB46" s="406">
        <f t="array" ref="CB46">SUM(IF(($G$62:$G$3061=$G46)*($E$62:$E$3061=CB$6)*($I$62:$I$3061=$I46),$L$62:$L$3061,0))</f>
        <v>0</v>
      </c>
      <c r="CC46" s="406">
        <f t="array" ref="CC46">SUM(IF(($G$62:$G$3061=$G46)*($E$62:$E$3061=CC$6)*($I$62:$I$3061=$I46),$L$62:$L$3061,0))</f>
        <v>0</v>
      </c>
      <c r="CD46" s="406">
        <f t="array" ref="CD46">SUM(IF(($G$62:$G$3061=$G46)*($E$62:$E$3061=CD$6)*($I$62:$I$3061=$I46),$L$62:$L$3061,0))</f>
        <v>0</v>
      </c>
      <c r="CE46" s="406">
        <f t="array" ref="CE46">SUM(IF(($G$62:$G$3061=$G46)*($E$62:$E$3061=CE$6)*($I$62:$I$3061=$I46),$L$62:$L$3061,0))</f>
        <v>0</v>
      </c>
      <c r="CF46" s="406">
        <f t="array" ref="CF46">SUM(IF(($G$62:$G$3061=$G46)*($E$62:$E$3061=CF$6)*($I$62:$I$3061=$I46),$L$62:$L$3061,0))</f>
        <v>0</v>
      </c>
      <c r="CG46" s="406">
        <f t="array" ref="CG46">SUM(IF(($G$62:$G$3061=$G46)*($E$62:$E$3061=CG$6)*($I$62:$I$3061=$I46),$L$62:$L$3061,0))</f>
        <v>0</v>
      </c>
      <c r="CH46" s="406">
        <f t="array" ref="CH46">SUM(IF(($G$62:$G$3061=$G46)*($E$62:$E$3061=CH$6)*($I$62:$I$3061=$I46),$L$62:$L$3061,0))</f>
        <v>0</v>
      </c>
      <c r="CI46" s="406">
        <f t="array" ref="CI46">SUM(IF(($G$62:$G$3061=$G46)*($E$62:$E$3061=CI$6)*($I$62:$I$3061=$I46),$L$62:$L$3061,0))</f>
        <v>0</v>
      </c>
      <c r="CJ46" s="406">
        <f t="array" ref="CJ46">SUM(IF(($G$62:$G$3061=$G46)*($E$62:$E$3061=CJ$6)*($I$62:$I$3061=$I46),$L$62:$L$3061,0))</f>
        <v>0</v>
      </c>
      <c r="CK46" s="406">
        <f t="array" ref="CK46">SUM(IF(($G$62:$G$3061=$G46)*($E$62:$E$3061=CK$6)*($I$62:$I$3061=$I46),$L$62:$L$3061,0))</f>
        <v>0</v>
      </c>
      <c r="CL46" s="406">
        <f t="array" ref="CL46">SUM(IF(($G$62:$G$3061=$G46)*($E$62:$E$3061=CL$6)*($I$62:$I$3061=$I46),$L$62:$L$3061,0))</f>
        <v>0</v>
      </c>
      <c r="CM46" s="406">
        <f t="array" ref="CM46">SUM(IF(($G$62:$G$3061=$G46)*($E$62:$E$3061=CM$6)*($I$62:$I$3061=$I46),$L$62:$L$3061,0))</f>
        <v>0</v>
      </c>
      <c r="CN46" s="406">
        <f t="array" ref="CN46">SUM(IF(($G$62:$G$3061=$G46)*($E$62:$E$3061=CN$6)*($I$62:$I$3061=$I46),$L$62:$L$3061,0))</f>
        <v>0</v>
      </c>
      <c r="CO46" s="406">
        <f t="array" ref="CO46">SUM(IF(($G$62:$G$3061=$G46)*($E$62:$E$3061=CO$6)*($I$62:$I$3061=$I46),$L$62:$L$3061,0))</f>
        <v>0</v>
      </c>
      <c r="CP46" s="406">
        <f t="array" ref="CP46">SUM(IF(($G$62:$G$3061=$G46)*($E$62:$E$3061=CP$6)*($I$62:$I$3061=$I46),$L$62:$L$3061,0))</f>
        <v>0</v>
      </c>
      <c r="CQ46" s="406">
        <f t="array" ref="CQ46">SUM(IF(($G$62:$G$3061=$G46)*($E$62:$E$3061=CQ$6)*($I$62:$I$3061=$I46),$L$62:$L$3061,0))</f>
        <v>0</v>
      </c>
      <c r="CR46" s="406">
        <f t="array" ref="CR46">SUM(IF(($G$62:$G$3061=$G46)*($E$62:$E$3061=CR$6)*($I$62:$I$3061=$I46),$L$62:$L$3061,0))</f>
        <v>0</v>
      </c>
      <c r="CS46" s="406">
        <f t="array" ref="CS46">SUM(IF(($G$62:$G$3061=$G46)*($E$62:$E$3061=CS$6)*($I$62:$I$3061=$I46),$L$62:$L$3061,0))</f>
        <v>0</v>
      </c>
      <c r="CT46" s="406">
        <f t="array" ref="CT46">SUM(IF(($G$62:$G$3061=$G46)*($E$62:$E$3061=CT$6)*($I$62:$I$3061=$I46),$L$62:$L$3061,0))</f>
        <v>0</v>
      </c>
      <c r="CU46" s="406">
        <f t="array" ref="CU46">SUM(IF(($G$62:$G$3061=$G46)*($E$62:$E$3061=CU$6)*($I$62:$I$3061=$I46),$L$62:$L$3061,0))</f>
        <v>0</v>
      </c>
      <c r="CV46" s="406">
        <f t="array" ref="CV46">SUM(IF(($G$62:$G$3061=$G46)*($E$62:$E$3061=CV$6)*($I$62:$I$3061=$I46),$L$62:$L$3061,0))</f>
        <v>0</v>
      </c>
      <c r="CW46" s="406">
        <f t="array" ref="CW46">SUM(IF(($G$62:$G$3061=$G46)*($E$62:$E$3061=CW$6)*($I$62:$I$3061=$I46),$L$62:$L$3061,0))</f>
        <v>0</v>
      </c>
      <c r="CX46" s="406">
        <f t="array" ref="CX46">SUM(IF(($G$62:$G$3061=$G46)*($E$62:$E$3061=CX$6)*($I$62:$I$3061=$I46),$L$62:$L$3061,0))</f>
        <v>0</v>
      </c>
      <c r="CY46" s="406">
        <f t="array" ref="CY46">SUM(IF(($G$62:$G$3061=$G46)*($E$62:$E$3061=CY$6)*($I$62:$I$3061=$I46),$L$62:$L$3061,0))</f>
        <v>0</v>
      </c>
      <c r="CZ46" s="406">
        <f t="array" ref="CZ46">SUM(IF(($G$62:$G$3061=$G46)*($E$62:$E$3061=CZ$6)*($I$62:$I$3061=$I46),$L$62:$L$3061,0))</f>
        <v>0</v>
      </c>
      <c r="DA46" s="406">
        <f t="array" ref="DA46">SUM(IF(($G$62:$G$3061=$G46)*($E$62:$E$3061=DA$6)*($I$62:$I$3061=$I46),$L$62:$L$3061,0))</f>
        <v>0</v>
      </c>
      <c r="DB46" s="406">
        <f t="array" ref="DB46">SUM(IF(($G$62:$G$3061=$G46)*($E$62:$E$3061=DB$6)*($I$62:$I$3061=$I46),$L$62:$L$3061,0))</f>
        <v>0</v>
      </c>
      <c r="DC46" s="406">
        <f t="array" ref="DC46">SUM(IF(($G$62:$G$3061=$G46)*($E$62:$E$3061=DC$6)*($I$62:$I$3061=$I46),$L$62:$L$3061,0))</f>
        <v>0</v>
      </c>
      <c r="DD46" s="406">
        <f t="array" ref="DD46">SUM(IF(($G$62:$G$3061=$G46)*($E$62:$E$3061=DD$6)*($I$62:$I$3061=$I46),$L$62:$L$3061,0))</f>
        <v>0</v>
      </c>
      <c r="DE46" s="406">
        <f t="array" ref="DE46">SUM(IF(($G$62:$G$3061=$G46)*($E$62:$E$3061=DE$6)*($I$62:$I$3061=$I46),$L$62:$L$3061,0))</f>
        <v>0</v>
      </c>
      <c r="DF46" s="406">
        <f t="array" ref="DF46">SUM(IF(($G$62:$G$3061=$G46)*($E$62:$E$3061=DF$6)*($I$62:$I$3061=$I46),$L$62:$L$3061,0))</f>
        <v>0</v>
      </c>
      <c r="DG46" s="406">
        <f t="array" ref="DG46">SUM(IF(($G$62:$G$3061=$G46)*($E$62:$E$3061=DG$6)*($I$62:$I$3061=$I46),$L$62:$L$3061,0))</f>
        <v>0</v>
      </c>
      <c r="DH46" s="406">
        <f t="array" ref="DH46">SUM(IF(($G$62:$G$3061=$G46)*($E$62:$E$3061=DH$6)*($I$62:$I$3061=$I46),$L$62:$L$3061,0))</f>
        <v>0</v>
      </c>
      <c r="DI46" s="406">
        <f t="array" ref="DI46">SUM(IF(($G$62:$G$3061=$G46)*($E$62:$E$3061=DI$6)*($I$62:$I$3061=$I46),$L$62:$L$3061,0))</f>
        <v>0</v>
      </c>
      <c r="DJ46" s="406">
        <f t="array" ref="DJ46">SUM(IF(($G$62:$G$3061=$G46)*($E$62:$E$3061=DJ$6)*($I$62:$I$3061=$I46),$L$62:$L$3061,0))</f>
        <v>0</v>
      </c>
      <c r="DK46" s="406">
        <f t="array" ref="DK46">SUM(IF(($G$62:$G$3061=$G46)*($E$62:$E$3061=DK$6)*($I$62:$I$3061=$I46),$L$62:$L$3061,0))</f>
        <v>0</v>
      </c>
      <c r="DL46" s="406">
        <f t="array" ref="DL46">SUM(IF(($G$62:$G$3061=$G46)*($E$62:$E$3061=DL$6)*($I$62:$I$3061=$I46),$L$62:$L$3061,0))</f>
        <v>0</v>
      </c>
      <c r="DM46" s="406">
        <f t="array" ref="DM46">SUM(IF(($G$62:$G$3061=$G46)*($E$62:$E$3061=DM$6)*($I$62:$I$3061=$I46),$L$62:$L$3061,0))</f>
        <v>0</v>
      </c>
      <c r="DN46" s="406">
        <f t="array" ref="DN46">SUM(IF(($G$62:$G$3061=$G46)*($E$62:$E$3061=DN$6)*($I$62:$I$3061=$I46),$L$62:$L$3061,0))</f>
        <v>0</v>
      </c>
      <c r="DO46" s="406">
        <f t="array" ref="DO46">SUM(IF(($G$62:$G$3061=$G46)*($E$62:$E$3061=DO$6)*($I$62:$I$3061=$I46),$L$62:$L$3061,0))</f>
        <v>0</v>
      </c>
      <c r="DP46" s="406">
        <f t="array" ref="DP46">SUM(IF(($G$62:$G$3061=$G46)*($E$62:$E$3061=DP$6)*($I$62:$I$3061=$I46),$L$62:$L$3061,0))</f>
        <v>0</v>
      </c>
      <c r="DQ46" s="406">
        <f t="array" ref="DQ46">SUM(IF(($G$62:$G$3061=$G46)*($E$62:$E$3061=DQ$6)*($I$62:$I$3061=$I46),$L$62:$L$3061,0))</f>
        <v>0</v>
      </c>
      <c r="DR46" s="406">
        <f t="array" ref="DR46">SUM(IF(($G$62:$G$3061=$G46)*($E$62:$E$3061=DR$6)*($I$62:$I$3061=$I46),$L$62:$L$3061,0))</f>
        <v>0</v>
      </c>
      <c r="DS46" s="406">
        <f t="array" ref="DS46">SUM(IF(($G$62:$G$3061=$G46)*($E$62:$E$3061=DS$6)*($I$62:$I$3061=$I46),$L$62:$L$3061,0))</f>
        <v>0</v>
      </c>
      <c r="DT46" s="406">
        <f t="array" ref="DT46">SUM(IF(($G$62:$G$3061=$G46)*($E$62:$E$3061=DT$6)*($I$62:$I$3061=$I46),$L$62:$L$3061,0))</f>
        <v>0</v>
      </c>
      <c r="DU46" s="406">
        <f t="array" ref="DU46">SUM(IF(($G$62:$G$3061=$G46)*($E$62:$E$3061=DU$6)*($I$62:$I$3061=$I46),$L$62:$L$3061,0))</f>
        <v>0</v>
      </c>
    </row>
    <row r="47" spans="3:125" ht="14.25" hidden="1" customHeight="1" x14ac:dyDescent="0.15">
      <c r="C47" s="362"/>
      <c r="D47" s="362"/>
      <c r="E47" s="354" t="str">
        <f t="shared" si="1"/>
        <v/>
      </c>
      <c r="F47" s="362"/>
      <c r="G47" s="362" t="s">
        <v>43</v>
      </c>
      <c r="H47" s="407"/>
      <c r="I47" s="409" t="str">
        <f t="shared" si="5"/>
        <v/>
      </c>
      <c r="J47" s="408"/>
      <c r="K47" s="408"/>
      <c r="L47" s="408">
        <f t="array" ref="L47">SUM(IF($G$62:$G$3061=$G47,$L$62:$L$3061,0))</f>
        <v>0</v>
      </c>
      <c r="M47" s="408"/>
      <c r="N47" s="410"/>
      <c r="O47" s="410"/>
      <c r="P47" s="82"/>
      <c r="R47" s="474" t="str">
        <f>IF(MAX(U47:AI47)=0,"",MAX(U47:AI47))</f>
        <v/>
      </c>
      <c r="S47" s="162" t="str">
        <f t="shared" si="6"/>
        <v/>
      </c>
      <c r="T47" s="1" t="str">
        <f>IF($L47=0,"",ROUND(SUMPRODUCT(U$6:AI$6,U47:AI47)/$L47,3))</f>
        <v/>
      </c>
      <c r="U47" s="406">
        <f t="array" ref="U47">SUM(IF(($G$62:$G$3061=$G47)*($I$62:$I$3061=U$5),$L$62:$L$3061,0))</f>
        <v>0</v>
      </c>
      <c r="V47" s="406">
        <f t="array" ref="V47">SUM(IF(($G$62:$G$3061=$G47)*($I$62:$I$3061=V$5),$L$62:$L$3061,0))</f>
        <v>0</v>
      </c>
      <c r="W47" s="406">
        <f t="array" ref="W47">SUM(IF(($G$62:$G$3061=$G47)*($I$62:$I$3061=W$5),$L$62:$L$3061,0))</f>
        <v>0</v>
      </c>
      <c r="X47" s="406">
        <f t="array" ref="X47">SUM(IF(($G$62:$G$3061=$G47)*($I$62:$I$3061=X$5),$L$62:$L$3061,0))</f>
        <v>0</v>
      </c>
      <c r="Y47" s="406">
        <f t="array" ref="Y47">SUM(IF(($G$62:$G$3061=$G47)*($I$62:$I$3061=Y$5),$L$62:$L$3061,0))</f>
        <v>0</v>
      </c>
      <c r="Z47" s="406">
        <f t="array" ref="Z47">SUM(IF(($G$62:$G$3061=$G47)*($I$62:$I$3061=Z$5),$L$62:$L$3061,0))</f>
        <v>0</v>
      </c>
      <c r="AA47" s="406">
        <f t="array" ref="AA47">SUM(IF(($G$62:$G$3061=$G47)*($I$62:$I$3061=AA$5),$L$62:$L$3061,0))</f>
        <v>0</v>
      </c>
      <c r="AB47" s="406">
        <f t="array" ref="AB47">SUM(IF(($G$62:$G$3061=$G47)*($I$62:$I$3061=AB$5),$L$62:$L$3061,0))</f>
        <v>0</v>
      </c>
      <c r="AC47" s="406">
        <f t="array" ref="AC47">SUM(IF(($G$62:$G$3061=$G47)*($I$62:$I$3061=AC$5),$L$62:$L$3061,0))</f>
        <v>0</v>
      </c>
      <c r="AD47" s="406">
        <f t="array" ref="AD47">SUM(IF(($G$62:$G$3061=$G47)*($I$62:$I$3061=AD$5),$L$62:$L$3061,0))</f>
        <v>0</v>
      </c>
      <c r="AE47" s="406">
        <f t="array" ref="AE47">SUM(IF(($G$62:$G$3061=$G47)*($I$62:$I$3061=AE$5),$L$62:$L$3061,0))</f>
        <v>0</v>
      </c>
      <c r="AF47" s="406">
        <f t="array" ref="AF47">SUM(IF(($G$62:$G$3061=$G47)*($I$62:$I$3061=AF$5),$L$62:$L$3061,0))</f>
        <v>0</v>
      </c>
      <c r="AG47" s="406">
        <f t="array" ref="AG47">SUM(IF(($G$62:$G$3061=$G47)*($I$62:$I$3061=AG$5),$L$62:$L$3061,0))</f>
        <v>0</v>
      </c>
      <c r="AH47" s="406">
        <f t="array" ref="AH47">SUM(IF(($G$62:$G$3061=$G47)*($I$62:$I$3061=AH$5),$L$62:$L$3061,0))</f>
        <v>0</v>
      </c>
      <c r="AI47" s="406">
        <f t="array" ref="AI47">SUM(IF(($G$62:$G$3061=$G47)*($I$62:$I$3061=AI$5),$L$62:$L$3061,0))</f>
        <v>0</v>
      </c>
      <c r="AS47" s="406">
        <f t="array" ref="AS47">SUM(IF(($G$62:$G$3061=$G47)*($E$62:$E$3061=AS$6)*($I$62:$I$3061=$I47),$L$62:$L$3061,0))</f>
        <v>0</v>
      </c>
      <c r="AT47" s="406">
        <f t="array" ref="AT47">SUM(IF(($G$62:$G$3061=$G47)*($E$62:$E$3061=AT$6)*($I$62:$I$3061=$I47),$L$62:$L$3061,0))</f>
        <v>0</v>
      </c>
      <c r="AU47" s="406">
        <f t="array" ref="AU47">SUM(IF(($G$62:$G$3061=$G47)*($E$62:$E$3061=AU$6)*($I$62:$I$3061=$I47),$L$62:$L$3061,0))</f>
        <v>0</v>
      </c>
      <c r="AV47" s="406">
        <f t="array" ref="AV47">SUM(IF(($G$62:$G$3061=$G47)*($E$62:$E$3061=AV$6)*($I$62:$I$3061=$I47),$L$62:$L$3061,0))</f>
        <v>0</v>
      </c>
      <c r="AW47" s="406">
        <f t="array" ref="AW47">SUM(IF(($G$62:$G$3061=$G47)*($E$62:$E$3061=AW$6)*($I$62:$I$3061=$I47),$L$62:$L$3061,0))</f>
        <v>0</v>
      </c>
      <c r="AX47" s="406">
        <f t="array" ref="AX47">SUM(IF(($G$62:$G$3061=$G47)*($E$62:$E$3061=AX$6)*($I$62:$I$3061=$I47),$L$62:$L$3061,0))</f>
        <v>0</v>
      </c>
      <c r="AY47" s="406">
        <f t="array" ref="AY47">SUM(IF(($G$62:$G$3061=$G47)*($E$62:$E$3061=AY$6)*($I$62:$I$3061=$I47),$L$62:$L$3061,0))</f>
        <v>0</v>
      </c>
      <c r="AZ47" s="406">
        <f t="array" ref="AZ47">SUM(IF(($G$62:$G$3061=$G47)*($E$62:$E$3061=AZ$6)*($I$62:$I$3061=$I47),$L$62:$L$3061,0))</f>
        <v>0</v>
      </c>
      <c r="BA47" s="406">
        <f t="array" ref="BA47">SUM(IF(($G$62:$G$3061=$G47)*($E$62:$E$3061=BA$6)*($I$62:$I$3061=$I47),$L$62:$L$3061,0))</f>
        <v>0</v>
      </c>
      <c r="BB47" s="406">
        <f t="array" ref="BB47">SUM(IF(($G$62:$G$3061=$G47)*($E$62:$E$3061=BB$6)*($I$62:$I$3061=$I47),$L$62:$L$3061,0))</f>
        <v>0</v>
      </c>
      <c r="BC47" s="406">
        <f t="array" ref="BC47">SUM(IF(($G$62:$G$3061=$G47)*($E$62:$E$3061=BC$6)*($I$62:$I$3061=$I47),$L$62:$L$3061,0))</f>
        <v>0</v>
      </c>
      <c r="BD47" s="406">
        <f t="array" ref="BD47">SUM(IF(($G$62:$G$3061=$G47)*($E$62:$E$3061=BD$6)*($I$62:$I$3061=$I47),$L$62:$L$3061,0))</f>
        <v>0</v>
      </c>
      <c r="BE47" s="406">
        <f t="array" ref="BE47">SUM(IF(($G$62:$G$3061=$G47)*($E$62:$E$3061=BE$6)*($I$62:$I$3061=$I47),$L$62:$L$3061,0))</f>
        <v>0</v>
      </c>
      <c r="BF47" s="406">
        <f t="array" ref="BF47">SUM(IF(($G$62:$G$3061=$G47)*($E$62:$E$3061=BF$6)*($I$62:$I$3061=$I47),$L$62:$L$3061,0))</f>
        <v>0</v>
      </c>
      <c r="BG47" s="406">
        <f t="array" ref="BG47">SUM(IF(($G$62:$G$3061=$G47)*($E$62:$E$3061=BG$6)*($I$62:$I$3061=$I47),$L$62:$L$3061,0))</f>
        <v>0</v>
      </c>
      <c r="BH47" s="406">
        <f t="array" ref="BH47">SUM(IF(($G$62:$G$3061=$G47)*($E$62:$E$3061=BH$6)*($I$62:$I$3061=$I47),$L$62:$L$3061,0))</f>
        <v>0</v>
      </c>
      <c r="BI47" s="406">
        <f t="array" ref="BI47">SUM(IF(($G$62:$G$3061=$G47)*($E$62:$E$3061=BI$6)*($I$62:$I$3061=$I47),$L$62:$L$3061,0))</f>
        <v>0</v>
      </c>
      <c r="BJ47" s="406">
        <f t="array" ref="BJ47">SUM(IF(($G$62:$G$3061=$G47)*($E$62:$E$3061=BJ$6)*($I$62:$I$3061=$I47),$L$62:$L$3061,0))</f>
        <v>0</v>
      </c>
      <c r="BK47" s="406">
        <f t="array" ref="BK47">SUM(IF(($G$62:$G$3061=$G47)*($E$62:$E$3061=BK$6)*($I$62:$I$3061=$I47),$L$62:$L$3061,0))</f>
        <v>0</v>
      </c>
      <c r="BL47" s="406">
        <f t="array" ref="BL47">SUM(IF(($G$62:$G$3061=$G47)*($E$62:$E$3061=BL$6)*($I$62:$I$3061=$I47),$L$62:$L$3061,0))</f>
        <v>0</v>
      </c>
      <c r="BM47" s="406">
        <f t="array" ref="BM47">SUM(IF(($G$62:$G$3061=$G47)*($E$62:$E$3061=BM$6)*($I$62:$I$3061=$I47),$L$62:$L$3061,0))</f>
        <v>0</v>
      </c>
      <c r="BN47" s="406">
        <f t="array" ref="BN47">SUM(IF(($G$62:$G$3061=$G47)*($E$62:$E$3061=BN$6)*($I$62:$I$3061=$I47),$L$62:$L$3061,0))</f>
        <v>0</v>
      </c>
      <c r="BO47" s="406">
        <f t="array" ref="BO47">SUM(IF(($G$62:$G$3061=$G47)*($E$62:$E$3061=BO$6)*($I$62:$I$3061=$I47),$L$62:$L$3061,0))</f>
        <v>0</v>
      </c>
      <c r="BP47" s="406">
        <f t="array" ref="BP47">SUM(IF(($G$62:$G$3061=$G47)*($E$62:$E$3061=BP$6)*($I$62:$I$3061=$I47),$L$62:$L$3061,0))</f>
        <v>0</v>
      </c>
      <c r="BQ47" s="406">
        <f t="array" ref="BQ47">SUM(IF(($G$62:$G$3061=$G47)*($E$62:$E$3061=BQ$6)*($I$62:$I$3061=$I47),$L$62:$L$3061,0))</f>
        <v>0</v>
      </c>
      <c r="BR47" s="406">
        <f t="array" ref="BR47">SUM(IF(($G$62:$G$3061=$G47)*($E$62:$E$3061=BR$6)*($I$62:$I$3061=$I47),$L$62:$L$3061,0))</f>
        <v>0</v>
      </c>
      <c r="BS47" s="406">
        <f t="array" ref="BS47">SUM(IF(($G$62:$G$3061=$G47)*($E$62:$E$3061=BS$6)*($I$62:$I$3061=$I47),$L$62:$L$3061,0))</f>
        <v>0</v>
      </c>
      <c r="BT47" s="406">
        <f t="array" ref="BT47">SUM(IF(($G$62:$G$3061=$G47)*($E$62:$E$3061=BT$6)*($I$62:$I$3061=$I47),$L$62:$L$3061,0))</f>
        <v>0</v>
      </c>
      <c r="BU47" s="406">
        <f t="array" ref="BU47">SUM(IF(($G$62:$G$3061=$G47)*($E$62:$E$3061=BU$6)*($I$62:$I$3061=$I47),$L$62:$L$3061,0))</f>
        <v>0</v>
      </c>
      <c r="BV47" s="406">
        <f t="array" ref="BV47">SUM(IF(($G$62:$G$3061=$G47)*($E$62:$E$3061=BV$6)*($I$62:$I$3061=$I47),$L$62:$L$3061,0))</f>
        <v>0</v>
      </c>
      <c r="BW47" s="406">
        <f t="array" ref="BW47">SUM(IF(($G$62:$G$3061=$G47)*($E$62:$E$3061=BW$6)*($I$62:$I$3061=$I47),$L$62:$L$3061,0))</f>
        <v>0</v>
      </c>
      <c r="BX47" s="406">
        <f t="array" ref="BX47">SUM(IF(($G$62:$G$3061=$G47)*($E$62:$E$3061=BX$6)*($I$62:$I$3061=$I47),$L$62:$L$3061,0))</f>
        <v>0</v>
      </c>
      <c r="BY47" s="406">
        <f t="array" ref="BY47">SUM(IF(($G$62:$G$3061=$G47)*($E$62:$E$3061=BY$6)*($I$62:$I$3061=$I47),$L$62:$L$3061,0))</f>
        <v>0</v>
      </c>
      <c r="BZ47" s="406">
        <f t="array" ref="BZ47">SUM(IF(($G$62:$G$3061=$G47)*($E$62:$E$3061=BZ$6)*($I$62:$I$3061=$I47),$L$62:$L$3061,0))</f>
        <v>0</v>
      </c>
      <c r="CA47" s="406">
        <f t="array" ref="CA47">SUM(IF(($G$62:$G$3061=$G47)*($E$62:$E$3061=CA$6)*($I$62:$I$3061=$I47),$L$62:$L$3061,0))</f>
        <v>0</v>
      </c>
      <c r="CB47" s="406">
        <f t="array" ref="CB47">SUM(IF(($G$62:$G$3061=$G47)*($E$62:$E$3061=CB$6)*($I$62:$I$3061=$I47),$L$62:$L$3061,0))</f>
        <v>0</v>
      </c>
      <c r="CC47" s="406">
        <f t="array" ref="CC47">SUM(IF(($G$62:$G$3061=$G47)*($E$62:$E$3061=CC$6)*($I$62:$I$3061=$I47),$L$62:$L$3061,0))</f>
        <v>0</v>
      </c>
      <c r="CD47" s="406">
        <f t="array" ref="CD47">SUM(IF(($G$62:$G$3061=$G47)*($E$62:$E$3061=CD$6)*($I$62:$I$3061=$I47),$L$62:$L$3061,0))</f>
        <v>0</v>
      </c>
      <c r="CE47" s="406">
        <f t="array" ref="CE47">SUM(IF(($G$62:$G$3061=$G47)*($E$62:$E$3061=CE$6)*($I$62:$I$3061=$I47),$L$62:$L$3061,0))</f>
        <v>0</v>
      </c>
      <c r="CF47" s="406">
        <f t="array" ref="CF47">SUM(IF(($G$62:$G$3061=$G47)*($E$62:$E$3061=CF$6)*($I$62:$I$3061=$I47),$L$62:$L$3061,0))</f>
        <v>0</v>
      </c>
      <c r="CG47" s="406">
        <f t="array" ref="CG47">SUM(IF(($G$62:$G$3061=$G47)*($E$62:$E$3061=CG$6)*($I$62:$I$3061=$I47),$L$62:$L$3061,0))</f>
        <v>0</v>
      </c>
      <c r="CH47" s="406">
        <f t="array" ref="CH47">SUM(IF(($G$62:$G$3061=$G47)*($E$62:$E$3061=CH$6)*($I$62:$I$3061=$I47),$L$62:$L$3061,0))</f>
        <v>0</v>
      </c>
      <c r="CI47" s="406">
        <f t="array" ref="CI47">SUM(IF(($G$62:$G$3061=$G47)*($E$62:$E$3061=CI$6)*($I$62:$I$3061=$I47),$L$62:$L$3061,0))</f>
        <v>0</v>
      </c>
      <c r="CJ47" s="406">
        <f t="array" ref="CJ47">SUM(IF(($G$62:$G$3061=$G47)*($E$62:$E$3061=CJ$6)*($I$62:$I$3061=$I47),$L$62:$L$3061,0))</f>
        <v>0</v>
      </c>
      <c r="CK47" s="406">
        <f t="array" ref="CK47">SUM(IF(($G$62:$G$3061=$G47)*($E$62:$E$3061=CK$6)*($I$62:$I$3061=$I47),$L$62:$L$3061,0))</f>
        <v>0</v>
      </c>
      <c r="CL47" s="406">
        <f t="array" ref="CL47">SUM(IF(($G$62:$G$3061=$G47)*($E$62:$E$3061=CL$6)*($I$62:$I$3061=$I47),$L$62:$L$3061,0))</f>
        <v>0</v>
      </c>
      <c r="CM47" s="406">
        <f t="array" ref="CM47">SUM(IF(($G$62:$G$3061=$G47)*($E$62:$E$3061=CM$6)*($I$62:$I$3061=$I47),$L$62:$L$3061,0))</f>
        <v>0</v>
      </c>
      <c r="CN47" s="406">
        <f t="array" ref="CN47">SUM(IF(($G$62:$G$3061=$G47)*($E$62:$E$3061=CN$6)*($I$62:$I$3061=$I47),$L$62:$L$3061,0))</f>
        <v>0</v>
      </c>
      <c r="CO47" s="406">
        <f t="array" ref="CO47">SUM(IF(($G$62:$G$3061=$G47)*($E$62:$E$3061=CO$6)*($I$62:$I$3061=$I47),$L$62:$L$3061,0))</f>
        <v>0</v>
      </c>
      <c r="CP47" s="406">
        <f t="array" ref="CP47">SUM(IF(($G$62:$G$3061=$G47)*($E$62:$E$3061=CP$6)*($I$62:$I$3061=$I47),$L$62:$L$3061,0))</f>
        <v>0</v>
      </c>
      <c r="CQ47" s="406">
        <f t="array" ref="CQ47">SUM(IF(($G$62:$G$3061=$G47)*($E$62:$E$3061=CQ$6)*($I$62:$I$3061=$I47),$L$62:$L$3061,0))</f>
        <v>0</v>
      </c>
      <c r="CR47" s="406">
        <f t="array" ref="CR47">SUM(IF(($G$62:$G$3061=$G47)*($E$62:$E$3061=CR$6)*($I$62:$I$3061=$I47),$L$62:$L$3061,0))</f>
        <v>0</v>
      </c>
      <c r="CS47" s="406">
        <f t="array" ref="CS47">SUM(IF(($G$62:$G$3061=$G47)*($E$62:$E$3061=CS$6)*($I$62:$I$3061=$I47),$L$62:$L$3061,0))</f>
        <v>0</v>
      </c>
      <c r="CT47" s="406">
        <f t="array" ref="CT47">SUM(IF(($G$62:$G$3061=$G47)*($E$62:$E$3061=CT$6)*($I$62:$I$3061=$I47),$L$62:$L$3061,0))</f>
        <v>0</v>
      </c>
      <c r="CU47" s="406">
        <f t="array" ref="CU47">SUM(IF(($G$62:$G$3061=$G47)*($E$62:$E$3061=CU$6)*($I$62:$I$3061=$I47),$L$62:$L$3061,0))</f>
        <v>0</v>
      </c>
      <c r="CV47" s="406">
        <f t="array" ref="CV47">SUM(IF(($G$62:$G$3061=$G47)*($E$62:$E$3061=CV$6)*($I$62:$I$3061=$I47),$L$62:$L$3061,0))</f>
        <v>0</v>
      </c>
      <c r="CW47" s="406">
        <f t="array" ref="CW47">SUM(IF(($G$62:$G$3061=$G47)*($E$62:$E$3061=CW$6)*($I$62:$I$3061=$I47),$L$62:$L$3061,0))</f>
        <v>0</v>
      </c>
      <c r="CX47" s="406">
        <f t="array" ref="CX47">SUM(IF(($G$62:$G$3061=$G47)*($E$62:$E$3061=CX$6)*($I$62:$I$3061=$I47),$L$62:$L$3061,0))</f>
        <v>0</v>
      </c>
      <c r="CY47" s="406">
        <f t="array" ref="CY47">SUM(IF(($G$62:$G$3061=$G47)*($E$62:$E$3061=CY$6)*($I$62:$I$3061=$I47),$L$62:$L$3061,0))</f>
        <v>0</v>
      </c>
      <c r="CZ47" s="406">
        <f t="array" ref="CZ47">SUM(IF(($G$62:$G$3061=$G47)*($E$62:$E$3061=CZ$6)*($I$62:$I$3061=$I47),$L$62:$L$3061,0))</f>
        <v>0</v>
      </c>
      <c r="DA47" s="406">
        <f t="array" ref="DA47">SUM(IF(($G$62:$G$3061=$G47)*($E$62:$E$3061=DA$6)*($I$62:$I$3061=$I47),$L$62:$L$3061,0))</f>
        <v>0</v>
      </c>
      <c r="DB47" s="406">
        <f t="array" ref="DB47">SUM(IF(($G$62:$G$3061=$G47)*($E$62:$E$3061=DB$6)*($I$62:$I$3061=$I47),$L$62:$L$3061,0))</f>
        <v>0</v>
      </c>
      <c r="DC47" s="406">
        <f t="array" ref="DC47">SUM(IF(($G$62:$G$3061=$G47)*($E$62:$E$3061=DC$6)*($I$62:$I$3061=$I47),$L$62:$L$3061,0))</f>
        <v>0</v>
      </c>
      <c r="DD47" s="406">
        <f t="array" ref="DD47">SUM(IF(($G$62:$G$3061=$G47)*($E$62:$E$3061=DD$6)*($I$62:$I$3061=$I47),$L$62:$L$3061,0))</f>
        <v>0</v>
      </c>
      <c r="DE47" s="406">
        <f t="array" ref="DE47">SUM(IF(($G$62:$G$3061=$G47)*($E$62:$E$3061=DE$6)*($I$62:$I$3061=$I47),$L$62:$L$3061,0))</f>
        <v>0</v>
      </c>
      <c r="DF47" s="406">
        <f t="array" ref="DF47">SUM(IF(($G$62:$G$3061=$G47)*($E$62:$E$3061=DF$6)*($I$62:$I$3061=$I47),$L$62:$L$3061,0))</f>
        <v>0</v>
      </c>
      <c r="DG47" s="406">
        <f t="array" ref="DG47">SUM(IF(($G$62:$G$3061=$G47)*($E$62:$E$3061=DG$6)*($I$62:$I$3061=$I47),$L$62:$L$3061,0))</f>
        <v>0</v>
      </c>
      <c r="DH47" s="406">
        <f t="array" ref="DH47">SUM(IF(($G$62:$G$3061=$G47)*($E$62:$E$3061=DH$6)*($I$62:$I$3061=$I47),$L$62:$L$3061,0))</f>
        <v>0</v>
      </c>
      <c r="DI47" s="406">
        <f t="array" ref="DI47">SUM(IF(($G$62:$G$3061=$G47)*($E$62:$E$3061=DI$6)*($I$62:$I$3061=$I47),$L$62:$L$3061,0))</f>
        <v>0</v>
      </c>
      <c r="DJ47" s="406">
        <f t="array" ref="DJ47">SUM(IF(($G$62:$G$3061=$G47)*($E$62:$E$3061=DJ$6)*($I$62:$I$3061=$I47),$L$62:$L$3061,0))</f>
        <v>0</v>
      </c>
      <c r="DK47" s="406">
        <f t="array" ref="DK47">SUM(IF(($G$62:$G$3061=$G47)*($E$62:$E$3061=DK$6)*($I$62:$I$3061=$I47),$L$62:$L$3061,0))</f>
        <v>0</v>
      </c>
      <c r="DL47" s="406">
        <f t="array" ref="DL47">SUM(IF(($G$62:$G$3061=$G47)*($E$62:$E$3061=DL$6)*($I$62:$I$3061=$I47),$L$62:$L$3061,0))</f>
        <v>0</v>
      </c>
      <c r="DM47" s="406">
        <f t="array" ref="DM47">SUM(IF(($G$62:$G$3061=$G47)*($E$62:$E$3061=DM$6)*($I$62:$I$3061=$I47),$L$62:$L$3061,0))</f>
        <v>0</v>
      </c>
      <c r="DN47" s="406">
        <f t="array" ref="DN47">SUM(IF(($G$62:$G$3061=$G47)*($E$62:$E$3061=DN$6)*($I$62:$I$3061=$I47),$L$62:$L$3061,0))</f>
        <v>0</v>
      </c>
      <c r="DO47" s="406">
        <f t="array" ref="DO47">SUM(IF(($G$62:$G$3061=$G47)*($E$62:$E$3061=DO$6)*($I$62:$I$3061=$I47),$L$62:$L$3061,0))</f>
        <v>0</v>
      </c>
      <c r="DP47" s="406">
        <f t="array" ref="DP47">SUM(IF(($G$62:$G$3061=$G47)*($E$62:$E$3061=DP$6)*($I$62:$I$3061=$I47),$L$62:$L$3061,0))</f>
        <v>0</v>
      </c>
      <c r="DQ47" s="406">
        <f t="array" ref="DQ47">SUM(IF(($G$62:$G$3061=$G47)*($E$62:$E$3061=DQ$6)*($I$62:$I$3061=$I47),$L$62:$L$3061,0))</f>
        <v>0</v>
      </c>
      <c r="DR47" s="406">
        <f t="array" ref="DR47">SUM(IF(($G$62:$G$3061=$G47)*($E$62:$E$3061=DR$6)*($I$62:$I$3061=$I47),$L$62:$L$3061,0))</f>
        <v>0</v>
      </c>
      <c r="DS47" s="406">
        <f t="array" ref="DS47">SUM(IF(($G$62:$G$3061=$G47)*($E$62:$E$3061=DS$6)*($I$62:$I$3061=$I47),$L$62:$L$3061,0))</f>
        <v>0</v>
      </c>
      <c r="DT47" s="406">
        <f t="array" ref="DT47">SUM(IF(($G$62:$G$3061=$G47)*($E$62:$E$3061=DT$6)*($I$62:$I$3061=$I47),$L$62:$L$3061,0))</f>
        <v>0</v>
      </c>
      <c r="DU47" s="406">
        <f t="array" ref="DU47">SUM(IF(($G$62:$G$3061=$G47)*($E$62:$E$3061=DU$6)*($I$62:$I$3061=$I47),$L$62:$L$3061,0))</f>
        <v>0</v>
      </c>
    </row>
    <row r="48" spans="3:125" ht="14.25" hidden="1" customHeight="1" x14ac:dyDescent="0.15">
      <c r="C48" s="362"/>
      <c r="D48" s="362"/>
      <c r="E48" s="354" t="str">
        <f t="shared" si="1"/>
        <v/>
      </c>
      <c r="F48" s="362"/>
      <c r="G48" s="362" t="str">
        <f>G47</f>
        <v>病室</v>
      </c>
      <c r="H48" s="407"/>
      <c r="I48" s="531" t="str">
        <f>IF(COUNT(U47:AI47)-COUNTIF(U47:AI47,0)&lt;=1,"",INDEX($U$5:$AI$5,0,MATCH(LARGE(U47:AI47,2),U47:AI47,0)))</f>
        <v/>
      </c>
      <c r="J48" s="408"/>
      <c r="K48" s="408"/>
      <c r="L48" s="408"/>
      <c r="M48" s="408"/>
      <c r="N48" s="410"/>
      <c r="O48" s="410"/>
      <c r="P48" s="82"/>
      <c r="R48" s="1" t="str">
        <f>IF(R47="","",IF(L47-R47=0,"",L47-R47))</f>
        <v/>
      </c>
      <c r="S48" s="162" t="str">
        <f t="shared" ref="S48:S58" si="7">IF(R48="","",R48/SUM(R47:R48))</f>
        <v/>
      </c>
      <c r="U48" s="406"/>
      <c r="V48" s="406"/>
      <c r="W48" s="406"/>
      <c r="X48" s="406"/>
      <c r="Y48" s="406"/>
      <c r="Z48" s="406"/>
      <c r="AA48" s="406"/>
      <c r="AB48" s="406"/>
      <c r="AC48" s="406"/>
      <c r="AD48" s="406"/>
      <c r="AE48" s="406"/>
      <c r="AF48" s="406"/>
      <c r="AG48" s="406"/>
      <c r="AH48" s="406"/>
      <c r="AI48" s="406"/>
      <c r="AS48" s="406">
        <f t="array" ref="AS48">SUM(IF(($G$62:$G$3061=$G48)*($E$62:$E$3061=AS$6)*($I$62:$I$3061=$I48),$L$62:$L$3061,0))</f>
        <v>0</v>
      </c>
      <c r="AT48" s="406">
        <f t="array" ref="AT48">SUM(IF(($G$62:$G$3061=$G48)*($E$62:$E$3061=AT$6)*($I$62:$I$3061=$I48),$L$62:$L$3061,0))</f>
        <v>0</v>
      </c>
      <c r="AU48" s="406">
        <f t="array" ref="AU48">SUM(IF(($G$62:$G$3061=$G48)*($E$62:$E$3061=AU$6)*($I$62:$I$3061=$I48),$L$62:$L$3061,0))</f>
        <v>0</v>
      </c>
      <c r="AV48" s="406">
        <f t="array" ref="AV48">SUM(IF(($G$62:$G$3061=$G48)*($E$62:$E$3061=AV$6)*($I$62:$I$3061=$I48),$L$62:$L$3061,0))</f>
        <v>0</v>
      </c>
      <c r="AW48" s="406">
        <f t="array" ref="AW48">SUM(IF(($G$62:$G$3061=$G48)*($E$62:$E$3061=AW$6)*($I$62:$I$3061=$I48),$L$62:$L$3061,0))</f>
        <v>0</v>
      </c>
      <c r="AX48" s="406">
        <f t="array" ref="AX48">SUM(IF(($G$62:$G$3061=$G48)*($E$62:$E$3061=AX$6)*($I$62:$I$3061=$I48),$L$62:$L$3061,0))</f>
        <v>0</v>
      </c>
      <c r="AY48" s="406">
        <f t="array" ref="AY48">SUM(IF(($G$62:$G$3061=$G48)*($E$62:$E$3061=AY$6)*($I$62:$I$3061=$I48),$L$62:$L$3061,0))</f>
        <v>0</v>
      </c>
      <c r="AZ48" s="406">
        <f t="array" ref="AZ48">SUM(IF(($G$62:$G$3061=$G48)*($E$62:$E$3061=AZ$6)*($I$62:$I$3061=$I48),$L$62:$L$3061,0))</f>
        <v>0</v>
      </c>
      <c r="BA48" s="406">
        <f t="array" ref="BA48">SUM(IF(($G$62:$G$3061=$G48)*($E$62:$E$3061=BA$6)*($I$62:$I$3061=$I48),$L$62:$L$3061,0))</f>
        <v>0</v>
      </c>
      <c r="BB48" s="406">
        <f t="array" ref="BB48">SUM(IF(($G$62:$G$3061=$G48)*($E$62:$E$3061=BB$6)*($I$62:$I$3061=$I48),$L$62:$L$3061,0))</f>
        <v>0</v>
      </c>
      <c r="BC48" s="406">
        <f t="array" ref="BC48">SUM(IF(($G$62:$G$3061=$G48)*($E$62:$E$3061=BC$6)*($I$62:$I$3061=$I48),$L$62:$L$3061,0))</f>
        <v>0</v>
      </c>
      <c r="BD48" s="406">
        <f t="array" ref="BD48">SUM(IF(($G$62:$G$3061=$G48)*($E$62:$E$3061=BD$6)*($I$62:$I$3061=$I48),$L$62:$L$3061,0))</f>
        <v>0</v>
      </c>
      <c r="BE48" s="406">
        <f t="array" ref="BE48">SUM(IF(($G$62:$G$3061=$G48)*($E$62:$E$3061=BE$6)*($I$62:$I$3061=$I48),$L$62:$L$3061,0))</f>
        <v>0</v>
      </c>
      <c r="BF48" s="406">
        <f t="array" ref="BF48">SUM(IF(($G$62:$G$3061=$G48)*($E$62:$E$3061=BF$6)*($I$62:$I$3061=$I48),$L$62:$L$3061,0))</f>
        <v>0</v>
      </c>
      <c r="BG48" s="406">
        <f t="array" ref="BG48">SUM(IF(($G$62:$G$3061=$G48)*($E$62:$E$3061=BG$6)*($I$62:$I$3061=$I48),$L$62:$L$3061,0))</f>
        <v>0</v>
      </c>
      <c r="BH48" s="406">
        <f t="array" ref="BH48">SUM(IF(($G$62:$G$3061=$G48)*($E$62:$E$3061=BH$6)*($I$62:$I$3061=$I48),$L$62:$L$3061,0))</f>
        <v>0</v>
      </c>
      <c r="BI48" s="406">
        <f t="array" ref="BI48">SUM(IF(($G$62:$G$3061=$G48)*($E$62:$E$3061=BI$6)*($I$62:$I$3061=$I48),$L$62:$L$3061,0))</f>
        <v>0</v>
      </c>
      <c r="BJ48" s="406">
        <f t="array" ref="BJ48">SUM(IF(($G$62:$G$3061=$G48)*($E$62:$E$3061=BJ$6)*($I$62:$I$3061=$I48),$L$62:$L$3061,0))</f>
        <v>0</v>
      </c>
      <c r="BK48" s="406">
        <f t="array" ref="BK48">SUM(IF(($G$62:$G$3061=$G48)*($E$62:$E$3061=BK$6)*($I$62:$I$3061=$I48),$L$62:$L$3061,0))</f>
        <v>0</v>
      </c>
      <c r="BL48" s="406">
        <f t="array" ref="BL48">SUM(IF(($G$62:$G$3061=$G48)*($E$62:$E$3061=BL$6)*($I$62:$I$3061=$I48),$L$62:$L$3061,0))</f>
        <v>0</v>
      </c>
      <c r="BM48" s="406">
        <f t="array" ref="BM48">SUM(IF(($G$62:$G$3061=$G48)*($E$62:$E$3061=BM$6)*($I$62:$I$3061=$I48),$L$62:$L$3061,0))</f>
        <v>0</v>
      </c>
      <c r="BN48" s="406">
        <f t="array" ref="BN48">SUM(IF(($G$62:$G$3061=$G48)*($E$62:$E$3061=BN$6)*($I$62:$I$3061=$I48),$L$62:$L$3061,0))</f>
        <v>0</v>
      </c>
      <c r="BO48" s="406">
        <f t="array" ref="BO48">SUM(IF(($G$62:$G$3061=$G48)*($E$62:$E$3061=BO$6)*($I$62:$I$3061=$I48),$L$62:$L$3061,0))</f>
        <v>0</v>
      </c>
      <c r="BP48" s="406">
        <f t="array" ref="BP48">SUM(IF(($G$62:$G$3061=$G48)*($E$62:$E$3061=BP$6)*($I$62:$I$3061=$I48),$L$62:$L$3061,0))</f>
        <v>0</v>
      </c>
      <c r="BQ48" s="406">
        <f t="array" ref="BQ48">SUM(IF(($G$62:$G$3061=$G48)*($E$62:$E$3061=BQ$6)*($I$62:$I$3061=$I48),$L$62:$L$3061,0))</f>
        <v>0</v>
      </c>
      <c r="BR48" s="406">
        <f t="array" ref="BR48">SUM(IF(($G$62:$G$3061=$G48)*($E$62:$E$3061=BR$6)*($I$62:$I$3061=$I48),$L$62:$L$3061,0))</f>
        <v>0</v>
      </c>
      <c r="BS48" s="406">
        <f t="array" ref="BS48">SUM(IF(($G$62:$G$3061=$G48)*($E$62:$E$3061=BS$6)*($I$62:$I$3061=$I48),$L$62:$L$3061,0))</f>
        <v>0</v>
      </c>
      <c r="BT48" s="406">
        <f t="array" ref="BT48">SUM(IF(($G$62:$G$3061=$G48)*($E$62:$E$3061=BT$6)*($I$62:$I$3061=$I48),$L$62:$L$3061,0))</f>
        <v>0</v>
      </c>
      <c r="BU48" s="406">
        <f t="array" ref="BU48">SUM(IF(($G$62:$G$3061=$G48)*($E$62:$E$3061=BU$6)*($I$62:$I$3061=$I48),$L$62:$L$3061,0))</f>
        <v>0</v>
      </c>
      <c r="BV48" s="406">
        <f t="array" ref="BV48">SUM(IF(($G$62:$G$3061=$G48)*($E$62:$E$3061=BV$6)*($I$62:$I$3061=$I48),$L$62:$L$3061,0))</f>
        <v>0</v>
      </c>
      <c r="BW48" s="406">
        <f t="array" ref="BW48">SUM(IF(($G$62:$G$3061=$G48)*($E$62:$E$3061=BW$6)*($I$62:$I$3061=$I48),$L$62:$L$3061,0))</f>
        <v>0</v>
      </c>
      <c r="BX48" s="406">
        <f t="array" ref="BX48">SUM(IF(($G$62:$G$3061=$G48)*($E$62:$E$3061=BX$6)*($I$62:$I$3061=$I48),$L$62:$L$3061,0))</f>
        <v>0</v>
      </c>
      <c r="BY48" s="406">
        <f t="array" ref="BY48">SUM(IF(($G$62:$G$3061=$G48)*($E$62:$E$3061=BY$6)*($I$62:$I$3061=$I48),$L$62:$L$3061,0))</f>
        <v>0</v>
      </c>
      <c r="BZ48" s="406">
        <f t="array" ref="BZ48">SUM(IF(($G$62:$G$3061=$G48)*($E$62:$E$3061=BZ$6)*($I$62:$I$3061=$I48),$L$62:$L$3061,0))</f>
        <v>0</v>
      </c>
      <c r="CA48" s="406">
        <f t="array" ref="CA48">SUM(IF(($G$62:$G$3061=$G48)*($E$62:$E$3061=CA$6)*($I$62:$I$3061=$I48),$L$62:$L$3061,0))</f>
        <v>0</v>
      </c>
      <c r="CB48" s="406">
        <f t="array" ref="CB48">SUM(IF(($G$62:$G$3061=$G48)*($E$62:$E$3061=CB$6)*($I$62:$I$3061=$I48),$L$62:$L$3061,0))</f>
        <v>0</v>
      </c>
      <c r="CC48" s="406">
        <f t="array" ref="CC48">SUM(IF(($G$62:$G$3061=$G48)*($E$62:$E$3061=CC$6)*($I$62:$I$3061=$I48),$L$62:$L$3061,0))</f>
        <v>0</v>
      </c>
      <c r="CD48" s="406">
        <f t="array" ref="CD48">SUM(IF(($G$62:$G$3061=$G48)*($E$62:$E$3061=CD$6)*($I$62:$I$3061=$I48),$L$62:$L$3061,0))</f>
        <v>0</v>
      </c>
      <c r="CE48" s="406">
        <f t="array" ref="CE48">SUM(IF(($G$62:$G$3061=$G48)*($E$62:$E$3061=CE$6)*($I$62:$I$3061=$I48),$L$62:$L$3061,0))</f>
        <v>0</v>
      </c>
      <c r="CF48" s="406">
        <f t="array" ref="CF48">SUM(IF(($G$62:$G$3061=$G48)*($E$62:$E$3061=CF$6)*($I$62:$I$3061=$I48),$L$62:$L$3061,0))</f>
        <v>0</v>
      </c>
      <c r="CG48" s="406">
        <f t="array" ref="CG48">SUM(IF(($G$62:$G$3061=$G48)*($E$62:$E$3061=CG$6)*($I$62:$I$3061=$I48),$L$62:$L$3061,0))</f>
        <v>0</v>
      </c>
      <c r="CH48" s="406">
        <f t="array" ref="CH48">SUM(IF(($G$62:$G$3061=$G48)*($E$62:$E$3061=CH$6)*($I$62:$I$3061=$I48),$L$62:$L$3061,0))</f>
        <v>0</v>
      </c>
      <c r="CI48" s="406">
        <f t="array" ref="CI48">SUM(IF(($G$62:$G$3061=$G48)*($E$62:$E$3061=CI$6)*($I$62:$I$3061=$I48),$L$62:$L$3061,0))</f>
        <v>0</v>
      </c>
      <c r="CJ48" s="406">
        <f t="array" ref="CJ48">SUM(IF(($G$62:$G$3061=$G48)*($E$62:$E$3061=CJ$6)*($I$62:$I$3061=$I48),$L$62:$L$3061,0))</f>
        <v>0</v>
      </c>
      <c r="CK48" s="406">
        <f t="array" ref="CK48">SUM(IF(($G$62:$G$3061=$G48)*($E$62:$E$3061=CK$6)*($I$62:$I$3061=$I48),$L$62:$L$3061,0))</f>
        <v>0</v>
      </c>
      <c r="CL48" s="406">
        <f t="array" ref="CL48">SUM(IF(($G$62:$G$3061=$G48)*($E$62:$E$3061=CL$6)*($I$62:$I$3061=$I48),$L$62:$L$3061,0))</f>
        <v>0</v>
      </c>
      <c r="CM48" s="406">
        <f t="array" ref="CM48">SUM(IF(($G$62:$G$3061=$G48)*($E$62:$E$3061=CM$6)*($I$62:$I$3061=$I48),$L$62:$L$3061,0))</f>
        <v>0</v>
      </c>
      <c r="CN48" s="406">
        <f t="array" ref="CN48">SUM(IF(($G$62:$G$3061=$G48)*($E$62:$E$3061=CN$6)*($I$62:$I$3061=$I48),$L$62:$L$3061,0))</f>
        <v>0</v>
      </c>
      <c r="CO48" s="406">
        <f t="array" ref="CO48">SUM(IF(($G$62:$G$3061=$G48)*($E$62:$E$3061=CO$6)*($I$62:$I$3061=$I48),$L$62:$L$3061,0))</f>
        <v>0</v>
      </c>
      <c r="CP48" s="406">
        <f t="array" ref="CP48">SUM(IF(($G$62:$G$3061=$G48)*($E$62:$E$3061=CP$6)*($I$62:$I$3061=$I48),$L$62:$L$3061,0))</f>
        <v>0</v>
      </c>
      <c r="CQ48" s="406">
        <f t="array" ref="CQ48">SUM(IF(($G$62:$G$3061=$G48)*($E$62:$E$3061=CQ$6)*($I$62:$I$3061=$I48),$L$62:$L$3061,0))</f>
        <v>0</v>
      </c>
      <c r="CR48" s="406">
        <f t="array" ref="CR48">SUM(IF(($G$62:$G$3061=$G48)*($E$62:$E$3061=CR$6)*($I$62:$I$3061=$I48),$L$62:$L$3061,0))</f>
        <v>0</v>
      </c>
      <c r="CS48" s="406">
        <f t="array" ref="CS48">SUM(IF(($G$62:$G$3061=$G48)*($E$62:$E$3061=CS$6)*($I$62:$I$3061=$I48),$L$62:$L$3061,0))</f>
        <v>0</v>
      </c>
      <c r="CT48" s="406">
        <f t="array" ref="CT48">SUM(IF(($G$62:$G$3061=$G48)*($E$62:$E$3061=CT$6)*($I$62:$I$3061=$I48),$L$62:$L$3061,0))</f>
        <v>0</v>
      </c>
      <c r="CU48" s="406">
        <f t="array" ref="CU48">SUM(IF(($G$62:$G$3061=$G48)*($E$62:$E$3061=CU$6)*($I$62:$I$3061=$I48),$L$62:$L$3061,0))</f>
        <v>0</v>
      </c>
      <c r="CV48" s="406">
        <f t="array" ref="CV48">SUM(IF(($G$62:$G$3061=$G48)*($E$62:$E$3061=CV$6)*($I$62:$I$3061=$I48),$L$62:$L$3061,0))</f>
        <v>0</v>
      </c>
      <c r="CW48" s="406">
        <f t="array" ref="CW48">SUM(IF(($G$62:$G$3061=$G48)*($E$62:$E$3061=CW$6)*($I$62:$I$3061=$I48),$L$62:$L$3061,0))</f>
        <v>0</v>
      </c>
      <c r="CX48" s="406">
        <f t="array" ref="CX48">SUM(IF(($G$62:$G$3061=$G48)*($E$62:$E$3061=CX$6)*($I$62:$I$3061=$I48),$L$62:$L$3061,0))</f>
        <v>0</v>
      </c>
      <c r="CY48" s="406">
        <f t="array" ref="CY48">SUM(IF(($G$62:$G$3061=$G48)*($E$62:$E$3061=CY$6)*($I$62:$I$3061=$I48),$L$62:$L$3061,0))</f>
        <v>0</v>
      </c>
      <c r="CZ48" s="406">
        <f t="array" ref="CZ48">SUM(IF(($G$62:$G$3061=$G48)*($E$62:$E$3061=CZ$6)*($I$62:$I$3061=$I48),$L$62:$L$3061,0))</f>
        <v>0</v>
      </c>
      <c r="DA48" s="406">
        <f t="array" ref="DA48">SUM(IF(($G$62:$G$3061=$G48)*($E$62:$E$3061=DA$6)*($I$62:$I$3061=$I48),$L$62:$L$3061,0))</f>
        <v>0</v>
      </c>
      <c r="DB48" s="406">
        <f t="array" ref="DB48">SUM(IF(($G$62:$G$3061=$G48)*($E$62:$E$3061=DB$6)*($I$62:$I$3061=$I48),$L$62:$L$3061,0))</f>
        <v>0</v>
      </c>
      <c r="DC48" s="406">
        <f t="array" ref="DC48">SUM(IF(($G$62:$G$3061=$G48)*($E$62:$E$3061=DC$6)*($I$62:$I$3061=$I48),$L$62:$L$3061,0))</f>
        <v>0</v>
      </c>
      <c r="DD48" s="406">
        <f t="array" ref="DD48">SUM(IF(($G$62:$G$3061=$G48)*($E$62:$E$3061=DD$6)*($I$62:$I$3061=$I48),$L$62:$L$3061,0))</f>
        <v>0</v>
      </c>
      <c r="DE48" s="406">
        <f t="array" ref="DE48">SUM(IF(($G$62:$G$3061=$G48)*($E$62:$E$3061=DE$6)*($I$62:$I$3061=$I48),$L$62:$L$3061,0))</f>
        <v>0</v>
      </c>
      <c r="DF48" s="406">
        <f t="array" ref="DF48">SUM(IF(($G$62:$G$3061=$G48)*($E$62:$E$3061=DF$6)*($I$62:$I$3061=$I48),$L$62:$L$3061,0))</f>
        <v>0</v>
      </c>
      <c r="DG48" s="406">
        <f t="array" ref="DG48">SUM(IF(($G$62:$G$3061=$G48)*($E$62:$E$3061=DG$6)*($I$62:$I$3061=$I48),$L$62:$L$3061,0))</f>
        <v>0</v>
      </c>
      <c r="DH48" s="406">
        <f t="array" ref="DH48">SUM(IF(($G$62:$G$3061=$G48)*($E$62:$E$3061=DH$6)*($I$62:$I$3061=$I48),$L$62:$L$3061,0))</f>
        <v>0</v>
      </c>
      <c r="DI48" s="406">
        <f t="array" ref="DI48">SUM(IF(($G$62:$G$3061=$G48)*($E$62:$E$3061=DI$6)*($I$62:$I$3061=$I48),$L$62:$L$3061,0))</f>
        <v>0</v>
      </c>
      <c r="DJ48" s="406">
        <f t="array" ref="DJ48">SUM(IF(($G$62:$G$3061=$G48)*($E$62:$E$3061=DJ$6)*($I$62:$I$3061=$I48),$L$62:$L$3061,0))</f>
        <v>0</v>
      </c>
      <c r="DK48" s="406">
        <f t="array" ref="DK48">SUM(IF(($G$62:$G$3061=$G48)*($E$62:$E$3061=DK$6)*($I$62:$I$3061=$I48),$L$62:$L$3061,0))</f>
        <v>0</v>
      </c>
      <c r="DL48" s="406">
        <f t="array" ref="DL48">SUM(IF(($G$62:$G$3061=$G48)*($E$62:$E$3061=DL$6)*($I$62:$I$3061=$I48),$L$62:$L$3061,0))</f>
        <v>0</v>
      </c>
      <c r="DM48" s="406">
        <f t="array" ref="DM48">SUM(IF(($G$62:$G$3061=$G48)*($E$62:$E$3061=DM$6)*($I$62:$I$3061=$I48),$L$62:$L$3061,0))</f>
        <v>0</v>
      </c>
      <c r="DN48" s="406">
        <f t="array" ref="DN48">SUM(IF(($G$62:$G$3061=$G48)*($E$62:$E$3061=DN$6)*($I$62:$I$3061=$I48),$L$62:$L$3061,0))</f>
        <v>0</v>
      </c>
      <c r="DO48" s="406">
        <f t="array" ref="DO48">SUM(IF(($G$62:$G$3061=$G48)*($E$62:$E$3061=DO$6)*($I$62:$I$3061=$I48),$L$62:$L$3061,0))</f>
        <v>0</v>
      </c>
      <c r="DP48" s="406">
        <f t="array" ref="DP48">SUM(IF(($G$62:$G$3061=$G48)*($E$62:$E$3061=DP$6)*($I$62:$I$3061=$I48),$L$62:$L$3061,0))</f>
        <v>0</v>
      </c>
      <c r="DQ48" s="406">
        <f t="array" ref="DQ48">SUM(IF(($G$62:$G$3061=$G48)*($E$62:$E$3061=DQ$6)*($I$62:$I$3061=$I48),$L$62:$L$3061,0))</f>
        <v>0</v>
      </c>
      <c r="DR48" s="406">
        <f t="array" ref="DR48">SUM(IF(($G$62:$G$3061=$G48)*($E$62:$E$3061=DR$6)*($I$62:$I$3061=$I48),$L$62:$L$3061,0))</f>
        <v>0</v>
      </c>
      <c r="DS48" s="406">
        <f t="array" ref="DS48">SUM(IF(($G$62:$G$3061=$G48)*($E$62:$E$3061=DS$6)*($I$62:$I$3061=$I48),$L$62:$L$3061,0))</f>
        <v>0</v>
      </c>
      <c r="DT48" s="406">
        <f t="array" ref="DT48">SUM(IF(($G$62:$G$3061=$G48)*($E$62:$E$3061=DT$6)*($I$62:$I$3061=$I48),$L$62:$L$3061,0))</f>
        <v>0</v>
      </c>
      <c r="DU48" s="406">
        <f t="array" ref="DU48">SUM(IF(($G$62:$G$3061=$G48)*($E$62:$E$3061=DU$6)*($I$62:$I$3061=$I48),$L$62:$L$3061,0))</f>
        <v>0</v>
      </c>
    </row>
    <row r="49" spans="3:125" ht="14.25" hidden="1" customHeight="1" x14ac:dyDescent="0.15">
      <c r="C49" s="362"/>
      <c r="D49" s="362"/>
      <c r="E49" s="354" t="str">
        <f t="shared" si="1"/>
        <v/>
      </c>
      <c r="F49" s="362"/>
      <c r="G49" s="362" t="s">
        <v>457</v>
      </c>
      <c r="H49" s="407"/>
      <c r="I49" s="409" t="str">
        <f t="shared" si="5"/>
        <v/>
      </c>
      <c r="J49" s="408"/>
      <c r="K49" s="408"/>
      <c r="L49" s="408">
        <f t="array" ref="L49">SUM(IF($G$62:$G$3061=$G49,$L$62:$L$3061,0))</f>
        <v>0</v>
      </c>
      <c r="M49" s="408"/>
      <c r="N49" s="410"/>
      <c r="O49" s="410"/>
      <c r="P49" s="82"/>
      <c r="R49" s="474" t="str">
        <f>IF(MAX(U49:AI49)=0,"",MAX(U49:AI49))</f>
        <v/>
      </c>
      <c r="S49" s="162" t="str">
        <f t="shared" si="6"/>
        <v/>
      </c>
      <c r="T49" s="1" t="str">
        <f>IF($L49=0,"",ROUND(SUMPRODUCT(U$6:AI$6,U49:AI49)/$L49,3))</f>
        <v/>
      </c>
      <c r="U49" s="406">
        <f t="array" ref="U49">SUM(IF(($G$62:$G$3061=$G49)*($I$62:$I$3061=U$5),$L$62:$L$3061,0))</f>
        <v>0</v>
      </c>
      <c r="V49" s="406">
        <f t="array" ref="V49">SUM(IF(($G$62:$G$3061=$G49)*($I$62:$I$3061=V$5),$L$62:$L$3061,0))</f>
        <v>0</v>
      </c>
      <c r="W49" s="406">
        <f t="array" ref="W49">SUM(IF(($G$62:$G$3061=$G49)*($I$62:$I$3061=W$5),$L$62:$L$3061,0))</f>
        <v>0</v>
      </c>
      <c r="X49" s="406">
        <f t="array" ref="X49">SUM(IF(($G$62:$G$3061=$G49)*($I$62:$I$3061=X$5),$L$62:$L$3061,0))</f>
        <v>0</v>
      </c>
      <c r="Y49" s="406">
        <f t="array" ref="Y49">SUM(IF(($G$62:$G$3061=$G49)*($I$62:$I$3061=Y$5),$L$62:$L$3061,0))</f>
        <v>0</v>
      </c>
      <c r="Z49" s="406">
        <f t="array" ref="Z49">SUM(IF(($G$62:$G$3061=$G49)*($I$62:$I$3061=Z$5),$L$62:$L$3061,0))</f>
        <v>0</v>
      </c>
      <c r="AA49" s="406">
        <f t="array" ref="AA49">SUM(IF(($G$62:$G$3061=$G49)*($I$62:$I$3061=AA$5),$L$62:$L$3061,0))</f>
        <v>0</v>
      </c>
      <c r="AB49" s="406">
        <f t="array" ref="AB49">SUM(IF(($G$62:$G$3061=$G49)*($I$62:$I$3061=AB$5),$L$62:$L$3061,0))</f>
        <v>0</v>
      </c>
      <c r="AC49" s="406">
        <f t="array" ref="AC49">SUM(IF(($G$62:$G$3061=$G49)*($I$62:$I$3061=AC$5),$L$62:$L$3061,0))</f>
        <v>0</v>
      </c>
      <c r="AD49" s="406">
        <f t="array" ref="AD49">SUM(IF(($G$62:$G$3061=$G49)*($I$62:$I$3061=AD$5),$L$62:$L$3061,0))</f>
        <v>0</v>
      </c>
      <c r="AE49" s="406">
        <f t="array" ref="AE49">SUM(IF(($G$62:$G$3061=$G49)*($I$62:$I$3061=AE$5),$L$62:$L$3061,0))</f>
        <v>0</v>
      </c>
      <c r="AF49" s="406">
        <f t="array" ref="AF49">SUM(IF(($G$62:$G$3061=$G49)*($I$62:$I$3061=AF$5),$L$62:$L$3061,0))</f>
        <v>0</v>
      </c>
      <c r="AG49" s="406">
        <f t="array" ref="AG49">SUM(IF(($G$62:$G$3061=$G49)*($I$62:$I$3061=AG$5),$L$62:$L$3061,0))</f>
        <v>0</v>
      </c>
      <c r="AH49" s="406">
        <f t="array" ref="AH49">SUM(IF(($G$62:$G$3061=$G49)*($I$62:$I$3061=AH$5),$L$62:$L$3061,0))</f>
        <v>0</v>
      </c>
      <c r="AI49" s="406">
        <f t="array" ref="AI49">SUM(IF(($G$62:$G$3061=$G49)*($I$62:$I$3061=AI$5),$L$62:$L$3061,0))</f>
        <v>0</v>
      </c>
      <c r="AS49" s="406">
        <f t="array" ref="AS49">SUM(IF(($G$62:$G$3061=$G49)*($E$62:$E$3061=AS$6)*($I$62:$I$3061=$I49),$L$62:$L$3061,0))</f>
        <v>0</v>
      </c>
      <c r="AT49" s="406">
        <f t="array" ref="AT49">SUM(IF(($G$62:$G$3061=$G49)*($E$62:$E$3061=AT$6)*($I$62:$I$3061=$I49),$L$62:$L$3061,0))</f>
        <v>0</v>
      </c>
      <c r="AU49" s="406">
        <f t="array" ref="AU49">SUM(IF(($G$62:$G$3061=$G49)*($E$62:$E$3061=AU$6)*($I$62:$I$3061=$I49),$L$62:$L$3061,0))</f>
        <v>0</v>
      </c>
      <c r="AV49" s="406">
        <f t="array" ref="AV49">SUM(IF(($G$62:$G$3061=$G49)*($E$62:$E$3061=AV$6)*($I$62:$I$3061=$I49),$L$62:$L$3061,0))</f>
        <v>0</v>
      </c>
      <c r="AW49" s="406">
        <f t="array" ref="AW49">SUM(IF(($G$62:$G$3061=$G49)*($E$62:$E$3061=AW$6)*($I$62:$I$3061=$I49),$L$62:$L$3061,0))</f>
        <v>0</v>
      </c>
      <c r="AX49" s="406">
        <f t="array" ref="AX49">SUM(IF(($G$62:$G$3061=$G49)*($E$62:$E$3061=AX$6)*($I$62:$I$3061=$I49),$L$62:$L$3061,0))</f>
        <v>0</v>
      </c>
      <c r="AY49" s="406">
        <f t="array" ref="AY49">SUM(IF(($G$62:$G$3061=$G49)*($E$62:$E$3061=AY$6)*($I$62:$I$3061=$I49),$L$62:$L$3061,0))</f>
        <v>0</v>
      </c>
      <c r="AZ49" s="406">
        <f t="array" ref="AZ49">SUM(IF(($G$62:$G$3061=$G49)*($E$62:$E$3061=AZ$6)*($I$62:$I$3061=$I49),$L$62:$L$3061,0))</f>
        <v>0</v>
      </c>
      <c r="BA49" s="406">
        <f t="array" ref="BA49">SUM(IF(($G$62:$G$3061=$G49)*($E$62:$E$3061=BA$6)*($I$62:$I$3061=$I49),$L$62:$L$3061,0))</f>
        <v>0</v>
      </c>
      <c r="BB49" s="406">
        <f t="array" ref="BB49">SUM(IF(($G$62:$G$3061=$G49)*($E$62:$E$3061=BB$6)*($I$62:$I$3061=$I49),$L$62:$L$3061,0))</f>
        <v>0</v>
      </c>
      <c r="BC49" s="406">
        <f t="array" ref="BC49">SUM(IF(($G$62:$G$3061=$G49)*($E$62:$E$3061=BC$6)*($I$62:$I$3061=$I49),$L$62:$L$3061,0))</f>
        <v>0</v>
      </c>
      <c r="BD49" s="406">
        <f t="array" ref="BD49">SUM(IF(($G$62:$G$3061=$G49)*($E$62:$E$3061=BD$6)*($I$62:$I$3061=$I49),$L$62:$L$3061,0))</f>
        <v>0</v>
      </c>
      <c r="BE49" s="406">
        <f t="array" ref="BE49">SUM(IF(($G$62:$G$3061=$G49)*($E$62:$E$3061=BE$6)*($I$62:$I$3061=$I49),$L$62:$L$3061,0))</f>
        <v>0</v>
      </c>
      <c r="BF49" s="406">
        <f t="array" ref="BF49">SUM(IF(($G$62:$G$3061=$G49)*($E$62:$E$3061=BF$6)*($I$62:$I$3061=$I49),$L$62:$L$3061,0))</f>
        <v>0</v>
      </c>
      <c r="BG49" s="406">
        <f t="array" ref="BG49">SUM(IF(($G$62:$G$3061=$G49)*($E$62:$E$3061=BG$6)*($I$62:$I$3061=$I49),$L$62:$L$3061,0))</f>
        <v>0</v>
      </c>
      <c r="BH49" s="406">
        <f t="array" ref="BH49">SUM(IF(($G$62:$G$3061=$G49)*($E$62:$E$3061=BH$6)*($I$62:$I$3061=$I49),$L$62:$L$3061,0))</f>
        <v>0</v>
      </c>
      <c r="BI49" s="406">
        <f t="array" ref="BI49">SUM(IF(($G$62:$G$3061=$G49)*($E$62:$E$3061=BI$6)*($I$62:$I$3061=$I49),$L$62:$L$3061,0))</f>
        <v>0</v>
      </c>
      <c r="BJ49" s="406">
        <f t="array" ref="BJ49">SUM(IF(($G$62:$G$3061=$G49)*($E$62:$E$3061=BJ$6)*($I$62:$I$3061=$I49),$L$62:$L$3061,0))</f>
        <v>0</v>
      </c>
      <c r="BK49" s="406">
        <f t="array" ref="BK49">SUM(IF(($G$62:$G$3061=$G49)*($E$62:$E$3061=BK$6)*($I$62:$I$3061=$I49),$L$62:$L$3061,0))</f>
        <v>0</v>
      </c>
      <c r="BL49" s="406">
        <f t="array" ref="BL49">SUM(IF(($G$62:$G$3061=$G49)*($E$62:$E$3061=BL$6)*($I$62:$I$3061=$I49),$L$62:$L$3061,0))</f>
        <v>0</v>
      </c>
      <c r="BM49" s="406">
        <f t="array" ref="BM49">SUM(IF(($G$62:$G$3061=$G49)*($E$62:$E$3061=BM$6)*($I$62:$I$3061=$I49),$L$62:$L$3061,0))</f>
        <v>0</v>
      </c>
      <c r="BN49" s="406">
        <f t="array" ref="BN49">SUM(IF(($G$62:$G$3061=$G49)*($E$62:$E$3061=BN$6)*($I$62:$I$3061=$I49),$L$62:$L$3061,0))</f>
        <v>0</v>
      </c>
      <c r="BO49" s="406">
        <f t="array" ref="BO49">SUM(IF(($G$62:$G$3061=$G49)*($E$62:$E$3061=BO$6)*($I$62:$I$3061=$I49),$L$62:$L$3061,0))</f>
        <v>0</v>
      </c>
      <c r="BP49" s="406">
        <f t="array" ref="BP49">SUM(IF(($G$62:$G$3061=$G49)*($E$62:$E$3061=BP$6)*($I$62:$I$3061=$I49),$L$62:$L$3061,0))</f>
        <v>0</v>
      </c>
      <c r="BQ49" s="406">
        <f t="array" ref="BQ49">SUM(IF(($G$62:$G$3061=$G49)*($E$62:$E$3061=BQ$6)*($I$62:$I$3061=$I49),$L$62:$L$3061,0))</f>
        <v>0</v>
      </c>
      <c r="BR49" s="406">
        <f t="array" ref="BR49">SUM(IF(($G$62:$G$3061=$G49)*($E$62:$E$3061=BR$6)*($I$62:$I$3061=$I49),$L$62:$L$3061,0))</f>
        <v>0</v>
      </c>
      <c r="BS49" s="406">
        <f t="array" ref="BS49">SUM(IF(($G$62:$G$3061=$G49)*($E$62:$E$3061=BS$6)*($I$62:$I$3061=$I49),$L$62:$L$3061,0))</f>
        <v>0</v>
      </c>
      <c r="BT49" s="406">
        <f t="array" ref="BT49">SUM(IF(($G$62:$G$3061=$G49)*($E$62:$E$3061=BT$6)*($I$62:$I$3061=$I49),$L$62:$L$3061,0))</f>
        <v>0</v>
      </c>
      <c r="BU49" s="406">
        <f t="array" ref="BU49">SUM(IF(($G$62:$G$3061=$G49)*($E$62:$E$3061=BU$6)*($I$62:$I$3061=$I49),$L$62:$L$3061,0))</f>
        <v>0</v>
      </c>
      <c r="BV49" s="406">
        <f t="array" ref="BV49">SUM(IF(($G$62:$G$3061=$G49)*($E$62:$E$3061=BV$6)*($I$62:$I$3061=$I49),$L$62:$L$3061,0))</f>
        <v>0</v>
      </c>
      <c r="BW49" s="406">
        <f t="array" ref="BW49">SUM(IF(($G$62:$G$3061=$G49)*($E$62:$E$3061=BW$6)*($I$62:$I$3061=$I49),$L$62:$L$3061,0))</f>
        <v>0</v>
      </c>
      <c r="BX49" s="406">
        <f t="array" ref="BX49">SUM(IF(($G$62:$G$3061=$G49)*($E$62:$E$3061=BX$6)*($I$62:$I$3061=$I49),$L$62:$L$3061,0))</f>
        <v>0</v>
      </c>
      <c r="BY49" s="406">
        <f t="array" ref="BY49">SUM(IF(($G$62:$G$3061=$G49)*($E$62:$E$3061=BY$6)*($I$62:$I$3061=$I49),$L$62:$L$3061,0))</f>
        <v>0</v>
      </c>
      <c r="BZ49" s="406">
        <f t="array" ref="BZ49">SUM(IF(($G$62:$G$3061=$G49)*($E$62:$E$3061=BZ$6)*($I$62:$I$3061=$I49),$L$62:$L$3061,0))</f>
        <v>0</v>
      </c>
      <c r="CA49" s="406">
        <f t="array" ref="CA49">SUM(IF(($G$62:$G$3061=$G49)*($E$62:$E$3061=CA$6)*($I$62:$I$3061=$I49),$L$62:$L$3061,0))</f>
        <v>0</v>
      </c>
      <c r="CB49" s="406">
        <f t="array" ref="CB49">SUM(IF(($G$62:$G$3061=$G49)*($E$62:$E$3061=CB$6)*($I$62:$I$3061=$I49),$L$62:$L$3061,0))</f>
        <v>0</v>
      </c>
      <c r="CC49" s="406">
        <f t="array" ref="CC49">SUM(IF(($G$62:$G$3061=$G49)*($E$62:$E$3061=CC$6)*($I$62:$I$3061=$I49),$L$62:$L$3061,0))</f>
        <v>0</v>
      </c>
      <c r="CD49" s="406">
        <f t="array" ref="CD49">SUM(IF(($G$62:$G$3061=$G49)*($E$62:$E$3061=CD$6)*($I$62:$I$3061=$I49),$L$62:$L$3061,0))</f>
        <v>0</v>
      </c>
      <c r="CE49" s="406">
        <f t="array" ref="CE49">SUM(IF(($G$62:$G$3061=$G49)*($E$62:$E$3061=CE$6)*($I$62:$I$3061=$I49),$L$62:$L$3061,0))</f>
        <v>0</v>
      </c>
      <c r="CF49" s="406">
        <f t="array" ref="CF49">SUM(IF(($G$62:$G$3061=$G49)*($E$62:$E$3061=CF$6)*($I$62:$I$3061=$I49),$L$62:$L$3061,0))</f>
        <v>0</v>
      </c>
      <c r="CG49" s="406">
        <f t="array" ref="CG49">SUM(IF(($G$62:$G$3061=$G49)*($E$62:$E$3061=CG$6)*($I$62:$I$3061=$I49),$L$62:$L$3061,0))</f>
        <v>0</v>
      </c>
      <c r="CH49" s="406">
        <f t="array" ref="CH49">SUM(IF(($G$62:$G$3061=$G49)*($E$62:$E$3061=CH$6)*($I$62:$I$3061=$I49),$L$62:$L$3061,0))</f>
        <v>0</v>
      </c>
      <c r="CI49" s="406">
        <f t="array" ref="CI49">SUM(IF(($G$62:$G$3061=$G49)*($E$62:$E$3061=CI$6)*($I$62:$I$3061=$I49),$L$62:$L$3061,0))</f>
        <v>0</v>
      </c>
      <c r="CJ49" s="406">
        <f t="array" ref="CJ49">SUM(IF(($G$62:$G$3061=$G49)*($E$62:$E$3061=CJ$6)*($I$62:$I$3061=$I49),$L$62:$L$3061,0))</f>
        <v>0</v>
      </c>
      <c r="CK49" s="406">
        <f t="array" ref="CK49">SUM(IF(($G$62:$G$3061=$G49)*($E$62:$E$3061=CK$6)*($I$62:$I$3061=$I49),$L$62:$L$3061,0))</f>
        <v>0</v>
      </c>
      <c r="CL49" s="406">
        <f t="array" ref="CL49">SUM(IF(($G$62:$G$3061=$G49)*($E$62:$E$3061=CL$6)*($I$62:$I$3061=$I49),$L$62:$L$3061,0))</f>
        <v>0</v>
      </c>
      <c r="CM49" s="406">
        <f t="array" ref="CM49">SUM(IF(($G$62:$G$3061=$G49)*($E$62:$E$3061=CM$6)*($I$62:$I$3061=$I49),$L$62:$L$3061,0))</f>
        <v>0</v>
      </c>
      <c r="CN49" s="406">
        <f t="array" ref="CN49">SUM(IF(($G$62:$G$3061=$G49)*($E$62:$E$3061=CN$6)*($I$62:$I$3061=$I49),$L$62:$L$3061,0))</f>
        <v>0</v>
      </c>
      <c r="CO49" s="406">
        <f t="array" ref="CO49">SUM(IF(($G$62:$G$3061=$G49)*($E$62:$E$3061=CO$6)*($I$62:$I$3061=$I49),$L$62:$L$3061,0))</f>
        <v>0</v>
      </c>
      <c r="CP49" s="406">
        <f t="array" ref="CP49">SUM(IF(($G$62:$G$3061=$G49)*($E$62:$E$3061=CP$6)*($I$62:$I$3061=$I49),$L$62:$L$3061,0))</f>
        <v>0</v>
      </c>
      <c r="CQ49" s="406">
        <f t="array" ref="CQ49">SUM(IF(($G$62:$G$3061=$G49)*($E$62:$E$3061=CQ$6)*($I$62:$I$3061=$I49),$L$62:$L$3061,0))</f>
        <v>0</v>
      </c>
      <c r="CR49" s="406">
        <f t="array" ref="CR49">SUM(IF(($G$62:$G$3061=$G49)*($E$62:$E$3061=CR$6)*($I$62:$I$3061=$I49),$L$62:$L$3061,0))</f>
        <v>0</v>
      </c>
      <c r="CS49" s="406">
        <f t="array" ref="CS49">SUM(IF(($G$62:$G$3061=$G49)*($E$62:$E$3061=CS$6)*($I$62:$I$3061=$I49),$L$62:$L$3061,0))</f>
        <v>0</v>
      </c>
      <c r="CT49" s="406">
        <f t="array" ref="CT49">SUM(IF(($G$62:$G$3061=$G49)*($E$62:$E$3061=CT$6)*($I$62:$I$3061=$I49),$L$62:$L$3061,0))</f>
        <v>0</v>
      </c>
      <c r="CU49" s="406">
        <f t="array" ref="CU49">SUM(IF(($G$62:$G$3061=$G49)*($E$62:$E$3061=CU$6)*($I$62:$I$3061=$I49),$L$62:$L$3061,0))</f>
        <v>0</v>
      </c>
      <c r="CV49" s="406">
        <f t="array" ref="CV49">SUM(IF(($G$62:$G$3061=$G49)*($E$62:$E$3061=CV$6)*($I$62:$I$3061=$I49),$L$62:$L$3061,0))</f>
        <v>0</v>
      </c>
      <c r="CW49" s="406">
        <f t="array" ref="CW49">SUM(IF(($G$62:$G$3061=$G49)*($E$62:$E$3061=CW$6)*($I$62:$I$3061=$I49),$L$62:$L$3061,0))</f>
        <v>0</v>
      </c>
      <c r="CX49" s="406">
        <f t="array" ref="CX49">SUM(IF(($G$62:$G$3061=$G49)*($E$62:$E$3061=CX$6)*($I$62:$I$3061=$I49),$L$62:$L$3061,0))</f>
        <v>0</v>
      </c>
      <c r="CY49" s="406">
        <f t="array" ref="CY49">SUM(IF(($G$62:$G$3061=$G49)*($E$62:$E$3061=CY$6)*($I$62:$I$3061=$I49),$L$62:$L$3061,0))</f>
        <v>0</v>
      </c>
      <c r="CZ49" s="406">
        <f t="array" ref="CZ49">SUM(IF(($G$62:$G$3061=$G49)*($E$62:$E$3061=CZ$6)*($I$62:$I$3061=$I49),$L$62:$L$3061,0))</f>
        <v>0</v>
      </c>
      <c r="DA49" s="406">
        <f t="array" ref="DA49">SUM(IF(($G$62:$G$3061=$G49)*($E$62:$E$3061=DA$6)*($I$62:$I$3061=$I49),$L$62:$L$3061,0))</f>
        <v>0</v>
      </c>
      <c r="DB49" s="406">
        <f t="array" ref="DB49">SUM(IF(($G$62:$G$3061=$G49)*($E$62:$E$3061=DB$6)*($I$62:$I$3061=$I49),$L$62:$L$3061,0))</f>
        <v>0</v>
      </c>
      <c r="DC49" s="406">
        <f t="array" ref="DC49">SUM(IF(($G$62:$G$3061=$G49)*($E$62:$E$3061=DC$6)*($I$62:$I$3061=$I49),$L$62:$L$3061,0))</f>
        <v>0</v>
      </c>
      <c r="DD49" s="406">
        <f t="array" ref="DD49">SUM(IF(($G$62:$G$3061=$G49)*($E$62:$E$3061=DD$6)*($I$62:$I$3061=$I49),$L$62:$L$3061,0))</f>
        <v>0</v>
      </c>
      <c r="DE49" s="406">
        <f t="array" ref="DE49">SUM(IF(($G$62:$G$3061=$G49)*($E$62:$E$3061=DE$6)*($I$62:$I$3061=$I49),$L$62:$L$3061,0))</f>
        <v>0</v>
      </c>
      <c r="DF49" s="406">
        <f t="array" ref="DF49">SUM(IF(($G$62:$G$3061=$G49)*($E$62:$E$3061=DF$6)*($I$62:$I$3061=$I49),$L$62:$L$3061,0))</f>
        <v>0</v>
      </c>
      <c r="DG49" s="406">
        <f t="array" ref="DG49">SUM(IF(($G$62:$G$3061=$G49)*($E$62:$E$3061=DG$6)*($I$62:$I$3061=$I49),$L$62:$L$3061,0))</f>
        <v>0</v>
      </c>
      <c r="DH49" s="406">
        <f t="array" ref="DH49">SUM(IF(($G$62:$G$3061=$G49)*($E$62:$E$3061=DH$6)*($I$62:$I$3061=$I49),$L$62:$L$3061,0))</f>
        <v>0</v>
      </c>
      <c r="DI49" s="406">
        <f t="array" ref="DI49">SUM(IF(($G$62:$G$3061=$G49)*($E$62:$E$3061=DI$6)*($I$62:$I$3061=$I49),$L$62:$L$3061,0))</f>
        <v>0</v>
      </c>
      <c r="DJ49" s="406">
        <f t="array" ref="DJ49">SUM(IF(($G$62:$G$3061=$G49)*($E$62:$E$3061=DJ$6)*($I$62:$I$3061=$I49),$L$62:$L$3061,0))</f>
        <v>0</v>
      </c>
      <c r="DK49" s="406">
        <f t="array" ref="DK49">SUM(IF(($G$62:$G$3061=$G49)*($E$62:$E$3061=DK$6)*($I$62:$I$3061=$I49),$L$62:$L$3061,0))</f>
        <v>0</v>
      </c>
      <c r="DL49" s="406">
        <f t="array" ref="DL49">SUM(IF(($G$62:$G$3061=$G49)*($E$62:$E$3061=DL$6)*($I$62:$I$3061=$I49),$L$62:$L$3061,0))</f>
        <v>0</v>
      </c>
      <c r="DM49" s="406">
        <f t="array" ref="DM49">SUM(IF(($G$62:$G$3061=$G49)*($E$62:$E$3061=DM$6)*($I$62:$I$3061=$I49),$L$62:$L$3061,0))</f>
        <v>0</v>
      </c>
      <c r="DN49" s="406">
        <f t="array" ref="DN49">SUM(IF(($G$62:$G$3061=$G49)*($E$62:$E$3061=DN$6)*($I$62:$I$3061=$I49),$L$62:$L$3061,0))</f>
        <v>0</v>
      </c>
      <c r="DO49" s="406">
        <f t="array" ref="DO49">SUM(IF(($G$62:$G$3061=$G49)*($E$62:$E$3061=DO$6)*($I$62:$I$3061=$I49),$L$62:$L$3061,0))</f>
        <v>0</v>
      </c>
      <c r="DP49" s="406">
        <f t="array" ref="DP49">SUM(IF(($G$62:$G$3061=$G49)*($E$62:$E$3061=DP$6)*($I$62:$I$3061=$I49),$L$62:$L$3061,0))</f>
        <v>0</v>
      </c>
      <c r="DQ49" s="406">
        <f t="array" ref="DQ49">SUM(IF(($G$62:$G$3061=$G49)*($E$62:$E$3061=DQ$6)*($I$62:$I$3061=$I49),$L$62:$L$3061,0))</f>
        <v>0</v>
      </c>
      <c r="DR49" s="406">
        <f t="array" ref="DR49">SUM(IF(($G$62:$G$3061=$G49)*($E$62:$E$3061=DR$6)*($I$62:$I$3061=$I49),$L$62:$L$3061,0))</f>
        <v>0</v>
      </c>
      <c r="DS49" s="406">
        <f t="array" ref="DS49">SUM(IF(($G$62:$G$3061=$G49)*($E$62:$E$3061=DS$6)*($I$62:$I$3061=$I49),$L$62:$L$3061,0))</f>
        <v>0</v>
      </c>
      <c r="DT49" s="406">
        <f t="array" ref="DT49">SUM(IF(($G$62:$G$3061=$G49)*($E$62:$E$3061=DT$6)*($I$62:$I$3061=$I49),$L$62:$L$3061,0))</f>
        <v>0</v>
      </c>
      <c r="DU49" s="406">
        <f t="array" ref="DU49">SUM(IF(($G$62:$G$3061=$G49)*($E$62:$E$3061=DU$6)*($I$62:$I$3061=$I49),$L$62:$L$3061,0))</f>
        <v>0</v>
      </c>
    </row>
    <row r="50" spans="3:125" ht="14.25" hidden="1" customHeight="1" x14ac:dyDescent="0.15">
      <c r="C50" s="362"/>
      <c r="D50" s="362"/>
      <c r="E50" s="354" t="str">
        <f t="shared" si="1"/>
        <v/>
      </c>
      <c r="F50" s="362"/>
      <c r="G50" s="362" t="str">
        <f>G49</f>
        <v>診察室</v>
      </c>
      <c r="H50" s="407"/>
      <c r="I50" s="531" t="str">
        <f>IF(COUNT(U49:AI49)-COUNTIF(U49:AI49,0)&lt;=1,"",INDEX($U$5:$AI$5,0,MATCH(LARGE(U49:AI49,2),U49:AI49,0)))</f>
        <v/>
      </c>
      <c r="J50" s="408"/>
      <c r="K50" s="408"/>
      <c r="L50" s="408"/>
      <c r="M50" s="408"/>
      <c r="N50" s="410"/>
      <c r="O50" s="410"/>
      <c r="P50" s="82"/>
      <c r="R50" s="1" t="str">
        <f>IF(R49="","",IF(L49-R49=0,"",L49-R49))</f>
        <v/>
      </c>
      <c r="S50" s="162" t="str">
        <f t="shared" si="7"/>
        <v/>
      </c>
      <c r="U50" s="406"/>
      <c r="V50" s="406"/>
      <c r="W50" s="406"/>
      <c r="X50" s="406"/>
      <c r="Y50" s="406"/>
      <c r="Z50" s="406"/>
      <c r="AA50" s="406"/>
      <c r="AB50" s="406"/>
      <c r="AC50" s="406"/>
      <c r="AD50" s="406"/>
      <c r="AE50" s="406"/>
      <c r="AF50" s="406"/>
      <c r="AG50" s="406"/>
      <c r="AH50" s="406"/>
      <c r="AI50" s="406"/>
      <c r="AS50" s="406">
        <f t="array" ref="AS50">SUM(IF(($G$62:$G$3061=$G50)*($E$62:$E$3061=AS$6)*($I$62:$I$3061=$I50),$L$62:$L$3061,0))</f>
        <v>0</v>
      </c>
      <c r="AT50" s="406">
        <f t="array" ref="AT50">SUM(IF(($G$62:$G$3061=$G50)*($E$62:$E$3061=AT$6)*($I$62:$I$3061=$I50),$L$62:$L$3061,0))</f>
        <v>0</v>
      </c>
      <c r="AU50" s="406">
        <f t="array" ref="AU50">SUM(IF(($G$62:$G$3061=$G50)*($E$62:$E$3061=AU$6)*($I$62:$I$3061=$I50),$L$62:$L$3061,0))</f>
        <v>0</v>
      </c>
      <c r="AV50" s="406">
        <f t="array" ref="AV50">SUM(IF(($G$62:$G$3061=$G50)*($E$62:$E$3061=AV$6)*($I$62:$I$3061=$I50),$L$62:$L$3061,0))</f>
        <v>0</v>
      </c>
      <c r="AW50" s="406">
        <f t="array" ref="AW50">SUM(IF(($G$62:$G$3061=$G50)*($E$62:$E$3061=AW$6)*($I$62:$I$3061=$I50),$L$62:$L$3061,0))</f>
        <v>0</v>
      </c>
      <c r="AX50" s="406">
        <f t="array" ref="AX50">SUM(IF(($G$62:$G$3061=$G50)*($E$62:$E$3061=AX$6)*($I$62:$I$3061=$I50),$L$62:$L$3061,0))</f>
        <v>0</v>
      </c>
      <c r="AY50" s="406">
        <f t="array" ref="AY50">SUM(IF(($G$62:$G$3061=$G50)*($E$62:$E$3061=AY$6)*($I$62:$I$3061=$I50),$L$62:$L$3061,0))</f>
        <v>0</v>
      </c>
      <c r="AZ50" s="406">
        <f t="array" ref="AZ50">SUM(IF(($G$62:$G$3061=$G50)*($E$62:$E$3061=AZ$6)*($I$62:$I$3061=$I50),$L$62:$L$3061,0))</f>
        <v>0</v>
      </c>
      <c r="BA50" s="406">
        <f t="array" ref="BA50">SUM(IF(($G$62:$G$3061=$G50)*($E$62:$E$3061=BA$6)*($I$62:$I$3061=$I50),$L$62:$L$3061,0))</f>
        <v>0</v>
      </c>
      <c r="BB50" s="406">
        <f t="array" ref="BB50">SUM(IF(($G$62:$G$3061=$G50)*($E$62:$E$3061=BB$6)*($I$62:$I$3061=$I50),$L$62:$L$3061,0))</f>
        <v>0</v>
      </c>
      <c r="BC50" s="406">
        <f t="array" ref="BC50">SUM(IF(($G$62:$G$3061=$G50)*($E$62:$E$3061=BC$6)*($I$62:$I$3061=$I50),$L$62:$L$3061,0))</f>
        <v>0</v>
      </c>
      <c r="BD50" s="406">
        <f t="array" ref="BD50">SUM(IF(($G$62:$G$3061=$G50)*($E$62:$E$3061=BD$6)*($I$62:$I$3061=$I50),$L$62:$L$3061,0))</f>
        <v>0</v>
      </c>
      <c r="BE50" s="406">
        <f t="array" ref="BE50">SUM(IF(($G$62:$G$3061=$G50)*($E$62:$E$3061=BE$6)*($I$62:$I$3061=$I50),$L$62:$L$3061,0))</f>
        <v>0</v>
      </c>
      <c r="BF50" s="406">
        <f t="array" ref="BF50">SUM(IF(($G$62:$G$3061=$G50)*($E$62:$E$3061=BF$6)*($I$62:$I$3061=$I50),$L$62:$L$3061,0))</f>
        <v>0</v>
      </c>
      <c r="BG50" s="406">
        <f t="array" ref="BG50">SUM(IF(($G$62:$G$3061=$G50)*($E$62:$E$3061=BG$6)*($I$62:$I$3061=$I50),$L$62:$L$3061,0))</f>
        <v>0</v>
      </c>
      <c r="BH50" s="406">
        <f t="array" ref="BH50">SUM(IF(($G$62:$G$3061=$G50)*($E$62:$E$3061=BH$6)*($I$62:$I$3061=$I50),$L$62:$L$3061,0))</f>
        <v>0</v>
      </c>
      <c r="BI50" s="406">
        <f t="array" ref="BI50">SUM(IF(($G$62:$G$3061=$G50)*($E$62:$E$3061=BI$6)*($I$62:$I$3061=$I50),$L$62:$L$3061,0))</f>
        <v>0</v>
      </c>
      <c r="BJ50" s="406">
        <f t="array" ref="BJ50">SUM(IF(($G$62:$G$3061=$G50)*($E$62:$E$3061=BJ$6)*($I$62:$I$3061=$I50),$L$62:$L$3061,0))</f>
        <v>0</v>
      </c>
      <c r="BK50" s="406">
        <f t="array" ref="BK50">SUM(IF(($G$62:$G$3061=$G50)*($E$62:$E$3061=BK$6)*($I$62:$I$3061=$I50),$L$62:$L$3061,0))</f>
        <v>0</v>
      </c>
      <c r="BL50" s="406">
        <f t="array" ref="BL50">SUM(IF(($G$62:$G$3061=$G50)*($E$62:$E$3061=BL$6)*($I$62:$I$3061=$I50),$L$62:$L$3061,0))</f>
        <v>0</v>
      </c>
      <c r="BM50" s="406">
        <f t="array" ref="BM50">SUM(IF(($G$62:$G$3061=$G50)*($E$62:$E$3061=BM$6)*($I$62:$I$3061=$I50),$L$62:$L$3061,0))</f>
        <v>0</v>
      </c>
      <c r="BN50" s="406">
        <f t="array" ref="BN50">SUM(IF(($G$62:$G$3061=$G50)*($E$62:$E$3061=BN$6)*($I$62:$I$3061=$I50),$L$62:$L$3061,0))</f>
        <v>0</v>
      </c>
      <c r="BO50" s="406">
        <f t="array" ref="BO50">SUM(IF(($G$62:$G$3061=$G50)*($E$62:$E$3061=BO$6)*($I$62:$I$3061=$I50),$L$62:$L$3061,0))</f>
        <v>0</v>
      </c>
      <c r="BP50" s="406">
        <f t="array" ref="BP50">SUM(IF(($G$62:$G$3061=$G50)*($E$62:$E$3061=BP$6)*($I$62:$I$3061=$I50),$L$62:$L$3061,0))</f>
        <v>0</v>
      </c>
      <c r="BQ50" s="406">
        <f t="array" ref="BQ50">SUM(IF(($G$62:$G$3061=$G50)*($E$62:$E$3061=BQ$6)*($I$62:$I$3061=$I50),$L$62:$L$3061,0))</f>
        <v>0</v>
      </c>
      <c r="BR50" s="406">
        <f t="array" ref="BR50">SUM(IF(($G$62:$G$3061=$G50)*($E$62:$E$3061=BR$6)*($I$62:$I$3061=$I50),$L$62:$L$3061,0))</f>
        <v>0</v>
      </c>
      <c r="BS50" s="406">
        <f t="array" ref="BS50">SUM(IF(($G$62:$G$3061=$G50)*($E$62:$E$3061=BS$6)*($I$62:$I$3061=$I50),$L$62:$L$3061,0))</f>
        <v>0</v>
      </c>
      <c r="BT50" s="406">
        <f t="array" ref="BT50">SUM(IF(($G$62:$G$3061=$G50)*($E$62:$E$3061=BT$6)*($I$62:$I$3061=$I50),$L$62:$L$3061,0))</f>
        <v>0</v>
      </c>
      <c r="BU50" s="406">
        <f t="array" ref="BU50">SUM(IF(($G$62:$G$3061=$G50)*($E$62:$E$3061=BU$6)*($I$62:$I$3061=$I50),$L$62:$L$3061,0))</f>
        <v>0</v>
      </c>
      <c r="BV50" s="406">
        <f t="array" ref="BV50">SUM(IF(($G$62:$G$3061=$G50)*($E$62:$E$3061=BV$6)*($I$62:$I$3061=$I50),$L$62:$L$3061,0))</f>
        <v>0</v>
      </c>
      <c r="BW50" s="406">
        <f t="array" ref="BW50">SUM(IF(($G$62:$G$3061=$G50)*($E$62:$E$3061=BW$6)*($I$62:$I$3061=$I50),$L$62:$L$3061,0))</f>
        <v>0</v>
      </c>
      <c r="BX50" s="406">
        <f t="array" ref="BX50">SUM(IF(($G$62:$G$3061=$G50)*($E$62:$E$3061=BX$6)*($I$62:$I$3061=$I50),$L$62:$L$3061,0))</f>
        <v>0</v>
      </c>
      <c r="BY50" s="406">
        <f t="array" ref="BY50">SUM(IF(($G$62:$G$3061=$G50)*($E$62:$E$3061=BY$6)*($I$62:$I$3061=$I50),$L$62:$L$3061,0))</f>
        <v>0</v>
      </c>
      <c r="BZ50" s="406">
        <f t="array" ref="BZ50">SUM(IF(($G$62:$G$3061=$G50)*($E$62:$E$3061=BZ$6)*($I$62:$I$3061=$I50),$L$62:$L$3061,0))</f>
        <v>0</v>
      </c>
      <c r="CA50" s="406">
        <f t="array" ref="CA50">SUM(IF(($G$62:$G$3061=$G50)*($E$62:$E$3061=CA$6)*($I$62:$I$3061=$I50),$L$62:$L$3061,0))</f>
        <v>0</v>
      </c>
      <c r="CB50" s="406">
        <f t="array" ref="CB50">SUM(IF(($G$62:$G$3061=$G50)*($E$62:$E$3061=CB$6)*($I$62:$I$3061=$I50),$L$62:$L$3061,0))</f>
        <v>0</v>
      </c>
      <c r="CC50" s="406">
        <f t="array" ref="CC50">SUM(IF(($G$62:$G$3061=$G50)*($E$62:$E$3061=CC$6)*($I$62:$I$3061=$I50),$L$62:$L$3061,0))</f>
        <v>0</v>
      </c>
      <c r="CD50" s="406">
        <f t="array" ref="CD50">SUM(IF(($G$62:$G$3061=$G50)*($E$62:$E$3061=CD$6)*($I$62:$I$3061=$I50),$L$62:$L$3061,0))</f>
        <v>0</v>
      </c>
      <c r="CE50" s="406">
        <f t="array" ref="CE50">SUM(IF(($G$62:$G$3061=$G50)*($E$62:$E$3061=CE$6)*($I$62:$I$3061=$I50),$L$62:$L$3061,0))</f>
        <v>0</v>
      </c>
      <c r="CF50" s="406">
        <f t="array" ref="CF50">SUM(IF(($G$62:$G$3061=$G50)*($E$62:$E$3061=CF$6)*($I$62:$I$3061=$I50),$L$62:$L$3061,0))</f>
        <v>0</v>
      </c>
      <c r="CG50" s="406">
        <f t="array" ref="CG50">SUM(IF(($G$62:$G$3061=$G50)*($E$62:$E$3061=CG$6)*($I$62:$I$3061=$I50),$L$62:$L$3061,0))</f>
        <v>0</v>
      </c>
      <c r="CH50" s="406">
        <f t="array" ref="CH50">SUM(IF(($G$62:$G$3061=$G50)*($E$62:$E$3061=CH$6)*($I$62:$I$3061=$I50),$L$62:$L$3061,0))</f>
        <v>0</v>
      </c>
      <c r="CI50" s="406">
        <f t="array" ref="CI50">SUM(IF(($G$62:$G$3061=$G50)*($E$62:$E$3061=CI$6)*($I$62:$I$3061=$I50),$L$62:$L$3061,0))</f>
        <v>0</v>
      </c>
      <c r="CJ50" s="406">
        <f t="array" ref="CJ50">SUM(IF(($G$62:$G$3061=$G50)*($E$62:$E$3061=CJ$6)*($I$62:$I$3061=$I50),$L$62:$L$3061,0))</f>
        <v>0</v>
      </c>
      <c r="CK50" s="406">
        <f t="array" ref="CK50">SUM(IF(($G$62:$G$3061=$G50)*($E$62:$E$3061=CK$6)*($I$62:$I$3061=$I50),$L$62:$L$3061,0))</f>
        <v>0</v>
      </c>
      <c r="CL50" s="406">
        <f t="array" ref="CL50">SUM(IF(($G$62:$G$3061=$G50)*($E$62:$E$3061=CL$6)*($I$62:$I$3061=$I50),$L$62:$L$3061,0))</f>
        <v>0</v>
      </c>
      <c r="CM50" s="406">
        <f t="array" ref="CM50">SUM(IF(($G$62:$G$3061=$G50)*($E$62:$E$3061=CM$6)*($I$62:$I$3061=$I50),$L$62:$L$3061,0))</f>
        <v>0</v>
      </c>
      <c r="CN50" s="406">
        <f t="array" ref="CN50">SUM(IF(($G$62:$G$3061=$G50)*($E$62:$E$3061=CN$6)*($I$62:$I$3061=$I50),$L$62:$L$3061,0))</f>
        <v>0</v>
      </c>
      <c r="CO50" s="406">
        <f t="array" ref="CO50">SUM(IF(($G$62:$G$3061=$G50)*($E$62:$E$3061=CO$6)*($I$62:$I$3061=$I50),$L$62:$L$3061,0))</f>
        <v>0</v>
      </c>
      <c r="CP50" s="406">
        <f t="array" ref="CP50">SUM(IF(($G$62:$G$3061=$G50)*($E$62:$E$3061=CP$6)*($I$62:$I$3061=$I50),$L$62:$L$3061,0))</f>
        <v>0</v>
      </c>
      <c r="CQ50" s="406">
        <f t="array" ref="CQ50">SUM(IF(($G$62:$G$3061=$G50)*($E$62:$E$3061=CQ$6)*($I$62:$I$3061=$I50),$L$62:$L$3061,0))</f>
        <v>0</v>
      </c>
      <c r="CR50" s="406">
        <f t="array" ref="CR50">SUM(IF(($G$62:$G$3061=$G50)*($E$62:$E$3061=CR$6)*($I$62:$I$3061=$I50),$L$62:$L$3061,0))</f>
        <v>0</v>
      </c>
      <c r="CS50" s="406">
        <f t="array" ref="CS50">SUM(IF(($G$62:$G$3061=$G50)*($E$62:$E$3061=CS$6)*($I$62:$I$3061=$I50),$L$62:$L$3061,0))</f>
        <v>0</v>
      </c>
      <c r="CT50" s="406">
        <f t="array" ref="CT50">SUM(IF(($G$62:$G$3061=$G50)*($E$62:$E$3061=CT$6)*($I$62:$I$3061=$I50),$L$62:$L$3061,0))</f>
        <v>0</v>
      </c>
      <c r="CU50" s="406">
        <f t="array" ref="CU50">SUM(IF(($G$62:$G$3061=$G50)*($E$62:$E$3061=CU$6)*($I$62:$I$3061=$I50),$L$62:$L$3061,0))</f>
        <v>0</v>
      </c>
      <c r="CV50" s="406">
        <f t="array" ref="CV50">SUM(IF(($G$62:$G$3061=$G50)*($E$62:$E$3061=CV$6)*($I$62:$I$3061=$I50),$L$62:$L$3061,0))</f>
        <v>0</v>
      </c>
      <c r="CW50" s="406">
        <f t="array" ref="CW50">SUM(IF(($G$62:$G$3061=$G50)*($E$62:$E$3061=CW$6)*($I$62:$I$3061=$I50),$L$62:$L$3061,0))</f>
        <v>0</v>
      </c>
      <c r="CX50" s="406">
        <f t="array" ref="CX50">SUM(IF(($G$62:$G$3061=$G50)*($E$62:$E$3061=CX$6)*($I$62:$I$3061=$I50),$L$62:$L$3061,0))</f>
        <v>0</v>
      </c>
      <c r="CY50" s="406">
        <f t="array" ref="CY50">SUM(IF(($G$62:$G$3061=$G50)*($E$62:$E$3061=CY$6)*($I$62:$I$3061=$I50),$L$62:$L$3061,0))</f>
        <v>0</v>
      </c>
      <c r="CZ50" s="406">
        <f t="array" ref="CZ50">SUM(IF(($G$62:$G$3061=$G50)*($E$62:$E$3061=CZ$6)*($I$62:$I$3061=$I50),$L$62:$L$3061,0))</f>
        <v>0</v>
      </c>
      <c r="DA50" s="406">
        <f t="array" ref="DA50">SUM(IF(($G$62:$G$3061=$G50)*($E$62:$E$3061=DA$6)*($I$62:$I$3061=$I50),$L$62:$L$3061,0))</f>
        <v>0</v>
      </c>
      <c r="DB50" s="406">
        <f t="array" ref="DB50">SUM(IF(($G$62:$G$3061=$G50)*($E$62:$E$3061=DB$6)*($I$62:$I$3061=$I50),$L$62:$L$3061,0))</f>
        <v>0</v>
      </c>
      <c r="DC50" s="406">
        <f t="array" ref="DC50">SUM(IF(($G$62:$G$3061=$G50)*($E$62:$E$3061=DC$6)*($I$62:$I$3061=$I50),$L$62:$L$3061,0))</f>
        <v>0</v>
      </c>
      <c r="DD50" s="406">
        <f t="array" ref="DD50">SUM(IF(($G$62:$G$3061=$G50)*($E$62:$E$3061=DD$6)*($I$62:$I$3061=$I50),$L$62:$L$3061,0))</f>
        <v>0</v>
      </c>
      <c r="DE50" s="406">
        <f t="array" ref="DE50">SUM(IF(($G$62:$G$3061=$G50)*($E$62:$E$3061=DE$6)*($I$62:$I$3061=$I50),$L$62:$L$3061,0))</f>
        <v>0</v>
      </c>
      <c r="DF50" s="406">
        <f t="array" ref="DF50">SUM(IF(($G$62:$G$3061=$G50)*($E$62:$E$3061=DF$6)*($I$62:$I$3061=$I50),$L$62:$L$3061,0))</f>
        <v>0</v>
      </c>
      <c r="DG50" s="406">
        <f t="array" ref="DG50">SUM(IF(($G$62:$G$3061=$G50)*($E$62:$E$3061=DG$6)*($I$62:$I$3061=$I50),$L$62:$L$3061,0))</f>
        <v>0</v>
      </c>
      <c r="DH50" s="406">
        <f t="array" ref="DH50">SUM(IF(($G$62:$G$3061=$G50)*($E$62:$E$3061=DH$6)*($I$62:$I$3061=$I50),$L$62:$L$3061,0))</f>
        <v>0</v>
      </c>
      <c r="DI50" s="406">
        <f t="array" ref="DI50">SUM(IF(($G$62:$G$3061=$G50)*($E$62:$E$3061=DI$6)*($I$62:$I$3061=$I50),$L$62:$L$3061,0))</f>
        <v>0</v>
      </c>
      <c r="DJ50" s="406">
        <f t="array" ref="DJ50">SUM(IF(($G$62:$G$3061=$G50)*($E$62:$E$3061=DJ$6)*($I$62:$I$3061=$I50),$L$62:$L$3061,0))</f>
        <v>0</v>
      </c>
      <c r="DK50" s="406">
        <f t="array" ref="DK50">SUM(IF(($G$62:$G$3061=$G50)*($E$62:$E$3061=DK$6)*($I$62:$I$3061=$I50),$L$62:$L$3061,0))</f>
        <v>0</v>
      </c>
      <c r="DL50" s="406">
        <f t="array" ref="DL50">SUM(IF(($G$62:$G$3061=$G50)*($E$62:$E$3061=DL$6)*($I$62:$I$3061=$I50),$L$62:$L$3061,0))</f>
        <v>0</v>
      </c>
      <c r="DM50" s="406">
        <f t="array" ref="DM50">SUM(IF(($G$62:$G$3061=$G50)*($E$62:$E$3061=DM$6)*($I$62:$I$3061=$I50),$L$62:$L$3061,0))</f>
        <v>0</v>
      </c>
      <c r="DN50" s="406">
        <f t="array" ref="DN50">SUM(IF(($G$62:$G$3061=$G50)*($E$62:$E$3061=DN$6)*($I$62:$I$3061=$I50),$L$62:$L$3061,0))</f>
        <v>0</v>
      </c>
      <c r="DO50" s="406">
        <f t="array" ref="DO50">SUM(IF(($G$62:$G$3061=$G50)*($E$62:$E$3061=DO$6)*($I$62:$I$3061=$I50),$L$62:$L$3061,0))</f>
        <v>0</v>
      </c>
      <c r="DP50" s="406">
        <f t="array" ref="DP50">SUM(IF(($G$62:$G$3061=$G50)*($E$62:$E$3061=DP$6)*($I$62:$I$3061=$I50),$L$62:$L$3061,0))</f>
        <v>0</v>
      </c>
      <c r="DQ50" s="406">
        <f t="array" ref="DQ50">SUM(IF(($G$62:$G$3061=$G50)*($E$62:$E$3061=DQ$6)*($I$62:$I$3061=$I50),$L$62:$L$3061,0))</f>
        <v>0</v>
      </c>
      <c r="DR50" s="406">
        <f t="array" ref="DR50">SUM(IF(($G$62:$G$3061=$G50)*($E$62:$E$3061=DR$6)*($I$62:$I$3061=$I50),$L$62:$L$3061,0))</f>
        <v>0</v>
      </c>
      <c r="DS50" s="406">
        <f t="array" ref="DS50">SUM(IF(($G$62:$G$3061=$G50)*($E$62:$E$3061=DS$6)*($I$62:$I$3061=$I50),$L$62:$L$3061,0))</f>
        <v>0</v>
      </c>
      <c r="DT50" s="406">
        <f t="array" ref="DT50">SUM(IF(($G$62:$G$3061=$G50)*($E$62:$E$3061=DT$6)*($I$62:$I$3061=$I50),$L$62:$L$3061,0))</f>
        <v>0</v>
      </c>
      <c r="DU50" s="406">
        <f t="array" ref="DU50">SUM(IF(($G$62:$G$3061=$G50)*($E$62:$E$3061=DU$6)*($I$62:$I$3061=$I50),$L$62:$L$3061,0))</f>
        <v>0</v>
      </c>
    </row>
    <row r="51" spans="3:125" ht="14.25" hidden="1" customHeight="1" x14ac:dyDescent="0.15">
      <c r="C51" s="362"/>
      <c r="D51" s="362"/>
      <c r="E51" s="354" t="str">
        <f t="shared" si="1"/>
        <v/>
      </c>
      <c r="F51" s="362"/>
      <c r="G51" s="362" t="s">
        <v>44</v>
      </c>
      <c r="H51" s="407"/>
      <c r="I51" s="409" t="str">
        <f t="shared" si="5"/>
        <v/>
      </c>
      <c r="J51" s="408"/>
      <c r="K51" s="408"/>
      <c r="L51" s="408">
        <f t="array" ref="L51">SUM(IF($G$62:$G$3061=$G51,$L$62:$L$3061,0))</f>
        <v>0</v>
      </c>
      <c r="M51" s="408"/>
      <c r="N51" s="410"/>
      <c r="O51" s="410"/>
      <c r="P51" s="82"/>
      <c r="R51" s="474" t="str">
        <f>IF(MAX(U51:AI51)=0,"",MAX(U51:AI51))</f>
        <v/>
      </c>
      <c r="S51" s="162" t="str">
        <f t="shared" si="6"/>
        <v/>
      </c>
      <c r="T51" s="1" t="str">
        <f>IF($L51=0,"",ROUND(SUMPRODUCT(U$6:AI$6,U51:AI51)/$L51,3))</f>
        <v/>
      </c>
      <c r="U51" s="406">
        <f t="array" ref="U51">SUM(IF(($G$62:$G$3061=$G51)*($I$62:$I$3061=U$5),$L$62:$L$3061,0))</f>
        <v>0</v>
      </c>
      <c r="V51" s="406">
        <f t="array" ref="V51">SUM(IF(($G$62:$G$3061=$G51)*($I$62:$I$3061=V$5),$L$62:$L$3061,0))</f>
        <v>0</v>
      </c>
      <c r="W51" s="406">
        <f t="array" ref="W51">SUM(IF(($G$62:$G$3061=$G51)*($I$62:$I$3061=W$5),$L$62:$L$3061,0))</f>
        <v>0</v>
      </c>
      <c r="X51" s="406">
        <f t="array" ref="X51">SUM(IF(($G$62:$G$3061=$G51)*($I$62:$I$3061=X$5),$L$62:$L$3061,0))</f>
        <v>0</v>
      </c>
      <c r="Y51" s="406">
        <f t="array" ref="Y51">SUM(IF(($G$62:$G$3061=$G51)*($I$62:$I$3061=Y$5),$L$62:$L$3061,0))</f>
        <v>0</v>
      </c>
      <c r="Z51" s="406">
        <f t="array" ref="Z51">SUM(IF(($G$62:$G$3061=$G51)*($I$62:$I$3061=Z$5),$L$62:$L$3061,0))</f>
        <v>0</v>
      </c>
      <c r="AA51" s="406">
        <f t="array" ref="AA51">SUM(IF(($G$62:$G$3061=$G51)*($I$62:$I$3061=AA$5),$L$62:$L$3061,0))</f>
        <v>0</v>
      </c>
      <c r="AB51" s="406">
        <f t="array" ref="AB51">SUM(IF(($G$62:$G$3061=$G51)*($I$62:$I$3061=AB$5),$L$62:$L$3061,0))</f>
        <v>0</v>
      </c>
      <c r="AC51" s="406">
        <f t="array" ref="AC51">SUM(IF(($G$62:$G$3061=$G51)*($I$62:$I$3061=AC$5),$L$62:$L$3061,0))</f>
        <v>0</v>
      </c>
      <c r="AD51" s="406">
        <f t="array" ref="AD51">SUM(IF(($G$62:$G$3061=$G51)*($I$62:$I$3061=AD$5),$L$62:$L$3061,0))</f>
        <v>0</v>
      </c>
      <c r="AE51" s="406">
        <f t="array" ref="AE51">SUM(IF(($G$62:$G$3061=$G51)*($I$62:$I$3061=AE$5),$L$62:$L$3061,0))</f>
        <v>0</v>
      </c>
      <c r="AF51" s="406">
        <f t="array" ref="AF51">SUM(IF(($G$62:$G$3061=$G51)*($I$62:$I$3061=AF$5),$L$62:$L$3061,0))</f>
        <v>0</v>
      </c>
      <c r="AG51" s="406">
        <f t="array" ref="AG51">SUM(IF(($G$62:$G$3061=$G51)*($I$62:$I$3061=AG$5),$L$62:$L$3061,0))</f>
        <v>0</v>
      </c>
      <c r="AH51" s="406">
        <f t="array" ref="AH51">SUM(IF(($G$62:$G$3061=$G51)*($I$62:$I$3061=AH$5),$L$62:$L$3061,0))</f>
        <v>0</v>
      </c>
      <c r="AI51" s="406">
        <f t="array" ref="AI51">SUM(IF(($G$62:$G$3061=$G51)*($I$62:$I$3061=AI$5),$L$62:$L$3061,0))</f>
        <v>0</v>
      </c>
      <c r="AS51" s="406">
        <f t="array" ref="AS51">SUM(IF(($G$62:$G$3061=$G51)*($E$62:$E$3061=AS$6)*($I$62:$I$3061=$I51),$L$62:$L$3061,0))</f>
        <v>0</v>
      </c>
      <c r="AT51" s="406">
        <f t="array" ref="AT51">SUM(IF(($G$62:$G$3061=$G51)*($E$62:$E$3061=AT$6)*($I$62:$I$3061=$I51),$L$62:$L$3061,0))</f>
        <v>0</v>
      </c>
      <c r="AU51" s="406">
        <f t="array" ref="AU51">SUM(IF(($G$62:$G$3061=$G51)*($E$62:$E$3061=AU$6)*($I$62:$I$3061=$I51),$L$62:$L$3061,0))</f>
        <v>0</v>
      </c>
      <c r="AV51" s="406">
        <f t="array" ref="AV51">SUM(IF(($G$62:$G$3061=$G51)*($E$62:$E$3061=AV$6)*($I$62:$I$3061=$I51),$L$62:$L$3061,0))</f>
        <v>0</v>
      </c>
      <c r="AW51" s="406">
        <f t="array" ref="AW51">SUM(IF(($G$62:$G$3061=$G51)*($E$62:$E$3061=AW$6)*($I$62:$I$3061=$I51),$L$62:$L$3061,0))</f>
        <v>0</v>
      </c>
      <c r="AX51" s="406">
        <f t="array" ref="AX51">SUM(IF(($G$62:$G$3061=$G51)*($E$62:$E$3061=AX$6)*($I$62:$I$3061=$I51),$L$62:$L$3061,0))</f>
        <v>0</v>
      </c>
      <c r="AY51" s="406">
        <f t="array" ref="AY51">SUM(IF(($G$62:$G$3061=$G51)*($E$62:$E$3061=AY$6)*($I$62:$I$3061=$I51),$L$62:$L$3061,0))</f>
        <v>0</v>
      </c>
      <c r="AZ51" s="406">
        <f t="array" ref="AZ51">SUM(IF(($G$62:$G$3061=$G51)*($E$62:$E$3061=AZ$6)*($I$62:$I$3061=$I51),$L$62:$L$3061,0))</f>
        <v>0</v>
      </c>
      <c r="BA51" s="406">
        <f t="array" ref="BA51">SUM(IF(($G$62:$G$3061=$G51)*($E$62:$E$3061=BA$6)*($I$62:$I$3061=$I51),$L$62:$L$3061,0))</f>
        <v>0</v>
      </c>
      <c r="BB51" s="406">
        <f t="array" ref="BB51">SUM(IF(($G$62:$G$3061=$G51)*($E$62:$E$3061=BB$6)*($I$62:$I$3061=$I51),$L$62:$L$3061,0))</f>
        <v>0</v>
      </c>
      <c r="BC51" s="406">
        <f t="array" ref="BC51">SUM(IF(($G$62:$G$3061=$G51)*($E$62:$E$3061=BC$6)*($I$62:$I$3061=$I51),$L$62:$L$3061,0))</f>
        <v>0</v>
      </c>
      <c r="BD51" s="406">
        <f t="array" ref="BD51">SUM(IF(($G$62:$G$3061=$G51)*($E$62:$E$3061=BD$6)*($I$62:$I$3061=$I51),$L$62:$L$3061,0))</f>
        <v>0</v>
      </c>
      <c r="BE51" s="406">
        <f t="array" ref="BE51">SUM(IF(($G$62:$G$3061=$G51)*($E$62:$E$3061=BE$6)*($I$62:$I$3061=$I51),$L$62:$L$3061,0))</f>
        <v>0</v>
      </c>
      <c r="BF51" s="406">
        <f t="array" ref="BF51">SUM(IF(($G$62:$G$3061=$G51)*($E$62:$E$3061=BF$6)*($I$62:$I$3061=$I51),$L$62:$L$3061,0))</f>
        <v>0</v>
      </c>
      <c r="BG51" s="406">
        <f t="array" ref="BG51">SUM(IF(($G$62:$G$3061=$G51)*($E$62:$E$3061=BG$6)*($I$62:$I$3061=$I51),$L$62:$L$3061,0))</f>
        <v>0</v>
      </c>
      <c r="BH51" s="406">
        <f t="array" ref="BH51">SUM(IF(($G$62:$G$3061=$G51)*($E$62:$E$3061=BH$6)*($I$62:$I$3061=$I51),$L$62:$L$3061,0))</f>
        <v>0</v>
      </c>
      <c r="BI51" s="406">
        <f t="array" ref="BI51">SUM(IF(($G$62:$G$3061=$G51)*($E$62:$E$3061=BI$6)*($I$62:$I$3061=$I51),$L$62:$L$3061,0))</f>
        <v>0</v>
      </c>
      <c r="BJ51" s="406">
        <f t="array" ref="BJ51">SUM(IF(($G$62:$G$3061=$G51)*($E$62:$E$3061=BJ$6)*($I$62:$I$3061=$I51),$L$62:$L$3061,0))</f>
        <v>0</v>
      </c>
      <c r="BK51" s="406">
        <f t="array" ref="BK51">SUM(IF(($G$62:$G$3061=$G51)*($E$62:$E$3061=BK$6)*($I$62:$I$3061=$I51),$L$62:$L$3061,0))</f>
        <v>0</v>
      </c>
      <c r="BL51" s="406">
        <f t="array" ref="BL51">SUM(IF(($G$62:$G$3061=$G51)*($E$62:$E$3061=BL$6)*($I$62:$I$3061=$I51),$L$62:$L$3061,0))</f>
        <v>0</v>
      </c>
      <c r="BM51" s="406">
        <f t="array" ref="BM51">SUM(IF(($G$62:$G$3061=$G51)*($E$62:$E$3061=BM$6)*($I$62:$I$3061=$I51),$L$62:$L$3061,0))</f>
        <v>0</v>
      </c>
      <c r="BN51" s="406">
        <f t="array" ref="BN51">SUM(IF(($G$62:$G$3061=$G51)*($E$62:$E$3061=BN$6)*($I$62:$I$3061=$I51),$L$62:$L$3061,0))</f>
        <v>0</v>
      </c>
      <c r="BO51" s="406">
        <f t="array" ref="BO51">SUM(IF(($G$62:$G$3061=$G51)*($E$62:$E$3061=BO$6)*($I$62:$I$3061=$I51),$L$62:$L$3061,0))</f>
        <v>0</v>
      </c>
      <c r="BP51" s="406">
        <f t="array" ref="BP51">SUM(IF(($G$62:$G$3061=$G51)*($E$62:$E$3061=BP$6)*($I$62:$I$3061=$I51),$L$62:$L$3061,0))</f>
        <v>0</v>
      </c>
      <c r="BQ51" s="406">
        <f t="array" ref="BQ51">SUM(IF(($G$62:$G$3061=$G51)*($E$62:$E$3061=BQ$6)*($I$62:$I$3061=$I51),$L$62:$L$3061,0))</f>
        <v>0</v>
      </c>
      <c r="BR51" s="406">
        <f t="array" ref="BR51">SUM(IF(($G$62:$G$3061=$G51)*($E$62:$E$3061=BR$6)*($I$62:$I$3061=$I51),$L$62:$L$3061,0))</f>
        <v>0</v>
      </c>
      <c r="BS51" s="406">
        <f t="array" ref="BS51">SUM(IF(($G$62:$G$3061=$G51)*($E$62:$E$3061=BS$6)*($I$62:$I$3061=$I51),$L$62:$L$3061,0))</f>
        <v>0</v>
      </c>
      <c r="BT51" s="406">
        <f t="array" ref="BT51">SUM(IF(($G$62:$G$3061=$G51)*($E$62:$E$3061=BT$6)*($I$62:$I$3061=$I51),$L$62:$L$3061,0))</f>
        <v>0</v>
      </c>
      <c r="BU51" s="406">
        <f t="array" ref="BU51">SUM(IF(($G$62:$G$3061=$G51)*($E$62:$E$3061=BU$6)*($I$62:$I$3061=$I51),$L$62:$L$3061,0))</f>
        <v>0</v>
      </c>
      <c r="BV51" s="406">
        <f t="array" ref="BV51">SUM(IF(($G$62:$G$3061=$G51)*($E$62:$E$3061=BV$6)*($I$62:$I$3061=$I51),$L$62:$L$3061,0))</f>
        <v>0</v>
      </c>
      <c r="BW51" s="406">
        <f t="array" ref="BW51">SUM(IF(($G$62:$G$3061=$G51)*($E$62:$E$3061=BW$6)*($I$62:$I$3061=$I51),$L$62:$L$3061,0))</f>
        <v>0</v>
      </c>
      <c r="BX51" s="406">
        <f t="array" ref="BX51">SUM(IF(($G$62:$G$3061=$G51)*($E$62:$E$3061=BX$6)*($I$62:$I$3061=$I51),$L$62:$L$3061,0))</f>
        <v>0</v>
      </c>
      <c r="BY51" s="406">
        <f t="array" ref="BY51">SUM(IF(($G$62:$G$3061=$G51)*($E$62:$E$3061=BY$6)*($I$62:$I$3061=$I51),$L$62:$L$3061,0))</f>
        <v>0</v>
      </c>
      <c r="BZ51" s="406">
        <f t="array" ref="BZ51">SUM(IF(($G$62:$G$3061=$G51)*($E$62:$E$3061=BZ$6)*($I$62:$I$3061=$I51),$L$62:$L$3061,0))</f>
        <v>0</v>
      </c>
      <c r="CA51" s="406">
        <f t="array" ref="CA51">SUM(IF(($G$62:$G$3061=$G51)*($E$62:$E$3061=CA$6)*($I$62:$I$3061=$I51),$L$62:$L$3061,0))</f>
        <v>0</v>
      </c>
      <c r="CB51" s="406">
        <f t="array" ref="CB51">SUM(IF(($G$62:$G$3061=$G51)*($E$62:$E$3061=CB$6)*($I$62:$I$3061=$I51),$L$62:$L$3061,0))</f>
        <v>0</v>
      </c>
      <c r="CC51" s="406">
        <f t="array" ref="CC51">SUM(IF(($G$62:$G$3061=$G51)*($E$62:$E$3061=CC$6)*($I$62:$I$3061=$I51),$L$62:$L$3061,0))</f>
        <v>0</v>
      </c>
      <c r="CD51" s="406">
        <f t="array" ref="CD51">SUM(IF(($G$62:$G$3061=$G51)*($E$62:$E$3061=CD$6)*($I$62:$I$3061=$I51),$L$62:$L$3061,0))</f>
        <v>0</v>
      </c>
      <c r="CE51" s="406">
        <f t="array" ref="CE51">SUM(IF(($G$62:$G$3061=$G51)*($E$62:$E$3061=CE$6)*($I$62:$I$3061=$I51),$L$62:$L$3061,0))</f>
        <v>0</v>
      </c>
      <c r="CF51" s="406">
        <f t="array" ref="CF51">SUM(IF(($G$62:$G$3061=$G51)*($E$62:$E$3061=CF$6)*($I$62:$I$3061=$I51),$L$62:$L$3061,0))</f>
        <v>0</v>
      </c>
      <c r="CG51" s="406">
        <f t="array" ref="CG51">SUM(IF(($G$62:$G$3061=$G51)*($E$62:$E$3061=CG$6)*($I$62:$I$3061=$I51),$L$62:$L$3061,0))</f>
        <v>0</v>
      </c>
      <c r="CH51" s="406">
        <f t="array" ref="CH51">SUM(IF(($G$62:$G$3061=$G51)*($E$62:$E$3061=CH$6)*($I$62:$I$3061=$I51),$L$62:$L$3061,0))</f>
        <v>0</v>
      </c>
      <c r="CI51" s="406">
        <f t="array" ref="CI51">SUM(IF(($G$62:$G$3061=$G51)*($E$62:$E$3061=CI$6)*($I$62:$I$3061=$I51),$L$62:$L$3061,0))</f>
        <v>0</v>
      </c>
      <c r="CJ51" s="406">
        <f t="array" ref="CJ51">SUM(IF(($G$62:$G$3061=$G51)*($E$62:$E$3061=CJ$6)*($I$62:$I$3061=$I51),$L$62:$L$3061,0))</f>
        <v>0</v>
      </c>
      <c r="CK51" s="406">
        <f t="array" ref="CK51">SUM(IF(($G$62:$G$3061=$G51)*($E$62:$E$3061=CK$6)*($I$62:$I$3061=$I51),$L$62:$L$3061,0))</f>
        <v>0</v>
      </c>
      <c r="CL51" s="406">
        <f t="array" ref="CL51">SUM(IF(($G$62:$G$3061=$G51)*($E$62:$E$3061=CL$6)*($I$62:$I$3061=$I51),$L$62:$L$3061,0))</f>
        <v>0</v>
      </c>
      <c r="CM51" s="406">
        <f t="array" ref="CM51">SUM(IF(($G$62:$G$3061=$G51)*($E$62:$E$3061=CM$6)*($I$62:$I$3061=$I51),$L$62:$L$3061,0))</f>
        <v>0</v>
      </c>
      <c r="CN51" s="406">
        <f t="array" ref="CN51">SUM(IF(($G$62:$G$3061=$G51)*($E$62:$E$3061=CN$6)*($I$62:$I$3061=$I51),$L$62:$L$3061,0))</f>
        <v>0</v>
      </c>
      <c r="CO51" s="406">
        <f t="array" ref="CO51">SUM(IF(($G$62:$G$3061=$G51)*($E$62:$E$3061=CO$6)*($I$62:$I$3061=$I51),$L$62:$L$3061,0))</f>
        <v>0</v>
      </c>
      <c r="CP51" s="406">
        <f t="array" ref="CP51">SUM(IF(($G$62:$G$3061=$G51)*($E$62:$E$3061=CP$6)*($I$62:$I$3061=$I51),$L$62:$L$3061,0))</f>
        <v>0</v>
      </c>
      <c r="CQ51" s="406">
        <f t="array" ref="CQ51">SUM(IF(($G$62:$G$3061=$G51)*($E$62:$E$3061=CQ$6)*($I$62:$I$3061=$I51),$L$62:$L$3061,0))</f>
        <v>0</v>
      </c>
      <c r="CR51" s="406">
        <f t="array" ref="CR51">SUM(IF(($G$62:$G$3061=$G51)*($E$62:$E$3061=CR$6)*($I$62:$I$3061=$I51),$L$62:$L$3061,0))</f>
        <v>0</v>
      </c>
      <c r="CS51" s="406">
        <f t="array" ref="CS51">SUM(IF(($G$62:$G$3061=$G51)*($E$62:$E$3061=CS$6)*($I$62:$I$3061=$I51),$L$62:$L$3061,0))</f>
        <v>0</v>
      </c>
      <c r="CT51" s="406">
        <f t="array" ref="CT51">SUM(IF(($G$62:$G$3061=$G51)*($E$62:$E$3061=CT$6)*($I$62:$I$3061=$I51),$L$62:$L$3061,0))</f>
        <v>0</v>
      </c>
      <c r="CU51" s="406">
        <f t="array" ref="CU51">SUM(IF(($G$62:$G$3061=$G51)*($E$62:$E$3061=CU$6)*($I$62:$I$3061=$I51),$L$62:$L$3061,0))</f>
        <v>0</v>
      </c>
      <c r="CV51" s="406">
        <f t="array" ref="CV51">SUM(IF(($G$62:$G$3061=$G51)*($E$62:$E$3061=CV$6)*($I$62:$I$3061=$I51),$L$62:$L$3061,0))</f>
        <v>0</v>
      </c>
      <c r="CW51" s="406">
        <f t="array" ref="CW51">SUM(IF(($G$62:$G$3061=$G51)*($E$62:$E$3061=CW$6)*($I$62:$I$3061=$I51),$L$62:$L$3061,0))</f>
        <v>0</v>
      </c>
      <c r="CX51" s="406">
        <f t="array" ref="CX51">SUM(IF(($G$62:$G$3061=$G51)*($E$62:$E$3061=CX$6)*($I$62:$I$3061=$I51),$L$62:$L$3061,0))</f>
        <v>0</v>
      </c>
      <c r="CY51" s="406">
        <f t="array" ref="CY51">SUM(IF(($G$62:$G$3061=$G51)*($E$62:$E$3061=CY$6)*($I$62:$I$3061=$I51),$L$62:$L$3061,0))</f>
        <v>0</v>
      </c>
      <c r="CZ51" s="406">
        <f t="array" ref="CZ51">SUM(IF(($G$62:$G$3061=$G51)*($E$62:$E$3061=CZ$6)*($I$62:$I$3061=$I51),$L$62:$L$3061,0))</f>
        <v>0</v>
      </c>
      <c r="DA51" s="406">
        <f t="array" ref="DA51">SUM(IF(($G$62:$G$3061=$G51)*($E$62:$E$3061=DA$6)*($I$62:$I$3061=$I51),$L$62:$L$3061,0))</f>
        <v>0</v>
      </c>
      <c r="DB51" s="406">
        <f t="array" ref="DB51">SUM(IF(($G$62:$G$3061=$G51)*($E$62:$E$3061=DB$6)*($I$62:$I$3061=$I51),$L$62:$L$3061,0))</f>
        <v>0</v>
      </c>
      <c r="DC51" s="406">
        <f t="array" ref="DC51">SUM(IF(($G$62:$G$3061=$G51)*($E$62:$E$3061=DC$6)*($I$62:$I$3061=$I51),$L$62:$L$3061,0))</f>
        <v>0</v>
      </c>
      <c r="DD51" s="406">
        <f t="array" ref="DD51">SUM(IF(($G$62:$G$3061=$G51)*($E$62:$E$3061=DD$6)*($I$62:$I$3061=$I51),$L$62:$L$3061,0))</f>
        <v>0</v>
      </c>
      <c r="DE51" s="406">
        <f t="array" ref="DE51">SUM(IF(($G$62:$G$3061=$G51)*($E$62:$E$3061=DE$6)*($I$62:$I$3061=$I51),$L$62:$L$3061,0))</f>
        <v>0</v>
      </c>
      <c r="DF51" s="406">
        <f t="array" ref="DF51">SUM(IF(($G$62:$G$3061=$G51)*($E$62:$E$3061=DF$6)*($I$62:$I$3061=$I51),$L$62:$L$3061,0))</f>
        <v>0</v>
      </c>
      <c r="DG51" s="406">
        <f t="array" ref="DG51">SUM(IF(($G$62:$G$3061=$G51)*($E$62:$E$3061=DG$6)*($I$62:$I$3061=$I51),$L$62:$L$3061,0))</f>
        <v>0</v>
      </c>
      <c r="DH51" s="406">
        <f t="array" ref="DH51">SUM(IF(($G$62:$G$3061=$G51)*($E$62:$E$3061=DH$6)*($I$62:$I$3061=$I51),$L$62:$L$3061,0))</f>
        <v>0</v>
      </c>
      <c r="DI51" s="406">
        <f t="array" ref="DI51">SUM(IF(($G$62:$G$3061=$G51)*($E$62:$E$3061=DI$6)*($I$62:$I$3061=$I51),$L$62:$L$3061,0))</f>
        <v>0</v>
      </c>
      <c r="DJ51" s="406">
        <f t="array" ref="DJ51">SUM(IF(($G$62:$G$3061=$G51)*($E$62:$E$3061=DJ$6)*($I$62:$I$3061=$I51),$L$62:$L$3061,0))</f>
        <v>0</v>
      </c>
      <c r="DK51" s="406">
        <f t="array" ref="DK51">SUM(IF(($G$62:$G$3061=$G51)*($E$62:$E$3061=DK$6)*($I$62:$I$3061=$I51),$L$62:$L$3061,0))</f>
        <v>0</v>
      </c>
      <c r="DL51" s="406">
        <f t="array" ref="DL51">SUM(IF(($G$62:$G$3061=$G51)*($E$62:$E$3061=DL$6)*($I$62:$I$3061=$I51),$L$62:$L$3061,0))</f>
        <v>0</v>
      </c>
      <c r="DM51" s="406">
        <f t="array" ref="DM51">SUM(IF(($G$62:$G$3061=$G51)*($E$62:$E$3061=DM$6)*($I$62:$I$3061=$I51),$L$62:$L$3061,0))</f>
        <v>0</v>
      </c>
      <c r="DN51" s="406">
        <f t="array" ref="DN51">SUM(IF(($G$62:$G$3061=$G51)*($E$62:$E$3061=DN$6)*($I$62:$I$3061=$I51),$L$62:$L$3061,0))</f>
        <v>0</v>
      </c>
      <c r="DO51" s="406">
        <f t="array" ref="DO51">SUM(IF(($G$62:$G$3061=$G51)*($E$62:$E$3061=DO$6)*($I$62:$I$3061=$I51),$L$62:$L$3061,0))</f>
        <v>0</v>
      </c>
      <c r="DP51" s="406">
        <f t="array" ref="DP51">SUM(IF(($G$62:$G$3061=$G51)*($E$62:$E$3061=DP$6)*($I$62:$I$3061=$I51),$L$62:$L$3061,0))</f>
        <v>0</v>
      </c>
      <c r="DQ51" s="406">
        <f t="array" ref="DQ51">SUM(IF(($G$62:$G$3061=$G51)*($E$62:$E$3061=DQ$6)*($I$62:$I$3061=$I51),$L$62:$L$3061,0))</f>
        <v>0</v>
      </c>
      <c r="DR51" s="406">
        <f t="array" ref="DR51">SUM(IF(($G$62:$G$3061=$G51)*($E$62:$E$3061=DR$6)*($I$62:$I$3061=$I51),$L$62:$L$3061,0))</f>
        <v>0</v>
      </c>
      <c r="DS51" s="406">
        <f t="array" ref="DS51">SUM(IF(($G$62:$G$3061=$G51)*($E$62:$E$3061=DS$6)*($I$62:$I$3061=$I51),$L$62:$L$3061,0))</f>
        <v>0</v>
      </c>
      <c r="DT51" s="406">
        <f t="array" ref="DT51">SUM(IF(($G$62:$G$3061=$G51)*($E$62:$E$3061=DT$6)*($I$62:$I$3061=$I51),$L$62:$L$3061,0))</f>
        <v>0</v>
      </c>
      <c r="DU51" s="406">
        <f t="array" ref="DU51">SUM(IF(($G$62:$G$3061=$G51)*($E$62:$E$3061=DU$6)*($I$62:$I$3061=$I51),$L$62:$L$3061,0))</f>
        <v>0</v>
      </c>
    </row>
    <row r="52" spans="3:125" ht="14.25" hidden="1" customHeight="1" x14ac:dyDescent="0.15">
      <c r="C52" s="362"/>
      <c r="D52" s="362"/>
      <c r="E52" s="354" t="str">
        <f t="shared" si="1"/>
        <v/>
      </c>
      <c r="F52" s="362"/>
      <c r="G52" s="362" t="str">
        <f>G51</f>
        <v>会議場</v>
      </c>
      <c r="H52" s="407"/>
      <c r="I52" s="531" t="str">
        <f>IF(COUNT(U51:AI51)-COUNTIF(U51:AI51,0)&lt;=1,"",INDEX($U$5:$AI$5,0,MATCH(LARGE(U51:AI51,2),U51:AI51,0)))</f>
        <v/>
      </c>
      <c r="J52" s="408"/>
      <c r="K52" s="408"/>
      <c r="L52" s="408"/>
      <c r="M52" s="408"/>
      <c r="N52" s="410"/>
      <c r="O52" s="410"/>
      <c r="P52" s="82"/>
      <c r="R52" s="1" t="str">
        <f>IF(R51="","",IF(L51-R51=0,"",L51-R51))</f>
        <v/>
      </c>
      <c r="S52" s="162" t="str">
        <f t="shared" si="7"/>
        <v/>
      </c>
      <c r="U52" s="406"/>
      <c r="V52" s="406"/>
      <c r="W52" s="406"/>
      <c r="X52" s="406"/>
      <c r="Y52" s="406"/>
      <c r="Z52" s="406"/>
      <c r="AA52" s="406"/>
      <c r="AB52" s="406"/>
      <c r="AC52" s="406"/>
      <c r="AD52" s="406"/>
      <c r="AE52" s="406"/>
      <c r="AF52" s="406"/>
      <c r="AG52" s="406"/>
      <c r="AH52" s="406"/>
      <c r="AI52" s="406"/>
      <c r="AS52" s="406">
        <f t="array" ref="AS52">SUM(IF(($G$62:$G$3061=$G52)*($E$62:$E$3061=AS$6)*($I$62:$I$3061=$I52),$L$62:$L$3061,0))</f>
        <v>0</v>
      </c>
      <c r="AT52" s="406">
        <f t="array" ref="AT52">SUM(IF(($G$62:$G$3061=$G52)*($E$62:$E$3061=AT$6)*($I$62:$I$3061=$I52),$L$62:$L$3061,0))</f>
        <v>0</v>
      </c>
      <c r="AU52" s="406">
        <f t="array" ref="AU52">SUM(IF(($G$62:$G$3061=$G52)*($E$62:$E$3061=AU$6)*($I$62:$I$3061=$I52),$L$62:$L$3061,0))</f>
        <v>0</v>
      </c>
      <c r="AV52" s="406">
        <f t="array" ref="AV52">SUM(IF(($G$62:$G$3061=$G52)*($E$62:$E$3061=AV$6)*($I$62:$I$3061=$I52),$L$62:$L$3061,0))</f>
        <v>0</v>
      </c>
      <c r="AW52" s="406">
        <f t="array" ref="AW52">SUM(IF(($G$62:$G$3061=$G52)*($E$62:$E$3061=AW$6)*($I$62:$I$3061=$I52),$L$62:$L$3061,0))</f>
        <v>0</v>
      </c>
      <c r="AX52" s="406">
        <f t="array" ref="AX52">SUM(IF(($G$62:$G$3061=$G52)*($E$62:$E$3061=AX$6)*($I$62:$I$3061=$I52),$L$62:$L$3061,0))</f>
        <v>0</v>
      </c>
      <c r="AY52" s="406">
        <f t="array" ref="AY52">SUM(IF(($G$62:$G$3061=$G52)*($E$62:$E$3061=AY$6)*($I$62:$I$3061=$I52),$L$62:$L$3061,0))</f>
        <v>0</v>
      </c>
      <c r="AZ52" s="406">
        <f t="array" ref="AZ52">SUM(IF(($G$62:$G$3061=$G52)*($E$62:$E$3061=AZ$6)*($I$62:$I$3061=$I52),$L$62:$L$3061,0))</f>
        <v>0</v>
      </c>
      <c r="BA52" s="406">
        <f t="array" ref="BA52">SUM(IF(($G$62:$G$3061=$G52)*($E$62:$E$3061=BA$6)*($I$62:$I$3061=$I52),$L$62:$L$3061,0))</f>
        <v>0</v>
      </c>
      <c r="BB52" s="406">
        <f t="array" ref="BB52">SUM(IF(($G$62:$G$3061=$G52)*($E$62:$E$3061=BB$6)*($I$62:$I$3061=$I52),$L$62:$L$3061,0))</f>
        <v>0</v>
      </c>
      <c r="BC52" s="406">
        <f t="array" ref="BC52">SUM(IF(($G$62:$G$3061=$G52)*($E$62:$E$3061=BC$6)*($I$62:$I$3061=$I52),$L$62:$L$3061,0))</f>
        <v>0</v>
      </c>
      <c r="BD52" s="406">
        <f t="array" ref="BD52">SUM(IF(($G$62:$G$3061=$G52)*($E$62:$E$3061=BD$6)*($I$62:$I$3061=$I52),$L$62:$L$3061,0))</f>
        <v>0</v>
      </c>
      <c r="BE52" s="406">
        <f t="array" ref="BE52">SUM(IF(($G$62:$G$3061=$G52)*($E$62:$E$3061=BE$6)*($I$62:$I$3061=$I52),$L$62:$L$3061,0))</f>
        <v>0</v>
      </c>
      <c r="BF52" s="406">
        <f t="array" ref="BF52">SUM(IF(($G$62:$G$3061=$G52)*($E$62:$E$3061=BF$6)*($I$62:$I$3061=$I52),$L$62:$L$3061,0))</f>
        <v>0</v>
      </c>
      <c r="BG52" s="406">
        <f t="array" ref="BG52">SUM(IF(($G$62:$G$3061=$G52)*($E$62:$E$3061=BG$6)*($I$62:$I$3061=$I52),$L$62:$L$3061,0))</f>
        <v>0</v>
      </c>
      <c r="BH52" s="406">
        <f t="array" ref="BH52">SUM(IF(($G$62:$G$3061=$G52)*($E$62:$E$3061=BH$6)*($I$62:$I$3061=$I52),$L$62:$L$3061,0))</f>
        <v>0</v>
      </c>
      <c r="BI52" s="406">
        <f t="array" ref="BI52">SUM(IF(($G$62:$G$3061=$G52)*($E$62:$E$3061=BI$6)*($I$62:$I$3061=$I52),$L$62:$L$3061,0))</f>
        <v>0</v>
      </c>
      <c r="BJ52" s="406">
        <f t="array" ref="BJ52">SUM(IF(($G$62:$G$3061=$G52)*($E$62:$E$3061=BJ$6)*($I$62:$I$3061=$I52),$L$62:$L$3061,0))</f>
        <v>0</v>
      </c>
      <c r="BK52" s="406">
        <f t="array" ref="BK52">SUM(IF(($G$62:$G$3061=$G52)*($E$62:$E$3061=BK$6)*($I$62:$I$3061=$I52),$L$62:$L$3061,0))</f>
        <v>0</v>
      </c>
      <c r="BL52" s="406">
        <f t="array" ref="BL52">SUM(IF(($G$62:$G$3061=$G52)*($E$62:$E$3061=BL$6)*($I$62:$I$3061=$I52),$L$62:$L$3061,0))</f>
        <v>0</v>
      </c>
      <c r="BM52" s="406">
        <f t="array" ref="BM52">SUM(IF(($G$62:$G$3061=$G52)*($E$62:$E$3061=BM$6)*($I$62:$I$3061=$I52),$L$62:$L$3061,0))</f>
        <v>0</v>
      </c>
      <c r="BN52" s="406">
        <f t="array" ref="BN52">SUM(IF(($G$62:$G$3061=$G52)*($E$62:$E$3061=BN$6)*($I$62:$I$3061=$I52),$L$62:$L$3061,0))</f>
        <v>0</v>
      </c>
      <c r="BO52" s="406">
        <f t="array" ref="BO52">SUM(IF(($G$62:$G$3061=$G52)*($E$62:$E$3061=BO$6)*($I$62:$I$3061=$I52),$L$62:$L$3061,0))</f>
        <v>0</v>
      </c>
      <c r="BP52" s="406">
        <f t="array" ref="BP52">SUM(IF(($G$62:$G$3061=$G52)*($E$62:$E$3061=BP$6)*($I$62:$I$3061=$I52),$L$62:$L$3061,0))</f>
        <v>0</v>
      </c>
      <c r="BQ52" s="406">
        <f t="array" ref="BQ52">SUM(IF(($G$62:$G$3061=$G52)*($E$62:$E$3061=BQ$6)*($I$62:$I$3061=$I52),$L$62:$L$3061,0))</f>
        <v>0</v>
      </c>
      <c r="BR52" s="406">
        <f t="array" ref="BR52">SUM(IF(($G$62:$G$3061=$G52)*($E$62:$E$3061=BR$6)*($I$62:$I$3061=$I52),$L$62:$L$3061,0))</f>
        <v>0</v>
      </c>
      <c r="BS52" s="406">
        <f t="array" ref="BS52">SUM(IF(($G$62:$G$3061=$G52)*($E$62:$E$3061=BS$6)*($I$62:$I$3061=$I52),$L$62:$L$3061,0))</f>
        <v>0</v>
      </c>
      <c r="BT52" s="406">
        <f t="array" ref="BT52">SUM(IF(($G$62:$G$3061=$G52)*($E$62:$E$3061=BT$6)*($I$62:$I$3061=$I52),$L$62:$L$3061,0))</f>
        <v>0</v>
      </c>
      <c r="BU52" s="406">
        <f t="array" ref="BU52">SUM(IF(($G$62:$G$3061=$G52)*($E$62:$E$3061=BU$6)*($I$62:$I$3061=$I52),$L$62:$L$3061,0))</f>
        <v>0</v>
      </c>
      <c r="BV52" s="406">
        <f t="array" ref="BV52">SUM(IF(($G$62:$G$3061=$G52)*($E$62:$E$3061=BV$6)*($I$62:$I$3061=$I52),$L$62:$L$3061,0))</f>
        <v>0</v>
      </c>
      <c r="BW52" s="406">
        <f t="array" ref="BW52">SUM(IF(($G$62:$G$3061=$G52)*($E$62:$E$3061=BW$6)*($I$62:$I$3061=$I52),$L$62:$L$3061,0))</f>
        <v>0</v>
      </c>
      <c r="BX52" s="406">
        <f t="array" ref="BX52">SUM(IF(($G$62:$G$3061=$G52)*($E$62:$E$3061=BX$6)*($I$62:$I$3061=$I52),$L$62:$L$3061,0))</f>
        <v>0</v>
      </c>
      <c r="BY52" s="406">
        <f t="array" ref="BY52">SUM(IF(($G$62:$G$3061=$G52)*($E$62:$E$3061=BY$6)*($I$62:$I$3061=$I52),$L$62:$L$3061,0))</f>
        <v>0</v>
      </c>
      <c r="BZ52" s="406">
        <f t="array" ref="BZ52">SUM(IF(($G$62:$G$3061=$G52)*($E$62:$E$3061=BZ$6)*($I$62:$I$3061=$I52),$L$62:$L$3061,0))</f>
        <v>0</v>
      </c>
      <c r="CA52" s="406">
        <f t="array" ref="CA52">SUM(IF(($G$62:$G$3061=$G52)*($E$62:$E$3061=CA$6)*($I$62:$I$3061=$I52),$L$62:$L$3061,0))</f>
        <v>0</v>
      </c>
      <c r="CB52" s="406">
        <f t="array" ref="CB52">SUM(IF(($G$62:$G$3061=$G52)*($E$62:$E$3061=CB$6)*($I$62:$I$3061=$I52),$L$62:$L$3061,0))</f>
        <v>0</v>
      </c>
      <c r="CC52" s="406">
        <f t="array" ref="CC52">SUM(IF(($G$62:$G$3061=$G52)*($E$62:$E$3061=CC$6)*($I$62:$I$3061=$I52),$L$62:$L$3061,0))</f>
        <v>0</v>
      </c>
      <c r="CD52" s="406">
        <f t="array" ref="CD52">SUM(IF(($G$62:$G$3061=$G52)*($E$62:$E$3061=CD$6)*($I$62:$I$3061=$I52),$L$62:$L$3061,0))</f>
        <v>0</v>
      </c>
      <c r="CE52" s="406">
        <f t="array" ref="CE52">SUM(IF(($G$62:$G$3061=$G52)*($E$62:$E$3061=CE$6)*($I$62:$I$3061=$I52),$L$62:$L$3061,0))</f>
        <v>0</v>
      </c>
      <c r="CF52" s="406">
        <f t="array" ref="CF52">SUM(IF(($G$62:$G$3061=$G52)*($E$62:$E$3061=CF$6)*($I$62:$I$3061=$I52),$L$62:$L$3061,0))</f>
        <v>0</v>
      </c>
      <c r="CG52" s="406">
        <f t="array" ref="CG52">SUM(IF(($G$62:$G$3061=$G52)*($E$62:$E$3061=CG$6)*($I$62:$I$3061=$I52),$L$62:$L$3061,0))</f>
        <v>0</v>
      </c>
      <c r="CH52" s="406">
        <f t="array" ref="CH52">SUM(IF(($G$62:$G$3061=$G52)*($E$62:$E$3061=CH$6)*($I$62:$I$3061=$I52),$L$62:$L$3061,0))</f>
        <v>0</v>
      </c>
      <c r="CI52" s="406">
        <f t="array" ref="CI52">SUM(IF(($G$62:$G$3061=$G52)*($E$62:$E$3061=CI$6)*($I$62:$I$3061=$I52),$L$62:$L$3061,0))</f>
        <v>0</v>
      </c>
      <c r="CJ52" s="406">
        <f t="array" ref="CJ52">SUM(IF(($G$62:$G$3061=$G52)*($E$62:$E$3061=CJ$6)*($I$62:$I$3061=$I52),$L$62:$L$3061,0))</f>
        <v>0</v>
      </c>
      <c r="CK52" s="406">
        <f t="array" ref="CK52">SUM(IF(($G$62:$G$3061=$G52)*($E$62:$E$3061=CK$6)*($I$62:$I$3061=$I52),$L$62:$L$3061,0))</f>
        <v>0</v>
      </c>
      <c r="CL52" s="406">
        <f t="array" ref="CL52">SUM(IF(($G$62:$G$3061=$G52)*($E$62:$E$3061=CL$6)*($I$62:$I$3061=$I52),$L$62:$L$3061,0))</f>
        <v>0</v>
      </c>
      <c r="CM52" s="406">
        <f t="array" ref="CM52">SUM(IF(($G$62:$G$3061=$G52)*($E$62:$E$3061=CM$6)*($I$62:$I$3061=$I52),$L$62:$L$3061,0))</f>
        <v>0</v>
      </c>
      <c r="CN52" s="406">
        <f t="array" ref="CN52">SUM(IF(($G$62:$G$3061=$G52)*($E$62:$E$3061=CN$6)*($I$62:$I$3061=$I52),$L$62:$L$3061,0))</f>
        <v>0</v>
      </c>
      <c r="CO52" s="406">
        <f t="array" ref="CO52">SUM(IF(($G$62:$G$3061=$G52)*($E$62:$E$3061=CO$6)*($I$62:$I$3061=$I52),$L$62:$L$3061,0))</f>
        <v>0</v>
      </c>
      <c r="CP52" s="406">
        <f t="array" ref="CP52">SUM(IF(($G$62:$G$3061=$G52)*($E$62:$E$3061=CP$6)*($I$62:$I$3061=$I52),$L$62:$L$3061,0))</f>
        <v>0</v>
      </c>
      <c r="CQ52" s="406">
        <f t="array" ref="CQ52">SUM(IF(($G$62:$G$3061=$G52)*($E$62:$E$3061=CQ$6)*($I$62:$I$3061=$I52),$L$62:$L$3061,0))</f>
        <v>0</v>
      </c>
      <c r="CR52" s="406">
        <f t="array" ref="CR52">SUM(IF(($G$62:$G$3061=$G52)*($E$62:$E$3061=CR$6)*($I$62:$I$3061=$I52),$L$62:$L$3061,0))</f>
        <v>0</v>
      </c>
      <c r="CS52" s="406">
        <f t="array" ref="CS52">SUM(IF(($G$62:$G$3061=$G52)*($E$62:$E$3061=CS$6)*($I$62:$I$3061=$I52),$L$62:$L$3061,0))</f>
        <v>0</v>
      </c>
      <c r="CT52" s="406">
        <f t="array" ref="CT52">SUM(IF(($G$62:$G$3061=$G52)*($E$62:$E$3061=CT$6)*($I$62:$I$3061=$I52),$L$62:$L$3061,0))</f>
        <v>0</v>
      </c>
      <c r="CU52" s="406">
        <f t="array" ref="CU52">SUM(IF(($G$62:$G$3061=$G52)*($E$62:$E$3061=CU$6)*($I$62:$I$3061=$I52),$L$62:$L$3061,0))</f>
        <v>0</v>
      </c>
      <c r="CV52" s="406">
        <f t="array" ref="CV52">SUM(IF(($G$62:$G$3061=$G52)*($E$62:$E$3061=CV$6)*($I$62:$I$3061=$I52),$L$62:$L$3061,0))</f>
        <v>0</v>
      </c>
      <c r="CW52" s="406">
        <f t="array" ref="CW52">SUM(IF(($G$62:$G$3061=$G52)*($E$62:$E$3061=CW$6)*($I$62:$I$3061=$I52),$L$62:$L$3061,0))</f>
        <v>0</v>
      </c>
      <c r="CX52" s="406">
        <f t="array" ref="CX52">SUM(IF(($G$62:$G$3061=$G52)*($E$62:$E$3061=CX$6)*($I$62:$I$3061=$I52),$L$62:$L$3061,0))</f>
        <v>0</v>
      </c>
      <c r="CY52" s="406">
        <f t="array" ref="CY52">SUM(IF(($G$62:$G$3061=$G52)*($E$62:$E$3061=CY$6)*($I$62:$I$3061=$I52),$L$62:$L$3061,0))</f>
        <v>0</v>
      </c>
      <c r="CZ52" s="406">
        <f t="array" ref="CZ52">SUM(IF(($G$62:$G$3061=$G52)*($E$62:$E$3061=CZ$6)*($I$62:$I$3061=$I52),$L$62:$L$3061,0))</f>
        <v>0</v>
      </c>
      <c r="DA52" s="406">
        <f t="array" ref="DA52">SUM(IF(($G$62:$G$3061=$G52)*($E$62:$E$3061=DA$6)*($I$62:$I$3061=$I52),$L$62:$L$3061,0))</f>
        <v>0</v>
      </c>
      <c r="DB52" s="406">
        <f t="array" ref="DB52">SUM(IF(($G$62:$G$3061=$G52)*($E$62:$E$3061=DB$6)*($I$62:$I$3061=$I52),$L$62:$L$3061,0))</f>
        <v>0</v>
      </c>
      <c r="DC52" s="406">
        <f t="array" ref="DC52">SUM(IF(($G$62:$G$3061=$G52)*($E$62:$E$3061=DC$6)*($I$62:$I$3061=$I52),$L$62:$L$3061,0))</f>
        <v>0</v>
      </c>
      <c r="DD52" s="406">
        <f t="array" ref="DD52">SUM(IF(($G$62:$G$3061=$G52)*($E$62:$E$3061=DD$6)*($I$62:$I$3061=$I52),$L$62:$L$3061,0))</f>
        <v>0</v>
      </c>
      <c r="DE52" s="406">
        <f t="array" ref="DE52">SUM(IF(($G$62:$G$3061=$G52)*($E$62:$E$3061=DE$6)*($I$62:$I$3061=$I52),$L$62:$L$3061,0))</f>
        <v>0</v>
      </c>
      <c r="DF52" s="406">
        <f t="array" ref="DF52">SUM(IF(($G$62:$G$3061=$G52)*($E$62:$E$3061=DF$6)*($I$62:$I$3061=$I52),$L$62:$L$3061,0))</f>
        <v>0</v>
      </c>
      <c r="DG52" s="406">
        <f t="array" ref="DG52">SUM(IF(($G$62:$G$3061=$G52)*($E$62:$E$3061=DG$6)*($I$62:$I$3061=$I52),$L$62:$L$3061,0))</f>
        <v>0</v>
      </c>
      <c r="DH52" s="406">
        <f t="array" ref="DH52">SUM(IF(($G$62:$G$3061=$G52)*($E$62:$E$3061=DH$6)*($I$62:$I$3061=$I52),$L$62:$L$3061,0))</f>
        <v>0</v>
      </c>
      <c r="DI52" s="406">
        <f t="array" ref="DI52">SUM(IF(($G$62:$G$3061=$G52)*($E$62:$E$3061=DI$6)*($I$62:$I$3061=$I52),$L$62:$L$3061,0))</f>
        <v>0</v>
      </c>
      <c r="DJ52" s="406">
        <f t="array" ref="DJ52">SUM(IF(($G$62:$G$3061=$G52)*($E$62:$E$3061=DJ$6)*($I$62:$I$3061=$I52),$L$62:$L$3061,0))</f>
        <v>0</v>
      </c>
      <c r="DK52" s="406">
        <f t="array" ref="DK52">SUM(IF(($G$62:$G$3061=$G52)*($E$62:$E$3061=DK$6)*($I$62:$I$3061=$I52),$L$62:$L$3061,0))</f>
        <v>0</v>
      </c>
      <c r="DL52" s="406">
        <f t="array" ref="DL52">SUM(IF(($G$62:$G$3061=$G52)*($E$62:$E$3061=DL$6)*($I$62:$I$3061=$I52),$L$62:$L$3061,0))</f>
        <v>0</v>
      </c>
      <c r="DM52" s="406">
        <f t="array" ref="DM52">SUM(IF(($G$62:$G$3061=$G52)*($E$62:$E$3061=DM$6)*($I$62:$I$3061=$I52),$L$62:$L$3061,0))</f>
        <v>0</v>
      </c>
      <c r="DN52" s="406">
        <f t="array" ref="DN52">SUM(IF(($G$62:$G$3061=$G52)*($E$62:$E$3061=DN$6)*($I$62:$I$3061=$I52),$L$62:$L$3061,0))</f>
        <v>0</v>
      </c>
      <c r="DO52" s="406">
        <f t="array" ref="DO52">SUM(IF(($G$62:$G$3061=$G52)*($E$62:$E$3061=DO$6)*($I$62:$I$3061=$I52),$L$62:$L$3061,0))</f>
        <v>0</v>
      </c>
      <c r="DP52" s="406">
        <f t="array" ref="DP52">SUM(IF(($G$62:$G$3061=$G52)*($E$62:$E$3061=DP$6)*($I$62:$I$3061=$I52),$L$62:$L$3061,0))</f>
        <v>0</v>
      </c>
      <c r="DQ52" s="406">
        <f t="array" ref="DQ52">SUM(IF(($G$62:$G$3061=$G52)*($E$62:$E$3061=DQ$6)*($I$62:$I$3061=$I52),$L$62:$L$3061,0))</f>
        <v>0</v>
      </c>
      <c r="DR52" s="406">
        <f t="array" ref="DR52">SUM(IF(($G$62:$G$3061=$G52)*($E$62:$E$3061=DR$6)*($I$62:$I$3061=$I52),$L$62:$L$3061,0))</f>
        <v>0</v>
      </c>
      <c r="DS52" s="406">
        <f t="array" ref="DS52">SUM(IF(($G$62:$G$3061=$G52)*($E$62:$E$3061=DS$6)*($I$62:$I$3061=$I52),$L$62:$L$3061,0))</f>
        <v>0</v>
      </c>
      <c r="DT52" s="406">
        <f t="array" ref="DT52">SUM(IF(($G$62:$G$3061=$G52)*($E$62:$E$3061=DT$6)*($I$62:$I$3061=$I52),$L$62:$L$3061,0))</f>
        <v>0</v>
      </c>
      <c r="DU52" s="406">
        <f t="array" ref="DU52">SUM(IF(($G$62:$G$3061=$G52)*($E$62:$E$3061=DU$6)*($I$62:$I$3061=$I52),$L$62:$L$3061,0))</f>
        <v>0</v>
      </c>
    </row>
    <row r="53" spans="3:125" ht="14.25" hidden="1" customHeight="1" x14ac:dyDescent="0.15">
      <c r="C53" s="362"/>
      <c r="D53" s="362"/>
      <c r="E53" s="354" t="str">
        <f t="shared" si="1"/>
        <v/>
      </c>
      <c r="F53" s="362"/>
      <c r="G53" s="362" t="s">
        <v>201</v>
      </c>
      <c r="H53" s="407"/>
      <c r="I53" s="409" t="str">
        <f t="shared" si="5"/>
        <v/>
      </c>
      <c r="J53" s="408"/>
      <c r="K53" s="408"/>
      <c r="L53" s="408">
        <f t="array" ref="L53">SUM(IF($G$62:$G$3061=$G53,$L$62:$L$3061,0))</f>
        <v>0</v>
      </c>
      <c r="M53" s="408"/>
      <c r="N53" s="410"/>
      <c r="O53" s="410"/>
      <c r="P53" s="82"/>
      <c r="R53" s="474" t="str">
        <f>IF(MAX(U53:AI53)=0,"",MAX(U53:AI53))</f>
        <v/>
      </c>
      <c r="S53" s="162" t="str">
        <f t="shared" si="6"/>
        <v/>
      </c>
      <c r="T53" s="1" t="str">
        <f>IF($L53=0,"",ROUND(SUMPRODUCT(U$6:AI$6,U53:AI53)/$L53,3))</f>
        <v/>
      </c>
      <c r="U53" s="406">
        <f t="array" ref="U53">SUM(IF(($G$62:$G$3061=$G53)*($I$62:$I$3061=U$5),$L$62:$L$3061,0))</f>
        <v>0</v>
      </c>
      <c r="V53" s="406">
        <f t="array" ref="V53">SUM(IF(($G$62:$G$3061=$G53)*($I$62:$I$3061=V$5),$L$62:$L$3061,0))</f>
        <v>0</v>
      </c>
      <c r="W53" s="406">
        <f t="array" ref="W53">SUM(IF(($G$62:$G$3061=$G53)*($I$62:$I$3061=W$5),$L$62:$L$3061,0))</f>
        <v>0</v>
      </c>
      <c r="X53" s="406">
        <f t="array" ref="X53">SUM(IF(($G$62:$G$3061=$G53)*($I$62:$I$3061=X$5),$L$62:$L$3061,0))</f>
        <v>0</v>
      </c>
      <c r="Y53" s="406">
        <f t="array" ref="Y53">SUM(IF(($G$62:$G$3061=$G53)*($I$62:$I$3061=Y$5),$L$62:$L$3061,0))</f>
        <v>0</v>
      </c>
      <c r="Z53" s="406">
        <f t="array" ref="Z53">SUM(IF(($G$62:$G$3061=$G53)*($I$62:$I$3061=Z$5),$L$62:$L$3061,0))</f>
        <v>0</v>
      </c>
      <c r="AA53" s="406">
        <f t="array" ref="AA53">SUM(IF(($G$62:$G$3061=$G53)*($I$62:$I$3061=AA$5),$L$62:$L$3061,0))</f>
        <v>0</v>
      </c>
      <c r="AB53" s="406">
        <f t="array" ref="AB53">SUM(IF(($G$62:$G$3061=$G53)*($I$62:$I$3061=AB$5),$L$62:$L$3061,0))</f>
        <v>0</v>
      </c>
      <c r="AC53" s="406">
        <f t="array" ref="AC53">SUM(IF(($G$62:$G$3061=$G53)*($I$62:$I$3061=AC$5),$L$62:$L$3061,0))</f>
        <v>0</v>
      </c>
      <c r="AD53" s="406">
        <f t="array" ref="AD53">SUM(IF(($G$62:$G$3061=$G53)*($I$62:$I$3061=AD$5),$L$62:$L$3061,0))</f>
        <v>0</v>
      </c>
      <c r="AE53" s="406">
        <f t="array" ref="AE53">SUM(IF(($G$62:$G$3061=$G53)*($I$62:$I$3061=AE$5),$L$62:$L$3061,0))</f>
        <v>0</v>
      </c>
      <c r="AF53" s="406">
        <f t="array" ref="AF53">SUM(IF(($G$62:$G$3061=$G53)*($I$62:$I$3061=AF$5),$L$62:$L$3061,0))</f>
        <v>0</v>
      </c>
      <c r="AG53" s="406">
        <f t="array" ref="AG53">SUM(IF(($G$62:$G$3061=$G53)*($I$62:$I$3061=AG$5),$L$62:$L$3061,0))</f>
        <v>0</v>
      </c>
      <c r="AH53" s="406">
        <f t="array" ref="AH53">SUM(IF(($G$62:$G$3061=$G53)*($I$62:$I$3061=AH$5),$L$62:$L$3061,0))</f>
        <v>0</v>
      </c>
      <c r="AI53" s="406">
        <f t="array" ref="AI53">SUM(IF(($G$62:$G$3061=$G53)*($I$62:$I$3061=AI$5),$L$62:$L$3061,0))</f>
        <v>0</v>
      </c>
      <c r="AS53" s="406">
        <f t="array" ref="AS53">SUM(IF(($G$62:$G$3061=$G53)*($E$62:$E$3061=AS$6)*($I$62:$I$3061=$I53),$L$62:$L$3061,0))</f>
        <v>0</v>
      </c>
      <c r="AT53" s="406">
        <f t="array" ref="AT53">SUM(IF(($G$62:$G$3061=$G53)*($E$62:$E$3061=AT$6)*($I$62:$I$3061=$I53),$L$62:$L$3061,0))</f>
        <v>0</v>
      </c>
      <c r="AU53" s="406">
        <f t="array" ref="AU53">SUM(IF(($G$62:$G$3061=$G53)*($E$62:$E$3061=AU$6)*($I$62:$I$3061=$I53),$L$62:$L$3061,0))</f>
        <v>0</v>
      </c>
      <c r="AV53" s="406">
        <f t="array" ref="AV53">SUM(IF(($G$62:$G$3061=$G53)*($E$62:$E$3061=AV$6)*($I$62:$I$3061=$I53),$L$62:$L$3061,0))</f>
        <v>0</v>
      </c>
      <c r="AW53" s="406">
        <f t="array" ref="AW53">SUM(IF(($G$62:$G$3061=$G53)*($E$62:$E$3061=AW$6)*($I$62:$I$3061=$I53),$L$62:$L$3061,0))</f>
        <v>0</v>
      </c>
      <c r="AX53" s="406">
        <f t="array" ref="AX53">SUM(IF(($G$62:$G$3061=$G53)*($E$62:$E$3061=AX$6)*($I$62:$I$3061=$I53),$L$62:$L$3061,0))</f>
        <v>0</v>
      </c>
      <c r="AY53" s="406">
        <f t="array" ref="AY53">SUM(IF(($G$62:$G$3061=$G53)*($E$62:$E$3061=AY$6)*($I$62:$I$3061=$I53),$L$62:$L$3061,0))</f>
        <v>0</v>
      </c>
      <c r="AZ53" s="406">
        <f t="array" ref="AZ53">SUM(IF(($G$62:$G$3061=$G53)*($E$62:$E$3061=AZ$6)*($I$62:$I$3061=$I53),$L$62:$L$3061,0))</f>
        <v>0</v>
      </c>
      <c r="BA53" s="406">
        <f t="array" ref="BA53">SUM(IF(($G$62:$G$3061=$G53)*($E$62:$E$3061=BA$6)*($I$62:$I$3061=$I53),$L$62:$L$3061,0))</f>
        <v>0</v>
      </c>
      <c r="BB53" s="406">
        <f t="array" ref="BB53">SUM(IF(($G$62:$G$3061=$G53)*($E$62:$E$3061=BB$6)*($I$62:$I$3061=$I53),$L$62:$L$3061,0))</f>
        <v>0</v>
      </c>
      <c r="BC53" s="406">
        <f t="array" ref="BC53">SUM(IF(($G$62:$G$3061=$G53)*($E$62:$E$3061=BC$6)*($I$62:$I$3061=$I53),$L$62:$L$3061,0))</f>
        <v>0</v>
      </c>
      <c r="BD53" s="406">
        <f t="array" ref="BD53">SUM(IF(($G$62:$G$3061=$G53)*($E$62:$E$3061=BD$6)*($I$62:$I$3061=$I53),$L$62:$L$3061,0))</f>
        <v>0</v>
      </c>
      <c r="BE53" s="406">
        <f t="array" ref="BE53">SUM(IF(($G$62:$G$3061=$G53)*($E$62:$E$3061=BE$6)*($I$62:$I$3061=$I53),$L$62:$L$3061,0))</f>
        <v>0</v>
      </c>
      <c r="BF53" s="406">
        <f t="array" ref="BF53">SUM(IF(($G$62:$G$3061=$G53)*($E$62:$E$3061=BF$6)*($I$62:$I$3061=$I53),$L$62:$L$3061,0))</f>
        <v>0</v>
      </c>
      <c r="BG53" s="406">
        <f t="array" ref="BG53">SUM(IF(($G$62:$G$3061=$G53)*($E$62:$E$3061=BG$6)*($I$62:$I$3061=$I53),$L$62:$L$3061,0))</f>
        <v>0</v>
      </c>
      <c r="BH53" s="406">
        <f t="array" ref="BH53">SUM(IF(($G$62:$G$3061=$G53)*($E$62:$E$3061=BH$6)*($I$62:$I$3061=$I53),$L$62:$L$3061,0))</f>
        <v>0</v>
      </c>
      <c r="BI53" s="406">
        <f t="array" ref="BI53">SUM(IF(($G$62:$G$3061=$G53)*($E$62:$E$3061=BI$6)*($I$62:$I$3061=$I53),$L$62:$L$3061,0))</f>
        <v>0</v>
      </c>
      <c r="BJ53" s="406">
        <f t="array" ref="BJ53">SUM(IF(($G$62:$G$3061=$G53)*($E$62:$E$3061=BJ$6)*($I$62:$I$3061=$I53),$L$62:$L$3061,0))</f>
        <v>0</v>
      </c>
      <c r="BK53" s="406">
        <f t="array" ref="BK53">SUM(IF(($G$62:$G$3061=$G53)*($E$62:$E$3061=BK$6)*($I$62:$I$3061=$I53),$L$62:$L$3061,0))</f>
        <v>0</v>
      </c>
      <c r="BL53" s="406">
        <f t="array" ref="BL53">SUM(IF(($G$62:$G$3061=$G53)*($E$62:$E$3061=BL$6)*($I$62:$I$3061=$I53),$L$62:$L$3061,0))</f>
        <v>0</v>
      </c>
      <c r="BM53" s="406">
        <f t="array" ref="BM53">SUM(IF(($G$62:$G$3061=$G53)*($E$62:$E$3061=BM$6)*($I$62:$I$3061=$I53),$L$62:$L$3061,0))</f>
        <v>0</v>
      </c>
      <c r="BN53" s="406">
        <f t="array" ref="BN53">SUM(IF(($G$62:$G$3061=$G53)*($E$62:$E$3061=BN$6)*($I$62:$I$3061=$I53),$L$62:$L$3061,0))</f>
        <v>0</v>
      </c>
      <c r="BO53" s="406">
        <f t="array" ref="BO53">SUM(IF(($G$62:$G$3061=$G53)*($E$62:$E$3061=BO$6)*($I$62:$I$3061=$I53),$L$62:$L$3061,0))</f>
        <v>0</v>
      </c>
      <c r="BP53" s="406">
        <f t="array" ref="BP53">SUM(IF(($G$62:$G$3061=$G53)*($E$62:$E$3061=BP$6)*($I$62:$I$3061=$I53),$L$62:$L$3061,0))</f>
        <v>0</v>
      </c>
      <c r="BQ53" s="406">
        <f t="array" ref="BQ53">SUM(IF(($G$62:$G$3061=$G53)*($E$62:$E$3061=BQ$6)*($I$62:$I$3061=$I53),$L$62:$L$3061,0))</f>
        <v>0</v>
      </c>
      <c r="BR53" s="406">
        <f t="array" ref="BR53">SUM(IF(($G$62:$G$3061=$G53)*($E$62:$E$3061=BR$6)*($I$62:$I$3061=$I53),$L$62:$L$3061,0))</f>
        <v>0</v>
      </c>
      <c r="BS53" s="406">
        <f t="array" ref="BS53">SUM(IF(($G$62:$G$3061=$G53)*($E$62:$E$3061=BS$6)*($I$62:$I$3061=$I53),$L$62:$L$3061,0))</f>
        <v>0</v>
      </c>
      <c r="BT53" s="406">
        <f t="array" ref="BT53">SUM(IF(($G$62:$G$3061=$G53)*($E$62:$E$3061=BT$6)*($I$62:$I$3061=$I53),$L$62:$L$3061,0))</f>
        <v>0</v>
      </c>
      <c r="BU53" s="406">
        <f t="array" ref="BU53">SUM(IF(($G$62:$G$3061=$G53)*($E$62:$E$3061=BU$6)*($I$62:$I$3061=$I53),$L$62:$L$3061,0))</f>
        <v>0</v>
      </c>
      <c r="BV53" s="406">
        <f t="array" ref="BV53">SUM(IF(($G$62:$G$3061=$G53)*($E$62:$E$3061=BV$6)*($I$62:$I$3061=$I53),$L$62:$L$3061,0))</f>
        <v>0</v>
      </c>
      <c r="BW53" s="406">
        <f t="array" ref="BW53">SUM(IF(($G$62:$G$3061=$G53)*($E$62:$E$3061=BW$6)*($I$62:$I$3061=$I53),$L$62:$L$3061,0))</f>
        <v>0</v>
      </c>
      <c r="BX53" s="406">
        <f t="array" ref="BX53">SUM(IF(($G$62:$G$3061=$G53)*($E$62:$E$3061=BX$6)*($I$62:$I$3061=$I53),$L$62:$L$3061,0))</f>
        <v>0</v>
      </c>
      <c r="BY53" s="406">
        <f t="array" ref="BY53">SUM(IF(($G$62:$G$3061=$G53)*($E$62:$E$3061=BY$6)*($I$62:$I$3061=$I53),$L$62:$L$3061,0))</f>
        <v>0</v>
      </c>
      <c r="BZ53" s="406">
        <f t="array" ref="BZ53">SUM(IF(($G$62:$G$3061=$G53)*($E$62:$E$3061=BZ$6)*($I$62:$I$3061=$I53),$L$62:$L$3061,0))</f>
        <v>0</v>
      </c>
      <c r="CA53" s="406">
        <f t="array" ref="CA53">SUM(IF(($G$62:$G$3061=$G53)*($E$62:$E$3061=CA$6)*($I$62:$I$3061=$I53),$L$62:$L$3061,0))</f>
        <v>0</v>
      </c>
      <c r="CB53" s="406">
        <f t="array" ref="CB53">SUM(IF(($G$62:$G$3061=$G53)*($E$62:$E$3061=CB$6)*($I$62:$I$3061=$I53),$L$62:$L$3061,0))</f>
        <v>0</v>
      </c>
      <c r="CC53" s="406">
        <f t="array" ref="CC53">SUM(IF(($G$62:$G$3061=$G53)*($E$62:$E$3061=CC$6)*($I$62:$I$3061=$I53),$L$62:$L$3061,0))</f>
        <v>0</v>
      </c>
      <c r="CD53" s="406">
        <f t="array" ref="CD53">SUM(IF(($G$62:$G$3061=$G53)*($E$62:$E$3061=CD$6)*($I$62:$I$3061=$I53),$L$62:$L$3061,0))</f>
        <v>0</v>
      </c>
      <c r="CE53" s="406">
        <f t="array" ref="CE53">SUM(IF(($G$62:$G$3061=$G53)*($E$62:$E$3061=CE$6)*($I$62:$I$3061=$I53),$L$62:$L$3061,0))</f>
        <v>0</v>
      </c>
      <c r="CF53" s="406">
        <f t="array" ref="CF53">SUM(IF(($G$62:$G$3061=$G53)*($E$62:$E$3061=CF$6)*($I$62:$I$3061=$I53),$L$62:$L$3061,0))</f>
        <v>0</v>
      </c>
      <c r="CG53" s="406">
        <f t="array" ref="CG53">SUM(IF(($G$62:$G$3061=$G53)*($E$62:$E$3061=CG$6)*($I$62:$I$3061=$I53),$L$62:$L$3061,0))</f>
        <v>0</v>
      </c>
      <c r="CH53" s="406">
        <f t="array" ref="CH53">SUM(IF(($G$62:$G$3061=$G53)*($E$62:$E$3061=CH$6)*($I$62:$I$3061=$I53),$L$62:$L$3061,0))</f>
        <v>0</v>
      </c>
      <c r="CI53" s="406">
        <f t="array" ref="CI53">SUM(IF(($G$62:$G$3061=$G53)*($E$62:$E$3061=CI$6)*($I$62:$I$3061=$I53),$L$62:$L$3061,0))</f>
        <v>0</v>
      </c>
      <c r="CJ53" s="406">
        <f t="array" ref="CJ53">SUM(IF(($G$62:$G$3061=$G53)*($E$62:$E$3061=CJ$6)*($I$62:$I$3061=$I53),$L$62:$L$3061,0))</f>
        <v>0</v>
      </c>
      <c r="CK53" s="406">
        <f t="array" ref="CK53">SUM(IF(($G$62:$G$3061=$G53)*($E$62:$E$3061=CK$6)*($I$62:$I$3061=$I53),$L$62:$L$3061,0))</f>
        <v>0</v>
      </c>
      <c r="CL53" s="406">
        <f t="array" ref="CL53">SUM(IF(($G$62:$G$3061=$G53)*($E$62:$E$3061=CL$6)*($I$62:$I$3061=$I53),$L$62:$L$3061,0))</f>
        <v>0</v>
      </c>
      <c r="CM53" s="406">
        <f t="array" ref="CM53">SUM(IF(($G$62:$G$3061=$G53)*($E$62:$E$3061=CM$6)*($I$62:$I$3061=$I53),$L$62:$L$3061,0))</f>
        <v>0</v>
      </c>
      <c r="CN53" s="406">
        <f t="array" ref="CN53">SUM(IF(($G$62:$G$3061=$G53)*($E$62:$E$3061=CN$6)*($I$62:$I$3061=$I53),$L$62:$L$3061,0))</f>
        <v>0</v>
      </c>
      <c r="CO53" s="406">
        <f t="array" ref="CO53">SUM(IF(($G$62:$G$3061=$G53)*($E$62:$E$3061=CO$6)*($I$62:$I$3061=$I53),$L$62:$L$3061,0))</f>
        <v>0</v>
      </c>
      <c r="CP53" s="406">
        <f t="array" ref="CP53">SUM(IF(($G$62:$G$3061=$G53)*($E$62:$E$3061=CP$6)*($I$62:$I$3061=$I53),$L$62:$L$3061,0))</f>
        <v>0</v>
      </c>
      <c r="CQ53" s="406">
        <f t="array" ref="CQ53">SUM(IF(($G$62:$G$3061=$G53)*($E$62:$E$3061=CQ$6)*($I$62:$I$3061=$I53),$L$62:$L$3061,0))</f>
        <v>0</v>
      </c>
      <c r="CR53" s="406">
        <f t="array" ref="CR53">SUM(IF(($G$62:$G$3061=$G53)*($E$62:$E$3061=CR$6)*($I$62:$I$3061=$I53),$L$62:$L$3061,0))</f>
        <v>0</v>
      </c>
      <c r="CS53" s="406">
        <f t="array" ref="CS53">SUM(IF(($G$62:$G$3061=$G53)*($E$62:$E$3061=CS$6)*($I$62:$I$3061=$I53),$L$62:$L$3061,0))</f>
        <v>0</v>
      </c>
      <c r="CT53" s="406">
        <f t="array" ref="CT53">SUM(IF(($G$62:$G$3061=$G53)*($E$62:$E$3061=CT$6)*($I$62:$I$3061=$I53),$L$62:$L$3061,0))</f>
        <v>0</v>
      </c>
      <c r="CU53" s="406">
        <f t="array" ref="CU53">SUM(IF(($G$62:$G$3061=$G53)*($E$62:$E$3061=CU$6)*($I$62:$I$3061=$I53),$L$62:$L$3061,0))</f>
        <v>0</v>
      </c>
      <c r="CV53" s="406">
        <f t="array" ref="CV53">SUM(IF(($G$62:$G$3061=$G53)*($E$62:$E$3061=CV$6)*($I$62:$I$3061=$I53),$L$62:$L$3061,0))</f>
        <v>0</v>
      </c>
      <c r="CW53" s="406">
        <f t="array" ref="CW53">SUM(IF(($G$62:$G$3061=$G53)*($E$62:$E$3061=CW$6)*($I$62:$I$3061=$I53),$L$62:$L$3061,0))</f>
        <v>0</v>
      </c>
      <c r="CX53" s="406">
        <f t="array" ref="CX53">SUM(IF(($G$62:$G$3061=$G53)*($E$62:$E$3061=CX$6)*($I$62:$I$3061=$I53),$L$62:$L$3061,0))</f>
        <v>0</v>
      </c>
      <c r="CY53" s="406">
        <f t="array" ref="CY53">SUM(IF(($G$62:$G$3061=$G53)*($E$62:$E$3061=CY$6)*($I$62:$I$3061=$I53),$L$62:$L$3061,0))</f>
        <v>0</v>
      </c>
      <c r="CZ53" s="406">
        <f t="array" ref="CZ53">SUM(IF(($G$62:$G$3061=$G53)*($E$62:$E$3061=CZ$6)*($I$62:$I$3061=$I53),$L$62:$L$3061,0))</f>
        <v>0</v>
      </c>
      <c r="DA53" s="406">
        <f t="array" ref="DA53">SUM(IF(($G$62:$G$3061=$G53)*($E$62:$E$3061=DA$6)*($I$62:$I$3061=$I53),$L$62:$L$3061,0))</f>
        <v>0</v>
      </c>
      <c r="DB53" s="406">
        <f t="array" ref="DB53">SUM(IF(($G$62:$G$3061=$G53)*($E$62:$E$3061=DB$6)*($I$62:$I$3061=$I53),$L$62:$L$3061,0))</f>
        <v>0</v>
      </c>
      <c r="DC53" s="406">
        <f t="array" ref="DC53">SUM(IF(($G$62:$G$3061=$G53)*($E$62:$E$3061=DC$6)*($I$62:$I$3061=$I53),$L$62:$L$3061,0))</f>
        <v>0</v>
      </c>
      <c r="DD53" s="406">
        <f t="array" ref="DD53">SUM(IF(($G$62:$G$3061=$G53)*($E$62:$E$3061=DD$6)*($I$62:$I$3061=$I53),$L$62:$L$3061,0))</f>
        <v>0</v>
      </c>
      <c r="DE53" s="406">
        <f t="array" ref="DE53">SUM(IF(($G$62:$G$3061=$G53)*($E$62:$E$3061=DE$6)*($I$62:$I$3061=$I53),$L$62:$L$3061,0))</f>
        <v>0</v>
      </c>
      <c r="DF53" s="406">
        <f t="array" ref="DF53">SUM(IF(($G$62:$G$3061=$G53)*($E$62:$E$3061=DF$6)*($I$62:$I$3061=$I53),$L$62:$L$3061,0))</f>
        <v>0</v>
      </c>
      <c r="DG53" s="406">
        <f t="array" ref="DG53">SUM(IF(($G$62:$G$3061=$G53)*($E$62:$E$3061=DG$6)*($I$62:$I$3061=$I53),$L$62:$L$3061,0))</f>
        <v>0</v>
      </c>
      <c r="DH53" s="406">
        <f t="array" ref="DH53">SUM(IF(($G$62:$G$3061=$G53)*($E$62:$E$3061=DH$6)*($I$62:$I$3061=$I53),$L$62:$L$3061,0))</f>
        <v>0</v>
      </c>
      <c r="DI53" s="406">
        <f t="array" ref="DI53">SUM(IF(($G$62:$G$3061=$G53)*($E$62:$E$3061=DI$6)*($I$62:$I$3061=$I53),$L$62:$L$3061,0))</f>
        <v>0</v>
      </c>
      <c r="DJ53" s="406">
        <f t="array" ref="DJ53">SUM(IF(($G$62:$G$3061=$G53)*($E$62:$E$3061=DJ$6)*($I$62:$I$3061=$I53),$L$62:$L$3061,0))</f>
        <v>0</v>
      </c>
      <c r="DK53" s="406">
        <f t="array" ref="DK53">SUM(IF(($G$62:$G$3061=$G53)*($E$62:$E$3061=DK$6)*($I$62:$I$3061=$I53),$L$62:$L$3061,0))</f>
        <v>0</v>
      </c>
      <c r="DL53" s="406">
        <f t="array" ref="DL53">SUM(IF(($G$62:$G$3061=$G53)*($E$62:$E$3061=DL$6)*($I$62:$I$3061=$I53),$L$62:$L$3061,0))</f>
        <v>0</v>
      </c>
      <c r="DM53" s="406">
        <f t="array" ref="DM53">SUM(IF(($G$62:$G$3061=$G53)*($E$62:$E$3061=DM$6)*($I$62:$I$3061=$I53),$L$62:$L$3061,0))</f>
        <v>0</v>
      </c>
      <c r="DN53" s="406">
        <f t="array" ref="DN53">SUM(IF(($G$62:$G$3061=$G53)*($E$62:$E$3061=DN$6)*($I$62:$I$3061=$I53),$L$62:$L$3061,0))</f>
        <v>0</v>
      </c>
      <c r="DO53" s="406">
        <f t="array" ref="DO53">SUM(IF(($G$62:$G$3061=$G53)*($E$62:$E$3061=DO$6)*($I$62:$I$3061=$I53),$L$62:$L$3061,0))</f>
        <v>0</v>
      </c>
      <c r="DP53" s="406">
        <f t="array" ref="DP53">SUM(IF(($G$62:$G$3061=$G53)*($E$62:$E$3061=DP$6)*($I$62:$I$3061=$I53),$L$62:$L$3061,0))</f>
        <v>0</v>
      </c>
      <c r="DQ53" s="406">
        <f t="array" ref="DQ53">SUM(IF(($G$62:$G$3061=$G53)*($E$62:$E$3061=DQ$6)*($I$62:$I$3061=$I53),$L$62:$L$3061,0))</f>
        <v>0</v>
      </c>
      <c r="DR53" s="406">
        <f t="array" ref="DR53">SUM(IF(($G$62:$G$3061=$G53)*($E$62:$E$3061=DR$6)*($I$62:$I$3061=$I53),$L$62:$L$3061,0))</f>
        <v>0</v>
      </c>
      <c r="DS53" s="406">
        <f t="array" ref="DS53">SUM(IF(($G$62:$G$3061=$G53)*($E$62:$E$3061=DS$6)*($I$62:$I$3061=$I53),$L$62:$L$3061,0))</f>
        <v>0</v>
      </c>
      <c r="DT53" s="406">
        <f t="array" ref="DT53">SUM(IF(($G$62:$G$3061=$G53)*($E$62:$E$3061=DT$6)*($I$62:$I$3061=$I53),$L$62:$L$3061,0))</f>
        <v>0</v>
      </c>
      <c r="DU53" s="406">
        <f t="array" ref="DU53">SUM(IF(($G$62:$G$3061=$G53)*($E$62:$E$3061=DU$6)*($I$62:$I$3061=$I53),$L$62:$L$3061,0))</f>
        <v>0</v>
      </c>
    </row>
    <row r="54" spans="3:125" ht="14.25" hidden="1" customHeight="1" x14ac:dyDescent="0.15">
      <c r="C54" s="362"/>
      <c r="D54" s="362"/>
      <c r="E54" s="354" t="str">
        <f t="shared" si="1"/>
        <v/>
      </c>
      <c r="F54" s="362"/>
      <c r="G54" s="362" t="str">
        <f>G53</f>
        <v>ロビー・ホワイエ</v>
      </c>
      <c r="H54" s="407"/>
      <c r="I54" s="531" t="str">
        <f>IF(COUNT(U53:AI53)-COUNTIF(U53:AI53,0)&lt;=1,"",INDEX($U$5:$AI$5,0,MATCH(LARGE(U53:AI53,2),U53:AI53,0)))</f>
        <v/>
      </c>
      <c r="J54" s="408"/>
      <c r="K54" s="408"/>
      <c r="L54" s="408"/>
      <c r="M54" s="408"/>
      <c r="N54" s="410"/>
      <c r="O54" s="410"/>
      <c r="P54" s="82"/>
      <c r="R54" s="1" t="str">
        <f>IF(R53="","",IF(L53-R53=0,"",L53-R53))</f>
        <v/>
      </c>
      <c r="S54" s="162" t="str">
        <f t="shared" si="7"/>
        <v/>
      </c>
      <c r="U54" s="406"/>
      <c r="V54" s="406"/>
      <c r="W54" s="406"/>
      <c r="X54" s="406"/>
      <c r="Y54" s="406"/>
      <c r="Z54" s="406"/>
      <c r="AA54" s="406"/>
      <c r="AB54" s="406"/>
      <c r="AC54" s="406"/>
      <c r="AD54" s="406"/>
      <c r="AE54" s="406"/>
      <c r="AF54" s="406"/>
      <c r="AG54" s="406"/>
      <c r="AH54" s="406"/>
      <c r="AI54" s="406"/>
      <c r="AS54" s="406">
        <f t="array" ref="AS54">SUM(IF(($G$62:$G$3061=$G54)*($E$62:$E$3061=AS$6)*($I$62:$I$3061=$I54),$L$62:$L$3061,0))</f>
        <v>0</v>
      </c>
      <c r="AT54" s="406">
        <f t="array" ref="AT54">SUM(IF(($G$62:$G$3061=$G54)*($E$62:$E$3061=AT$6)*($I$62:$I$3061=$I54),$L$62:$L$3061,0))</f>
        <v>0</v>
      </c>
      <c r="AU54" s="406">
        <f t="array" ref="AU54">SUM(IF(($G$62:$G$3061=$G54)*($E$62:$E$3061=AU$6)*($I$62:$I$3061=$I54),$L$62:$L$3061,0))</f>
        <v>0</v>
      </c>
      <c r="AV54" s="406">
        <f t="array" ref="AV54">SUM(IF(($G$62:$G$3061=$G54)*($E$62:$E$3061=AV$6)*($I$62:$I$3061=$I54),$L$62:$L$3061,0))</f>
        <v>0</v>
      </c>
      <c r="AW54" s="406">
        <f t="array" ref="AW54">SUM(IF(($G$62:$G$3061=$G54)*($E$62:$E$3061=AW$6)*($I$62:$I$3061=$I54),$L$62:$L$3061,0))</f>
        <v>0</v>
      </c>
      <c r="AX54" s="406">
        <f t="array" ref="AX54">SUM(IF(($G$62:$G$3061=$G54)*($E$62:$E$3061=AX$6)*($I$62:$I$3061=$I54),$L$62:$L$3061,0))</f>
        <v>0</v>
      </c>
      <c r="AY54" s="406">
        <f t="array" ref="AY54">SUM(IF(($G$62:$G$3061=$G54)*($E$62:$E$3061=AY$6)*($I$62:$I$3061=$I54),$L$62:$L$3061,0))</f>
        <v>0</v>
      </c>
      <c r="AZ54" s="406">
        <f t="array" ref="AZ54">SUM(IF(($G$62:$G$3061=$G54)*($E$62:$E$3061=AZ$6)*($I$62:$I$3061=$I54),$L$62:$L$3061,0))</f>
        <v>0</v>
      </c>
      <c r="BA54" s="406">
        <f t="array" ref="BA54">SUM(IF(($G$62:$G$3061=$G54)*($E$62:$E$3061=BA$6)*($I$62:$I$3061=$I54),$L$62:$L$3061,0))</f>
        <v>0</v>
      </c>
      <c r="BB54" s="406">
        <f t="array" ref="BB54">SUM(IF(($G$62:$G$3061=$G54)*($E$62:$E$3061=BB$6)*($I$62:$I$3061=$I54),$L$62:$L$3061,0))</f>
        <v>0</v>
      </c>
      <c r="BC54" s="406">
        <f t="array" ref="BC54">SUM(IF(($G$62:$G$3061=$G54)*($E$62:$E$3061=BC$6)*($I$62:$I$3061=$I54),$L$62:$L$3061,0))</f>
        <v>0</v>
      </c>
      <c r="BD54" s="406">
        <f t="array" ref="BD54">SUM(IF(($G$62:$G$3061=$G54)*($E$62:$E$3061=BD$6)*($I$62:$I$3061=$I54),$L$62:$L$3061,0))</f>
        <v>0</v>
      </c>
      <c r="BE54" s="406">
        <f t="array" ref="BE54">SUM(IF(($G$62:$G$3061=$G54)*($E$62:$E$3061=BE$6)*($I$62:$I$3061=$I54),$L$62:$L$3061,0))</f>
        <v>0</v>
      </c>
      <c r="BF54" s="406">
        <f t="array" ref="BF54">SUM(IF(($G$62:$G$3061=$G54)*($E$62:$E$3061=BF$6)*($I$62:$I$3061=$I54),$L$62:$L$3061,0))</f>
        <v>0</v>
      </c>
      <c r="BG54" s="406">
        <f t="array" ref="BG54">SUM(IF(($G$62:$G$3061=$G54)*($E$62:$E$3061=BG$6)*($I$62:$I$3061=$I54),$L$62:$L$3061,0))</f>
        <v>0</v>
      </c>
      <c r="BH54" s="406">
        <f t="array" ref="BH54">SUM(IF(($G$62:$G$3061=$G54)*($E$62:$E$3061=BH$6)*($I$62:$I$3061=$I54),$L$62:$L$3061,0))</f>
        <v>0</v>
      </c>
      <c r="BI54" s="406">
        <f t="array" ref="BI54">SUM(IF(($G$62:$G$3061=$G54)*($E$62:$E$3061=BI$6)*($I$62:$I$3061=$I54),$L$62:$L$3061,0))</f>
        <v>0</v>
      </c>
      <c r="BJ54" s="406">
        <f t="array" ref="BJ54">SUM(IF(($G$62:$G$3061=$G54)*($E$62:$E$3061=BJ$6)*($I$62:$I$3061=$I54),$L$62:$L$3061,0))</f>
        <v>0</v>
      </c>
      <c r="BK54" s="406">
        <f t="array" ref="BK54">SUM(IF(($G$62:$G$3061=$G54)*($E$62:$E$3061=BK$6)*($I$62:$I$3061=$I54),$L$62:$L$3061,0))</f>
        <v>0</v>
      </c>
      <c r="BL54" s="406">
        <f t="array" ref="BL54">SUM(IF(($G$62:$G$3061=$G54)*($E$62:$E$3061=BL$6)*($I$62:$I$3061=$I54),$L$62:$L$3061,0))</f>
        <v>0</v>
      </c>
      <c r="BM54" s="406">
        <f t="array" ref="BM54">SUM(IF(($G$62:$G$3061=$G54)*($E$62:$E$3061=BM$6)*($I$62:$I$3061=$I54),$L$62:$L$3061,0))</f>
        <v>0</v>
      </c>
      <c r="BN54" s="406">
        <f t="array" ref="BN54">SUM(IF(($G$62:$G$3061=$G54)*($E$62:$E$3061=BN$6)*($I$62:$I$3061=$I54),$L$62:$L$3061,0))</f>
        <v>0</v>
      </c>
      <c r="BO54" s="406">
        <f t="array" ref="BO54">SUM(IF(($G$62:$G$3061=$G54)*($E$62:$E$3061=BO$6)*($I$62:$I$3061=$I54),$L$62:$L$3061,0))</f>
        <v>0</v>
      </c>
      <c r="BP54" s="406">
        <f t="array" ref="BP54">SUM(IF(($G$62:$G$3061=$G54)*($E$62:$E$3061=BP$6)*($I$62:$I$3061=$I54),$L$62:$L$3061,0))</f>
        <v>0</v>
      </c>
      <c r="BQ54" s="406">
        <f t="array" ref="BQ54">SUM(IF(($G$62:$G$3061=$G54)*($E$62:$E$3061=BQ$6)*($I$62:$I$3061=$I54),$L$62:$L$3061,0))</f>
        <v>0</v>
      </c>
      <c r="BR54" s="406">
        <f t="array" ref="BR54">SUM(IF(($G$62:$G$3061=$G54)*($E$62:$E$3061=BR$6)*($I$62:$I$3061=$I54),$L$62:$L$3061,0))</f>
        <v>0</v>
      </c>
      <c r="BS54" s="406">
        <f t="array" ref="BS54">SUM(IF(($G$62:$G$3061=$G54)*($E$62:$E$3061=BS$6)*($I$62:$I$3061=$I54),$L$62:$L$3061,0))</f>
        <v>0</v>
      </c>
      <c r="BT54" s="406">
        <f t="array" ref="BT54">SUM(IF(($G$62:$G$3061=$G54)*($E$62:$E$3061=BT$6)*($I$62:$I$3061=$I54),$L$62:$L$3061,0))</f>
        <v>0</v>
      </c>
      <c r="BU54" s="406">
        <f t="array" ref="BU54">SUM(IF(($G$62:$G$3061=$G54)*($E$62:$E$3061=BU$6)*($I$62:$I$3061=$I54),$L$62:$L$3061,0))</f>
        <v>0</v>
      </c>
      <c r="BV54" s="406">
        <f t="array" ref="BV54">SUM(IF(($G$62:$G$3061=$G54)*($E$62:$E$3061=BV$6)*($I$62:$I$3061=$I54),$L$62:$L$3061,0))</f>
        <v>0</v>
      </c>
      <c r="BW54" s="406">
        <f t="array" ref="BW54">SUM(IF(($G$62:$G$3061=$G54)*($E$62:$E$3061=BW$6)*($I$62:$I$3061=$I54),$L$62:$L$3061,0))</f>
        <v>0</v>
      </c>
      <c r="BX54" s="406">
        <f t="array" ref="BX54">SUM(IF(($G$62:$G$3061=$G54)*($E$62:$E$3061=BX$6)*($I$62:$I$3061=$I54),$L$62:$L$3061,0))</f>
        <v>0</v>
      </c>
      <c r="BY54" s="406">
        <f t="array" ref="BY54">SUM(IF(($G$62:$G$3061=$G54)*($E$62:$E$3061=BY$6)*($I$62:$I$3061=$I54),$L$62:$L$3061,0))</f>
        <v>0</v>
      </c>
      <c r="BZ54" s="406">
        <f t="array" ref="BZ54">SUM(IF(($G$62:$G$3061=$G54)*($E$62:$E$3061=BZ$6)*($I$62:$I$3061=$I54),$L$62:$L$3061,0))</f>
        <v>0</v>
      </c>
      <c r="CA54" s="406">
        <f t="array" ref="CA54">SUM(IF(($G$62:$G$3061=$G54)*($E$62:$E$3061=CA$6)*($I$62:$I$3061=$I54),$L$62:$L$3061,0))</f>
        <v>0</v>
      </c>
      <c r="CB54" s="406">
        <f t="array" ref="CB54">SUM(IF(($G$62:$G$3061=$G54)*($E$62:$E$3061=CB$6)*($I$62:$I$3061=$I54),$L$62:$L$3061,0))</f>
        <v>0</v>
      </c>
      <c r="CC54" s="406">
        <f t="array" ref="CC54">SUM(IF(($G$62:$G$3061=$G54)*($E$62:$E$3061=CC$6)*($I$62:$I$3061=$I54),$L$62:$L$3061,0))</f>
        <v>0</v>
      </c>
      <c r="CD54" s="406">
        <f t="array" ref="CD54">SUM(IF(($G$62:$G$3061=$G54)*($E$62:$E$3061=CD$6)*($I$62:$I$3061=$I54),$L$62:$L$3061,0))</f>
        <v>0</v>
      </c>
      <c r="CE54" s="406">
        <f t="array" ref="CE54">SUM(IF(($G$62:$G$3061=$G54)*($E$62:$E$3061=CE$6)*($I$62:$I$3061=$I54),$L$62:$L$3061,0))</f>
        <v>0</v>
      </c>
      <c r="CF54" s="406">
        <f t="array" ref="CF54">SUM(IF(($G$62:$G$3061=$G54)*($E$62:$E$3061=CF$6)*($I$62:$I$3061=$I54),$L$62:$L$3061,0))</f>
        <v>0</v>
      </c>
      <c r="CG54" s="406">
        <f t="array" ref="CG54">SUM(IF(($G$62:$G$3061=$G54)*($E$62:$E$3061=CG$6)*($I$62:$I$3061=$I54),$L$62:$L$3061,0))</f>
        <v>0</v>
      </c>
      <c r="CH54" s="406">
        <f t="array" ref="CH54">SUM(IF(($G$62:$G$3061=$G54)*($E$62:$E$3061=CH$6)*($I$62:$I$3061=$I54),$L$62:$L$3061,0))</f>
        <v>0</v>
      </c>
      <c r="CI54" s="406">
        <f t="array" ref="CI54">SUM(IF(($G$62:$G$3061=$G54)*($E$62:$E$3061=CI$6)*($I$62:$I$3061=$I54),$L$62:$L$3061,0))</f>
        <v>0</v>
      </c>
      <c r="CJ54" s="406">
        <f t="array" ref="CJ54">SUM(IF(($G$62:$G$3061=$G54)*($E$62:$E$3061=CJ$6)*($I$62:$I$3061=$I54),$L$62:$L$3061,0))</f>
        <v>0</v>
      </c>
      <c r="CK54" s="406">
        <f t="array" ref="CK54">SUM(IF(($G$62:$G$3061=$G54)*($E$62:$E$3061=CK$6)*($I$62:$I$3061=$I54),$L$62:$L$3061,0))</f>
        <v>0</v>
      </c>
      <c r="CL54" s="406">
        <f t="array" ref="CL54">SUM(IF(($G$62:$G$3061=$G54)*($E$62:$E$3061=CL$6)*($I$62:$I$3061=$I54),$L$62:$L$3061,0))</f>
        <v>0</v>
      </c>
      <c r="CM54" s="406">
        <f t="array" ref="CM54">SUM(IF(($G$62:$G$3061=$G54)*($E$62:$E$3061=CM$6)*($I$62:$I$3061=$I54),$L$62:$L$3061,0))</f>
        <v>0</v>
      </c>
      <c r="CN54" s="406">
        <f t="array" ref="CN54">SUM(IF(($G$62:$G$3061=$G54)*($E$62:$E$3061=CN$6)*($I$62:$I$3061=$I54),$L$62:$L$3061,0))</f>
        <v>0</v>
      </c>
      <c r="CO54" s="406">
        <f t="array" ref="CO54">SUM(IF(($G$62:$G$3061=$G54)*($E$62:$E$3061=CO$6)*($I$62:$I$3061=$I54),$L$62:$L$3061,0))</f>
        <v>0</v>
      </c>
      <c r="CP54" s="406">
        <f t="array" ref="CP54">SUM(IF(($G$62:$G$3061=$G54)*($E$62:$E$3061=CP$6)*($I$62:$I$3061=$I54),$L$62:$L$3061,0))</f>
        <v>0</v>
      </c>
      <c r="CQ54" s="406">
        <f t="array" ref="CQ54">SUM(IF(($G$62:$G$3061=$G54)*($E$62:$E$3061=CQ$6)*($I$62:$I$3061=$I54),$L$62:$L$3061,0))</f>
        <v>0</v>
      </c>
      <c r="CR54" s="406">
        <f t="array" ref="CR54">SUM(IF(($G$62:$G$3061=$G54)*($E$62:$E$3061=CR$6)*($I$62:$I$3061=$I54),$L$62:$L$3061,0))</f>
        <v>0</v>
      </c>
      <c r="CS54" s="406">
        <f t="array" ref="CS54">SUM(IF(($G$62:$G$3061=$G54)*($E$62:$E$3061=CS$6)*($I$62:$I$3061=$I54),$L$62:$L$3061,0))</f>
        <v>0</v>
      </c>
      <c r="CT54" s="406">
        <f t="array" ref="CT54">SUM(IF(($G$62:$G$3061=$G54)*($E$62:$E$3061=CT$6)*($I$62:$I$3061=$I54),$L$62:$L$3061,0))</f>
        <v>0</v>
      </c>
      <c r="CU54" s="406">
        <f t="array" ref="CU54">SUM(IF(($G$62:$G$3061=$G54)*($E$62:$E$3061=CU$6)*($I$62:$I$3061=$I54),$L$62:$L$3061,0))</f>
        <v>0</v>
      </c>
      <c r="CV54" s="406">
        <f t="array" ref="CV54">SUM(IF(($G$62:$G$3061=$G54)*($E$62:$E$3061=CV$6)*($I$62:$I$3061=$I54),$L$62:$L$3061,0))</f>
        <v>0</v>
      </c>
      <c r="CW54" s="406">
        <f t="array" ref="CW54">SUM(IF(($G$62:$G$3061=$G54)*($E$62:$E$3061=CW$6)*($I$62:$I$3061=$I54),$L$62:$L$3061,0))</f>
        <v>0</v>
      </c>
      <c r="CX54" s="406">
        <f t="array" ref="CX54">SUM(IF(($G$62:$G$3061=$G54)*($E$62:$E$3061=CX$6)*($I$62:$I$3061=$I54),$L$62:$L$3061,0))</f>
        <v>0</v>
      </c>
      <c r="CY54" s="406">
        <f t="array" ref="CY54">SUM(IF(($G$62:$G$3061=$G54)*($E$62:$E$3061=CY$6)*($I$62:$I$3061=$I54),$L$62:$L$3061,0))</f>
        <v>0</v>
      </c>
      <c r="CZ54" s="406">
        <f t="array" ref="CZ54">SUM(IF(($G$62:$G$3061=$G54)*($E$62:$E$3061=CZ$6)*($I$62:$I$3061=$I54),$L$62:$L$3061,0))</f>
        <v>0</v>
      </c>
      <c r="DA54" s="406">
        <f t="array" ref="DA54">SUM(IF(($G$62:$G$3061=$G54)*($E$62:$E$3061=DA$6)*($I$62:$I$3061=$I54),$L$62:$L$3061,0))</f>
        <v>0</v>
      </c>
      <c r="DB54" s="406">
        <f t="array" ref="DB54">SUM(IF(($G$62:$G$3061=$G54)*($E$62:$E$3061=DB$6)*($I$62:$I$3061=$I54),$L$62:$L$3061,0))</f>
        <v>0</v>
      </c>
      <c r="DC54" s="406">
        <f t="array" ref="DC54">SUM(IF(($G$62:$G$3061=$G54)*($E$62:$E$3061=DC$6)*($I$62:$I$3061=$I54),$L$62:$L$3061,0))</f>
        <v>0</v>
      </c>
      <c r="DD54" s="406">
        <f t="array" ref="DD54">SUM(IF(($G$62:$G$3061=$G54)*($E$62:$E$3061=DD$6)*($I$62:$I$3061=$I54),$L$62:$L$3061,0))</f>
        <v>0</v>
      </c>
      <c r="DE54" s="406">
        <f t="array" ref="DE54">SUM(IF(($G$62:$G$3061=$G54)*($E$62:$E$3061=DE$6)*($I$62:$I$3061=$I54),$L$62:$L$3061,0))</f>
        <v>0</v>
      </c>
      <c r="DF54" s="406">
        <f t="array" ref="DF54">SUM(IF(($G$62:$G$3061=$G54)*($E$62:$E$3061=DF$6)*($I$62:$I$3061=$I54),$L$62:$L$3061,0))</f>
        <v>0</v>
      </c>
      <c r="DG54" s="406">
        <f t="array" ref="DG54">SUM(IF(($G$62:$G$3061=$G54)*($E$62:$E$3061=DG$6)*($I$62:$I$3061=$I54),$L$62:$L$3061,0))</f>
        <v>0</v>
      </c>
      <c r="DH54" s="406">
        <f t="array" ref="DH54">SUM(IF(($G$62:$G$3061=$G54)*($E$62:$E$3061=DH$6)*($I$62:$I$3061=$I54),$L$62:$L$3061,0))</f>
        <v>0</v>
      </c>
      <c r="DI54" s="406">
        <f t="array" ref="DI54">SUM(IF(($G$62:$G$3061=$G54)*($E$62:$E$3061=DI$6)*($I$62:$I$3061=$I54),$L$62:$L$3061,0))</f>
        <v>0</v>
      </c>
      <c r="DJ54" s="406">
        <f t="array" ref="DJ54">SUM(IF(($G$62:$G$3061=$G54)*($E$62:$E$3061=DJ$6)*($I$62:$I$3061=$I54),$L$62:$L$3061,0))</f>
        <v>0</v>
      </c>
      <c r="DK54" s="406">
        <f t="array" ref="DK54">SUM(IF(($G$62:$G$3061=$G54)*($E$62:$E$3061=DK$6)*($I$62:$I$3061=$I54),$L$62:$L$3061,0))</f>
        <v>0</v>
      </c>
      <c r="DL54" s="406">
        <f t="array" ref="DL54">SUM(IF(($G$62:$G$3061=$G54)*($E$62:$E$3061=DL$6)*($I$62:$I$3061=$I54),$L$62:$L$3061,0))</f>
        <v>0</v>
      </c>
      <c r="DM54" s="406">
        <f t="array" ref="DM54">SUM(IF(($G$62:$G$3061=$G54)*($E$62:$E$3061=DM$6)*($I$62:$I$3061=$I54),$L$62:$L$3061,0))</f>
        <v>0</v>
      </c>
      <c r="DN54" s="406">
        <f t="array" ref="DN54">SUM(IF(($G$62:$G$3061=$G54)*($E$62:$E$3061=DN$6)*($I$62:$I$3061=$I54),$L$62:$L$3061,0))</f>
        <v>0</v>
      </c>
      <c r="DO54" s="406">
        <f t="array" ref="DO54">SUM(IF(($G$62:$G$3061=$G54)*($E$62:$E$3061=DO$6)*($I$62:$I$3061=$I54),$L$62:$L$3061,0))</f>
        <v>0</v>
      </c>
      <c r="DP54" s="406">
        <f t="array" ref="DP54">SUM(IF(($G$62:$G$3061=$G54)*($E$62:$E$3061=DP$6)*($I$62:$I$3061=$I54),$L$62:$L$3061,0))</f>
        <v>0</v>
      </c>
      <c r="DQ54" s="406">
        <f t="array" ref="DQ54">SUM(IF(($G$62:$G$3061=$G54)*($E$62:$E$3061=DQ$6)*($I$62:$I$3061=$I54),$L$62:$L$3061,0))</f>
        <v>0</v>
      </c>
      <c r="DR54" s="406">
        <f t="array" ref="DR54">SUM(IF(($G$62:$G$3061=$G54)*($E$62:$E$3061=DR$6)*($I$62:$I$3061=$I54),$L$62:$L$3061,0))</f>
        <v>0</v>
      </c>
      <c r="DS54" s="406">
        <f t="array" ref="DS54">SUM(IF(($G$62:$G$3061=$G54)*($E$62:$E$3061=DS$6)*($I$62:$I$3061=$I54),$L$62:$L$3061,0))</f>
        <v>0</v>
      </c>
      <c r="DT54" s="406">
        <f t="array" ref="DT54">SUM(IF(($G$62:$G$3061=$G54)*($E$62:$E$3061=DT$6)*($I$62:$I$3061=$I54),$L$62:$L$3061,0))</f>
        <v>0</v>
      </c>
      <c r="DU54" s="406">
        <f t="array" ref="DU54">SUM(IF(($G$62:$G$3061=$G54)*($E$62:$E$3061=DU$6)*($I$62:$I$3061=$I54),$L$62:$L$3061,0))</f>
        <v>0</v>
      </c>
    </row>
    <row r="55" spans="3:125" ht="14.25" hidden="1" customHeight="1" x14ac:dyDescent="0.15">
      <c r="C55" s="362"/>
      <c r="D55" s="362"/>
      <c r="E55" s="354" t="str">
        <f t="shared" si="1"/>
        <v/>
      </c>
      <c r="F55" s="362"/>
      <c r="G55" s="362" t="s">
        <v>492</v>
      </c>
      <c r="H55" s="407"/>
      <c r="I55" s="409" t="str">
        <f t="shared" si="5"/>
        <v/>
      </c>
      <c r="J55" s="408"/>
      <c r="K55" s="408"/>
      <c r="L55" s="408">
        <f t="array" ref="L55">SUM(IF($G$62:$G$3061=$G55,$L$62:$L$3061,0))</f>
        <v>0</v>
      </c>
      <c r="M55" s="408"/>
      <c r="N55" s="410"/>
      <c r="O55" s="410"/>
      <c r="P55" s="82"/>
      <c r="R55" s="474" t="str">
        <f>IF(MAX(U55:AI55)=0,"",MAX(U55:AI55))</f>
        <v/>
      </c>
      <c r="S55" s="162" t="str">
        <f t="shared" si="6"/>
        <v/>
      </c>
      <c r="T55" s="1" t="str">
        <f>IF($L55=0,"",ROUND(SUMPRODUCT(U$6:AI$6,U55:AI55)/$L55,3))</f>
        <v/>
      </c>
      <c r="U55" s="406">
        <f t="array" ref="U55">SUM(IF(($G$62:$G$3061=$G55)*($I$62:$I$3061=U$5),$L$62:$L$3061,0))</f>
        <v>0</v>
      </c>
      <c r="V55" s="406">
        <f t="array" ref="V55">SUM(IF(($G$62:$G$3061=$G55)*($I$62:$I$3061=V$5),$L$62:$L$3061,0))</f>
        <v>0</v>
      </c>
      <c r="W55" s="406">
        <f t="array" ref="W55">SUM(IF(($G$62:$G$3061=$G55)*($I$62:$I$3061=W$5),$L$62:$L$3061,0))</f>
        <v>0</v>
      </c>
      <c r="X55" s="406">
        <f t="array" ref="X55">SUM(IF(($G$62:$G$3061=$G55)*($I$62:$I$3061=X$5),$L$62:$L$3061,0))</f>
        <v>0</v>
      </c>
      <c r="Y55" s="406">
        <f t="array" ref="Y55">SUM(IF(($G$62:$G$3061=$G55)*($I$62:$I$3061=Y$5),$L$62:$L$3061,0))</f>
        <v>0</v>
      </c>
      <c r="Z55" s="406">
        <f t="array" ref="Z55">SUM(IF(($G$62:$G$3061=$G55)*($I$62:$I$3061=Z$5),$L$62:$L$3061,0))</f>
        <v>0</v>
      </c>
      <c r="AA55" s="406">
        <f t="array" ref="AA55">SUM(IF(($G$62:$G$3061=$G55)*($I$62:$I$3061=AA$5),$L$62:$L$3061,0))</f>
        <v>0</v>
      </c>
      <c r="AB55" s="406">
        <f t="array" ref="AB55">SUM(IF(($G$62:$G$3061=$G55)*($I$62:$I$3061=AB$5),$L$62:$L$3061,0))</f>
        <v>0</v>
      </c>
      <c r="AC55" s="406">
        <f t="array" ref="AC55">SUM(IF(($G$62:$G$3061=$G55)*($I$62:$I$3061=AC$5),$L$62:$L$3061,0))</f>
        <v>0</v>
      </c>
      <c r="AD55" s="406">
        <f t="array" ref="AD55">SUM(IF(($G$62:$G$3061=$G55)*($I$62:$I$3061=AD$5),$L$62:$L$3061,0))</f>
        <v>0</v>
      </c>
      <c r="AE55" s="406">
        <f t="array" ref="AE55">SUM(IF(($G$62:$G$3061=$G55)*($I$62:$I$3061=AE$5),$L$62:$L$3061,0))</f>
        <v>0</v>
      </c>
      <c r="AF55" s="406">
        <f t="array" ref="AF55">SUM(IF(($G$62:$G$3061=$G55)*($I$62:$I$3061=AF$5),$L$62:$L$3061,0))</f>
        <v>0</v>
      </c>
      <c r="AG55" s="406">
        <f t="array" ref="AG55">SUM(IF(($G$62:$G$3061=$G55)*($I$62:$I$3061=AG$5),$L$62:$L$3061,0))</f>
        <v>0</v>
      </c>
      <c r="AH55" s="406">
        <f t="array" ref="AH55">SUM(IF(($G$62:$G$3061=$G55)*($I$62:$I$3061=AH$5),$L$62:$L$3061,0))</f>
        <v>0</v>
      </c>
      <c r="AI55" s="406">
        <f t="array" ref="AI55">SUM(IF(($G$62:$G$3061=$G55)*($I$62:$I$3061=AI$5),$L$62:$L$3061,0))</f>
        <v>0</v>
      </c>
      <c r="AS55" s="406">
        <f t="array" ref="AS55">SUM(IF(($G$62:$G$3061=$G55)*($E$62:$E$3061=AS$6)*($I$62:$I$3061=$I55),$L$62:$L$3061,0))</f>
        <v>0</v>
      </c>
      <c r="AT55" s="406">
        <f t="array" ref="AT55">SUM(IF(($G$62:$G$3061=$G55)*($E$62:$E$3061=AT$6)*($I$62:$I$3061=$I55),$L$62:$L$3061,0))</f>
        <v>0</v>
      </c>
      <c r="AU55" s="406">
        <f t="array" ref="AU55">SUM(IF(($G$62:$G$3061=$G55)*($E$62:$E$3061=AU$6)*($I$62:$I$3061=$I55),$L$62:$L$3061,0))</f>
        <v>0</v>
      </c>
      <c r="AV55" s="406">
        <f t="array" ref="AV55">SUM(IF(($G$62:$G$3061=$G55)*($E$62:$E$3061=AV$6)*($I$62:$I$3061=$I55),$L$62:$L$3061,0))</f>
        <v>0</v>
      </c>
      <c r="AW55" s="406">
        <f t="array" ref="AW55">SUM(IF(($G$62:$G$3061=$G55)*($E$62:$E$3061=AW$6)*($I$62:$I$3061=$I55),$L$62:$L$3061,0))</f>
        <v>0</v>
      </c>
      <c r="AX55" s="406">
        <f t="array" ref="AX55">SUM(IF(($G$62:$G$3061=$G55)*($E$62:$E$3061=AX$6)*($I$62:$I$3061=$I55),$L$62:$L$3061,0))</f>
        <v>0</v>
      </c>
      <c r="AY55" s="406">
        <f t="array" ref="AY55">SUM(IF(($G$62:$G$3061=$G55)*($E$62:$E$3061=AY$6)*($I$62:$I$3061=$I55),$L$62:$L$3061,0))</f>
        <v>0</v>
      </c>
      <c r="AZ55" s="406">
        <f t="array" ref="AZ55">SUM(IF(($G$62:$G$3061=$G55)*($E$62:$E$3061=AZ$6)*($I$62:$I$3061=$I55),$L$62:$L$3061,0))</f>
        <v>0</v>
      </c>
      <c r="BA55" s="406">
        <f t="array" ref="BA55">SUM(IF(($G$62:$G$3061=$G55)*($E$62:$E$3061=BA$6)*($I$62:$I$3061=$I55),$L$62:$L$3061,0))</f>
        <v>0</v>
      </c>
      <c r="BB55" s="406">
        <f t="array" ref="BB55">SUM(IF(($G$62:$G$3061=$G55)*($E$62:$E$3061=BB$6)*($I$62:$I$3061=$I55),$L$62:$L$3061,0))</f>
        <v>0</v>
      </c>
      <c r="BC55" s="406">
        <f t="array" ref="BC55">SUM(IF(($G$62:$G$3061=$G55)*($E$62:$E$3061=BC$6)*($I$62:$I$3061=$I55),$L$62:$L$3061,0))</f>
        <v>0</v>
      </c>
      <c r="BD55" s="406">
        <f t="array" ref="BD55">SUM(IF(($G$62:$G$3061=$G55)*($E$62:$E$3061=BD$6)*($I$62:$I$3061=$I55),$L$62:$L$3061,0))</f>
        <v>0</v>
      </c>
      <c r="BE55" s="406">
        <f t="array" ref="BE55">SUM(IF(($G$62:$G$3061=$G55)*($E$62:$E$3061=BE$6)*($I$62:$I$3061=$I55),$L$62:$L$3061,0))</f>
        <v>0</v>
      </c>
      <c r="BF55" s="406">
        <f t="array" ref="BF55">SUM(IF(($G$62:$G$3061=$G55)*($E$62:$E$3061=BF$6)*($I$62:$I$3061=$I55),$L$62:$L$3061,0))</f>
        <v>0</v>
      </c>
      <c r="BG55" s="406">
        <f t="array" ref="BG55">SUM(IF(($G$62:$G$3061=$G55)*($E$62:$E$3061=BG$6)*($I$62:$I$3061=$I55),$L$62:$L$3061,0))</f>
        <v>0</v>
      </c>
      <c r="BH55" s="406">
        <f t="array" ref="BH55">SUM(IF(($G$62:$G$3061=$G55)*($E$62:$E$3061=BH$6)*($I$62:$I$3061=$I55),$L$62:$L$3061,0))</f>
        <v>0</v>
      </c>
      <c r="BI55" s="406">
        <f t="array" ref="BI55">SUM(IF(($G$62:$G$3061=$G55)*($E$62:$E$3061=BI$6)*($I$62:$I$3061=$I55),$L$62:$L$3061,0))</f>
        <v>0</v>
      </c>
      <c r="BJ55" s="406">
        <f t="array" ref="BJ55">SUM(IF(($G$62:$G$3061=$G55)*($E$62:$E$3061=BJ$6)*($I$62:$I$3061=$I55),$L$62:$L$3061,0))</f>
        <v>0</v>
      </c>
      <c r="BK55" s="406">
        <f t="array" ref="BK55">SUM(IF(($G$62:$G$3061=$G55)*($E$62:$E$3061=BK$6)*($I$62:$I$3061=$I55),$L$62:$L$3061,0))</f>
        <v>0</v>
      </c>
      <c r="BL55" s="406">
        <f t="array" ref="BL55">SUM(IF(($G$62:$G$3061=$G55)*($E$62:$E$3061=BL$6)*($I$62:$I$3061=$I55),$L$62:$L$3061,0))</f>
        <v>0</v>
      </c>
      <c r="BM55" s="406">
        <f t="array" ref="BM55">SUM(IF(($G$62:$G$3061=$G55)*($E$62:$E$3061=BM$6)*($I$62:$I$3061=$I55),$L$62:$L$3061,0))</f>
        <v>0</v>
      </c>
      <c r="BN55" s="406">
        <f t="array" ref="BN55">SUM(IF(($G$62:$G$3061=$G55)*($E$62:$E$3061=BN$6)*($I$62:$I$3061=$I55),$L$62:$L$3061,0))</f>
        <v>0</v>
      </c>
      <c r="BO55" s="406">
        <f t="array" ref="BO55">SUM(IF(($G$62:$G$3061=$G55)*($E$62:$E$3061=BO$6)*($I$62:$I$3061=$I55),$L$62:$L$3061,0))</f>
        <v>0</v>
      </c>
      <c r="BP55" s="406">
        <f t="array" ref="BP55">SUM(IF(($G$62:$G$3061=$G55)*($E$62:$E$3061=BP$6)*($I$62:$I$3061=$I55),$L$62:$L$3061,0))</f>
        <v>0</v>
      </c>
      <c r="BQ55" s="406">
        <f t="array" ref="BQ55">SUM(IF(($G$62:$G$3061=$G55)*($E$62:$E$3061=BQ$6)*($I$62:$I$3061=$I55),$L$62:$L$3061,0))</f>
        <v>0</v>
      </c>
      <c r="BR55" s="406">
        <f t="array" ref="BR55">SUM(IF(($G$62:$G$3061=$G55)*($E$62:$E$3061=BR$6)*($I$62:$I$3061=$I55),$L$62:$L$3061,0))</f>
        <v>0</v>
      </c>
      <c r="BS55" s="406">
        <f t="array" ref="BS55">SUM(IF(($G$62:$G$3061=$G55)*($E$62:$E$3061=BS$6)*($I$62:$I$3061=$I55),$L$62:$L$3061,0))</f>
        <v>0</v>
      </c>
      <c r="BT55" s="406">
        <f t="array" ref="BT55">SUM(IF(($G$62:$G$3061=$G55)*($E$62:$E$3061=BT$6)*($I$62:$I$3061=$I55),$L$62:$L$3061,0))</f>
        <v>0</v>
      </c>
      <c r="BU55" s="406">
        <f t="array" ref="BU55">SUM(IF(($G$62:$G$3061=$G55)*($E$62:$E$3061=BU$6)*($I$62:$I$3061=$I55),$L$62:$L$3061,0))</f>
        <v>0</v>
      </c>
      <c r="BV55" s="406">
        <f t="array" ref="BV55">SUM(IF(($G$62:$G$3061=$G55)*($E$62:$E$3061=BV$6)*($I$62:$I$3061=$I55),$L$62:$L$3061,0))</f>
        <v>0</v>
      </c>
      <c r="BW55" s="406">
        <f t="array" ref="BW55">SUM(IF(($G$62:$G$3061=$G55)*($E$62:$E$3061=BW$6)*($I$62:$I$3061=$I55),$L$62:$L$3061,0))</f>
        <v>0</v>
      </c>
      <c r="BX55" s="406">
        <f t="array" ref="BX55">SUM(IF(($G$62:$G$3061=$G55)*($E$62:$E$3061=BX$6)*($I$62:$I$3061=$I55),$L$62:$L$3061,0))</f>
        <v>0</v>
      </c>
      <c r="BY55" s="406">
        <f t="array" ref="BY55">SUM(IF(($G$62:$G$3061=$G55)*($E$62:$E$3061=BY$6)*($I$62:$I$3061=$I55),$L$62:$L$3061,0))</f>
        <v>0</v>
      </c>
      <c r="BZ55" s="406">
        <f t="array" ref="BZ55">SUM(IF(($G$62:$G$3061=$G55)*($E$62:$E$3061=BZ$6)*($I$62:$I$3061=$I55),$L$62:$L$3061,0))</f>
        <v>0</v>
      </c>
      <c r="CA55" s="406">
        <f t="array" ref="CA55">SUM(IF(($G$62:$G$3061=$G55)*($E$62:$E$3061=CA$6)*($I$62:$I$3061=$I55),$L$62:$L$3061,0))</f>
        <v>0</v>
      </c>
      <c r="CB55" s="406">
        <f t="array" ref="CB55">SUM(IF(($G$62:$G$3061=$G55)*($E$62:$E$3061=CB$6)*($I$62:$I$3061=$I55),$L$62:$L$3061,0))</f>
        <v>0</v>
      </c>
      <c r="CC55" s="406">
        <f t="array" ref="CC55">SUM(IF(($G$62:$G$3061=$G55)*($E$62:$E$3061=CC$6)*($I$62:$I$3061=$I55),$L$62:$L$3061,0))</f>
        <v>0</v>
      </c>
      <c r="CD55" s="406">
        <f t="array" ref="CD55">SUM(IF(($G$62:$G$3061=$G55)*($E$62:$E$3061=CD$6)*($I$62:$I$3061=$I55),$L$62:$L$3061,0))</f>
        <v>0</v>
      </c>
      <c r="CE55" s="406">
        <f t="array" ref="CE55">SUM(IF(($G$62:$G$3061=$G55)*($E$62:$E$3061=CE$6)*($I$62:$I$3061=$I55),$L$62:$L$3061,0))</f>
        <v>0</v>
      </c>
      <c r="CF55" s="406">
        <f t="array" ref="CF55">SUM(IF(($G$62:$G$3061=$G55)*($E$62:$E$3061=CF$6)*($I$62:$I$3061=$I55),$L$62:$L$3061,0))</f>
        <v>0</v>
      </c>
      <c r="CG55" s="406">
        <f t="array" ref="CG55">SUM(IF(($G$62:$G$3061=$G55)*($E$62:$E$3061=CG$6)*($I$62:$I$3061=$I55),$L$62:$L$3061,0))</f>
        <v>0</v>
      </c>
      <c r="CH55" s="406">
        <f t="array" ref="CH55">SUM(IF(($G$62:$G$3061=$G55)*($E$62:$E$3061=CH$6)*($I$62:$I$3061=$I55),$L$62:$L$3061,0))</f>
        <v>0</v>
      </c>
      <c r="CI55" s="406">
        <f t="array" ref="CI55">SUM(IF(($G$62:$G$3061=$G55)*($E$62:$E$3061=CI$6)*($I$62:$I$3061=$I55),$L$62:$L$3061,0))</f>
        <v>0</v>
      </c>
      <c r="CJ55" s="406">
        <f t="array" ref="CJ55">SUM(IF(($G$62:$G$3061=$G55)*($E$62:$E$3061=CJ$6)*($I$62:$I$3061=$I55),$L$62:$L$3061,0))</f>
        <v>0</v>
      </c>
      <c r="CK55" s="406">
        <f t="array" ref="CK55">SUM(IF(($G$62:$G$3061=$G55)*($E$62:$E$3061=CK$6)*($I$62:$I$3061=$I55),$L$62:$L$3061,0))</f>
        <v>0</v>
      </c>
      <c r="CL55" s="406">
        <f t="array" ref="CL55">SUM(IF(($G$62:$G$3061=$G55)*($E$62:$E$3061=CL$6)*($I$62:$I$3061=$I55),$L$62:$L$3061,0))</f>
        <v>0</v>
      </c>
      <c r="CM55" s="406">
        <f t="array" ref="CM55">SUM(IF(($G$62:$G$3061=$G55)*($E$62:$E$3061=CM$6)*($I$62:$I$3061=$I55),$L$62:$L$3061,0))</f>
        <v>0</v>
      </c>
      <c r="CN55" s="406">
        <f t="array" ref="CN55">SUM(IF(($G$62:$G$3061=$G55)*($E$62:$E$3061=CN$6)*($I$62:$I$3061=$I55),$L$62:$L$3061,0))</f>
        <v>0</v>
      </c>
      <c r="CO55" s="406">
        <f t="array" ref="CO55">SUM(IF(($G$62:$G$3061=$G55)*($E$62:$E$3061=CO$6)*($I$62:$I$3061=$I55),$L$62:$L$3061,0))</f>
        <v>0</v>
      </c>
      <c r="CP55" s="406">
        <f t="array" ref="CP55">SUM(IF(($G$62:$G$3061=$G55)*($E$62:$E$3061=CP$6)*($I$62:$I$3061=$I55),$L$62:$L$3061,0))</f>
        <v>0</v>
      </c>
      <c r="CQ55" s="406">
        <f t="array" ref="CQ55">SUM(IF(($G$62:$G$3061=$G55)*($E$62:$E$3061=CQ$6)*($I$62:$I$3061=$I55),$L$62:$L$3061,0))</f>
        <v>0</v>
      </c>
      <c r="CR55" s="406">
        <f t="array" ref="CR55">SUM(IF(($G$62:$G$3061=$G55)*($E$62:$E$3061=CR$6)*($I$62:$I$3061=$I55),$L$62:$L$3061,0))</f>
        <v>0</v>
      </c>
      <c r="CS55" s="406">
        <f t="array" ref="CS55">SUM(IF(($G$62:$G$3061=$G55)*($E$62:$E$3061=CS$6)*($I$62:$I$3061=$I55),$L$62:$L$3061,0))</f>
        <v>0</v>
      </c>
      <c r="CT55" s="406">
        <f t="array" ref="CT55">SUM(IF(($G$62:$G$3061=$G55)*($E$62:$E$3061=CT$6)*($I$62:$I$3061=$I55),$L$62:$L$3061,0))</f>
        <v>0</v>
      </c>
      <c r="CU55" s="406">
        <f t="array" ref="CU55">SUM(IF(($G$62:$G$3061=$G55)*($E$62:$E$3061=CU$6)*($I$62:$I$3061=$I55),$L$62:$L$3061,0))</f>
        <v>0</v>
      </c>
      <c r="CV55" s="406">
        <f t="array" ref="CV55">SUM(IF(($G$62:$G$3061=$G55)*($E$62:$E$3061=CV$6)*($I$62:$I$3061=$I55),$L$62:$L$3061,0))</f>
        <v>0</v>
      </c>
      <c r="CW55" s="406">
        <f t="array" ref="CW55">SUM(IF(($G$62:$G$3061=$G55)*($E$62:$E$3061=CW$6)*($I$62:$I$3061=$I55),$L$62:$L$3061,0))</f>
        <v>0</v>
      </c>
      <c r="CX55" s="406">
        <f t="array" ref="CX55">SUM(IF(($G$62:$G$3061=$G55)*($E$62:$E$3061=CX$6)*($I$62:$I$3061=$I55),$L$62:$L$3061,0))</f>
        <v>0</v>
      </c>
      <c r="CY55" s="406">
        <f t="array" ref="CY55">SUM(IF(($G$62:$G$3061=$G55)*($E$62:$E$3061=CY$6)*($I$62:$I$3061=$I55),$L$62:$L$3061,0))</f>
        <v>0</v>
      </c>
      <c r="CZ55" s="406">
        <f t="array" ref="CZ55">SUM(IF(($G$62:$G$3061=$G55)*($E$62:$E$3061=CZ$6)*($I$62:$I$3061=$I55),$L$62:$L$3061,0))</f>
        <v>0</v>
      </c>
      <c r="DA55" s="406">
        <f t="array" ref="DA55">SUM(IF(($G$62:$G$3061=$G55)*($E$62:$E$3061=DA$6)*($I$62:$I$3061=$I55),$L$62:$L$3061,0))</f>
        <v>0</v>
      </c>
      <c r="DB55" s="406">
        <f t="array" ref="DB55">SUM(IF(($G$62:$G$3061=$G55)*($E$62:$E$3061=DB$6)*($I$62:$I$3061=$I55),$L$62:$L$3061,0))</f>
        <v>0</v>
      </c>
      <c r="DC55" s="406">
        <f t="array" ref="DC55">SUM(IF(($G$62:$G$3061=$G55)*($E$62:$E$3061=DC$6)*($I$62:$I$3061=$I55),$L$62:$L$3061,0))</f>
        <v>0</v>
      </c>
      <c r="DD55" s="406">
        <f t="array" ref="DD55">SUM(IF(($G$62:$G$3061=$G55)*($E$62:$E$3061=DD$6)*($I$62:$I$3061=$I55),$L$62:$L$3061,0))</f>
        <v>0</v>
      </c>
      <c r="DE55" s="406">
        <f t="array" ref="DE55">SUM(IF(($G$62:$G$3061=$G55)*($E$62:$E$3061=DE$6)*($I$62:$I$3061=$I55),$L$62:$L$3061,0))</f>
        <v>0</v>
      </c>
      <c r="DF55" s="406">
        <f t="array" ref="DF55">SUM(IF(($G$62:$G$3061=$G55)*($E$62:$E$3061=DF$6)*($I$62:$I$3061=$I55),$L$62:$L$3061,0))</f>
        <v>0</v>
      </c>
      <c r="DG55" s="406">
        <f t="array" ref="DG55">SUM(IF(($G$62:$G$3061=$G55)*($E$62:$E$3061=DG$6)*($I$62:$I$3061=$I55),$L$62:$L$3061,0))</f>
        <v>0</v>
      </c>
      <c r="DH55" s="406">
        <f t="array" ref="DH55">SUM(IF(($G$62:$G$3061=$G55)*($E$62:$E$3061=DH$6)*($I$62:$I$3061=$I55),$L$62:$L$3061,0))</f>
        <v>0</v>
      </c>
      <c r="DI55" s="406">
        <f t="array" ref="DI55">SUM(IF(($G$62:$G$3061=$G55)*($E$62:$E$3061=DI$6)*($I$62:$I$3061=$I55),$L$62:$L$3061,0))</f>
        <v>0</v>
      </c>
      <c r="DJ55" s="406">
        <f t="array" ref="DJ55">SUM(IF(($G$62:$G$3061=$G55)*($E$62:$E$3061=DJ$6)*($I$62:$I$3061=$I55),$L$62:$L$3061,0))</f>
        <v>0</v>
      </c>
      <c r="DK55" s="406">
        <f t="array" ref="DK55">SUM(IF(($G$62:$G$3061=$G55)*($E$62:$E$3061=DK$6)*($I$62:$I$3061=$I55),$L$62:$L$3061,0))</f>
        <v>0</v>
      </c>
      <c r="DL55" s="406">
        <f t="array" ref="DL55">SUM(IF(($G$62:$G$3061=$G55)*($E$62:$E$3061=DL$6)*($I$62:$I$3061=$I55),$L$62:$L$3061,0))</f>
        <v>0</v>
      </c>
      <c r="DM55" s="406">
        <f t="array" ref="DM55">SUM(IF(($G$62:$G$3061=$G55)*($E$62:$E$3061=DM$6)*($I$62:$I$3061=$I55),$L$62:$L$3061,0))</f>
        <v>0</v>
      </c>
      <c r="DN55" s="406">
        <f t="array" ref="DN55">SUM(IF(($G$62:$G$3061=$G55)*($E$62:$E$3061=DN$6)*($I$62:$I$3061=$I55),$L$62:$L$3061,0))</f>
        <v>0</v>
      </c>
      <c r="DO55" s="406">
        <f t="array" ref="DO55">SUM(IF(($G$62:$G$3061=$G55)*($E$62:$E$3061=DO$6)*($I$62:$I$3061=$I55),$L$62:$L$3061,0))</f>
        <v>0</v>
      </c>
      <c r="DP55" s="406">
        <f t="array" ref="DP55">SUM(IF(($G$62:$G$3061=$G55)*($E$62:$E$3061=DP$6)*($I$62:$I$3061=$I55),$L$62:$L$3061,0))</f>
        <v>0</v>
      </c>
      <c r="DQ55" s="406">
        <f t="array" ref="DQ55">SUM(IF(($G$62:$G$3061=$G55)*($E$62:$E$3061=DQ$6)*($I$62:$I$3061=$I55),$L$62:$L$3061,0))</f>
        <v>0</v>
      </c>
      <c r="DR55" s="406">
        <f t="array" ref="DR55">SUM(IF(($G$62:$G$3061=$G55)*($E$62:$E$3061=DR$6)*($I$62:$I$3061=$I55),$L$62:$L$3061,0))</f>
        <v>0</v>
      </c>
      <c r="DS55" s="406">
        <f t="array" ref="DS55">SUM(IF(($G$62:$G$3061=$G55)*($E$62:$E$3061=DS$6)*($I$62:$I$3061=$I55),$L$62:$L$3061,0))</f>
        <v>0</v>
      </c>
      <c r="DT55" s="406">
        <f t="array" ref="DT55">SUM(IF(($G$62:$G$3061=$G55)*($E$62:$E$3061=DT$6)*($I$62:$I$3061=$I55),$L$62:$L$3061,0))</f>
        <v>0</v>
      </c>
      <c r="DU55" s="406">
        <f t="array" ref="DU55">SUM(IF(($G$62:$G$3061=$G55)*($E$62:$E$3061=DU$6)*($I$62:$I$3061=$I55),$L$62:$L$3061,0))</f>
        <v>0</v>
      </c>
    </row>
    <row r="56" spans="3:125" ht="14.25" hidden="1" customHeight="1" x14ac:dyDescent="0.15">
      <c r="C56" s="362"/>
      <c r="D56" s="362"/>
      <c r="E56" s="354" t="str">
        <f t="shared" si="1"/>
        <v/>
      </c>
      <c r="F56" s="362"/>
      <c r="G56" s="362" t="str">
        <f>G55</f>
        <v>物流倉庫</v>
      </c>
      <c r="H56" s="407"/>
      <c r="I56" s="531" t="str">
        <f>IF(COUNT(U55:AI55)-COUNTIF(U55:AI55,0)&lt;=1,"",INDEX($U$5:$AI$5,0,MATCH(LARGE(U55:AI55,2),U55:AI55,0)))</f>
        <v/>
      </c>
      <c r="J56" s="408"/>
      <c r="K56" s="408"/>
      <c r="L56" s="408"/>
      <c r="M56" s="408"/>
      <c r="N56" s="410"/>
      <c r="O56" s="410"/>
      <c r="P56" s="82"/>
      <c r="R56" s="1" t="str">
        <f>IF(R55="","",IF(L55-R55=0,"",L55-R55))</f>
        <v/>
      </c>
      <c r="S56" s="162" t="str">
        <f t="shared" si="7"/>
        <v/>
      </c>
      <c r="U56" s="406"/>
      <c r="V56" s="406"/>
      <c r="W56" s="406"/>
      <c r="X56" s="406"/>
      <c r="Y56" s="406"/>
      <c r="Z56" s="406"/>
      <c r="AA56" s="406"/>
      <c r="AB56" s="406"/>
      <c r="AC56" s="406"/>
      <c r="AD56" s="406"/>
      <c r="AE56" s="406"/>
      <c r="AF56" s="406"/>
      <c r="AG56" s="406"/>
      <c r="AH56" s="406"/>
      <c r="AI56" s="406"/>
      <c r="AS56" s="406">
        <f t="array" ref="AS56">SUM(IF(($G$62:$G$3061=$G56)*($E$62:$E$3061=AS$6)*($I$62:$I$3061=$I56),$L$62:$L$3061,0))</f>
        <v>0</v>
      </c>
      <c r="AT56" s="406">
        <f t="array" ref="AT56">SUM(IF(($G$62:$G$3061=$G56)*($E$62:$E$3061=AT$6)*($I$62:$I$3061=$I56),$L$62:$L$3061,0))</f>
        <v>0</v>
      </c>
      <c r="AU56" s="406">
        <f t="array" ref="AU56">SUM(IF(($G$62:$G$3061=$G56)*($E$62:$E$3061=AU$6)*($I$62:$I$3061=$I56),$L$62:$L$3061,0))</f>
        <v>0</v>
      </c>
      <c r="AV56" s="406">
        <f t="array" ref="AV56">SUM(IF(($G$62:$G$3061=$G56)*($E$62:$E$3061=AV$6)*($I$62:$I$3061=$I56),$L$62:$L$3061,0))</f>
        <v>0</v>
      </c>
      <c r="AW56" s="406">
        <f t="array" ref="AW56">SUM(IF(($G$62:$G$3061=$G56)*($E$62:$E$3061=AW$6)*($I$62:$I$3061=$I56),$L$62:$L$3061,0))</f>
        <v>0</v>
      </c>
      <c r="AX56" s="406">
        <f t="array" ref="AX56">SUM(IF(($G$62:$G$3061=$G56)*($E$62:$E$3061=AX$6)*($I$62:$I$3061=$I56),$L$62:$L$3061,0))</f>
        <v>0</v>
      </c>
      <c r="AY56" s="406">
        <f t="array" ref="AY56">SUM(IF(($G$62:$G$3061=$G56)*($E$62:$E$3061=AY$6)*($I$62:$I$3061=$I56),$L$62:$L$3061,0))</f>
        <v>0</v>
      </c>
      <c r="AZ56" s="406">
        <f t="array" ref="AZ56">SUM(IF(($G$62:$G$3061=$G56)*($E$62:$E$3061=AZ$6)*($I$62:$I$3061=$I56),$L$62:$L$3061,0))</f>
        <v>0</v>
      </c>
      <c r="BA56" s="406">
        <f t="array" ref="BA56">SUM(IF(($G$62:$G$3061=$G56)*($E$62:$E$3061=BA$6)*($I$62:$I$3061=$I56),$L$62:$L$3061,0))</f>
        <v>0</v>
      </c>
      <c r="BB56" s="406">
        <f t="array" ref="BB56">SUM(IF(($G$62:$G$3061=$G56)*($E$62:$E$3061=BB$6)*($I$62:$I$3061=$I56),$L$62:$L$3061,0))</f>
        <v>0</v>
      </c>
      <c r="BC56" s="406">
        <f t="array" ref="BC56">SUM(IF(($G$62:$G$3061=$G56)*($E$62:$E$3061=BC$6)*($I$62:$I$3061=$I56),$L$62:$L$3061,0))</f>
        <v>0</v>
      </c>
      <c r="BD56" s="406">
        <f t="array" ref="BD56">SUM(IF(($G$62:$G$3061=$G56)*($E$62:$E$3061=BD$6)*($I$62:$I$3061=$I56),$L$62:$L$3061,0))</f>
        <v>0</v>
      </c>
      <c r="BE56" s="406">
        <f t="array" ref="BE56">SUM(IF(($G$62:$G$3061=$G56)*($E$62:$E$3061=BE$6)*($I$62:$I$3061=$I56),$L$62:$L$3061,0))</f>
        <v>0</v>
      </c>
      <c r="BF56" s="406">
        <f t="array" ref="BF56">SUM(IF(($G$62:$G$3061=$G56)*($E$62:$E$3061=BF$6)*($I$62:$I$3061=$I56),$L$62:$L$3061,0))</f>
        <v>0</v>
      </c>
      <c r="BG56" s="406">
        <f t="array" ref="BG56">SUM(IF(($G$62:$G$3061=$G56)*($E$62:$E$3061=BG$6)*($I$62:$I$3061=$I56),$L$62:$L$3061,0))</f>
        <v>0</v>
      </c>
      <c r="BH56" s="406">
        <f t="array" ref="BH56">SUM(IF(($G$62:$G$3061=$G56)*($E$62:$E$3061=BH$6)*($I$62:$I$3061=$I56),$L$62:$L$3061,0))</f>
        <v>0</v>
      </c>
      <c r="BI56" s="406">
        <f t="array" ref="BI56">SUM(IF(($G$62:$G$3061=$G56)*($E$62:$E$3061=BI$6)*($I$62:$I$3061=$I56),$L$62:$L$3061,0))</f>
        <v>0</v>
      </c>
      <c r="BJ56" s="406">
        <f t="array" ref="BJ56">SUM(IF(($G$62:$G$3061=$G56)*($E$62:$E$3061=BJ$6)*($I$62:$I$3061=$I56),$L$62:$L$3061,0))</f>
        <v>0</v>
      </c>
      <c r="BK56" s="406">
        <f t="array" ref="BK56">SUM(IF(($G$62:$G$3061=$G56)*($E$62:$E$3061=BK$6)*($I$62:$I$3061=$I56),$L$62:$L$3061,0))</f>
        <v>0</v>
      </c>
      <c r="BL56" s="406">
        <f t="array" ref="BL56">SUM(IF(($G$62:$G$3061=$G56)*($E$62:$E$3061=BL$6)*($I$62:$I$3061=$I56),$L$62:$L$3061,0))</f>
        <v>0</v>
      </c>
      <c r="BM56" s="406">
        <f t="array" ref="BM56">SUM(IF(($G$62:$G$3061=$G56)*($E$62:$E$3061=BM$6)*($I$62:$I$3061=$I56),$L$62:$L$3061,0))</f>
        <v>0</v>
      </c>
      <c r="BN56" s="406">
        <f t="array" ref="BN56">SUM(IF(($G$62:$G$3061=$G56)*($E$62:$E$3061=BN$6)*($I$62:$I$3061=$I56),$L$62:$L$3061,0))</f>
        <v>0</v>
      </c>
      <c r="BO56" s="406">
        <f t="array" ref="BO56">SUM(IF(($G$62:$G$3061=$G56)*($E$62:$E$3061=BO$6)*($I$62:$I$3061=$I56),$L$62:$L$3061,0))</f>
        <v>0</v>
      </c>
      <c r="BP56" s="406">
        <f t="array" ref="BP56">SUM(IF(($G$62:$G$3061=$G56)*($E$62:$E$3061=BP$6)*($I$62:$I$3061=$I56),$L$62:$L$3061,0))</f>
        <v>0</v>
      </c>
      <c r="BQ56" s="406">
        <f t="array" ref="BQ56">SUM(IF(($G$62:$G$3061=$G56)*($E$62:$E$3061=BQ$6)*($I$62:$I$3061=$I56),$L$62:$L$3061,0))</f>
        <v>0</v>
      </c>
      <c r="BR56" s="406">
        <f t="array" ref="BR56">SUM(IF(($G$62:$G$3061=$G56)*($E$62:$E$3061=BR$6)*($I$62:$I$3061=$I56),$L$62:$L$3061,0))</f>
        <v>0</v>
      </c>
      <c r="BS56" s="406">
        <f t="array" ref="BS56">SUM(IF(($G$62:$G$3061=$G56)*($E$62:$E$3061=BS$6)*($I$62:$I$3061=$I56),$L$62:$L$3061,0))</f>
        <v>0</v>
      </c>
      <c r="BT56" s="406">
        <f t="array" ref="BT56">SUM(IF(($G$62:$G$3061=$G56)*($E$62:$E$3061=BT$6)*($I$62:$I$3061=$I56),$L$62:$L$3061,0))</f>
        <v>0</v>
      </c>
      <c r="BU56" s="406">
        <f t="array" ref="BU56">SUM(IF(($G$62:$G$3061=$G56)*($E$62:$E$3061=BU$6)*($I$62:$I$3061=$I56),$L$62:$L$3061,0))</f>
        <v>0</v>
      </c>
      <c r="BV56" s="406">
        <f t="array" ref="BV56">SUM(IF(($G$62:$G$3061=$G56)*($E$62:$E$3061=BV$6)*($I$62:$I$3061=$I56),$L$62:$L$3061,0))</f>
        <v>0</v>
      </c>
      <c r="BW56" s="406">
        <f t="array" ref="BW56">SUM(IF(($G$62:$G$3061=$G56)*($E$62:$E$3061=BW$6)*($I$62:$I$3061=$I56),$L$62:$L$3061,0))</f>
        <v>0</v>
      </c>
      <c r="BX56" s="406">
        <f t="array" ref="BX56">SUM(IF(($G$62:$G$3061=$G56)*($E$62:$E$3061=BX$6)*($I$62:$I$3061=$I56),$L$62:$L$3061,0))</f>
        <v>0</v>
      </c>
      <c r="BY56" s="406">
        <f t="array" ref="BY56">SUM(IF(($G$62:$G$3061=$G56)*($E$62:$E$3061=BY$6)*($I$62:$I$3061=$I56),$L$62:$L$3061,0))</f>
        <v>0</v>
      </c>
      <c r="BZ56" s="406">
        <f t="array" ref="BZ56">SUM(IF(($G$62:$G$3061=$G56)*($E$62:$E$3061=BZ$6)*($I$62:$I$3061=$I56),$L$62:$L$3061,0))</f>
        <v>0</v>
      </c>
      <c r="CA56" s="406">
        <f t="array" ref="CA56">SUM(IF(($G$62:$G$3061=$G56)*($E$62:$E$3061=CA$6)*($I$62:$I$3061=$I56),$L$62:$L$3061,0))</f>
        <v>0</v>
      </c>
      <c r="CB56" s="406">
        <f t="array" ref="CB56">SUM(IF(($G$62:$G$3061=$G56)*($E$62:$E$3061=CB$6)*($I$62:$I$3061=$I56),$L$62:$L$3061,0))</f>
        <v>0</v>
      </c>
      <c r="CC56" s="406">
        <f t="array" ref="CC56">SUM(IF(($G$62:$G$3061=$G56)*($E$62:$E$3061=CC$6)*($I$62:$I$3061=$I56),$L$62:$L$3061,0))</f>
        <v>0</v>
      </c>
      <c r="CD56" s="406">
        <f t="array" ref="CD56">SUM(IF(($G$62:$G$3061=$G56)*($E$62:$E$3061=CD$6)*($I$62:$I$3061=$I56),$L$62:$L$3061,0))</f>
        <v>0</v>
      </c>
      <c r="CE56" s="406">
        <f t="array" ref="CE56">SUM(IF(($G$62:$G$3061=$G56)*($E$62:$E$3061=CE$6)*($I$62:$I$3061=$I56),$L$62:$L$3061,0))</f>
        <v>0</v>
      </c>
      <c r="CF56" s="406">
        <f t="array" ref="CF56">SUM(IF(($G$62:$G$3061=$G56)*($E$62:$E$3061=CF$6)*($I$62:$I$3061=$I56),$L$62:$L$3061,0))</f>
        <v>0</v>
      </c>
      <c r="CG56" s="406">
        <f t="array" ref="CG56">SUM(IF(($G$62:$G$3061=$G56)*($E$62:$E$3061=CG$6)*($I$62:$I$3061=$I56),$L$62:$L$3061,0))</f>
        <v>0</v>
      </c>
      <c r="CH56" s="406">
        <f t="array" ref="CH56">SUM(IF(($G$62:$G$3061=$G56)*($E$62:$E$3061=CH$6)*($I$62:$I$3061=$I56),$L$62:$L$3061,0))</f>
        <v>0</v>
      </c>
      <c r="CI56" s="406">
        <f t="array" ref="CI56">SUM(IF(($G$62:$G$3061=$G56)*($E$62:$E$3061=CI$6)*($I$62:$I$3061=$I56),$L$62:$L$3061,0))</f>
        <v>0</v>
      </c>
      <c r="CJ56" s="406">
        <f t="array" ref="CJ56">SUM(IF(($G$62:$G$3061=$G56)*($E$62:$E$3061=CJ$6)*($I$62:$I$3061=$I56),$L$62:$L$3061,0))</f>
        <v>0</v>
      </c>
      <c r="CK56" s="406">
        <f t="array" ref="CK56">SUM(IF(($G$62:$G$3061=$G56)*($E$62:$E$3061=CK$6)*($I$62:$I$3061=$I56),$L$62:$L$3061,0))</f>
        <v>0</v>
      </c>
      <c r="CL56" s="406">
        <f t="array" ref="CL56">SUM(IF(($G$62:$G$3061=$G56)*($E$62:$E$3061=CL$6)*($I$62:$I$3061=$I56),$L$62:$L$3061,0))</f>
        <v>0</v>
      </c>
      <c r="CM56" s="406">
        <f t="array" ref="CM56">SUM(IF(($G$62:$G$3061=$G56)*($E$62:$E$3061=CM$6)*($I$62:$I$3061=$I56),$L$62:$L$3061,0))</f>
        <v>0</v>
      </c>
      <c r="CN56" s="406">
        <f t="array" ref="CN56">SUM(IF(($G$62:$G$3061=$G56)*($E$62:$E$3061=CN$6)*($I$62:$I$3061=$I56),$L$62:$L$3061,0))</f>
        <v>0</v>
      </c>
      <c r="CO56" s="406">
        <f t="array" ref="CO56">SUM(IF(($G$62:$G$3061=$G56)*($E$62:$E$3061=CO$6)*($I$62:$I$3061=$I56),$L$62:$L$3061,0))</f>
        <v>0</v>
      </c>
      <c r="CP56" s="406">
        <f t="array" ref="CP56">SUM(IF(($G$62:$G$3061=$G56)*($E$62:$E$3061=CP$6)*($I$62:$I$3061=$I56),$L$62:$L$3061,0))</f>
        <v>0</v>
      </c>
      <c r="CQ56" s="406">
        <f t="array" ref="CQ56">SUM(IF(($G$62:$G$3061=$G56)*($E$62:$E$3061=CQ$6)*($I$62:$I$3061=$I56),$L$62:$L$3061,0))</f>
        <v>0</v>
      </c>
      <c r="CR56" s="406">
        <f t="array" ref="CR56">SUM(IF(($G$62:$G$3061=$G56)*($E$62:$E$3061=CR$6)*($I$62:$I$3061=$I56),$L$62:$L$3061,0))</f>
        <v>0</v>
      </c>
      <c r="CS56" s="406">
        <f t="array" ref="CS56">SUM(IF(($G$62:$G$3061=$G56)*($E$62:$E$3061=CS$6)*($I$62:$I$3061=$I56),$L$62:$L$3061,0))</f>
        <v>0</v>
      </c>
      <c r="CT56" s="406">
        <f t="array" ref="CT56">SUM(IF(($G$62:$G$3061=$G56)*($E$62:$E$3061=CT$6)*($I$62:$I$3061=$I56),$L$62:$L$3061,0))</f>
        <v>0</v>
      </c>
      <c r="CU56" s="406">
        <f t="array" ref="CU56">SUM(IF(($G$62:$G$3061=$G56)*($E$62:$E$3061=CU$6)*($I$62:$I$3061=$I56),$L$62:$L$3061,0))</f>
        <v>0</v>
      </c>
      <c r="CV56" s="406">
        <f t="array" ref="CV56">SUM(IF(($G$62:$G$3061=$G56)*($E$62:$E$3061=CV$6)*($I$62:$I$3061=$I56),$L$62:$L$3061,0))</f>
        <v>0</v>
      </c>
      <c r="CW56" s="406">
        <f t="array" ref="CW56">SUM(IF(($G$62:$G$3061=$G56)*($E$62:$E$3061=CW$6)*($I$62:$I$3061=$I56),$L$62:$L$3061,0))</f>
        <v>0</v>
      </c>
      <c r="CX56" s="406">
        <f t="array" ref="CX56">SUM(IF(($G$62:$G$3061=$G56)*($E$62:$E$3061=CX$6)*($I$62:$I$3061=$I56),$L$62:$L$3061,0))</f>
        <v>0</v>
      </c>
      <c r="CY56" s="406">
        <f t="array" ref="CY56">SUM(IF(($G$62:$G$3061=$G56)*($E$62:$E$3061=CY$6)*($I$62:$I$3061=$I56),$L$62:$L$3061,0))</f>
        <v>0</v>
      </c>
      <c r="CZ56" s="406">
        <f t="array" ref="CZ56">SUM(IF(($G$62:$G$3061=$G56)*($E$62:$E$3061=CZ$6)*($I$62:$I$3061=$I56),$L$62:$L$3061,0))</f>
        <v>0</v>
      </c>
      <c r="DA56" s="406">
        <f t="array" ref="DA56">SUM(IF(($G$62:$G$3061=$G56)*($E$62:$E$3061=DA$6)*($I$62:$I$3061=$I56),$L$62:$L$3061,0))</f>
        <v>0</v>
      </c>
      <c r="DB56" s="406">
        <f t="array" ref="DB56">SUM(IF(($G$62:$G$3061=$G56)*($E$62:$E$3061=DB$6)*($I$62:$I$3061=$I56),$L$62:$L$3061,0))</f>
        <v>0</v>
      </c>
      <c r="DC56" s="406">
        <f t="array" ref="DC56">SUM(IF(($G$62:$G$3061=$G56)*($E$62:$E$3061=DC$6)*($I$62:$I$3061=$I56),$L$62:$L$3061,0))</f>
        <v>0</v>
      </c>
      <c r="DD56" s="406">
        <f t="array" ref="DD56">SUM(IF(($G$62:$G$3061=$G56)*($E$62:$E$3061=DD$6)*($I$62:$I$3061=$I56),$L$62:$L$3061,0))</f>
        <v>0</v>
      </c>
      <c r="DE56" s="406">
        <f t="array" ref="DE56">SUM(IF(($G$62:$G$3061=$G56)*($E$62:$E$3061=DE$6)*($I$62:$I$3061=$I56),$L$62:$L$3061,0))</f>
        <v>0</v>
      </c>
      <c r="DF56" s="406">
        <f t="array" ref="DF56">SUM(IF(($G$62:$G$3061=$G56)*($E$62:$E$3061=DF$6)*($I$62:$I$3061=$I56),$L$62:$L$3061,0))</f>
        <v>0</v>
      </c>
      <c r="DG56" s="406">
        <f t="array" ref="DG56">SUM(IF(($G$62:$G$3061=$G56)*($E$62:$E$3061=DG$6)*($I$62:$I$3061=$I56),$L$62:$L$3061,0))</f>
        <v>0</v>
      </c>
      <c r="DH56" s="406">
        <f t="array" ref="DH56">SUM(IF(($G$62:$G$3061=$G56)*($E$62:$E$3061=DH$6)*($I$62:$I$3061=$I56),$L$62:$L$3061,0))</f>
        <v>0</v>
      </c>
      <c r="DI56" s="406">
        <f t="array" ref="DI56">SUM(IF(($G$62:$G$3061=$G56)*($E$62:$E$3061=DI$6)*($I$62:$I$3061=$I56),$L$62:$L$3061,0))</f>
        <v>0</v>
      </c>
      <c r="DJ56" s="406">
        <f t="array" ref="DJ56">SUM(IF(($G$62:$G$3061=$G56)*($E$62:$E$3061=DJ$6)*($I$62:$I$3061=$I56),$L$62:$L$3061,0))</f>
        <v>0</v>
      </c>
      <c r="DK56" s="406">
        <f t="array" ref="DK56">SUM(IF(($G$62:$G$3061=$G56)*($E$62:$E$3061=DK$6)*($I$62:$I$3061=$I56),$L$62:$L$3061,0))</f>
        <v>0</v>
      </c>
      <c r="DL56" s="406">
        <f t="array" ref="DL56">SUM(IF(($G$62:$G$3061=$G56)*($E$62:$E$3061=DL$6)*($I$62:$I$3061=$I56),$L$62:$L$3061,0))</f>
        <v>0</v>
      </c>
      <c r="DM56" s="406">
        <f t="array" ref="DM56">SUM(IF(($G$62:$G$3061=$G56)*($E$62:$E$3061=DM$6)*($I$62:$I$3061=$I56),$L$62:$L$3061,0))</f>
        <v>0</v>
      </c>
      <c r="DN56" s="406">
        <f t="array" ref="DN56">SUM(IF(($G$62:$G$3061=$G56)*($E$62:$E$3061=DN$6)*($I$62:$I$3061=$I56),$L$62:$L$3061,0))</f>
        <v>0</v>
      </c>
      <c r="DO56" s="406">
        <f t="array" ref="DO56">SUM(IF(($G$62:$G$3061=$G56)*($E$62:$E$3061=DO$6)*($I$62:$I$3061=$I56),$L$62:$L$3061,0))</f>
        <v>0</v>
      </c>
      <c r="DP56" s="406">
        <f t="array" ref="DP56">SUM(IF(($G$62:$G$3061=$G56)*($E$62:$E$3061=DP$6)*($I$62:$I$3061=$I56),$L$62:$L$3061,0))</f>
        <v>0</v>
      </c>
      <c r="DQ56" s="406">
        <f t="array" ref="DQ56">SUM(IF(($G$62:$G$3061=$G56)*($E$62:$E$3061=DQ$6)*($I$62:$I$3061=$I56),$L$62:$L$3061,0))</f>
        <v>0</v>
      </c>
      <c r="DR56" s="406">
        <f t="array" ref="DR56">SUM(IF(($G$62:$G$3061=$G56)*($E$62:$E$3061=DR$6)*($I$62:$I$3061=$I56),$L$62:$L$3061,0))</f>
        <v>0</v>
      </c>
      <c r="DS56" s="406">
        <f t="array" ref="DS56">SUM(IF(($G$62:$G$3061=$G56)*($E$62:$E$3061=DS$6)*($I$62:$I$3061=$I56),$L$62:$L$3061,0))</f>
        <v>0</v>
      </c>
      <c r="DT56" s="406">
        <f t="array" ref="DT56">SUM(IF(($G$62:$G$3061=$G56)*($E$62:$E$3061=DT$6)*($I$62:$I$3061=$I56),$L$62:$L$3061,0))</f>
        <v>0</v>
      </c>
      <c r="DU56" s="406">
        <f t="array" ref="DU56">SUM(IF(($G$62:$G$3061=$G56)*($E$62:$E$3061=DU$6)*($I$62:$I$3061=$I56),$L$62:$L$3061,0))</f>
        <v>0</v>
      </c>
    </row>
    <row r="57" spans="3:125" ht="14.25" hidden="1" customHeight="1" x14ac:dyDescent="0.15">
      <c r="C57" s="362"/>
      <c r="D57" s="362"/>
      <c r="E57" s="354" t="str">
        <f t="shared" si="1"/>
        <v/>
      </c>
      <c r="F57" s="362"/>
      <c r="G57" s="362" t="s">
        <v>761</v>
      </c>
      <c r="H57" s="407"/>
      <c r="I57" s="409" t="str">
        <f t="shared" si="5"/>
        <v/>
      </c>
      <c r="J57" s="408"/>
      <c r="K57" s="408"/>
      <c r="L57" s="408">
        <f t="array" ref="L57">SUM(IF($G$62:$G$3061=$G57,$L$62:$L$3061,0))</f>
        <v>0</v>
      </c>
      <c r="M57" s="408"/>
      <c r="N57" s="410"/>
      <c r="O57" s="410"/>
      <c r="P57" s="82"/>
      <c r="R57" s="474" t="str">
        <f>IF(MAX(U57:AI57)=0,"",MAX(U57:AI57))</f>
        <v/>
      </c>
      <c r="S57" s="162" t="str">
        <f t="shared" si="6"/>
        <v/>
      </c>
      <c r="T57" s="1" t="str">
        <f>IF($L57=0,"",ROUND(SUMPRODUCT(U$6:AI$6,U57:AI57)/$L57,3))</f>
        <v/>
      </c>
      <c r="U57" s="406">
        <f t="array" ref="U57">SUM(IF(($G$62:$G$3061=$G57)*($I$62:$I$3061=U$5),$L$62:$L$3061,0))</f>
        <v>0</v>
      </c>
      <c r="V57" s="406">
        <f t="array" ref="V57">SUM(IF(($G$62:$G$3061=$G57)*($I$62:$I$3061=V$5),$L$62:$L$3061,0))</f>
        <v>0</v>
      </c>
      <c r="W57" s="406">
        <f t="array" ref="W57">SUM(IF(($G$62:$G$3061=$G57)*($I$62:$I$3061=W$5),$L$62:$L$3061,0))</f>
        <v>0</v>
      </c>
      <c r="X57" s="406">
        <f t="array" ref="X57">SUM(IF(($G$62:$G$3061=$G57)*($I$62:$I$3061=X$5),$L$62:$L$3061,0))</f>
        <v>0</v>
      </c>
      <c r="Y57" s="406">
        <f t="array" ref="Y57">SUM(IF(($G$62:$G$3061=$G57)*($I$62:$I$3061=Y$5),$L$62:$L$3061,0))</f>
        <v>0</v>
      </c>
      <c r="Z57" s="406">
        <f t="array" ref="Z57">SUM(IF(($G$62:$G$3061=$G57)*($I$62:$I$3061=Z$5),$L$62:$L$3061,0))</f>
        <v>0</v>
      </c>
      <c r="AA57" s="406">
        <f t="array" ref="AA57">SUM(IF(($G$62:$G$3061=$G57)*($I$62:$I$3061=AA$5),$L$62:$L$3061,0))</f>
        <v>0</v>
      </c>
      <c r="AB57" s="406">
        <f t="array" ref="AB57">SUM(IF(($G$62:$G$3061=$G57)*($I$62:$I$3061=AB$5),$L$62:$L$3061,0))</f>
        <v>0</v>
      </c>
      <c r="AC57" s="406">
        <f t="array" ref="AC57">SUM(IF(($G$62:$G$3061=$G57)*($I$62:$I$3061=AC$5),$L$62:$L$3061,0))</f>
        <v>0</v>
      </c>
      <c r="AD57" s="406">
        <f t="array" ref="AD57">SUM(IF(($G$62:$G$3061=$G57)*($I$62:$I$3061=AD$5),$L$62:$L$3061,0))</f>
        <v>0</v>
      </c>
      <c r="AE57" s="406">
        <f t="array" ref="AE57">SUM(IF(($G$62:$G$3061=$G57)*($I$62:$I$3061=AE$5),$L$62:$L$3061,0))</f>
        <v>0</v>
      </c>
      <c r="AF57" s="406">
        <f t="array" ref="AF57">SUM(IF(($G$62:$G$3061=$G57)*($I$62:$I$3061=AF$5),$L$62:$L$3061,0))</f>
        <v>0</v>
      </c>
      <c r="AG57" s="406">
        <f t="array" ref="AG57">SUM(IF(($G$62:$G$3061=$G57)*($I$62:$I$3061=AG$5),$L$62:$L$3061,0))</f>
        <v>0</v>
      </c>
      <c r="AH57" s="406">
        <f t="array" ref="AH57">SUM(IF(($G$62:$G$3061=$G57)*($I$62:$I$3061=AH$5),$L$62:$L$3061,0))</f>
        <v>0</v>
      </c>
      <c r="AI57" s="406">
        <f t="array" ref="AI57">SUM(IF(($G$62:$G$3061=$G57)*($I$62:$I$3061=AI$5),$L$62:$L$3061,0))</f>
        <v>0</v>
      </c>
      <c r="AS57" s="406">
        <f t="array" ref="AS57">SUM(IF(($G$62:$G$3061=$G57)*($E$62:$E$3061=AS$6)*($I$62:$I$3061=$I57),$L$62:$L$3061,0))</f>
        <v>0</v>
      </c>
      <c r="AT57" s="406">
        <f t="array" ref="AT57">SUM(IF(($G$62:$G$3061=$G57)*($E$62:$E$3061=AT$6)*($I$62:$I$3061=$I57),$L$62:$L$3061,0))</f>
        <v>0</v>
      </c>
      <c r="AU57" s="406">
        <f t="array" ref="AU57">SUM(IF(($G$62:$G$3061=$G57)*($E$62:$E$3061=AU$6)*($I$62:$I$3061=$I57),$L$62:$L$3061,0))</f>
        <v>0</v>
      </c>
      <c r="AV57" s="406">
        <f t="array" ref="AV57">SUM(IF(($G$62:$G$3061=$G57)*($E$62:$E$3061=AV$6)*($I$62:$I$3061=$I57),$L$62:$L$3061,0))</f>
        <v>0</v>
      </c>
      <c r="AW57" s="406">
        <f t="array" ref="AW57">SUM(IF(($G$62:$G$3061=$G57)*($E$62:$E$3061=AW$6)*($I$62:$I$3061=$I57),$L$62:$L$3061,0))</f>
        <v>0</v>
      </c>
      <c r="AX57" s="406">
        <f t="array" ref="AX57">SUM(IF(($G$62:$G$3061=$G57)*($E$62:$E$3061=AX$6)*($I$62:$I$3061=$I57),$L$62:$L$3061,0))</f>
        <v>0</v>
      </c>
      <c r="AY57" s="406">
        <f t="array" ref="AY57">SUM(IF(($G$62:$G$3061=$G57)*($E$62:$E$3061=AY$6)*($I$62:$I$3061=$I57),$L$62:$L$3061,0))</f>
        <v>0</v>
      </c>
      <c r="AZ57" s="406">
        <f t="array" ref="AZ57">SUM(IF(($G$62:$G$3061=$G57)*($E$62:$E$3061=AZ$6)*($I$62:$I$3061=$I57),$L$62:$L$3061,0))</f>
        <v>0</v>
      </c>
      <c r="BA57" s="406">
        <f t="array" ref="BA57">SUM(IF(($G$62:$G$3061=$G57)*($E$62:$E$3061=BA$6)*($I$62:$I$3061=$I57),$L$62:$L$3061,0))</f>
        <v>0</v>
      </c>
      <c r="BB57" s="406">
        <f t="array" ref="BB57">SUM(IF(($G$62:$G$3061=$G57)*($E$62:$E$3061=BB$6)*($I$62:$I$3061=$I57),$L$62:$L$3061,0))</f>
        <v>0</v>
      </c>
      <c r="BC57" s="406">
        <f t="array" ref="BC57">SUM(IF(($G$62:$G$3061=$G57)*($E$62:$E$3061=BC$6)*($I$62:$I$3061=$I57),$L$62:$L$3061,0))</f>
        <v>0</v>
      </c>
      <c r="BD57" s="406">
        <f t="array" ref="BD57">SUM(IF(($G$62:$G$3061=$G57)*($E$62:$E$3061=BD$6)*($I$62:$I$3061=$I57),$L$62:$L$3061,0))</f>
        <v>0</v>
      </c>
      <c r="BE57" s="406">
        <f t="array" ref="BE57">SUM(IF(($G$62:$G$3061=$G57)*($E$62:$E$3061=BE$6)*($I$62:$I$3061=$I57),$L$62:$L$3061,0))</f>
        <v>0</v>
      </c>
      <c r="BF57" s="406">
        <f t="array" ref="BF57">SUM(IF(($G$62:$G$3061=$G57)*($E$62:$E$3061=BF$6)*($I$62:$I$3061=$I57),$L$62:$L$3061,0))</f>
        <v>0</v>
      </c>
      <c r="BG57" s="406">
        <f t="array" ref="BG57">SUM(IF(($G$62:$G$3061=$G57)*($E$62:$E$3061=BG$6)*($I$62:$I$3061=$I57),$L$62:$L$3061,0))</f>
        <v>0</v>
      </c>
      <c r="BH57" s="406">
        <f t="array" ref="BH57">SUM(IF(($G$62:$G$3061=$G57)*($E$62:$E$3061=BH$6)*($I$62:$I$3061=$I57),$L$62:$L$3061,0))</f>
        <v>0</v>
      </c>
      <c r="BI57" s="406">
        <f t="array" ref="BI57">SUM(IF(($G$62:$G$3061=$G57)*($E$62:$E$3061=BI$6)*($I$62:$I$3061=$I57),$L$62:$L$3061,0))</f>
        <v>0</v>
      </c>
      <c r="BJ57" s="406">
        <f t="array" ref="BJ57">SUM(IF(($G$62:$G$3061=$G57)*($E$62:$E$3061=BJ$6)*($I$62:$I$3061=$I57),$L$62:$L$3061,0))</f>
        <v>0</v>
      </c>
      <c r="BK57" s="406">
        <f t="array" ref="BK57">SUM(IF(($G$62:$G$3061=$G57)*($E$62:$E$3061=BK$6)*($I$62:$I$3061=$I57),$L$62:$L$3061,0))</f>
        <v>0</v>
      </c>
      <c r="BL57" s="406">
        <f t="array" ref="BL57">SUM(IF(($G$62:$G$3061=$G57)*($E$62:$E$3061=BL$6)*($I$62:$I$3061=$I57),$L$62:$L$3061,0))</f>
        <v>0</v>
      </c>
      <c r="BM57" s="406">
        <f t="array" ref="BM57">SUM(IF(($G$62:$G$3061=$G57)*($E$62:$E$3061=BM$6)*($I$62:$I$3061=$I57),$L$62:$L$3061,0))</f>
        <v>0</v>
      </c>
      <c r="BN57" s="406">
        <f t="array" ref="BN57">SUM(IF(($G$62:$G$3061=$G57)*($E$62:$E$3061=BN$6)*($I$62:$I$3061=$I57),$L$62:$L$3061,0))</f>
        <v>0</v>
      </c>
      <c r="BO57" s="406">
        <f t="array" ref="BO57">SUM(IF(($G$62:$G$3061=$G57)*($E$62:$E$3061=BO$6)*($I$62:$I$3061=$I57),$L$62:$L$3061,0))</f>
        <v>0</v>
      </c>
      <c r="BP57" s="406">
        <f t="array" ref="BP57">SUM(IF(($G$62:$G$3061=$G57)*($E$62:$E$3061=BP$6)*($I$62:$I$3061=$I57),$L$62:$L$3061,0))</f>
        <v>0</v>
      </c>
      <c r="BQ57" s="406">
        <f t="array" ref="BQ57">SUM(IF(($G$62:$G$3061=$G57)*($E$62:$E$3061=BQ$6)*($I$62:$I$3061=$I57),$L$62:$L$3061,0))</f>
        <v>0</v>
      </c>
      <c r="BR57" s="406">
        <f t="array" ref="BR57">SUM(IF(($G$62:$G$3061=$G57)*($E$62:$E$3061=BR$6)*($I$62:$I$3061=$I57),$L$62:$L$3061,0))</f>
        <v>0</v>
      </c>
      <c r="BS57" s="406">
        <f t="array" ref="BS57">SUM(IF(($G$62:$G$3061=$G57)*($E$62:$E$3061=BS$6)*($I$62:$I$3061=$I57),$L$62:$L$3061,0))</f>
        <v>0</v>
      </c>
      <c r="BT57" s="406">
        <f t="array" ref="BT57">SUM(IF(($G$62:$G$3061=$G57)*($E$62:$E$3061=BT$6)*($I$62:$I$3061=$I57),$L$62:$L$3061,0))</f>
        <v>0</v>
      </c>
      <c r="BU57" s="406">
        <f t="array" ref="BU57">SUM(IF(($G$62:$G$3061=$G57)*($E$62:$E$3061=BU$6)*($I$62:$I$3061=$I57),$L$62:$L$3061,0))</f>
        <v>0</v>
      </c>
      <c r="BV57" s="406">
        <f t="array" ref="BV57">SUM(IF(($G$62:$G$3061=$G57)*($E$62:$E$3061=BV$6)*($I$62:$I$3061=$I57),$L$62:$L$3061,0))</f>
        <v>0</v>
      </c>
      <c r="BW57" s="406">
        <f t="array" ref="BW57">SUM(IF(($G$62:$G$3061=$G57)*($E$62:$E$3061=BW$6)*($I$62:$I$3061=$I57),$L$62:$L$3061,0))</f>
        <v>0</v>
      </c>
      <c r="BX57" s="406">
        <f t="array" ref="BX57">SUM(IF(($G$62:$G$3061=$G57)*($E$62:$E$3061=BX$6)*($I$62:$I$3061=$I57),$L$62:$L$3061,0))</f>
        <v>0</v>
      </c>
      <c r="BY57" s="406">
        <f t="array" ref="BY57">SUM(IF(($G$62:$G$3061=$G57)*($E$62:$E$3061=BY$6)*($I$62:$I$3061=$I57),$L$62:$L$3061,0))</f>
        <v>0</v>
      </c>
      <c r="BZ57" s="406">
        <f t="array" ref="BZ57">SUM(IF(($G$62:$G$3061=$G57)*($E$62:$E$3061=BZ$6)*($I$62:$I$3061=$I57),$L$62:$L$3061,0))</f>
        <v>0</v>
      </c>
      <c r="CA57" s="406">
        <f t="array" ref="CA57">SUM(IF(($G$62:$G$3061=$G57)*($E$62:$E$3061=CA$6)*($I$62:$I$3061=$I57),$L$62:$L$3061,0))</f>
        <v>0</v>
      </c>
      <c r="CB57" s="406">
        <f t="array" ref="CB57">SUM(IF(($G$62:$G$3061=$G57)*($E$62:$E$3061=CB$6)*($I$62:$I$3061=$I57),$L$62:$L$3061,0))</f>
        <v>0</v>
      </c>
      <c r="CC57" s="406">
        <f t="array" ref="CC57">SUM(IF(($G$62:$G$3061=$G57)*($E$62:$E$3061=CC$6)*($I$62:$I$3061=$I57),$L$62:$L$3061,0))</f>
        <v>0</v>
      </c>
      <c r="CD57" s="406">
        <f t="array" ref="CD57">SUM(IF(($G$62:$G$3061=$G57)*($E$62:$E$3061=CD$6)*($I$62:$I$3061=$I57),$L$62:$L$3061,0))</f>
        <v>0</v>
      </c>
      <c r="CE57" s="406">
        <f t="array" ref="CE57">SUM(IF(($G$62:$G$3061=$G57)*($E$62:$E$3061=CE$6)*($I$62:$I$3061=$I57),$L$62:$L$3061,0))</f>
        <v>0</v>
      </c>
      <c r="CF57" s="406">
        <f t="array" ref="CF57">SUM(IF(($G$62:$G$3061=$G57)*($E$62:$E$3061=CF$6)*($I$62:$I$3061=$I57),$L$62:$L$3061,0))</f>
        <v>0</v>
      </c>
      <c r="CG57" s="406">
        <f t="array" ref="CG57">SUM(IF(($G$62:$G$3061=$G57)*($E$62:$E$3061=CG$6)*($I$62:$I$3061=$I57),$L$62:$L$3061,0))</f>
        <v>0</v>
      </c>
      <c r="CH57" s="406">
        <f t="array" ref="CH57">SUM(IF(($G$62:$G$3061=$G57)*($E$62:$E$3061=CH$6)*($I$62:$I$3061=$I57),$L$62:$L$3061,0))</f>
        <v>0</v>
      </c>
      <c r="CI57" s="406">
        <f t="array" ref="CI57">SUM(IF(($G$62:$G$3061=$G57)*($E$62:$E$3061=CI$6)*($I$62:$I$3061=$I57),$L$62:$L$3061,0))</f>
        <v>0</v>
      </c>
      <c r="CJ57" s="406">
        <f t="array" ref="CJ57">SUM(IF(($G$62:$G$3061=$G57)*($E$62:$E$3061=CJ$6)*($I$62:$I$3061=$I57),$L$62:$L$3061,0))</f>
        <v>0</v>
      </c>
      <c r="CK57" s="406">
        <f t="array" ref="CK57">SUM(IF(($G$62:$G$3061=$G57)*($E$62:$E$3061=CK$6)*($I$62:$I$3061=$I57),$L$62:$L$3061,0))</f>
        <v>0</v>
      </c>
      <c r="CL57" s="406">
        <f t="array" ref="CL57">SUM(IF(($G$62:$G$3061=$G57)*($E$62:$E$3061=CL$6)*($I$62:$I$3061=$I57),$L$62:$L$3061,0))</f>
        <v>0</v>
      </c>
      <c r="CM57" s="406">
        <f t="array" ref="CM57">SUM(IF(($G$62:$G$3061=$G57)*($E$62:$E$3061=CM$6)*($I$62:$I$3061=$I57),$L$62:$L$3061,0))</f>
        <v>0</v>
      </c>
      <c r="CN57" s="406">
        <f t="array" ref="CN57">SUM(IF(($G$62:$G$3061=$G57)*($E$62:$E$3061=CN$6)*($I$62:$I$3061=$I57),$L$62:$L$3061,0))</f>
        <v>0</v>
      </c>
      <c r="CO57" s="406">
        <f t="array" ref="CO57">SUM(IF(($G$62:$G$3061=$G57)*($E$62:$E$3061=CO$6)*($I$62:$I$3061=$I57),$L$62:$L$3061,0))</f>
        <v>0</v>
      </c>
      <c r="CP57" s="406">
        <f t="array" ref="CP57">SUM(IF(($G$62:$G$3061=$G57)*($E$62:$E$3061=CP$6)*($I$62:$I$3061=$I57),$L$62:$L$3061,0))</f>
        <v>0</v>
      </c>
      <c r="CQ57" s="406">
        <f t="array" ref="CQ57">SUM(IF(($G$62:$G$3061=$G57)*($E$62:$E$3061=CQ$6)*($I$62:$I$3061=$I57),$L$62:$L$3061,0))</f>
        <v>0</v>
      </c>
      <c r="CR57" s="406">
        <f t="array" ref="CR57">SUM(IF(($G$62:$G$3061=$G57)*($E$62:$E$3061=CR$6)*($I$62:$I$3061=$I57),$L$62:$L$3061,0))</f>
        <v>0</v>
      </c>
      <c r="CS57" s="406">
        <f t="array" ref="CS57">SUM(IF(($G$62:$G$3061=$G57)*($E$62:$E$3061=CS$6)*($I$62:$I$3061=$I57),$L$62:$L$3061,0))</f>
        <v>0</v>
      </c>
      <c r="CT57" s="406">
        <f t="array" ref="CT57">SUM(IF(($G$62:$G$3061=$G57)*($E$62:$E$3061=CT$6)*($I$62:$I$3061=$I57),$L$62:$L$3061,0))</f>
        <v>0</v>
      </c>
      <c r="CU57" s="406">
        <f t="array" ref="CU57">SUM(IF(($G$62:$G$3061=$G57)*($E$62:$E$3061=CU$6)*($I$62:$I$3061=$I57),$L$62:$L$3061,0))</f>
        <v>0</v>
      </c>
      <c r="CV57" s="406">
        <f t="array" ref="CV57">SUM(IF(($G$62:$G$3061=$G57)*($E$62:$E$3061=CV$6)*($I$62:$I$3061=$I57),$L$62:$L$3061,0))</f>
        <v>0</v>
      </c>
      <c r="CW57" s="406">
        <f t="array" ref="CW57">SUM(IF(($G$62:$G$3061=$G57)*($E$62:$E$3061=CW$6)*($I$62:$I$3061=$I57),$L$62:$L$3061,0))</f>
        <v>0</v>
      </c>
      <c r="CX57" s="406">
        <f t="array" ref="CX57">SUM(IF(($G$62:$G$3061=$G57)*($E$62:$E$3061=CX$6)*($I$62:$I$3061=$I57),$L$62:$L$3061,0))</f>
        <v>0</v>
      </c>
      <c r="CY57" s="406">
        <f t="array" ref="CY57">SUM(IF(($G$62:$G$3061=$G57)*($E$62:$E$3061=CY$6)*($I$62:$I$3061=$I57),$L$62:$L$3061,0))</f>
        <v>0</v>
      </c>
      <c r="CZ57" s="406">
        <f t="array" ref="CZ57">SUM(IF(($G$62:$G$3061=$G57)*($E$62:$E$3061=CZ$6)*($I$62:$I$3061=$I57),$L$62:$L$3061,0))</f>
        <v>0</v>
      </c>
      <c r="DA57" s="406">
        <f t="array" ref="DA57">SUM(IF(($G$62:$G$3061=$G57)*($E$62:$E$3061=DA$6)*($I$62:$I$3061=$I57),$L$62:$L$3061,0))</f>
        <v>0</v>
      </c>
      <c r="DB57" s="406">
        <f t="array" ref="DB57">SUM(IF(($G$62:$G$3061=$G57)*($E$62:$E$3061=DB$6)*($I$62:$I$3061=$I57),$L$62:$L$3061,0))</f>
        <v>0</v>
      </c>
      <c r="DC57" s="406">
        <f t="array" ref="DC57">SUM(IF(($G$62:$G$3061=$G57)*($E$62:$E$3061=DC$6)*($I$62:$I$3061=$I57),$L$62:$L$3061,0))</f>
        <v>0</v>
      </c>
      <c r="DD57" s="406">
        <f t="array" ref="DD57">SUM(IF(($G$62:$G$3061=$G57)*($E$62:$E$3061=DD$6)*($I$62:$I$3061=$I57),$L$62:$L$3061,0))</f>
        <v>0</v>
      </c>
      <c r="DE57" s="406">
        <f t="array" ref="DE57">SUM(IF(($G$62:$G$3061=$G57)*($E$62:$E$3061=DE$6)*($I$62:$I$3061=$I57),$L$62:$L$3061,0))</f>
        <v>0</v>
      </c>
      <c r="DF57" s="406">
        <f t="array" ref="DF57">SUM(IF(($G$62:$G$3061=$G57)*($E$62:$E$3061=DF$6)*($I$62:$I$3061=$I57),$L$62:$L$3061,0))</f>
        <v>0</v>
      </c>
      <c r="DG57" s="406">
        <f t="array" ref="DG57">SUM(IF(($G$62:$G$3061=$G57)*($E$62:$E$3061=DG$6)*($I$62:$I$3061=$I57),$L$62:$L$3061,0))</f>
        <v>0</v>
      </c>
      <c r="DH57" s="406">
        <f t="array" ref="DH57">SUM(IF(($G$62:$G$3061=$G57)*($E$62:$E$3061=DH$6)*($I$62:$I$3061=$I57),$L$62:$L$3061,0))</f>
        <v>0</v>
      </c>
      <c r="DI57" s="406">
        <f t="array" ref="DI57">SUM(IF(($G$62:$G$3061=$G57)*($E$62:$E$3061=DI$6)*($I$62:$I$3061=$I57),$L$62:$L$3061,0))</f>
        <v>0</v>
      </c>
      <c r="DJ57" s="406">
        <f t="array" ref="DJ57">SUM(IF(($G$62:$G$3061=$G57)*($E$62:$E$3061=DJ$6)*($I$62:$I$3061=$I57),$L$62:$L$3061,0))</f>
        <v>0</v>
      </c>
      <c r="DK57" s="406">
        <f t="array" ref="DK57">SUM(IF(($G$62:$G$3061=$G57)*($E$62:$E$3061=DK$6)*($I$62:$I$3061=$I57),$L$62:$L$3061,0))</f>
        <v>0</v>
      </c>
      <c r="DL57" s="406">
        <f t="array" ref="DL57">SUM(IF(($G$62:$G$3061=$G57)*($E$62:$E$3061=DL$6)*($I$62:$I$3061=$I57),$L$62:$L$3061,0))</f>
        <v>0</v>
      </c>
      <c r="DM57" s="406">
        <f t="array" ref="DM57">SUM(IF(($G$62:$G$3061=$G57)*($E$62:$E$3061=DM$6)*($I$62:$I$3061=$I57),$L$62:$L$3061,0))</f>
        <v>0</v>
      </c>
      <c r="DN57" s="406">
        <f t="array" ref="DN57">SUM(IF(($G$62:$G$3061=$G57)*($E$62:$E$3061=DN$6)*($I$62:$I$3061=$I57),$L$62:$L$3061,0))</f>
        <v>0</v>
      </c>
      <c r="DO57" s="406">
        <f t="array" ref="DO57">SUM(IF(($G$62:$G$3061=$G57)*($E$62:$E$3061=DO$6)*($I$62:$I$3061=$I57),$L$62:$L$3061,0))</f>
        <v>0</v>
      </c>
      <c r="DP57" s="406">
        <f t="array" ref="DP57">SUM(IF(($G$62:$G$3061=$G57)*($E$62:$E$3061=DP$6)*($I$62:$I$3061=$I57),$L$62:$L$3061,0))</f>
        <v>0</v>
      </c>
      <c r="DQ57" s="406">
        <f t="array" ref="DQ57">SUM(IF(($G$62:$G$3061=$G57)*($E$62:$E$3061=DQ$6)*($I$62:$I$3061=$I57),$L$62:$L$3061,0))</f>
        <v>0</v>
      </c>
      <c r="DR57" s="406">
        <f t="array" ref="DR57">SUM(IF(($G$62:$G$3061=$G57)*($E$62:$E$3061=DR$6)*($I$62:$I$3061=$I57),$L$62:$L$3061,0))</f>
        <v>0</v>
      </c>
      <c r="DS57" s="406">
        <f t="array" ref="DS57">SUM(IF(($G$62:$G$3061=$G57)*($E$62:$E$3061=DS$6)*($I$62:$I$3061=$I57),$L$62:$L$3061,0))</f>
        <v>0</v>
      </c>
      <c r="DT57" s="406">
        <f t="array" ref="DT57">SUM(IF(($G$62:$G$3061=$G57)*($E$62:$E$3061=DT$6)*($I$62:$I$3061=$I57),$L$62:$L$3061,0))</f>
        <v>0</v>
      </c>
      <c r="DU57" s="406">
        <f t="array" ref="DU57">SUM(IF(($G$62:$G$3061=$G57)*($E$62:$E$3061=DU$6)*($I$62:$I$3061=$I57),$L$62:$L$3061,0))</f>
        <v>0</v>
      </c>
    </row>
    <row r="58" spans="3:125" ht="14.25" hidden="1" customHeight="1" x14ac:dyDescent="0.15">
      <c r="C58" s="362"/>
      <c r="D58" s="362"/>
      <c r="E58" s="354" t="str">
        <f t="shared" si="1"/>
        <v/>
      </c>
      <c r="F58" s="362"/>
      <c r="G58" s="362" t="str">
        <f>G57</f>
        <v>競技場</v>
      </c>
      <c r="H58" s="407"/>
      <c r="I58" s="531" t="str">
        <f>IF(COUNT(U57:AI57)-COUNTIF(U57:AI57,0)&lt;=1,"",INDEX($U$5:$AI$5,0,MATCH(LARGE(U57:AI57,2),U57:AI57,0)))</f>
        <v/>
      </c>
      <c r="J58" s="408"/>
      <c r="K58" s="408"/>
      <c r="L58" s="408"/>
      <c r="M58" s="408"/>
      <c r="N58" s="410"/>
      <c r="O58" s="410"/>
      <c r="P58" s="82"/>
      <c r="R58" s="1" t="str">
        <f>IF(R57="","",IF(L57-R57=0,"",L57-R57))</f>
        <v/>
      </c>
      <c r="S58" s="162" t="str">
        <f t="shared" si="7"/>
        <v/>
      </c>
      <c r="U58" s="406"/>
      <c r="V58" s="406"/>
      <c r="W58" s="406"/>
      <c r="X58" s="406"/>
      <c r="Y58" s="406"/>
      <c r="Z58" s="406"/>
      <c r="AA58" s="406"/>
      <c r="AB58" s="406"/>
      <c r="AC58" s="406"/>
      <c r="AD58" s="406"/>
      <c r="AE58" s="406"/>
      <c r="AF58" s="406"/>
      <c r="AG58" s="406"/>
      <c r="AH58" s="406"/>
      <c r="AI58" s="406"/>
      <c r="AS58" s="406">
        <f t="array" ref="AS58">SUM(IF(($G$62:$G$3061=$G58)*($E$62:$E$3061=AS$6)*($I$62:$I$3061=$I58),$L$62:$L$3061,0))</f>
        <v>0</v>
      </c>
      <c r="AT58" s="406">
        <f t="array" ref="AT58">SUM(IF(($G$62:$G$3061=$G58)*($E$62:$E$3061=AT$6)*($I$62:$I$3061=$I58),$L$62:$L$3061,0))</f>
        <v>0</v>
      </c>
      <c r="AU58" s="406">
        <f t="array" ref="AU58">SUM(IF(($G$62:$G$3061=$G58)*($E$62:$E$3061=AU$6)*($I$62:$I$3061=$I58),$L$62:$L$3061,0))</f>
        <v>0</v>
      </c>
      <c r="AV58" s="406">
        <f t="array" ref="AV58">SUM(IF(($G$62:$G$3061=$G58)*($E$62:$E$3061=AV$6)*($I$62:$I$3061=$I58),$L$62:$L$3061,0))</f>
        <v>0</v>
      </c>
      <c r="AW58" s="406">
        <f t="array" ref="AW58">SUM(IF(($G$62:$G$3061=$G58)*($E$62:$E$3061=AW$6)*($I$62:$I$3061=$I58),$L$62:$L$3061,0))</f>
        <v>0</v>
      </c>
      <c r="AX58" s="406">
        <f t="array" ref="AX58">SUM(IF(($G$62:$G$3061=$G58)*($E$62:$E$3061=AX$6)*($I$62:$I$3061=$I58),$L$62:$L$3061,0))</f>
        <v>0</v>
      </c>
      <c r="AY58" s="406">
        <f t="array" ref="AY58">SUM(IF(($G$62:$G$3061=$G58)*($E$62:$E$3061=AY$6)*($I$62:$I$3061=$I58),$L$62:$L$3061,0))</f>
        <v>0</v>
      </c>
      <c r="AZ58" s="406">
        <f t="array" ref="AZ58">SUM(IF(($G$62:$G$3061=$G58)*($E$62:$E$3061=AZ$6)*($I$62:$I$3061=$I58),$L$62:$L$3061,0))</f>
        <v>0</v>
      </c>
      <c r="BA58" s="406">
        <f t="array" ref="BA58">SUM(IF(($G$62:$G$3061=$G58)*($E$62:$E$3061=BA$6)*($I$62:$I$3061=$I58),$L$62:$L$3061,0))</f>
        <v>0</v>
      </c>
      <c r="BB58" s="406">
        <f t="array" ref="BB58">SUM(IF(($G$62:$G$3061=$G58)*($E$62:$E$3061=BB$6)*($I$62:$I$3061=$I58),$L$62:$L$3061,0))</f>
        <v>0</v>
      </c>
      <c r="BC58" s="406">
        <f t="array" ref="BC58">SUM(IF(($G$62:$G$3061=$G58)*($E$62:$E$3061=BC$6)*($I$62:$I$3061=$I58),$L$62:$L$3061,0))</f>
        <v>0</v>
      </c>
      <c r="BD58" s="406">
        <f t="array" ref="BD58">SUM(IF(($G$62:$G$3061=$G58)*($E$62:$E$3061=BD$6)*($I$62:$I$3061=$I58),$L$62:$L$3061,0))</f>
        <v>0</v>
      </c>
      <c r="BE58" s="406">
        <f t="array" ref="BE58">SUM(IF(($G$62:$G$3061=$G58)*($E$62:$E$3061=BE$6)*($I$62:$I$3061=$I58),$L$62:$L$3061,0))</f>
        <v>0</v>
      </c>
      <c r="BF58" s="406">
        <f t="array" ref="BF58">SUM(IF(($G$62:$G$3061=$G58)*($E$62:$E$3061=BF$6)*($I$62:$I$3061=$I58),$L$62:$L$3061,0))</f>
        <v>0</v>
      </c>
      <c r="BG58" s="406">
        <f t="array" ref="BG58">SUM(IF(($G$62:$G$3061=$G58)*($E$62:$E$3061=BG$6)*($I$62:$I$3061=$I58),$L$62:$L$3061,0))</f>
        <v>0</v>
      </c>
      <c r="BH58" s="406">
        <f t="array" ref="BH58">SUM(IF(($G$62:$G$3061=$G58)*($E$62:$E$3061=BH$6)*($I$62:$I$3061=$I58),$L$62:$L$3061,0))</f>
        <v>0</v>
      </c>
      <c r="BI58" s="406">
        <f t="array" ref="BI58">SUM(IF(($G$62:$G$3061=$G58)*($E$62:$E$3061=BI$6)*($I$62:$I$3061=$I58),$L$62:$L$3061,0))</f>
        <v>0</v>
      </c>
      <c r="BJ58" s="406">
        <f t="array" ref="BJ58">SUM(IF(($G$62:$G$3061=$G58)*($E$62:$E$3061=BJ$6)*($I$62:$I$3061=$I58),$L$62:$L$3061,0))</f>
        <v>0</v>
      </c>
      <c r="BK58" s="406">
        <f t="array" ref="BK58">SUM(IF(($G$62:$G$3061=$G58)*($E$62:$E$3061=BK$6)*($I$62:$I$3061=$I58),$L$62:$L$3061,0))</f>
        <v>0</v>
      </c>
      <c r="BL58" s="406">
        <f t="array" ref="BL58">SUM(IF(($G$62:$G$3061=$G58)*($E$62:$E$3061=BL$6)*($I$62:$I$3061=$I58),$L$62:$L$3061,0))</f>
        <v>0</v>
      </c>
      <c r="BM58" s="406">
        <f t="array" ref="BM58">SUM(IF(($G$62:$G$3061=$G58)*($E$62:$E$3061=BM$6)*($I$62:$I$3061=$I58),$L$62:$L$3061,0))</f>
        <v>0</v>
      </c>
      <c r="BN58" s="406">
        <f t="array" ref="BN58">SUM(IF(($G$62:$G$3061=$G58)*($E$62:$E$3061=BN$6)*($I$62:$I$3061=$I58),$L$62:$L$3061,0))</f>
        <v>0</v>
      </c>
      <c r="BO58" s="406">
        <f t="array" ref="BO58">SUM(IF(($G$62:$G$3061=$G58)*($E$62:$E$3061=BO$6)*($I$62:$I$3061=$I58),$L$62:$L$3061,0))</f>
        <v>0</v>
      </c>
      <c r="BP58" s="406">
        <f t="array" ref="BP58">SUM(IF(($G$62:$G$3061=$G58)*($E$62:$E$3061=BP$6)*($I$62:$I$3061=$I58),$L$62:$L$3061,0))</f>
        <v>0</v>
      </c>
      <c r="BQ58" s="406">
        <f t="array" ref="BQ58">SUM(IF(($G$62:$G$3061=$G58)*($E$62:$E$3061=BQ$6)*($I$62:$I$3061=$I58),$L$62:$L$3061,0))</f>
        <v>0</v>
      </c>
      <c r="BR58" s="406">
        <f t="array" ref="BR58">SUM(IF(($G$62:$G$3061=$G58)*($E$62:$E$3061=BR$6)*($I$62:$I$3061=$I58),$L$62:$L$3061,0))</f>
        <v>0</v>
      </c>
      <c r="BS58" s="406">
        <f t="array" ref="BS58">SUM(IF(($G$62:$G$3061=$G58)*($E$62:$E$3061=BS$6)*($I$62:$I$3061=$I58),$L$62:$L$3061,0))</f>
        <v>0</v>
      </c>
      <c r="BT58" s="406">
        <f t="array" ref="BT58">SUM(IF(($G$62:$G$3061=$G58)*($E$62:$E$3061=BT$6)*($I$62:$I$3061=$I58),$L$62:$L$3061,0))</f>
        <v>0</v>
      </c>
      <c r="BU58" s="406">
        <f t="array" ref="BU58">SUM(IF(($G$62:$G$3061=$G58)*($E$62:$E$3061=BU$6)*($I$62:$I$3061=$I58),$L$62:$L$3061,0))</f>
        <v>0</v>
      </c>
      <c r="BV58" s="406">
        <f t="array" ref="BV58">SUM(IF(($G$62:$G$3061=$G58)*($E$62:$E$3061=BV$6)*($I$62:$I$3061=$I58),$L$62:$L$3061,0))</f>
        <v>0</v>
      </c>
      <c r="BW58" s="406">
        <f t="array" ref="BW58">SUM(IF(($G$62:$G$3061=$G58)*($E$62:$E$3061=BW$6)*($I$62:$I$3061=$I58),$L$62:$L$3061,0))</f>
        <v>0</v>
      </c>
      <c r="BX58" s="406">
        <f t="array" ref="BX58">SUM(IF(($G$62:$G$3061=$G58)*($E$62:$E$3061=BX$6)*($I$62:$I$3061=$I58),$L$62:$L$3061,0))</f>
        <v>0</v>
      </c>
      <c r="BY58" s="406">
        <f t="array" ref="BY58">SUM(IF(($G$62:$G$3061=$G58)*($E$62:$E$3061=BY$6)*($I$62:$I$3061=$I58),$L$62:$L$3061,0))</f>
        <v>0</v>
      </c>
      <c r="BZ58" s="406">
        <f t="array" ref="BZ58">SUM(IF(($G$62:$G$3061=$G58)*($E$62:$E$3061=BZ$6)*($I$62:$I$3061=$I58),$L$62:$L$3061,0))</f>
        <v>0</v>
      </c>
      <c r="CA58" s="406">
        <f t="array" ref="CA58">SUM(IF(($G$62:$G$3061=$G58)*($E$62:$E$3061=CA$6)*($I$62:$I$3061=$I58),$L$62:$L$3061,0))</f>
        <v>0</v>
      </c>
      <c r="CB58" s="406">
        <f t="array" ref="CB58">SUM(IF(($G$62:$G$3061=$G58)*($E$62:$E$3061=CB$6)*($I$62:$I$3061=$I58),$L$62:$L$3061,0))</f>
        <v>0</v>
      </c>
      <c r="CC58" s="406">
        <f t="array" ref="CC58">SUM(IF(($G$62:$G$3061=$G58)*($E$62:$E$3061=CC$6)*($I$62:$I$3061=$I58),$L$62:$L$3061,0))</f>
        <v>0</v>
      </c>
      <c r="CD58" s="406">
        <f t="array" ref="CD58">SUM(IF(($G$62:$G$3061=$G58)*($E$62:$E$3061=CD$6)*($I$62:$I$3061=$I58),$L$62:$L$3061,0))</f>
        <v>0</v>
      </c>
      <c r="CE58" s="406">
        <f t="array" ref="CE58">SUM(IF(($G$62:$G$3061=$G58)*($E$62:$E$3061=CE$6)*($I$62:$I$3061=$I58),$L$62:$L$3061,0))</f>
        <v>0</v>
      </c>
      <c r="CF58" s="406">
        <f t="array" ref="CF58">SUM(IF(($G$62:$G$3061=$G58)*($E$62:$E$3061=CF$6)*($I$62:$I$3061=$I58),$L$62:$L$3061,0))</f>
        <v>0</v>
      </c>
      <c r="CG58" s="406">
        <f t="array" ref="CG58">SUM(IF(($G$62:$G$3061=$G58)*($E$62:$E$3061=CG$6)*($I$62:$I$3061=$I58),$L$62:$L$3061,0))</f>
        <v>0</v>
      </c>
      <c r="CH58" s="406">
        <f t="array" ref="CH58">SUM(IF(($G$62:$G$3061=$G58)*($E$62:$E$3061=CH$6)*($I$62:$I$3061=$I58),$L$62:$L$3061,0))</f>
        <v>0</v>
      </c>
      <c r="CI58" s="406">
        <f t="array" ref="CI58">SUM(IF(($G$62:$G$3061=$G58)*($E$62:$E$3061=CI$6)*($I$62:$I$3061=$I58),$L$62:$L$3061,0))</f>
        <v>0</v>
      </c>
      <c r="CJ58" s="406">
        <f t="array" ref="CJ58">SUM(IF(($G$62:$G$3061=$G58)*($E$62:$E$3061=CJ$6)*($I$62:$I$3061=$I58),$L$62:$L$3061,0))</f>
        <v>0</v>
      </c>
      <c r="CK58" s="406">
        <f t="array" ref="CK58">SUM(IF(($G$62:$G$3061=$G58)*($E$62:$E$3061=CK$6)*($I$62:$I$3061=$I58),$L$62:$L$3061,0))</f>
        <v>0</v>
      </c>
      <c r="CL58" s="406">
        <f t="array" ref="CL58">SUM(IF(($G$62:$G$3061=$G58)*($E$62:$E$3061=CL$6)*($I$62:$I$3061=$I58),$L$62:$L$3061,0))</f>
        <v>0</v>
      </c>
      <c r="CM58" s="406">
        <f t="array" ref="CM58">SUM(IF(($G$62:$G$3061=$G58)*($E$62:$E$3061=CM$6)*($I$62:$I$3061=$I58),$L$62:$L$3061,0))</f>
        <v>0</v>
      </c>
      <c r="CN58" s="406">
        <f t="array" ref="CN58">SUM(IF(($G$62:$G$3061=$G58)*($E$62:$E$3061=CN$6)*($I$62:$I$3061=$I58),$L$62:$L$3061,0))</f>
        <v>0</v>
      </c>
      <c r="CO58" s="406">
        <f t="array" ref="CO58">SUM(IF(($G$62:$G$3061=$G58)*($E$62:$E$3061=CO$6)*($I$62:$I$3061=$I58),$L$62:$L$3061,0))</f>
        <v>0</v>
      </c>
      <c r="CP58" s="406">
        <f t="array" ref="CP58">SUM(IF(($G$62:$G$3061=$G58)*($E$62:$E$3061=CP$6)*($I$62:$I$3061=$I58),$L$62:$L$3061,0))</f>
        <v>0</v>
      </c>
      <c r="CQ58" s="406">
        <f t="array" ref="CQ58">SUM(IF(($G$62:$G$3061=$G58)*($E$62:$E$3061=CQ$6)*($I$62:$I$3061=$I58),$L$62:$L$3061,0))</f>
        <v>0</v>
      </c>
      <c r="CR58" s="406">
        <f t="array" ref="CR58">SUM(IF(($G$62:$G$3061=$G58)*($E$62:$E$3061=CR$6)*($I$62:$I$3061=$I58),$L$62:$L$3061,0))</f>
        <v>0</v>
      </c>
      <c r="CS58" s="406">
        <f t="array" ref="CS58">SUM(IF(($G$62:$G$3061=$G58)*($E$62:$E$3061=CS$6)*($I$62:$I$3061=$I58),$L$62:$L$3061,0))</f>
        <v>0</v>
      </c>
      <c r="CT58" s="406">
        <f t="array" ref="CT58">SUM(IF(($G$62:$G$3061=$G58)*($E$62:$E$3061=CT$6)*($I$62:$I$3061=$I58),$L$62:$L$3061,0))</f>
        <v>0</v>
      </c>
      <c r="CU58" s="406">
        <f t="array" ref="CU58">SUM(IF(($G$62:$G$3061=$G58)*($E$62:$E$3061=CU$6)*($I$62:$I$3061=$I58),$L$62:$L$3061,0))</f>
        <v>0</v>
      </c>
      <c r="CV58" s="406">
        <f t="array" ref="CV58">SUM(IF(($G$62:$G$3061=$G58)*($E$62:$E$3061=CV$6)*($I$62:$I$3061=$I58),$L$62:$L$3061,0))</f>
        <v>0</v>
      </c>
      <c r="CW58" s="406">
        <f t="array" ref="CW58">SUM(IF(($G$62:$G$3061=$G58)*($E$62:$E$3061=CW$6)*($I$62:$I$3061=$I58),$L$62:$L$3061,0))</f>
        <v>0</v>
      </c>
      <c r="CX58" s="406">
        <f t="array" ref="CX58">SUM(IF(($G$62:$G$3061=$G58)*($E$62:$E$3061=CX$6)*($I$62:$I$3061=$I58),$L$62:$L$3061,0))</f>
        <v>0</v>
      </c>
      <c r="CY58" s="406">
        <f t="array" ref="CY58">SUM(IF(($G$62:$G$3061=$G58)*($E$62:$E$3061=CY$6)*($I$62:$I$3061=$I58),$L$62:$L$3061,0))</f>
        <v>0</v>
      </c>
      <c r="CZ58" s="406">
        <f t="array" ref="CZ58">SUM(IF(($G$62:$G$3061=$G58)*($E$62:$E$3061=CZ$6)*($I$62:$I$3061=$I58),$L$62:$L$3061,0))</f>
        <v>0</v>
      </c>
      <c r="DA58" s="406">
        <f t="array" ref="DA58">SUM(IF(($G$62:$G$3061=$G58)*($E$62:$E$3061=DA$6)*($I$62:$I$3061=$I58),$L$62:$L$3061,0))</f>
        <v>0</v>
      </c>
      <c r="DB58" s="406">
        <f t="array" ref="DB58">SUM(IF(($G$62:$G$3061=$G58)*($E$62:$E$3061=DB$6)*($I$62:$I$3061=$I58),$L$62:$L$3061,0))</f>
        <v>0</v>
      </c>
      <c r="DC58" s="406">
        <f t="array" ref="DC58">SUM(IF(($G$62:$G$3061=$G58)*($E$62:$E$3061=DC$6)*($I$62:$I$3061=$I58),$L$62:$L$3061,0))</f>
        <v>0</v>
      </c>
      <c r="DD58" s="406">
        <f t="array" ref="DD58">SUM(IF(($G$62:$G$3061=$G58)*($E$62:$E$3061=DD$6)*($I$62:$I$3061=$I58),$L$62:$L$3061,0))</f>
        <v>0</v>
      </c>
      <c r="DE58" s="406">
        <f t="array" ref="DE58">SUM(IF(($G$62:$G$3061=$G58)*($E$62:$E$3061=DE$6)*($I$62:$I$3061=$I58),$L$62:$L$3061,0))</f>
        <v>0</v>
      </c>
      <c r="DF58" s="406">
        <f t="array" ref="DF58">SUM(IF(($G$62:$G$3061=$G58)*($E$62:$E$3061=DF$6)*($I$62:$I$3061=$I58),$L$62:$L$3061,0))</f>
        <v>0</v>
      </c>
      <c r="DG58" s="406">
        <f t="array" ref="DG58">SUM(IF(($G$62:$G$3061=$G58)*($E$62:$E$3061=DG$6)*($I$62:$I$3061=$I58),$L$62:$L$3061,0))</f>
        <v>0</v>
      </c>
      <c r="DH58" s="406">
        <f t="array" ref="DH58">SUM(IF(($G$62:$G$3061=$G58)*($E$62:$E$3061=DH$6)*($I$62:$I$3061=$I58),$L$62:$L$3061,0))</f>
        <v>0</v>
      </c>
      <c r="DI58" s="406">
        <f t="array" ref="DI58">SUM(IF(($G$62:$G$3061=$G58)*($E$62:$E$3061=DI$6)*($I$62:$I$3061=$I58),$L$62:$L$3061,0))</f>
        <v>0</v>
      </c>
      <c r="DJ58" s="406">
        <f t="array" ref="DJ58">SUM(IF(($G$62:$G$3061=$G58)*($E$62:$E$3061=DJ$6)*($I$62:$I$3061=$I58),$L$62:$L$3061,0))</f>
        <v>0</v>
      </c>
      <c r="DK58" s="406">
        <f t="array" ref="DK58">SUM(IF(($G$62:$G$3061=$G58)*($E$62:$E$3061=DK$6)*($I$62:$I$3061=$I58),$L$62:$L$3061,0))</f>
        <v>0</v>
      </c>
      <c r="DL58" s="406">
        <f t="array" ref="DL58">SUM(IF(($G$62:$G$3061=$G58)*($E$62:$E$3061=DL$6)*($I$62:$I$3061=$I58),$L$62:$L$3061,0))</f>
        <v>0</v>
      </c>
      <c r="DM58" s="406">
        <f t="array" ref="DM58">SUM(IF(($G$62:$G$3061=$G58)*($E$62:$E$3061=DM$6)*($I$62:$I$3061=$I58),$L$62:$L$3061,0))</f>
        <v>0</v>
      </c>
      <c r="DN58" s="406">
        <f t="array" ref="DN58">SUM(IF(($G$62:$G$3061=$G58)*($E$62:$E$3061=DN$6)*($I$62:$I$3061=$I58),$L$62:$L$3061,0))</f>
        <v>0</v>
      </c>
      <c r="DO58" s="406">
        <f t="array" ref="DO58">SUM(IF(($G$62:$G$3061=$G58)*($E$62:$E$3061=DO$6)*($I$62:$I$3061=$I58),$L$62:$L$3061,0))</f>
        <v>0</v>
      </c>
      <c r="DP58" s="406">
        <f t="array" ref="DP58">SUM(IF(($G$62:$G$3061=$G58)*($E$62:$E$3061=DP$6)*($I$62:$I$3061=$I58),$L$62:$L$3061,0))</f>
        <v>0</v>
      </c>
      <c r="DQ58" s="406">
        <f t="array" ref="DQ58">SUM(IF(($G$62:$G$3061=$G58)*($E$62:$E$3061=DQ$6)*($I$62:$I$3061=$I58),$L$62:$L$3061,0))</f>
        <v>0</v>
      </c>
      <c r="DR58" s="406">
        <f t="array" ref="DR58">SUM(IF(($G$62:$G$3061=$G58)*($E$62:$E$3061=DR$6)*($I$62:$I$3061=$I58),$L$62:$L$3061,0))</f>
        <v>0</v>
      </c>
      <c r="DS58" s="406">
        <f t="array" ref="DS58">SUM(IF(($G$62:$G$3061=$G58)*($E$62:$E$3061=DS$6)*($I$62:$I$3061=$I58),$L$62:$L$3061,0))</f>
        <v>0</v>
      </c>
      <c r="DT58" s="406">
        <f t="array" ref="DT58">SUM(IF(($G$62:$G$3061=$G58)*($E$62:$E$3061=DT$6)*($I$62:$I$3061=$I58),$L$62:$L$3061,0))</f>
        <v>0</v>
      </c>
      <c r="DU58" s="406">
        <f t="array" ref="DU58">SUM(IF(($G$62:$G$3061=$G58)*($E$62:$E$3061=DU$6)*($I$62:$I$3061=$I58),$L$62:$L$3061,0))</f>
        <v>0</v>
      </c>
    </row>
    <row r="59" spans="3:125" ht="14.25" hidden="1" customHeight="1" x14ac:dyDescent="0.15">
      <c r="C59" s="362"/>
      <c r="D59" s="362"/>
      <c r="E59" s="354" t="str">
        <f t="shared" si="1"/>
        <v/>
      </c>
      <c r="F59" s="362"/>
      <c r="G59" s="362" t="s">
        <v>583</v>
      </c>
      <c r="H59" s="407"/>
      <c r="I59" s="409" t="str">
        <f t="shared" si="5"/>
        <v/>
      </c>
      <c r="J59" s="408"/>
      <c r="K59" s="408"/>
      <c r="L59" s="408">
        <f t="array" ref="L59">SUM(IF($G$62:$G$3061=$G59,$L$62:$L$3061,0))</f>
        <v>0</v>
      </c>
      <c r="M59" s="408"/>
      <c r="N59" s="410"/>
      <c r="O59" s="410"/>
      <c r="P59" s="82"/>
      <c r="R59" s="474" t="str">
        <f>IF(MAX(U59:AI59)=0,"",MAX(U59:AI59))</f>
        <v/>
      </c>
      <c r="S59" s="162" t="str">
        <f>IF(R59="","",R59/SUM(R59:R60))</f>
        <v/>
      </c>
      <c r="T59" s="1" t="str">
        <f>IF($L59=0,"",ROUND(SUMPRODUCT(U$6:AI$6,U59:AI59)/$L59,3))</f>
        <v/>
      </c>
      <c r="U59" s="406">
        <f t="array" ref="U59">SUM(IF(($G$62:$G$3061=$G59)*($I$62:$I$3061=U$5),$L$62:$L$3061,0))</f>
        <v>0</v>
      </c>
      <c r="V59" s="406">
        <f t="array" ref="V59">SUM(IF(($G$62:$G$3061=$G59)*($I$62:$I$3061=V$5),$L$62:$L$3061,0))</f>
        <v>0</v>
      </c>
      <c r="W59" s="406">
        <f t="array" ref="W59">SUM(IF(($G$62:$G$3061=$G59)*($I$62:$I$3061=W$5),$L$62:$L$3061,0))</f>
        <v>0</v>
      </c>
      <c r="X59" s="406">
        <f t="array" ref="X59">SUM(IF(($G$62:$G$3061=$G59)*($I$62:$I$3061=X$5),$L$62:$L$3061,0))</f>
        <v>0</v>
      </c>
      <c r="Y59" s="406">
        <f t="array" ref="Y59">SUM(IF(($G$62:$G$3061=$G59)*($I$62:$I$3061=Y$5),$L$62:$L$3061,0))</f>
        <v>0</v>
      </c>
      <c r="Z59" s="406">
        <f t="array" ref="Z59">SUM(IF(($G$62:$G$3061=$G59)*($I$62:$I$3061=Z$5),$L$62:$L$3061,0))</f>
        <v>0</v>
      </c>
      <c r="AA59" s="406">
        <f t="array" ref="AA59">SUM(IF(($G$62:$G$3061=$G59)*($I$62:$I$3061=AA$5),$L$62:$L$3061,0))</f>
        <v>0</v>
      </c>
      <c r="AB59" s="406">
        <f t="array" ref="AB59">SUM(IF(($G$62:$G$3061=$G59)*($I$62:$I$3061=AB$5),$L$62:$L$3061,0))</f>
        <v>0</v>
      </c>
      <c r="AC59" s="406">
        <f t="array" ref="AC59">SUM(IF(($G$62:$G$3061=$G59)*($I$62:$I$3061=AC$5),$L$62:$L$3061,0))</f>
        <v>0</v>
      </c>
      <c r="AD59" s="406">
        <f t="array" ref="AD59">SUM(IF(($G$62:$G$3061=$G59)*($I$62:$I$3061=AD$5),$L$62:$L$3061,0))</f>
        <v>0</v>
      </c>
      <c r="AE59" s="406">
        <f t="array" ref="AE59">SUM(IF(($G$62:$G$3061=$G59)*($I$62:$I$3061=AE$5),$L$62:$L$3061,0))</f>
        <v>0</v>
      </c>
      <c r="AF59" s="406">
        <f t="array" ref="AF59">SUM(IF(($G$62:$G$3061=$G59)*($I$62:$I$3061=AF$5),$L$62:$L$3061,0))</f>
        <v>0</v>
      </c>
      <c r="AG59" s="406">
        <f t="array" ref="AG59">SUM(IF(($G$62:$G$3061=$G59)*($I$62:$I$3061=AG$5),$L$62:$L$3061,0))</f>
        <v>0</v>
      </c>
      <c r="AH59" s="406">
        <f t="array" ref="AH59">SUM(IF(($G$62:$G$3061=$G59)*($I$62:$I$3061=AH$5),$L$62:$L$3061,0))</f>
        <v>0</v>
      </c>
      <c r="AI59" s="406">
        <f t="array" ref="AI59">SUM(IF(($G$62:$G$3061=$G59)*($I$62:$I$3061=AI$5),$L$62:$L$3061,0))</f>
        <v>0</v>
      </c>
      <c r="AS59" s="406">
        <f t="array" ref="AS59">SUM(IF(($G$62:$G$3061=$G59)*($E$62:$E$3061=AS$6)*($I$62:$I$3061=$I59),$L$62:$L$3061,0))</f>
        <v>0</v>
      </c>
      <c r="AT59" s="406">
        <f t="array" ref="AT59">SUM(IF(($G$62:$G$3061=$G59)*($E$62:$E$3061=AT$6)*($I$62:$I$3061=$I59),$L$62:$L$3061,0))</f>
        <v>0</v>
      </c>
      <c r="AU59" s="406">
        <f t="array" ref="AU59">SUM(IF(($G$62:$G$3061=$G59)*($E$62:$E$3061=AU$6)*($I$62:$I$3061=$I59),$L$62:$L$3061,0))</f>
        <v>0</v>
      </c>
      <c r="AV59" s="406">
        <f t="array" ref="AV59">SUM(IF(($G$62:$G$3061=$G59)*($E$62:$E$3061=AV$6)*($I$62:$I$3061=$I59),$L$62:$L$3061,0))</f>
        <v>0</v>
      </c>
      <c r="AW59" s="406">
        <f t="array" ref="AW59">SUM(IF(($G$62:$G$3061=$G59)*($E$62:$E$3061=AW$6)*($I$62:$I$3061=$I59),$L$62:$L$3061,0))</f>
        <v>0</v>
      </c>
      <c r="AX59" s="406">
        <f t="array" ref="AX59">SUM(IF(($G$62:$G$3061=$G59)*($E$62:$E$3061=AX$6)*($I$62:$I$3061=$I59),$L$62:$L$3061,0))</f>
        <v>0</v>
      </c>
      <c r="AY59" s="406">
        <f t="array" ref="AY59">SUM(IF(($G$62:$G$3061=$G59)*($E$62:$E$3061=AY$6)*($I$62:$I$3061=$I59),$L$62:$L$3061,0))</f>
        <v>0</v>
      </c>
      <c r="AZ59" s="406">
        <f t="array" ref="AZ59">SUM(IF(($G$62:$G$3061=$G59)*($E$62:$E$3061=AZ$6)*($I$62:$I$3061=$I59),$L$62:$L$3061,0))</f>
        <v>0</v>
      </c>
      <c r="BA59" s="406">
        <f t="array" ref="BA59">SUM(IF(($G$62:$G$3061=$G59)*($E$62:$E$3061=BA$6)*($I$62:$I$3061=$I59),$L$62:$L$3061,0))</f>
        <v>0</v>
      </c>
      <c r="BB59" s="406">
        <f t="array" ref="BB59">SUM(IF(($G$62:$G$3061=$G59)*($E$62:$E$3061=BB$6)*($I$62:$I$3061=$I59),$L$62:$L$3061,0))</f>
        <v>0</v>
      </c>
      <c r="BC59" s="406">
        <f t="array" ref="BC59">SUM(IF(($G$62:$G$3061=$G59)*($E$62:$E$3061=BC$6)*($I$62:$I$3061=$I59),$L$62:$L$3061,0))</f>
        <v>0</v>
      </c>
      <c r="BD59" s="406">
        <f t="array" ref="BD59">SUM(IF(($G$62:$G$3061=$G59)*($E$62:$E$3061=BD$6)*($I$62:$I$3061=$I59),$L$62:$L$3061,0))</f>
        <v>0</v>
      </c>
      <c r="BE59" s="406">
        <f t="array" ref="BE59">SUM(IF(($G$62:$G$3061=$G59)*($E$62:$E$3061=BE$6)*($I$62:$I$3061=$I59),$L$62:$L$3061,0))</f>
        <v>0</v>
      </c>
      <c r="BF59" s="406">
        <f t="array" ref="BF59">SUM(IF(($G$62:$G$3061=$G59)*($E$62:$E$3061=BF$6)*($I$62:$I$3061=$I59),$L$62:$L$3061,0))</f>
        <v>0</v>
      </c>
      <c r="BG59" s="406">
        <f t="array" ref="BG59">SUM(IF(($G$62:$G$3061=$G59)*($E$62:$E$3061=BG$6)*($I$62:$I$3061=$I59),$L$62:$L$3061,0))</f>
        <v>0</v>
      </c>
      <c r="BH59" s="406">
        <f t="array" ref="BH59">SUM(IF(($G$62:$G$3061=$G59)*($E$62:$E$3061=BH$6)*($I$62:$I$3061=$I59),$L$62:$L$3061,0))</f>
        <v>0</v>
      </c>
      <c r="BI59" s="406">
        <f t="array" ref="BI59">SUM(IF(($G$62:$G$3061=$G59)*($E$62:$E$3061=BI$6)*($I$62:$I$3061=$I59),$L$62:$L$3061,0))</f>
        <v>0</v>
      </c>
      <c r="BJ59" s="406">
        <f t="array" ref="BJ59">SUM(IF(($G$62:$G$3061=$G59)*($E$62:$E$3061=BJ$6)*($I$62:$I$3061=$I59),$L$62:$L$3061,0))</f>
        <v>0</v>
      </c>
      <c r="BK59" s="406">
        <f t="array" ref="BK59">SUM(IF(($G$62:$G$3061=$G59)*($E$62:$E$3061=BK$6)*($I$62:$I$3061=$I59),$L$62:$L$3061,0))</f>
        <v>0</v>
      </c>
      <c r="BL59" s="406">
        <f t="array" ref="BL59">SUM(IF(($G$62:$G$3061=$G59)*($E$62:$E$3061=BL$6)*($I$62:$I$3061=$I59),$L$62:$L$3061,0))</f>
        <v>0</v>
      </c>
      <c r="BM59" s="406">
        <f t="array" ref="BM59">SUM(IF(($G$62:$G$3061=$G59)*($E$62:$E$3061=BM$6)*($I$62:$I$3061=$I59),$L$62:$L$3061,0))</f>
        <v>0</v>
      </c>
      <c r="BN59" s="406">
        <f t="array" ref="BN59">SUM(IF(($G$62:$G$3061=$G59)*($E$62:$E$3061=BN$6)*($I$62:$I$3061=$I59),$L$62:$L$3061,0))</f>
        <v>0</v>
      </c>
      <c r="BO59" s="406">
        <f t="array" ref="BO59">SUM(IF(($G$62:$G$3061=$G59)*($E$62:$E$3061=BO$6)*($I$62:$I$3061=$I59),$L$62:$L$3061,0))</f>
        <v>0</v>
      </c>
      <c r="BP59" s="406">
        <f t="array" ref="BP59">SUM(IF(($G$62:$G$3061=$G59)*($E$62:$E$3061=BP$6)*($I$62:$I$3061=$I59),$L$62:$L$3061,0))</f>
        <v>0</v>
      </c>
      <c r="BQ59" s="406">
        <f t="array" ref="BQ59">SUM(IF(($G$62:$G$3061=$G59)*($E$62:$E$3061=BQ$6)*($I$62:$I$3061=$I59),$L$62:$L$3061,0))</f>
        <v>0</v>
      </c>
      <c r="BR59" s="406">
        <f t="array" ref="BR59">SUM(IF(($G$62:$G$3061=$G59)*($E$62:$E$3061=BR$6)*($I$62:$I$3061=$I59),$L$62:$L$3061,0))</f>
        <v>0</v>
      </c>
      <c r="BS59" s="406">
        <f t="array" ref="BS59">SUM(IF(($G$62:$G$3061=$G59)*($E$62:$E$3061=BS$6)*($I$62:$I$3061=$I59),$L$62:$L$3061,0))</f>
        <v>0</v>
      </c>
      <c r="BT59" s="406">
        <f t="array" ref="BT59">SUM(IF(($G$62:$G$3061=$G59)*($E$62:$E$3061=BT$6)*($I$62:$I$3061=$I59),$L$62:$L$3061,0))</f>
        <v>0</v>
      </c>
      <c r="BU59" s="406">
        <f t="array" ref="BU59">SUM(IF(($G$62:$G$3061=$G59)*($E$62:$E$3061=BU$6)*($I$62:$I$3061=$I59),$L$62:$L$3061,0))</f>
        <v>0</v>
      </c>
      <c r="BV59" s="406">
        <f t="array" ref="BV59">SUM(IF(($G$62:$G$3061=$G59)*($E$62:$E$3061=BV$6)*($I$62:$I$3061=$I59),$L$62:$L$3061,0))</f>
        <v>0</v>
      </c>
      <c r="BW59" s="406">
        <f t="array" ref="BW59">SUM(IF(($G$62:$G$3061=$G59)*($E$62:$E$3061=BW$6)*($I$62:$I$3061=$I59),$L$62:$L$3061,0))</f>
        <v>0</v>
      </c>
      <c r="BX59" s="406">
        <f t="array" ref="BX59">SUM(IF(($G$62:$G$3061=$G59)*($E$62:$E$3061=BX$6)*($I$62:$I$3061=$I59),$L$62:$L$3061,0))</f>
        <v>0</v>
      </c>
      <c r="BY59" s="406">
        <f t="array" ref="BY59">SUM(IF(($G$62:$G$3061=$G59)*($E$62:$E$3061=BY$6)*($I$62:$I$3061=$I59),$L$62:$L$3061,0))</f>
        <v>0</v>
      </c>
      <c r="BZ59" s="406">
        <f t="array" ref="BZ59">SUM(IF(($G$62:$G$3061=$G59)*($E$62:$E$3061=BZ$6)*($I$62:$I$3061=$I59),$L$62:$L$3061,0))</f>
        <v>0</v>
      </c>
      <c r="CA59" s="406">
        <f t="array" ref="CA59">SUM(IF(($G$62:$G$3061=$G59)*($E$62:$E$3061=CA$6)*($I$62:$I$3061=$I59),$L$62:$L$3061,0))</f>
        <v>0</v>
      </c>
      <c r="CB59" s="406">
        <f t="array" ref="CB59">SUM(IF(($G$62:$G$3061=$G59)*($E$62:$E$3061=CB$6)*($I$62:$I$3061=$I59),$L$62:$L$3061,0))</f>
        <v>0</v>
      </c>
      <c r="CC59" s="406">
        <f t="array" ref="CC59">SUM(IF(($G$62:$G$3061=$G59)*($E$62:$E$3061=CC$6)*($I$62:$I$3061=$I59),$L$62:$L$3061,0))</f>
        <v>0</v>
      </c>
      <c r="CD59" s="406">
        <f t="array" ref="CD59">SUM(IF(($G$62:$G$3061=$G59)*($E$62:$E$3061=CD$6)*($I$62:$I$3061=$I59),$L$62:$L$3061,0))</f>
        <v>0</v>
      </c>
      <c r="CE59" s="406">
        <f t="array" ref="CE59">SUM(IF(($G$62:$G$3061=$G59)*($E$62:$E$3061=CE$6)*($I$62:$I$3061=$I59),$L$62:$L$3061,0))</f>
        <v>0</v>
      </c>
      <c r="CF59" s="406">
        <f t="array" ref="CF59">SUM(IF(($G$62:$G$3061=$G59)*($E$62:$E$3061=CF$6)*($I$62:$I$3061=$I59),$L$62:$L$3061,0))</f>
        <v>0</v>
      </c>
      <c r="CG59" s="406">
        <f t="array" ref="CG59">SUM(IF(($G$62:$G$3061=$G59)*($E$62:$E$3061=CG$6)*($I$62:$I$3061=$I59),$L$62:$L$3061,0))</f>
        <v>0</v>
      </c>
      <c r="CH59" s="406">
        <f t="array" ref="CH59">SUM(IF(($G$62:$G$3061=$G59)*($E$62:$E$3061=CH$6)*($I$62:$I$3061=$I59),$L$62:$L$3061,0))</f>
        <v>0</v>
      </c>
      <c r="CI59" s="406">
        <f t="array" ref="CI59">SUM(IF(($G$62:$G$3061=$G59)*($E$62:$E$3061=CI$6)*($I$62:$I$3061=$I59),$L$62:$L$3061,0))</f>
        <v>0</v>
      </c>
      <c r="CJ59" s="406">
        <f t="array" ref="CJ59">SUM(IF(($G$62:$G$3061=$G59)*($E$62:$E$3061=CJ$6)*($I$62:$I$3061=$I59),$L$62:$L$3061,0))</f>
        <v>0</v>
      </c>
      <c r="CK59" s="406">
        <f t="array" ref="CK59">SUM(IF(($G$62:$G$3061=$G59)*($E$62:$E$3061=CK$6)*($I$62:$I$3061=$I59),$L$62:$L$3061,0))</f>
        <v>0</v>
      </c>
      <c r="CL59" s="406">
        <f t="array" ref="CL59">SUM(IF(($G$62:$G$3061=$G59)*($E$62:$E$3061=CL$6)*($I$62:$I$3061=$I59),$L$62:$L$3061,0))</f>
        <v>0</v>
      </c>
      <c r="CM59" s="406">
        <f t="array" ref="CM59">SUM(IF(($G$62:$G$3061=$G59)*($E$62:$E$3061=CM$6)*($I$62:$I$3061=$I59),$L$62:$L$3061,0))</f>
        <v>0</v>
      </c>
      <c r="CN59" s="406">
        <f t="array" ref="CN59">SUM(IF(($G$62:$G$3061=$G59)*($E$62:$E$3061=CN$6)*($I$62:$I$3061=$I59),$L$62:$L$3061,0))</f>
        <v>0</v>
      </c>
      <c r="CO59" s="406">
        <f t="array" ref="CO59">SUM(IF(($G$62:$G$3061=$G59)*($E$62:$E$3061=CO$6)*($I$62:$I$3061=$I59),$L$62:$L$3061,0))</f>
        <v>0</v>
      </c>
      <c r="CP59" s="406">
        <f t="array" ref="CP59">SUM(IF(($G$62:$G$3061=$G59)*($E$62:$E$3061=CP$6)*($I$62:$I$3061=$I59),$L$62:$L$3061,0))</f>
        <v>0</v>
      </c>
      <c r="CQ59" s="406">
        <f t="array" ref="CQ59">SUM(IF(($G$62:$G$3061=$G59)*($E$62:$E$3061=CQ$6)*($I$62:$I$3061=$I59),$L$62:$L$3061,0))</f>
        <v>0</v>
      </c>
      <c r="CR59" s="406">
        <f t="array" ref="CR59">SUM(IF(($G$62:$G$3061=$G59)*($E$62:$E$3061=CR$6)*($I$62:$I$3061=$I59),$L$62:$L$3061,0))</f>
        <v>0</v>
      </c>
      <c r="CS59" s="406">
        <f t="array" ref="CS59">SUM(IF(($G$62:$G$3061=$G59)*($E$62:$E$3061=CS$6)*($I$62:$I$3061=$I59),$L$62:$L$3061,0))</f>
        <v>0</v>
      </c>
      <c r="CT59" s="406">
        <f t="array" ref="CT59">SUM(IF(($G$62:$G$3061=$G59)*($E$62:$E$3061=CT$6)*($I$62:$I$3061=$I59),$L$62:$L$3061,0))</f>
        <v>0</v>
      </c>
      <c r="CU59" s="406">
        <f t="array" ref="CU59">SUM(IF(($G$62:$G$3061=$G59)*($E$62:$E$3061=CU$6)*($I$62:$I$3061=$I59),$L$62:$L$3061,0))</f>
        <v>0</v>
      </c>
      <c r="CV59" s="406">
        <f t="array" ref="CV59">SUM(IF(($G$62:$G$3061=$G59)*($E$62:$E$3061=CV$6)*($I$62:$I$3061=$I59),$L$62:$L$3061,0))</f>
        <v>0</v>
      </c>
      <c r="CW59" s="406">
        <f t="array" ref="CW59">SUM(IF(($G$62:$G$3061=$G59)*($E$62:$E$3061=CW$6)*($I$62:$I$3061=$I59),$L$62:$L$3061,0))</f>
        <v>0</v>
      </c>
      <c r="CX59" s="406">
        <f t="array" ref="CX59">SUM(IF(($G$62:$G$3061=$G59)*($E$62:$E$3061=CX$6)*($I$62:$I$3061=$I59),$L$62:$L$3061,0))</f>
        <v>0</v>
      </c>
      <c r="CY59" s="406">
        <f t="array" ref="CY59">SUM(IF(($G$62:$G$3061=$G59)*($E$62:$E$3061=CY$6)*($I$62:$I$3061=$I59),$L$62:$L$3061,0))</f>
        <v>0</v>
      </c>
      <c r="CZ59" s="406">
        <f t="array" ref="CZ59">SUM(IF(($G$62:$G$3061=$G59)*($E$62:$E$3061=CZ$6)*($I$62:$I$3061=$I59),$L$62:$L$3061,0))</f>
        <v>0</v>
      </c>
      <c r="DA59" s="406">
        <f t="array" ref="DA59">SUM(IF(($G$62:$G$3061=$G59)*($E$62:$E$3061=DA$6)*($I$62:$I$3061=$I59),$L$62:$L$3061,0))</f>
        <v>0</v>
      </c>
      <c r="DB59" s="406">
        <f t="array" ref="DB59">SUM(IF(($G$62:$G$3061=$G59)*($E$62:$E$3061=DB$6)*($I$62:$I$3061=$I59),$L$62:$L$3061,0))</f>
        <v>0</v>
      </c>
      <c r="DC59" s="406">
        <f t="array" ref="DC59">SUM(IF(($G$62:$G$3061=$G59)*($E$62:$E$3061=DC$6)*($I$62:$I$3061=$I59),$L$62:$L$3061,0))</f>
        <v>0</v>
      </c>
      <c r="DD59" s="406">
        <f t="array" ref="DD59">SUM(IF(($G$62:$G$3061=$G59)*($E$62:$E$3061=DD$6)*($I$62:$I$3061=$I59),$L$62:$L$3061,0))</f>
        <v>0</v>
      </c>
      <c r="DE59" s="406">
        <f t="array" ref="DE59">SUM(IF(($G$62:$G$3061=$G59)*($E$62:$E$3061=DE$6)*($I$62:$I$3061=$I59),$L$62:$L$3061,0))</f>
        <v>0</v>
      </c>
      <c r="DF59" s="406">
        <f t="array" ref="DF59">SUM(IF(($G$62:$G$3061=$G59)*($E$62:$E$3061=DF$6)*($I$62:$I$3061=$I59),$L$62:$L$3061,0))</f>
        <v>0</v>
      </c>
      <c r="DG59" s="406">
        <f t="array" ref="DG59">SUM(IF(($G$62:$G$3061=$G59)*($E$62:$E$3061=DG$6)*($I$62:$I$3061=$I59),$L$62:$L$3061,0))</f>
        <v>0</v>
      </c>
      <c r="DH59" s="406">
        <f t="array" ref="DH59">SUM(IF(($G$62:$G$3061=$G59)*($E$62:$E$3061=DH$6)*($I$62:$I$3061=$I59),$L$62:$L$3061,0))</f>
        <v>0</v>
      </c>
      <c r="DI59" s="406">
        <f t="array" ref="DI59">SUM(IF(($G$62:$G$3061=$G59)*($E$62:$E$3061=DI$6)*($I$62:$I$3061=$I59),$L$62:$L$3061,0))</f>
        <v>0</v>
      </c>
      <c r="DJ59" s="406">
        <f t="array" ref="DJ59">SUM(IF(($G$62:$G$3061=$G59)*($E$62:$E$3061=DJ$6)*($I$62:$I$3061=$I59),$L$62:$L$3061,0))</f>
        <v>0</v>
      </c>
      <c r="DK59" s="406">
        <f t="array" ref="DK59">SUM(IF(($G$62:$G$3061=$G59)*($E$62:$E$3061=DK$6)*($I$62:$I$3061=$I59),$L$62:$L$3061,0))</f>
        <v>0</v>
      </c>
      <c r="DL59" s="406">
        <f t="array" ref="DL59">SUM(IF(($G$62:$G$3061=$G59)*($E$62:$E$3061=DL$6)*($I$62:$I$3061=$I59),$L$62:$L$3061,0))</f>
        <v>0</v>
      </c>
      <c r="DM59" s="406">
        <f t="array" ref="DM59">SUM(IF(($G$62:$G$3061=$G59)*($E$62:$E$3061=DM$6)*($I$62:$I$3061=$I59),$L$62:$L$3061,0))</f>
        <v>0</v>
      </c>
      <c r="DN59" s="406">
        <f t="array" ref="DN59">SUM(IF(($G$62:$G$3061=$G59)*($E$62:$E$3061=DN$6)*($I$62:$I$3061=$I59),$L$62:$L$3061,0))</f>
        <v>0</v>
      </c>
      <c r="DO59" s="406">
        <f t="array" ref="DO59">SUM(IF(($G$62:$G$3061=$G59)*($E$62:$E$3061=DO$6)*($I$62:$I$3061=$I59),$L$62:$L$3061,0))</f>
        <v>0</v>
      </c>
      <c r="DP59" s="406">
        <f t="array" ref="DP59">SUM(IF(($G$62:$G$3061=$G59)*($E$62:$E$3061=DP$6)*($I$62:$I$3061=$I59),$L$62:$L$3061,0))</f>
        <v>0</v>
      </c>
      <c r="DQ59" s="406">
        <f t="array" ref="DQ59">SUM(IF(($G$62:$G$3061=$G59)*($E$62:$E$3061=DQ$6)*($I$62:$I$3061=$I59),$L$62:$L$3061,0))</f>
        <v>0</v>
      </c>
      <c r="DR59" s="406">
        <f t="array" ref="DR59">SUM(IF(($G$62:$G$3061=$G59)*($E$62:$E$3061=DR$6)*($I$62:$I$3061=$I59),$L$62:$L$3061,0))</f>
        <v>0</v>
      </c>
      <c r="DS59" s="406">
        <f t="array" ref="DS59">SUM(IF(($G$62:$G$3061=$G59)*($E$62:$E$3061=DS$6)*($I$62:$I$3061=$I59),$L$62:$L$3061,0))</f>
        <v>0</v>
      </c>
      <c r="DT59" s="406">
        <f t="array" ref="DT59">SUM(IF(($G$62:$G$3061=$G59)*($E$62:$E$3061=DT$6)*($I$62:$I$3061=$I59),$L$62:$L$3061,0))</f>
        <v>0</v>
      </c>
      <c r="DU59" s="406">
        <f t="array" ref="DU59">SUM(IF(($G$62:$G$3061=$G59)*($E$62:$E$3061=DU$6)*($I$62:$I$3061=$I59),$L$62:$L$3061,0))</f>
        <v>0</v>
      </c>
    </row>
    <row r="60" spans="3:125" ht="14.25" hidden="1" customHeight="1" x14ac:dyDescent="0.15">
      <c r="C60" s="362"/>
      <c r="D60" s="362"/>
      <c r="E60" s="354" t="str">
        <f t="shared" si="1"/>
        <v/>
      </c>
      <c r="F60" s="362"/>
      <c r="G60" s="362" t="str">
        <f>G59</f>
        <v>屋外</v>
      </c>
      <c r="H60" s="407"/>
      <c r="I60" s="531" t="str">
        <f>IF(COUNT(U59:AI59)-COUNTIF(U59:AI59,0)&lt;=1,"",INDEX($U$5:$AI$5,0,MATCH(LARGE(U59:AI59,2),U59:AI59,0)))</f>
        <v/>
      </c>
      <c r="J60" s="408"/>
      <c r="K60" s="408"/>
      <c r="L60" s="408"/>
      <c r="M60" s="408"/>
      <c r="N60" s="410"/>
      <c r="O60" s="410"/>
      <c r="P60" s="82"/>
      <c r="R60" s="1" t="str">
        <f>IF(R59="","",IF(L59-R59=0,"",L59-R59))</f>
        <v/>
      </c>
      <c r="S60" s="162" t="str">
        <f>IF(R60="","",R60/SUM(R59:R60))</f>
        <v/>
      </c>
      <c r="T60" s="2"/>
      <c r="U60" s="485"/>
      <c r="V60" s="406"/>
      <c r="W60" s="406"/>
      <c r="X60" s="406"/>
      <c r="Y60" s="406"/>
      <c r="Z60" s="406"/>
      <c r="AA60" s="406"/>
      <c r="AB60" s="406"/>
      <c r="AC60" s="406"/>
      <c r="AD60" s="406"/>
      <c r="AE60" s="406"/>
      <c r="AF60" s="406"/>
      <c r="AG60" s="406"/>
      <c r="AH60" s="406"/>
      <c r="AI60" s="406"/>
      <c r="AS60" s="406">
        <f t="array" ref="AS60">SUM(IF(($G$62:$G$3061=$G60)*($E$62:$E$3061=AS$6)*($I$62:$I$3061=$I60),$L$62:$L$3061,0))</f>
        <v>0</v>
      </c>
      <c r="AT60" s="406">
        <f t="array" ref="AT60">SUM(IF(($G$62:$G$3061=$G60)*($E$62:$E$3061=AT$6)*($I$62:$I$3061=$I60),$L$62:$L$3061,0))</f>
        <v>0</v>
      </c>
      <c r="AU60" s="406">
        <f t="array" ref="AU60">SUM(IF(($G$62:$G$3061=$G60)*($E$62:$E$3061=AU$6)*($I$62:$I$3061=$I60),$L$62:$L$3061,0))</f>
        <v>0</v>
      </c>
      <c r="AV60" s="406">
        <f t="array" ref="AV60">SUM(IF(($G$62:$G$3061=$G60)*($E$62:$E$3061=AV$6)*($I$62:$I$3061=$I60),$L$62:$L$3061,0))</f>
        <v>0</v>
      </c>
      <c r="AW60" s="406">
        <f t="array" ref="AW60">SUM(IF(($G$62:$G$3061=$G60)*($E$62:$E$3061=AW$6)*($I$62:$I$3061=$I60),$L$62:$L$3061,0))</f>
        <v>0</v>
      </c>
      <c r="AX60" s="406">
        <f t="array" ref="AX60">SUM(IF(($G$62:$G$3061=$G60)*($E$62:$E$3061=AX$6)*($I$62:$I$3061=$I60),$L$62:$L$3061,0))</f>
        <v>0</v>
      </c>
      <c r="AY60" s="406">
        <f t="array" ref="AY60">SUM(IF(($G$62:$G$3061=$G60)*($E$62:$E$3061=AY$6)*($I$62:$I$3061=$I60),$L$62:$L$3061,0))</f>
        <v>0</v>
      </c>
      <c r="AZ60" s="406">
        <f t="array" ref="AZ60">SUM(IF(($G$62:$G$3061=$G60)*($E$62:$E$3061=AZ$6)*($I$62:$I$3061=$I60),$L$62:$L$3061,0))</f>
        <v>0</v>
      </c>
      <c r="BA60" s="406">
        <f t="array" ref="BA60">SUM(IF(($G$62:$G$3061=$G60)*($E$62:$E$3061=BA$6)*($I$62:$I$3061=$I60),$L$62:$L$3061,0))</f>
        <v>0</v>
      </c>
      <c r="BB60" s="406">
        <f t="array" ref="BB60">SUM(IF(($G$62:$G$3061=$G60)*($E$62:$E$3061=BB$6)*($I$62:$I$3061=$I60),$L$62:$L$3061,0))</f>
        <v>0</v>
      </c>
      <c r="BC60" s="406">
        <f t="array" ref="BC60">SUM(IF(($G$62:$G$3061=$G60)*($E$62:$E$3061=BC$6)*($I$62:$I$3061=$I60),$L$62:$L$3061,0))</f>
        <v>0</v>
      </c>
      <c r="BD60" s="406">
        <f t="array" ref="BD60">SUM(IF(($G$62:$G$3061=$G60)*($E$62:$E$3061=BD$6)*($I$62:$I$3061=$I60),$L$62:$L$3061,0))</f>
        <v>0</v>
      </c>
      <c r="BE60" s="406">
        <f t="array" ref="BE60">SUM(IF(($G$62:$G$3061=$G60)*($E$62:$E$3061=BE$6)*($I$62:$I$3061=$I60),$L$62:$L$3061,0))</f>
        <v>0</v>
      </c>
      <c r="BF60" s="406">
        <f t="array" ref="BF60">SUM(IF(($G$62:$G$3061=$G60)*($E$62:$E$3061=BF$6)*($I$62:$I$3061=$I60),$L$62:$L$3061,0))</f>
        <v>0</v>
      </c>
      <c r="BG60" s="406">
        <f t="array" ref="BG60">SUM(IF(($G$62:$G$3061=$G60)*($E$62:$E$3061=BG$6)*($I$62:$I$3061=$I60),$L$62:$L$3061,0))</f>
        <v>0</v>
      </c>
      <c r="BH60" s="406">
        <f t="array" ref="BH60">SUM(IF(($G$62:$G$3061=$G60)*($E$62:$E$3061=BH$6)*($I$62:$I$3061=$I60),$L$62:$L$3061,0))</f>
        <v>0</v>
      </c>
      <c r="BI60" s="406">
        <f t="array" ref="BI60">SUM(IF(($G$62:$G$3061=$G60)*($E$62:$E$3061=BI$6)*($I$62:$I$3061=$I60),$L$62:$L$3061,0))</f>
        <v>0</v>
      </c>
      <c r="BJ60" s="406">
        <f t="array" ref="BJ60">SUM(IF(($G$62:$G$3061=$G60)*($E$62:$E$3061=BJ$6)*($I$62:$I$3061=$I60),$L$62:$L$3061,0))</f>
        <v>0</v>
      </c>
      <c r="BK60" s="406">
        <f t="array" ref="BK60">SUM(IF(($G$62:$G$3061=$G60)*($E$62:$E$3061=BK$6)*($I$62:$I$3061=$I60),$L$62:$L$3061,0))</f>
        <v>0</v>
      </c>
      <c r="BL60" s="406">
        <f t="array" ref="BL60">SUM(IF(($G$62:$G$3061=$G60)*($E$62:$E$3061=BL$6)*($I$62:$I$3061=$I60),$L$62:$L$3061,0))</f>
        <v>0</v>
      </c>
      <c r="BM60" s="406">
        <f t="array" ref="BM60">SUM(IF(($G$62:$G$3061=$G60)*($E$62:$E$3061=BM$6)*($I$62:$I$3061=$I60),$L$62:$L$3061,0))</f>
        <v>0</v>
      </c>
      <c r="BN60" s="406">
        <f t="array" ref="BN60">SUM(IF(($G$62:$G$3061=$G60)*($E$62:$E$3061=BN$6)*($I$62:$I$3061=$I60),$L$62:$L$3061,0))</f>
        <v>0</v>
      </c>
      <c r="BO60" s="406">
        <f t="array" ref="BO60">SUM(IF(($G$62:$G$3061=$G60)*($E$62:$E$3061=BO$6)*($I$62:$I$3061=$I60),$L$62:$L$3061,0))</f>
        <v>0</v>
      </c>
      <c r="BP60" s="406">
        <f t="array" ref="BP60">SUM(IF(($G$62:$G$3061=$G60)*($E$62:$E$3061=BP$6)*($I$62:$I$3061=$I60),$L$62:$L$3061,0))</f>
        <v>0</v>
      </c>
      <c r="BQ60" s="406">
        <f t="array" ref="BQ60">SUM(IF(($G$62:$G$3061=$G60)*($E$62:$E$3061=BQ$6)*($I$62:$I$3061=$I60),$L$62:$L$3061,0))</f>
        <v>0</v>
      </c>
      <c r="BR60" s="406">
        <f t="array" ref="BR60">SUM(IF(($G$62:$G$3061=$G60)*($E$62:$E$3061=BR$6)*($I$62:$I$3061=$I60),$L$62:$L$3061,0))</f>
        <v>0</v>
      </c>
      <c r="BS60" s="406">
        <f t="array" ref="BS60">SUM(IF(($G$62:$G$3061=$G60)*($E$62:$E$3061=BS$6)*($I$62:$I$3061=$I60),$L$62:$L$3061,0))</f>
        <v>0</v>
      </c>
      <c r="BT60" s="406">
        <f t="array" ref="BT60">SUM(IF(($G$62:$G$3061=$G60)*($E$62:$E$3061=BT$6)*($I$62:$I$3061=$I60),$L$62:$L$3061,0))</f>
        <v>0</v>
      </c>
      <c r="BU60" s="406">
        <f t="array" ref="BU60">SUM(IF(($G$62:$G$3061=$G60)*($E$62:$E$3061=BU$6)*($I$62:$I$3061=$I60),$L$62:$L$3061,0))</f>
        <v>0</v>
      </c>
      <c r="BV60" s="406">
        <f t="array" ref="BV60">SUM(IF(($G$62:$G$3061=$G60)*($E$62:$E$3061=BV$6)*($I$62:$I$3061=$I60),$L$62:$L$3061,0))</f>
        <v>0</v>
      </c>
      <c r="BW60" s="406">
        <f t="array" ref="BW60">SUM(IF(($G$62:$G$3061=$G60)*($E$62:$E$3061=BW$6)*($I$62:$I$3061=$I60),$L$62:$L$3061,0))</f>
        <v>0</v>
      </c>
      <c r="BX60" s="406">
        <f t="array" ref="BX60">SUM(IF(($G$62:$G$3061=$G60)*($E$62:$E$3061=BX$6)*($I$62:$I$3061=$I60),$L$62:$L$3061,0))</f>
        <v>0</v>
      </c>
      <c r="BY60" s="406">
        <f t="array" ref="BY60">SUM(IF(($G$62:$G$3061=$G60)*($E$62:$E$3061=BY$6)*($I$62:$I$3061=$I60),$L$62:$L$3061,0))</f>
        <v>0</v>
      </c>
      <c r="BZ60" s="406">
        <f t="array" ref="BZ60">SUM(IF(($G$62:$G$3061=$G60)*($E$62:$E$3061=BZ$6)*($I$62:$I$3061=$I60),$L$62:$L$3061,0))</f>
        <v>0</v>
      </c>
      <c r="CA60" s="406">
        <f t="array" ref="CA60">SUM(IF(($G$62:$G$3061=$G60)*($E$62:$E$3061=CA$6)*($I$62:$I$3061=$I60),$L$62:$L$3061,0))</f>
        <v>0</v>
      </c>
      <c r="CB60" s="406">
        <f t="array" ref="CB60">SUM(IF(($G$62:$G$3061=$G60)*($E$62:$E$3061=CB$6)*($I$62:$I$3061=$I60),$L$62:$L$3061,0))</f>
        <v>0</v>
      </c>
      <c r="CC60" s="406">
        <f t="array" ref="CC60">SUM(IF(($G$62:$G$3061=$G60)*($E$62:$E$3061=CC$6)*($I$62:$I$3061=$I60),$L$62:$L$3061,0))</f>
        <v>0</v>
      </c>
      <c r="CD60" s="406">
        <f t="array" ref="CD60">SUM(IF(($G$62:$G$3061=$G60)*($E$62:$E$3061=CD$6)*($I$62:$I$3061=$I60),$L$62:$L$3061,0))</f>
        <v>0</v>
      </c>
      <c r="CE60" s="406">
        <f t="array" ref="CE60">SUM(IF(($G$62:$G$3061=$G60)*($E$62:$E$3061=CE$6)*($I$62:$I$3061=$I60),$L$62:$L$3061,0))</f>
        <v>0</v>
      </c>
      <c r="CF60" s="406">
        <f t="array" ref="CF60">SUM(IF(($G$62:$G$3061=$G60)*($E$62:$E$3061=CF$6)*($I$62:$I$3061=$I60),$L$62:$L$3061,0))</f>
        <v>0</v>
      </c>
      <c r="CG60" s="406">
        <f t="array" ref="CG60">SUM(IF(($G$62:$G$3061=$G60)*($E$62:$E$3061=CG$6)*($I$62:$I$3061=$I60),$L$62:$L$3061,0))</f>
        <v>0</v>
      </c>
      <c r="CH60" s="406">
        <f t="array" ref="CH60">SUM(IF(($G$62:$G$3061=$G60)*($E$62:$E$3061=CH$6)*($I$62:$I$3061=$I60),$L$62:$L$3061,0))</f>
        <v>0</v>
      </c>
      <c r="CI60" s="406">
        <f t="array" ref="CI60">SUM(IF(($G$62:$G$3061=$G60)*($E$62:$E$3061=CI$6)*($I$62:$I$3061=$I60),$L$62:$L$3061,0))</f>
        <v>0</v>
      </c>
      <c r="CJ60" s="406">
        <f t="array" ref="CJ60">SUM(IF(($G$62:$G$3061=$G60)*($E$62:$E$3061=CJ$6)*($I$62:$I$3061=$I60),$L$62:$L$3061,0))</f>
        <v>0</v>
      </c>
      <c r="CK60" s="406">
        <f t="array" ref="CK60">SUM(IF(($G$62:$G$3061=$G60)*($E$62:$E$3061=CK$6)*($I$62:$I$3061=$I60),$L$62:$L$3061,0))</f>
        <v>0</v>
      </c>
      <c r="CL60" s="406">
        <f t="array" ref="CL60">SUM(IF(($G$62:$G$3061=$G60)*($E$62:$E$3061=CL$6)*($I$62:$I$3061=$I60),$L$62:$L$3061,0))</f>
        <v>0</v>
      </c>
      <c r="CM60" s="406">
        <f t="array" ref="CM60">SUM(IF(($G$62:$G$3061=$G60)*($E$62:$E$3061=CM$6)*($I$62:$I$3061=$I60),$L$62:$L$3061,0))</f>
        <v>0</v>
      </c>
      <c r="CN60" s="406">
        <f t="array" ref="CN60">SUM(IF(($G$62:$G$3061=$G60)*($E$62:$E$3061=CN$6)*($I$62:$I$3061=$I60),$L$62:$L$3061,0))</f>
        <v>0</v>
      </c>
      <c r="CO60" s="406">
        <f t="array" ref="CO60">SUM(IF(($G$62:$G$3061=$G60)*($E$62:$E$3061=CO$6)*($I$62:$I$3061=$I60),$L$62:$L$3061,0))</f>
        <v>0</v>
      </c>
      <c r="CP60" s="406">
        <f t="array" ref="CP60">SUM(IF(($G$62:$G$3061=$G60)*($E$62:$E$3061=CP$6)*($I$62:$I$3061=$I60),$L$62:$L$3061,0))</f>
        <v>0</v>
      </c>
      <c r="CQ60" s="406">
        <f t="array" ref="CQ60">SUM(IF(($G$62:$G$3061=$G60)*($E$62:$E$3061=CQ$6)*($I$62:$I$3061=$I60),$L$62:$L$3061,0))</f>
        <v>0</v>
      </c>
      <c r="CR60" s="406">
        <f t="array" ref="CR60">SUM(IF(($G$62:$G$3061=$G60)*($E$62:$E$3061=CR$6)*($I$62:$I$3061=$I60),$L$62:$L$3061,0))</f>
        <v>0</v>
      </c>
      <c r="CS60" s="406">
        <f t="array" ref="CS60">SUM(IF(($G$62:$G$3061=$G60)*($E$62:$E$3061=CS$6)*($I$62:$I$3061=$I60),$L$62:$L$3061,0))</f>
        <v>0</v>
      </c>
      <c r="CT60" s="406">
        <f t="array" ref="CT60">SUM(IF(($G$62:$G$3061=$G60)*($E$62:$E$3061=CT$6)*($I$62:$I$3061=$I60),$L$62:$L$3061,0))</f>
        <v>0</v>
      </c>
      <c r="CU60" s="406">
        <f t="array" ref="CU60">SUM(IF(($G$62:$G$3061=$G60)*($E$62:$E$3061=CU$6)*($I$62:$I$3061=$I60),$L$62:$L$3061,0))</f>
        <v>0</v>
      </c>
      <c r="CV60" s="406">
        <f t="array" ref="CV60">SUM(IF(($G$62:$G$3061=$G60)*($E$62:$E$3061=CV$6)*($I$62:$I$3061=$I60),$L$62:$L$3061,0))</f>
        <v>0</v>
      </c>
      <c r="CW60" s="406">
        <f t="array" ref="CW60">SUM(IF(($G$62:$G$3061=$G60)*($E$62:$E$3061=CW$6)*($I$62:$I$3061=$I60),$L$62:$L$3061,0))</f>
        <v>0</v>
      </c>
      <c r="CX60" s="406">
        <f t="array" ref="CX60">SUM(IF(($G$62:$G$3061=$G60)*($E$62:$E$3061=CX$6)*($I$62:$I$3061=$I60),$L$62:$L$3061,0))</f>
        <v>0</v>
      </c>
      <c r="CY60" s="406">
        <f t="array" ref="CY60">SUM(IF(($G$62:$G$3061=$G60)*($E$62:$E$3061=CY$6)*($I$62:$I$3061=$I60),$L$62:$L$3061,0))</f>
        <v>0</v>
      </c>
      <c r="CZ60" s="406">
        <f t="array" ref="CZ60">SUM(IF(($G$62:$G$3061=$G60)*($E$62:$E$3061=CZ$6)*($I$62:$I$3061=$I60),$L$62:$L$3061,0))</f>
        <v>0</v>
      </c>
      <c r="DA60" s="406">
        <f t="array" ref="DA60">SUM(IF(($G$62:$G$3061=$G60)*($E$62:$E$3061=DA$6)*($I$62:$I$3061=$I60),$L$62:$L$3061,0))</f>
        <v>0</v>
      </c>
      <c r="DB60" s="406">
        <f t="array" ref="DB60">SUM(IF(($G$62:$G$3061=$G60)*($E$62:$E$3061=DB$6)*($I$62:$I$3061=$I60),$L$62:$L$3061,0))</f>
        <v>0</v>
      </c>
      <c r="DC60" s="406">
        <f t="array" ref="DC60">SUM(IF(($G$62:$G$3061=$G60)*($E$62:$E$3061=DC$6)*($I$62:$I$3061=$I60),$L$62:$L$3061,0))</f>
        <v>0</v>
      </c>
      <c r="DD60" s="406">
        <f t="array" ref="DD60">SUM(IF(($G$62:$G$3061=$G60)*($E$62:$E$3061=DD$6)*($I$62:$I$3061=$I60),$L$62:$L$3061,0))</f>
        <v>0</v>
      </c>
      <c r="DE60" s="406">
        <f t="array" ref="DE60">SUM(IF(($G$62:$G$3061=$G60)*($E$62:$E$3061=DE$6)*($I$62:$I$3061=$I60),$L$62:$L$3061,0))</f>
        <v>0</v>
      </c>
      <c r="DF60" s="406">
        <f t="array" ref="DF60">SUM(IF(($G$62:$G$3061=$G60)*($E$62:$E$3061=DF$6)*($I$62:$I$3061=$I60),$L$62:$L$3061,0))</f>
        <v>0</v>
      </c>
      <c r="DG60" s="406">
        <f t="array" ref="DG60">SUM(IF(($G$62:$G$3061=$G60)*($E$62:$E$3061=DG$6)*($I$62:$I$3061=$I60),$L$62:$L$3061,0))</f>
        <v>0</v>
      </c>
      <c r="DH60" s="406">
        <f t="array" ref="DH60">SUM(IF(($G$62:$G$3061=$G60)*($E$62:$E$3061=DH$6)*($I$62:$I$3061=$I60),$L$62:$L$3061,0))</f>
        <v>0</v>
      </c>
      <c r="DI60" s="406">
        <f t="array" ref="DI60">SUM(IF(($G$62:$G$3061=$G60)*($E$62:$E$3061=DI$6)*($I$62:$I$3061=$I60),$L$62:$L$3061,0))</f>
        <v>0</v>
      </c>
      <c r="DJ60" s="406">
        <f t="array" ref="DJ60">SUM(IF(($G$62:$G$3061=$G60)*($E$62:$E$3061=DJ$6)*($I$62:$I$3061=$I60),$L$62:$L$3061,0))</f>
        <v>0</v>
      </c>
      <c r="DK60" s="406">
        <f t="array" ref="DK60">SUM(IF(($G$62:$G$3061=$G60)*($E$62:$E$3061=DK$6)*($I$62:$I$3061=$I60),$L$62:$L$3061,0))</f>
        <v>0</v>
      </c>
      <c r="DL60" s="406">
        <f t="array" ref="DL60">SUM(IF(($G$62:$G$3061=$G60)*($E$62:$E$3061=DL$6)*($I$62:$I$3061=$I60),$L$62:$L$3061,0))</f>
        <v>0</v>
      </c>
      <c r="DM60" s="406">
        <f t="array" ref="DM60">SUM(IF(($G$62:$G$3061=$G60)*($E$62:$E$3061=DM$6)*($I$62:$I$3061=$I60),$L$62:$L$3061,0))</f>
        <v>0</v>
      </c>
      <c r="DN60" s="406">
        <f t="array" ref="DN60">SUM(IF(($G$62:$G$3061=$G60)*($E$62:$E$3061=DN$6)*($I$62:$I$3061=$I60),$L$62:$L$3061,0))</f>
        <v>0</v>
      </c>
      <c r="DO60" s="406">
        <f t="array" ref="DO60">SUM(IF(($G$62:$G$3061=$G60)*($E$62:$E$3061=DO$6)*($I$62:$I$3061=$I60),$L$62:$L$3061,0))</f>
        <v>0</v>
      </c>
      <c r="DP60" s="406">
        <f t="array" ref="DP60">SUM(IF(($G$62:$G$3061=$G60)*($E$62:$E$3061=DP$6)*($I$62:$I$3061=$I60),$L$62:$L$3061,0))</f>
        <v>0</v>
      </c>
      <c r="DQ60" s="406">
        <f t="array" ref="DQ60">SUM(IF(($G$62:$G$3061=$G60)*($E$62:$E$3061=DQ$6)*($I$62:$I$3061=$I60),$L$62:$L$3061,0))</f>
        <v>0</v>
      </c>
      <c r="DR60" s="406">
        <f t="array" ref="DR60">SUM(IF(($G$62:$G$3061=$G60)*($E$62:$E$3061=DR$6)*($I$62:$I$3061=$I60),$L$62:$L$3061,0))</f>
        <v>0</v>
      </c>
      <c r="DS60" s="406">
        <f t="array" ref="DS60">SUM(IF(($G$62:$G$3061=$G60)*($E$62:$E$3061=DS$6)*($I$62:$I$3061=$I60),$L$62:$L$3061,0))</f>
        <v>0</v>
      </c>
      <c r="DT60" s="406">
        <f t="array" ref="DT60">SUM(IF(($G$62:$G$3061=$G60)*($E$62:$E$3061=DT$6)*($I$62:$I$3061=$I60),$L$62:$L$3061,0))</f>
        <v>0</v>
      </c>
      <c r="DU60" s="406">
        <f t="array" ref="DU60">SUM(IF(($G$62:$G$3061=$G60)*($E$62:$E$3061=DU$6)*($I$62:$I$3061=$I60),$L$62:$L$3061,0))</f>
        <v>0</v>
      </c>
    </row>
    <row r="61" spans="3:125" ht="1.5" customHeight="1" x14ac:dyDescent="0.15">
      <c r="C61" s="362"/>
      <c r="D61" s="362"/>
      <c r="E61" s="362"/>
      <c r="F61" s="362"/>
      <c r="G61" s="362"/>
      <c r="H61" s="407"/>
      <c r="I61" s="409"/>
      <c r="J61" s="408" t="s">
        <v>589</v>
      </c>
      <c r="K61" s="408" t="s">
        <v>589</v>
      </c>
      <c r="L61" s="408"/>
      <c r="M61" s="408"/>
      <c r="N61" s="410"/>
      <c r="O61" s="410"/>
      <c r="P61" s="82"/>
      <c r="S61" s="162" t="str">
        <f t="shared" si="6"/>
        <v/>
      </c>
      <c r="AS61" s="406">
        <f t="array" ref="AS61">SUM(IF(($G$62:$G$3061=$G61)*($E$62:$E$3061=AS$6)*($I$62:$I$3061=$I61),$L$62:$L$3061,0))</f>
        <v>0</v>
      </c>
      <c r="AT61" s="406">
        <f t="array" ref="AT61">SUM(IF(($G$62:$G$3061=$G61)*($E$62:$E$3061=AT$6)*($I$62:$I$3061=$I61),$L$62:$L$3061,0))</f>
        <v>0</v>
      </c>
      <c r="AU61" s="406">
        <f t="array" ref="AU61">SUM(IF(($G$62:$G$3061=$G61)*($E$62:$E$3061=AU$6)*($I$62:$I$3061=$I61),$L$62:$L$3061,0))</f>
        <v>0</v>
      </c>
      <c r="AV61" s="406">
        <f t="array" ref="AV61">SUM(IF(($G$62:$G$3061=$G61)*($E$62:$E$3061=AV$6)*($I$62:$I$3061=$I61),$L$62:$L$3061,0))</f>
        <v>0</v>
      </c>
      <c r="AW61" s="406">
        <f t="array" ref="AW61">SUM(IF(($G$62:$G$3061=$G61)*($E$62:$E$3061=AW$6)*($I$62:$I$3061=$I61),$L$62:$L$3061,0))</f>
        <v>0</v>
      </c>
      <c r="AX61" s="406">
        <f t="array" ref="AX61">SUM(IF(($G$62:$G$3061=$G61)*($E$62:$E$3061=AX$6)*($I$62:$I$3061=$I61),$L$62:$L$3061,0))</f>
        <v>0</v>
      </c>
      <c r="AY61" s="406">
        <f t="array" ref="AY61">SUM(IF(($G$62:$G$3061=$G61)*($E$62:$E$3061=AY$6)*($I$62:$I$3061=$I61),$L$62:$L$3061,0))</f>
        <v>0</v>
      </c>
      <c r="AZ61" s="406">
        <f t="array" ref="AZ61">SUM(IF(($G$62:$G$3061=$G61)*($E$62:$E$3061=AZ$6)*($I$62:$I$3061=$I61),$L$62:$L$3061,0))</f>
        <v>0</v>
      </c>
      <c r="BA61" s="406">
        <f t="array" ref="BA61">SUM(IF(($G$62:$G$3061=$G61)*($E$62:$E$3061=BA$6)*($I$62:$I$3061=$I61),$L$62:$L$3061,0))</f>
        <v>0</v>
      </c>
      <c r="BB61" s="406">
        <f t="array" ref="BB61">SUM(IF(($G$62:$G$3061=$G61)*($E$62:$E$3061=BB$6)*($I$62:$I$3061=$I61),$L$62:$L$3061,0))</f>
        <v>0</v>
      </c>
      <c r="BC61" s="406">
        <f t="array" ref="BC61">SUM(IF(($G$62:$G$3061=$G61)*($E$62:$E$3061=BC$6)*($I$62:$I$3061=$I61),$L$62:$L$3061,0))</f>
        <v>0</v>
      </c>
      <c r="BD61" s="406">
        <f t="array" ref="BD61">SUM(IF(($G$62:$G$3061=$G61)*($E$62:$E$3061=BD$6)*($I$62:$I$3061=$I61),$L$62:$L$3061,0))</f>
        <v>0</v>
      </c>
      <c r="BE61" s="406">
        <f t="array" ref="BE61">SUM(IF(($G$62:$G$3061=$G61)*($E$62:$E$3061=BE$6)*($I$62:$I$3061=$I61),$L$62:$L$3061,0))</f>
        <v>0</v>
      </c>
      <c r="BF61" s="406">
        <f t="array" ref="BF61">SUM(IF(($G$62:$G$3061=$G61)*($E$62:$E$3061=BF$6)*($I$62:$I$3061=$I61),$L$62:$L$3061,0))</f>
        <v>0</v>
      </c>
      <c r="BG61" s="406">
        <f t="array" ref="BG61">SUM(IF(($G$62:$G$3061=$G61)*($E$62:$E$3061=BG$6)*($I$62:$I$3061=$I61),$L$62:$L$3061,0))</f>
        <v>0</v>
      </c>
      <c r="BH61" s="406">
        <f t="array" ref="BH61">SUM(IF(($G$62:$G$3061=$G61)*($E$62:$E$3061=BH$6)*($I$62:$I$3061=$I61),$L$62:$L$3061,0))</f>
        <v>0</v>
      </c>
      <c r="BI61" s="406">
        <f t="array" ref="BI61">SUM(IF(($G$62:$G$3061=$G61)*($E$62:$E$3061=BI$6)*($I$62:$I$3061=$I61),$L$62:$L$3061,0))</f>
        <v>0</v>
      </c>
      <c r="BJ61" s="406">
        <f t="array" ref="BJ61">SUM(IF(($G$62:$G$3061=$G61)*($E$62:$E$3061=BJ$6)*($I$62:$I$3061=$I61),$L$62:$L$3061,0))</f>
        <v>0</v>
      </c>
      <c r="BK61" s="406">
        <f t="array" ref="BK61">SUM(IF(($G$62:$G$3061=$G61)*($E$62:$E$3061=BK$6)*($I$62:$I$3061=$I61),$L$62:$L$3061,0))</f>
        <v>0</v>
      </c>
      <c r="BL61" s="406">
        <f t="array" ref="BL61">SUM(IF(($G$62:$G$3061=$G61)*($E$62:$E$3061=BL$6)*($I$62:$I$3061=$I61),$L$62:$L$3061,0))</f>
        <v>0</v>
      </c>
      <c r="BM61" s="406">
        <f t="array" ref="BM61">SUM(IF(($G$62:$G$3061=$G61)*($E$62:$E$3061=BM$6)*($I$62:$I$3061=$I61),$L$62:$L$3061,0))</f>
        <v>0</v>
      </c>
      <c r="BN61" s="406">
        <f t="array" ref="BN61">SUM(IF(($G$62:$G$3061=$G61)*($E$62:$E$3061=BN$6)*($I$62:$I$3061=$I61),$L$62:$L$3061,0))</f>
        <v>0</v>
      </c>
      <c r="BO61" s="406">
        <f t="array" ref="BO61">SUM(IF(($G$62:$G$3061=$G61)*($E$62:$E$3061=BO$6)*($I$62:$I$3061=$I61),$L$62:$L$3061,0))</f>
        <v>0</v>
      </c>
      <c r="BP61" s="406">
        <f t="array" ref="BP61">SUM(IF(($G$62:$G$3061=$G61)*($E$62:$E$3061=BP$6)*($I$62:$I$3061=$I61),$L$62:$L$3061,0))</f>
        <v>0</v>
      </c>
      <c r="BQ61" s="406">
        <f t="array" ref="BQ61">SUM(IF(($G$62:$G$3061=$G61)*($E$62:$E$3061=BQ$6)*($I$62:$I$3061=$I61),$L$62:$L$3061,0))</f>
        <v>0</v>
      </c>
      <c r="BR61" s="406">
        <f t="array" ref="BR61">SUM(IF(($G$62:$G$3061=$G61)*($E$62:$E$3061=BR$6)*($I$62:$I$3061=$I61),$L$62:$L$3061,0))</f>
        <v>0</v>
      </c>
      <c r="BS61" s="406">
        <f t="array" ref="BS61">SUM(IF(($G$62:$G$3061=$G61)*($E$62:$E$3061=BS$6)*($I$62:$I$3061=$I61),$L$62:$L$3061,0))</f>
        <v>0</v>
      </c>
      <c r="BT61" s="406">
        <f t="array" ref="BT61">SUM(IF(($G$62:$G$3061=$G61)*($E$62:$E$3061=BT$6)*($I$62:$I$3061=$I61),$L$62:$L$3061,0))</f>
        <v>0</v>
      </c>
      <c r="BU61" s="406">
        <f t="array" ref="BU61">SUM(IF(($G$62:$G$3061=$G61)*($E$62:$E$3061=BU$6)*($I$62:$I$3061=$I61),$L$62:$L$3061,0))</f>
        <v>0</v>
      </c>
      <c r="BV61" s="406">
        <f t="array" ref="BV61">SUM(IF(($G$62:$G$3061=$G61)*($E$62:$E$3061=BV$6)*($I$62:$I$3061=$I61),$L$62:$L$3061,0))</f>
        <v>0</v>
      </c>
      <c r="BW61" s="406">
        <f t="array" ref="BW61">SUM(IF(($G$62:$G$3061=$G61)*($E$62:$E$3061=BW$6)*($I$62:$I$3061=$I61),$L$62:$L$3061,0))</f>
        <v>0</v>
      </c>
      <c r="BX61" s="406">
        <f t="array" ref="BX61">SUM(IF(($G$62:$G$3061=$G61)*($E$62:$E$3061=BX$6)*($I$62:$I$3061=$I61),$L$62:$L$3061,0))</f>
        <v>0</v>
      </c>
      <c r="BY61" s="406">
        <f t="array" ref="BY61">SUM(IF(($G$62:$G$3061=$G61)*($E$62:$E$3061=BY$6)*($I$62:$I$3061=$I61),$L$62:$L$3061,0))</f>
        <v>0</v>
      </c>
      <c r="BZ61" s="406">
        <f t="array" ref="BZ61">SUM(IF(($G$62:$G$3061=$G61)*($E$62:$E$3061=BZ$6)*($I$62:$I$3061=$I61),$L$62:$L$3061,0))</f>
        <v>0</v>
      </c>
      <c r="CA61" s="406">
        <f t="array" ref="CA61">SUM(IF(($G$62:$G$3061=$G61)*($E$62:$E$3061=CA$6)*($I$62:$I$3061=$I61),$L$62:$L$3061,0))</f>
        <v>0</v>
      </c>
      <c r="CB61" s="406">
        <f t="array" ref="CB61">SUM(IF(($G$62:$G$3061=$G61)*($E$62:$E$3061=CB$6)*($I$62:$I$3061=$I61),$L$62:$L$3061,0))</f>
        <v>0</v>
      </c>
      <c r="CC61" s="406">
        <f t="array" ref="CC61">SUM(IF(($G$62:$G$3061=$G61)*($E$62:$E$3061=CC$6)*($I$62:$I$3061=$I61),$L$62:$L$3061,0))</f>
        <v>0</v>
      </c>
      <c r="CD61" s="406">
        <f t="array" ref="CD61">SUM(IF(($G$62:$G$3061=$G61)*($E$62:$E$3061=CD$6)*($I$62:$I$3061=$I61),$L$62:$L$3061,0))</f>
        <v>0</v>
      </c>
      <c r="CE61" s="406">
        <f t="array" ref="CE61">SUM(IF(($G$62:$G$3061=$G61)*($E$62:$E$3061=CE$6)*($I$62:$I$3061=$I61),$L$62:$L$3061,0))</f>
        <v>0</v>
      </c>
      <c r="CF61" s="406">
        <f t="array" ref="CF61">SUM(IF(($G$62:$G$3061=$G61)*($E$62:$E$3061=CF$6)*($I$62:$I$3061=$I61),$L$62:$L$3061,0))</f>
        <v>0</v>
      </c>
      <c r="CG61" s="406">
        <f t="array" ref="CG61">SUM(IF(($G$62:$G$3061=$G61)*($E$62:$E$3061=CG$6)*($I$62:$I$3061=$I61),$L$62:$L$3061,0))</f>
        <v>0</v>
      </c>
      <c r="CH61" s="406">
        <f t="array" ref="CH61">SUM(IF(($G$62:$G$3061=$G61)*($E$62:$E$3061=CH$6)*($I$62:$I$3061=$I61),$L$62:$L$3061,0))</f>
        <v>0</v>
      </c>
      <c r="CI61" s="406">
        <f t="array" ref="CI61">SUM(IF(($G$62:$G$3061=$G61)*($E$62:$E$3061=CI$6)*($I$62:$I$3061=$I61),$L$62:$L$3061,0))</f>
        <v>0</v>
      </c>
      <c r="CJ61" s="406">
        <f t="array" ref="CJ61">SUM(IF(($G$62:$G$3061=$G61)*($E$62:$E$3061=CJ$6)*($I$62:$I$3061=$I61),$L$62:$L$3061,0))</f>
        <v>0</v>
      </c>
      <c r="CK61" s="406">
        <f t="array" ref="CK61">SUM(IF(($G$62:$G$3061=$G61)*($E$62:$E$3061=CK$6)*($I$62:$I$3061=$I61),$L$62:$L$3061,0))</f>
        <v>0</v>
      </c>
      <c r="CL61" s="406">
        <f t="array" ref="CL61">SUM(IF(($G$62:$G$3061=$G61)*($E$62:$E$3061=CL$6)*($I$62:$I$3061=$I61),$L$62:$L$3061,0))</f>
        <v>0</v>
      </c>
      <c r="CM61" s="406">
        <f t="array" ref="CM61">SUM(IF(($G$62:$G$3061=$G61)*($E$62:$E$3061=CM$6)*($I$62:$I$3061=$I61),$L$62:$L$3061,0))</f>
        <v>0</v>
      </c>
      <c r="CN61" s="406">
        <f t="array" ref="CN61">SUM(IF(($G$62:$G$3061=$G61)*($E$62:$E$3061=CN$6)*($I$62:$I$3061=$I61),$L$62:$L$3061,0))</f>
        <v>0</v>
      </c>
      <c r="CO61" s="406">
        <f t="array" ref="CO61">SUM(IF(($G$62:$G$3061=$G61)*($E$62:$E$3061=CO$6)*($I$62:$I$3061=$I61),$L$62:$L$3061,0))</f>
        <v>0</v>
      </c>
      <c r="CP61" s="406">
        <f t="array" ref="CP61">SUM(IF(($G$62:$G$3061=$G61)*($E$62:$E$3061=CP$6)*($I$62:$I$3061=$I61),$L$62:$L$3061,0))</f>
        <v>0</v>
      </c>
      <c r="CQ61" s="406">
        <f t="array" ref="CQ61">SUM(IF(($G$62:$G$3061=$G61)*($E$62:$E$3061=CQ$6)*($I$62:$I$3061=$I61),$L$62:$L$3061,0))</f>
        <v>0</v>
      </c>
      <c r="CR61" s="406">
        <f t="array" ref="CR61">SUM(IF(($G$62:$G$3061=$G61)*($E$62:$E$3061=CR$6)*($I$62:$I$3061=$I61),$L$62:$L$3061,0))</f>
        <v>0</v>
      </c>
      <c r="CS61" s="406">
        <f t="array" ref="CS61">SUM(IF(($G$62:$G$3061=$G61)*($E$62:$E$3061=CS$6)*($I$62:$I$3061=$I61),$L$62:$L$3061,0))</f>
        <v>0</v>
      </c>
      <c r="CT61" s="406">
        <f t="array" ref="CT61">SUM(IF(($G$62:$G$3061=$G61)*($E$62:$E$3061=CT$6)*($I$62:$I$3061=$I61),$L$62:$L$3061,0))</f>
        <v>0</v>
      </c>
      <c r="CU61" s="406">
        <f t="array" ref="CU61">SUM(IF(($G$62:$G$3061=$G61)*($E$62:$E$3061=CU$6)*($I$62:$I$3061=$I61),$L$62:$L$3061,0))</f>
        <v>0</v>
      </c>
      <c r="CV61" s="406">
        <f t="array" ref="CV61">SUM(IF(($G$62:$G$3061=$G61)*($E$62:$E$3061=CV$6)*($I$62:$I$3061=$I61),$L$62:$L$3061,0))</f>
        <v>0</v>
      </c>
      <c r="CW61" s="406">
        <f t="array" ref="CW61">SUM(IF(($G$62:$G$3061=$G61)*($E$62:$E$3061=CW$6)*($I$62:$I$3061=$I61),$L$62:$L$3061,0))</f>
        <v>0</v>
      </c>
      <c r="CX61" s="406">
        <f t="array" ref="CX61">SUM(IF(($G$62:$G$3061=$G61)*($E$62:$E$3061=CX$6)*($I$62:$I$3061=$I61),$L$62:$L$3061,0))</f>
        <v>0</v>
      </c>
      <c r="CY61" s="406">
        <f t="array" ref="CY61">SUM(IF(($G$62:$G$3061=$G61)*($E$62:$E$3061=CY$6)*($I$62:$I$3061=$I61),$L$62:$L$3061,0))</f>
        <v>0</v>
      </c>
      <c r="CZ61" s="406">
        <f t="array" ref="CZ61">SUM(IF(($G$62:$G$3061=$G61)*($E$62:$E$3061=CZ$6)*($I$62:$I$3061=$I61),$L$62:$L$3061,0))</f>
        <v>0</v>
      </c>
      <c r="DA61" s="406">
        <f t="array" ref="DA61">SUM(IF(($G$62:$G$3061=$G61)*($E$62:$E$3061=DA$6)*($I$62:$I$3061=$I61),$L$62:$L$3061,0))</f>
        <v>0</v>
      </c>
      <c r="DB61" s="406">
        <f t="array" ref="DB61">SUM(IF(($G$62:$G$3061=$G61)*($E$62:$E$3061=DB$6)*($I$62:$I$3061=$I61),$L$62:$L$3061,0))</f>
        <v>0</v>
      </c>
      <c r="DC61" s="406">
        <f t="array" ref="DC61">SUM(IF(($G$62:$G$3061=$G61)*($E$62:$E$3061=DC$6)*($I$62:$I$3061=$I61),$L$62:$L$3061,0))</f>
        <v>0</v>
      </c>
      <c r="DD61" s="406">
        <f t="array" ref="DD61">SUM(IF(($G$62:$G$3061=$G61)*($E$62:$E$3061=DD$6)*($I$62:$I$3061=$I61),$L$62:$L$3061,0))</f>
        <v>0</v>
      </c>
      <c r="DE61" s="406">
        <f t="array" ref="DE61">SUM(IF(($G$62:$G$3061=$G61)*($E$62:$E$3061=DE$6)*($I$62:$I$3061=$I61),$L$62:$L$3061,0))</f>
        <v>0</v>
      </c>
      <c r="DF61" s="406">
        <f t="array" ref="DF61">SUM(IF(($G$62:$G$3061=$G61)*($E$62:$E$3061=DF$6)*($I$62:$I$3061=$I61),$L$62:$L$3061,0))</f>
        <v>0</v>
      </c>
      <c r="DG61" s="406">
        <f t="array" ref="DG61">SUM(IF(($G$62:$G$3061=$G61)*($E$62:$E$3061=DG$6)*($I$62:$I$3061=$I61),$L$62:$L$3061,0))</f>
        <v>0</v>
      </c>
      <c r="DH61" s="406">
        <f t="array" ref="DH61">SUM(IF(($G$62:$G$3061=$G61)*($E$62:$E$3061=DH$6)*($I$62:$I$3061=$I61),$L$62:$L$3061,0))</f>
        <v>0</v>
      </c>
      <c r="DI61" s="406">
        <f t="array" ref="DI61">SUM(IF(($G$62:$G$3061=$G61)*($E$62:$E$3061=DI$6)*($I$62:$I$3061=$I61),$L$62:$L$3061,0))</f>
        <v>0</v>
      </c>
      <c r="DJ61" s="406">
        <f t="array" ref="DJ61">SUM(IF(($G$62:$G$3061=$G61)*($E$62:$E$3061=DJ$6)*($I$62:$I$3061=$I61),$L$62:$L$3061,0))</f>
        <v>0</v>
      </c>
      <c r="DK61" s="406">
        <f t="array" ref="DK61">SUM(IF(($G$62:$G$3061=$G61)*($E$62:$E$3061=DK$6)*($I$62:$I$3061=$I61),$L$62:$L$3061,0))</f>
        <v>0</v>
      </c>
      <c r="DL61" s="406">
        <f t="array" ref="DL61">SUM(IF(($G$62:$G$3061=$G61)*($E$62:$E$3061=DL$6)*($I$62:$I$3061=$I61),$L$62:$L$3061,0))</f>
        <v>0</v>
      </c>
      <c r="DM61" s="406">
        <f t="array" ref="DM61">SUM(IF(($G$62:$G$3061=$G61)*($E$62:$E$3061=DM$6)*($I$62:$I$3061=$I61),$L$62:$L$3061,0))</f>
        <v>0</v>
      </c>
      <c r="DN61" s="406">
        <f t="array" ref="DN61">SUM(IF(($G$62:$G$3061=$G61)*($E$62:$E$3061=DN$6)*($I$62:$I$3061=$I61),$L$62:$L$3061,0))</f>
        <v>0</v>
      </c>
      <c r="DO61" s="406">
        <f t="array" ref="DO61">SUM(IF(($G$62:$G$3061=$G61)*($E$62:$E$3061=DO$6)*($I$62:$I$3061=$I61),$L$62:$L$3061,0))</f>
        <v>0</v>
      </c>
      <c r="DP61" s="406">
        <f t="array" ref="DP61">SUM(IF(($G$62:$G$3061=$G61)*($E$62:$E$3061=DP$6)*($I$62:$I$3061=$I61),$L$62:$L$3061,0))</f>
        <v>0</v>
      </c>
      <c r="DQ61" s="406">
        <f t="array" ref="DQ61">SUM(IF(($G$62:$G$3061=$G61)*($E$62:$E$3061=DQ$6)*($I$62:$I$3061=$I61),$L$62:$L$3061,0))</f>
        <v>0</v>
      </c>
      <c r="DR61" s="406">
        <f t="array" ref="DR61">SUM(IF(($G$62:$G$3061=$G61)*($E$62:$E$3061=DR$6)*($I$62:$I$3061=$I61),$L$62:$L$3061,0))</f>
        <v>0</v>
      </c>
      <c r="DS61" s="406">
        <f t="array" ref="DS61">SUM(IF(($G$62:$G$3061=$G61)*($E$62:$E$3061=DS$6)*($I$62:$I$3061=$I61),$L$62:$L$3061,0))</f>
        <v>0</v>
      </c>
      <c r="DT61" s="406">
        <f t="array" ref="DT61">SUM(IF(($G$62:$G$3061=$G61)*($E$62:$E$3061=DT$6)*($I$62:$I$3061=$I61),$L$62:$L$3061,0))</f>
        <v>0</v>
      </c>
      <c r="DU61" s="406">
        <f t="array" ref="DU61">SUM(IF(($G$62:$G$3061=$G61)*($E$62:$E$3061=DU$6)*($I$62:$I$3061=$I61),$L$62:$L$3061,0))</f>
        <v>0</v>
      </c>
    </row>
    <row r="62" spans="3:125" ht="14.25" customHeight="1" x14ac:dyDescent="0.15">
      <c r="C62" s="362">
        <v>1</v>
      </c>
      <c r="D62" s="47" t="str">
        <f t="shared" ref="D62:D125" si="8">IF(E62="","",IF(E62&lt;=$W$2,"○",""))</f>
        <v/>
      </c>
      <c r="E62" s="525"/>
      <c r="F62" s="446"/>
      <c r="G62" s="345"/>
      <c r="H62" s="446"/>
      <c r="I62" s="411"/>
      <c r="J62" s="15"/>
      <c r="K62" s="15"/>
      <c r="L62" s="408" t="str">
        <f>IF(K62="","",J62*K62)</f>
        <v/>
      </c>
      <c r="M62" s="459" t="str">
        <f t="shared" ref="M62:M125" si="9">IF(I62="","",IF(HLOOKUP(I62,$U$5:$AI$7,2,FALSE)&gt;=0.8,"○",""))</f>
        <v/>
      </c>
      <c r="N62" s="344"/>
      <c r="O62" s="344"/>
      <c r="P62" s="82"/>
      <c r="R62" s="1">
        <v>71</v>
      </c>
      <c r="S62" s="1">
        <v>4</v>
      </c>
      <c r="U62" s="406"/>
      <c r="V62" s="406"/>
      <c r="W62" s="406"/>
      <c r="X62" s="406"/>
      <c r="Y62" s="406"/>
      <c r="Z62" s="406"/>
      <c r="AA62" s="406"/>
      <c r="AB62" s="406"/>
      <c r="AC62" s="406"/>
      <c r="AD62" s="406"/>
      <c r="AE62" s="406"/>
      <c r="AF62" s="406"/>
      <c r="AG62" s="406"/>
      <c r="AH62" s="406"/>
      <c r="AI62" s="406"/>
      <c r="AR62" s="1" t="s">
        <v>526</v>
      </c>
      <c r="AS62" s="474">
        <f>SUM(AS13:AS60)</f>
        <v>0</v>
      </c>
      <c r="AT62" s="474">
        <f t="shared" ref="AT62:DE62" si="10">SUM(AT13:AT60)</f>
        <v>0</v>
      </c>
      <c r="AU62" s="474">
        <f t="shared" si="10"/>
        <v>0</v>
      </c>
      <c r="AV62" s="474">
        <f t="shared" si="10"/>
        <v>0</v>
      </c>
      <c r="AW62" s="474">
        <f t="shared" si="10"/>
        <v>0</v>
      </c>
      <c r="AX62" s="474">
        <f t="shared" si="10"/>
        <v>0</v>
      </c>
      <c r="AY62" s="474">
        <f t="shared" si="10"/>
        <v>0</v>
      </c>
      <c r="AZ62" s="474">
        <f t="shared" si="10"/>
        <v>0</v>
      </c>
      <c r="BA62" s="474">
        <f t="shared" si="10"/>
        <v>0</v>
      </c>
      <c r="BB62" s="474">
        <f t="shared" si="10"/>
        <v>0</v>
      </c>
      <c r="BC62" s="474">
        <f t="shared" si="10"/>
        <v>0</v>
      </c>
      <c r="BD62" s="474">
        <f t="shared" si="10"/>
        <v>0</v>
      </c>
      <c r="BE62" s="474">
        <f t="shared" si="10"/>
        <v>0</v>
      </c>
      <c r="BF62" s="474">
        <f t="shared" si="10"/>
        <v>0</v>
      </c>
      <c r="BG62" s="474">
        <f t="shared" si="10"/>
        <v>0</v>
      </c>
      <c r="BH62" s="474">
        <f t="shared" si="10"/>
        <v>0</v>
      </c>
      <c r="BI62" s="474">
        <f t="shared" si="10"/>
        <v>0</v>
      </c>
      <c r="BJ62" s="474">
        <f t="shared" si="10"/>
        <v>0</v>
      </c>
      <c r="BK62" s="474">
        <f t="shared" si="10"/>
        <v>0</v>
      </c>
      <c r="BL62" s="474">
        <f t="shared" si="10"/>
        <v>0</v>
      </c>
      <c r="BM62" s="474">
        <f t="shared" si="10"/>
        <v>0</v>
      </c>
      <c r="BN62" s="474">
        <f t="shared" si="10"/>
        <v>0</v>
      </c>
      <c r="BO62" s="474">
        <f t="shared" si="10"/>
        <v>0</v>
      </c>
      <c r="BP62" s="474">
        <f t="shared" si="10"/>
        <v>0</v>
      </c>
      <c r="BQ62" s="474">
        <f t="shared" si="10"/>
        <v>0</v>
      </c>
      <c r="BR62" s="474">
        <f t="shared" si="10"/>
        <v>0</v>
      </c>
      <c r="BS62" s="474">
        <f t="shared" si="10"/>
        <v>0</v>
      </c>
      <c r="BT62" s="474">
        <f t="shared" si="10"/>
        <v>0</v>
      </c>
      <c r="BU62" s="474">
        <f t="shared" si="10"/>
        <v>0</v>
      </c>
      <c r="BV62" s="474">
        <f t="shared" si="10"/>
        <v>0</v>
      </c>
      <c r="BW62" s="474">
        <f t="shared" si="10"/>
        <v>0</v>
      </c>
      <c r="BX62" s="474">
        <f t="shared" si="10"/>
        <v>0</v>
      </c>
      <c r="BY62" s="474">
        <f t="shared" si="10"/>
        <v>0</v>
      </c>
      <c r="BZ62" s="474">
        <f t="shared" si="10"/>
        <v>0</v>
      </c>
      <c r="CA62" s="474">
        <f t="shared" si="10"/>
        <v>0</v>
      </c>
      <c r="CB62" s="474">
        <f t="shared" si="10"/>
        <v>0</v>
      </c>
      <c r="CC62" s="474">
        <f t="shared" si="10"/>
        <v>0</v>
      </c>
      <c r="CD62" s="474">
        <f t="shared" si="10"/>
        <v>0</v>
      </c>
      <c r="CE62" s="474">
        <f t="shared" si="10"/>
        <v>0</v>
      </c>
      <c r="CF62" s="474">
        <f t="shared" si="10"/>
        <v>0</v>
      </c>
      <c r="CG62" s="474">
        <f t="shared" si="10"/>
        <v>0</v>
      </c>
      <c r="CH62" s="474">
        <f t="shared" si="10"/>
        <v>0</v>
      </c>
      <c r="CI62" s="474">
        <f t="shared" si="10"/>
        <v>0</v>
      </c>
      <c r="CJ62" s="474">
        <f t="shared" si="10"/>
        <v>0</v>
      </c>
      <c r="CK62" s="474">
        <f t="shared" si="10"/>
        <v>0</v>
      </c>
      <c r="CL62" s="474">
        <f t="shared" si="10"/>
        <v>0</v>
      </c>
      <c r="CM62" s="474">
        <f t="shared" si="10"/>
        <v>0</v>
      </c>
      <c r="CN62" s="474">
        <f t="shared" si="10"/>
        <v>0</v>
      </c>
      <c r="CO62" s="474">
        <f t="shared" si="10"/>
        <v>0</v>
      </c>
      <c r="CP62" s="474">
        <f t="shared" si="10"/>
        <v>0</v>
      </c>
      <c r="CQ62" s="474">
        <f t="shared" si="10"/>
        <v>0</v>
      </c>
      <c r="CR62" s="474">
        <f t="shared" si="10"/>
        <v>0</v>
      </c>
      <c r="CS62" s="474">
        <f t="shared" si="10"/>
        <v>0</v>
      </c>
      <c r="CT62" s="474">
        <f t="shared" si="10"/>
        <v>0</v>
      </c>
      <c r="CU62" s="474">
        <f t="shared" si="10"/>
        <v>0</v>
      </c>
      <c r="CV62" s="474">
        <f t="shared" si="10"/>
        <v>0</v>
      </c>
      <c r="CW62" s="474">
        <f t="shared" si="10"/>
        <v>0</v>
      </c>
      <c r="CX62" s="474">
        <f t="shared" si="10"/>
        <v>0</v>
      </c>
      <c r="CY62" s="474">
        <f t="shared" si="10"/>
        <v>0</v>
      </c>
      <c r="CZ62" s="474">
        <f t="shared" si="10"/>
        <v>0</v>
      </c>
      <c r="DA62" s="474">
        <f t="shared" si="10"/>
        <v>0</v>
      </c>
      <c r="DB62" s="474">
        <f t="shared" si="10"/>
        <v>0</v>
      </c>
      <c r="DC62" s="474">
        <f t="shared" si="10"/>
        <v>0</v>
      </c>
      <c r="DD62" s="474">
        <f t="shared" si="10"/>
        <v>0</v>
      </c>
      <c r="DE62" s="474">
        <f t="shared" si="10"/>
        <v>0</v>
      </c>
      <c r="DF62" s="474">
        <f t="shared" ref="DF62:DU62" si="11">SUM(DF13:DF60)</f>
        <v>0</v>
      </c>
      <c r="DG62" s="474">
        <f t="shared" si="11"/>
        <v>0</v>
      </c>
      <c r="DH62" s="474">
        <f t="shared" si="11"/>
        <v>0</v>
      </c>
      <c r="DI62" s="474">
        <f t="shared" si="11"/>
        <v>0</v>
      </c>
      <c r="DJ62" s="474">
        <f t="shared" si="11"/>
        <v>0</v>
      </c>
      <c r="DK62" s="474">
        <f t="shared" si="11"/>
        <v>0</v>
      </c>
      <c r="DL62" s="474">
        <f t="shared" si="11"/>
        <v>0</v>
      </c>
      <c r="DM62" s="474">
        <f t="shared" si="11"/>
        <v>0</v>
      </c>
      <c r="DN62" s="474">
        <f t="shared" si="11"/>
        <v>0</v>
      </c>
      <c r="DO62" s="474">
        <f t="shared" si="11"/>
        <v>0</v>
      </c>
      <c r="DP62" s="474">
        <f t="shared" si="11"/>
        <v>0</v>
      </c>
      <c r="DQ62" s="474">
        <f t="shared" si="11"/>
        <v>0</v>
      </c>
      <c r="DR62" s="474">
        <f t="shared" si="11"/>
        <v>0</v>
      </c>
      <c r="DS62" s="474">
        <f t="shared" si="11"/>
        <v>0</v>
      </c>
      <c r="DT62" s="474">
        <f t="shared" si="11"/>
        <v>0</v>
      </c>
      <c r="DU62" s="474">
        <f t="shared" si="11"/>
        <v>0</v>
      </c>
    </row>
    <row r="63" spans="3:125" ht="14.25" customHeight="1" x14ac:dyDescent="0.15">
      <c r="C63" s="362">
        <f t="shared" ref="C63:C126" si="12">C62+1</f>
        <v>2</v>
      </c>
      <c r="D63" s="47" t="str">
        <f t="shared" si="8"/>
        <v/>
      </c>
      <c r="E63" s="526"/>
      <c r="F63" s="447"/>
      <c r="G63" s="345"/>
      <c r="H63" s="447"/>
      <c r="I63" s="411"/>
      <c r="J63" s="15"/>
      <c r="K63" s="15"/>
      <c r="L63" s="408" t="str">
        <f t="shared" ref="L63:L126" si="13">IF(K63="","",J63*K63)</f>
        <v/>
      </c>
      <c r="M63" s="459" t="str">
        <f t="shared" si="9"/>
        <v/>
      </c>
      <c r="N63" s="344"/>
      <c r="O63" s="344"/>
      <c r="P63" s="82"/>
      <c r="R63" s="1">
        <v>37</v>
      </c>
      <c r="S63" s="1">
        <v>9</v>
      </c>
      <c r="U63" s="406"/>
      <c r="V63" s="406"/>
      <c r="W63" s="406"/>
      <c r="X63" s="406"/>
      <c r="Y63" s="406"/>
      <c r="Z63" s="406"/>
      <c r="AA63" s="406"/>
      <c r="AB63" s="406"/>
      <c r="AC63" s="406"/>
      <c r="AD63" s="406"/>
      <c r="AE63" s="406"/>
      <c r="AF63" s="406"/>
      <c r="AG63" s="406"/>
      <c r="AH63" s="406"/>
      <c r="AI63" s="406"/>
      <c r="AS63" s="403">
        <f>IF(SUM($AS$62:$DU$62)=0,0,SUM($AS$62:AS$62)/SUM($AS$62:$DU$62))</f>
        <v>0</v>
      </c>
      <c r="AT63" s="403">
        <f>IF(SUM($AS$62:$DU$62)=0,0,SUM($AS$62:AT$62)/SUM($AS$62:$DU$62))</f>
        <v>0</v>
      </c>
      <c r="AU63" s="403">
        <f>IF(SUM($AS$62:$DU$62)=0,0,SUM($AS$62:AU$62)/SUM($AS$62:$DU$62))</f>
        <v>0</v>
      </c>
      <c r="AV63" s="403">
        <f>IF(SUM($AS$62:$DU$62)=0,0,SUM($AS$62:AV$62)/SUM($AS$62:$DU$62))</f>
        <v>0</v>
      </c>
      <c r="AW63" s="403">
        <f>IF(SUM($AS$62:$DU$62)=0,0,SUM($AS$62:AW$62)/SUM($AS$62:$DU$62))</f>
        <v>0</v>
      </c>
      <c r="AX63" s="403">
        <f>IF(SUM($AS$62:$DU$62)=0,0,SUM($AS$62:AX$62)/SUM($AS$62:$DU$62))</f>
        <v>0</v>
      </c>
      <c r="AY63" s="403">
        <f>IF(SUM($AS$62:$DU$62)=0,0,SUM($AS$62:AY$62)/SUM($AS$62:$DU$62))</f>
        <v>0</v>
      </c>
      <c r="AZ63" s="403">
        <f>IF(SUM($AS$62:$DU$62)=0,0,SUM($AS$62:AZ$62)/SUM($AS$62:$DU$62))</f>
        <v>0</v>
      </c>
      <c r="BA63" s="403">
        <f>IF(SUM($AS$62:$DU$62)=0,0,SUM($AS$62:BA$62)/SUM($AS$62:$DU$62))</f>
        <v>0</v>
      </c>
      <c r="BB63" s="403">
        <f>IF(SUM($AS$62:$DU$62)=0,0,SUM($AS$62:BB$62)/SUM($AS$62:$DU$62))</f>
        <v>0</v>
      </c>
      <c r="BC63" s="403">
        <f>IF(SUM($AS$62:$DU$62)=0,0,SUM($AS$62:BC$62)/SUM($AS$62:$DU$62))</f>
        <v>0</v>
      </c>
      <c r="BD63" s="403">
        <f>IF(SUM($AS$62:$DU$62)=0,0,SUM($AS$62:BD$62)/SUM($AS$62:$DU$62))</f>
        <v>0</v>
      </c>
      <c r="BE63" s="403">
        <f>IF(SUM($AS$62:$DU$62)=0,0,SUM($AS$62:BE$62)/SUM($AS$62:$DU$62))</f>
        <v>0</v>
      </c>
      <c r="BF63" s="403">
        <f>IF(SUM($AS$62:$DU$62)=0,0,SUM($AS$62:BF$62)/SUM($AS$62:$DU$62))</f>
        <v>0</v>
      </c>
      <c r="BG63" s="403">
        <f>IF(SUM($AS$62:$DU$62)=0,0,SUM($AS$62:BG$62)/SUM($AS$62:$DU$62))</f>
        <v>0</v>
      </c>
      <c r="BH63" s="403">
        <f>IF(SUM($AS$62:$DU$62)=0,0,SUM($AS$62:BH$62)/SUM($AS$62:$DU$62))</f>
        <v>0</v>
      </c>
      <c r="BI63" s="403">
        <f>IF(SUM($AS$62:$DU$62)=0,0,SUM($AS$62:BI$62)/SUM($AS$62:$DU$62))</f>
        <v>0</v>
      </c>
      <c r="BJ63" s="403">
        <f>IF(SUM($AS$62:$DU$62)=0,0,SUM($AS$62:BJ$62)/SUM($AS$62:$DU$62))</f>
        <v>0</v>
      </c>
      <c r="BK63" s="403">
        <f>IF(SUM($AS$62:$DU$62)=0,0,SUM($AS$62:BK$62)/SUM($AS$62:$DU$62))</f>
        <v>0</v>
      </c>
      <c r="BL63" s="403">
        <f>IF(SUM($AS$62:$DU$62)=0,0,SUM($AS$62:BL$62)/SUM($AS$62:$DU$62))</f>
        <v>0</v>
      </c>
      <c r="BM63" s="403">
        <f>IF(SUM($AS$62:$DU$62)=0,0,SUM($AS$62:BM$62)/SUM($AS$62:$DU$62))</f>
        <v>0</v>
      </c>
      <c r="BN63" s="403">
        <f>IF(SUM($AS$62:$DU$62)=0,0,SUM($AS$62:BN$62)/SUM($AS$62:$DU$62))</f>
        <v>0</v>
      </c>
      <c r="BO63" s="403">
        <f>IF(SUM($AS$62:$DU$62)=0,0,SUM($AS$62:BO$62)/SUM($AS$62:$DU$62))</f>
        <v>0</v>
      </c>
      <c r="BP63" s="403">
        <f>IF(SUM($AS$62:$DU$62)=0,0,SUM($AS$62:BP$62)/SUM($AS$62:$DU$62))</f>
        <v>0</v>
      </c>
      <c r="BQ63" s="403">
        <f>IF(SUM($AS$62:$DU$62)=0,0,SUM($AS$62:BQ$62)/SUM($AS$62:$DU$62))</f>
        <v>0</v>
      </c>
      <c r="BR63" s="403">
        <f>IF(SUM($AS$62:$DU$62)=0,0,SUM($AS$62:BR$62)/SUM($AS$62:$DU$62))</f>
        <v>0</v>
      </c>
      <c r="BS63" s="403">
        <f>IF(SUM($AS$62:$DU$62)=0,0,SUM($AS$62:BS$62)/SUM($AS$62:$DU$62))</f>
        <v>0</v>
      </c>
      <c r="BT63" s="403">
        <f>IF(SUM($AS$62:$DU$62)=0,0,SUM($AS$62:BT$62)/SUM($AS$62:$DU$62))</f>
        <v>0</v>
      </c>
      <c r="BU63" s="403">
        <f>IF(SUM($AS$62:$DU$62)=0,0,SUM($AS$62:BU$62)/SUM($AS$62:$DU$62))</f>
        <v>0</v>
      </c>
      <c r="BV63" s="403">
        <f>IF(SUM($AS$62:$DU$62)=0,0,SUM($AS$62:BV$62)/SUM($AS$62:$DU$62))</f>
        <v>0</v>
      </c>
      <c r="BW63" s="403">
        <f>IF(SUM($AS$62:$DU$62)=0,0,SUM($AS$62:BW$62)/SUM($AS$62:$DU$62))</f>
        <v>0</v>
      </c>
      <c r="BX63" s="403">
        <f>IF(SUM($AS$62:$DU$62)=0,0,SUM($AS$62:BX$62)/SUM($AS$62:$DU$62))</f>
        <v>0</v>
      </c>
      <c r="BY63" s="403">
        <f>IF(SUM($AS$62:$DU$62)=0,0,SUM($AS$62:BY$62)/SUM($AS$62:$DU$62))</f>
        <v>0</v>
      </c>
      <c r="BZ63" s="403">
        <f>IF(SUM($AS$62:$DU$62)=0,0,SUM($AS$62:BZ$62)/SUM($AS$62:$DU$62))</f>
        <v>0</v>
      </c>
      <c r="CA63" s="403">
        <f>IF(SUM($AS$62:$DU$62)=0,0,SUM($AS$62:CA$62)/SUM($AS$62:$DU$62))</f>
        <v>0</v>
      </c>
      <c r="CB63" s="403">
        <f>IF(SUM($AS$62:$DU$62)=0,0,SUM($AS$62:CB$62)/SUM($AS$62:$DU$62))</f>
        <v>0</v>
      </c>
      <c r="CC63" s="403">
        <f>IF(SUM($AS$62:$DU$62)=0,0,SUM($AS$62:CC$62)/SUM($AS$62:$DU$62))</f>
        <v>0</v>
      </c>
      <c r="CD63" s="403">
        <f>IF(SUM($AS$62:$DU$62)=0,0,SUM($AS$62:CD$62)/SUM($AS$62:$DU$62))</f>
        <v>0</v>
      </c>
      <c r="CE63" s="403">
        <f>IF(SUM($AS$62:$DU$62)=0,0,SUM($AS$62:CE$62)/SUM($AS$62:$DU$62))</f>
        <v>0</v>
      </c>
      <c r="CF63" s="403">
        <f>IF(SUM($AS$62:$DU$62)=0,0,SUM($AS$62:CF$62)/SUM($AS$62:$DU$62))</f>
        <v>0</v>
      </c>
      <c r="CG63" s="403">
        <f>IF(SUM($AS$62:$DU$62)=0,0,SUM($AS$62:CG$62)/SUM($AS$62:$DU$62))</f>
        <v>0</v>
      </c>
      <c r="CH63" s="403">
        <f>IF(SUM($AS$62:$DU$62)=0,0,SUM($AS$62:CH$62)/SUM($AS$62:$DU$62))</f>
        <v>0</v>
      </c>
      <c r="CI63" s="403">
        <f>IF(SUM($AS$62:$DU$62)=0,0,SUM($AS$62:CI$62)/SUM($AS$62:$DU$62))</f>
        <v>0</v>
      </c>
      <c r="CJ63" s="403">
        <f>IF(SUM($AS$62:$DU$62)=0,0,SUM($AS$62:CJ$62)/SUM($AS$62:$DU$62))</f>
        <v>0</v>
      </c>
      <c r="CK63" s="403">
        <f>IF(SUM($AS$62:$DU$62)=0,0,SUM($AS$62:CK$62)/SUM($AS$62:$DU$62))</f>
        <v>0</v>
      </c>
      <c r="CL63" s="403">
        <f>IF(SUM($AS$62:$DU$62)=0,0,SUM($AS$62:CL$62)/SUM($AS$62:$DU$62))</f>
        <v>0</v>
      </c>
      <c r="CM63" s="403">
        <f>IF(SUM($AS$62:$DU$62)=0,0,SUM($AS$62:CM$62)/SUM($AS$62:$DU$62))</f>
        <v>0</v>
      </c>
      <c r="CN63" s="403">
        <f>IF(SUM($AS$62:$DU$62)=0,0,SUM($AS$62:CN$62)/SUM($AS$62:$DU$62))</f>
        <v>0</v>
      </c>
      <c r="CO63" s="403">
        <f>IF(SUM($AS$62:$DU$62)=0,0,SUM($AS$62:CO$62)/SUM($AS$62:$DU$62))</f>
        <v>0</v>
      </c>
      <c r="CP63" s="403">
        <f>IF(SUM($AS$62:$DU$62)=0,0,SUM($AS$62:CP$62)/SUM($AS$62:$DU$62))</f>
        <v>0</v>
      </c>
      <c r="CQ63" s="403">
        <f>IF(SUM($AS$62:$DU$62)=0,0,SUM($AS$62:CQ$62)/SUM($AS$62:$DU$62))</f>
        <v>0</v>
      </c>
      <c r="CR63" s="403">
        <f>IF(SUM($AS$62:$DU$62)=0,0,SUM($AS$62:CR$62)/SUM($AS$62:$DU$62))</f>
        <v>0</v>
      </c>
      <c r="CS63" s="403">
        <f>IF(SUM($AS$62:$DU$62)=0,0,SUM($AS$62:CS$62)/SUM($AS$62:$DU$62))</f>
        <v>0</v>
      </c>
      <c r="CT63" s="403">
        <f>IF(SUM($AS$62:$DU$62)=0,0,SUM($AS$62:CT$62)/SUM($AS$62:$DU$62))</f>
        <v>0</v>
      </c>
      <c r="CU63" s="403">
        <f>IF(SUM($AS$62:$DU$62)=0,0,SUM($AS$62:CU$62)/SUM($AS$62:$DU$62))</f>
        <v>0</v>
      </c>
      <c r="CV63" s="403">
        <f>IF(SUM($AS$62:$DU$62)=0,0,SUM($AS$62:CV$62)/SUM($AS$62:$DU$62))</f>
        <v>0</v>
      </c>
      <c r="CW63" s="403">
        <f>IF(SUM($AS$62:$DU$62)=0,0,SUM($AS$62:CW$62)/SUM($AS$62:$DU$62))</f>
        <v>0</v>
      </c>
      <c r="CX63" s="403">
        <f>IF(SUM($AS$62:$DU$62)=0,0,SUM($AS$62:CX$62)/SUM($AS$62:$DU$62))</f>
        <v>0</v>
      </c>
      <c r="CY63" s="403">
        <f>IF(SUM($AS$62:$DU$62)=0,0,SUM($AS$62:CY$62)/SUM($AS$62:$DU$62))</f>
        <v>0</v>
      </c>
      <c r="CZ63" s="403">
        <f>IF(SUM($AS$62:$DU$62)=0,0,SUM($AS$62:CZ$62)/SUM($AS$62:$DU$62))</f>
        <v>0</v>
      </c>
      <c r="DA63" s="403">
        <f>IF(SUM($AS$62:$DU$62)=0,0,SUM($AS$62:DA$62)/SUM($AS$62:$DU$62))</f>
        <v>0</v>
      </c>
      <c r="DB63" s="403">
        <f>IF(SUM($AS$62:$DU$62)=0,0,SUM($AS$62:DB$62)/SUM($AS$62:$DU$62))</f>
        <v>0</v>
      </c>
      <c r="DC63" s="403">
        <f>IF(SUM($AS$62:$DU$62)=0,0,SUM($AS$62:DC$62)/SUM($AS$62:$DU$62))</f>
        <v>0</v>
      </c>
      <c r="DD63" s="403">
        <f>IF(SUM($AS$62:$DU$62)=0,0,SUM($AS$62:DD$62)/SUM($AS$62:$DU$62))</f>
        <v>0</v>
      </c>
      <c r="DE63" s="403">
        <f>IF(SUM($AS$62:$DU$62)=0,0,SUM($AS$62:DE$62)/SUM($AS$62:$DU$62))</f>
        <v>0</v>
      </c>
      <c r="DF63" s="403">
        <f>IF(SUM($AS$62:$DU$62)=0,0,SUM($AS$62:DF$62)/SUM($AS$62:$DU$62))</f>
        <v>0</v>
      </c>
      <c r="DG63" s="403">
        <f>IF(SUM($AS$62:$DU$62)=0,0,SUM($AS$62:DG$62)/SUM($AS$62:$DU$62))</f>
        <v>0</v>
      </c>
      <c r="DH63" s="403">
        <f>IF(SUM($AS$62:$DU$62)=0,0,SUM($AS$62:DH$62)/SUM($AS$62:$DU$62))</f>
        <v>0</v>
      </c>
      <c r="DI63" s="403">
        <f>IF(SUM($AS$62:$DU$62)=0,0,SUM($AS$62:DI$62)/SUM($AS$62:$DU$62))</f>
        <v>0</v>
      </c>
      <c r="DJ63" s="403">
        <f>IF(SUM($AS$62:$DU$62)=0,0,SUM($AS$62:DJ$62)/SUM($AS$62:$DU$62))</f>
        <v>0</v>
      </c>
      <c r="DK63" s="403">
        <f>IF(SUM($AS$62:$DU$62)=0,0,SUM($AS$62:DK$62)/SUM($AS$62:$DU$62))</f>
        <v>0</v>
      </c>
      <c r="DL63" s="403">
        <f>IF(SUM($AS$62:$DU$62)=0,0,SUM($AS$62:DL$62)/SUM($AS$62:$DU$62))</f>
        <v>0</v>
      </c>
      <c r="DM63" s="403">
        <f>IF(SUM($AS$62:$DU$62)=0,0,SUM($AS$62:DM$62)/SUM($AS$62:$DU$62))</f>
        <v>0</v>
      </c>
      <c r="DN63" s="403">
        <f>IF(SUM($AS$62:$DU$62)=0,0,SUM($AS$62:DN$62)/SUM($AS$62:$DU$62))</f>
        <v>0</v>
      </c>
      <c r="DO63" s="403">
        <f>IF(SUM($AS$62:$DU$62)=0,0,SUM($AS$62:DO$62)/SUM($AS$62:$DU$62))</f>
        <v>0</v>
      </c>
      <c r="DP63" s="403">
        <f>IF(SUM($AS$62:$DU$62)=0,0,SUM($AS$62:DP$62)/SUM($AS$62:$DU$62))</f>
        <v>0</v>
      </c>
      <c r="DQ63" s="403">
        <f>IF(SUM($AS$62:$DU$62)=0,0,SUM($AS$62:DQ$62)/SUM($AS$62:$DU$62))</f>
        <v>0</v>
      </c>
      <c r="DR63" s="403">
        <f>IF(SUM($AS$62:$DU$62)=0,0,SUM($AS$62:DR$62)/SUM($AS$62:$DU$62))</f>
        <v>0</v>
      </c>
      <c r="DS63" s="403">
        <f>IF(SUM($AS$62:$DU$62)=0,0,SUM($AS$62:DS$62)/SUM($AS$62:$DU$62))</f>
        <v>0</v>
      </c>
      <c r="DT63" s="403">
        <f>IF(SUM($AS$62:$DU$62)=0,0,SUM($AS$62:DT$62)/SUM($AS$62:$DU$62))</f>
        <v>0</v>
      </c>
      <c r="DU63" s="403">
        <f>IF(SUM($AS$62:$DU$62)=0,0,SUM($AS$62:DU$62)/SUM($AS$62:$DU$62))</f>
        <v>0</v>
      </c>
    </row>
    <row r="64" spans="3:125" ht="14.25" customHeight="1" x14ac:dyDescent="0.15">
      <c r="C64" s="362">
        <f t="shared" si="12"/>
        <v>3</v>
      </c>
      <c r="D64" s="47" t="str">
        <f t="shared" si="8"/>
        <v/>
      </c>
      <c r="E64" s="526"/>
      <c r="F64" s="447"/>
      <c r="G64" s="345"/>
      <c r="H64" s="447"/>
      <c r="I64" s="411"/>
      <c r="J64" s="15"/>
      <c r="K64" s="15"/>
      <c r="L64" s="408" t="str">
        <f t="shared" si="13"/>
        <v/>
      </c>
      <c r="M64" s="459" t="str">
        <f t="shared" si="9"/>
        <v/>
      </c>
      <c r="N64" s="344"/>
      <c r="O64" s="344"/>
      <c r="P64" s="82"/>
      <c r="R64" s="1">
        <v>37</v>
      </c>
      <c r="S64" s="1">
        <v>7</v>
      </c>
      <c r="U64" s="406"/>
      <c r="V64" s="406"/>
      <c r="W64" s="406"/>
      <c r="X64" s="406"/>
      <c r="Y64" s="406"/>
      <c r="Z64" s="406"/>
      <c r="AA64" s="406"/>
      <c r="AB64" s="406"/>
      <c r="AC64" s="406"/>
      <c r="AD64" s="406"/>
      <c r="AE64" s="406"/>
      <c r="AF64" s="406"/>
      <c r="AG64" s="406"/>
      <c r="AH64" s="406"/>
      <c r="AI64" s="406"/>
    </row>
    <row r="65" spans="3:35" ht="14.25" customHeight="1" x14ac:dyDescent="0.15">
      <c r="C65" s="362">
        <f t="shared" si="12"/>
        <v>4</v>
      </c>
      <c r="D65" s="47" t="str">
        <f t="shared" si="8"/>
        <v/>
      </c>
      <c r="E65" s="526"/>
      <c r="F65" s="447"/>
      <c r="G65" s="345"/>
      <c r="H65" s="447"/>
      <c r="I65" s="411"/>
      <c r="J65" s="15"/>
      <c r="K65" s="15"/>
      <c r="L65" s="408" t="str">
        <f t="shared" si="13"/>
        <v/>
      </c>
      <c r="M65" s="459" t="str">
        <f t="shared" si="9"/>
        <v/>
      </c>
      <c r="N65" s="344"/>
      <c r="O65" s="344"/>
      <c r="P65" s="82"/>
      <c r="R65" s="1">
        <v>71</v>
      </c>
      <c r="S65" s="1">
        <v>6</v>
      </c>
      <c r="U65" s="406"/>
      <c r="V65" s="406"/>
      <c r="W65" s="406"/>
      <c r="X65" s="406"/>
      <c r="Y65" s="406"/>
      <c r="Z65" s="406"/>
      <c r="AA65" s="406"/>
      <c r="AB65" s="406"/>
      <c r="AC65" s="406"/>
      <c r="AD65" s="406"/>
      <c r="AE65" s="406"/>
      <c r="AF65" s="406"/>
      <c r="AG65" s="406"/>
      <c r="AH65" s="406"/>
      <c r="AI65" s="406"/>
    </row>
    <row r="66" spans="3:35" ht="14.25" customHeight="1" x14ac:dyDescent="0.15">
      <c r="C66" s="362">
        <f t="shared" si="12"/>
        <v>5</v>
      </c>
      <c r="D66" s="47" t="str">
        <f t="shared" si="8"/>
        <v/>
      </c>
      <c r="E66" s="526"/>
      <c r="F66" s="447"/>
      <c r="G66" s="345"/>
      <c r="H66" s="447"/>
      <c r="I66" s="411"/>
      <c r="J66" s="15"/>
      <c r="K66" s="15"/>
      <c r="L66" s="408" t="str">
        <f t="shared" si="13"/>
        <v/>
      </c>
      <c r="M66" s="459" t="str">
        <f t="shared" si="9"/>
        <v/>
      </c>
      <c r="N66" s="344"/>
      <c r="O66" s="344"/>
      <c r="P66" s="82"/>
      <c r="R66" s="1">
        <v>19.899999999999999</v>
      </c>
      <c r="S66" s="1">
        <v>15</v>
      </c>
      <c r="U66" s="406"/>
      <c r="V66" s="406"/>
      <c r="W66" s="406"/>
      <c r="X66" s="406"/>
      <c r="Y66" s="406"/>
      <c r="Z66" s="406"/>
      <c r="AA66" s="406"/>
      <c r="AB66" s="406"/>
      <c r="AC66" s="406"/>
      <c r="AD66" s="406"/>
      <c r="AE66" s="406"/>
      <c r="AF66" s="406"/>
      <c r="AG66" s="406"/>
      <c r="AH66" s="406"/>
      <c r="AI66" s="406"/>
    </row>
    <row r="67" spans="3:35" ht="14.25" customHeight="1" x14ac:dyDescent="0.15">
      <c r="C67" s="362">
        <f t="shared" si="12"/>
        <v>6</v>
      </c>
      <c r="D67" s="47" t="str">
        <f t="shared" si="8"/>
        <v/>
      </c>
      <c r="E67" s="526"/>
      <c r="F67" s="447"/>
      <c r="G67" s="345"/>
      <c r="H67" s="447"/>
      <c r="I67" s="411"/>
      <c r="J67" s="15"/>
      <c r="K67" s="15"/>
      <c r="L67" s="408" t="str">
        <f t="shared" si="13"/>
        <v/>
      </c>
      <c r="M67" s="459" t="str">
        <f t="shared" si="9"/>
        <v/>
      </c>
      <c r="N67" s="344"/>
      <c r="O67" s="344"/>
      <c r="P67" s="82"/>
      <c r="R67" s="1">
        <v>11.1</v>
      </c>
      <c r="S67" s="1">
        <v>24</v>
      </c>
      <c r="U67" s="406"/>
      <c r="V67" s="406"/>
      <c r="W67" s="406"/>
      <c r="X67" s="406"/>
      <c r="Y67" s="406"/>
      <c r="Z67" s="406"/>
      <c r="AA67" s="406"/>
      <c r="AB67" s="406"/>
      <c r="AC67" s="406"/>
      <c r="AD67" s="406"/>
      <c r="AE67" s="406"/>
      <c r="AF67" s="406"/>
      <c r="AG67" s="406"/>
      <c r="AH67" s="406"/>
      <c r="AI67" s="406"/>
    </row>
    <row r="68" spans="3:35" ht="14.25" customHeight="1" x14ac:dyDescent="0.15">
      <c r="C68" s="362">
        <f t="shared" si="12"/>
        <v>7</v>
      </c>
      <c r="D68" s="47" t="str">
        <f t="shared" si="8"/>
        <v/>
      </c>
      <c r="E68" s="526"/>
      <c r="F68" s="447"/>
      <c r="G68" s="345"/>
      <c r="H68" s="447"/>
      <c r="I68" s="411"/>
      <c r="J68" s="15"/>
      <c r="K68" s="15"/>
      <c r="L68" s="408" t="str">
        <f t="shared" si="13"/>
        <v/>
      </c>
      <c r="M68" s="459" t="str">
        <f t="shared" si="9"/>
        <v/>
      </c>
      <c r="N68" s="344"/>
      <c r="O68" s="344"/>
      <c r="P68" s="82"/>
      <c r="R68" s="1">
        <v>71</v>
      </c>
      <c r="S68" s="1">
        <v>14</v>
      </c>
      <c r="U68" s="406"/>
      <c r="V68" s="406"/>
      <c r="W68" s="406"/>
      <c r="X68" s="406"/>
      <c r="Y68" s="406"/>
      <c r="Z68" s="406"/>
      <c r="AA68" s="406"/>
      <c r="AB68" s="406"/>
      <c r="AC68" s="406"/>
      <c r="AD68" s="406"/>
      <c r="AE68" s="406"/>
      <c r="AF68" s="406"/>
      <c r="AG68" s="406"/>
      <c r="AH68" s="406"/>
      <c r="AI68" s="406"/>
    </row>
    <row r="69" spans="3:35" ht="14.25" customHeight="1" x14ac:dyDescent="0.15">
      <c r="C69" s="362">
        <f t="shared" si="12"/>
        <v>8</v>
      </c>
      <c r="D69" s="47" t="str">
        <f t="shared" si="8"/>
        <v/>
      </c>
      <c r="E69" s="526"/>
      <c r="F69" s="447"/>
      <c r="G69" s="345"/>
      <c r="H69" s="447"/>
      <c r="I69" s="411"/>
      <c r="J69" s="15"/>
      <c r="K69" s="15"/>
      <c r="L69" s="408" t="str">
        <f t="shared" si="13"/>
        <v/>
      </c>
      <c r="M69" s="459" t="str">
        <f t="shared" si="9"/>
        <v/>
      </c>
      <c r="N69" s="344"/>
      <c r="O69" s="344"/>
      <c r="P69" s="82"/>
      <c r="R69" s="1">
        <v>37</v>
      </c>
      <c r="S69" s="1">
        <v>10</v>
      </c>
      <c r="U69" s="406"/>
      <c r="V69" s="406"/>
      <c r="W69" s="406"/>
      <c r="X69" s="406"/>
      <c r="Y69" s="406"/>
      <c r="Z69" s="406"/>
      <c r="AA69" s="406"/>
      <c r="AB69" s="406"/>
      <c r="AC69" s="406"/>
      <c r="AD69" s="406"/>
      <c r="AE69" s="406"/>
      <c r="AF69" s="406"/>
      <c r="AG69" s="406"/>
      <c r="AH69" s="406"/>
      <c r="AI69" s="406"/>
    </row>
    <row r="70" spans="3:35" ht="14.25" customHeight="1" x14ac:dyDescent="0.15">
      <c r="C70" s="362">
        <f t="shared" si="12"/>
        <v>9</v>
      </c>
      <c r="D70" s="47" t="str">
        <f t="shared" si="8"/>
        <v/>
      </c>
      <c r="E70" s="526"/>
      <c r="F70" s="447"/>
      <c r="G70" s="345"/>
      <c r="H70" s="447"/>
      <c r="I70" s="411"/>
      <c r="J70" s="15"/>
      <c r="K70" s="15"/>
      <c r="L70" s="408" t="str">
        <f t="shared" si="13"/>
        <v/>
      </c>
      <c r="M70" s="459" t="str">
        <f t="shared" si="9"/>
        <v/>
      </c>
      <c r="N70" s="344"/>
      <c r="O70" s="344"/>
      <c r="P70" s="82"/>
      <c r="R70" s="1">
        <v>37</v>
      </c>
      <c r="S70" s="1">
        <v>6</v>
      </c>
      <c r="U70" s="406"/>
      <c r="V70" s="406"/>
      <c r="W70" s="406"/>
      <c r="X70" s="406"/>
      <c r="Y70" s="406"/>
      <c r="Z70" s="406"/>
      <c r="AA70" s="406"/>
      <c r="AB70" s="406"/>
      <c r="AC70" s="406"/>
      <c r="AD70" s="406"/>
      <c r="AE70" s="406"/>
      <c r="AF70" s="406"/>
      <c r="AG70" s="406"/>
      <c r="AH70" s="406"/>
      <c r="AI70" s="406"/>
    </row>
    <row r="71" spans="3:35" ht="14.25" customHeight="1" x14ac:dyDescent="0.15">
      <c r="C71" s="362">
        <f t="shared" si="12"/>
        <v>10</v>
      </c>
      <c r="D71" s="47" t="str">
        <f t="shared" si="8"/>
        <v/>
      </c>
      <c r="E71" s="526"/>
      <c r="F71" s="447"/>
      <c r="G71" s="345"/>
      <c r="H71" s="447"/>
      <c r="I71" s="411"/>
      <c r="J71" s="15"/>
      <c r="K71" s="15"/>
      <c r="L71" s="408" t="str">
        <f t="shared" si="13"/>
        <v/>
      </c>
      <c r="M71" s="459" t="str">
        <f t="shared" si="9"/>
        <v/>
      </c>
      <c r="N71" s="344"/>
      <c r="O71" s="344"/>
      <c r="P71" s="82"/>
      <c r="R71" s="1">
        <v>71</v>
      </c>
      <c r="S71" s="1">
        <v>15</v>
      </c>
      <c r="U71" s="406"/>
      <c r="V71" s="406"/>
      <c r="W71" s="406"/>
      <c r="X71" s="406"/>
      <c r="Y71" s="406"/>
      <c r="Z71" s="406"/>
      <c r="AA71" s="406"/>
      <c r="AB71" s="406"/>
      <c r="AC71" s="406"/>
      <c r="AD71" s="406"/>
      <c r="AE71" s="406"/>
      <c r="AF71" s="406"/>
      <c r="AG71" s="406"/>
      <c r="AH71" s="406"/>
      <c r="AI71" s="406"/>
    </row>
    <row r="72" spans="3:35" ht="14.25" customHeight="1" x14ac:dyDescent="0.15">
      <c r="C72" s="362">
        <f t="shared" si="12"/>
        <v>11</v>
      </c>
      <c r="D72" s="47" t="str">
        <f t="shared" si="8"/>
        <v/>
      </c>
      <c r="E72" s="526"/>
      <c r="F72" s="447"/>
      <c r="G72" s="345"/>
      <c r="H72" s="447"/>
      <c r="I72" s="411"/>
      <c r="J72" s="15"/>
      <c r="K72" s="15"/>
      <c r="L72" s="408" t="str">
        <f t="shared" si="13"/>
        <v/>
      </c>
      <c r="M72" s="459" t="str">
        <f t="shared" si="9"/>
        <v/>
      </c>
      <c r="N72" s="344"/>
      <c r="O72" s="344"/>
      <c r="P72" s="82"/>
      <c r="R72" s="1">
        <v>71</v>
      </c>
      <c r="S72" s="1">
        <v>4</v>
      </c>
      <c r="U72" s="406"/>
      <c r="V72" s="406"/>
      <c r="W72" s="406"/>
      <c r="X72" s="406"/>
      <c r="Y72" s="406"/>
      <c r="Z72" s="406"/>
      <c r="AA72" s="406"/>
      <c r="AB72" s="406"/>
      <c r="AC72" s="406"/>
      <c r="AD72" s="406"/>
      <c r="AE72" s="406"/>
      <c r="AF72" s="406"/>
      <c r="AG72" s="406"/>
      <c r="AH72" s="406"/>
      <c r="AI72" s="406"/>
    </row>
    <row r="73" spans="3:35" ht="14.25" customHeight="1" x14ac:dyDescent="0.15">
      <c r="C73" s="362">
        <f t="shared" si="12"/>
        <v>12</v>
      </c>
      <c r="D73" s="47" t="str">
        <f t="shared" si="8"/>
        <v/>
      </c>
      <c r="E73" s="526"/>
      <c r="F73" s="447"/>
      <c r="G73" s="345"/>
      <c r="H73" s="447"/>
      <c r="I73" s="411"/>
      <c r="J73" s="15"/>
      <c r="K73" s="15"/>
      <c r="L73" s="408" t="str">
        <f t="shared" si="13"/>
        <v/>
      </c>
      <c r="M73" s="459" t="str">
        <f t="shared" si="9"/>
        <v/>
      </c>
      <c r="N73" s="344"/>
      <c r="O73" s="344"/>
      <c r="P73" s="82"/>
      <c r="R73" s="1">
        <v>21</v>
      </c>
      <c r="S73" s="1">
        <v>3</v>
      </c>
      <c r="U73" s="406"/>
      <c r="V73" s="406"/>
      <c r="W73" s="406"/>
      <c r="X73" s="406"/>
      <c r="Y73" s="406"/>
      <c r="Z73" s="406"/>
      <c r="AA73" s="406"/>
      <c r="AB73" s="406"/>
      <c r="AC73" s="406"/>
      <c r="AD73" s="406"/>
      <c r="AE73" s="406"/>
      <c r="AF73" s="406"/>
      <c r="AG73" s="406"/>
      <c r="AH73" s="406"/>
      <c r="AI73" s="406"/>
    </row>
    <row r="74" spans="3:35" ht="14.25" customHeight="1" x14ac:dyDescent="0.15">
      <c r="C74" s="362">
        <f t="shared" si="12"/>
        <v>13</v>
      </c>
      <c r="D74" s="47" t="str">
        <f t="shared" si="8"/>
        <v/>
      </c>
      <c r="E74" s="526"/>
      <c r="F74" s="447"/>
      <c r="G74" s="345"/>
      <c r="H74" s="447"/>
      <c r="I74" s="411"/>
      <c r="J74" s="15"/>
      <c r="K74" s="15"/>
      <c r="L74" s="408" t="str">
        <f t="shared" si="13"/>
        <v/>
      </c>
      <c r="M74" s="459" t="str">
        <f t="shared" si="9"/>
        <v/>
      </c>
      <c r="N74" s="344"/>
      <c r="O74" s="344"/>
      <c r="P74" s="82"/>
      <c r="R74" s="1">
        <v>11.1</v>
      </c>
      <c r="S74" s="1">
        <v>5</v>
      </c>
      <c r="U74" s="406"/>
      <c r="V74" s="406"/>
      <c r="W74" s="406"/>
      <c r="X74" s="406"/>
      <c r="Y74" s="406"/>
      <c r="Z74" s="406"/>
      <c r="AA74" s="406"/>
      <c r="AB74" s="406"/>
      <c r="AC74" s="406"/>
      <c r="AD74" s="406"/>
      <c r="AE74" s="406"/>
      <c r="AF74" s="406"/>
      <c r="AG74" s="406"/>
      <c r="AH74" s="406"/>
      <c r="AI74" s="406"/>
    </row>
    <row r="75" spans="3:35" ht="14.25" customHeight="1" x14ac:dyDescent="0.15">
      <c r="C75" s="362">
        <f t="shared" si="12"/>
        <v>14</v>
      </c>
      <c r="D75" s="47" t="str">
        <f t="shared" si="8"/>
        <v/>
      </c>
      <c r="E75" s="526"/>
      <c r="F75" s="447"/>
      <c r="G75" s="345"/>
      <c r="H75" s="447"/>
      <c r="I75" s="411"/>
      <c r="J75" s="15"/>
      <c r="K75" s="15"/>
      <c r="L75" s="408" t="str">
        <f t="shared" si="13"/>
        <v/>
      </c>
      <c r="M75" s="459" t="str">
        <f t="shared" si="9"/>
        <v/>
      </c>
      <c r="N75" s="344"/>
      <c r="O75" s="344"/>
      <c r="P75" s="82"/>
      <c r="R75" s="1">
        <v>19.899999999999999</v>
      </c>
      <c r="S75" s="1">
        <v>28</v>
      </c>
      <c r="U75" s="406"/>
      <c r="V75" s="406"/>
      <c r="W75" s="406"/>
      <c r="X75" s="406"/>
      <c r="Y75" s="406"/>
      <c r="Z75" s="406"/>
      <c r="AA75" s="406"/>
      <c r="AB75" s="406"/>
      <c r="AC75" s="406"/>
      <c r="AD75" s="406"/>
      <c r="AE75" s="406"/>
      <c r="AF75" s="406"/>
      <c r="AG75" s="406"/>
      <c r="AH75" s="406"/>
      <c r="AI75" s="406"/>
    </row>
    <row r="76" spans="3:35" ht="14.25" customHeight="1" x14ac:dyDescent="0.15">
      <c r="C76" s="362">
        <f t="shared" si="12"/>
        <v>15</v>
      </c>
      <c r="D76" s="47" t="str">
        <f t="shared" si="8"/>
        <v/>
      </c>
      <c r="E76" s="526"/>
      <c r="F76" s="447"/>
      <c r="G76" s="345"/>
      <c r="H76" s="447"/>
      <c r="I76" s="411"/>
      <c r="J76" s="15"/>
      <c r="K76" s="15"/>
      <c r="L76" s="408" t="str">
        <f t="shared" si="13"/>
        <v/>
      </c>
      <c r="M76" s="459" t="str">
        <f t="shared" si="9"/>
        <v/>
      </c>
      <c r="N76" s="344"/>
      <c r="O76" s="344"/>
      <c r="P76" s="82"/>
      <c r="R76" s="1">
        <v>71</v>
      </c>
      <c r="S76" s="1">
        <v>9</v>
      </c>
      <c r="U76" s="406"/>
      <c r="V76" s="406"/>
      <c r="W76" s="406"/>
      <c r="X76" s="406"/>
      <c r="Y76" s="406"/>
      <c r="Z76" s="406"/>
      <c r="AA76" s="406"/>
      <c r="AB76" s="406"/>
      <c r="AC76" s="406"/>
      <c r="AD76" s="406"/>
      <c r="AE76" s="406"/>
      <c r="AF76" s="406"/>
      <c r="AG76" s="406"/>
      <c r="AH76" s="406"/>
      <c r="AI76" s="406"/>
    </row>
    <row r="77" spans="3:35" ht="14.25" customHeight="1" x14ac:dyDescent="0.15">
      <c r="C77" s="362">
        <f t="shared" si="12"/>
        <v>16</v>
      </c>
      <c r="D77" s="47" t="str">
        <f t="shared" si="8"/>
        <v/>
      </c>
      <c r="E77" s="526"/>
      <c r="F77" s="447"/>
      <c r="G77" s="345"/>
      <c r="H77" s="447"/>
      <c r="I77" s="411"/>
      <c r="J77" s="15"/>
      <c r="K77" s="15"/>
      <c r="L77" s="408" t="str">
        <f t="shared" si="13"/>
        <v/>
      </c>
      <c r="M77" s="459" t="str">
        <f t="shared" si="9"/>
        <v/>
      </c>
      <c r="N77" s="344"/>
      <c r="O77" s="344"/>
      <c r="P77" s="82"/>
      <c r="R77" s="1">
        <v>71</v>
      </c>
      <c r="S77" s="1">
        <v>12</v>
      </c>
      <c r="U77" s="406"/>
      <c r="V77" s="406"/>
      <c r="W77" s="406"/>
      <c r="X77" s="406"/>
      <c r="Y77" s="406"/>
      <c r="Z77" s="406"/>
      <c r="AA77" s="406"/>
      <c r="AB77" s="406"/>
      <c r="AC77" s="406"/>
      <c r="AD77" s="406"/>
      <c r="AE77" s="406"/>
      <c r="AF77" s="406"/>
      <c r="AG77" s="406"/>
      <c r="AH77" s="406"/>
      <c r="AI77" s="406"/>
    </row>
    <row r="78" spans="3:35" ht="14.25" customHeight="1" x14ac:dyDescent="0.15">
      <c r="C78" s="362">
        <f t="shared" si="12"/>
        <v>17</v>
      </c>
      <c r="D78" s="47" t="str">
        <f t="shared" si="8"/>
        <v/>
      </c>
      <c r="E78" s="526"/>
      <c r="F78" s="447"/>
      <c r="G78" s="345"/>
      <c r="H78" s="447"/>
      <c r="I78" s="411"/>
      <c r="J78" s="15"/>
      <c r="K78" s="15"/>
      <c r="L78" s="408" t="str">
        <f t="shared" si="13"/>
        <v/>
      </c>
      <c r="M78" s="459" t="str">
        <f t="shared" si="9"/>
        <v/>
      </c>
      <c r="N78" s="344"/>
      <c r="O78" s="344"/>
      <c r="P78" s="82"/>
      <c r="R78" s="1">
        <v>87</v>
      </c>
      <c r="S78" s="1">
        <v>6</v>
      </c>
      <c r="U78" s="406"/>
      <c r="V78" s="406"/>
      <c r="W78" s="406"/>
      <c r="X78" s="406"/>
      <c r="Y78" s="406"/>
      <c r="Z78" s="406"/>
      <c r="AA78" s="406"/>
      <c r="AB78" s="406"/>
      <c r="AC78" s="406"/>
      <c r="AD78" s="406"/>
      <c r="AE78" s="406"/>
      <c r="AF78" s="406"/>
      <c r="AG78" s="406"/>
      <c r="AH78" s="406"/>
      <c r="AI78" s="406"/>
    </row>
    <row r="79" spans="3:35" ht="14.25" customHeight="1" x14ac:dyDescent="0.15">
      <c r="C79" s="362">
        <f t="shared" si="12"/>
        <v>18</v>
      </c>
      <c r="D79" s="47" t="str">
        <f t="shared" si="8"/>
        <v/>
      </c>
      <c r="E79" s="526"/>
      <c r="F79" s="447"/>
      <c r="G79" s="345"/>
      <c r="H79" s="447"/>
      <c r="I79" s="411"/>
      <c r="J79" s="15"/>
      <c r="K79" s="15"/>
      <c r="L79" s="408" t="str">
        <f t="shared" si="13"/>
        <v/>
      </c>
      <c r="M79" s="459" t="str">
        <f t="shared" si="9"/>
        <v/>
      </c>
      <c r="N79" s="344"/>
      <c r="O79" s="344"/>
      <c r="P79" s="82"/>
      <c r="R79" s="1">
        <v>87</v>
      </c>
      <c r="S79" s="1">
        <v>14</v>
      </c>
      <c r="U79" s="406"/>
      <c r="V79" s="406"/>
      <c r="W79" s="406"/>
      <c r="X79" s="406"/>
      <c r="Y79" s="406"/>
      <c r="Z79" s="406"/>
      <c r="AA79" s="406"/>
      <c r="AB79" s="406"/>
      <c r="AC79" s="406"/>
      <c r="AD79" s="406"/>
      <c r="AE79" s="406"/>
      <c r="AF79" s="406"/>
      <c r="AG79" s="406"/>
      <c r="AH79" s="406"/>
      <c r="AI79" s="406"/>
    </row>
    <row r="80" spans="3:35" ht="14.25" customHeight="1" x14ac:dyDescent="0.15">
      <c r="C80" s="362">
        <f t="shared" si="12"/>
        <v>19</v>
      </c>
      <c r="D80" s="47" t="str">
        <f t="shared" si="8"/>
        <v/>
      </c>
      <c r="E80" s="526"/>
      <c r="F80" s="447"/>
      <c r="G80" s="345"/>
      <c r="H80" s="447"/>
      <c r="I80" s="411"/>
      <c r="J80" s="15"/>
      <c r="K80" s="15"/>
      <c r="L80" s="408" t="str">
        <f t="shared" si="13"/>
        <v/>
      </c>
      <c r="M80" s="459" t="str">
        <f t="shared" si="9"/>
        <v/>
      </c>
      <c r="N80" s="344"/>
      <c r="O80" s="344"/>
      <c r="P80" s="82"/>
      <c r="R80" s="1">
        <v>32</v>
      </c>
      <c r="S80" s="1">
        <v>40</v>
      </c>
      <c r="U80" s="406"/>
      <c r="V80" s="406"/>
      <c r="W80" s="406"/>
      <c r="X80" s="406"/>
      <c r="Y80" s="406"/>
      <c r="Z80" s="406"/>
      <c r="AA80" s="406"/>
      <c r="AB80" s="406"/>
      <c r="AC80" s="406"/>
      <c r="AD80" s="406"/>
      <c r="AE80" s="406"/>
      <c r="AF80" s="406"/>
      <c r="AG80" s="406"/>
      <c r="AH80" s="406"/>
      <c r="AI80" s="406"/>
    </row>
    <row r="81" spans="3:35" ht="14.25" customHeight="1" x14ac:dyDescent="0.15">
      <c r="C81" s="362">
        <f t="shared" si="12"/>
        <v>20</v>
      </c>
      <c r="D81" s="47" t="str">
        <f t="shared" si="8"/>
        <v/>
      </c>
      <c r="E81" s="526"/>
      <c r="F81" s="447"/>
      <c r="G81" s="345"/>
      <c r="H81" s="447"/>
      <c r="I81" s="411"/>
      <c r="J81" s="15"/>
      <c r="K81" s="15"/>
      <c r="L81" s="408" t="str">
        <f t="shared" si="13"/>
        <v/>
      </c>
      <c r="M81" s="459" t="str">
        <f t="shared" si="9"/>
        <v/>
      </c>
      <c r="N81" s="344"/>
      <c r="O81" s="344"/>
      <c r="P81" s="82"/>
      <c r="R81" s="1">
        <v>19.899999999999999</v>
      </c>
      <c r="S81" s="1">
        <v>68</v>
      </c>
      <c r="U81" s="406"/>
      <c r="V81" s="406"/>
      <c r="W81" s="406"/>
      <c r="X81" s="406"/>
      <c r="Y81" s="406"/>
      <c r="Z81" s="406"/>
      <c r="AA81" s="406"/>
      <c r="AB81" s="406"/>
      <c r="AC81" s="406"/>
      <c r="AD81" s="406"/>
      <c r="AE81" s="406"/>
      <c r="AF81" s="406"/>
      <c r="AG81" s="406"/>
      <c r="AH81" s="406"/>
      <c r="AI81" s="406"/>
    </row>
    <row r="82" spans="3:35" ht="14.25" customHeight="1" x14ac:dyDescent="0.15">
      <c r="C82" s="362">
        <f t="shared" si="12"/>
        <v>21</v>
      </c>
      <c r="D82" s="47" t="str">
        <f t="shared" si="8"/>
        <v/>
      </c>
      <c r="E82" s="526"/>
      <c r="F82" s="447"/>
      <c r="G82" s="345"/>
      <c r="H82" s="447"/>
      <c r="I82" s="411"/>
      <c r="J82" s="15"/>
      <c r="K82" s="15"/>
      <c r="L82" s="408" t="str">
        <f t="shared" si="13"/>
        <v/>
      </c>
      <c r="M82" s="459" t="str">
        <f t="shared" si="9"/>
        <v/>
      </c>
      <c r="N82" s="344"/>
      <c r="O82" s="344"/>
      <c r="P82" s="82"/>
      <c r="R82" s="1">
        <v>19.899999999999999</v>
      </c>
      <c r="S82" s="1">
        <v>21</v>
      </c>
      <c r="U82" s="406"/>
      <c r="V82" s="406"/>
      <c r="W82" s="406"/>
      <c r="X82" s="406"/>
      <c r="Y82" s="406"/>
      <c r="Z82" s="406"/>
      <c r="AA82" s="406"/>
      <c r="AB82" s="406"/>
      <c r="AC82" s="406"/>
      <c r="AD82" s="406"/>
      <c r="AE82" s="406"/>
      <c r="AF82" s="406"/>
      <c r="AG82" s="406"/>
      <c r="AH82" s="406"/>
      <c r="AI82" s="406"/>
    </row>
    <row r="83" spans="3:35" ht="14.25" customHeight="1" x14ac:dyDescent="0.15">
      <c r="C83" s="362">
        <f t="shared" si="12"/>
        <v>22</v>
      </c>
      <c r="D83" s="47" t="str">
        <f t="shared" si="8"/>
        <v/>
      </c>
      <c r="E83" s="526"/>
      <c r="F83" s="447"/>
      <c r="G83" s="345"/>
      <c r="H83" s="447"/>
      <c r="I83" s="411"/>
      <c r="J83" s="15"/>
      <c r="K83" s="15"/>
      <c r="L83" s="408" t="str">
        <f t="shared" si="13"/>
        <v/>
      </c>
      <c r="M83" s="459" t="str">
        <f t="shared" si="9"/>
        <v/>
      </c>
      <c r="N83" s="344"/>
      <c r="O83" s="344"/>
      <c r="P83" s="82"/>
      <c r="R83" s="1">
        <v>19.899999999999999</v>
      </c>
      <c r="S83" s="1">
        <v>63</v>
      </c>
      <c r="U83" s="406"/>
      <c r="V83" s="406"/>
      <c r="W83" s="406"/>
      <c r="X83" s="406"/>
      <c r="Y83" s="406"/>
      <c r="Z83" s="406"/>
      <c r="AA83" s="406"/>
      <c r="AB83" s="406"/>
      <c r="AC83" s="406"/>
      <c r="AD83" s="406"/>
      <c r="AE83" s="406"/>
      <c r="AF83" s="406"/>
      <c r="AG83" s="406"/>
      <c r="AH83" s="406"/>
      <c r="AI83" s="406"/>
    </row>
    <row r="84" spans="3:35" ht="14.25" customHeight="1" x14ac:dyDescent="0.15">
      <c r="C84" s="362">
        <f t="shared" si="12"/>
        <v>23</v>
      </c>
      <c r="D84" s="47" t="str">
        <f t="shared" si="8"/>
        <v/>
      </c>
      <c r="E84" s="526"/>
      <c r="F84" s="447"/>
      <c r="G84" s="345"/>
      <c r="H84" s="447"/>
      <c r="I84" s="411"/>
      <c r="J84" s="15"/>
      <c r="K84" s="15"/>
      <c r="L84" s="408" t="str">
        <f t="shared" si="13"/>
        <v/>
      </c>
      <c r="M84" s="459" t="str">
        <f t="shared" si="9"/>
        <v/>
      </c>
      <c r="N84" s="344"/>
      <c r="O84" s="344"/>
      <c r="P84" s="82"/>
      <c r="R84" s="1">
        <v>19.899999999999999</v>
      </c>
      <c r="S84" s="1">
        <v>30</v>
      </c>
      <c r="U84" s="406"/>
      <c r="V84" s="406"/>
      <c r="W84" s="406"/>
      <c r="X84" s="406"/>
      <c r="Y84" s="406"/>
      <c r="Z84" s="406"/>
      <c r="AA84" s="406"/>
      <c r="AB84" s="406"/>
      <c r="AC84" s="406"/>
      <c r="AD84" s="406"/>
      <c r="AE84" s="406"/>
      <c r="AF84" s="406"/>
      <c r="AG84" s="406"/>
      <c r="AH84" s="406"/>
      <c r="AI84" s="406"/>
    </row>
    <row r="85" spans="3:35" ht="14.25" customHeight="1" x14ac:dyDescent="0.15">
      <c r="C85" s="362">
        <f t="shared" si="12"/>
        <v>24</v>
      </c>
      <c r="D85" s="47" t="str">
        <f t="shared" si="8"/>
        <v/>
      </c>
      <c r="E85" s="526"/>
      <c r="F85" s="447"/>
      <c r="G85" s="345"/>
      <c r="H85" s="447"/>
      <c r="I85" s="411"/>
      <c r="J85" s="15"/>
      <c r="K85" s="15"/>
      <c r="L85" s="408" t="str">
        <f t="shared" si="13"/>
        <v/>
      </c>
      <c r="M85" s="459" t="str">
        <f t="shared" si="9"/>
        <v/>
      </c>
      <c r="N85" s="344"/>
      <c r="O85" s="344"/>
      <c r="P85" s="82"/>
      <c r="R85" s="1">
        <v>14</v>
      </c>
      <c r="S85" s="1">
        <v>8</v>
      </c>
      <c r="U85" s="406"/>
      <c r="V85" s="406"/>
      <c r="W85" s="406"/>
      <c r="X85" s="406"/>
      <c r="Y85" s="406"/>
      <c r="Z85" s="406"/>
      <c r="AA85" s="406"/>
      <c r="AB85" s="406"/>
      <c r="AC85" s="406"/>
      <c r="AD85" s="406"/>
      <c r="AE85" s="406"/>
      <c r="AF85" s="406"/>
      <c r="AG85" s="406"/>
      <c r="AH85" s="406"/>
      <c r="AI85" s="406"/>
    </row>
    <row r="86" spans="3:35" ht="14.25" customHeight="1" x14ac:dyDescent="0.15">
      <c r="C86" s="362">
        <f t="shared" si="12"/>
        <v>25</v>
      </c>
      <c r="D86" s="47" t="str">
        <f t="shared" si="8"/>
        <v/>
      </c>
      <c r="E86" s="526"/>
      <c r="F86" s="447"/>
      <c r="G86" s="345"/>
      <c r="H86" s="447"/>
      <c r="I86" s="411"/>
      <c r="J86" s="15"/>
      <c r="K86" s="15"/>
      <c r="L86" s="408" t="str">
        <f t="shared" si="13"/>
        <v/>
      </c>
      <c r="M86" s="459" t="str">
        <f t="shared" si="9"/>
        <v/>
      </c>
      <c r="N86" s="344"/>
      <c r="O86" s="344"/>
      <c r="P86" s="82"/>
      <c r="R86" s="1">
        <v>35.5</v>
      </c>
      <c r="S86" s="1">
        <v>30</v>
      </c>
      <c r="U86" s="406"/>
      <c r="V86" s="406"/>
      <c r="W86" s="406"/>
      <c r="X86" s="406"/>
      <c r="Y86" s="406"/>
      <c r="Z86" s="406"/>
      <c r="AA86" s="406"/>
      <c r="AB86" s="406"/>
      <c r="AC86" s="406"/>
      <c r="AD86" s="406"/>
      <c r="AE86" s="406"/>
      <c r="AF86" s="406"/>
      <c r="AG86" s="406"/>
      <c r="AH86" s="406"/>
      <c r="AI86" s="406"/>
    </row>
    <row r="87" spans="3:35" ht="14.25" customHeight="1" x14ac:dyDescent="0.15">
      <c r="C87" s="362">
        <f t="shared" si="12"/>
        <v>26</v>
      </c>
      <c r="D87" s="47" t="str">
        <f t="shared" si="8"/>
        <v/>
      </c>
      <c r="E87" s="526"/>
      <c r="F87" s="447"/>
      <c r="G87" s="345"/>
      <c r="H87" s="447"/>
      <c r="I87" s="411"/>
      <c r="J87" s="15"/>
      <c r="K87" s="15"/>
      <c r="L87" s="408" t="str">
        <f t="shared" si="13"/>
        <v/>
      </c>
      <c r="M87" s="459" t="str">
        <f t="shared" si="9"/>
        <v/>
      </c>
      <c r="N87" s="344"/>
      <c r="O87" s="344"/>
      <c r="P87" s="82"/>
      <c r="R87" s="1">
        <v>53.5</v>
      </c>
      <c r="S87" s="1">
        <v>18</v>
      </c>
      <c r="U87" s="406"/>
      <c r="V87" s="406"/>
      <c r="W87" s="406"/>
      <c r="X87" s="406"/>
      <c r="Y87" s="406"/>
      <c r="Z87" s="406"/>
      <c r="AA87" s="406"/>
      <c r="AB87" s="406"/>
      <c r="AC87" s="406"/>
      <c r="AD87" s="406"/>
      <c r="AE87" s="406"/>
      <c r="AF87" s="406"/>
      <c r="AG87" s="406"/>
      <c r="AH87" s="406"/>
      <c r="AI87" s="406"/>
    </row>
    <row r="88" spans="3:35" ht="14.25" customHeight="1" x14ac:dyDescent="0.15">
      <c r="C88" s="362">
        <f t="shared" si="12"/>
        <v>27</v>
      </c>
      <c r="D88" s="47" t="str">
        <f t="shared" si="8"/>
        <v/>
      </c>
      <c r="E88" s="526"/>
      <c r="F88" s="447"/>
      <c r="G88" s="345"/>
      <c r="H88" s="447"/>
      <c r="I88" s="411"/>
      <c r="J88" s="15"/>
      <c r="K88" s="15"/>
      <c r="L88" s="408" t="str">
        <f t="shared" si="13"/>
        <v/>
      </c>
      <c r="M88" s="459" t="str">
        <f t="shared" si="9"/>
        <v/>
      </c>
      <c r="N88" s="344"/>
      <c r="O88" s="344"/>
      <c r="P88" s="82"/>
      <c r="R88" s="1">
        <v>15</v>
      </c>
      <c r="S88" s="1">
        <v>20</v>
      </c>
      <c r="U88" s="406"/>
      <c r="V88" s="406"/>
      <c r="W88" s="406"/>
      <c r="X88" s="406"/>
      <c r="Y88" s="406"/>
      <c r="Z88" s="406"/>
      <c r="AA88" s="406"/>
      <c r="AB88" s="406"/>
      <c r="AC88" s="406"/>
      <c r="AD88" s="406"/>
      <c r="AE88" s="406"/>
      <c r="AF88" s="406"/>
      <c r="AG88" s="406"/>
      <c r="AH88" s="406"/>
      <c r="AI88" s="406"/>
    </row>
    <row r="89" spans="3:35" ht="14.25" customHeight="1" x14ac:dyDescent="0.15">
      <c r="C89" s="362">
        <f t="shared" si="12"/>
        <v>28</v>
      </c>
      <c r="D89" s="47" t="str">
        <f t="shared" si="8"/>
        <v/>
      </c>
      <c r="E89" s="526"/>
      <c r="F89" s="447"/>
      <c r="G89" s="345"/>
      <c r="H89" s="447"/>
      <c r="I89" s="411"/>
      <c r="J89" s="15"/>
      <c r="K89" s="15"/>
      <c r="L89" s="408" t="str">
        <f t="shared" si="13"/>
        <v/>
      </c>
      <c r="M89" s="459" t="str">
        <f t="shared" si="9"/>
        <v/>
      </c>
      <c r="N89" s="344"/>
      <c r="O89" s="344"/>
      <c r="P89" s="82"/>
      <c r="R89" s="1">
        <v>71</v>
      </c>
      <c r="S89" s="1">
        <v>54</v>
      </c>
      <c r="U89" s="406"/>
      <c r="V89" s="406"/>
      <c r="W89" s="406"/>
      <c r="X89" s="406"/>
      <c r="Y89" s="406"/>
      <c r="Z89" s="406"/>
      <c r="AA89" s="406"/>
      <c r="AB89" s="406"/>
      <c r="AC89" s="406"/>
      <c r="AD89" s="406"/>
      <c r="AE89" s="406"/>
      <c r="AF89" s="406"/>
      <c r="AG89" s="406"/>
      <c r="AH89" s="406"/>
      <c r="AI89" s="406"/>
    </row>
    <row r="90" spans="3:35" ht="14.25" customHeight="1" x14ac:dyDescent="0.15">
      <c r="C90" s="362">
        <f t="shared" si="12"/>
        <v>29</v>
      </c>
      <c r="D90" s="47" t="str">
        <f t="shared" si="8"/>
        <v/>
      </c>
      <c r="E90" s="526"/>
      <c r="F90" s="447"/>
      <c r="G90" s="345"/>
      <c r="H90" s="447"/>
      <c r="I90" s="411"/>
      <c r="J90" s="15"/>
      <c r="K90" s="15"/>
      <c r="L90" s="408" t="str">
        <f t="shared" si="13"/>
        <v/>
      </c>
      <c r="M90" s="459" t="str">
        <f t="shared" si="9"/>
        <v/>
      </c>
      <c r="N90" s="344"/>
      <c r="O90" s="344"/>
      <c r="P90" s="82"/>
      <c r="R90" s="1">
        <v>68</v>
      </c>
      <c r="S90" s="1">
        <v>4</v>
      </c>
      <c r="U90" s="406"/>
      <c r="V90" s="406"/>
      <c r="W90" s="406"/>
      <c r="X90" s="406"/>
      <c r="Y90" s="406"/>
      <c r="Z90" s="406"/>
      <c r="AA90" s="406"/>
      <c r="AB90" s="406"/>
      <c r="AC90" s="406"/>
      <c r="AD90" s="406"/>
      <c r="AE90" s="406"/>
      <c r="AF90" s="406"/>
      <c r="AG90" s="406"/>
      <c r="AH90" s="406"/>
      <c r="AI90" s="406"/>
    </row>
    <row r="91" spans="3:35" ht="14.25" customHeight="1" x14ac:dyDescent="0.15">
      <c r="C91" s="362">
        <f t="shared" si="12"/>
        <v>30</v>
      </c>
      <c r="D91" s="47" t="str">
        <f t="shared" si="8"/>
        <v/>
      </c>
      <c r="E91" s="526"/>
      <c r="F91" s="447"/>
      <c r="G91" s="345"/>
      <c r="H91" s="447"/>
      <c r="I91" s="411"/>
      <c r="J91" s="15"/>
      <c r="K91" s="15"/>
      <c r="L91" s="408" t="str">
        <f t="shared" si="13"/>
        <v/>
      </c>
      <c r="M91" s="459" t="str">
        <f t="shared" si="9"/>
        <v/>
      </c>
      <c r="N91" s="344"/>
      <c r="O91" s="344"/>
      <c r="P91" s="82"/>
      <c r="R91" s="1">
        <v>19.899999999999999</v>
      </c>
      <c r="S91" s="1">
        <v>2</v>
      </c>
      <c r="U91" s="406"/>
      <c r="V91" s="406"/>
      <c r="W91" s="406"/>
      <c r="X91" s="406"/>
      <c r="Y91" s="406"/>
      <c r="Z91" s="406"/>
      <c r="AA91" s="406"/>
      <c r="AB91" s="406"/>
      <c r="AC91" s="406"/>
      <c r="AD91" s="406"/>
      <c r="AE91" s="406"/>
      <c r="AF91" s="406"/>
      <c r="AG91" s="406"/>
      <c r="AH91" s="406"/>
      <c r="AI91" s="406"/>
    </row>
    <row r="92" spans="3:35" ht="14.25" customHeight="1" x14ac:dyDescent="0.15">
      <c r="C92" s="362">
        <f t="shared" si="12"/>
        <v>31</v>
      </c>
      <c r="D92" s="47" t="str">
        <f t="shared" si="8"/>
        <v/>
      </c>
      <c r="E92" s="526"/>
      <c r="F92" s="447"/>
      <c r="G92" s="345"/>
      <c r="H92" s="447"/>
      <c r="I92" s="411"/>
      <c r="J92" s="15"/>
      <c r="K92" s="15"/>
      <c r="L92" s="408" t="str">
        <f t="shared" si="13"/>
        <v/>
      </c>
      <c r="M92" s="459" t="str">
        <f t="shared" si="9"/>
        <v/>
      </c>
      <c r="N92" s="344"/>
      <c r="O92" s="344"/>
      <c r="P92" s="82"/>
      <c r="R92" s="1">
        <v>37</v>
      </c>
      <c r="S92" s="1">
        <v>2</v>
      </c>
      <c r="U92" s="406"/>
      <c r="V92" s="406"/>
      <c r="W92" s="406"/>
      <c r="X92" s="406"/>
      <c r="Y92" s="406"/>
      <c r="Z92" s="406"/>
      <c r="AA92" s="406"/>
      <c r="AB92" s="406"/>
      <c r="AC92" s="406"/>
      <c r="AD92" s="406"/>
      <c r="AE92" s="406"/>
      <c r="AF92" s="406"/>
      <c r="AG92" s="406"/>
      <c r="AH92" s="406"/>
      <c r="AI92" s="406"/>
    </row>
    <row r="93" spans="3:35" ht="14.25" customHeight="1" x14ac:dyDescent="0.15">
      <c r="C93" s="362">
        <f t="shared" si="12"/>
        <v>32</v>
      </c>
      <c r="D93" s="47" t="str">
        <f t="shared" si="8"/>
        <v/>
      </c>
      <c r="E93" s="526"/>
      <c r="F93" s="447"/>
      <c r="G93" s="345"/>
      <c r="H93" s="447"/>
      <c r="I93" s="411"/>
      <c r="J93" s="15"/>
      <c r="K93" s="15"/>
      <c r="L93" s="408" t="str">
        <f t="shared" si="13"/>
        <v/>
      </c>
      <c r="M93" s="459" t="str">
        <f t="shared" si="9"/>
        <v/>
      </c>
      <c r="N93" s="344"/>
      <c r="O93" s="344"/>
      <c r="P93" s="82"/>
      <c r="R93" s="1">
        <v>71</v>
      </c>
      <c r="S93" s="1">
        <v>106</v>
      </c>
      <c r="U93" s="406"/>
      <c r="V93" s="406"/>
      <c r="W93" s="406"/>
      <c r="X93" s="406"/>
      <c r="Y93" s="406"/>
      <c r="Z93" s="406"/>
      <c r="AA93" s="406"/>
      <c r="AB93" s="406"/>
      <c r="AC93" s="406"/>
      <c r="AD93" s="406"/>
      <c r="AE93" s="406"/>
      <c r="AF93" s="406"/>
      <c r="AG93" s="406"/>
      <c r="AH93" s="406"/>
      <c r="AI93" s="406"/>
    </row>
    <row r="94" spans="3:35" ht="14.25" customHeight="1" x14ac:dyDescent="0.15">
      <c r="C94" s="362">
        <f t="shared" si="12"/>
        <v>33</v>
      </c>
      <c r="D94" s="47" t="str">
        <f t="shared" si="8"/>
        <v/>
      </c>
      <c r="E94" s="526"/>
      <c r="F94" s="447"/>
      <c r="G94" s="345"/>
      <c r="H94" s="447"/>
      <c r="I94" s="411"/>
      <c r="J94" s="15"/>
      <c r="K94" s="15"/>
      <c r="L94" s="408" t="str">
        <f t="shared" si="13"/>
        <v/>
      </c>
      <c r="M94" s="459" t="str">
        <f t="shared" si="9"/>
        <v/>
      </c>
      <c r="N94" s="344"/>
      <c r="O94" s="344"/>
      <c r="P94" s="82"/>
      <c r="R94" s="1" t="s">
        <v>589</v>
      </c>
      <c r="S94" s="1" t="s">
        <v>589</v>
      </c>
      <c r="U94" s="406"/>
      <c r="V94" s="406"/>
      <c r="W94" s="406"/>
      <c r="X94" s="406"/>
      <c r="Y94" s="406"/>
      <c r="Z94" s="406"/>
      <c r="AA94" s="406"/>
      <c r="AB94" s="406"/>
      <c r="AC94" s="406"/>
      <c r="AD94" s="406"/>
      <c r="AE94" s="406"/>
      <c r="AF94" s="406"/>
      <c r="AG94" s="406"/>
      <c r="AH94" s="406"/>
      <c r="AI94" s="406"/>
    </row>
    <row r="95" spans="3:35" ht="14.25" customHeight="1" x14ac:dyDescent="0.15">
      <c r="C95" s="362">
        <f t="shared" si="12"/>
        <v>34</v>
      </c>
      <c r="D95" s="47" t="str">
        <f t="shared" si="8"/>
        <v/>
      </c>
      <c r="E95" s="526"/>
      <c r="F95" s="447"/>
      <c r="G95" s="345"/>
      <c r="H95" s="447"/>
      <c r="I95" s="411"/>
      <c r="J95" s="15"/>
      <c r="K95" s="15"/>
      <c r="L95" s="408" t="str">
        <f t="shared" si="13"/>
        <v/>
      </c>
      <c r="M95" s="459" t="str">
        <f t="shared" si="9"/>
        <v/>
      </c>
      <c r="N95" s="344"/>
      <c r="O95" s="344"/>
      <c r="P95" s="82"/>
      <c r="R95" s="1">
        <v>40</v>
      </c>
      <c r="S95" s="1">
        <v>10</v>
      </c>
      <c r="U95" s="406"/>
      <c r="V95" s="406"/>
      <c r="W95" s="406"/>
      <c r="X95" s="406"/>
      <c r="Y95" s="406"/>
      <c r="Z95" s="406"/>
      <c r="AA95" s="406"/>
      <c r="AB95" s="406"/>
      <c r="AC95" s="406"/>
      <c r="AD95" s="406"/>
      <c r="AE95" s="406"/>
      <c r="AF95" s="406"/>
      <c r="AG95" s="406"/>
      <c r="AH95" s="406"/>
      <c r="AI95" s="406"/>
    </row>
    <row r="96" spans="3:35" ht="14.25" customHeight="1" x14ac:dyDescent="0.15">
      <c r="C96" s="362">
        <f t="shared" si="12"/>
        <v>35</v>
      </c>
      <c r="D96" s="47" t="str">
        <f t="shared" si="8"/>
        <v/>
      </c>
      <c r="E96" s="526"/>
      <c r="F96" s="447"/>
      <c r="G96" s="345"/>
      <c r="H96" s="447"/>
      <c r="I96" s="411"/>
      <c r="J96" s="15"/>
      <c r="K96" s="15"/>
      <c r="L96" s="408" t="str">
        <f t="shared" si="13"/>
        <v/>
      </c>
      <c r="M96" s="459" t="str">
        <f t="shared" si="9"/>
        <v/>
      </c>
      <c r="N96" s="344"/>
      <c r="O96" s="344"/>
      <c r="P96" s="82"/>
      <c r="R96" s="1">
        <v>19.899999999999999</v>
      </c>
      <c r="S96" s="1">
        <v>3</v>
      </c>
      <c r="U96" s="406"/>
      <c r="V96" s="406"/>
      <c r="W96" s="406"/>
      <c r="X96" s="406"/>
      <c r="Y96" s="406"/>
      <c r="Z96" s="406"/>
      <c r="AA96" s="406"/>
      <c r="AB96" s="406"/>
      <c r="AC96" s="406"/>
      <c r="AD96" s="406"/>
      <c r="AE96" s="406"/>
      <c r="AF96" s="406"/>
      <c r="AG96" s="406"/>
      <c r="AH96" s="406"/>
      <c r="AI96" s="406"/>
    </row>
    <row r="97" spans="3:35" ht="14.25" customHeight="1" x14ac:dyDescent="0.15">
      <c r="C97" s="362">
        <f t="shared" si="12"/>
        <v>36</v>
      </c>
      <c r="D97" s="47" t="str">
        <f t="shared" si="8"/>
        <v/>
      </c>
      <c r="E97" s="526"/>
      <c r="F97" s="447"/>
      <c r="G97" s="345"/>
      <c r="H97" s="447"/>
      <c r="I97" s="411"/>
      <c r="J97" s="15"/>
      <c r="K97" s="15"/>
      <c r="L97" s="408" t="str">
        <f t="shared" si="13"/>
        <v/>
      </c>
      <c r="M97" s="459" t="str">
        <f t="shared" si="9"/>
        <v/>
      </c>
      <c r="N97" s="344"/>
      <c r="O97" s="344"/>
      <c r="P97" s="82"/>
      <c r="R97" s="1">
        <v>14</v>
      </c>
      <c r="S97" s="1">
        <v>4</v>
      </c>
      <c r="U97" s="406"/>
      <c r="V97" s="406"/>
      <c r="W97" s="406"/>
      <c r="X97" s="406"/>
      <c r="Y97" s="406"/>
      <c r="Z97" s="406"/>
      <c r="AA97" s="406"/>
      <c r="AB97" s="406"/>
      <c r="AC97" s="406"/>
      <c r="AD97" s="406"/>
      <c r="AE97" s="406"/>
      <c r="AF97" s="406"/>
      <c r="AG97" s="406"/>
      <c r="AH97" s="406"/>
      <c r="AI97" s="406"/>
    </row>
    <row r="98" spans="3:35" ht="14.25" customHeight="1" x14ac:dyDescent="0.15">
      <c r="C98" s="362">
        <f t="shared" si="12"/>
        <v>37</v>
      </c>
      <c r="D98" s="47" t="str">
        <f t="shared" si="8"/>
        <v/>
      </c>
      <c r="E98" s="526"/>
      <c r="F98" s="447"/>
      <c r="G98" s="345"/>
      <c r="H98" s="447"/>
      <c r="I98" s="411"/>
      <c r="J98" s="15"/>
      <c r="K98" s="15"/>
      <c r="L98" s="408" t="str">
        <f t="shared" si="13"/>
        <v/>
      </c>
      <c r="M98" s="459" t="str">
        <f t="shared" si="9"/>
        <v/>
      </c>
      <c r="N98" s="344"/>
      <c r="O98" s="344"/>
      <c r="P98" s="82"/>
      <c r="R98" s="1">
        <v>19.899999999999999</v>
      </c>
      <c r="S98" s="1">
        <v>1</v>
      </c>
      <c r="U98" s="406"/>
      <c r="V98" s="406"/>
      <c r="W98" s="406"/>
      <c r="X98" s="406"/>
      <c r="Y98" s="406"/>
      <c r="Z98" s="406"/>
      <c r="AA98" s="406"/>
      <c r="AB98" s="406"/>
      <c r="AC98" s="406"/>
      <c r="AD98" s="406"/>
      <c r="AE98" s="406"/>
      <c r="AF98" s="406"/>
      <c r="AG98" s="406"/>
      <c r="AH98" s="406"/>
      <c r="AI98" s="406"/>
    </row>
    <row r="99" spans="3:35" ht="14.25" customHeight="1" x14ac:dyDescent="0.15">
      <c r="C99" s="362">
        <f t="shared" si="12"/>
        <v>38</v>
      </c>
      <c r="D99" s="47" t="str">
        <f t="shared" si="8"/>
        <v/>
      </c>
      <c r="E99" s="526"/>
      <c r="F99" s="447"/>
      <c r="G99" s="345"/>
      <c r="H99" s="447"/>
      <c r="I99" s="411"/>
      <c r="J99" s="15"/>
      <c r="K99" s="15"/>
      <c r="L99" s="408" t="str">
        <f t="shared" si="13"/>
        <v/>
      </c>
      <c r="M99" s="459" t="str">
        <f t="shared" si="9"/>
        <v/>
      </c>
      <c r="N99" s="344"/>
      <c r="O99" s="344"/>
      <c r="P99" s="82"/>
      <c r="R99" s="1" t="s">
        <v>589</v>
      </c>
      <c r="S99" s="1" t="s">
        <v>589</v>
      </c>
      <c r="U99" s="406"/>
      <c r="V99" s="406"/>
      <c r="W99" s="406"/>
      <c r="X99" s="406"/>
      <c r="Y99" s="406"/>
      <c r="Z99" s="406"/>
      <c r="AA99" s="406"/>
      <c r="AB99" s="406"/>
      <c r="AC99" s="406"/>
      <c r="AD99" s="406"/>
      <c r="AE99" s="406"/>
      <c r="AF99" s="406"/>
      <c r="AG99" s="406"/>
      <c r="AH99" s="406"/>
      <c r="AI99" s="406"/>
    </row>
    <row r="100" spans="3:35" ht="14.25" customHeight="1" x14ac:dyDescent="0.15">
      <c r="C100" s="362">
        <f t="shared" si="12"/>
        <v>39</v>
      </c>
      <c r="D100" s="47" t="str">
        <f t="shared" si="8"/>
        <v/>
      </c>
      <c r="E100" s="526"/>
      <c r="F100" s="447"/>
      <c r="G100" s="345"/>
      <c r="H100" s="447"/>
      <c r="I100" s="411"/>
      <c r="J100" s="15"/>
      <c r="K100" s="15"/>
      <c r="L100" s="408" t="str">
        <f t="shared" si="13"/>
        <v/>
      </c>
      <c r="M100" s="459" t="str">
        <f t="shared" si="9"/>
        <v/>
      </c>
      <c r="N100" s="344"/>
      <c r="O100" s="344"/>
      <c r="P100" s="82"/>
      <c r="R100" s="1">
        <v>40</v>
      </c>
      <c r="S100" s="1">
        <v>10</v>
      </c>
      <c r="U100" s="406"/>
      <c r="V100" s="406"/>
      <c r="W100" s="406"/>
      <c r="X100" s="406"/>
      <c r="Y100" s="406"/>
      <c r="Z100" s="406"/>
      <c r="AA100" s="406"/>
      <c r="AB100" s="406"/>
      <c r="AC100" s="406"/>
      <c r="AD100" s="406"/>
      <c r="AE100" s="406"/>
      <c r="AF100" s="406"/>
      <c r="AG100" s="406"/>
      <c r="AH100" s="406"/>
      <c r="AI100" s="406"/>
    </row>
    <row r="101" spans="3:35" ht="14.25" customHeight="1" x14ac:dyDescent="0.15">
      <c r="C101" s="362">
        <f t="shared" si="12"/>
        <v>40</v>
      </c>
      <c r="D101" s="47" t="str">
        <f t="shared" si="8"/>
        <v/>
      </c>
      <c r="E101" s="526"/>
      <c r="F101" s="447"/>
      <c r="G101" s="345"/>
      <c r="H101" s="447"/>
      <c r="I101" s="411"/>
      <c r="J101" s="15"/>
      <c r="K101" s="15"/>
      <c r="L101" s="408" t="str">
        <f t="shared" si="13"/>
        <v/>
      </c>
      <c r="M101" s="459" t="str">
        <f t="shared" si="9"/>
        <v/>
      </c>
      <c r="N101" s="344"/>
      <c r="O101" s="344"/>
      <c r="P101" s="82"/>
      <c r="R101" s="1">
        <v>19.899999999999999</v>
      </c>
      <c r="S101" s="1">
        <v>3</v>
      </c>
      <c r="U101" s="406"/>
      <c r="V101" s="406"/>
      <c r="W101" s="406"/>
      <c r="X101" s="406"/>
      <c r="Y101" s="406"/>
      <c r="Z101" s="406"/>
      <c r="AA101" s="406"/>
      <c r="AB101" s="406"/>
      <c r="AC101" s="406"/>
      <c r="AD101" s="406"/>
      <c r="AE101" s="406"/>
      <c r="AF101" s="406"/>
      <c r="AG101" s="406"/>
      <c r="AH101" s="406"/>
      <c r="AI101" s="406"/>
    </row>
    <row r="102" spans="3:35" ht="14.25" customHeight="1" x14ac:dyDescent="0.15">
      <c r="C102" s="362">
        <f t="shared" si="12"/>
        <v>41</v>
      </c>
      <c r="D102" s="47" t="str">
        <f t="shared" si="8"/>
        <v/>
      </c>
      <c r="E102" s="526"/>
      <c r="F102" s="447"/>
      <c r="G102" s="345"/>
      <c r="H102" s="447"/>
      <c r="I102" s="411"/>
      <c r="J102" s="15"/>
      <c r="K102" s="15"/>
      <c r="L102" s="408" t="str">
        <f t="shared" si="13"/>
        <v/>
      </c>
      <c r="M102" s="459" t="str">
        <f t="shared" si="9"/>
        <v/>
      </c>
      <c r="N102" s="344"/>
      <c r="O102" s="344"/>
      <c r="P102" s="82"/>
      <c r="R102" s="1">
        <v>14</v>
      </c>
      <c r="S102" s="1">
        <v>4</v>
      </c>
      <c r="U102" s="406"/>
      <c r="V102" s="406"/>
      <c r="W102" s="406"/>
      <c r="X102" s="406"/>
      <c r="Y102" s="406"/>
      <c r="Z102" s="406"/>
      <c r="AA102" s="406"/>
      <c r="AB102" s="406"/>
      <c r="AC102" s="406"/>
      <c r="AD102" s="406"/>
      <c r="AE102" s="406"/>
      <c r="AF102" s="406"/>
      <c r="AG102" s="406"/>
      <c r="AH102" s="406"/>
      <c r="AI102" s="406"/>
    </row>
    <row r="103" spans="3:35" ht="14.25" customHeight="1" x14ac:dyDescent="0.15">
      <c r="C103" s="362">
        <f t="shared" si="12"/>
        <v>42</v>
      </c>
      <c r="D103" s="47" t="str">
        <f t="shared" si="8"/>
        <v/>
      </c>
      <c r="E103" s="526"/>
      <c r="F103" s="447"/>
      <c r="G103" s="345"/>
      <c r="H103" s="447"/>
      <c r="I103" s="411"/>
      <c r="J103" s="15"/>
      <c r="K103" s="15"/>
      <c r="L103" s="408" t="str">
        <f t="shared" si="13"/>
        <v/>
      </c>
      <c r="M103" s="459" t="str">
        <f t="shared" si="9"/>
        <v/>
      </c>
      <c r="N103" s="344"/>
      <c r="O103" s="344"/>
      <c r="P103" s="82"/>
      <c r="R103" s="1">
        <v>19.899999999999999</v>
      </c>
      <c r="S103" s="1">
        <v>1</v>
      </c>
      <c r="U103" s="406"/>
      <c r="V103" s="406"/>
      <c r="W103" s="406"/>
      <c r="X103" s="406"/>
      <c r="Y103" s="406"/>
      <c r="Z103" s="406"/>
      <c r="AA103" s="406"/>
      <c r="AB103" s="406"/>
      <c r="AC103" s="406"/>
      <c r="AD103" s="406"/>
      <c r="AE103" s="406"/>
      <c r="AF103" s="406"/>
      <c r="AG103" s="406"/>
      <c r="AH103" s="406"/>
      <c r="AI103" s="406"/>
    </row>
    <row r="104" spans="3:35" ht="14.25" customHeight="1" x14ac:dyDescent="0.15">
      <c r="C104" s="362">
        <f t="shared" si="12"/>
        <v>43</v>
      </c>
      <c r="D104" s="47" t="str">
        <f t="shared" si="8"/>
        <v/>
      </c>
      <c r="E104" s="526"/>
      <c r="F104" s="447"/>
      <c r="G104" s="345"/>
      <c r="H104" s="447"/>
      <c r="I104" s="411"/>
      <c r="J104" s="15"/>
      <c r="K104" s="15"/>
      <c r="L104" s="408" t="str">
        <f t="shared" si="13"/>
        <v/>
      </c>
      <c r="M104" s="459" t="str">
        <f t="shared" si="9"/>
        <v/>
      </c>
      <c r="N104" s="344"/>
      <c r="O104" s="344"/>
      <c r="P104" s="82"/>
      <c r="R104" s="1" t="s">
        <v>589</v>
      </c>
      <c r="S104" s="1" t="s">
        <v>589</v>
      </c>
      <c r="U104" s="406"/>
      <c r="V104" s="406"/>
      <c r="W104" s="406"/>
      <c r="X104" s="406"/>
      <c r="Y104" s="406"/>
      <c r="Z104" s="406"/>
      <c r="AA104" s="406"/>
      <c r="AB104" s="406"/>
      <c r="AC104" s="406"/>
      <c r="AD104" s="406"/>
      <c r="AE104" s="406"/>
      <c r="AF104" s="406"/>
      <c r="AG104" s="406"/>
      <c r="AH104" s="406"/>
      <c r="AI104" s="406"/>
    </row>
    <row r="105" spans="3:35" ht="14.25" customHeight="1" x14ac:dyDescent="0.15">
      <c r="C105" s="362">
        <f t="shared" si="12"/>
        <v>44</v>
      </c>
      <c r="D105" s="47" t="str">
        <f t="shared" si="8"/>
        <v/>
      </c>
      <c r="E105" s="526"/>
      <c r="F105" s="447"/>
      <c r="G105" s="345"/>
      <c r="H105" s="447"/>
      <c r="I105" s="411"/>
      <c r="J105" s="15"/>
      <c r="K105" s="15"/>
      <c r="L105" s="408" t="str">
        <f t="shared" si="13"/>
        <v/>
      </c>
      <c r="M105" s="459" t="str">
        <f t="shared" si="9"/>
        <v/>
      </c>
      <c r="N105" s="344"/>
      <c r="O105" s="344"/>
      <c r="P105" s="82"/>
      <c r="R105" s="1">
        <v>40</v>
      </c>
      <c r="S105" s="1">
        <v>10</v>
      </c>
      <c r="U105" s="406"/>
      <c r="V105" s="406"/>
      <c r="W105" s="406"/>
      <c r="X105" s="406"/>
      <c r="Y105" s="406"/>
      <c r="Z105" s="406"/>
      <c r="AA105" s="406"/>
      <c r="AB105" s="406"/>
      <c r="AC105" s="406"/>
      <c r="AD105" s="406"/>
      <c r="AE105" s="406"/>
      <c r="AF105" s="406"/>
      <c r="AG105" s="406"/>
      <c r="AH105" s="406"/>
      <c r="AI105" s="406"/>
    </row>
    <row r="106" spans="3:35" ht="14.25" customHeight="1" x14ac:dyDescent="0.15">
      <c r="C106" s="362">
        <f t="shared" si="12"/>
        <v>45</v>
      </c>
      <c r="D106" s="47" t="str">
        <f t="shared" si="8"/>
        <v/>
      </c>
      <c r="E106" s="526"/>
      <c r="F106" s="447"/>
      <c r="G106" s="345"/>
      <c r="H106" s="447"/>
      <c r="I106" s="411"/>
      <c r="J106" s="15"/>
      <c r="K106" s="15"/>
      <c r="L106" s="408" t="str">
        <f t="shared" si="13"/>
        <v/>
      </c>
      <c r="M106" s="459" t="str">
        <f t="shared" si="9"/>
        <v/>
      </c>
      <c r="N106" s="344"/>
      <c r="O106" s="344"/>
      <c r="P106" s="82"/>
      <c r="R106" s="1">
        <v>19.899999999999999</v>
      </c>
      <c r="S106" s="1">
        <v>3</v>
      </c>
      <c r="U106" s="406"/>
      <c r="V106" s="406"/>
      <c r="W106" s="406"/>
      <c r="X106" s="406"/>
      <c r="Y106" s="406"/>
      <c r="Z106" s="406"/>
      <c r="AA106" s="406"/>
      <c r="AB106" s="406"/>
      <c r="AC106" s="406"/>
      <c r="AD106" s="406"/>
      <c r="AE106" s="406"/>
      <c r="AF106" s="406"/>
      <c r="AG106" s="406"/>
      <c r="AH106" s="406"/>
      <c r="AI106" s="406"/>
    </row>
    <row r="107" spans="3:35" ht="14.25" customHeight="1" x14ac:dyDescent="0.15">
      <c r="C107" s="362">
        <f t="shared" si="12"/>
        <v>46</v>
      </c>
      <c r="D107" s="47" t="str">
        <f t="shared" si="8"/>
        <v/>
      </c>
      <c r="E107" s="526"/>
      <c r="F107" s="447"/>
      <c r="G107" s="345"/>
      <c r="H107" s="447"/>
      <c r="I107" s="411"/>
      <c r="J107" s="15"/>
      <c r="K107" s="15"/>
      <c r="L107" s="408" t="str">
        <f t="shared" si="13"/>
        <v/>
      </c>
      <c r="M107" s="459" t="str">
        <f t="shared" si="9"/>
        <v/>
      </c>
      <c r="N107" s="344"/>
      <c r="O107" s="344"/>
      <c r="P107" s="82"/>
      <c r="R107" s="1">
        <v>14</v>
      </c>
      <c r="S107" s="1">
        <v>4</v>
      </c>
      <c r="U107" s="406"/>
      <c r="V107" s="406"/>
      <c r="W107" s="406"/>
      <c r="X107" s="406"/>
      <c r="Y107" s="406"/>
      <c r="Z107" s="406"/>
      <c r="AA107" s="406"/>
      <c r="AB107" s="406"/>
      <c r="AC107" s="406"/>
      <c r="AD107" s="406"/>
      <c r="AE107" s="406"/>
      <c r="AF107" s="406"/>
      <c r="AG107" s="406"/>
      <c r="AH107" s="406"/>
      <c r="AI107" s="406"/>
    </row>
    <row r="108" spans="3:35" ht="14.25" customHeight="1" x14ac:dyDescent="0.15">
      <c r="C108" s="362">
        <f t="shared" si="12"/>
        <v>47</v>
      </c>
      <c r="D108" s="47" t="str">
        <f t="shared" si="8"/>
        <v/>
      </c>
      <c r="E108" s="526"/>
      <c r="F108" s="447"/>
      <c r="G108" s="345"/>
      <c r="H108" s="447"/>
      <c r="I108" s="411"/>
      <c r="J108" s="15"/>
      <c r="K108" s="15"/>
      <c r="L108" s="408" t="str">
        <f t="shared" si="13"/>
        <v/>
      </c>
      <c r="M108" s="459" t="str">
        <f t="shared" si="9"/>
        <v/>
      </c>
      <c r="N108" s="344"/>
      <c r="O108" s="344"/>
      <c r="P108" s="82"/>
      <c r="R108" s="1">
        <v>19.899999999999999</v>
      </c>
      <c r="S108" s="1">
        <v>1</v>
      </c>
      <c r="U108" s="406"/>
      <c r="V108" s="406"/>
      <c r="W108" s="406"/>
      <c r="X108" s="406"/>
      <c r="Y108" s="406"/>
      <c r="Z108" s="406"/>
      <c r="AA108" s="406"/>
      <c r="AB108" s="406"/>
      <c r="AC108" s="406"/>
      <c r="AD108" s="406"/>
      <c r="AE108" s="406"/>
      <c r="AF108" s="406"/>
      <c r="AG108" s="406"/>
      <c r="AH108" s="406"/>
      <c r="AI108" s="406"/>
    </row>
    <row r="109" spans="3:35" ht="14.25" customHeight="1" x14ac:dyDescent="0.15">
      <c r="C109" s="362">
        <f t="shared" si="12"/>
        <v>48</v>
      </c>
      <c r="D109" s="47" t="str">
        <f t="shared" si="8"/>
        <v/>
      </c>
      <c r="E109" s="526"/>
      <c r="F109" s="447"/>
      <c r="G109" s="345"/>
      <c r="H109" s="447"/>
      <c r="I109" s="411"/>
      <c r="J109" s="15"/>
      <c r="K109" s="15"/>
      <c r="L109" s="408" t="str">
        <f t="shared" si="13"/>
        <v/>
      </c>
      <c r="M109" s="459" t="str">
        <f t="shared" si="9"/>
        <v/>
      </c>
      <c r="N109" s="344"/>
      <c r="O109" s="344"/>
      <c r="P109" s="82"/>
      <c r="R109" s="1">
        <v>71</v>
      </c>
      <c r="S109" s="1">
        <v>2</v>
      </c>
      <c r="U109" s="406"/>
      <c r="V109" s="406"/>
      <c r="W109" s="406"/>
      <c r="X109" s="406"/>
      <c r="Y109" s="406"/>
      <c r="Z109" s="406"/>
      <c r="AA109" s="406"/>
      <c r="AB109" s="406"/>
      <c r="AC109" s="406"/>
      <c r="AD109" s="406"/>
      <c r="AE109" s="406"/>
      <c r="AF109" s="406"/>
      <c r="AG109" s="406"/>
      <c r="AH109" s="406"/>
      <c r="AI109" s="406"/>
    </row>
    <row r="110" spans="3:35" ht="14.25" customHeight="1" x14ac:dyDescent="0.15">
      <c r="C110" s="362">
        <f t="shared" si="12"/>
        <v>49</v>
      </c>
      <c r="D110" s="47" t="str">
        <f t="shared" si="8"/>
        <v/>
      </c>
      <c r="E110" s="526"/>
      <c r="F110" s="447"/>
      <c r="G110" s="345"/>
      <c r="H110" s="447"/>
      <c r="I110" s="411"/>
      <c r="J110" s="15"/>
      <c r="K110" s="15"/>
      <c r="L110" s="408" t="str">
        <f t="shared" si="13"/>
        <v/>
      </c>
      <c r="M110" s="459" t="str">
        <f t="shared" si="9"/>
        <v/>
      </c>
      <c r="N110" s="344"/>
      <c r="O110" s="344"/>
      <c r="P110" s="82"/>
      <c r="R110" s="1">
        <v>11.1</v>
      </c>
      <c r="S110" s="1">
        <v>4</v>
      </c>
      <c r="U110" s="406"/>
      <c r="V110" s="406"/>
      <c r="W110" s="406"/>
      <c r="X110" s="406"/>
      <c r="Y110" s="406"/>
      <c r="Z110" s="406"/>
      <c r="AA110" s="406"/>
      <c r="AB110" s="406"/>
      <c r="AC110" s="406"/>
      <c r="AD110" s="406"/>
      <c r="AE110" s="406"/>
      <c r="AF110" s="406"/>
      <c r="AG110" s="406"/>
      <c r="AH110" s="406"/>
      <c r="AI110" s="406"/>
    </row>
    <row r="111" spans="3:35" ht="14.25" customHeight="1" x14ac:dyDescent="0.15">
      <c r="C111" s="362">
        <f t="shared" si="12"/>
        <v>50</v>
      </c>
      <c r="D111" s="47" t="str">
        <f t="shared" si="8"/>
        <v/>
      </c>
      <c r="E111" s="526"/>
      <c r="F111" s="447"/>
      <c r="G111" s="345"/>
      <c r="H111" s="447"/>
      <c r="I111" s="411"/>
      <c r="J111" s="15"/>
      <c r="K111" s="15"/>
      <c r="L111" s="408" t="str">
        <f t="shared" si="13"/>
        <v/>
      </c>
      <c r="M111" s="459" t="str">
        <f t="shared" si="9"/>
        <v/>
      </c>
      <c r="N111" s="344"/>
      <c r="O111" s="344"/>
      <c r="P111" s="82"/>
      <c r="R111" s="1">
        <v>71</v>
      </c>
      <c r="S111" s="1">
        <v>8</v>
      </c>
      <c r="U111" s="406"/>
      <c r="V111" s="406"/>
      <c r="W111" s="406"/>
      <c r="X111" s="406"/>
      <c r="Y111" s="406"/>
      <c r="Z111" s="406"/>
      <c r="AA111" s="406"/>
      <c r="AB111" s="406"/>
      <c r="AC111" s="406"/>
      <c r="AD111" s="406"/>
      <c r="AE111" s="406"/>
      <c r="AF111" s="406"/>
      <c r="AG111" s="406"/>
      <c r="AH111" s="406"/>
      <c r="AI111" s="406"/>
    </row>
    <row r="112" spans="3:35" ht="14.25" customHeight="1" x14ac:dyDescent="0.15">
      <c r="C112" s="362">
        <f t="shared" si="12"/>
        <v>51</v>
      </c>
      <c r="D112" s="47" t="str">
        <f t="shared" si="8"/>
        <v/>
      </c>
      <c r="E112" s="526"/>
      <c r="F112" s="447"/>
      <c r="G112" s="345"/>
      <c r="H112" s="447"/>
      <c r="I112" s="411"/>
      <c r="J112" s="15"/>
      <c r="K112" s="15"/>
      <c r="L112" s="408" t="str">
        <f t="shared" si="13"/>
        <v/>
      </c>
      <c r="M112" s="459" t="str">
        <f t="shared" si="9"/>
        <v/>
      </c>
      <c r="N112" s="344"/>
      <c r="O112" s="344"/>
      <c r="P112" s="82"/>
      <c r="R112" s="1" t="s">
        <v>589</v>
      </c>
      <c r="S112" s="1" t="s">
        <v>589</v>
      </c>
      <c r="U112" s="406"/>
      <c r="V112" s="406"/>
      <c r="W112" s="406"/>
      <c r="X112" s="406"/>
      <c r="Y112" s="406"/>
      <c r="Z112" s="406"/>
      <c r="AA112" s="406"/>
      <c r="AB112" s="406"/>
      <c r="AC112" s="406"/>
      <c r="AD112" s="406"/>
      <c r="AE112" s="406"/>
      <c r="AF112" s="406"/>
      <c r="AG112" s="406"/>
      <c r="AH112" s="406"/>
      <c r="AI112" s="406"/>
    </row>
    <row r="113" spans="3:35" ht="14.25" customHeight="1" x14ac:dyDescent="0.15">
      <c r="C113" s="362">
        <f t="shared" si="12"/>
        <v>52</v>
      </c>
      <c r="D113" s="47" t="str">
        <f t="shared" si="8"/>
        <v/>
      </c>
      <c r="E113" s="526"/>
      <c r="F113" s="447"/>
      <c r="G113" s="345"/>
      <c r="H113" s="447"/>
      <c r="I113" s="411"/>
      <c r="J113" s="15"/>
      <c r="K113" s="15"/>
      <c r="L113" s="408" t="str">
        <f t="shared" si="13"/>
        <v/>
      </c>
      <c r="M113" s="459" t="str">
        <f t="shared" si="9"/>
        <v/>
      </c>
      <c r="N113" s="344"/>
      <c r="O113" s="344"/>
      <c r="P113" s="82"/>
      <c r="R113" s="1">
        <v>23.5</v>
      </c>
      <c r="S113" s="1">
        <v>9</v>
      </c>
      <c r="U113" s="406"/>
      <c r="V113" s="406"/>
      <c r="W113" s="406"/>
      <c r="X113" s="406"/>
      <c r="Y113" s="406"/>
      <c r="Z113" s="406"/>
      <c r="AA113" s="406"/>
      <c r="AB113" s="406"/>
      <c r="AC113" s="406"/>
      <c r="AD113" s="406"/>
      <c r="AE113" s="406"/>
      <c r="AF113" s="406"/>
      <c r="AG113" s="406"/>
      <c r="AH113" s="406"/>
      <c r="AI113" s="406"/>
    </row>
    <row r="114" spans="3:35" ht="14.25" customHeight="1" x14ac:dyDescent="0.15">
      <c r="C114" s="362">
        <f t="shared" si="12"/>
        <v>53</v>
      </c>
      <c r="D114" s="47" t="str">
        <f t="shared" si="8"/>
        <v/>
      </c>
      <c r="E114" s="526"/>
      <c r="F114" s="447"/>
      <c r="G114" s="345"/>
      <c r="H114" s="447"/>
      <c r="I114" s="411"/>
      <c r="J114" s="15"/>
      <c r="K114" s="15"/>
      <c r="L114" s="408" t="str">
        <f t="shared" si="13"/>
        <v/>
      </c>
      <c r="M114" s="459" t="str">
        <f t="shared" si="9"/>
        <v/>
      </c>
      <c r="N114" s="344"/>
      <c r="O114" s="344"/>
      <c r="P114" s="82"/>
      <c r="R114" s="1">
        <v>19.899999999999999</v>
      </c>
      <c r="S114" s="1">
        <v>6</v>
      </c>
      <c r="U114" s="406"/>
      <c r="V114" s="406"/>
      <c r="W114" s="406"/>
      <c r="X114" s="406"/>
      <c r="Y114" s="406"/>
      <c r="Z114" s="406"/>
      <c r="AA114" s="406"/>
      <c r="AB114" s="406"/>
      <c r="AC114" s="406"/>
      <c r="AD114" s="406"/>
      <c r="AE114" s="406"/>
      <c r="AF114" s="406"/>
      <c r="AG114" s="406"/>
      <c r="AH114" s="406"/>
      <c r="AI114" s="406"/>
    </row>
    <row r="115" spans="3:35" ht="14.25" customHeight="1" x14ac:dyDescent="0.15">
      <c r="C115" s="362">
        <f t="shared" si="12"/>
        <v>54</v>
      </c>
      <c r="D115" s="47" t="str">
        <f t="shared" si="8"/>
        <v/>
      </c>
      <c r="E115" s="526"/>
      <c r="F115" s="447"/>
      <c r="G115" s="345"/>
      <c r="H115" s="447"/>
      <c r="I115" s="411"/>
      <c r="J115" s="15"/>
      <c r="K115" s="15"/>
      <c r="L115" s="408" t="str">
        <f t="shared" si="13"/>
        <v/>
      </c>
      <c r="M115" s="459" t="str">
        <f t="shared" si="9"/>
        <v/>
      </c>
      <c r="N115" s="344"/>
      <c r="O115" s="344"/>
      <c r="P115" s="82"/>
      <c r="R115" s="1">
        <v>14</v>
      </c>
      <c r="S115" s="1">
        <v>4</v>
      </c>
      <c r="U115" s="406"/>
      <c r="V115" s="406"/>
      <c r="W115" s="406"/>
      <c r="X115" s="406"/>
      <c r="Y115" s="406"/>
      <c r="Z115" s="406"/>
      <c r="AA115" s="406"/>
      <c r="AB115" s="406"/>
      <c r="AC115" s="406"/>
      <c r="AD115" s="406"/>
      <c r="AE115" s="406"/>
      <c r="AF115" s="406"/>
      <c r="AG115" s="406"/>
      <c r="AH115" s="406"/>
      <c r="AI115" s="406"/>
    </row>
    <row r="116" spans="3:35" ht="14.25" customHeight="1" x14ac:dyDescent="0.15">
      <c r="C116" s="362">
        <f t="shared" si="12"/>
        <v>55</v>
      </c>
      <c r="D116" s="47" t="str">
        <f t="shared" si="8"/>
        <v/>
      </c>
      <c r="E116" s="526"/>
      <c r="F116" s="447"/>
      <c r="G116" s="345"/>
      <c r="H116" s="447"/>
      <c r="I116" s="411"/>
      <c r="J116" s="15"/>
      <c r="K116" s="15"/>
      <c r="L116" s="408" t="str">
        <f t="shared" si="13"/>
        <v/>
      </c>
      <c r="M116" s="459" t="str">
        <f t="shared" si="9"/>
        <v/>
      </c>
      <c r="N116" s="344"/>
      <c r="O116" s="344"/>
      <c r="P116" s="82"/>
      <c r="R116" s="1">
        <v>35.5</v>
      </c>
      <c r="S116" s="1">
        <v>24</v>
      </c>
      <c r="U116" s="406"/>
      <c r="V116" s="406"/>
      <c r="W116" s="406"/>
      <c r="X116" s="406"/>
      <c r="Y116" s="406"/>
      <c r="Z116" s="406"/>
      <c r="AA116" s="406"/>
      <c r="AB116" s="406"/>
      <c r="AC116" s="406"/>
      <c r="AD116" s="406"/>
      <c r="AE116" s="406"/>
      <c r="AF116" s="406"/>
      <c r="AG116" s="406"/>
      <c r="AH116" s="406"/>
      <c r="AI116" s="406"/>
    </row>
    <row r="117" spans="3:35" ht="14.25" customHeight="1" x14ac:dyDescent="0.15">
      <c r="C117" s="362">
        <f t="shared" si="12"/>
        <v>56</v>
      </c>
      <c r="D117" s="47" t="str">
        <f t="shared" si="8"/>
        <v/>
      </c>
      <c r="E117" s="526"/>
      <c r="F117" s="447"/>
      <c r="G117" s="345"/>
      <c r="H117" s="447"/>
      <c r="I117" s="411"/>
      <c r="J117" s="15"/>
      <c r="K117" s="15"/>
      <c r="L117" s="408" t="str">
        <f t="shared" si="13"/>
        <v/>
      </c>
      <c r="M117" s="459" t="str">
        <f t="shared" si="9"/>
        <v/>
      </c>
      <c r="N117" s="344"/>
      <c r="O117" s="344"/>
      <c r="P117" s="82"/>
      <c r="R117" s="1">
        <v>53.5</v>
      </c>
      <c r="S117" s="1">
        <v>37</v>
      </c>
      <c r="U117" s="406"/>
      <c r="V117" s="406"/>
      <c r="W117" s="406"/>
      <c r="X117" s="406"/>
      <c r="Y117" s="406"/>
      <c r="Z117" s="406"/>
      <c r="AA117" s="406"/>
      <c r="AB117" s="406"/>
      <c r="AC117" s="406"/>
      <c r="AD117" s="406"/>
      <c r="AE117" s="406"/>
      <c r="AF117" s="406"/>
      <c r="AG117" s="406"/>
      <c r="AH117" s="406"/>
      <c r="AI117" s="406"/>
    </row>
    <row r="118" spans="3:35" ht="14.25" customHeight="1" x14ac:dyDescent="0.15">
      <c r="C118" s="362">
        <f t="shared" si="12"/>
        <v>57</v>
      </c>
      <c r="D118" s="47" t="str">
        <f t="shared" si="8"/>
        <v/>
      </c>
      <c r="E118" s="526"/>
      <c r="F118" s="447"/>
      <c r="G118" s="345"/>
      <c r="H118" s="447"/>
      <c r="I118" s="411"/>
      <c r="J118" s="15"/>
      <c r="K118" s="15"/>
      <c r="L118" s="408" t="str">
        <f t="shared" si="13"/>
        <v/>
      </c>
      <c r="M118" s="459" t="str">
        <f t="shared" si="9"/>
        <v/>
      </c>
      <c r="N118" s="344"/>
      <c r="O118" s="344"/>
      <c r="P118" s="82"/>
      <c r="R118" s="1">
        <v>19.899999999999999</v>
      </c>
      <c r="S118" s="1">
        <v>4</v>
      </c>
      <c r="U118" s="406"/>
      <c r="V118" s="406"/>
      <c r="W118" s="406"/>
      <c r="X118" s="406"/>
      <c r="Y118" s="406"/>
      <c r="Z118" s="406"/>
      <c r="AA118" s="406"/>
      <c r="AB118" s="406"/>
      <c r="AC118" s="406"/>
      <c r="AD118" s="406"/>
      <c r="AE118" s="406"/>
      <c r="AF118" s="406"/>
      <c r="AG118" s="406"/>
      <c r="AH118" s="406"/>
      <c r="AI118" s="406"/>
    </row>
    <row r="119" spans="3:35" ht="14.25" customHeight="1" x14ac:dyDescent="0.15">
      <c r="C119" s="362">
        <f t="shared" si="12"/>
        <v>58</v>
      </c>
      <c r="D119" s="47" t="str">
        <f t="shared" si="8"/>
        <v/>
      </c>
      <c r="E119" s="526"/>
      <c r="F119" s="447"/>
      <c r="G119" s="345"/>
      <c r="H119" s="447"/>
      <c r="I119" s="411"/>
      <c r="J119" s="15"/>
      <c r="K119" s="15"/>
      <c r="L119" s="408" t="str">
        <f t="shared" si="13"/>
        <v/>
      </c>
      <c r="M119" s="459" t="str">
        <f t="shared" si="9"/>
        <v/>
      </c>
      <c r="N119" s="344"/>
      <c r="O119" s="344"/>
      <c r="P119" s="82"/>
      <c r="R119" s="1">
        <v>14</v>
      </c>
      <c r="S119" s="1">
        <v>4</v>
      </c>
      <c r="U119" s="406"/>
      <c r="V119" s="406"/>
      <c r="W119" s="406"/>
      <c r="X119" s="406"/>
      <c r="Y119" s="406"/>
      <c r="Z119" s="406"/>
      <c r="AA119" s="406"/>
      <c r="AB119" s="406"/>
      <c r="AC119" s="406"/>
      <c r="AD119" s="406"/>
      <c r="AE119" s="406"/>
      <c r="AF119" s="406"/>
      <c r="AG119" s="406"/>
      <c r="AH119" s="406"/>
      <c r="AI119" s="406"/>
    </row>
    <row r="120" spans="3:35" ht="14.25" customHeight="1" x14ac:dyDescent="0.15">
      <c r="C120" s="362">
        <f t="shared" si="12"/>
        <v>59</v>
      </c>
      <c r="D120" s="47" t="str">
        <f t="shared" si="8"/>
        <v/>
      </c>
      <c r="E120" s="526"/>
      <c r="F120" s="447"/>
      <c r="G120" s="345"/>
      <c r="H120" s="447"/>
      <c r="I120" s="411"/>
      <c r="J120" s="15"/>
      <c r="K120" s="15"/>
      <c r="L120" s="408" t="str">
        <f t="shared" si="13"/>
        <v/>
      </c>
      <c r="M120" s="459" t="str">
        <f t="shared" si="9"/>
        <v/>
      </c>
      <c r="N120" s="344"/>
      <c r="O120" s="344"/>
      <c r="P120" s="82"/>
      <c r="R120" s="1">
        <v>35.5</v>
      </c>
      <c r="S120" s="1">
        <v>8</v>
      </c>
      <c r="U120" s="406"/>
      <c r="V120" s="406"/>
      <c r="W120" s="406"/>
      <c r="X120" s="406"/>
      <c r="Y120" s="406"/>
      <c r="Z120" s="406"/>
      <c r="AA120" s="406"/>
      <c r="AB120" s="406"/>
      <c r="AC120" s="406"/>
      <c r="AD120" s="406"/>
      <c r="AE120" s="406"/>
      <c r="AF120" s="406"/>
      <c r="AG120" s="406"/>
      <c r="AH120" s="406"/>
      <c r="AI120" s="406"/>
    </row>
    <row r="121" spans="3:35" ht="14.25" customHeight="1" x14ac:dyDescent="0.15">
      <c r="C121" s="362">
        <f t="shared" si="12"/>
        <v>60</v>
      </c>
      <c r="D121" s="47" t="str">
        <f t="shared" si="8"/>
        <v/>
      </c>
      <c r="E121" s="526"/>
      <c r="F121" s="447"/>
      <c r="G121" s="345"/>
      <c r="H121" s="447"/>
      <c r="I121" s="411"/>
      <c r="J121" s="15"/>
      <c r="K121" s="15"/>
      <c r="L121" s="408" t="str">
        <f t="shared" si="13"/>
        <v/>
      </c>
      <c r="M121" s="459" t="str">
        <f t="shared" si="9"/>
        <v/>
      </c>
      <c r="N121" s="344"/>
      <c r="O121" s="344"/>
      <c r="P121" s="82"/>
      <c r="R121" s="1">
        <v>19.899999999999999</v>
      </c>
      <c r="S121" s="1">
        <v>20</v>
      </c>
      <c r="U121" s="406"/>
      <c r="V121" s="406"/>
      <c r="W121" s="406"/>
      <c r="X121" s="406"/>
      <c r="Y121" s="406"/>
      <c r="Z121" s="406"/>
      <c r="AA121" s="406"/>
      <c r="AB121" s="406"/>
      <c r="AC121" s="406"/>
      <c r="AD121" s="406"/>
      <c r="AE121" s="406"/>
      <c r="AF121" s="406"/>
      <c r="AG121" s="406"/>
      <c r="AH121" s="406"/>
      <c r="AI121" s="406"/>
    </row>
    <row r="122" spans="3:35" ht="14.25" customHeight="1" x14ac:dyDescent="0.15">
      <c r="C122" s="362">
        <f t="shared" si="12"/>
        <v>61</v>
      </c>
      <c r="D122" s="47" t="str">
        <f t="shared" si="8"/>
        <v/>
      </c>
      <c r="E122" s="526"/>
      <c r="F122" s="447"/>
      <c r="G122" s="345"/>
      <c r="H122" s="447"/>
      <c r="I122" s="411"/>
      <c r="J122" s="15"/>
      <c r="K122" s="15"/>
      <c r="L122" s="408" t="str">
        <f t="shared" si="13"/>
        <v/>
      </c>
      <c r="M122" s="459" t="str">
        <f t="shared" si="9"/>
        <v/>
      </c>
      <c r="N122" s="344"/>
      <c r="O122" s="344"/>
      <c r="P122" s="82"/>
      <c r="R122" s="1">
        <v>35.5</v>
      </c>
      <c r="S122" s="1">
        <v>18</v>
      </c>
      <c r="U122" s="406"/>
      <c r="V122" s="406"/>
      <c r="W122" s="406"/>
      <c r="X122" s="406"/>
      <c r="Y122" s="406"/>
      <c r="Z122" s="406"/>
      <c r="AA122" s="406"/>
      <c r="AB122" s="406"/>
      <c r="AC122" s="406"/>
      <c r="AD122" s="406"/>
      <c r="AE122" s="406"/>
      <c r="AF122" s="406"/>
      <c r="AG122" s="406"/>
      <c r="AH122" s="406"/>
      <c r="AI122" s="406"/>
    </row>
    <row r="123" spans="3:35" ht="14.25" customHeight="1" x14ac:dyDescent="0.15">
      <c r="C123" s="362">
        <f t="shared" si="12"/>
        <v>62</v>
      </c>
      <c r="D123" s="47" t="str">
        <f t="shared" si="8"/>
        <v/>
      </c>
      <c r="E123" s="526"/>
      <c r="F123" s="447"/>
      <c r="G123" s="345"/>
      <c r="H123" s="447"/>
      <c r="I123" s="411"/>
      <c r="J123" s="15"/>
      <c r="K123" s="15"/>
      <c r="L123" s="408" t="str">
        <f t="shared" si="13"/>
        <v/>
      </c>
      <c r="M123" s="459" t="str">
        <f t="shared" si="9"/>
        <v/>
      </c>
      <c r="N123" s="344"/>
      <c r="O123" s="344"/>
      <c r="P123" s="82"/>
      <c r="R123" s="1" t="s">
        <v>589</v>
      </c>
      <c r="S123" s="1" t="s">
        <v>589</v>
      </c>
      <c r="U123" s="406"/>
      <c r="V123" s="406"/>
      <c r="W123" s="406"/>
      <c r="X123" s="406"/>
      <c r="Y123" s="406"/>
      <c r="Z123" s="406"/>
      <c r="AA123" s="406"/>
      <c r="AB123" s="406"/>
      <c r="AC123" s="406"/>
      <c r="AD123" s="406"/>
      <c r="AE123" s="406"/>
      <c r="AF123" s="406"/>
      <c r="AG123" s="406"/>
      <c r="AH123" s="406"/>
      <c r="AI123" s="406"/>
    </row>
    <row r="124" spans="3:35" ht="14.25" customHeight="1" x14ac:dyDescent="0.15">
      <c r="C124" s="362">
        <f t="shared" si="12"/>
        <v>63</v>
      </c>
      <c r="D124" s="47" t="str">
        <f t="shared" si="8"/>
        <v/>
      </c>
      <c r="E124" s="526"/>
      <c r="F124" s="447"/>
      <c r="G124" s="345"/>
      <c r="H124" s="447"/>
      <c r="I124" s="411"/>
      <c r="J124" s="15"/>
      <c r="K124" s="15"/>
      <c r="L124" s="408" t="str">
        <f t="shared" si="13"/>
        <v/>
      </c>
      <c r="M124" s="459" t="str">
        <f t="shared" si="9"/>
        <v/>
      </c>
      <c r="N124" s="344"/>
      <c r="O124" s="344"/>
      <c r="P124" s="82"/>
      <c r="R124" s="1">
        <v>19.899999999999999</v>
      </c>
      <c r="S124" s="1">
        <v>51</v>
      </c>
      <c r="U124" s="406"/>
      <c r="V124" s="406"/>
      <c r="W124" s="406"/>
      <c r="X124" s="406"/>
      <c r="Y124" s="406"/>
      <c r="Z124" s="406"/>
      <c r="AA124" s="406"/>
      <c r="AB124" s="406"/>
      <c r="AC124" s="406"/>
      <c r="AD124" s="406"/>
      <c r="AE124" s="406"/>
      <c r="AF124" s="406"/>
      <c r="AG124" s="406"/>
      <c r="AH124" s="406"/>
      <c r="AI124" s="406"/>
    </row>
    <row r="125" spans="3:35" ht="14.25" customHeight="1" x14ac:dyDescent="0.15">
      <c r="C125" s="362">
        <f t="shared" si="12"/>
        <v>64</v>
      </c>
      <c r="D125" s="47" t="str">
        <f t="shared" si="8"/>
        <v/>
      </c>
      <c r="E125" s="526"/>
      <c r="F125" s="447"/>
      <c r="G125" s="345"/>
      <c r="H125" s="447"/>
      <c r="I125" s="411"/>
      <c r="J125" s="15"/>
      <c r="K125" s="15"/>
      <c r="L125" s="408" t="str">
        <f t="shared" si="13"/>
        <v/>
      </c>
      <c r="M125" s="459" t="str">
        <f t="shared" si="9"/>
        <v/>
      </c>
      <c r="N125" s="344"/>
      <c r="O125" s="344"/>
      <c r="P125" s="82"/>
      <c r="R125" s="1">
        <v>14</v>
      </c>
      <c r="S125" s="1">
        <v>2</v>
      </c>
      <c r="U125" s="406"/>
      <c r="V125" s="406"/>
      <c r="W125" s="406"/>
      <c r="X125" s="406"/>
      <c r="Y125" s="406"/>
      <c r="Z125" s="406"/>
      <c r="AA125" s="406"/>
      <c r="AB125" s="406"/>
      <c r="AC125" s="406"/>
      <c r="AD125" s="406"/>
      <c r="AE125" s="406"/>
      <c r="AF125" s="406"/>
      <c r="AG125" s="406"/>
      <c r="AH125" s="406"/>
      <c r="AI125" s="406"/>
    </row>
    <row r="126" spans="3:35" ht="14.25" customHeight="1" x14ac:dyDescent="0.15">
      <c r="C126" s="362">
        <f t="shared" si="12"/>
        <v>65</v>
      </c>
      <c r="D126" s="47" t="str">
        <f t="shared" ref="D126:D189" si="14">IF(E126="","",IF(E126&lt;=$W$2,"○",""))</f>
        <v/>
      </c>
      <c r="E126" s="526"/>
      <c r="F126" s="447"/>
      <c r="G126" s="345"/>
      <c r="H126" s="447"/>
      <c r="I126" s="411"/>
      <c r="J126" s="15"/>
      <c r="K126" s="15"/>
      <c r="L126" s="408" t="str">
        <f t="shared" si="13"/>
        <v/>
      </c>
      <c r="M126" s="459" t="str">
        <f t="shared" ref="M126:M189" si="15">IF(I126="","",IF(HLOOKUP(I126,$U$5:$AI$7,2,FALSE)&gt;=0.8,"○",""))</f>
        <v/>
      </c>
      <c r="N126" s="344"/>
      <c r="O126" s="344"/>
      <c r="P126" s="82"/>
      <c r="R126" s="1">
        <v>71</v>
      </c>
      <c r="S126" s="1">
        <v>4</v>
      </c>
      <c r="U126" s="406"/>
      <c r="V126" s="406"/>
      <c r="W126" s="406"/>
      <c r="X126" s="406"/>
      <c r="Y126" s="406"/>
      <c r="Z126" s="406"/>
      <c r="AA126" s="406"/>
      <c r="AB126" s="406"/>
      <c r="AC126" s="406"/>
      <c r="AD126" s="406"/>
      <c r="AE126" s="406"/>
      <c r="AF126" s="406"/>
      <c r="AG126" s="406"/>
      <c r="AH126" s="406"/>
      <c r="AI126" s="406"/>
    </row>
    <row r="127" spans="3:35" ht="14.25" customHeight="1" x14ac:dyDescent="0.15">
      <c r="C127" s="362">
        <f t="shared" ref="C127:C190" si="16">C126+1</f>
        <v>66</v>
      </c>
      <c r="D127" s="47" t="str">
        <f t="shared" si="14"/>
        <v/>
      </c>
      <c r="E127" s="526"/>
      <c r="F127" s="447"/>
      <c r="G127" s="345"/>
      <c r="H127" s="447"/>
      <c r="I127" s="411"/>
      <c r="J127" s="15"/>
      <c r="K127" s="15"/>
      <c r="L127" s="408" t="str">
        <f t="shared" ref="L127:L190" si="17">IF(K127="","",J127*K127)</f>
        <v/>
      </c>
      <c r="M127" s="459" t="str">
        <f t="shared" si="15"/>
        <v/>
      </c>
      <c r="N127" s="344"/>
      <c r="O127" s="344"/>
      <c r="P127" s="82"/>
      <c r="R127" s="1">
        <v>11.1</v>
      </c>
      <c r="S127" s="1">
        <v>19</v>
      </c>
      <c r="U127" s="406"/>
      <c r="V127" s="406"/>
      <c r="W127" s="406"/>
      <c r="X127" s="406"/>
      <c r="Y127" s="406"/>
      <c r="Z127" s="406"/>
      <c r="AA127" s="406"/>
      <c r="AB127" s="406"/>
      <c r="AC127" s="406"/>
      <c r="AD127" s="406"/>
      <c r="AE127" s="406"/>
      <c r="AF127" s="406"/>
      <c r="AG127" s="406"/>
      <c r="AH127" s="406"/>
      <c r="AI127" s="406"/>
    </row>
    <row r="128" spans="3:35" ht="14.25" customHeight="1" x14ac:dyDescent="0.15">
      <c r="C128" s="362">
        <f t="shared" si="16"/>
        <v>67</v>
      </c>
      <c r="D128" s="47" t="str">
        <f t="shared" si="14"/>
        <v/>
      </c>
      <c r="E128" s="526"/>
      <c r="F128" s="447"/>
      <c r="G128" s="345"/>
      <c r="H128" s="447"/>
      <c r="I128" s="411"/>
      <c r="J128" s="15"/>
      <c r="K128" s="15"/>
      <c r="L128" s="408" t="str">
        <f t="shared" si="17"/>
        <v/>
      </c>
      <c r="M128" s="459" t="str">
        <f t="shared" si="15"/>
        <v/>
      </c>
      <c r="N128" s="344"/>
      <c r="O128" s="344"/>
      <c r="P128" s="82"/>
      <c r="R128" s="1">
        <v>71</v>
      </c>
      <c r="S128" s="1">
        <v>6</v>
      </c>
      <c r="U128" s="406"/>
      <c r="V128" s="406"/>
      <c r="W128" s="406"/>
      <c r="X128" s="406"/>
      <c r="Y128" s="406"/>
      <c r="Z128" s="406"/>
      <c r="AA128" s="406"/>
      <c r="AB128" s="406"/>
      <c r="AC128" s="406"/>
      <c r="AD128" s="406"/>
      <c r="AE128" s="406"/>
      <c r="AF128" s="406"/>
      <c r="AG128" s="406"/>
      <c r="AH128" s="406"/>
      <c r="AI128" s="406"/>
    </row>
    <row r="129" spans="3:35" ht="14.25" customHeight="1" x14ac:dyDescent="0.15">
      <c r="C129" s="362">
        <f t="shared" si="16"/>
        <v>68</v>
      </c>
      <c r="D129" s="47" t="str">
        <f t="shared" si="14"/>
        <v/>
      </c>
      <c r="E129" s="526"/>
      <c r="F129" s="447"/>
      <c r="G129" s="345"/>
      <c r="H129" s="447"/>
      <c r="I129" s="411"/>
      <c r="J129" s="15"/>
      <c r="K129" s="15"/>
      <c r="L129" s="408" t="str">
        <f t="shared" si="17"/>
        <v/>
      </c>
      <c r="M129" s="459" t="str">
        <f t="shared" si="15"/>
        <v/>
      </c>
      <c r="N129" s="344"/>
      <c r="O129" s="344"/>
      <c r="P129" s="82"/>
      <c r="R129" s="1" t="s">
        <v>589</v>
      </c>
      <c r="S129" s="1" t="s">
        <v>589</v>
      </c>
      <c r="U129" s="406"/>
      <c r="V129" s="406"/>
      <c r="W129" s="406"/>
      <c r="X129" s="406"/>
      <c r="Y129" s="406"/>
      <c r="Z129" s="406"/>
      <c r="AA129" s="406"/>
      <c r="AB129" s="406"/>
      <c r="AC129" s="406"/>
      <c r="AD129" s="406"/>
      <c r="AE129" s="406"/>
      <c r="AF129" s="406"/>
      <c r="AG129" s="406"/>
      <c r="AH129" s="406"/>
      <c r="AI129" s="406"/>
    </row>
    <row r="130" spans="3:35" ht="14.25" customHeight="1" x14ac:dyDescent="0.15">
      <c r="C130" s="362">
        <f t="shared" si="16"/>
        <v>69</v>
      </c>
      <c r="D130" s="47" t="str">
        <f t="shared" si="14"/>
        <v/>
      </c>
      <c r="E130" s="526"/>
      <c r="F130" s="447"/>
      <c r="G130" s="345"/>
      <c r="H130" s="447"/>
      <c r="I130" s="411"/>
      <c r="J130" s="15"/>
      <c r="K130" s="15"/>
      <c r="L130" s="408" t="str">
        <f t="shared" si="17"/>
        <v/>
      </c>
      <c r="M130" s="459" t="str">
        <f t="shared" si="15"/>
        <v/>
      </c>
      <c r="N130" s="344"/>
      <c r="O130" s="344"/>
      <c r="P130" s="82"/>
      <c r="R130" s="1">
        <v>19.899999999999999</v>
      </c>
      <c r="S130" s="1">
        <v>27</v>
      </c>
      <c r="U130" s="406"/>
      <c r="V130" s="406"/>
      <c r="W130" s="406"/>
      <c r="X130" s="406"/>
      <c r="Y130" s="406"/>
      <c r="Z130" s="406"/>
      <c r="AA130" s="406"/>
      <c r="AB130" s="406"/>
      <c r="AC130" s="406"/>
      <c r="AD130" s="406"/>
      <c r="AE130" s="406"/>
      <c r="AF130" s="406"/>
      <c r="AG130" s="406"/>
      <c r="AH130" s="406"/>
      <c r="AI130" s="406"/>
    </row>
    <row r="131" spans="3:35" ht="14.25" customHeight="1" x14ac:dyDescent="0.15">
      <c r="C131" s="362">
        <f t="shared" si="16"/>
        <v>70</v>
      </c>
      <c r="D131" s="47" t="str">
        <f t="shared" si="14"/>
        <v/>
      </c>
      <c r="E131" s="526"/>
      <c r="F131" s="447"/>
      <c r="G131" s="345"/>
      <c r="H131" s="447"/>
      <c r="I131" s="411"/>
      <c r="J131" s="15"/>
      <c r="K131" s="15"/>
      <c r="L131" s="408" t="str">
        <f t="shared" si="17"/>
        <v/>
      </c>
      <c r="M131" s="459" t="str">
        <f t="shared" si="15"/>
        <v/>
      </c>
      <c r="N131" s="344"/>
      <c r="O131" s="344"/>
      <c r="P131" s="82"/>
      <c r="R131" s="1">
        <v>14</v>
      </c>
      <c r="S131" s="1">
        <v>2</v>
      </c>
      <c r="U131" s="406"/>
      <c r="V131" s="406"/>
      <c r="W131" s="406"/>
      <c r="X131" s="406"/>
      <c r="Y131" s="406"/>
      <c r="Z131" s="406"/>
      <c r="AA131" s="406"/>
      <c r="AB131" s="406"/>
      <c r="AC131" s="406"/>
      <c r="AD131" s="406"/>
      <c r="AE131" s="406"/>
      <c r="AF131" s="406"/>
      <c r="AG131" s="406"/>
      <c r="AH131" s="406"/>
      <c r="AI131" s="406"/>
    </row>
    <row r="132" spans="3:35" ht="14.25" customHeight="1" x14ac:dyDescent="0.15">
      <c r="C132" s="362">
        <f t="shared" si="16"/>
        <v>71</v>
      </c>
      <c r="D132" s="47" t="str">
        <f t="shared" si="14"/>
        <v/>
      </c>
      <c r="E132" s="526"/>
      <c r="F132" s="447"/>
      <c r="G132" s="345"/>
      <c r="H132" s="447"/>
      <c r="I132" s="411"/>
      <c r="J132" s="15"/>
      <c r="K132" s="15"/>
      <c r="L132" s="408" t="str">
        <f t="shared" si="17"/>
        <v/>
      </c>
      <c r="M132" s="459" t="str">
        <f t="shared" si="15"/>
        <v/>
      </c>
      <c r="N132" s="344"/>
      <c r="O132" s="344"/>
      <c r="P132" s="82"/>
      <c r="R132" s="1">
        <v>71</v>
      </c>
      <c r="S132" s="1">
        <v>3</v>
      </c>
      <c r="U132" s="406"/>
      <c r="V132" s="406"/>
      <c r="W132" s="406"/>
      <c r="X132" s="406"/>
      <c r="Y132" s="406"/>
      <c r="Z132" s="406"/>
      <c r="AA132" s="406"/>
      <c r="AB132" s="406"/>
      <c r="AC132" s="406"/>
      <c r="AD132" s="406"/>
      <c r="AE132" s="406"/>
      <c r="AF132" s="406"/>
      <c r="AG132" s="406"/>
      <c r="AH132" s="406"/>
      <c r="AI132" s="406"/>
    </row>
    <row r="133" spans="3:35" ht="14.25" customHeight="1" x14ac:dyDescent="0.15">
      <c r="C133" s="362">
        <f t="shared" si="16"/>
        <v>72</v>
      </c>
      <c r="D133" s="47" t="str">
        <f t="shared" si="14"/>
        <v/>
      </c>
      <c r="E133" s="526"/>
      <c r="F133" s="447"/>
      <c r="G133" s="345"/>
      <c r="H133" s="447"/>
      <c r="I133" s="411"/>
      <c r="J133" s="15"/>
      <c r="K133" s="15"/>
      <c r="L133" s="408" t="str">
        <f t="shared" si="17"/>
        <v/>
      </c>
      <c r="M133" s="459" t="str">
        <f t="shared" si="15"/>
        <v/>
      </c>
      <c r="N133" s="344"/>
      <c r="O133" s="344"/>
      <c r="P133" s="82"/>
      <c r="R133" s="1">
        <v>71</v>
      </c>
      <c r="S133" s="1">
        <v>7</v>
      </c>
      <c r="U133" s="406"/>
      <c r="V133" s="406"/>
      <c r="W133" s="406"/>
      <c r="X133" s="406"/>
      <c r="Y133" s="406"/>
      <c r="Z133" s="406"/>
      <c r="AA133" s="406"/>
      <c r="AB133" s="406"/>
      <c r="AC133" s="406"/>
      <c r="AD133" s="406"/>
      <c r="AE133" s="406"/>
      <c r="AF133" s="406"/>
      <c r="AG133" s="406"/>
      <c r="AH133" s="406"/>
      <c r="AI133" s="406"/>
    </row>
    <row r="134" spans="3:35" ht="14.25" customHeight="1" x14ac:dyDescent="0.15">
      <c r="C134" s="362">
        <f t="shared" si="16"/>
        <v>73</v>
      </c>
      <c r="D134" s="47" t="str">
        <f t="shared" si="14"/>
        <v/>
      </c>
      <c r="E134" s="526"/>
      <c r="F134" s="447"/>
      <c r="G134" s="345"/>
      <c r="H134" s="447"/>
      <c r="I134" s="411"/>
      <c r="J134" s="15"/>
      <c r="K134" s="15"/>
      <c r="L134" s="408" t="str">
        <f t="shared" si="17"/>
        <v/>
      </c>
      <c r="M134" s="459" t="str">
        <f t="shared" si="15"/>
        <v/>
      </c>
      <c r="N134" s="344"/>
      <c r="O134" s="344"/>
      <c r="P134" s="82"/>
      <c r="R134" s="1">
        <v>11.1</v>
      </c>
      <c r="S134" s="1">
        <v>6</v>
      </c>
      <c r="U134" s="406"/>
      <c r="V134" s="406"/>
      <c r="W134" s="406"/>
      <c r="X134" s="406"/>
      <c r="Y134" s="406"/>
      <c r="Z134" s="406"/>
      <c r="AA134" s="406"/>
      <c r="AB134" s="406"/>
      <c r="AC134" s="406"/>
      <c r="AD134" s="406"/>
      <c r="AE134" s="406"/>
      <c r="AF134" s="406"/>
      <c r="AG134" s="406"/>
      <c r="AH134" s="406"/>
      <c r="AI134" s="406"/>
    </row>
    <row r="135" spans="3:35" ht="14.25" customHeight="1" x14ac:dyDescent="0.15">
      <c r="C135" s="362">
        <f t="shared" si="16"/>
        <v>74</v>
      </c>
      <c r="D135" s="47" t="str">
        <f t="shared" si="14"/>
        <v/>
      </c>
      <c r="E135" s="526"/>
      <c r="F135" s="447"/>
      <c r="G135" s="345"/>
      <c r="H135" s="447"/>
      <c r="I135" s="411"/>
      <c r="J135" s="15"/>
      <c r="K135" s="15"/>
      <c r="L135" s="408" t="str">
        <f t="shared" si="17"/>
        <v/>
      </c>
      <c r="M135" s="459" t="str">
        <f t="shared" si="15"/>
        <v/>
      </c>
      <c r="N135" s="344"/>
      <c r="O135" s="344"/>
      <c r="P135" s="82"/>
      <c r="R135" s="1">
        <v>71</v>
      </c>
      <c r="S135" s="1">
        <v>4</v>
      </c>
      <c r="U135" s="406"/>
      <c r="V135" s="406"/>
      <c r="W135" s="406"/>
      <c r="X135" s="406"/>
      <c r="Y135" s="406"/>
      <c r="Z135" s="406"/>
      <c r="AA135" s="406"/>
      <c r="AB135" s="406"/>
      <c r="AC135" s="406"/>
      <c r="AD135" s="406"/>
      <c r="AE135" s="406"/>
      <c r="AF135" s="406"/>
      <c r="AG135" s="406"/>
      <c r="AH135" s="406"/>
      <c r="AI135" s="406"/>
    </row>
    <row r="136" spans="3:35" ht="14.25" customHeight="1" x14ac:dyDescent="0.15">
      <c r="C136" s="362">
        <f t="shared" si="16"/>
        <v>75</v>
      </c>
      <c r="D136" s="47" t="str">
        <f t="shared" si="14"/>
        <v/>
      </c>
      <c r="E136" s="526"/>
      <c r="F136" s="447"/>
      <c r="G136" s="345"/>
      <c r="H136" s="447"/>
      <c r="I136" s="411"/>
      <c r="J136" s="15"/>
      <c r="K136" s="15"/>
      <c r="L136" s="408" t="str">
        <f t="shared" si="17"/>
        <v/>
      </c>
      <c r="M136" s="459" t="str">
        <f t="shared" si="15"/>
        <v/>
      </c>
      <c r="N136" s="344"/>
      <c r="O136" s="344"/>
      <c r="P136" s="82"/>
      <c r="R136" s="1" t="s">
        <v>589</v>
      </c>
      <c r="S136" s="1" t="s">
        <v>589</v>
      </c>
      <c r="U136" s="406"/>
      <c r="V136" s="406"/>
      <c r="W136" s="406"/>
      <c r="X136" s="406"/>
      <c r="Y136" s="406"/>
      <c r="Z136" s="406"/>
      <c r="AA136" s="406"/>
      <c r="AB136" s="406"/>
      <c r="AC136" s="406"/>
      <c r="AD136" s="406"/>
      <c r="AE136" s="406"/>
      <c r="AF136" s="406"/>
      <c r="AG136" s="406"/>
      <c r="AH136" s="406"/>
      <c r="AI136" s="406"/>
    </row>
    <row r="137" spans="3:35" ht="14.25" customHeight="1" x14ac:dyDescent="0.15">
      <c r="C137" s="362">
        <f t="shared" si="16"/>
        <v>76</v>
      </c>
      <c r="D137" s="47" t="str">
        <f t="shared" si="14"/>
        <v/>
      </c>
      <c r="E137" s="526"/>
      <c r="F137" s="447"/>
      <c r="G137" s="345"/>
      <c r="H137" s="447"/>
      <c r="I137" s="411"/>
      <c r="J137" s="15"/>
      <c r="K137" s="15"/>
      <c r="L137" s="408" t="str">
        <f t="shared" si="17"/>
        <v/>
      </c>
      <c r="M137" s="459" t="str">
        <f t="shared" si="15"/>
        <v/>
      </c>
      <c r="N137" s="344"/>
      <c r="O137" s="344"/>
      <c r="P137" s="82"/>
      <c r="R137" s="1">
        <v>19.899999999999999</v>
      </c>
      <c r="S137" s="1">
        <v>184</v>
      </c>
      <c r="U137" s="406"/>
      <c r="V137" s="406"/>
      <c r="W137" s="406"/>
      <c r="X137" s="406"/>
      <c r="Y137" s="406"/>
      <c r="Z137" s="406"/>
      <c r="AA137" s="406"/>
      <c r="AB137" s="406"/>
      <c r="AC137" s="406"/>
      <c r="AD137" s="406"/>
      <c r="AE137" s="406"/>
      <c r="AF137" s="406"/>
      <c r="AG137" s="406"/>
      <c r="AH137" s="406"/>
      <c r="AI137" s="406"/>
    </row>
    <row r="138" spans="3:35" ht="14.25" customHeight="1" x14ac:dyDescent="0.15">
      <c r="C138" s="362">
        <f t="shared" si="16"/>
        <v>77</v>
      </c>
      <c r="D138" s="47" t="str">
        <f t="shared" si="14"/>
        <v/>
      </c>
      <c r="E138" s="526"/>
      <c r="F138" s="447"/>
      <c r="G138" s="345"/>
      <c r="H138" s="447"/>
      <c r="I138" s="411"/>
      <c r="J138" s="15"/>
      <c r="K138" s="15"/>
      <c r="L138" s="408" t="str">
        <f t="shared" si="17"/>
        <v/>
      </c>
      <c r="M138" s="459" t="str">
        <f t="shared" si="15"/>
        <v/>
      </c>
      <c r="N138" s="344"/>
      <c r="O138" s="344"/>
      <c r="P138" s="82"/>
      <c r="R138" s="1">
        <v>35.5</v>
      </c>
      <c r="S138" s="1">
        <v>99</v>
      </c>
      <c r="U138" s="406"/>
      <c r="V138" s="406"/>
      <c r="W138" s="406"/>
      <c r="X138" s="406"/>
      <c r="Y138" s="406"/>
      <c r="Z138" s="406"/>
      <c r="AA138" s="406"/>
      <c r="AB138" s="406"/>
      <c r="AC138" s="406"/>
      <c r="AD138" s="406"/>
      <c r="AE138" s="406"/>
      <c r="AF138" s="406"/>
      <c r="AG138" s="406"/>
      <c r="AH138" s="406"/>
      <c r="AI138" s="406"/>
    </row>
    <row r="139" spans="3:35" ht="14.25" customHeight="1" x14ac:dyDescent="0.15">
      <c r="C139" s="362">
        <f t="shared" si="16"/>
        <v>78</v>
      </c>
      <c r="D139" s="47" t="str">
        <f t="shared" si="14"/>
        <v/>
      </c>
      <c r="E139" s="526"/>
      <c r="F139" s="447"/>
      <c r="G139" s="345"/>
      <c r="H139" s="447"/>
      <c r="I139" s="411"/>
      <c r="J139" s="15"/>
      <c r="K139" s="15"/>
      <c r="L139" s="408" t="str">
        <f t="shared" si="17"/>
        <v/>
      </c>
      <c r="M139" s="459" t="str">
        <f t="shared" si="15"/>
        <v/>
      </c>
      <c r="N139" s="344"/>
      <c r="O139" s="344"/>
      <c r="P139" s="82"/>
      <c r="R139" s="1">
        <v>40</v>
      </c>
      <c r="S139" s="1">
        <v>104</v>
      </c>
      <c r="U139" s="406"/>
      <c r="V139" s="406"/>
      <c r="W139" s="406"/>
      <c r="X139" s="406"/>
      <c r="Y139" s="406"/>
      <c r="Z139" s="406"/>
      <c r="AA139" s="406"/>
      <c r="AB139" s="406"/>
      <c r="AC139" s="406"/>
      <c r="AD139" s="406"/>
      <c r="AE139" s="406"/>
      <c r="AF139" s="406"/>
      <c r="AG139" s="406"/>
      <c r="AH139" s="406"/>
      <c r="AI139" s="406"/>
    </row>
    <row r="140" spans="3:35" ht="14.25" customHeight="1" x14ac:dyDescent="0.15">
      <c r="C140" s="362">
        <f t="shared" si="16"/>
        <v>79</v>
      </c>
      <c r="D140" s="47" t="str">
        <f t="shared" si="14"/>
        <v/>
      </c>
      <c r="E140" s="526"/>
      <c r="F140" s="447"/>
      <c r="G140" s="345"/>
      <c r="H140" s="447"/>
      <c r="I140" s="411"/>
      <c r="J140" s="15"/>
      <c r="K140" s="15"/>
      <c r="L140" s="408" t="str">
        <f t="shared" si="17"/>
        <v/>
      </c>
      <c r="M140" s="459" t="str">
        <f t="shared" si="15"/>
        <v/>
      </c>
      <c r="N140" s="344"/>
      <c r="O140" s="344"/>
      <c r="P140" s="82"/>
      <c r="R140" s="1">
        <v>19.899999999999999</v>
      </c>
      <c r="S140" s="1">
        <v>57</v>
      </c>
      <c r="U140" s="406"/>
      <c r="V140" s="406"/>
      <c r="W140" s="406"/>
      <c r="X140" s="406"/>
      <c r="Y140" s="406"/>
      <c r="Z140" s="406"/>
      <c r="AA140" s="406"/>
      <c r="AB140" s="406"/>
      <c r="AC140" s="406"/>
      <c r="AD140" s="406"/>
      <c r="AE140" s="406"/>
      <c r="AF140" s="406"/>
      <c r="AG140" s="406"/>
      <c r="AH140" s="406"/>
      <c r="AI140" s="406"/>
    </row>
    <row r="141" spans="3:35" ht="14.25" customHeight="1" x14ac:dyDescent="0.15">
      <c r="C141" s="362">
        <f t="shared" si="16"/>
        <v>80</v>
      </c>
      <c r="D141" s="47" t="str">
        <f t="shared" si="14"/>
        <v/>
      </c>
      <c r="E141" s="526"/>
      <c r="F141" s="447"/>
      <c r="G141" s="345"/>
      <c r="H141" s="447"/>
      <c r="I141" s="411"/>
      <c r="J141" s="15"/>
      <c r="K141" s="15"/>
      <c r="L141" s="408" t="str">
        <f t="shared" si="17"/>
        <v/>
      </c>
      <c r="M141" s="459" t="str">
        <f t="shared" si="15"/>
        <v/>
      </c>
      <c r="N141" s="344"/>
      <c r="O141" s="344"/>
      <c r="P141" s="82"/>
      <c r="R141" s="1">
        <v>23.5</v>
      </c>
      <c r="S141" s="1">
        <v>28</v>
      </c>
      <c r="U141" s="406"/>
      <c r="V141" s="406"/>
      <c r="W141" s="406"/>
      <c r="X141" s="406"/>
      <c r="Y141" s="406"/>
      <c r="Z141" s="406"/>
      <c r="AA141" s="406"/>
      <c r="AB141" s="406"/>
      <c r="AC141" s="406"/>
      <c r="AD141" s="406"/>
      <c r="AE141" s="406"/>
      <c r="AF141" s="406"/>
      <c r="AG141" s="406"/>
      <c r="AH141" s="406"/>
      <c r="AI141" s="406"/>
    </row>
    <row r="142" spans="3:35" ht="14.25" customHeight="1" x14ac:dyDescent="0.15">
      <c r="C142" s="362">
        <f t="shared" si="16"/>
        <v>81</v>
      </c>
      <c r="D142" s="47" t="str">
        <f t="shared" si="14"/>
        <v/>
      </c>
      <c r="E142" s="526"/>
      <c r="F142" s="447"/>
      <c r="G142" s="345"/>
      <c r="H142" s="447"/>
      <c r="I142" s="411"/>
      <c r="J142" s="15"/>
      <c r="K142" s="15"/>
      <c r="L142" s="408" t="str">
        <f t="shared" si="17"/>
        <v/>
      </c>
      <c r="M142" s="459" t="str">
        <f t="shared" si="15"/>
        <v/>
      </c>
      <c r="N142" s="344"/>
      <c r="O142" s="344"/>
      <c r="P142" s="82"/>
      <c r="R142" s="1">
        <v>213</v>
      </c>
      <c r="S142" s="1">
        <v>33</v>
      </c>
      <c r="U142" s="406"/>
      <c r="V142" s="406"/>
      <c r="W142" s="406"/>
      <c r="X142" s="406"/>
      <c r="Y142" s="406"/>
      <c r="Z142" s="406"/>
      <c r="AA142" s="406"/>
      <c r="AB142" s="406"/>
      <c r="AC142" s="406"/>
      <c r="AD142" s="406"/>
      <c r="AE142" s="406"/>
      <c r="AF142" s="406"/>
      <c r="AG142" s="406"/>
      <c r="AH142" s="406"/>
      <c r="AI142" s="406"/>
    </row>
    <row r="143" spans="3:35" ht="14.25" customHeight="1" x14ac:dyDescent="0.15">
      <c r="C143" s="362">
        <f t="shared" si="16"/>
        <v>82</v>
      </c>
      <c r="D143" s="47" t="str">
        <f t="shared" si="14"/>
        <v/>
      </c>
      <c r="E143" s="526"/>
      <c r="F143" s="447"/>
      <c r="G143" s="345"/>
      <c r="H143" s="447"/>
      <c r="I143" s="411"/>
      <c r="J143" s="15"/>
      <c r="K143" s="15"/>
      <c r="L143" s="408" t="str">
        <f t="shared" si="17"/>
        <v/>
      </c>
      <c r="M143" s="459" t="str">
        <f t="shared" si="15"/>
        <v/>
      </c>
      <c r="N143" s="344"/>
      <c r="O143" s="344"/>
      <c r="P143" s="82"/>
      <c r="R143" s="1">
        <v>71</v>
      </c>
      <c r="S143" s="1">
        <v>5</v>
      </c>
    </row>
    <row r="144" spans="3:35" ht="14.25" customHeight="1" x14ac:dyDescent="0.15">
      <c r="C144" s="362">
        <f t="shared" si="16"/>
        <v>83</v>
      </c>
      <c r="D144" s="47" t="str">
        <f t="shared" si="14"/>
        <v/>
      </c>
      <c r="E144" s="526"/>
      <c r="F144" s="447"/>
      <c r="G144" s="345"/>
      <c r="H144" s="447"/>
      <c r="I144" s="411"/>
      <c r="J144" s="15"/>
      <c r="K144" s="15"/>
      <c r="L144" s="408" t="str">
        <f t="shared" si="17"/>
        <v/>
      </c>
      <c r="M144" s="459" t="str">
        <f t="shared" si="15"/>
        <v/>
      </c>
      <c r="N144" s="344"/>
      <c r="O144" s="344"/>
      <c r="P144" s="82"/>
      <c r="R144" s="1">
        <v>71</v>
      </c>
      <c r="S144" s="1">
        <v>6</v>
      </c>
    </row>
    <row r="145" spans="3:19" ht="14.25" customHeight="1" x14ac:dyDescent="0.15">
      <c r="C145" s="362">
        <f t="shared" si="16"/>
        <v>84</v>
      </c>
      <c r="D145" s="47" t="str">
        <f t="shared" si="14"/>
        <v/>
      </c>
      <c r="E145" s="526"/>
      <c r="F145" s="447"/>
      <c r="G145" s="345"/>
      <c r="H145" s="447"/>
      <c r="I145" s="411"/>
      <c r="J145" s="15"/>
      <c r="K145" s="15"/>
      <c r="L145" s="408" t="str">
        <f t="shared" si="17"/>
        <v/>
      </c>
      <c r="M145" s="459" t="str">
        <f t="shared" si="15"/>
        <v/>
      </c>
      <c r="N145" s="344"/>
      <c r="O145" s="344"/>
      <c r="P145" s="82"/>
      <c r="R145" s="1">
        <v>11.9</v>
      </c>
      <c r="S145" s="1">
        <v>2</v>
      </c>
    </row>
    <row r="146" spans="3:19" ht="14.25" customHeight="1" x14ac:dyDescent="0.15">
      <c r="C146" s="362">
        <f t="shared" si="16"/>
        <v>85</v>
      </c>
      <c r="D146" s="47" t="str">
        <f t="shared" si="14"/>
        <v/>
      </c>
      <c r="E146" s="526"/>
      <c r="F146" s="447"/>
      <c r="G146" s="345"/>
      <c r="H146" s="447"/>
      <c r="I146" s="411"/>
      <c r="J146" s="15"/>
      <c r="K146" s="15"/>
      <c r="L146" s="408" t="str">
        <f t="shared" si="17"/>
        <v/>
      </c>
      <c r="M146" s="459" t="str">
        <f t="shared" si="15"/>
        <v/>
      </c>
      <c r="N146" s="344"/>
      <c r="O146" s="344"/>
      <c r="P146" s="82"/>
      <c r="R146" s="1">
        <v>71</v>
      </c>
      <c r="S146" s="1">
        <v>3</v>
      </c>
    </row>
    <row r="147" spans="3:19" ht="14.25" customHeight="1" x14ac:dyDescent="0.15">
      <c r="C147" s="362">
        <f t="shared" si="16"/>
        <v>86</v>
      </c>
      <c r="D147" s="47" t="str">
        <f t="shared" si="14"/>
        <v/>
      </c>
      <c r="E147" s="526"/>
      <c r="F147" s="447"/>
      <c r="G147" s="345"/>
      <c r="H147" s="447"/>
      <c r="I147" s="411"/>
      <c r="J147" s="15"/>
      <c r="K147" s="15"/>
      <c r="L147" s="408" t="str">
        <f t="shared" si="17"/>
        <v/>
      </c>
      <c r="M147" s="459" t="str">
        <f t="shared" si="15"/>
        <v/>
      </c>
      <c r="N147" s="344"/>
      <c r="O147" s="344"/>
      <c r="P147" s="82"/>
      <c r="R147" s="1" t="s">
        <v>589</v>
      </c>
      <c r="S147" s="1" t="s">
        <v>589</v>
      </c>
    </row>
    <row r="148" spans="3:19" ht="14.25" customHeight="1" x14ac:dyDescent="0.15">
      <c r="C148" s="362">
        <f t="shared" si="16"/>
        <v>87</v>
      </c>
      <c r="D148" s="47" t="str">
        <f t="shared" si="14"/>
        <v/>
      </c>
      <c r="E148" s="526"/>
      <c r="F148" s="447"/>
      <c r="G148" s="345"/>
      <c r="H148" s="447"/>
      <c r="I148" s="411"/>
      <c r="J148" s="15"/>
      <c r="K148" s="15"/>
      <c r="L148" s="408" t="str">
        <f t="shared" si="17"/>
        <v/>
      </c>
      <c r="M148" s="459" t="str">
        <f t="shared" si="15"/>
        <v/>
      </c>
      <c r="N148" s="344"/>
      <c r="O148" s="344"/>
      <c r="P148" s="82"/>
      <c r="R148" s="1">
        <v>35</v>
      </c>
      <c r="S148" s="1">
        <v>88</v>
      </c>
    </row>
    <row r="149" spans="3:19" ht="14.25" customHeight="1" x14ac:dyDescent="0.15">
      <c r="C149" s="362">
        <f t="shared" si="16"/>
        <v>88</v>
      </c>
      <c r="D149" s="47" t="str">
        <f t="shared" si="14"/>
        <v/>
      </c>
      <c r="E149" s="526"/>
      <c r="F149" s="447"/>
      <c r="G149" s="345"/>
      <c r="H149" s="447"/>
      <c r="I149" s="411"/>
      <c r="J149" s="15"/>
      <c r="K149" s="15"/>
      <c r="L149" s="408" t="str">
        <f t="shared" si="17"/>
        <v/>
      </c>
      <c r="M149" s="459" t="str">
        <f t="shared" si="15"/>
        <v/>
      </c>
      <c r="N149" s="344"/>
      <c r="O149" s="344"/>
      <c r="P149" s="82"/>
      <c r="R149" s="1">
        <v>23.5</v>
      </c>
      <c r="S149" s="1">
        <v>82</v>
      </c>
    </row>
    <row r="150" spans="3:19" ht="14.25" customHeight="1" x14ac:dyDescent="0.15">
      <c r="C150" s="362">
        <f t="shared" si="16"/>
        <v>89</v>
      </c>
      <c r="D150" s="47" t="str">
        <f t="shared" si="14"/>
        <v/>
      </c>
      <c r="E150" s="526"/>
      <c r="F150" s="447"/>
      <c r="G150" s="345"/>
      <c r="H150" s="447"/>
      <c r="I150" s="411"/>
      <c r="J150" s="15"/>
      <c r="K150" s="15"/>
      <c r="L150" s="408" t="str">
        <f t="shared" si="17"/>
        <v/>
      </c>
      <c r="M150" s="459" t="str">
        <f t="shared" si="15"/>
        <v/>
      </c>
      <c r="N150" s="344"/>
      <c r="O150" s="344"/>
      <c r="P150" s="82"/>
      <c r="R150" s="1" t="s">
        <v>589</v>
      </c>
      <c r="S150" s="1" t="s">
        <v>589</v>
      </c>
    </row>
    <row r="151" spans="3:19" ht="14.25" customHeight="1" x14ac:dyDescent="0.15">
      <c r="C151" s="362">
        <f t="shared" si="16"/>
        <v>90</v>
      </c>
      <c r="D151" s="47" t="str">
        <f t="shared" si="14"/>
        <v/>
      </c>
      <c r="E151" s="526"/>
      <c r="F151" s="447"/>
      <c r="G151" s="345"/>
      <c r="H151" s="447"/>
      <c r="I151" s="411"/>
      <c r="J151" s="15"/>
      <c r="K151" s="15"/>
      <c r="L151" s="408" t="str">
        <f t="shared" si="17"/>
        <v/>
      </c>
      <c r="M151" s="459" t="str">
        <f t="shared" si="15"/>
        <v/>
      </c>
      <c r="N151" s="344"/>
      <c r="O151" s="344"/>
      <c r="P151" s="82"/>
      <c r="R151" s="1">
        <v>35</v>
      </c>
      <c r="S151" s="1">
        <v>59</v>
      </c>
    </row>
    <row r="152" spans="3:19" ht="14.25" customHeight="1" x14ac:dyDescent="0.15">
      <c r="C152" s="362">
        <f t="shared" si="16"/>
        <v>91</v>
      </c>
      <c r="D152" s="47" t="str">
        <f t="shared" si="14"/>
        <v/>
      </c>
      <c r="E152" s="526"/>
      <c r="F152" s="447"/>
      <c r="G152" s="345"/>
      <c r="H152" s="447"/>
      <c r="I152" s="411"/>
      <c r="J152" s="15"/>
      <c r="K152" s="15"/>
      <c r="L152" s="408" t="str">
        <f t="shared" si="17"/>
        <v/>
      </c>
      <c r="M152" s="459" t="str">
        <f t="shared" si="15"/>
        <v/>
      </c>
      <c r="N152" s="344"/>
      <c r="O152" s="344"/>
      <c r="P152" s="82"/>
      <c r="R152" s="1">
        <v>19.899999999999999</v>
      </c>
      <c r="S152" s="1">
        <v>6</v>
      </c>
    </row>
    <row r="153" spans="3:19" ht="14.25" customHeight="1" x14ac:dyDescent="0.15">
      <c r="C153" s="362">
        <f t="shared" si="16"/>
        <v>92</v>
      </c>
      <c r="D153" s="47" t="str">
        <f t="shared" si="14"/>
        <v/>
      </c>
      <c r="E153" s="526"/>
      <c r="F153" s="447"/>
      <c r="G153" s="345"/>
      <c r="H153" s="447"/>
      <c r="I153" s="411"/>
      <c r="J153" s="15"/>
      <c r="K153" s="15"/>
      <c r="L153" s="408" t="str">
        <f t="shared" si="17"/>
        <v/>
      </c>
      <c r="M153" s="459" t="str">
        <f t="shared" si="15"/>
        <v/>
      </c>
      <c r="N153" s="344"/>
      <c r="O153" s="344"/>
      <c r="P153" s="82"/>
      <c r="R153" s="1">
        <v>14</v>
      </c>
      <c r="S153" s="1">
        <v>2</v>
      </c>
    </row>
    <row r="154" spans="3:19" ht="14.25" customHeight="1" x14ac:dyDescent="0.15">
      <c r="C154" s="362">
        <f t="shared" si="16"/>
        <v>93</v>
      </c>
      <c r="D154" s="47" t="str">
        <f t="shared" si="14"/>
        <v/>
      </c>
      <c r="E154" s="526"/>
      <c r="F154" s="447"/>
      <c r="G154" s="345"/>
      <c r="H154" s="447"/>
      <c r="I154" s="411"/>
      <c r="J154" s="15"/>
      <c r="K154" s="15"/>
      <c r="L154" s="408" t="str">
        <f t="shared" si="17"/>
        <v/>
      </c>
      <c r="M154" s="459" t="str">
        <f t="shared" si="15"/>
        <v/>
      </c>
      <c r="N154" s="344"/>
      <c r="O154" s="344"/>
      <c r="P154" s="82"/>
      <c r="R154" s="1" t="s">
        <v>589</v>
      </c>
      <c r="S154" s="1" t="s">
        <v>589</v>
      </c>
    </row>
    <row r="155" spans="3:19" ht="14.25" customHeight="1" x14ac:dyDescent="0.15">
      <c r="C155" s="362">
        <f t="shared" si="16"/>
        <v>94</v>
      </c>
      <c r="D155" s="47" t="str">
        <f t="shared" si="14"/>
        <v/>
      </c>
      <c r="E155" s="526"/>
      <c r="F155" s="447"/>
      <c r="G155" s="345"/>
      <c r="H155" s="447"/>
      <c r="I155" s="411"/>
      <c r="J155" s="15"/>
      <c r="K155" s="15"/>
      <c r="L155" s="408" t="str">
        <f t="shared" si="17"/>
        <v/>
      </c>
      <c r="M155" s="459" t="str">
        <f t="shared" si="15"/>
        <v/>
      </c>
      <c r="N155" s="344"/>
      <c r="O155" s="344"/>
      <c r="P155" s="82"/>
      <c r="R155" s="1">
        <v>35</v>
      </c>
      <c r="S155" s="1">
        <v>66</v>
      </c>
    </row>
    <row r="156" spans="3:19" ht="14.25" customHeight="1" x14ac:dyDescent="0.15">
      <c r="C156" s="362">
        <f t="shared" si="16"/>
        <v>95</v>
      </c>
      <c r="D156" s="47" t="str">
        <f t="shared" si="14"/>
        <v/>
      </c>
      <c r="E156" s="526"/>
      <c r="F156" s="447"/>
      <c r="G156" s="345"/>
      <c r="H156" s="447"/>
      <c r="I156" s="411"/>
      <c r="J156" s="15"/>
      <c r="K156" s="15"/>
      <c r="L156" s="408" t="str">
        <f t="shared" si="17"/>
        <v/>
      </c>
      <c r="M156" s="459" t="str">
        <f t="shared" si="15"/>
        <v/>
      </c>
      <c r="N156" s="344"/>
      <c r="O156" s="344"/>
      <c r="P156" s="82"/>
      <c r="R156" s="1">
        <v>40</v>
      </c>
      <c r="S156" s="1">
        <v>18</v>
      </c>
    </row>
    <row r="157" spans="3:19" ht="14.25" customHeight="1" x14ac:dyDescent="0.15">
      <c r="C157" s="362">
        <f t="shared" si="16"/>
        <v>96</v>
      </c>
      <c r="D157" s="47" t="str">
        <f t="shared" si="14"/>
        <v/>
      </c>
      <c r="E157" s="526"/>
      <c r="F157" s="447"/>
      <c r="G157" s="345"/>
      <c r="H157" s="447"/>
      <c r="I157" s="411"/>
      <c r="J157" s="15"/>
      <c r="K157" s="15"/>
      <c r="L157" s="408" t="str">
        <f t="shared" si="17"/>
        <v/>
      </c>
      <c r="M157" s="459" t="str">
        <f t="shared" si="15"/>
        <v/>
      </c>
      <c r="N157" s="344"/>
      <c r="O157" s="344"/>
      <c r="P157" s="82"/>
      <c r="R157" s="1">
        <v>33.1</v>
      </c>
      <c r="S157" s="1">
        <v>41</v>
      </c>
    </row>
    <row r="158" spans="3:19" ht="14.25" customHeight="1" x14ac:dyDescent="0.15">
      <c r="C158" s="362">
        <f t="shared" si="16"/>
        <v>97</v>
      </c>
      <c r="D158" s="47" t="str">
        <f t="shared" si="14"/>
        <v/>
      </c>
      <c r="E158" s="526"/>
      <c r="F158" s="447"/>
      <c r="G158" s="345"/>
      <c r="H158" s="447"/>
      <c r="I158" s="411"/>
      <c r="J158" s="15"/>
      <c r="K158" s="15"/>
      <c r="L158" s="408" t="str">
        <f t="shared" si="17"/>
        <v/>
      </c>
      <c r="M158" s="459" t="str">
        <f t="shared" si="15"/>
        <v/>
      </c>
      <c r="N158" s="344"/>
      <c r="O158" s="344"/>
      <c r="P158" s="82"/>
      <c r="R158" s="1">
        <v>40</v>
      </c>
      <c r="S158" s="1">
        <v>10</v>
      </c>
    </row>
    <row r="159" spans="3:19" ht="14.25" customHeight="1" x14ac:dyDescent="0.15">
      <c r="C159" s="362">
        <f t="shared" si="16"/>
        <v>98</v>
      </c>
      <c r="D159" s="47" t="str">
        <f t="shared" si="14"/>
        <v/>
      </c>
      <c r="E159" s="526"/>
      <c r="F159" s="447"/>
      <c r="G159" s="345"/>
      <c r="H159" s="447"/>
      <c r="I159" s="411"/>
      <c r="J159" s="15"/>
      <c r="K159" s="15"/>
      <c r="L159" s="408" t="str">
        <f t="shared" si="17"/>
        <v/>
      </c>
      <c r="M159" s="459" t="str">
        <f t="shared" si="15"/>
        <v/>
      </c>
      <c r="N159" s="344"/>
      <c r="O159" s="344"/>
      <c r="P159" s="82"/>
      <c r="R159" s="1">
        <v>20</v>
      </c>
      <c r="S159" s="1">
        <v>2</v>
      </c>
    </row>
    <row r="160" spans="3:19" ht="14.25" customHeight="1" x14ac:dyDescent="0.15">
      <c r="C160" s="362">
        <f t="shared" si="16"/>
        <v>99</v>
      </c>
      <c r="D160" s="47" t="str">
        <f t="shared" si="14"/>
        <v/>
      </c>
      <c r="E160" s="526"/>
      <c r="F160" s="447"/>
      <c r="G160" s="345"/>
      <c r="H160" s="447"/>
      <c r="I160" s="411"/>
      <c r="J160" s="15"/>
      <c r="K160" s="15"/>
      <c r="L160" s="408" t="str">
        <f t="shared" si="17"/>
        <v/>
      </c>
      <c r="M160" s="459" t="str">
        <f t="shared" si="15"/>
        <v/>
      </c>
      <c r="N160" s="344"/>
      <c r="O160" s="344"/>
      <c r="P160" s="82"/>
      <c r="R160" s="1">
        <v>23.5</v>
      </c>
      <c r="S160" s="1">
        <v>5</v>
      </c>
    </row>
    <row r="161" spans="3:19" ht="14.25" customHeight="1" x14ac:dyDescent="0.15">
      <c r="C161" s="362">
        <f t="shared" si="16"/>
        <v>100</v>
      </c>
      <c r="D161" s="47" t="str">
        <f t="shared" si="14"/>
        <v/>
      </c>
      <c r="E161" s="526"/>
      <c r="F161" s="447"/>
      <c r="G161" s="345"/>
      <c r="H161" s="447"/>
      <c r="I161" s="411"/>
      <c r="J161" s="15"/>
      <c r="K161" s="15"/>
      <c r="L161" s="408" t="str">
        <f t="shared" si="17"/>
        <v/>
      </c>
      <c r="M161" s="459" t="str">
        <f t="shared" si="15"/>
        <v/>
      </c>
      <c r="N161" s="344"/>
      <c r="O161" s="344"/>
      <c r="P161" s="82"/>
      <c r="R161" s="1">
        <v>114.7</v>
      </c>
      <c r="S161" s="1">
        <v>9</v>
      </c>
    </row>
    <row r="162" spans="3:19" ht="14.25" customHeight="1" x14ac:dyDescent="0.15">
      <c r="C162" s="362">
        <f t="shared" si="16"/>
        <v>101</v>
      </c>
      <c r="D162" s="47" t="str">
        <f t="shared" si="14"/>
        <v/>
      </c>
      <c r="E162" s="526"/>
      <c r="F162" s="447"/>
      <c r="G162" s="345"/>
      <c r="H162" s="447"/>
      <c r="I162" s="411"/>
      <c r="J162" s="15"/>
      <c r="K162" s="15"/>
      <c r="L162" s="408" t="str">
        <f t="shared" si="17"/>
        <v/>
      </c>
      <c r="M162" s="459" t="str">
        <f t="shared" si="15"/>
        <v/>
      </c>
      <c r="N162" s="344"/>
      <c r="O162" s="344"/>
      <c r="P162" s="82"/>
      <c r="R162" s="1" t="s">
        <v>589</v>
      </c>
      <c r="S162" s="1" t="s">
        <v>589</v>
      </c>
    </row>
    <row r="163" spans="3:19" ht="14.25" customHeight="1" x14ac:dyDescent="0.15">
      <c r="C163" s="362">
        <f t="shared" si="16"/>
        <v>102</v>
      </c>
      <c r="D163" s="47" t="str">
        <f t="shared" si="14"/>
        <v/>
      </c>
      <c r="E163" s="526"/>
      <c r="F163" s="447"/>
      <c r="G163" s="345"/>
      <c r="H163" s="447"/>
      <c r="I163" s="411"/>
      <c r="J163" s="15"/>
      <c r="K163" s="15"/>
      <c r="L163" s="408" t="str">
        <f t="shared" si="17"/>
        <v/>
      </c>
      <c r="M163" s="459" t="str">
        <f t="shared" si="15"/>
        <v/>
      </c>
      <c r="N163" s="344"/>
      <c r="O163" s="344"/>
      <c r="P163" s="82"/>
      <c r="R163" s="1">
        <v>35</v>
      </c>
      <c r="S163" s="1">
        <v>24</v>
      </c>
    </row>
    <row r="164" spans="3:19" ht="14.25" customHeight="1" x14ac:dyDescent="0.15">
      <c r="C164" s="362">
        <f t="shared" si="16"/>
        <v>103</v>
      </c>
      <c r="D164" s="47" t="str">
        <f t="shared" si="14"/>
        <v/>
      </c>
      <c r="E164" s="526"/>
      <c r="F164" s="447"/>
      <c r="G164" s="345"/>
      <c r="H164" s="447"/>
      <c r="I164" s="411"/>
      <c r="J164" s="15"/>
      <c r="K164" s="15"/>
      <c r="L164" s="408" t="str">
        <f t="shared" si="17"/>
        <v/>
      </c>
      <c r="M164" s="459" t="str">
        <f t="shared" si="15"/>
        <v/>
      </c>
      <c r="N164" s="344"/>
      <c r="O164" s="344"/>
      <c r="P164" s="82"/>
      <c r="R164" s="1">
        <v>19.899999999999999</v>
      </c>
      <c r="S164" s="1">
        <v>5</v>
      </c>
    </row>
    <row r="165" spans="3:19" ht="14.25" customHeight="1" x14ac:dyDescent="0.15">
      <c r="C165" s="362">
        <f t="shared" si="16"/>
        <v>104</v>
      </c>
      <c r="D165" s="47" t="str">
        <f t="shared" si="14"/>
        <v/>
      </c>
      <c r="E165" s="526"/>
      <c r="F165" s="447"/>
      <c r="G165" s="345"/>
      <c r="H165" s="447"/>
      <c r="I165" s="411"/>
      <c r="J165" s="15"/>
      <c r="K165" s="15"/>
      <c r="L165" s="408" t="str">
        <f t="shared" si="17"/>
        <v/>
      </c>
      <c r="M165" s="459" t="str">
        <f t="shared" si="15"/>
        <v/>
      </c>
      <c r="N165" s="344"/>
      <c r="O165" s="344"/>
      <c r="P165" s="82"/>
      <c r="R165" s="1">
        <v>71</v>
      </c>
      <c r="S165" s="1">
        <v>21</v>
      </c>
    </row>
    <row r="166" spans="3:19" ht="14.25" customHeight="1" x14ac:dyDescent="0.15">
      <c r="C166" s="362">
        <f t="shared" si="16"/>
        <v>105</v>
      </c>
      <c r="D166" s="47" t="str">
        <f t="shared" si="14"/>
        <v/>
      </c>
      <c r="E166" s="526"/>
      <c r="F166" s="447"/>
      <c r="G166" s="345"/>
      <c r="H166" s="447"/>
      <c r="I166" s="411"/>
      <c r="J166" s="15"/>
      <c r="K166" s="15"/>
      <c r="L166" s="408" t="str">
        <f t="shared" si="17"/>
        <v/>
      </c>
      <c r="M166" s="459" t="str">
        <f t="shared" si="15"/>
        <v/>
      </c>
      <c r="N166" s="344"/>
      <c r="O166" s="344"/>
      <c r="P166" s="82"/>
      <c r="R166" s="1">
        <v>71</v>
      </c>
      <c r="S166" s="1">
        <v>6</v>
      </c>
    </row>
    <row r="167" spans="3:19" ht="14.25" customHeight="1" x14ac:dyDescent="0.15">
      <c r="C167" s="362">
        <f t="shared" si="16"/>
        <v>106</v>
      </c>
      <c r="D167" s="47" t="str">
        <f t="shared" si="14"/>
        <v/>
      </c>
      <c r="E167" s="526"/>
      <c r="F167" s="447"/>
      <c r="G167" s="345"/>
      <c r="H167" s="447"/>
      <c r="I167" s="411"/>
      <c r="J167" s="15"/>
      <c r="K167" s="15"/>
      <c r="L167" s="408" t="str">
        <f t="shared" si="17"/>
        <v/>
      </c>
      <c r="M167" s="459" t="str">
        <f t="shared" si="15"/>
        <v/>
      </c>
      <c r="N167" s="344"/>
      <c r="O167" s="344"/>
      <c r="P167" s="82"/>
      <c r="R167" s="1">
        <v>35</v>
      </c>
      <c r="S167" s="1">
        <v>4</v>
      </c>
    </row>
    <row r="168" spans="3:19" ht="14.25" customHeight="1" x14ac:dyDescent="0.15">
      <c r="C168" s="362">
        <f t="shared" si="16"/>
        <v>107</v>
      </c>
      <c r="D168" s="47" t="str">
        <f t="shared" si="14"/>
        <v/>
      </c>
      <c r="E168" s="526"/>
      <c r="F168" s="447"/>
      <c r="G168" s="345"/>
      <c r="H168" s="447"/>
      <c r="I168" s="411"/>
      <c r="J168" s="15"/>
      <c r="K168" s="15"/>
      <c r="L168" s="408" t="str">
        <f t="shared" si="17"/>
        <v/>
      </c>
      <c r="M168" s="459" t="str">
        <f t="shared" si="15"/>
        <v/>
      </c>
      <c r="N168" s="344"/>
      <c r="O168" s="344"/>
      <c r="P168" s="82"/>
      <c r="R168" s="1">
        <v>71</v>
      </c>
      <c r="S168" s="1">
        <v>2</v>
      </c>
    </row>
    <row r="169" spans="3:19" ht="14.25" customHeight="1" x14ac:dyDescent="0.15">
      <c r="C169" s="362">
        <f t="shared" si="16"/>
        <v>108</v>
      </c>
      <c r="D169" s="47" t="str">
        <f t="shared" si="14"/>
        <v/>
      </c>
      <c r="E169" s="526"/>
      <c r="F169" s="447"/>
      <c r="G169" s="345"/>
      <c r="H169" s="447"/>
      <c r="I169" s="411"/>
      <c r="J169" s="15"/>
      <c r="K169" s="15"/>
      <c r="L169" s="408" t="str">
        <f t="shared" si="17"/>
        <v/>
      </c>
      <c r="M169" s="459" t="str">
        <f t="shared" si="15"/>
        <v/>
      </c>
      <c r="N169" s="344"/>
      <c r="O169" s="344"/>
      <c r="P169" s="82"/>
      <c r="R169" s="1">
        <v>71</v>
      </c>
      <c r="S169" s="1">
        <v>3</v>
      </c>
    </row>
    <row r="170" spans="3:19" ht="14.25" customHeight="1" x14ac:dyDescent="0.15">
      <c r="C170" s="362">
        <f t="shared" si="16"/>
        <v>109</v>
      </c>
      <c r="D170" s="47" t="str">
        <f t="shared" si="14"/>
        <v/>
      </c>
      <c r="E170" s="526"/>
      <c r="F170" s="447"/>
      <c r="G170" s="345"/>
      <c r="H170" s="447"/>
      <c r="I170" s="411"/>
      <c r="J170" s="15"/>
      <c r="K170" s="15"/>
      <c r="L170" s="408" t="str">
        <f t="shared" si="17"/>
        <v/>
      </c>
      <c r="M170" s="459" t="str">
        <f t="shared" si="15"/>
        <v/>
      </c>
      <c r="N170" s="344"/>
      <c r="O170" s="344"/>
      <c r="P170" s="82"/>
      <c r="R170" s="1" t="s">
        <v>589</v>
      </c>
      <c r="S170" s="1" t="s">
        <v>589</v>
      </c>
    </row>
    <row r="171" spans="3:19" ht="14.25" customHeight="1" x14ac:dyDescent="0.15">
      <c r="C171" s="362">
        <f t="shared" si="16"/>
        <v>110</v>
      </c>
      <c r="D171" s="47" t="str">
        <f t="shared" si="14"/>
        <v/>
      </c>
      <c r="E171" s="526"/>
      <c r="F171" s="447"/>
      <c r="G171" s="345"/>
      <c r="H171" s="447"/>
      <c r="I171" s="411"/>
      <c r="J171" s="15"/>
      <c r="K171" s="15"/>
      <c r="L171" s="408" t="str">
        <f t="shared" si="17"/>
        <v/>
      </c>
      <c r="M171" s="459" t="str">
        <f t="shared" si="15"/>
        <v/>
      </c>
      <c r="N171" s="344"/>
      <c r="O171" s="344"/>
      <c r="P171" s="82"/>
      <c r="R171" s="1">
        <v>40</v>
      </c>
      <c r="S171" s="1">
        <v>14</v>
      </c>
    </row>
    <row r="172" spans="3:19" ht="14.25" customHeight="1" x14ac:dyDescent="0.15">
      <c r="C172" s="362">
        <f t="shared" si="16"/>
        <v>111</v>
      </c>
      <c r="D172" s="47" t="str">
        <f t="shared" si="14"/>
        <v/>
      </c>
      <c r="E172" s="526"/>
      <c r="F172" s="447"/>
      <c r="G172" s="345"/>
      <c r="H172" s="447"/>
      <c r="I172" s="411"/>
      <c r="J172" s="15"/>
      <c r="K172" s="15"/>
      <c r="L172" s="408" t="str">
        <f t="shared" si="17"/>
        <v/>
      </c>
      <c r="M172" s="459" t="str">
        <f t="shared" si="15"/>
        <v/>
      </c>
      <c r="N172" s="344"/>
      <c r="O172" s="344"/>
      <c r="P172" s="82"/>
      <c r="R172" s="1">
        <v>19.899999999999999</v>
      </c>
      <c r="S172" s="1">
        <v>2</v>
      </c>
    </row>
    <row r="173" spans="3:19" ht="14.25" customHeight="1" x14ac:dyDescent="0.15">
      <c r="C173" s="362">
        <f t="shared" si="16"/>
        <v>112</v>
      </c>
      <c r="D173" s="47" t="str">
        <f t="shared" si="14"/>
        <v/>
      </c>
      <c r="E173" s="526"/>
      <c r="F173" s="447"/>
      <c r="G173" s="345"/>
      <c r="H173" s="447"/>
      <c r="I173" s="411"/>
      <c r="J173" s="15"/>
      <c r="K173" s="15"/>
      <c r="L173" s="408" t="str">
        <f t="shared" si="17"/>
        <v/>
      </c>
      <c r="M173" s="459" t="str">
        <f t="shared" si="15"/>
        <v/>
      </c>
      <c r="N173" s="344"/>
      <c r="O173" s="344"/>
      <c r="P173" s="82"/>
      <c r="R173" s="1">
        <v>14</v>
      </c>
      <c r="S173" s="1">
        <v>4</v>
      </c>
    </row>
    <row r="174" spans="3:19" ht="14.25" customHeight="1" x14ac:dyDescent="0.15">
      <c r="C174" s="362">
        <f t="shared" si="16"/>
        <v>113</v>
      </c>
      <c r="D174" s="47" t="str">
        <f t="shared" si="14"/>
        <v/>
      </c>
      <c r="E174" s="526"/>
      <c r="F174" s="447"/>
      <c r="G174" s="345"/>
      <c r="H174" s="447"/>
      <c r="I174" s="411"/>
      <c r="J174" s="15"/>
      <c r="K174" s="15"/>
      <c r="L174" s="408" t="str">
        <f t="shared" si="17"/>
        <v/>
      </c>
      <c r="M174" s="459" t="str">
        <f t="shared" si="15"/>
        <v/>
      </c>
      <c r="N174" s="344"/>
      <c r="O174" s="344"/>
      <c r="P174" s="82"/>
      <c r="R174" s="1" t="s">
        <v>589</v>
      </c>
      <c r="S174" s="1" t="s">
        <v>589</v>
      </c>
    </row>
    <row r="175" spans="3:19" ht="14.25" customHeight="1" x14ac:dyDescent="0.15">
      <c r="C175" s="362">
        <f t="shared" si="16"/>
        <v>114</v>
      </c>
      <c r="D175" s="47" t="str">
        <f t="shared" si="14"/>
        <v/>
      </c>
      <c r="E175" s="526"/>
      <c r="F175" s="447"/>
      <c r="G175" s="345"/>
      <c r="H175" s="447"/>
      <c r="I175" s="411"/>
      <c r="J175" s="15"/>
      <c r="K175" s="15"/>
      <c r="L175" s="408" t="str">
        <f t="shared" si="17"/>
        <v/>
      </c>
      <c r="M175" s="459" t="str">
        <f t="shared" si="15"/>
        <v/>
      </c>
      <c r="N175" s="344"/>
      <c r="O175" s="344"/>
      <c r="P175" s="82"/>
      <c r="R175" s="1">
        <v>22.5</v>
      </c>
      <c r="S175" s="1">
        <v>5</v>
      </c>
    </row>
    <row r="176" spans="3:19" ht="14.25" customHeight="1" x14ac:dyDescent="0.15">
      <c r="C176" s="362">
        <f t="shared" si="16"/>
        <v>115</v>
      </c>
      <c r="D176" s="47" t="str">
        <f t="shared" si="14"/>
        <v/>
      </c>
      <c r="E176" s="526"/>
      <c r="F176" s="447"/>
      <c r="G176" s="345"/>
      <c r="H176" s="447"/>
      <c r="I176" s="411"/>
      <c r="J176" s="15"/>
      <c r="K176" s="15"/>
      <c r="L176" s="408" t="str">
        <f t="shared" si="17"/>
        <v/>
      </c>
      <c r="M176" s="459" t="str">
        <f t="shared" si="15"/>
        <v/>
      </c>
      <c r="N176" s="344"/>
      <c r="O176" s="344"/>
      <c r="P176" s="82"/>
      <c r="R176" s="1">
        <v>19.899999999999999</v>
      </c>
      <c r="S176" s="1">
        <v>29</v>
      </c>
    </row>
    <row r="177" spans="3:19" ht="14.25" customHeight="1" x14ac:dyDescent="0.15">
      <c r="C177" s="362">
        <f t="shared" si="16"/>
        <v>116</v>
      </c>
      <c r="D177" s="47" t="str">
        <f t="shared" si="14"/>
        <v/>
      </c>
      <c r="E177" s="526"/>
      <c r="F177" s="447"/>
      <c r="G177" s="345"/>
      <c r="H177" s="447"/>
      <c r="I177" s="411"/>
      <c r="J177" s="15"/>
      <c r="K177" s="15"/>
      <c r="L177" s="408" t="str">
        <f t="shared" si="17"/>
        <v/>
      </c>
      <c r="M177" s="459" t="str">
        <f t="shared" si="15"/>
        <v/>
      </c>
      <c r="N177" s="344"/>
      <c r="O177" s="344"/>
      <c r="P177" s="82"/>
      <c r="R177" s="1">
        <v>40</v>
      </c>
      <c r="S177" s="1">
        <v>6</v>
      </c>
    </row>
    <row r="178" spans="3:19" ht="14.25" customHeight="1" x14ac:dyDescent="0.15">
      <c r="C178" s="362">
        <f t="shared" si="16"/>
        <v>117</v>
      </c>
      <c r="D178" s="47" t="str">
        <f t="shared" si="14"/>
        <v/>
      </c>
      <c r="E178" s="526"/>
      <c r="F178" s="447"/>
      <c r="G178" s="345"/>
      <c r="H178" s="447"/>
      <c r="I178" s="411"/>
      <c r="J178" s="15"/>
      <c r="K178" s="15"/>
      <c r="L178" s="408" t="str">
        <f t="shared" si="17"/>
        <v/>
      </c>
      <c r="M178" s="459" t="str">
        <f t="shared" si="15"/>
        <v/>
      </c>
      <c r="N178" s="344"/>
      <c r="O178" s="344"/>
      <c r="P178" s="82"/>
      <c r="R178" s="1" t="s">
        <v>589</v>
      </c>
      <c r="S178" s="1" t="s">
        <v>589</v>
      </c>
    </row>
    <row r="179" spans="3:19" ht="14.25" customHeight="1" x14ac:dyDescent="0.15">
      <c r="C179" s="362">
        <f t="shared" si="16"/>
        <v>118</v>
      </c>
      <c r="D179" s="47" t="str">
        <f t="shared" si="14"/>
        <v/>
      </c>
      <c r="E179" s="526"/>
      <c r="F179" s="447"/>
      <c r="G179" s="345"/>
      <c r="H179" s="447"/>
      <c r="I179" s="411"/>
      <c r="J179" s="15"/>
      <c r="K179" s="15"/>
      <c r="L179" s="408" t="str">
        <f t="shared" si="17"/>
        <v/>
      </c>
      <c r="M179" s="459" t="str">
        <f t="shared" si="15"/>
        <v/>
      </c>
      <c r="N179" s="344"/>
      <c r="O179" s="344"/>
      <c r="P179" s="82"/>
      <c r="R179" s="1">
        <v>16.5</v>
      </c>
      <c r="S179" s="1">
        <v>60</v>
      </c>
    </row>
    <row r="180" spans="3:19" ht="14.25" customHeight="1" x14ac:dyDescent="0.15">
      <c r="C180" s="362">
        <f t="shared" si="16"/>
        <v>119</v>
      </c>
      <c r="D180" s="47" t="str">
        <f t="shared" si="14"/>
        <v/>
      </c>
      <c r="E180" s="526"/>
      <c r="F180" s="447"/>
      <c r="G180" s="345"/>
      <c r="H180" s="447"/>
      <c r="I180" s="411"/>
      <c r="J180" s="15"/>
      <c r="K180" s="15"/>
      <c r="L180" s="408" t="str">
        <f t="shared" si="17"/>
        <v/>
      </c>
      <c r="M180" s="459" t="str">
        <f t="shared" si="15"/>
        <v/>
      </c>
      <c r="N180" s="344"/>
      <c r="O180" s="344"/>
      <c r="P180" s="82"/>
      <c r="R180" s="1">
        <v>35.299999999999997</v>
      </c>
      <c r="S180" s="1">
        <v>20</v>
      </c>
    </row>
    <row r="181" spans="3:19" ht="14.25" customHeight="1" x14ac:dyDescent="0.15">
      <c r="C181" s="362">
        <f t="shared" si="16"/>
        <v>120</v>
      </c>
      <c r="D181" s="47" t="str">
        <f t="shared" si="14"/>
        <v/>
      </c>
      <c r="E181" s="526"/>
      <c r="F181" s="447"/>
      <c r="G181" s="345"/>
      <c r="H181" s="447"/>
      <c r="I181" s="411"/>
      <c r="J181" s="15"/>
      <c r="K181" s="15"/>
      <c r="L181" s="408" t="str">
        <f t="shared" si="17"/>
        <v/>
      </c>
      <c r="M181" s="459" t="str">
        <f t="shared" si="15"/>
        <v/>
      </c>
      <c r="N181" s="344"/>
      <c r="O181" s="344"/>
      <c r="P181" s="82"/>
      <c r="R181" s="1">
        <v>35</v>
      </c>
      <c r="S181" s="1">
        <v>50</v>
      </c>
    </row>
    <row r="182" spans="3:19" ht="14.25" customHeight="1" x14ac:dyDescent="0.15">
      <c r="C182" s="362">
        <f t="shared" si="16"/>
        <v>121</v>
      </c>
      <c r="D182" s="47" t="str">
        <f t="shared" si="14"/>
        <v/>
      </c>
      <c r="E182" s="526"/>
      <c r="F182" s="447"/>
      <c r="G182" s="345"/>
      <c r="H182" s="447"/>
      <c r="I182" s="411"/>
      <c r="J182" s="15"/>
      <c r="K182" s="15"/>
      <c r="L182" s="408" t="str">
        <f t="shared" si="17"/>
        <v/>
      </c>
      <c r="M182" s="459" t="str">
        <f t="shared" si="15"/>
        <v/>
      </c>
      <c r="N182" s="344"/>
      <c r="O182" s="344"/>
      <c r="P182" s="82"/>
      <c r="R182" s="1">
        <v>23.5</v>
      </c>
      <c r="S182" s="1">
        <v>4</v>
      </c>
    </row>
    <row r="183" spans="3:19" ht="14.25" customHeight="1" x14ac:dyDescent="0.15">
      <c r="C183" s="362">
        <f t="shared" si="16"/>
        <v>122</v>
      </c>
      <c r="D183" s="47" t="str">
        <f t="shared" si="14"/>
        <v/>
      </c>
      <c r="E183" s="526"/>
      <c r="F183" s="447"/>
      <c r="G183" s="345"/>
      <c r="H183" s="447"/>
      <c r="I183" s="411"/>
      <c r="J183" s="15"/>
      <c r="K183" s="15"/>
      <c r="L183" s="408" t="str">
        <f t="shared" si="17"/>
        <v/>
      </c>
      <c r="M183" s="459" t="str">
        <f t="shared" si="15"/>
        <v/>
      </c>
      <c r="N183" s="344"/>
      <c r="O183" s="344"/>
      <c r="P183" s="82"/>
      <c r="R183" s="1" t="s">
        <v>589</v>
      </c>
      <c r="S183" s="1" t="s">
        <v>589</v>
      </c>
    </row>
    <row r="184" spans="3:19" ht="14.25" customHeight="1" x14ac:dyDescent="0.15">
      <c r="C184" s="362">
        <f t="shared" si="16"/>
        <v>123</v>
      </c>
      <c r="D184" s="47" t="str">
        <f t="shared" si="14"/>
        <v/>
      </c>
      <c r="E184" s="526"/>
      <c r="F184" s="447"/>
      <c r="G184" s="345"/>
      <c r="H184" s="447"/>
      <c r="I184" s="411"/>
      <c r="J184" s="15"/>
      <c r="K184" s="15"/>
      <c r="L184" s="408" t="str">
        <f t="shared" si="17"/>
        <v/>
      </c>
      <c r="M184" s="459" t="str">
        <f t="shared" si="15"/>
        <v/>
      </c>
      <c r="N184" s="344"/>
      <c r="O184" s="344"/>
      <c r="P184" s="82"/>
      <c r="R184" s="1">
        <v>213</v>
      </c>
      <c r="S184" s="1">
        <v>9</v>
      </c>
    </row>
    <row r="185" spans="3:19" ht="14.25" customHeight="1" x14ac:dyDescent="0.15">
      <c r="C185" s="362">
        <f t="shared" si="16"/>
        <v>124</v>
      </c>
      <c r="D185" s="47" t="str">
        <f t="shared" si="14"/>
        <v/>
      </c>
      <c r="E185" s="526"/>
      <c r="F185" s="447"/>
      <c r="G185" s="345"/>
      <c r="H185" s="447"/>
      <c r="I185" s="411"/>
      <c r="J185" s="15"/>
      <c r="K185" s="15"/>
      <c r="L185" s="408" t="str">
        <f t="shared" si="17"/>
        <v/>
      </c>
      <c r="M185" s="459" t="str">
        <f t="shared" si="15"/>
        <v/>
      </c>
      <c r="N185" s="344"/>
      <c r="O185" s="344"/>
      <c r="P185" s="82"/>
      <c r="R185" s="1">
        <v>11.1</v>
      </c>
      <c r="S185" s="1">
        <v>7</v>
      </c>
    </row>
    <row r="186" spans="3:19" ht="14.25" customHeight="1" x14ac:dyDescent="0.15">
      <c r="C186" s="362">
        <f t="shared" si="16"/>
        <v>125</v>
      </c>
      <c r="D186" s="47" t="str">
        <f t="shared" si="14"/>
        <v/>
      </c>
      <c r="E186" s="526"/>
      <c r="F186" s="447"/>
      <c r="G186" s="345"/>
      <c r="H186" s="447"/>
      <c r="I186" s="411"/>
      <c r="J186" s="15"/>
      <c r="K186" s="15"/>
      <c r="L186" s="408" t="str">
        <f t="shared" si="17"/>
        <v/>
      </c>
      <c r="M186" s="459" t="str">
        <f t="shared" si="15"/>
        <v/>
      </c>
      <c r="N186" s="344"/>
      <c r="O186" s="344"/>
      <c r="P186" s="82"/>
      <c r="R186" s="1">
        <v>19.899999999999999</v>
      </c>
      <c r="S186" s="1">
        <v>40</v>
      </c>
    </row>
    <row r="187" spans="3:19" ht="14.25" customHeight="1" x14ac:dyDescent="0.15">
      <c r="C187" s="362">
        <f t="shared" si="16"/>
        <v>126</v>
      </c>
      <c r="D187" s="47" t="str">
        <f t="shared" si="14"/>
        <v/>
      </c>
      <c r="E187" s="526"/>
      <c r="F187" s="447"/>
      <c r="G187" s="345"/>
      <c r="H187" s="447"/>
      <c r="I187" s="411"/>
      <c r="J187" s="15"/>
      <c r="K187" s="15"/>
      <c r="L187" s="408" t="str">
        <f t="shared" si="17"/>
        <v/>
      </c>
      <c r="M187" s="459" t="str">
        <f t="shared" si="15"/>
        <v/>
      </c>
      <c r="N187" s="344"/>
      <c r="O187" s="344"/>
      <c r="P187" s="82"/>
      <c r="R187" s="1">
        <v>19.899999999999999</v>
      </c>
      <c r="S187" s="1">
        <v>14</v>
      </c>
    </row>
    <row r="188" spans="3:19" ht="14.25" customHeight="1" x14ac:dyDescent="0.15">
      <c r="C188" s="362">
        <f t="shared" si="16"/>
        <v>127</v>
      </c>
      <c r="D188" s="47" t="str">
        <f t="shared" si="14"/>
        <v/>
      </c>
      <c r="E188" s="526"/>
      <c r="F188" s="447"/>
      <c r="G188" s="345"/>
      <c r="H188" s="447"/>
      <c r="I188" s="411"/>
      <c r="J188" s="15"/>
      <c r="K188" s="15"/>
      <c r="L188" s="408" t="str">
        <f t="shared" si="17"/>
        <v/>
      </c>
      <c r="M188" s="459" t="str">
        <f t="shared" si="15"/>
        <v/>
      </c>
      <c r="N188" s="344"/>
      <c r="O188" s="344"/>
      <c r="P188" s="82"/>
      <c r="R188" s="1">
        <v>35.299999999999997</v>
      </c>
      <c r="S188" s="1">
        <v>6</v>
      </c>
    </row>
    <row r="189" spans="3:19" ht="14.25" customHeight="1" x14ac:dyDescent="0.15">
      <c r="C189" s="362">
        <f t="shared" si="16"/>
        <v>128</v>
      </c>
      <c r="D189" s="47" t="str">
        <f t="shared" si="14"/>
        <v/>
      </c>
      <c r="E189" s="526"/>
      <c r="F189" s="447"/>
      <c r="G189" s="345"/>
      <c r="H189" s="447"/>
      <c r="I189" s="411"/>
      <c r="J189" s="15"/>
      <c r="K189" s="15"/>
      <c r="L189" s="408" t="str">
        <f t="shared" si="17"/>
        <v/>
      </c>
      <c r="M189" s="459" t="str">
        <f t="shared" si="15"/>
        <v/>
      </c>
      <c r="N189" s="344"/>
      <c r="O189" s="344"/>
      <c r="P189" s="82"/>
      <c r="R189" s="1">
        <v>35</v>
      </c>
      <c r="S189" s="1">
        <v>16</v>
      </c>
    </row>
    <row r="190" spans="3:19" ht="14.25" customHeight="1" x14ac:dyDescent="0.15">
      <c r="C190" s="362">
        <f t="shared" si="16"/>
        <v>129</v>
      </c>
      <c r="D190" s="47" t="str">
        <f t="shared" ref="D190:D253" si="18">IF(E190="","",IF(E190&lt;=$W$2,"○",""))</f>
        <v/>
      </c>
      <c r="E190" s="526"/>
      <c r="F190" s="447"/>
      <c r="G190" s="345"/>
      <c r="H190" s="447"/>
      <c r="I190" s="411"/>
      <c r="J190" s="15"/>
      <c r="K190" s="15"/>
      <c r="L190" s="408" t="str">
        <f t="shared" si="17"/>
        <v/>
      </c>
      <c r="M190" s="459" t="str">
        <f t="shared" ref="M190:M253" si="19">IF(I190="","",IF(HLOOKUP(I190,$U$5:$AI$7,2,FALSE)&gt;=0.8,"○",""))</f>
        <v/>
      </c>
      <c r="N190" s="344"/>
      <c r="O190" s="344"/>
      <c r="P190" s="82"/>
      <c r="R190" s="1">
        <v>23.5</v>
      </c>
      <c r="S190" s="1">
        <v>3</v>
      </c>
    </row>
    <row r="191" spans="3:19" ht="14.25" customHeight="1" x14ac:dyDescent="0.15">
      <c r="C191" s="362">
        <f t="shared" ref="C191:C254" si="20">C190+1</f>
        <v>130</v>
      </c>
      <c r="D191" s="47" t="str">
        <f t="shared" si="18"/>
        <v/>
      </c>
      <c r="E191" s="526"/>
      <c r="F191" s="447"/>
      <c r="G191" s="345"/>
      <c r="H191" s="447"/>
      <c r="I191" s="411"/>
      <c r="J191" s="15"/>
      <c r="K191" s="15"/>
      <c r="L191" s="408" t="str">
        <f t="shared" ref="L191:L211" si="21">IF(K191="","",J191*K191)</f>
        <v/>
      </c>
      <c r="M191" s="459" t="str">
        <f t="shared" si="19"/>
        <v/>
      </c>
      <c r="N191" s="344"/>
      <c r="O191" s="344"/>
      <c r="P191" s="82"/>
      <c r="R191" s="1" t="s">
        <v>589</v>
      </c>
      <c r="S191" s="1" t="s">
        <v>589</v>
      </c>
    </row>
    <row r="192" spans="3:19" ht="14.25" customHeight="1" x14ac:dyDescent="0.15">
      <c r="C192" s="362">
        <f t="shared" si="20"/>
        <v>131</v>
      </c>
      <c r="D192" s="47" t="str">
        <f t="shared" si="18"/>
        <v/>
      </c>
      <c r="E192" s="526"/>
      <c r="F192" s="447"/>
      <c r="G192" s="345"/>
      <c r="H192" s="447"/>
      <c r="I192" s="411"/>
      <c r="J192" s="15"/>
      <c r="K192" s="15"/>
      <c r="L192" s="408" t="str">
        <f t="shared" si="21"/>
        <v/>
      </c>
      <c r="M192" s="459" t="str">
        <f t="shared" si="19"/>
        <v/>
      </c>
      <c r="N192" s="344"/>
      <c r="O192" s="344"/>
      <c r="P192" s="82"/>
      <c r="R192" s="1">
        <v>11.1</v>
      </c>
      <c r="S192" s="1">
        <v>10</v>
      </c>
    </row>
    <row r="193" spans="3:19" ht="14.25" customHeight="1" x14ac:dyDescent="0.15">
      <c r="C193" s="362">
        <f t="shared" si="20"/>
        <v>132</v>
      </c>
      <c r="D193" s="47" t="str">
        <f t="shared" si="18"/>
        <v/>
      </c>
      <c r="E193" s="526"/>
      <c r="F193" s="447"/>
      <c r="G193" s="345"/>
      <c r="H193" s="447"/>
      <c r="I193" s="411"/>
      <c r="J193" s="15"/>
      <c r="K193" s="15"/>
      <c r="L193" s="408" t="str">
        <f t="shared" si="21"/>
        <v/>
      </c>
      <c r="M193" s="459" t="str">
        <f t="shared" si="19"/>
        <v/>
      </c>
      <c r="N193" s="344"/>
      <c r="O193" s="344"/>
      <c r="P193" s="82"/>
      <c r="R193" s="1">
        <v>35.299999999999997</v>
      </c>
      <c r="S193" s="1">
        <v>12</v>
      </c>
    </row>
    <row r="194" spans="3:19" ht="14.25" customHeight="1" x14ac:dyDescent="0.15">
      <c r="C194" s="362">
        <f t="shared" si="20"/>
        <v>133</v>
      </c>
      <c r="D194" s="47" t="str">
        <f t="shared" si="18"/>
        <v/>
      </c>
      <c r="E194" s="526"/>
      <c r="F194" s="447"/>
      <c r="G194" s="345"/>
      <c r="H194" s="447"/>
      <c r="I194" s="411"/>
      <c r="J194" s="15"/>
      <c r="K194" s="15"/>
      <c r="L194" s="408" t="str">
        <f t="shared" si="21"/>
        <v/>
      </c>
      <c r="M194" s="459" t="str">
        <f t="shared" si="19"/>
        <v/>
      </c>
      <c r="N194" s="344"/>
      <c r="O194" s="344"/>
      <c r="P194" s="82"/>
      <c r="R194" s="1">
        <v>35</v>
      </c>
      <c r="S194" s="1">
        <v>24</v>
      </c>
    </row>
    <row r="195" spans="3:19" ht="14.25" customHeight="1" x14ac:dyDescent="0.15">
      <c r="C195" s="362">
        <f t="shared" si="20"/>
        <v>134</v>
      </c>
      <c r="D195" s="47" t="str">
        <f t="shared" si="18"/>
        <v/>
      </c>
      <c r="E195" s="526"/>
      <c r="F195" s="447"/>
      <c r="G195" s="345"/>
      <c r="H195" s="447"/>
      <c r="I195" s="411"/>
      <c r="J195" s="15"/>
      <c r="K195" s="15"/>
      <c r="L195" s="408" t="str">
        <f t="shared" si="21"/>
        <v/>
      </c>
      <c r="M195" s="459" t="str">
        <f t="shared" si="19"/>
        <v/>
      </c>
      <c r="N195" s="344"/>
      <c r="O195" s="344"/>
      <c r="P195" s="82"/>
      <c r="R195" s="1" t="s">
        <v>589</v>
      </c>
      <c r="S195" s="1" t="s">
        <v>589</v>
      </c>
    </row>
    <row r="196" spans="3:19" ht="14.25" customHeight="1" x14ac:dyDescent="0.15">
      <c r="C196" s="362">
        <f t="shared" si="20"/>
        <v>135</v>
      </c>
      <c r="D196" s="47" t="str">
        <f t="shared" si="18"/>
        <v/>
      </c>
      <c r="E196" s="526"/>
      <c r="F196" s="447"/>
      <c r="G196" s="345"/>
      <c r="H196" s="447"/>
      <c r="I196" s="411"/>
      <c r="J196" s="15"/>
      <c r="K196" s="15"/>
      <c r="L196" s="408" t="str">
        <f t="shared" si="21"/>
        <v/>
      </c>
      <c r="M196" s="459" t="str">
        <f t="shared" si="19"/>
        <v/>
      </c>
      <c r="N196" s="344"/>
      <c r="O196" s="344"/>
      <c r="P196" s="82"/>
      <c r="R196" s="1">
        <v>35.299999999999997</v>
      </c>
      <c r="S196" s="1">
        <v>54</v>
      </c>
    </row>
    <row r="197" spans="3:19" ht="14.25" customHeight="1" x14ac:dyDescent="0.15">
      <c r="C197" s="362">
        <f t="shared" si="20"/>
        <v>136</v>
      </c>
      <c r="D197" s="47" t="str">
        <f t="shared" si="18"/>
        <v/>
      </c>
      <c r="E197" s="526"/>
      <c r="F197" s="447"/>
      <c r="G197" s="345"/>
      <c r="H197" s="447"/>
      <c r="I197" s="411"/>
      <c r="J197" s="15"/>
      <c r="K197" s="15"/>
      <c r="L197" s="408" t="str">
        <f t="shared" si="21"/>
        <v/>
      </c>
      <c r="M197" s="459" t="str">
        <f t="shared" si="19"/>
        <v/>
      </c>
      <c r="N197" s="344"/>
      <c r="O197" s="344"/>
      <c r="P197" s="82"/>
      <c r="R197" s="1">
        <v>20</v>
      </c>
      <c r="S197" s="1">
        <v>45</v>
      </c>
    </row>
    <row r="198" spans="3:19" ht="14.25" customHeight="1" x14ac:dyDescent="0.15">
      <c r="C198" s="362">
        <f t="shared" si="20"/>
        <v>137</v>
      </c>
      <c r="D198" s="47" t="str">
        <f t="shared" si="18"/>
        <v/>
      </c>
      <c r="E198" s="526"/>
      <c r="F198" s="447"/>
      <c r="G198" s="345"/>
      <c r="H198" s="447"/>
      <c r="I198" s="411"/>
      <c r="J198" s="15"/>
      <c r="K198" s="15"/>
      <c r="L198" s="408" t="str">
        <f t="shared" si="21"/>
        <v/>
      </c>
      <c r="M198" s="459" t="str">
        <f t="shared" si="19"/>
        <v/>
      </c>
      <c r="N198" s="344"/>
      <c r="O198" s="344"/>
      <c r="P198" s="82"/>
      <c r="R198" s="1">
        <v>35.299999999999997</v>
      </c>
      <c r="S198" s="1">
        <v>31</v>
      </c>
    </row>
    <row r="199" spans="3:19" ht="14.25" customHeight="1" x14ac:dyDescent="0.15">
      <c r="C199" s="362">
        <f t="shared" si="20"/>
        <v>138</v>
      </c>
      <c r="D199" s="47" t="str">
        <f t="shared" si="18"/>
        <v/>
      </c>
      <c r="E199" s="526"/>
      <c r="F199" s="447"/>
      <c r="G199" s="345"/>
      <c r="H199" s="447"/>
      <c r="I199" s="411"/>
      <c r="J199" s="15"/>
      <c r="K199" s="15"/>
      <c r="L199" s="408" t="str">
        <f t="shared" si="21"/>
        <v/>
      </c>
      <c r="M199" s="459" t="str">
        <f t="shared" si="19"/>
        <v/>
      </c>
      <c r="N199" s="344"/>
      <c r="O199" s="344"/>
      <c r="P199" s="82"/>
      <c r="R199" s="1" t="s">
        <v>589</v>
      </c>
      <c r="S199" s="1" t="s">
        <v>589</v>
      </c>
    </row>
    <row r="200" spans="3:19" ht="14.25" customHeight="1" x14ac:dyDescent="0.15">
      <c r="C200" s="362">
        <f t="shared" si="20"/>
        <v>139</v>
      </c>
      <c r="D200" s="47" t="str">
        <f t="shared" si="18"/>
        <v/>
      </c>
      <c r="E200" s="526"/>
      <c r="F200" s="447"/>
      <c r="G200" s="345"/>
      <c r="H200" s="447"/>
      <c r="I200" s="411"/>
      <c r="J200" s="15"/>
      <c r="K200" s="15"/>
      <c r="L200" s="408" t="str">
        <f t="shared" si="21"/>
        <v/>
      </c>
      <c r="M200" s="459" t="str">
        <f t="shared" si="19"/>
        <v/>
      </c>
      <c r="N200" s="344"/>
      <c r="O200" s="344"/>
      <c r="P200" s="82"/>
      <c r="R200" s="1">
        <v>19.899999999999999</v>
      </c>
      <c r="S200" s="1">
        <v>66</v>
      </c>
    </row>
    <row r="201" spans="3:19" ht="14.25" customHeight="1" x14ac:dyDescent="0.15">
      <c r="C201" s="362">
        <f t="shared" si="20"/>
        <v>140</v>
      </c>
      <c r="D201" s="47" t="str">
        <f t="shared" si="18"/>
        <v/>
      </c>
      <c r="E201" s="526"/>
      <c r="F201" s="447"/>
      <c r="G201" s="345"/>
      <c r="H201" s="447"/>
      <c r="I201" s="411"/>
      <c r="J201" s="15"/>
      <c r="K201" s="15"/>
      <c r="L201" s="408" t="str">
        <f t="shared" si="21"/>
        <v/>
      </c>
      <c r="M201" s="459" t="str">
        <f t="shared" si="19"/>
        <v/>
      </c>
      <c r="N201" s="344"/>
      <c r="O201" s="344"/>
      <c r="P201" s="82"/>
      <c r="R201" s="1">
        <v>23.5</v>
      </c>
      <c r="S201" s="1">
        <v>23</v>
      </c>
    </row>
    <row r="202" spans="3:19" ht="14.25" customHeight="1" x14ac:dyDescent="0.15">
      <c r="C202" s="362">
        <f t="shared" si="20"/>
        <v>141</v>
      </c>
      <c r="D202" s="47" t="str">
        <f t="shared" si="18"/>
        <v/>
      </c>
      <c r="E202" s="526"/>
      <c r="F202" s="447"/>
      <c r="G202" s="345"/>
      <c r="H202" s="447"/>
      <c r="I202" s="411"/>
      <c r="J202" s="15"/>
      <c r="K202" s="15"/>
      <c r="L202" s="408" t="str">
        <f t="shared" si="21"/>
        <v/>
      </c>
      <c r="M202" s="459" t="str">
        <f t="shared" si="19"/>
        <v/>
      </c>
      <c r="N202" s="344"/>
      <c r="O202" s="344"/>
      <c r="P202" s="82"/>
      <c r="R202" s="1">
        <v>33.1</v>
      </c>
      <c r="S202" s="1">
        <v>34</v>
      </c>
    </row>
    <row r="203" spans="3:19" ht="14.25" customHeight="1" x14ac:dyDescent="0.15">
      <c r="C203" s="362">
        <f t="shared" si="20"/>
        <v>142</v>
      </c>
      <c r="D203" s="47" t="str">
        <f t="shared" si="18"/>
        <v/>
      </c>
      <c r="E203" s="526"/>
      <c r="F203" s="447"/>
      <c r="G203" s="345"/>
      <c r="H203" s="447"/>
      <c r="I203" s="411"/>
      <c r="J203" s="15"/>
      <c r="K203" s="15"/>
      <c r="L203" s="408" t="str">
        <f t="shared" si="21"/>
        <v/>
      </c>
      <c r="M203" s="459" t="str">
        <f t="shared" si="19"/>
        <v/>
      </c>
      <c r="N203" s="344"/>
      <c r="O203" s="344"/>
      <c r="P203" s="82"/>
      <c r="R203" s="1">
        <v>40</v>
      </c>
      <c r="S203" s="1">
        <v>6</v>
      </c>
    </row>
    <row r="204" spans="3:19" ht="14.25" customHeight="1" x14ac:dyDescent="0.15">
      <c r="C204" s="362">
        <f t="shared" si="20"/>
        <v>143</v>
      </c>
      <c r="D204" s="47" t="str">
        <f t="shared" si="18"/>
        <v/>
      </c>
      <c r="E204" s="526"/>
      <c r="F204" s="447"/>
      <c r="G204" s="345"/>
      <c r="H204" s="447"/>
      <c r="I204" s="411"/>
      <c r="J204" s="15"/>
      <c r="K204" s="15"/>
      <c r="L204" s="408" t="str">
        <f t="shared" si="21"/>
        <v/>
      </c>
      <c r="M204" s="459" t="str">
        <f t="shared" si="19"/>
        <v/>
      </c>
      <c r="N204" s="344"/>
      <c r="O204" s="344"/>
      <c r="P204" s="82"/>
      <c r="R204" s="1">
        <v>20</v>
      </c>
      <c r="S204" s="1">
        <v>1</v>
      </c>
    </row>
    <row r="205" spans="3:19" ht="14.25" customHeight="1" x14ac:dyDescent="0.15">
      <c r="C205" s="362">
        <f t="shared" si="20"/>
        <v>144</v>
      </c>
      <c r="D205" s="47" t="str">
        <f t="shared" si="18"/>
        <v/>
      </c>
      <c r="E205" s="526"/>
      <c r="F205" s="447"/>
      <c r="G205" s="345"/>
      <c r="H205" s="447"/>
      <c r="I205" s="411"/>
      <c r="J205" s="15"/>
      <c r="K205" s="15"/>
      <c r="L205" s="408" t="str">
        <f t="shared" si="21"/>
        <v/>
      </c>
      <c r="M205" s="459" t="str">
        <f t="shared" si="19"/>
        <v/>
      </c>
      <c r="N205" s="344"/>
      <c r="O205" s="344"/>
      <c r="P205" s="82"/>
      <c r="R205" s="1" t="s">
        <v>589</v>
      </c>
      <c r="S205" s="1" t="s">
        <v>589</v>
      </c>
    </row>
    <row r="206" spans="3:19" ht="14.25" customHeight="1" x14ac:dyDescent="0.15">
      <c r="C206" s="362">
        <f t="shared" si="20"/>
        <v>145</v>
      </c>
      <c r="D206" s="47" t="str">
        <f t="shared" si="18"/>
        <v/>
      </c>
      <c r="E206" s="526"/>
      <c r="F206" s="447"/>
      <c r="G206" s="345"/>
      <c r="H206" s="447"/>
      <c r="I206" s="411"/>
      <c r="J206" s="15"/>
      <c r="K206" s="15"/>
      <c r="L206" s="408" t="str">
        <f t="shared" si="21"/>
        <v/>
      </c>
      <c r="M206" s="459" t="str">
        <f t="shared" si="19"/>
        <v/>
      </c>
      <c r="N206" s="344"/>
      <c r="O206" s="344"/>
      <c r="P206" s="82"/>
      <c r="R206" s="1">
        <v>16.5</v>
      </c>
      <c r="S206" s="1">
        <v>304</v>
      </c>
    </row>
    <row r="207" spans="3:19" ht="14.25" customHeight="1" x14ac:dyDescent="0.15">
      <c r="C207" s="362">
        <f t="shared" si="20"/>
        <v>146</v>
      </c>
      <c r="D207" s="47" t="str">
        <f t="shared" si="18"/>
        <v/>
      </c>
      <c r="E207" s="526"/>
      <c r="F207" s="447"/>
      <c r="G207" s="345"/>
      <c r="H207" s="447"/>
      <c r="I207" s="411"/>
      <c r="J207" s="15"/>
      <c r="K207" s="15"/>
      <c r="L207" s="408" t="str">
        <f t="shared" si="21"/>
        <v/>
      </c>
      <c r="M207" s="459" t="str">
        <f t="shared" si="19"/>
        <v/>
      </c>
      <c r="N207" s="344"/>
      <c r="O207" s="344"/>
      <c r="P207" s="82"/>
      <c r="R207" s="1">
        <v>35.299999999999997</v>
      </c>
      <c r="S207" s="1">
        <v>108</v>
      </c>
    </row>
    <row r="208" spans="3:19" ht="14.25" customHeight="1" x14ac:dyDescent="0.15">
      <c r="C208" s="362">
        <f t="shared" si="20"/>
        <v>147</v>
      </c>
      <c r="D208" s="47" t="str">
        <f t="shared" si="18"/>
        <v/>
      </c>
      <c r="E208" s="526"/>
      <c r="F208" s="447"/>
      <c r="G208" s="345"/>
      <c r="H208" s="447"/>
      <c r="I208" s="411"/>
      <c r="J208" s="15"/>
      <c r="K208" s="15"/>
      <c r="L208" s="408" t="str">
        <f t="shared" si="21"/>
        <v/>
      </c>
      <c r="M208" s="459" t="str">
        <f t="shared" si="19"/>
        <v/>
      </c>
      <c r="N208" s="344"/>
      <c r="O208" s="344"/>
      <c r="P208" s="82"/>
      <c r="R208" s="1" t="s">
        <v>589</v>
      </c>
      <c r="S208" s="1" t="s">
        <v>589</v>
      </c>
    </row>
    <row r="209" spans="3:19" ht="14.25" customHeight="1" x14ac:dyDescent="0.15">
      <c r="C209" s="362">
        <f t="shared" si="20"/>
        <v>148</v>
      </c>
      <c r="D209" s="47" t="str">
        <f t="shared" si="18"/>
        <v/>
      </c>
      <c r="E209" s="526"/>
      <c r="F209" s="447"/>
      <c r="G209" s="345"/>
      <c r="H209" s="447"/>
      <c r="I209" s="411"/>
      <c r="J209" s="15"/>
      <c r="K209" s="15"/>
      <c r="L209" s="408" t="str">
        <f t="shared" si="21"/>
        <v/>
      </c>
      <c r="M209" s="459" t="str">
        <f t="shared" si="19"/>
        <v/>
      </c>
      <c r="N209" s="344"/>
      <c r="O209" s="344"/>
      <c r="P209" s="82"/>
      <c r="R209" s="1">
        <v>16.5</v>
      </c>
      <c r="S209" s="1">
        <v>42</v>
      </c>
    </row>
    <row r="210" spans="3:19" ht="14.25" customHeight="1" x14ac:dyDescent="0.15">
      <c r="C210" s="362">
        <f t="shared" si="20"/>
        <v>149</v>
      </c>
      <c r="D210" s="47" t="str">
        <f t="shared" si="18"/>
        <v/>
      </c>
      <c r="E210" s="526"/>
      <c r="F210" s="447"/>
      <c r="G210" s="345"/>
      <c r="H210" s="447"/>
      <c r="I210" s="411"/>
      <c r="J210" s="15"/>
      <c r="K210" s="15"/>
      <c r="L210" s="408" t="str">
        <f t="shared" si="21"/>
        <v/>
      </c>
      <c r="M210" s="459" t="str">
        <f t="shared" si="19"/>
        <v/>
      </c>
      <c r="N210" s="344"/>
      <c r="O210" s="344"/>
      <c r="P210" s="82"/>
      <c r="R210" s="1">
        <v>35.299999999999997</v>
      </c>
      <c r="S210" s="1">
        <v>14</v>
      </c>
    </row>
    <row r="211" spans="3:19" ht="14.25" customHeight="1" x14ac:dyDescent="0.15">
      <c r="C211" s="362">
        <f t="shared" si="20"/>
        <v>150</v>
      </c>
      <c r="D211" s="47" t="str">
        <f t="shared" si="18"/>
        <v/>
      </c>
      <c r="E211" s="526"/>
      <c r="F211" s="447"/>
      <c r="G211" s="345"/>
      <c r="H211" s="447"/>
      <c r="I211" s="411"/>
      <c r="J211" s="15"/>
      <c r="K211" s="15"/>
      <c r="L211" s="408" t="str">
        <f t="shared" si="21"/>
        <v/>
      </c>
      <c r="M211" s="459" t="str">
        <f t="shared" si="19"/>
        <v/>
      </c>
      <c r="N211" s="344"/>
      <c r="O211" s="344"/>
      <c r="P211" s="82"/>
      <c r="R211" s="1">
        <v>35</v>
      </c>
      <c r="S211" s="1">
        <v>59</v>
      </c>
    </row>
    <row r="212" spans="3:19" ht="14.25" customHeight="1" x14ac:dyDescent="0.15">
      <c r="C212" s="362">
        <f t="shared" si="20"/>
        <v>151</v>
      </c>
      <c r="D212" s="47" t="str">
        <f t="shared" si="18"/>
        <v/>
      </c>
      <c r="E212" s="526"/>
      <c r="F212" s="447"/>
      <c r="G212" s="345"/>
      <c r="H212" s="447"/>
      <c r="I212" s="411"/>
      <c r="J212" s="15"/>
      <c r="K212" s="15"/>
      <c r="L212" s="408" t="str">
        <f t="shared" ref="L212:L270" si="22">IF(K212="","",J212*K212)</f>
        <v/>
      </c>
      <c r="M212" s="459" t="str">
        <f t="shared" si="19"/>
        <v/>
      </c>
      <c r="N212" s="344"/>
      <c r="O212" s="344"/>
      <c r="P212" s="82"/>
      <c r="R212" s="1">
        <v>71</v>
      </c>
      <c r="S212" s="1">
        <v>9</v>
      </c>
    </row>
    <row r="213" spans="3:19" ht="14.25" customHeight="1" x14ac:dyDescent="0.15">
      <c r="C213" s="362">
        <f t="shared" si="20"/>
        <v>152</v>
      </c>
      <c r="D213" s="47" t="str">
        <f t="shared" si="18"/>
        <v/>
      </c>
      <c r="E213" s="526"/>
      <c r="F213" s="447"/>
      <c r="G213" s="345"/>
      <c r="H213" s="447"/>
      <c r="I213" s="411"/>
      <c r="J213" s="15"/>
      <c r="K213" s="15"/>
      <c r="L213" s="408" t="str">
        <f t="shared" si="22"/>
        <v/>
      </c>
      <c r="M213" s="459" t="str">
        <f t="shared" si="19"/>
        <v/>
      </c>
      <c r="N213" s="344"/>
      <c r="O213" s="344"/>
      <c r="P213" s="82"/>
      <c r="R213" s="1">
        <v>19.899999999999999</v>
      </c>
      <c r="S213" s="1">
        <v>2</v>
      </c>
    </row>
    <row r="214" spans="3:19" ht="14.25" customHeight="1" x14ac:dyDescent="0.15">
      <c r="C214" s="362">
        <f t="shared" si="20"/>
        <v>153</v>
      </c>
      <c r="D214" s="47" t="str">
        <f t="shared" si="18"/>
        <v/>
      </c>
      <c r="E214" s="526"/>
      <c r="F214" s="447"/>
      <c r="G214" s="345"/>
      <c r="H214" s="447"/>
      <c r="I214" s="411"/>
      <c r="J214" s="15"/>
      <c r="K214" s="15"/>
      <c r="L214" s="408" t="str">
        <f t="shared" si="22"/>
        <v/>
      </c>
      <c r="M214" s="459" t="str">
        <f t="shared" si="19"/>
        <v/>
      </c>
      <c r="N214" s="344"/>
      <c r="O214" s="344"/>
      <c r="P214" s="82"/>
      <c r="R214" s="1" t="s">
        <v>589</v>
      </c>
      <c r="S214" s="1" t="s">
        <v>589</v>
      </c>
    </row>
    <row r="215" spans="3:19" ht="14.25" customHeight="1" x14ac:dyDescent="0.15">
      <c r="C215" s="362">
        <f t="shared" si="20"/>
        <v>154</v>
      </c>
      <c r="D215" s="47" t="str">
        <f t="shared" si="18"/>
        <v/>
      </c>
      <c r="E215" s="526"/>
      <c r="F215" s="447"/>
      <c r="G215" s="345"/>
      <c r="H215" s="447"/>
      <c r="I215" s="411"/>
      <c r="J215" s="15"/>
      <c r="K215" s="15"/>
      <c r="L215" s="408" t="str">
        <f t="shared" si="22"/>
        <v/>
      </c>
      <c r="M215" s="459" t="str">
        <f t="shared" si="19"/>
        <v/>
      </c>
      <c r="N215" s="344"/>
      <c r="O215" s="344"/>
      <c r="P215" s="82"/>
      <c r="R215" s="1">
        <v>16.5</v>
      </c>
      <c r="S215" s="1">
        <v>60</v>
      </c>
    </row>
    <row r="216" spans="3:19" ht="14.25" customHeight="1" x14ac:dyDescent="0.15">
      <c r="C216" s="362">
        <f t="shared" si="20"/>
        <v>155</v>
      </c>
      <c r="D216" s="47" t="str">
        <f t="shared" si="18"/>
        <v/>
      </c>
      <c r="E216" s="526"/>
      <c r="F216" s="447"/>
      <c r="G216" s="345"/>
      <c r="H216" s="447"/>
      <c r="I216" s="411"/>
      <c r="J216" s="15"/>
      <c r="K216" s="15"/>
      <c r="L216" s="408" t="str">
        <f t="shared" si="22"/>
        <v/>
      </c>
      <c r="M216" s="459" t="str">
        <f t="shared" si="19"/>
        <v/>
      </c>
      <c r="N216" s="344"/>
      <c r="O216" s="344"/>
      <c r="P216" s="82"/>
      <c r="R216" s="1">
        <v>35.299999999999997</v>
      </c>
      <c r="S216" s="1">
        <v>20</v>
      </c>
    </row>
    <row r="217" spans="3:19" ht="14.25" customHeight="1" x14ac:dyDescent="0.15">
      <c r="C217" s="362">
        <f t="shared" si="20"/>
        <v>156</v>
      </c>
      <c r="D217" s="47" t="str">
        <f t="shared" si="18"/>
        <v/>
      </c>
      <c r="E217" s="526"/>
      <c r="F217" s="447"/>
      <c r="G217" s="345"/>
      <c r="H217" s="447"/>
      <c r="I217" s="411"/>
      <c r="J217" s="15"/>
      <c r="K217" s="15"/>
      <c r="L217" s="408" t="str">
        <f t="shared" si="22"/>
        <v/>
      </c>
      <c r="M217" s="459" t="str">
        <f t="shared" si="19"/>
        <v/>
      </c>
      <c r="N217" s="344"/>
      <c r="O217" s="344"/>
      <c r="P217" s="82"/>
      <c r="R217" s="1">
        <v>35</v>
      </c>
      <c r="S217" s="1">
        <v>50</v>
      </c>
    </row>
    <row r="218" spans="3:19" ht="14.25" customHeight="1" x14ac:dyDescent="0.15">
      <c r="C218" s="362">
        <f t="shared" si="20"/>
        <v>157</v>
      </c>
      <c r="D218" s="47" t="str">
        <f t="shared" si="18"/>
        <v/>
      </c>
      <c r="E218" s="526"/>
      <c r="F218" s="447"/>
      <c r="G218" s="345"/>
      <c r="H218" s="447"/>
      <c r="I218" s="411"/>
      <c r="J218" s="15"/>
      <c r="K218" s="15"/>
      <c r="L218" s="408" t="str">
        <f t="shared" si="22"/>
        <v/>
      </c>
      <c r="M218" s="459" t="str">
        <f t="shared" si="19"/>
        <v/>
      </c>
      <c r="N218" s="344"/>
      <c r="O218" s="344"/>
      <c r="P218" s="82"/>
      <c r="R218" s="1" t="s">
        <v>589</v>
      </c>
      <c r="S218" s="1" t="s">
        <v>589</v>
      </c>
    </row>
    <row r="219" spans="3:19" ht="14.25" customHeight="1" x14ac:dyDescent="0.15">
      <c r="C219" s="362">
        <f t="shared" si="20"/>
        <v>158</v>
      </c>
      <c r="D219" s="47" t="str">
        <f t="shared" si="18"/>
        <v/>
      </c>
      <c r="E219" s="526"/>
      <c r="F219" s="447"/>
      <c r="G219" s="345"/>
      <c r="H219" s="447"/>
      <c r="I219" s="411"/>
      <c r="J219" s="15"/>
      <c r="K219" s="15"/>
      <c r="L219" s="408" t="str">
        <f t="shared" si="22"/>
        <v/>
      </c>
      <c r="M219" s="459" t="str">
        <f t="shared" si="19"/>
        <v/>
      </c>
      <c r="N219" s="344"/>
      <c r="O219" s="344"/>
      <c r="P219" s="82"/>
      <c r="R219" s="1">
        <v>19.899999999999999</v>
      </c>
      <c r="S219" s="1">
        <v>28</v>
      </c>
    </row>
    <row r="220" spans="3:19" ht="14.25" customHeight="1" x14ac:dyDescent="0.15">
      <c r="C220" s="362">
        <f t="shared" si="20"/>
        <v>159</v>
      </c>
      <c r="D220" s="47" t="str">
        <f t="shared" si="18"/>
        <v/>
      </c>
      <c r="E220" s="526"/>
      <c r="F220" s="447"/>
      <c r="G220" s="345"/>
      <c r="H220" s="447"/>
      <c r="I220" s="411"/>
      <c r="J220" s="15"/>
      <c r="K220" s="15"/>
      <c r="L220" s="408" t="str">
        <f t="shared" si="22"/>
        <v/>
      </c>
      <c r="M220" s="459" t="str">
        <f t="shared" si="19"/>
        <v/>
      </c>
      <c r="N220" s="344"/>
      <c r="O220" s="344"/>
      <c r="P220" s="82"/>
      <c r="R220" s="1">
        <v>40</v>
      </c>
      <c r="S220" s="1">
        <v>10</v>
      </c>
    </row>
    <row r="221" spans="3:19" ht="14.25" customHeight="1" x14ac:dyDescent="0.15">
      <c r="C221" s="362">
        <f t="shared" si="20"/>
        <v>160</v>
      </c>
      <c r="D221" s="47" t="str">
        <f t="shared" si="18"/>
        <v/>
      </c>
      <c r="E221" s="526"/>
      <c r="F221" s="447"/>
      <c r="G221" s="345"/>
      <c r="H221" s="447"/>
      <c r="I221" s="411"/>
      <c r="J221" s="15"/>
      <c r="K221" s="15"/>
      <c r="L221" s="408" t="str">
        <f t="shared" si="22"/>
        <v/>
      </c>
      <c r="M221" s="459" t="str">
        <f t="shared" si="19"/>
        <v/>
      </c>
      <c r="N221" s="344"/>
      <c r="O221" s="344"/>
      <c r="P221" s="82"/>
      <c r="R221" s="1">
        <v>20</v>
      </c>
      <c r="S221" s="1">
        <v>1</v>
      </c>
    </row>
    <row r="222" spans="3:19" ht="14.25" customHeight="1" x14ac:dyDescent="0.15">
      <c r="C222" s="362">
        <f t="shared" si="20"/>
        <v>161</v>
      </c>
      <c r="D222" s="47" t="str">
        <f t="shared" si="18"/>
        <v/>
      </c>
      <c r="E222" s="526"/>
      <c r="F222" s="447"/>
      <c r="G222" s="345"/>
      <c r="H222" s="447"/>
      <c r="I222" s="411"/>
      <c r="J222" s="15"/>
      <c r="K222" s="15"/>
      <c r="L222" s="408" t="str">
        <f t="shared" si="22"/>
        <v/>
      </c>
      <c r="M222" s="459" t="str">
        <f t="shared" si="19"/>
        <v/>
      </c>
      <c r="N222" s="344"/>
      <c r="O222" s="344"/>
      <c r="P222" s="82"/>
      <c r="R222" s="1">
        <v>33.1</v>
      </c>
      <c r="S222" s="1">
        <v>3</v>
      </c>
    </row>
    <row r="223" spans="3:19" ht="14.25" customHeight="1" x14ac:dyDescent="0.15">
      <c r="C223" s="362">
        <f t="shared" si="20"/>
        <v>162</v>
      </c>
      <c r="D223" s="47" t="str">
        <f t="shared" si="18"/>
        <v/>
      </c>
      <c r="E223" s="526"/>
      <c r="F223" s="447"/>
      <c r="G223" s="345"/>
      <c r="H223" s="447"/>
      <c r="I223" s="411"/>
      <c r="J223" s="15"/>
      <c r="K223" s="15"/>
      <c r="L223" s="408" t="str">
        <f t="shared" si="22"/>
        <v/>
      </c>
      <c r="M223" s="459" t="str">
        <f t="shared" si="19"/>
        <v/>
      </c>
      <c r="N223" s="344"/>
      <c r="O223" s="344"/>
      <c r="P223" s="82"/>
      <c r="R223" s="1">
        <v>23.5</v>
      </c>
      <c r="S223" s="1">
        <v>4</v>
      </c>
    </row>
    <row r="224" spans="3:19" ht="14.25" customHeight="1" x14ac:dyDescent="0.15">
      <c r="C224" s="362">
        <f t="shared" si="20"/>
        <v>163</v>
      </c>
      <c r="D224" s="47" t="str">
        <f t="shared" si="18"/>
        <v/>
      </c>
      <c r="E224" s="526"/>
      <c r="F224" s="447"/>
      <c r="G224" s="345"/>
      <c r="H224" s="447"/>
      <c r="I224" s="411"/>
      <c r="J224" s="15"/>
      <c r="K224" s="15"/>
      <c r="L224" s="408" t="str">
        <f t="shared" si="22"/>
        <v/>
      </c>
      <c r="M224" s="459" t="str">
        <f t="shared" si="19"/>
        <v/>
      </c>
      <c r="N224" s="344"/>
      <c r="O224" s="344"/>
      <c r="P224" s="82"/>
      <c r="R224" s="1" t="s">
        <v>589</v>
      </c>
      <c r="S224" s="1" t="s">
        <v>589</v>
      </c>
    </row>
    <row r="225" spans="3:19" ht="14.25" customHeight="1" x14ac:dyDescent="0.15">
      <c r="C225" s="362">
        <f t="shared" si="20"/>
        <v>164</v>
      </c>
      <c r="D225" s="47" t="str">
        <f t="shared" si="18"/>
        <v/>
      </c>
      <c r="E225" s="526"/>
      <c r="F225" s="447"/>
      <c r="G225" s="345"/>
      <c r="H225" s="447"/>
      <c r="I225" s="411"/>
      <c r="J225" s="15"/>
      <c r="K225" s="15"/>
      <c r="L225" s="408" t="str">
        <f t="shared" si="22"/>
        <v/>
      </c>
      <c r="M225" s="459" t="str">
        <f t="shared" si="19"/>
        <v/>
      </c>
      <c r="N225" s="344"/>
      <c r="O225" s="344"/>
      <c r="P225" s="82"/>
      <c r="R225" s="1">
        <v>11.1</v>
      </c>
      <c r="S225" s="1">
        <v>20</v>
      </c>
    </row>
    <row r="226" spans="3:19" ht="14.25" customHeight="1" x14ac:dyDescent="0.15">
      <c r="C226" s="362">
        <f t="shared" si="20"/>
        <v>165</v>
      </c>
      <c r="D226" s="47" t="str">
        <f t="shared" si="18"/>
        <v/>
      </c>
      <c r="E226" s="526"/>
      <c r="F226" s="447"/>
      <c r="G226" s="345"/>
      <c r="H226" s="447"/>
      <c r="I226" s="411"/>
      <c r="J226" s="15"/>
      <c r="K226" s="15"/>
      <c r="L226" s="408" t="str">
        <f t="shared" si="22"/>
        <v/>
      </c>
      <c r="M226" s="459" t="str">
        <f t="shared" si="19"/>
        <v/>
      </c>
      <c r="N226" s="344"/>
      <c r="O226" s="344"/>
      <c r="P226" s="82"/>
      <c r="R226" s="1">
        <v>35.299999999999997</v>
      </c>
      <c r="S226" s="1">
        <v>24</v>
      </c>
    </row>
    <row r="227" spans="3:19" ht="14.25" customHeight="1" x14ac:dyDescent="0.15">
      <c r="C227" s="362">
        <f t="shared" si="20"/>
        <v>166</v>
      </c>
      <c r="D227" s="47" t="str">
        <f t="shared" si="18"/>
        <v/>
      </c>
      <c r="E227" s="526"/>
      <c r="F227" s="447"/>
      <c r="G227" s="345"/>
      <c r="H227" s="447"/>
      <c r="I227" s="411"/>
      <c r="J227" s="15"/>
      <c r="K227" s="15"/>
      <c r="L227" s="408" t="str">
        <f t="shared" si="22"/>
        <v/>
      </c>
      <c r="M227" s="459" t="str">
        <f t="shared" si="19"/>
        <v/>
      </c>
      <c r="N227" s="344"/>
      <c r="O227" s="344"/>
      <c r="P227" s="82"/>
      <c r="R227" s="1">
        <v>35</v>
      </c>
      <c r="S227" s="1">
        <v>48</v>
      </c>
    </row>
    <row r="228" spans="3:19" ht="14.25" customHeight="1" x14ac:dyDescent="0.15">
      <c r="C228" s="362">
        <f t="shared" si="20"/>
        <v>167</v>
      </c>
      <c r="D228" s="47" t="str">
        <f t="shared" si="18"/>
        <v/>
      </c>
      <c r="E228" s="526"/>
      <c r="F228" s="447"/>
      <c r="G228" s="345"/>
      <c r="H228" s="447"/>
      <c r="I228" s="411"/>
      <c r="J228" s="15"/>
      <c r="K228" s="15"/>
      <c r="L228" s="408" t="str">
        <f t="shared" si="22"/>
        <v/>
      </c>
      <c r="M228" s="459" t="str">
        <f t="shared" si="19"/>
        <v/>
      </c>
      <c r="N228" s="344"/>
      <c r="O228" s="344"/>
      <c r="P228" s="82"/>
      <c r="R228" s="1">
        <v>23.5</v>
      </c>
      <c r="S228" s="1">
        <v>3</v>
      </c>
    </row>
    <row r="229" spans="3:19" ht="14.25" customHeight="1" x14ac:dyDescent="0.15">
      <c r="C229" s="362">
        <f t="shared" si="20"/>
        <v>168</v>
      </c>
      <c r="D229" s="47" t="str">
        <f t="shared" si="18"/>
        <v/>
      </c>
      <c r="E229" s="526"/>
      <c r="F229" s="447"/>
      <c r="G229" s="345"/>
      <c r="H229" s="447"/>
      <c r="I229" s="411"/>
      <c r="J229" s="15"/>
      <c r="K229" s="15"/>
      <c r="L229" s="408" t="str">
        <f t="shared" si="22"/>
        <v/>
      </c>
      <c r="M229" s="459" t="str">
        <f t="shared" si="19"/>
        <v/>
      </c>
      <c r="N229" s="344"/>
      <c r="O229" s="344"/>
      <c r="P229" s="82"/>
      <c r="R229" s="1" t="s">
        <v>589</v>
      </c>
      <c r="S229" s="1" t="s">
        <v>589</v>
      </c>
    </row>
    <row r="230" spans="3:19" ht="14.25" customHeight="1" x14ac:dyDescent="0.15">
      <c r="C230" s="362">
        <f t="shared" si="20"/>
        <v>169</v>
      </c>
      <c r="D230" s="47" t="str">
        <f t="shared" si="18"/>
        <v/>
      </c>
      <c r="E230" s="526"/>
      <c r="F230" s="447"/>
      <c r="G230" s="345"/>
      <c r="H230" s="447"/>
      <c r="I230" s="411"/>
      <c r="J230" s="15"/>
      <c r="K230" s="15"/>
      <c r="L230" s="408" t="str">
        <f t="shared" si="22"/>
        <v/>
      </c>
      <c r="M230" s="459" t="str">
        <f t="shared" si="19"/>
        <v/>
      </c>
      <c r="N230" s="344"/>
      <c r="O230" s="344"/>
      <c r="P230" s="82"/>
      <c r="R230" s="1">
        <v>11.1</v>
      </c>
      <c r="S230" s="1">
        <v>18</v>
      </c>
    </row>
    <row r="231" spans="3:19" ht="14.25" customHeight="1" x14ac:dyDescent="0.15">
      <c r="C231" s="362">
        <f t="shared" si="20"/>
        <v>170</v>
      </c>
      <c r="D231" s="47" t="str">
        <f t="shared" si="18"/>
        <v/>
      </c>
      <c r="E231" s="526"/>
      <c r="F231" s="447"/>
      <c r="G231" s="345"/>
      <c r="H231" s="447"/>
      <c r="I231" s="411"/>
      <c r="J231" s="15"/>
      <c r="K231" s="15"/>
      <c r="L231" s="408" t="str">
        <f t="shared" si="22"/>
        <v/>
      </c>
      <c r="M231" s="459" t="str">
        <f t="shared" si="19"/>
        <v/>
      </c>
      <c r="N231" s="344"/>
      <c r="O231" s="344"/>
      <c r="P231" s="82"/>
      <c r="R231" s="1">
        <v>35.299999999999997</v>
      </c>
      <c r="S231" s="1">
        <v>18</v>
      </c>
    </row>
    <row r="232" spans="3:19" ht="14.25" customHeight="1" x14ac:dyDescent="0.15">
      <c r="C232" s="362">
        <f t="shared" si="20"/>
        <v>171</v>
      </c>
      <c r="D232" s="47" t="str">
        <f t="shared" si="18"/>
        <v/>
      </c>
      <c r="E232" s="526"/>
      <c r="F232" s="447"/>
      <c r="G232" s="345"/>
      <c r="H232" s="447"/>
      <c r="I232" s="411"/>
      <c r="J232" s="15"/>
      <c r="K232" s="15"/>
      <c r="L232" s="408" t="str">
        <f t="shared" si="22"/>
        <v/>
      </c>
      <c r="M232" s="459" t="str">
        <f t="shared" si="19"/>
        <v/>
      </c>
      <c r="N232" s="344"/>
      <c r="O232" s="344"/>
      <c r="P232" s="82"/>
      <c r="R232" s="1">
        <v>35</v>
      </c>
      <c r="S232" s="1">
        <v>36</v>
      </c>
    </row>
    <row r="233" spans="3:19" ht="14.25" customHeight="1" x14ac:dyDescent="0.15">
      <c r="C233" s="362">
        <f t="shared" si="20"/>
        <v>172</v>
      </c>
      <c r="D233" s="47" t="str">
        <f t="shared" si="18"/>
        <v/>
      </c>
      <c r="E233" s="526"/>
      <c r="F233" s="447"/>
      <c r="G233" s="345"/>
      <c r="H233" s="447"/>
      <c r="I233" s="411"/>
      <c r="J233" s="15"/>
      <c r="K233" s="15"/>
      <c r="L233" s="408" t="str">
        <f t="shared" si="22"/>
        <v/>
      </c>
      <c r="M233" s="459" t="str">
        <f t="shared" si="19"/>
        <v/>
      </c>
      <c r="N233" s="344"/>
      <c r="O233" s="344"/>
      <c r="P233" s="82"/>
      <c r="R233" s="1">
        <v>33.1</v>
      </c>
      <c r="S233" s="1">
        <v>12</v>
      </c>
    </row>
    <row r="234" spans="3:19" ht="14.25" customHeight="1" x14ac:dyDescent="0.15">
      <c r="C234" s="362">
        <f t="shared" si="20"/>
        <v>173</v>
      </c>
      <c r="D234" s="47" t="str">
        <f t="shared" si="18"/>
        <v/>
      </c>
      <c r="E234" s="526"/>
      <c r="F234" s="447"/>
      <c r="G234" s="345"/>
      <c r="H234" s="447"/>
      <c r="I234" s="411"/>
      <c r="J234" s="15"/>
      <c r="K234" s="15"/>
      <c r="L234" s="408" t="str">
        <f t="shared" si="22"/>
        <v/>
      </c>
      <c r="M234" s="459" t="str">
        <f t="shared" si="19"/>
        <v/>
      </c>
      <c r="N234" s="344"/>
      <c r="O234" s="344"/>
      <c r="P234" s="82"/>
      <c r="R234" s="1">
        <v>32.799999999999997</v>
      </c>
      <c r="S234" s="1">
        <v>679</v>
      </c>
    </row>
    <row r="235" spans="3:19" ht="14.25" customHeight="1" x14ac:dyDescent="0.15">
      <c r="C235" s="362">
        <f t="shared" si="20"/>
        <v>174</v>
      </c>
      <c r="D235" s="47" t="str">
        <f t="shared" si="18"/>
        <v/>
      </c>
      <c r="E235" s="526"/>
      <c r="F235" s="447"/>
      <c r="G235" s="345"/>
      <c r="H235" s="447"/>
      <c r="I235" s="411"/>
      <c r="J235" s="15"/>
      <c r="K235" s="15"/>
      <c r="L235" s="408" t="str">
        <f t="shared" si="22"/>
        <v/>
      </c>
      <c r="M235" s="459" t="str">
        <f t="shared" si="19"/>
        <v/>
      </c>
      <c r="N235" s="344"/>
      <c r="O235" s="344"/>
      <c r="P235" s="82"/>
      <c r="R235" s="1">
        <v>11.1</v>
      </c>
      <c r="S235" s="1">
        <v>7</v>
      </c>
    </row>
    <row r="236" spans="3:19" ht="14.25" customHeight="1" x14ac:dyDescent="0.15">
      <c r="C236" s="362">
        <f t="shared" si="20"/>
        <v>175</v>
      </c>
      <c r="D236" s="47" t="str">
        <f t="shared" si="18"/>
        <v/>
      </c>
      <c r="E236" s="526"/>
      <c r="F236" s="447"/>
      <c r="G236" s="345"/>
      <c r="H236" s="447"/>
      <c r="I236" s="411"/>
      <c r="J236" s="15"/>
      <c r="K236" s="15"/>
      <c r="L236" s="408" t="str">
        <f t="shared" si="22"/>
        <v/>
      </c>
      <c r="M236" s="459" t="str">
        <f t="shared" si="19"/>
        <v/>
      </c>
      <c r="N236" s="344"/>
      <c r="O236" s="344"/>
      <c r="P236" s="82"/>
      <c r="R236" s="1">
        <v>11.1</v>
      </c>
      <c r="S236" s="1">
        <v>24</v>
      </c>
    </row>
    <row r="237" spans="3:19" ht="14.25" customHeight="1" x14ac:dyDescent="0.15">
      <c r="C237" s="362">
        <f t="shared" si="20"/>
        <v>176</v>
      </c>
      <c r="D237" s="47" t="str">
        <f t="shared" si="18"/>
        <v/>
      </c>
      <c r="E237" s="526"/>
      <c r="F237" s="447"/>
      <c r="G237" s="345"/>
      <c r="H237" s="447"/>
      <c r="I237" s="411"/>
      <c r="J237" s="15"/>
      <c r="K237" s="15"/>
      <c r="L237" s="408" t="str">
        <f t="shared" si="22"/>
        <v/>
      </c>
      <c r="M237" s="459" t="str">
        <f t="shared" si="19"/>
        <v/>
      </c>
      <c r="N237" s="344"/>
      <c r="O237" s="344"/>
      <c r="P237" s="82"/>
      <c r="R237" s="1">
        <v>11.1</v>
      </c>
      <c r="S237" s="1">
        <v>7</v>
      </c>
    </row>
    <row r="238" spans="3:19" ht="14.25" customHeight="1" x14ac:dyDescent="0.15">
      <c r="C238" s="362">
        <f t="shared" si="20"/>
        <v>177</v>
      </c>
      <c r="D238" s="47" t="str">
        <f t="shared" si="18"/>
        <v/>
      </c>
      <c r="E238" s="526"/>
      <c r="F238" s="447"/>
      <c r="G238" s="345"/>
      <c r="H238" s="447"/>
      <c r="I238" s="411"/>
      <c r="J238" s="15"/>
      <c r="K238" s="15"/>
      <c r="L238" s="408" t="str">
        <f t="shared" si="22"/>
        <v/>
      </c>
      <c r="M238" s="459" t="str">
        <f t="shared" si="19"/>
        <v/>
      </c>
      <c r="N238" s="344"/>
      <c r="O238" s="344"/>
      <c r="P238" s="82"/>
      <c r="R238" s="1">
        <v>32.799999999999997</v>
      </c>
      <c r="S238" s="1">
        <v>4753</v>
      </c>
    </row>
    <row r="239" spans="3:19" ht="14.25" customHeight="1" x14ac:dyDescent="0.15">
      <c r="C239" s="362">
        <f t="shared" si="20"/>
        <v>178</v>
      </c>
      <c r="D239" s="47" t="str">
        <f t="shared" si="18"/>
        <v/>
      </c>
      <c r="E239" s="526"/>
      <c r="F239" s="447"/>
      <c r="G239" s="345"/>
      <c r="H239" s="447"/>
      <c r="I239" s="411"/>
      <c r="J239" s="15"/>
      <c r="K239" s="15"/>
      <c r="L239" s="408" t="str">
        <f t="shared" si="22"/>
        <v/>
      </c>
      <c r="M239" s="459" t="str">
        <f t="shared" si="19"/>
        <v/>
      </c>
      <c r="N239" s="344"/>
      <c r="O239" s="344"/>
      <c r="P239" s="82"/>
      <c r="R239" s="1" t="s">
        <v>589</v>
      </c>
    </row>
    <row r="240" spans="3:19" ht="14.25" customHeight="1" x14ac:dyDescent="0.15">
      <c r="C240" s="362">
        <f t="shared" si="20"/>
        <v>179</v>
      </c>
      <c r="D240" s="47" t="str">
        <f t="shared" si="18"/>
        <v/>
      </c>
      <c r="E240" s="526"/>
      <c r="F240" s="447"/>
      <c r="G240" s="345"/>
      <c r="H240" s="447"/>
      <c r="I240" s="411"/>
      <c r="J240" s="15"/>
      <c r="K240" s="15"/>
      <c r="L240" s="408" t="str">
        <f t="shared" si="22"/>
        <v/>
      </c>
      <c r="M240" s="459" t="str">
        <f t="shared" si="19"/>
        <v/>
      </c>
      <c r="N240" s="344"/>
      <c r="O240" s="344"/>
      <c r="P240" s="82"/>
      <c r="R240" s="1">
        <v>14</v>
      </c>
      <c r="S240" s="1">
        <v>16</v>
      </c>
    </row>
    <row r="241" spans="3:19" ht="14.25" customHeight="1" x14ac:dyDescent="0.15">
      <c r="C241" s="362">
        <f t="shared" si="20"/>
        <v>180</v>
      </c>
      <c r="D241" s="47" t="str">
        <f t="shared" si="18"/>
        <v/>
      </c>
      <c r="E241" s="526"/>
      <c r="F241" s="447"/>
      <c r="G241" s="345"/>
      <c r="H241" s="447"/>
      <c r="I241" s="411"/>
      <c r="J241" s="15"/>
      <c r="K241" s="15"/>
      <c r="L241" s="408" t="str">
        <f t="shared" si="22"/>
        <v/>
      </c>
      <c r="M241" s="459" t="str">
        <f t="shared" si="19"/>
        <v/>
      </c>
      <c r="N241" s="344"/>
      <c r="O241" s="344"/>
      <c r="P241" s="82"/>
      <c r="R241" s="1">
        <v>40</v>
      </c>
      <c r="S241" s="1">
        <v>24</v>
      </c>
    </row>
    <row r="242" spans="3:19" ht="14.25" customHeight="1" x14ac:dyDescent="0.15">
      <c r="C242" s="362">
        <f t="shared" si="20"/>
        <v>181</v>
      </c>
      <c r="D242" s="47" t="str">
        <f t="shared" si="18"/>
        <v/>
      </c>
      <c r="E242" s="526"/>
      <c r="F242" s="447"/>
      <c r="G242" s="345"/>
      <c r="H242" s="447"/>
      <c r="I242" s="411"/>
      <c r="J242" s="15"/>
      <c r="K242" s="15"/>
      <c r="L242" s="408" t="str">
        <f t="shared" si="22"/>
        <v/>
      </c>
      <c r="M242" s="459" t="str">
        <f t="shared" si="19"/>
        <v/>
      </c>
      <c r="N242" s="344"/>
      <c r="O242" s="344"/>
      <c r="P242" s="82"/>
      <c r="R242" s="1">
        <v>19.899999999999999</v>
      </c>
      <c r="S242" s="1">
        <v>2</v>
      </c>
    </row>
    <row r="243" spans="3:19" ht="14.25" customHeight="1" x14ac:dyDescent="0.15">
      <c r="C243" s="362">
        <f t="shared" si="20"/>
        <v>182</v>
      </c>
      <c r="D243" s="47" t="str">
        <f t="shared" si="18"/>
        <v/>
      </c>
      <c r="E243" s="526"/>
      <c r="F243" s="447"/>
      <c r="G243" s="345"/>
      <c r="H243" s="447"/>
      <c r="I243" s="411"/>
      <c r="J243" s="15"/>
      <c r="K243" s="15"/>
      <c r="L243" s="408" t="str">
        <f t="shared" si="22"/>
        <v/>
      </c>
      <c r="M243" s="459" t="str">
        <f t="shared" si="19"/>
        <v/>
      </c>
      <c r="N243" s="344"/>
      <c r="O243" s="344"/>
      <c r="P243" s="82"/>
      <c r="R243" s="1" t="s">
        <v>589</v>
      </c>
    </row>
    <row r="244" spans="3:19" ht="14.25" customHeight="1" x14ac:dyDescent="0.15">
      <c r="C244" s="362">
        <f t="shared" si="20"/>
        <v>183</v>
      </c>
      <c r="D244" s="47" t="str">
        <f t="shared" si="18"/>
        <v/>
      </c>
      <c r="E244" s="526"/>
      <c r="F244" s="447"/>
      <c r="G244" s="345"/>
      <c r="H244" s="447"/>
      <c r="I244" s="411"/>
      <c r="J244" s="15"/>
      <c r="K244" s="15"/>
      <c r="L244" s="408" t="str">
        <f t="shared" si="22"/>
        <v/>
      </c>
      <c r="M244" s="459" t="str">
        <f t="shared" si="19"/>
        <v/>
      </c>
      <c r="N244" s="344"/>
      <c r="O244" s="344"/>
      <c r="P244" s="82"/>
      <c r="R244" s="1">
        <v>11.9</v>
      </c>
      <c r="S244" s="1">
        <v>8</v>
      </c>
    </row>
    <row r="245" spans="3:19" ht="14.25" customHeight="1" x14ac:dyDescent="0.15">
      <c r="C245" s="362">
        <f t="shared" si="20"/>
        <v>184</v>
      </c>
      <c r="D245" s="47" t="str">
        <f t="shared" si="18"/>
        <v/>
      </c>
      <c r="E245" s="526"/>
      <c r="F245" s="447"/>
      <c r="G245" s="345"/>
      <c r="H245" s="447"/>
      <c r="I245" s="411"/>
      <c r="J245" s="15"/>
      <c r="K245" s="15"/>
      <c r="L245" s="408" t="str">
        <f t="shared" si="22"/>
        <v/>
      </c>
      <c r="M245" s="459" t="str">
        <f t="shared" si="19"/>
        <v/>
      </c>
      <c r="N245" s="344"/>
      <c r="O245" s="344"/>
      <c r="P245" s="82"/>
      <c r="R245" s="1">
        <v>22.5</v>
      </c>
      <c r="S245" s="1">
        <v>14</v>
      </c>
    </row>
    <row r="246" spans="3:19" ht="14.25" customHeight="1" x14ac:dyDescent="0.15">
      <c r="C246" s="362">
        <f t="shared" si="20"/>
        <v>185</v>
      </c>
      <c r="D246" s="47" t="str">
        <f t="shared" si="18"/>
        <v/>
      </c>
      <c r="E246" s="526"/>
      <c r="F246" s="447"/>
      <c r="G246" s="345"/>
      <c r="H246" s="447"/>
      <c r="I246" s="411"/>
      <c r="J246" s="15"/>
      <c r="K246" s="15"/>
      <c r="L246" s="408" t="str">
        <f t="shared" si="22"/>
        <v/>
      </c>
      <c r="M246" s="459" t="str">
        <f t="shared" si="19"/>
        <v/>
      </c>
      <c r="N246" s="344"/>
      <c r="O246" s="344"/>
      <c r="P246" s="82"/>
      <c r="R246" s="1">
        <v>35</v>
      </c>
      <c r="S246" s="1">
        <v>15</v>
      </c>
    </row>
    <row r="247" spans="3:19" ht="14.25" customHeight="1" x14ac:dyDescent="0.15">
      <c r="C247" s="362">
        <f t="shared" si="20"/>
        <v>186</v>
      </c>
      <c r="D247" s="47" t="str">
        <f t="shared" si="18"/>
        <v/>
      </c>
      <c r="E247" s="526"/>
      <c r="F247" s="447"/>
      <c r="G247" s="345"/>
      <c r="H247" s="447"/>
      <c r="I247" s="411"/>
      <c r="J247" s="15"/>
      <c r="K247" s="15"/>
      <c r="L247" s="408" t="str">
        <f t="shared" si="22"/>
        <v/>
      </c>
      <c r="M247" s="459" t="str">
        <f t="shared" si="19"/>
        <v/>
      </c>
      <c r="N247" s="344"/>
      <c r="O247" s="344"/>
      <c r="P247" s="82"/>
      <c r="R247" s="1">
        <v>20</v>
      </c>
      <c r="S247" s="1">
        <v>1</v>
      </c>
    </row>
    <row r="248" spans="3:19" ht="14.25" customHeight="1" x14ac:dyDescent="0.15">
      <c r="C248" s="362">
        <f t="shared" si="20"/>
        <v>187</v>
      </c>
      <c r="D248" s="47" t="str">
        <f t="shared" si="18"/>
        <v/>
      </c>
      <c r="E248" s="526"/>
      <c r="F248" s="447"/>
      <c r="G248" s="345"/>
      <c r="H248" s="447"/>
      <c r="I248" s="411"/>
      <c r="J248" s="15"/>
      <c r="K248" s="15"/>
      <c r="L248" s="408" t="str">
        <f t="shared" si="22"/>
        <v/>
      </c>
      <c r="M248" s="459" t="str">
        <f t="shared" si="19"/>
        <v/>
      </c>
      <c r="N248" s="344"/>
      <c r="O248" s="344"/>
      <c r="P248" s="82"/>
      <c r="R248" s="1">
        <v>32.799999999999997</v>
      </c>
      <c r="S248" s="1">
        <v>679</v>
      </c>
    </row>
    <row r="249" spans="3:19" ht="14.25" customHeight="1" x14ac:dyDescent="0.15">
      <c r="C249" s="362">
        <f t="shared" si="20"/>
        <v>188</v>
      </c>
      <c r="D249" s="47" t="str">
        <f t="shared" si="18"/>
        <v/>
      </c>
      <c r="E249" s="526"/>
      <c r="F249" s="447"/>
      <c r="G249" s="345"/>
      <c r="H249" s="447"/>
      <c r="I249" s="411"/>
      <c r="J249" s="15"/>
      <c r="K249" s="15"/>
      <c r="L249" s="408" t="str">
        <f t="shared" si="22"/>
        <v/>
      </c>
      <c r="M249" s="459" t="str">
        <f t="shared" si="19"/>
        <v/>
      </c>
      <c r="N249" s="344"/>
      <c r="O249" s="344"/>
      <c r="P249" s="82"/>
      <c r="R249" s="1" t="s">
        <v>589</v>
      </c>
      <c r="S249" s="1" t="s">
        <v>589</v>
      </c>
    </row>
    <row r="250" spans="3:19" ht="14.25" customHeight="1" x14ac:dyDescent="0.15">
      <c r="C250" s="362">
        <f t="shared" si="20"/>
        <v>189</v>
      </c>
      <c r="D250" s="47" t="str">
        <f t="shared" si="18"/>
        <v/>
      </c>
      <c r="E250" s="526"/>
      <c r="F250" s="447"/>
      <c r="G250" s="345"/>
      <c r="H250" s="447"/>
      <c r="I250" s="411"/>
      <c r="J250" s="15"/>
      <c r="K250" s="15"/>
      <c r="L250" s="408" t="str">
        <f t="shared" si="22"/>
        <v/>
      </c>
      <c r="M250" s="459" t="str">
        <f t="shared" si="19"/>
        <v/>
      </c>
      <c r="N250" s="344"/>
      <c r="O250" s="344"/>
      <c r="P250" s="82"/>
      <c r="R250" s="1">
        <v>14</v>
      </c>
      <c r="S250" s="1">
        <v>16</v>
      </c>
    </row>
    <row r="251" spans="3:19" ht="14.25" customHeight="1" x14ac:dyDescent="0.15">
      <c r="C251" s="362">
        <f t="shared" si="20"/>
        <v>190</v>
      </c>
      <c r="D251" s="47" t="str">
        <f t="shared" si="18"/>
        <v/>
      </c>
      <c r="E251" s="526"/>
      <c r="F251" s="447"/>
      <c r="G251" s="345"/>
      <c r="H251" s="447"/>
      <c r="I251" s="411"/>
      <c r="J251" s="15"/>
      <c r="K251" s="15"/>
      <c r="L251" s="408" t="str">
        <f t="shared" si="22"/>
        <v/>
      </c>
      <c r="M251" s="459" t="str">
        <f t="shared" si="19"/>
        <v/>
      </c>
      <c r="N251" s="344"/>
      <c r="O251" s="344"/>
      <c r="P251" s="82"/>
      <c r="R251" s="1">
        <v>40</v>
      </c>
      <c r="S251" s="1">
        <v>24</v>
      </c>
    </row>
    <row r="252" spans="3:19" ht="14.25" customHeight="1" x14ac:dyDescent="0.15">
      <c r="C252" s="362">
        <f t="shared" si="20"/>
        <v>191</v>
      </c>
      <c r="D252" s="47" t="str">
        <f t="shared" si="18"/>
        <v/>
      </c>
      <c r="E252" s="526"/>
      <c r="F252" s="447"/>
      <c r="G252" s="345"/>
      <c r="H252" s="447"/>
      <c r="I252" s="411"/>
      <c r="J252" s="15"/>
      <c r="K252" s="15"/>
      <c r="L252" s="408" t="str">
        <f t="shared" si="22"/>
        <v/>
      </c>
      <c r="M252" s="459" t="str">
        <f t="shared" si="19"/>
        <v/>
      </c>
      <c r="N252" s="344"/>
      <c r="O252" s="344"/>
      <c r="P252" s="82"/>
      <c r="R252" s="1">
        <v>19.899999999999999</v>
      </c>
      <c r="S252" s="1">
        <v>2</v>
      </c>
    </row>
    <row r="253" spans="3:19" ht="14.25" customHeight="1" x14ac:dyDescent="0.15">
      <c r="C253" s="362">
        <f t="shared" si="20"/>
        <v>192</v>
      </c>
      <c r="D253" s="47" t="str">
        <f t="shared" si="18"/>
        <v/>
      </c>
      <c r="E253" s="526"/>
      <c r="F253" s="447"/>
      <c r="G253" s="345"/>
      <c r="H253" s="447"/>
      <c r="I253" s="411"/>
      <c r="J253" s="15"/>
      <c r="K253" s="15"/>
      <c r="L253" s="408" t="str">
        <f t="shared" si="22"/>
        <v/>
      </c>
      <c r="M253" s="459" t="str">
        <f t="shared" si="19"/>
        <v/>
      </c>
      <c r="N253" s="344"/>
      <c r="O253" s="344"/>
      <c r="P253" s="82"/>
      <c r="R253" s="1" t="s">
        <v>589</v>
      </c>
      <c r="S253" s="1" t="s">
        <v>589</v>
      </c>
    </row>
    <row r="254" spans="3:19" ht="14.25" customHeight="1" x14ac:dyDescent="0.15">
      <c r="C254" s="362">
        <f t="shared" si="20"/>
        <v>193</v>
      </c>
      <c r="D254" s="47" t="str">
        <f t="shared" ref="D254:D317" si="23">IF(E254="","",IF(E254&lt;=$W$2,"○",""))</f>
        <v/>
      </c>
      <c r="E254" s="526"/>
      <c r="F254" s="447"/>
      <c r="G254" s="345"/>
      <c r="H254" s="447"/>
      <c r="I254" s="411"/>
      <c r="J254" s="15"/>
      <c r="K254" s="15"/>
      <c r="L254" s="408" t="str">
        <f t="shared" si="22"/>
        <v/>
      </c>
      <c r="M254" s="459" t="str">
        <f t="shared" ref="M254:M317" si="24">IF(I254="","",IF(HLOOKUP(I254,$U$5:$AI$7,2,FALSE)&gt;=0.8,"○",""))</f>
        <v/>
      </c>
      <c r="N254" s="344"/>
      <c r="O254" s="344"/>
      <c r="P254" s="82"/>
      <c r="R254" s="1">
        <v>11.9</v>
      </c>
      <c r="S254" s="1">
        <v>8</v>
      </c>
    </row>
    <row r="255" spans="3:19" ht="14.25" customHeight="1" x14ac:dyDescent="0.15">
      <c r="C255" s="362">
        <f t="shared" ref="C255:C318" si="25">C254+1</f>
        <v>194</v>
      </c>
      <c r="D255" s="47" t="str">
        <f t="shared" si="23"/>
        <v/>
      </c>
      <c r="E255" s="526"/>
      <c r="F255" s="447"/>
      <c r="G255" s="345"/>
      <c r="H255" s="447"/>
      <c r="I255" s="411"/>
      <c r="J255" s="15"/>
      <c r="K255" s="15"/>
      <c r="L255" s="408" t="str">
        <f t="shared" si="22"/>
        <v/>
      </c>
      <c r="M255" s="459" t="str">
        <f t="shared" si="24"/>
        <v/>
      </c>
      <c r="N255" s="344"/>
      <c r="O255" s="344"/>
      <c r="P255" s="82"/>
      <c r="R255" s="1">
        <v>22.5</v>
      </c>
      <c r="S255" s="1">
        <v>14</v>
      </c>
    </row>
    <row r="256" spans="3:19" ht="14.25" customHeight="1" x14ac:dyDescent="0.15">
      <c r="C256" s="362">
        <f t="shared" si="25"/>
        <v>195</v>
      </c>
      <c r="D256" s="47" t="str">
        <f t="shared" si="23"/>
        <v/>
      </c>
      <c r="E256" s="526"/>
      <c r="F256" s="447"/>
      <c r="G256" s="345"/>
      <c r="H256" s="447"/>
      <c r="I256" s="411"/>
      <c r="J256" s="15"/>
      <c r="K256" s="15"/>
      <c r="L256" s="408" t="str">
        <f t="shared" si="22"/>
        <v/>
      </c>
      <c r="M256" s="459" t="str">
        <f t="shared" si="24"/>
        <v/>
      </c>
      <c r="N256" s="344"/>
      <c r="O256" s="344"/>
      <c r="P256" s="82"/>
      <c r="R256" s="1">
        <v>35</v>
      </c>
      <c r="S256" s="1">
        <v>14</v>
      </c>
    </row>
    <row r="257" spans="3:19" ht="14.25" customHeight="1" x14ac:dyDescent="0.15">
      <c r="C257" s="362">
        <f t="shared" si="25"/>
        <v>196</v>
      </c>
      <c r="D257" s="47" t="str">
        <f t="shared" si="23"/>
        <v/>
      </c>
      <c r="E257" s="526"/>
      <c r="F257" s="447"/>
      <c r="G257" s="345"/>
      <c r="H257" s="447"/>
      <c r="I257" s="411"/>
      <c r="J257" s="15"/>
      <c r="K257" s="15"/>
      <c r="L257" s="408" t="str">
        <f t="shared" si="22"/>
        <v/>
      </c>
      <c r="M257" s="459" t="str">
        <f t="shared" si="24"/>
        <v/>
      </c>
      <c r="N257" s="344"/>
      <c r="O257" s="344"/>
      <c r="P257" s="82"/>
      <c r="R257" s="1">
        <v>20</v>
      </c>
      <c r="S257" s="1">
        <v>2</v>
      </c>
    </row>
    <row r="258" spans="3:19" ht="14.25" customHeight="1" x14ac:dyDescent="0.15">
      <c r="C258" s="362">
        <f t="shared" si="25"/>
        <v>197</v>
      </c>
      <c r="D258" s="47" t="str">
        <f t="shared" si="23"/>
        <v/>
      </c>
      <c r="E258" s="526"/>
      <c r="F258" s="447"/>
      <c r="G258" s="345"/>
      <c r="H258" s="447"/>
      <c r="I258" s="411"/>
      <c r="J258" s="15"/>
      <c r="K258" s="15"/>
      <c r="L258" s="408" t="str">
        <f t="shared" si="22"/>
        <v/>
      </c>
      <c r="M258" s="459" t="str">
        <f t="shared" si="24"/>
        <v/>
      </c>
      <c r="N258" s="344"/>
      <c r="O258" s="344"/>
      <c r="P258" s="82"/>
      <c r="R258" s="1" t="s">
        <v>589</v>
      </c>
      <c r="S258" s="1" t="s">
        <v>589</v>
      </c>
    </row>
    <row r="259" spans="3:19" ht="14.25" customHeight="1" x14ac:dyDescent="0.15">
      <c r="C259" s="362">
        <f t="shared" si="25"/>
        <v>198</v>
      </c>
      <c r="D259" s="47" t="str">
        <f t="shared" si="23"/>
        <v/>
      </c>
      <c r="E259" s="526"/>
      <c r="F259" s="447"/>
      <c r="G259" s="345"/>
      <c r="H259" s="447"/>
      <c r="I259" s="411"/>
      <c r="J259" s="15"/>
      <c r="K259" s="15"/>
      <c r="L259" s="408" t="str">
        <f t="shared" si="22"/>
        <v/>
      </c>
      <c r="M259" s="459" t="str">
        <f t="shared" si="24"/>
        <v/>
      </c>
      <c r="N259" s="344"/>
      <c r="O259" s="344"/>
      <c r="P259" s="82"/>
      <c r="R259" s="1">
        <v>11.9</v>
      </c>
      <c r="S259" s="1">
        <v>8</v>
      </c>
    </row>
    <row r="260" spans="3:19" ht="14.25" customHeight="1" x14ac:dyDescent="0.15">
      <c r="C260" s="362">
        <f t="shared" si="25"/>
        <v>199</v>
      </c>
      <c r="D260" s="47" t="str">
        <f t="shared" si="23"/>
        <v/>
      </c>
      <c r="E260" s="526"/>
      <c r="F260" s="447"/>
      <c r="G260" s="345"/>
      <c r="H260" s="447"/>
      <c r="I260" s="411"/>
      <c r="J260" s="15"/>
      <c r="K260" s="15"/>
      <c r="L260" s="408" t="str">
        <f t="shared" si="22"/>
        <v/>
      </c>
      <c r="M260" s="459" t="str">
        <f t="shared" si="24"/>
        <v/>
      </c>
      <c r="N260" s="344"/>
      <c r="O260" s="344"/>
      <c r="P260" s="82"/>
      <c r="R260" s="1">
        <v>22.5</v>
      </c>
      <c r="S260" s="1">
        <v>14</v>
      </c>
    </row>
    <row r="261" spans="3:19" ht="14.25" customHeight="1" x14ac:dyDescent="0.15">
      <c r="C261" s="362">
        <f t="shared" si="25"/>
        <v>200</v>
      </c>
      <c r="D261" s="47" t="str">
        <f t="shared" si="23"/>
        <v/>
      </c>
      <c r="E261" s="526"/>
      <c r="F261" s="447"/>
      <c r="G261" s="345"/>
      <c r="H261" s="447"/>
      <c r="I261" s="411"/>
      <c r="J261" s="15"/>
      <c r="K261" s="15"/>
      <c r="L261" s="408" t="str">
        <f t="shared" si="22"/>
        <v/>
      </c>
      <c r="M261" s="459" t="str">
        <f t="shared" si="24"/>
        <v/>
      </c>
      <c r="N261" s="344"/>
      <c r="O261" s="344"/>
      <c r="P261" s="82"/>
      <c r="R261" s="1">
        <v>35</v>
      </c>
      <c r="S261" s="1">
        <v>15</v>
      </c>
    </row>
    <row r="262" spans="3:19" ht="14.25" customHeight="1" x14ac:dyDescent="0.15">
      <c r="C262" s="362">
        <f t="shared" si="25"/>
        <v>201</v>
      </c>
      <c r="D262" s="47" t="str">
        <f t="shared" si="23"/>
        <v/>
      </c>
      <c r="E262" s="526"/>
      <c r="F262" s="447"/>
      <c r="G262" s="345"/>
      <c r="H262" s="447"/>
      <c r="I262" s="411"/>
      <c r="J262" s="15"/>
      <c r="K262" s="15"/>
      <c r="L262" s="408" t="str">
        <f t="shared" si="22"/>
        <v/>
      </c>
      <c r="M262" s="459" t="str">
        <f t="shared" si="24"/>
        <v/>
      </c>
      <c r="N262" s="344"/>
      <c r="O262" s="344"/>
      <c r="P262" s="82"/>
      <c r="R262" s="1">
        <v>20</v>
      </c>
      <c r="S262" s="1">
        <v>1</v>
      </c>
    </row>
    <row r="263" spans="3:19" ht="14.25" customHeight="1" x14ac:dyDescent="0.15">
      <c r="C263" s="362">
        <f t="shared" si="25"/>
        <v>202</v>
      </c>
      <c r="D263" s="47" t="str">
        <f t="shared" si="23"/>
        <v/>
      </c>
      <c r="E263" s="526"/>
      <c r="F263" s="447"/>
      <c r="G263" s="345"/>
      <c r="H263" s="447"/>
      <c r="I263" s="411"/>
      <c r="J263" s="15"/>
      <c r="K263" s="15"/>
      <c r="L263" s="408" t="str">
        <f t="shared" si="22"/>
        <v/>
      </c>
      <c r="M263" s="459" t="str">
        <f t="shared" si="24"/>
        <v/>
      </c>
      <c r="N263" s="344"/>
      <c r="O263" s="344"/>
      <c r="P263" s="82"/>
      <c r="R263" s="1">
        <v>32.799999999999997</v>
      </c>
      <c r="S263" s="1">
        <v>728</v>
      </c>
    </row>
    <row r="264" spans="3:19" ht="14.25" customHeight="1" x14ac:dyDescent="0.15">
      <c r="C264" s="362">
        <f t="shared" si="25"/>
        <v>203</v>
      </c>
      <c r="D264" s="47" t="str">
        <f t="shared" si="23"/>
        <v/>
      </c>
      <c r="E264" s="526"/>
      <c r="F264" s="447"/>
      <c r="G264" s="345"/>
      <c r="H264" s="447"/>
      <c r="I264" s="411"/>
      <c r="J264" s="15"/>
      <c r="K264" s="15"/>
      <c r="L264" s="408" t="str">
        <f t="shared" si="22"/>
        <v/>
      </c>
      <c r="M264" s="459" t="str">
        <f t="shared" si="24"/>
        <v/>
      </c>
      <c r="N264" s="344"/>
      <c r="O264" s="344"/>
      <c r="P264" s="82"/>
      <c r="R264" s="1" t="s">
        <v>589</v>
      </c>
      <c r="S264" s="1" t="s">
        <v>589</v>
      </c>
    </row>
    <row r="265" spans="3:19" ht="14.25" customHeight="1" x14ac:dyDescent="0.15">
      <c r="C265" s="362">
        <f t="shared" si="25"/>
        <v>204</v>
      </c>
      <c r="D265" s="47" t="str">
        <f t="shared" si="23"/>
        <v/>
      </c>
      <c r="E265" s="526"/>
      <c r="F265" s="447"/>
      <c r="G265" s="345"/>
      <c r="H265" s="447"/>
      <c r="I265" s="411"/>
      <c r="J265" s="15"/>
      <c r="K265" s="15"/>
      <c r="L265" s="408" t="str">
        <f t="shared" si="22"/>
        <v/>
      </c>
      <c r="M265" s="459" t="str">
        <f t="shared" si="24"/>
        <v/>
      </c>
      <c r="N265" s="344"/>
      <c r="O265" s="344"/>
      <c r="P265" s="82"/>
      <c r="R265" s="1">
        <v>14</v>
      </c>
      <c r="S265" s="1">
        <v>16</v>
      </c>
    </row>
    <row r="266" spans="3:19" ht="14.25" customHeight="1" x14ac:dyDescent="0.15">
      <c r="C266" s="362">
        <f t="shared" si="25"/>
        <v>205</v>
      </c>
      <c r="D266" s="47" t="str">
        <f t="shared" si="23"/>
        <v/>
      </c>
      <c r="E266" s="526"/>
      <c r="F266" s="447"/>
      <c r="G266" s="345"/>
      <c r="H266" s="447"/>
      <c r="I266" s="411"/>
      <c r="J266" s="15"/>
      <c r="K266" s="15"/>
      <c r="L266" s="408" t="str">
        <f t="shared" si="22"/>
        <v/>
      </c>
      <c r="M266" s="459" t="str">
        <f t="shared" si="24"/>
        <v/>
      </c>
      <c r="N266" s="344"/>
      <c r="O266" s="344"/>
      <c r="P266" s="82"/>
      <c r="R266" s="1">
        <v>40</v>
      </c>
      <c r="S266" s="1">
        <v>24</v>
      </c>
    </row>
    <row r="267" spans="3:19" ht="14.25" customHeight="1" x14ac:dyDescent="0.15">
      <c r="C267" s="362">
        <f t="shared" si="25"/>
        <v>206</v>
      </c>
      <c r="D267" s="47" t="str">
        <f t="shared" si="23"/>
        <v/>
      </c>
      <c r="E267" s="526"/>
      <c r="F267" s="447"/>
      <c r="G267" s="345"/>
      <c r="H267" s="447"/>
      <c r="I267" s="411"/>
      <c r="J267" s="15"/>
      <c r="K267" s="15"/>
      <c r="L267" s="408" t="str">
        <f t="shared" si="22"/>
        <v/>
      </c>
      <c r="M267" s="459" t="str">
        <f t="shared" si="24"/>
        <v/>
      </c>
      <c r="N267" s="344"/>
      <c r="O267" s="344"/>
      <c r="P267" s="82"/>
      <c r="R267" s="1">
        <v>19.899999999999999</v>
      </c>
      <c r="S267" s="1">
        <v>2</v>
      </c>
    </row>
    <row r="268" spans="3:19" ht="14.25" customHeight="1" x14ac:dyDescent="0.15">
      <c r="C268" s="362">
        <f t="shared" si="25"/>
        <v>207</v>
      </c>
      <c r="D268" s="47" t="str">
        <f t="shared" si="23"/>
        <v/>
      </c>
      <c r="E268" s="526"/>
      <c r="F268" s="447"/>
      <c r="G268" s="345"/>
      <c r="H268" s="447"/>
      <c r="I268" s="411"/>
      <c r="J268" s="15"/>
      <c r="K268" s="15"/>
      <c r="L268" s="408" t="str">
        <f t="shared" si="22"/>
        <v/>
      </c>
      <c r="M268" s="459" t="str">
        <f t="shared" si="24"/>
        <v/>
      </c>
      <c r="N268" s="344"/>
      <c r="O268" s="344"/>
      <c r="P268" s="82"/>
      <c r="R268" s="1" t="s">
        <v>589</v>
      </c>
      <c r="S268" s="1" t="s">
        <v>589</v>
      </c>
    </row>
    <row r="269" spans="3:19" ht="14.25" customHeight="1" x14ac:dyDescent="0.15">
      <c r="C269" s="362">
        <f t="shared" si="25"/>
        <v>208</v>
      </c>
      <c r="D269" s="47" t="str">
        <f t="shared" si="23"/>
        <v/>
      </c>
      <c r="E269" s="526"/>
      <c r="F269" s="447"/>
      <c r="G269" s="345"/>
      <c r="H269" s="447"/>
      <c r="I269" s="411"/>
      <c r="J269" s="15"/>
      <c r="K269" s="15"/>
      <c r="L269" s="408" t="str">
        <f t="shared" si="22"/>
        <v/>
      </c>
      <c r="M269" s="459" t="str">
        <f t="shared" si="24"/>
        <v/>
      </c>
      <c r="N269" s="344"/>
      <c r="O269" s="344"/>
      <c r="P269" s="82"/>
      <c r="R269" s="1">
        <v>11.9</v>
      </c>
      <c r="S269" s="1">
        <v>8</v>
      </c>
    </row>
    <row r="270" spans="3:19" ht="14.25" customHeight="1" x14ac:dyDescent="0.15">
      <c r="C270" s="362">
        <f t="shared" si="25"/>
        <v>209</v>
      </c>
      <c r="D270" s="47" t="str">
        <f t="shared" si="23"/>
        <v/>
      </c>
      <c r="E270" s="526"/>
      <c r="F270" s="447"/>
      <c r="G270" s="345"/>
      <c r="H270" s="447"/>
      <c r="I270" s="411"/>
      <c r="J270" s="15"/>
      <c r="K270" s="15"/>
      <c r="L270" s="408" t="str">
        <f t="shared" si="22"/>
        <v/>
      </c>
      <c r="M270" s="459" t="str">
        <f t="shared" si="24"/>
        <v/>
      </c>
      <c r="N270" s="344"/>
      <c r="O270" s="344"/>
      <c r="P270" s="82"/>
      <c r="R270" s="1">
        <v>22.5</v>
      </c>
      <c r="S270" s="1">
        <v>14</v>
      </c>
    </row>
    <row r="271" spans="3:19" ht="14.25" customHeight="1" x14ac:dyDescent="0.15">
      <c r="C271" s="362">
        <f t="shared" si="25"/>
        <v>210</v>
      </c>
      <c r="D271" s="47" t="str">
        <f t="shared" si="23"/>
        <v/>
      </c>
      <c r="E271" s="526"/>
      <c r="F271" s="447"/>
      <c r="G271" s="345"/>
      <c r="H271" s="447"/>
      <c r="I271" s="411"/>
      <c r="J271" s="15"/>
      <c r="K271" s="15"/>
      <c r="L271" s="408" t="str">
        <f>IF(K271="","",J271*K271)</f>
        <v/>
      </c>
      <c r="M271" s="459" t="str">
        <f t="shared" si="24"/>
        <v/>
      </c>
      <c r="N271" s="344"/>
      <c r="O271" s="344"/>
      <c r="P271" s="82"/>
      <c r="R271" s="1">
        <v>35</v>
      </c>
      <c r="S271" s="1">
        <v>13</v>
      </c>
    </row>
    <row r="272" spans="3:19" ht="14.25" customHeight="1" x14ac:dyDescent="0.15">
      <c r="C272" s="362">
        <f t="shared" si="25"/>
        <v>211</v>
      </c>
      <c r="D272" s="47" t="str">
        <f t="shared" si="23"/>
        <v/>
      </c>
      <c r="E272" s="526"/>
      <c r="F272" s="447"/>
      <c r="G272" s="345"/>
      <c r="H272" s="447"/>
      <c r="I272" s="411"/>
      <c r="J272" s="15"/>
      <c r="K272" s="15"/>
      <c r="L272" s="408" t="str">
        <f t="shared" ref="L272:L335" si="26">IF(K272="","",J272*K272)</f>
        <v/>
      </c>
      <c r="M272" s="459" t="str">
        <f t="shared" si="24"/>
        <v/>
      </c>
      <c r="N272" s="344"/>
      <c r="O272" s="344"/>
      <c r="P272" s="82"/>
      <c r="R272" s="1">
        <v>20</v>
      </c>
      <c r="S272" s="1">
        <v>3</v>
      </c>
    </row>
    <row r="273" spans="3:19" ht="14.25" customHeight="1" x14ac:dyDescent="0.15">
      <c r="C273" s="362">
        <f t="shared" si="25"/>
        <v>212</v>
      </c>
      <c r="D273" s="47" t="str">
        <f t="shared" si="23"/>
        <v/>
      </c>
      <c r="E273" s="526"/>
      <c r="F273" s="447"/>
      <c r="G273" s="345"/>
      <c r="H273" s="447"/>
      <c r="I273" s="411"/>
      <c r="J273" s="15"/>
      <c r="K273" s="15"/>
      <c r="L273" s="408" t="str">
        <f t="shared" si="26"/>
        <v/>
      </c>
      <c r="M273" s="459" t="str">
        <f t="shared" si="24"/>
        <v/>
      </c>
      <c r="N273" s="344"/>
      <c r="O273" s="344"/>
      <c r="P273" s="82"/>
      <c r="R273" s="1" t="s">
        <v>589</v>
      </c>
      <c r="S273" s="1" t="s">
        <v>589</v>
      </c>
    </row>
    <row r="274" spans="3:19" ht="14.25" customHeight="1" x14ac:dyDescent="0.15">
      <c r="C274" s="362">
        <f t="shared" si="25"/>
        <v>213</v>
      </c>
      <c r="D274" s="47" t="str">
        <f t="shared" si="23"/>
        <v/>
      </c>
      <c r="E274" s="526"/>
      <c r="F274" s="447"/>
      <c r="G274" s="345"/>
      <c r="H274" s="447"/>
      <c r="I274" s="411"/>
      <c r="J274" s="15"/>
      <c r="K274" s="15"/>
      <c r="L274" s="408" t="str">
        <f t="shared" si="26"/>
        <v/>
      </c>
      <c r="M274" s="459" t="str">
        <f t="shared" si="24"/>
        <v/>
      </c>
      <c r="N274" s="344"/>
      <c r="O274" s="344"/>
      <c r="P274" s="82"/>
      <c r="R274" s="1">
        <v>11.9</v>
      </c>
      <c r="S274" s="1">
        <v>8</v>
      </c>
    </row>
    <row r="275" spans="3:19" ht="14.25" customHeight="1" x14ac:dyDescent="0.15">
      <c r="C275" s="362">
        <f t="shared" si="25"/>
        <v>214</v>
      </c>
      <c r="D275" s="47" t="str">
        <f t="shared" si="23"/>
        <v/>
      </c>
      <c r="E275" s="526"/>
      <c r="F275" s="447"/>
      <c r="G275" s="345"/>
      <c r="H275" s="447"/>
      <c r="I275" s="411"/>
      <c r="J275" s="15"/>
      <c r="K275" s="15"/>
      <c r="L275" s="408" t="str">
        <f t="shared" si="26"/>
        <v/>
      </c>
      <c r="M275" s="459" t="str">
        <f t="shared" si="24"/>
        <v/>
      </c>
      <c r="N275" s="344"/>
      <c r="O275" s="344"/>
      <c r="P275" s="82"/>
      <c r="R275" s="1">
        <v>22.5</v>
      </c>
      <c r="S275" s="1">
        <v>14</v>
      </c>
    </row>
    <row r="276" spans="3:19" ht="14.25" customHeight="1" x14ac:dyDescent="0.15">
      <c r="C276" s="362">
        <f t="shared" si="25"/>
        <v>215</v>
      </c>
      <c r="D276" s="47" t="str">
        <f t="shared" si="23"/>
        <v/>
      </c>
      <c r="E276" s="526"/>
      <c r="F276" s="447"/>
      <c r="G276" s="345"/>
      <c r="H276" s="447"/>
      <c r="I276" s="411"/>
      <c r="J276" s="15"/>
      <c r="K276" s="15"/>
      <c r="L276" s="408" t="str">
        <f t="shared" si="26"/>
        <v/>
      </c>
      <c r="M276" s="459" t="str">
        <f t="shared" si="24"/>
        <v/>
      </c>
      <c r="N276" s="344"/>
      <c r="O276" s="344"/>
      <c r="P276" s="82"/>
      <c r="R276" s="1">
        <v>35</v>
      </c>
      <c r="S276" s="1">
        <v>15</v>
      </c>
    </row>
    <row r="277" spans="3:19" ht="14.25" customHeight="1" x14ac:dyDescent="0.15">
      <c r="C277" s="362">
        <f t="shared" si="25"/>
        <v>216</v>
      </c>
      <c r="D277" s="47" t="str">
        <f t="shared" si="23"/>
        <v/>
      </c>
      <c r="E277" s="526"/>
      <c r="F277" s="447"/>
      <c r="G277" s="345"/>
      <c r="H277" s="447"/>
      <c r="I277" s="411"/>
      <c r="J277" s="15"/>
      <c r="K277" s="15"/>
      <c r="L277" s="408" t="str">
        <f t="shared" si="26"/>
        <v/>
      </c>
      <c r="M277" s="459" t="str">
        <f t="shared" si="24"/>
        <v/>
      </c>
      <c r="N277" s="344"/>
      <c r="O277" s="344"/>
      <c r="P277" s="82"/>
      <c r="R277" s="1">
        <v>20</v>
      </c>
      <c r="S277" s="1">
        <v>1</v>
      </c>
    </row>
    <row r="278" spans="3:19" ht="14.25" customHeight="1" x14ac:dyDescent="0.15">
      <c r="C278" s="362">
        <f t="shared" si="25"/>
        <v>217</v>
      </c>
      <c r="D278" s="47" t="str">
        <f t="shared" si="23"/>
        <v/>
      </c>
      <c r="E278" s="526"/>
      <c r="F278" s="447"/>
      <c r="G278" s="345"/>
      <c r="H278" s="447"/>
      <c r="I278" s="411"/>
      <c r="J278" s="15"/>
      <c r="K278" s="15"/>
      <c r="L278" s="408" t="str">
        <f t="shared" si="26"/>
        <v/>
      </c>
      <c r="M278" s="459" t="str">
        <f t="shared" si="24"/>
        <v/>
      </c>
      <c r="N278" s="344"/>
      <c r="O278" s="344"/>
      <c r="P278" s="82"/>
      <c r="R278" s="1">
        <v>32.799999999999997</v>
      </c>
      <c r="S278" s="1">
        <v>4368</v>
      </c>
    </row>
    <row r="279" spans="3:19" ht="14.25" customHeight="1" x14ac:dyDescent="0.15">
      <c r="C279" s="362">
        <f t="shared" si="25"/>
        <v>218</v>
      </c>
      <c r="D279" s="47" t="str">
        <f t="shared" si="23"/>
        <v/>
      </c>
      <c r="E279" s="526"/>
      <c r="F279" s="447"/>
      <c r="G279" s="345"/>
      <c r="H279" s="447"/>
      <c r="I279" s="411"/>
      <c r="J279" s="15"/>
      <c r="K279" s="15"/>
      <c r="L279" s="408" t="str">
        <f t="shared" si="26"/>
        <v/>
      </c>
      <c r="M279" s="459" t="str">
        <f t="shared" si="24"/>
        <v/>
      </c>
      <c r="N279" s="344"/>
      <c r="O279" s="344"/>
      <c r="P279" s="82"/>
      <c r="R279" s="1" t="s">
        <v>589</v>
      </c>
    </row>
    <row r="280" spans="3:19" ht="14.25" customHeight="1" x14ac:dyDescent="0.15">
      <c r="C280" s="362">
        <f t="shared" si="25"/>
        <v>219</v>
      </c>
      <c r="D280" s="47" t="str">
        <f t="shared" si="23"/>
        <v/>
      </c>
      <c r="E280" s="526"/>
      <c r="F280" s="447"/>
      <c r="G280" s="345"/>
      <c r="H280" s="447"/>
      <c r="I280" s="411"/>
      <c r="J280" s="15"/>
      <c r="K280" s="15"/>
      <c r="L280" s="408" t="str">
        <f t="shared" si="26"/>
        <v/>
      </c>
      <c r="M280" s="459" t="str">
        <f t="shared" si="24"/>
        <v/>
      </c>
      <c r="N280" s="344"/>
      <c r="O280" s="344"/>
      <c r="P280" s="82"/>
      <c r="R280" s="1">
        <v>14</v>
      </c>
      <c r="S280" s="1">
        <v>16</v>
      </c>
    </row>
    <row r="281" spans="3:19" ht="14.25" customHeight="1" x14ac:dyDescent="0.15">
      <c r="C281" s="362">
        <f t="shared" si="25"/>
        <v>220</v>
      </c>
      <c r="D281" s="47" t="str">
        <f t="shared" si="23"/>
        <v/>
      </c>
      <c r="E281" s="526"/>
      <c r="F281" s="447"/>
      <c r="G281" s="345"/>
      <c r="H281" s="447"/>
      <c r="I281" s="411"/>
      <c r="J281" s="15"/>
      <c r="K281" s="15"/>
      <c r="L281" s="408" t="str">
        <f t="shared" si="26"/>
        <v/>
      </c>
      <c r="M281" s="459" t="str">
        <f t="shared" si="24"/>
        <v/>
      </c>
      <c r="N281" s="344"/>
      <c r="O281" s="344"/>
      <c r="P281" s="82"/>
      <c r="R281" s="1">
        <v>40</v>
      </c>
      <c r="S281" s="1">
        <v>24</v>
      </c>
    </row>
    <row r="282" spans="3:19" ht="14.25" customHeight="1" x14ac:dyDescent="0.15">
      <c r="C282" s="362">
        <f t="shared" si="25"/>
        <v>221</v>
      </c>
      <c r="D282" s="47" t="str">
        <f t="shared" si="23"/>
        <v/>
      </c>
      <c r="E282" s="526"/>
      <c r="F282" s="447"/>
      <c r="G282" s="345"/>
      <c r="H282" s="447"/>
      <c r="I282" s="411"/>
      <c r="J282" s="15"/>
      <c r="K282" s="15"/>
      <c r="L282" s="408" t="str">
        <f t="shared" si="26"/>
        <v/>
      </c>
      <c r="M282" s="459" t="str">
        <f t="shared" si="24"/>
        <v/>
      </c>
      <c r="N282" s="344"/>
      <c r="O282" s="344"/>
      <c r="P282" s="82"/>
      <c r="R282" s="1">
        <v>19.899999999999999</v>
      </c>
      <c r="S282" s="1">
        <v>2</v>
      </c>
    </row>
    <row r="283" spans="3:19" ht="14.25" customHeight="1" x14ac:dyDescent="0.15">
      <c r="C283" s="362">
        <f t="shared" si="25"/>
        <v>222</v>
      </c>
      <c r="D283" s="47" t="str">
        <f t="shared" si="23"/>
        <v/>
      </c>
      <c r="E283" s="526"/>
      <c r="F283" s="447"/>
      <c r="G283" s="345"/>
      <c r="H283" s="447"/>
      <c r="I283" s="411"/>
      <c r="J283" s="15"/>
      <c r="K283" s="15"/>
      <c r="L283" s="408" t="str">
        <f t="shared" si="26"/>
        <v/>
      </c>
      <c r="M283" s="459" t="str">
        <f t="shared" si="24"/>
        <v/>
      </c>
      <c r="N283" s="344"/>
      <c r="O283" s="344"/>
      <c r="P283" s="82"/>
      <c r="R283" s="1" t="s">
        <v>589</v>
      </c>
    </row>
    <row r="284" spans="3:19" ht="14.25" customHeight="1" x14ac:dyDescent="0.15">
      <c r="C284" s="362">
        <f t="shared" si="25"/>
        <v>223</v>
      </c>
      <c r="D284" s="47" t="str">
        <f t="shared" si="23"/>
        <v/>
      </c>
      <c r="E284" s="526"/>
      <c r="F284" s="447"/>
      <c r="G284" s="345"/>
      <c r="H284" s="447"/>
      <c r="I284" s="411"/>
      <c r="J284" s="15"/>
      <c r="K284" s="15"/>
      <c r="L284" s="408" t="str">
        <f t="shared" si="26"/>
        <v/>
      </c>
      <c r="M284" s="459" t="str">
        <f t="shared" si="24"/>
        <v/>
      </c>
      <c r="N284" s="344"/>
      <c r="O284" s="344"/>
      <c r="P284" s="82"/>
      <c r="R284" s="1">
        <v>11.9</v>
      </c>
      <c r="S284" s="1">
        <v>8</v>
      </c>
    </row>
    <row r="285" spans="3:19" ht="14.25" customHeight="1" x14ac:dyDescent="0.15">
      <c r="C285" s="362">
        <f t="shared" si="25"/>
        <v>224</v>
      </c>
      <c r="D285" s="47" t="str">
        <f t="shared" si="23"/>
        <v/>
      </c>
      <c r="E285" s="526"/>
      <c r="F285" s="447"/>
      <c r="G285" s="345"/>
      <c r="H285" s="447"/>
      <c r="I285" s="411"/>
      <c r="J285" s="15"/>
      <c r="K285" s="15"/>
      <c r="L285" s="408" t="str">
        <f t="shared" si="26"/>
        <v/>
      </c>
      <c r="M285" s="459" t="str">
        <f t="shared" si="24"/>
        <v/>
      </c>
      <c r="N285" s="344"/>
      <c r="O285" s="344"/>
      <c r="P285" s="82"/>
      <c r="R285" s="1">
        <v>22.5</v>
      </c>
      <c r="S285" s="1">
        <v>14</v>
      </c>
    </row>
    <row r="286" spans="3:19" ht="14.25" customHeight="1" x14ac:dyDescent="0.15">
      <c r="C286" s="362">
        <f t="shared" si="25"/>
        <v>225</v>
      </c>
      <c r="D286" s="47" t="str">
        <f t="shared" si="23"/>
        <v/>
      </c>
      <c r="E286" s="526"/>
      <c r="F286" s="447"/>
      <c r="G286" s="345"/>
      <c r="H286" s="447"/>
      <c r="I286" s="411"/>
      <c r="J286" s="15"/>
      <c r="K286" s="15"/>
      <c r="L286" s="408" t="str">
        <f t="shared" si="26"/>
        <v/>
      </c>
      <c r="M286" s="459" t="str">
        <f t="shared" si="24"/>
        <v/>
      </c>
      <c r="N286" s="344"/>
      <c r="O286" s="344"/>
      <c r="P286" s="82"/>
      <c r="R286" s="1">
        <v>35</v>
      </c>
      <c r="S286" s="1">
        <v>13</v>
      </c>
    </row>
    <row r="287" spans="3:19" ht="14.25" customHeight="1" x14ac:dyDescent="0.15">
      <c r="C287" s="362">
        <f t="shared" si="25"/>
        <v>226</v>
      </c>
      <c r="D287" s="47" t="str">
        <f t="shared" si="23"/>
        <v/>
      </c>
      <c r="E287" s="526"/>
      <c r="F287" s="447"/>
      <c r="G287" s="345"/>
      <c r="H287" s="447"/>
      <c r="I287" s="411"/>
      <c r="J287" s="15"/>
      <c r="K287" s="15"/>
      <c r="L287" s="408" t="str">
        <f t="shared" si="26"/>
        <v/>
      </c>
      <c r="M287" s="459" t="str">
        <f t="shared" si="24"/>
        <v/>
      </c>
      <c r="N287" s="344"/>
      <c r="O287" s="344"/>
      <c r="P287" s="82"/>
      <c r="R287" s="1">
        <v>20</v>
      </c>
      <c r="S287" s="1">
        <v>3</v>
      </c>
    </row>
    <row r="288" spans="3:19" ht="14.25" customHeight="1" x14ac:dyDescent="0.15">
      <c r="C288" s="362">
        <f t="shared" si="25"/>
        <v>227</v>
      </c>
      <c r="D288" s="47" t="str">
        <f t="shared" si="23"/>
        <v/>
      </c>
      <c r="E288" s="526"/>
      <c r="F288" s="447"/>
      <c r="G288" s="345"/>
      <c r="H288" s="447"/>
      <c r="I288" s="411"/>
      <c r="J288" s="15"/>
      <c r="K288" s="15"/>
      <c r="L288" s="408" t="str">
        <f t="shared" si="26"/>
        <v/>
      </c>
      <c r="M288" s="459" t="str">
        <f t="shared" si="24"/>
        <v/>
      </c>
      <c r="N288" s="344"/>
      <c r="O288" s="344"/>
      <c r="P288" s="82"/>
      <c r="R288" s="1" t="s">
        <v>589</v>
      </c>
    </row>
    <row r="289" spans="3:19" ht="14.25" customHeight="1" x14ac:dyDescent="0.15">
      <c r="C289" s="362">
        <f t="shared" si="25"/>
        <v>228</v>
      </c>
      <c r="D289" s="47" t="str">
        <f t="shared" si="23"/>
        <v/>
      </c>
      <c r="E289" s="526"/>
      <c r="F289" s="447"/>
      <c r="G289" s="345"/>
      <c r="H289" s="447"/>
      <c r="I289" s="411"/>
      <c r="J289" s="15"/>
      <c r="K289" s="15"/>
      <c r="L289" s="408" t="str">
        <f t="shared" si="26"/>
        <v/>
      </c>
      <c r="M289" s="459" t="str">
        <f t="shared" si="24"/>
        <v/>
      </c>
      <c r="N289" s="344"/>
      <c r="O289" s="344"/>
      <c r="P289" s="82"/>
      <c r="R289" s="1">
        <v>11.9</v>
      </c>
      <c r="S289" s="1">
        <v>8</v>
      </c>
    </row>
    <row r="290" spans="3:19" ht="14.25" customHeight="1" x14ac:dyDescent="0.15">
      <c r="C290" s="362">
        <f t="shared" si="25"/>
        <v>229</v>
      </c>
      <c r="D290" s="47" t="str">
        <f t="shared" si="23"/>
        <v/>
      </c>
      <c r="E290" s="526"/>
      <c r="F290" s="447"/>
      <c r="G290" s="345"/>
      <c r="H290" s="447"/>
      <c r="I290" s="411"/>
      <c r="J290" s="15"/>
      <c r="K290" s="15"/>
      <c r="L290" s="408" t="str">
        <f t="shared" si="26"/>
        <v/>
      </c>
      <c r="M290" s="459" t="str">
        <f t="shared" si="24"/>
        <v/>
      </c>
      <c r="N290" s="344"/>
      <c r="O290" s="344"/>
      <c r="P290" s="82"/>
      <c r="R290" s="1">
        <v>22.5</v>
      </c>
      <c r="S290" s="1">
        <v>14</v>
      </c>
    </row>
    <row r="291" spans="3:19" ht="14.25" customHeight="1" x14ac:dyDescent="0.15">
      <c r="C291" s="362">
        <f t="shared" si="25"/>
        <v>230</v>
      </c>
      <c r="D291" s="47" t="str">
        <f t="shared" si="23"/>
        <v/>
      </c>
      <c r="E291" s="526"/>
      <c r="F291" s="447"/>
      <c r="G291" s="345"/>
      <c r="H291" s="447"/>
      <c r="I291" s="411"/>
      <c r="J291" s="15"/>
      <c r="K291" s="15"/>
      <c r="L291" s="408" t="str">
        <f t="shared" si="26"/>
        <v/>
      </c>
      <c r="M291" s="459" t="str">
        <f t="shared" si="24"/>
        <v/>
      </c>
      <c r="N291" s="344"/>
      <c r="O291" s="344"/>
      <c r="P291" s="82"/>
      <c r="R291" s="1">
        <v>35</v>
      </c>
      <c r="S291" s="1">
        <v>15</v>
      </c>
    </row>
    <row r="292" spans="3:19" ht="14.25" customHeight="1" x14ac:dyDescent="0.15">
      <c r="C292" s="362">
        <f t="shared" si="25"/>
        <v>231</v>
      </c>
      <c r="D292" s="47" t="str">
        <f t="shared" si="23"/>
        <v/>
      </c>
      <c r="E292" s="526"/>
      <c r="F292" s="447"/>
      <c r="G292" s="345"/>
      <c r="H292" s="447"/>
      <c r="I292" s="411"/>
      <c r="J292" s="15"/>
      <c r="K292" s="15"/>
      <c r="L292" s="408" t="str">
        <f t="shared" si="26"/>
        <v/>
      </c>
      <c r="M292" s="459" t="str">
        <f t="shared" si="24"/>
        <v/>
      </c>
      <c r="N292" s="344"/>
      <c r="O292" s="344"/>
      <c r="P292" s="82"/>
      <c r="R292" s="1">
        <v>20</v>
      </c>
      <c r="S292" s="1">
        <v>1</v>
      </c>
    </row>
    <row r="293" spans="3:19" ht="14.25" customHeight="1" x14ac:dyDescent="0.15">
      <c r="C293" s="362">
        <f t="shared" si="25"/>
        <v>232</v>
      </c>
      <c r="D293" s="47" t="str">
        <f t="shared" si="23"/>
        <v/>
      </c>
      <c r="E293" s="526"/>
      <c r="F293" s="447"/>
      <c r="G293" s="345"/>
      <c r="H293" s="447"/>
      <c r="I293" s="411"/>
      <c r="J293" s="15"/>
      <c r="K293" s="15"/>
      <c r="L293" s="408" t="str">
        <f t="shared" si="26"/>
        <v/>
      </c>
      <c r="M293" s="459" t="str">
        <f t="shared" si="24"/>
        <v/>
      </c>
      <c r="N293" s="344"/>
      <c r="O293" s="344"/>
      <c r="P293" s="82"/>
      <c r="R293" s="1">
        <v>32.799999999999997</v>
      </c>
      <c r="S293" s="1">
        <v>728</v>
      </c>
    </row>
    <row r="294" spans="3:19" ht="14.25" customHeight="1" x14ac:dyDescent="0.15">
      <c r="C294" s="362">
        <f t="shared" si="25"/>
        <v>233</v>
      </c>
      <c r="D294" s="47" t="str">
        <f t="shared" si="23"/>
        <v/>
      </c>
      <c r="E294" s="526"/>
      <c r="F294" s="447"/>
      <c r="G294" s="345"/>
      <c r="H294" s="447"/>
      <c r="I294" s="411"/>
      <c r="J294" s="15"/>
      <c r="K294" s="15"/>
      <c r="L294" s="408" t="str">
        <f t="shared" si="26"/>
        <v/>
      </c>
      <c r="M294" s="459" t="str">
        <f t="shared" si="24"/>
        <v/>
      </c>
      <c r="N294" s="344"/>
      <c r="O294" s="344"/>
      <c r="P294" s="82"/>
      <c r="R294" s="1" t="s">
        <v>589</v>
      </c>
      <c r="S294" s="1" t="s">
        <v>589</v>
      </c>
    </row>
    <row r="295" spans="3:19" ht="14.25" customHeight="1" x14ac:dyDescent="0.15">
      <c r="C295" s="362">
        <f t="shared" si="25"/>
        <v>234</v>
      </c>
      <c r="D295" s="47" t="str">
        <f t="shared" si="23"/>
        <v/>
      </c>
      <c r="E295" s="526"/>
      <c r="F295" s="447"/>
      <c r="G295" s="345"/>
      <c r="H295" s="447"/>
      <c r="I295" s="411"/>
      <c r="J295" s="15"/>
      <c r="K295" s="15"/>
      <c r="L295" s="408" t="str">
        <f t="shared" si="26"/>
        <v/>
      </c>
      <c r="M295" s="459" t="str">
        <f t="shared" si="24"/>
        <v/>
      </c>
      <c r="N295" s="344"/>
      <c r="O295" s="344"/>
      <c r="P295" s="82"/>
      <c r="R295" s="1">
        <v>14</v>
      </c>
      <c r="S295" s="1">
        <v>16</v>
      </c>
    </row>
    <row r="296" spans="3:19" ht="14.25" customHeight="1" x14ac:dyDescent="0.15">
      <c r="C296" s="362">
        <f t="shared" si="25"/>
        <v>235</v>
      </c>
      <c r="D296" s="47" t="str">
        <f t="shared" si="23"/>
        <v/>
      </c>
      <c r="E296" s="526"/>
      <c r="F296" s="447"/>
      <c r="G296" s="345"/>
      <c r="H296" s="447"/>
      <c r="I296" s="411"/>
      <c r="J296" s="15"/>
      <c r="K296" s="15"/>
      <c r="L296" s="408" t="str">
        <f t="shared" si="26"/>
        <v/>
      </c>
      <c r="M296" s="459" t="str">
        <f t="shared" si="24"/>
        <v/>
      </c>
      <c r="N296" s="344"/>
      <c r="O296" s="344"/>
      <c r="P296" s="82"/>
      <c r="R296" s="1">
        <v>40</v>
      </c>
      <c r="S296" s="1">
        <v>24</v>
      </c>
    </row>
    <row r="297" spans="3:19" ht="14.25" customHeight="1" x14ac:dyDescent="0.15">
      <c r="C297" s="362">
        <f t="shared" si="25"/>
        <v>236</v>
      </c>
      <c r="D297" s="47" t="str">
        <f t="shared" si="23"/>
        <v/>
      </c>
      <c r="E297" s="526"/>
      <c r="F297" s="447"/>
      <c r="G297" s="345"/>
      <c r="H297" s="447"/>
      <c r="I297" s="411"/>
      <c r="J297" s="15"/>
      <c r="K297" s="15"/>
      <c r="L297" s="408" t="str">
        <f t="shared" si="26"/>
        <v/>
      </c>
      <c r="M297" s="459" t="str">
        <f t="shared" si="24"/>
        <v/>
      </c>
      <c r="N297" s="344"/>
      <c r="O297" s="344"/>
      <c r="P297" s="82"/>
      <c r="R297" s="1">
        <v>19.899999999999999</v>
      </c>
      <c r="S297" s="1">
        <v>2</v>
      </c>
    </row>
    <row r="298" spans="3:19" ht="14.25" customHeight="1" x14ac:dyDescent="0.15">
      <c r="C298" s="362">
        <f t="shared" si="25"/>
        <v>237</v>
      </c>
      <c r="D298" s="47" t="str">
        <f t="shared" si="23"/>
        <v/>
      </c>
      <c r="E298" s="526"/>
      <c r="F298" s="447"/>
      <c r="G298" s="345"/>
      <c r="H298" s="447"/>
      <c r="I298" s="411"/>
      <c r="J298" s="15"/>
      <c r="K298" s="15"/>
      <c r="L298" s="408" t="str">
        <f t="shared" si="26"/>
        <v/>
      </c>
      <c r="M298" s="459" t="str">
        <f t="shared" si="24"/>
        <v/>
      </c>
      <c r="N298" s="344"/>
      <c r="O298" s="344"/>
      <c r="P298" s="82"/>
      <c r="R298" s="1" t="s">
        <v>589</v>
      </c>
      <c r="S298" s="1" t="s">
        <v>589</v>
      </c>
    </row>
    <row r="299" spans="3:19" ht="14.25" customHeight="1" x14ac:dyDescent="0.15">
      <c r="C299" s="362">
        <f t="shared" si="25"/>
        <v>238</v>
      </c>
      <c r="D299" s="47" t="str">
        <f t="shared" si="23"/>
        <v/>
      </c>
      <c r="E299" s="526"/>
      <c r="F299" s="447"/>
      <c r="G299" s="345"/>
      <c r="H299" s="447"/>
      <c r="I299" s="411"/>
      <c r="J299" s="15"/>
      <c r="K299" s="15"/>
      <c r="L299" s="408" t="str">
        <f t="shared" si="26"/>
        <v/>
      </c>
      <c r="M299" s="459" t="str">
        <f t="shared" si="24"/>
        <v/>
      </c>
      <c r="N299" s="344"/>
      <c r="O299" s="344"/>
      <c r="P299" s="82"/>
      <c r="R299" s="1">
        <v>14</v>
      </c>
      <c r="S299" s="1">
        <v>16</v>
      </c>
    </row>
    <row r="300" spans="3:19" ht="14.25" customHeight="1" x14ac:dyDescent="0.15">
      <c r="C300" s="362">
        <f t="shared" si="25"/>
        <v>239</v>
      </c>
      <c r="D300" s="47" t="str">
        <f t="shared" si="23"/>
        <v/>
      </c>
      <c r="E300" s="526"/>
      <c r="F300" s="447"/>
      <c r="G300" s="345"/>
      <c r="H300" s="447"/>
      <c r="I300" s="411"/>
      <c r="J300" s="15"/>
      <c r="K300" s="15"/>
      <c r="L300" s="408" t="str">
        <f t="shared" si="26"/>
        <v/>
      </c>
      <c r="M300" s="459" t="str">
        <f t="shared" si="24"/>
        <v/>
      </c>
      <c r="N300" s="344"/>
      <c r="O300" s="344"/>
      <c r="P300" s="82"/>
      <c r="R300" s="1">
        <v>40</v>
      </c>
      <c r="S300" s="1">
        <v>24</v>
      </c>
    </row>
    <row r="301" spans="3:19" ht="14.25" customHeight="1" x14ac:dyDescent="0.15">
      <c r="C301" s="362">
        <f t="shared" si="25"/>
        <v>240</v>
      </c>
      <c r="D301" s="47" t="str">
        <f t="shared" si="23"/>
        <v/>
      </c>
      <c r="E301" s="526"/>
      <c r="F301" s="447"/>
      <c r="G301" s="345"/>
      <c r="H301" s="447"/>
      <c r="I301" s="411"/>
      <c r="J301" s="15"/>
      <c r="K301" s="15"/>
      <c r="L301" s="408" t="str">
        <f t="shared" si="26"/>
        <v/>
      </c>
      <c r="M301" s="459" t="str">
        <f t="shared" si="24"/>
        <v/>
      </c>
      <c r="N301" s="344"/>
      <c r="O301" s="344"/>
      <c r="P301" s="82"/>
      <c r="R301" s="1">
        <v>19.899999999999999</v>
      </c>
      <c r="S301" s="1">
        <v>2</v>
      </c>
    </row>
    <row r="302" spans="3:19" ht="14.25" customHeight="1" x14ac:dyDescent="0.15">
      <c r="C302" s="362">
        <f t="shared" si="25"/>
        <v>241</v>
      </c>
      <c r="D302" s="47" t="str">
        <f t="shared" si="23"/>
        <v/>
      </c>
      <c r="E302" s="526"/>
      <c r="F302" s="447"/>
      <c r="G302" s="345"/>
      <c r="H302" s="447"/>
      <c r="I302" s="411"/>
      <c r="J302" s="15"/>
      <c r="K302" s="15"/>
      <c r="L302" s="408" t="str">
        <f t="shared" si="26"/>
        <v/>
      </c>
      <c r="M302" s="459" t="str">
        <f t="shared" si="24"/>
        <v/>
      </c>
      <c r="N302" s="344"/>
      <c r="O302" s="344"/>
      <c r="P302" s="82"/>
      <c r="R302" s="1" t="s">
        <v>589</v>
      </c>
      <c r="S302" s="1" t="s">
        <v>589</v>
      </c>
    </row>
    <row r="303" spans="3:19" ht="14.25" customHeight="1" x14ac:dyDescent="0.15">
      <c r="C303" s="362">
        <f t="shared" si="25"/>
        <v>242</v>
      </c>
      <c r="D303" s="47" t="str">
        <f t="shared" si="23"/>
        <v/>
      </c>
      <c r="E303" s="526"/>
      <c r="F303" s="447"/>
      <c r="G303" s="345"/>
      <c r="H303" s="447"/>
      <c r="I303" s="411"/>
      <c r="J303" s="15"/>
      <c r="K303" s="15"/>
      <c r="L303" s="408" t="str">
        <f t="shared" si="26"/>
        <v/>
      </c>
      <c r="M303" s="459" t="str">
        <f t="shared" si="24"/>
        <v/>
      </c>
      <c r="N303" s="344"/>
      <c r="O303" s="344"/>
      <c r="P303" s="82"/>
      <c r="R303" s="1">
        <v>11.9</v>
      </c>
      <c r="S303" s="1">
        <v>8</v>
      </c>
    </row>
    <row r="304" spans="3:19" ht="14.25" customHeight="1" x14ac:dyDescent="0.15">
      <c r="C304" s="362">
        <f t="shared" si="25"/>
        <v>243</v>
      </c>
      <c r="D304" s="47" t="str">
        <f t="shared" si="23"/>
        <v/>
      </c>
      <c r="E304" s="526"/>
      <c r="F304" s="447"/>
      <c r="G304" s="345"/>
      <c r="H304" s="447"/>
      <c r="I304" s="411"/>
      <c r="J304" s="15"/>
      <c r="K304" s="15"/>
      <c r="L304" s="408" t="str">
        <f t="shared" si="26"/>
        <v/>
      </c>
      <c r="M304" s="459" t="str">
        <f t="shared" si="24"/>
        <v/>
      </c>
      <c r="N304" s="344"/>
      <c r="O304" s="344"/>
      <c r="P304" s="82"/>
      <c r="R304" s="1">
        <v>22.5</v>
      </c>
      <c r="S304" s="1">
        <v>14</v>
      </c>
    </row>
    <row r="305" spans="3:19" ht="14.25" customHeight="1" x14ac:dyDescent="0.15">
      <c r="C305" s="362">
        <f t="shared" si="25"/>
        <v>244</v>
      </c>
      <c r="D305" s="47" t="str">
        <f t="shared" si="23"/>
        <v/>
      </c>
      <c r="E305" s="526"/>
      <c r="F305" s="447"/>
      <c r="G305" s="345"/>
      <c r="H305" s="447"/>
      <c r="I305" s="411"/>
      <c r="J305" s="15"/>
      <c r="K305" s="15"/>
      <c r="L305" s="408" t="str">
        <f t="shared" si="26"/>
        <v/>
      </c>
      <c r="M305" s="459" t="str">
        <f t="shared" si="24"/>
        <v/>
      </c>
      <c r="N305" s="344"/>
      <c r="O305" s="344"/>
      <c r="P305" s="82"/>
      <c r="R305" s="1">
        <v>35</v>
      </c>
      <c r="S305" s="1">
        <v>13</v>
      </c>
    </row>
    <row r="306" spans="3:19" ht="14.25" customHeight="1" x14ac:dyDescent="0.15">
      <c r="C306" s="362">
        <f t="shared" si="25"/>
        <v>245</v>
      </c>
      <c r="D306" s="47" t="str">
        <f t="shared" si="23"/>
        <v/>
      </c>
      <c r="E306" s="526"/>
      <c r="F306" s="447"/>
      <c r="G306" s="345"/>
      <c r="H306" s="447"/>
      <c r="I306" s="411"/>
      <c r="J306" s="15"/>
      <c r="K306" s="15"/>
      <c r="L306" s="408" t="str">
        <f t="shared" si="26"/>
        <v/>
      </c>
      <c r="M306" s="459" t="str">
        <f t="shared" si="24"/>
        <v/>
      </c>
      <c r="N306" s="344"/>
      <c r="O306" s="344"/>
      <c r="P306" s="82"/>
      <c r="R306" s="1">
        <v>20</v>
      </c>
      <c r="S306" s="1">
        <v>3</v>
      </c>
    </row>
    <row r="307" spans="3:19" ht="14.25" customHeight="1" x14ac:dyDescent="0.15">
      <c r="C307" s="362">
        <f t="shared" si="25"/>
        <v>246</v>
      </c>
      <c r="D307" s="47" t="str">
        <f t="shared" si="23"/>
        <v/>
      </c>
      <c r="E307" s="526"/>
      <c r="F307" s="447"/>
      <c r="G307" s="345"/>
      <c r="H307" s="447"/>
      <c r="I307" s="411"/>
      <c r="J307" s="15"/>
      <c r="K307" s="15"/>
      <c r="L307" s="408" t="str">
        <f t="shared" si="26"/>
        <v/>
      </c>
      <c r="M307" s="459" t="str">
        <f t="shared" si="24"/>
        <v/>
      </c>
      <c r="N307" s="344"/>
      <c r="O307" s="344"/>
      <c r="P307" s="82"/>
      <c r="R307" s="1" t="s">
        <v>589</v>
      </c>
      <c r="S307" s="1" t="s">
        <v>589</v>
      </c>
    </row>
    <row r="308" spans="3:19" ht="14.25" customHeight="1" x14ac:dyDescent="0.15">
      <c r="C308" s="362">
        <f t="shared" si="25"/>
        <v>247</v>
      </c>
      <c r="D308" s="47" t="str">
        <f t="shared" si="23"/>
        <v/>
      </c>
      <c r="E308" s="526"/>
      <c r="F308" s="447"/>
      <c r="G308" s="345"/>
      <c r="H308" s="447"/>
      <c r="I308" s="411"/>
      <c r="J308" s="15"/>
      <c r="K308" s="15"/>
      <c r="L308" s="408" t="str">
        <f t="shared" si="26"/>
        <v/>
      </c>
      <c r="M308" s="459" t="str">
        <f t="shared" si="24"/>
        <v/>
      </c>
      <c r="N308" s="344"/>
      <c r="O308" s="344"/>
      <c r="P308" s="82"/>
      <c r="R308" s="1">
        <v>11.9</v>
      </c>
      <c r="S308" s="1">
        <v>8</v>
      </c>
    </row>
    <row r="309" spans="3:19" ht="14.25" customHeight="1" x14ac:dyDescent="0.15">
      <c r="C309" s="362">
        <f t="shared" si="25"/>
        <v>248</v>
      </c>
      <c r="D309" s="47" t="str">
        <f t="shared" si="23"/>
        <v/>
      </c>
      <c r="E309" s="526"/>
      <c r="F309" s="447"/>
      <c r="G309" s="345"/>
      <c r="H309" s="447"/>
      <c r="I309" s="411"/>
      <c r="J309" s="15"/>
      <c r="K309" s="15"/>
      <c r="L309" s="408" t="str">
        <f t="shared" si="26"/>
        <v/>
      </c>
      <c r="M309" s="459" t="str">
        <f t="shared" si="24"/>
        <v/>
      </c>
      <c r="N309" s="344"/>
      <c r="O309" s="344"/>
      <c r="P309" s="82"/>
      <c r="R309" s="1">
        <v>22.5</v>
      </c>
      <c r="S309" s="1">
        <v>14</v>
      </c>
    </row>
    <row r="310" spans="3:19" ht="14.25" customHeight="1" x14ac:dyDescent="0.15">
      <c r="C310" s="362">
        <f t="shared" si="25"/>
        <v>249</v>
      </c>
      <c r="D310" s="47" t="str">
        <f t="shared" si="23"/>
        <v/>
      </c>
      <c r="E310" s="526"/>
      <c r="F310" s="447"/>
      <c r="G310" s="345"/>
      <c r="H310" s="447"/>
      <c r="I310" s="411"/>
      <c r="J310" s="15"/>
      <c r="K310" s="15"/>
      <c r="L310" s="408" t="str">
        <f t="shared" si="26"/>
        <v/>
      </c>
      <c r="M310" s="459" t="str">
        <f t="shared" si="24"/>
        <v/>
      </c>
      <c r="N310" s="344"/>
      <c r="O310" s="344"/>
      <c r="P310" s="82"/>
      <c r="R310" s="1">
        <v>35</v>
      </c>
      <c r="S310" s="1">
        <v>15</v>
      </c>
    </row>
    <row r="311" spans="3:19" ht="14.25" customHeight="1" x14ac:dyDescent="0.15">
      <c r="C311" s="362">
        <f t="shared" si="25"/>
        <v>250</v>
      </c>
      <c r="D311" s="47" t="str">
        <f t="shared" si="23"/>
        <v/>
      </c>
      <c r="E311" s="526"/>
      <c r="F311" s="447"/>
      <c r="G311" s="345"/>
      <c r="H311" s="447"/>
      <c r="I311" s="411"/>
      <c r="J311" s="15"/>
      <c r="K311" s="15"/>
      <c r="L311" s="408" t="str">
        <f t="shared" si="26"/>
        <v/>
      </c>
      <c r="M311" s="459" t="str">
        <f t="shared" si="24"/>
        <v/>
      </c>
      <c r="N311" s="344"/>
      <c r="O311" s="344"/>
      <c r="P311" s="82"/>
      <c r="R311" s="1">
        <v>20</v>
      </c>
      <c r="S311" s="1">
        <v>1</v>
      </c>
    </row>
    <row r="312" spans="3:19" ht="14.25" customHeight="1" x14ac:dyDescent="0.15">
      <c r="C312" s="362">
        <f t="shared" si="25"/>
        <v>251</v>
      </c>
      <c r="D312" s="47" t="str">
        <f t="shared" si="23"/>
        <v/>
      </c>
      <c r="E312" s="526"/>
      <c r="F312" s="447"/>
      <c r="G312" s="345"/>
      <c r="H312" s="447"/>
      <c r="I312" s="411"/>
      <c r="J312" s="15"/>
      <c r="K312" s="15"/>
      <c r="L312" s="408" t="str">
        <f t="shared" si="26"/>
        <v/>
      </c>
      <c r="M312" s="459" t="str">
        <f t="shared" si="24"/>
        <v/>
      </c>
      <c r="N312" s="344"/>
      <c r="O312" s="344"/>
      <c r="P312" s="82"/>
      <c r="R312" s="1">
        <v>32.799999999999997</v>
      </c>
      <c r="S312" s="1">
        <v>1456</v>
      </c>
    </row>
    <row r="313" spans="3:19" ht="14.25" customHeight="1" x14ac:dyDescent="0.15">
      <c r="C313" s="362">
        <f t="shared" si="25"/>
        <v>252</v>
      </c>
      <c r="D313" s="47" t="str">
        <f t="shared" si="23"/>
        <v/>
      </c>
      <c r="E313" s="526"/>
      <c r="F313" s="447"/>
      <c r="G313" s="345"/>
      <c r="H313" s="447"/>
      <c r="I313" s="411"/>
      <c r="J313" s="15"/>
      <c r="K313" s="15"/>
      <c r="L313" s="408" t="str">
        <f t="shared" si="26"/>
        <v/>
      </c>
      <c r="M313" s="459" t="str">
        <f t="shared" si="24"/>
        <v/>
      </c>
      <c r="N313" s="344"/>
      <c r="O313" s="344"/>
      <c r="P313" s="82"/>
      <c r="R313" s="1" t="s">
        <v>589</v>
      </c>
    </row>
    <row r="314" spans="3:19" ht="14.25" customHeight="1" x14ac:dyDescent="0.15">
      <c r="C314" s="362">
        <f t="shared" si="25"/>
        <v>253</v>
      </c>
      <c r="D314" s="47" t="str">
        <f t="shared" si="23"/>
        <v/>
      </c>
      <c r="E314" s="526"/>
      <c r="F314" s="447"/>
      <c r="G314" s="345"/>
      <c r="H314" s="447"/>
      <c r="I314" s="411"/>
      <c r="J314" s="15"/>
      <c r="K314" s="15"/>
      <c r="L314" s="408" t="str">
        <f t="shared" si="26"/>
        <v/>
      </c>
      <c r="M314" s="459" t="str">
        <f t="shared" si="24"/>
        <v/>
      </c>
      <c r="N314" s="344"/>
      <c r="O314" s="344"/>
      <c r="P314" s="82"/>
      <c r="R314" s="1">
        <v>14</v>
      </c>
      <c r="S314" s="1">
        <v>16</v>
      </c>
    </row>
    <row r="315" spans="3:19" ht="14.25" customHeight="1" x14ac:dyDescent="0.15">
      <c r="C315" s="362">
        <f t="shared" si="25"/>
        <v>254</v>
      </c>
      <c r="D315" s="47" t="str">
        <f t="shared" si="23"/>
        <v/>
      </c>
      <c r="E315" s="526"/>
      <c r="F315" s="447"/>
      <c r="G315" s="345"/>
      <c r="H315" s="447"/>
      <c r="I315" s="411"/>
      <c r="J315" s="15"/>
      <c r="K315" s="15"/>
      <c r="L315" s="408" t="str">
        <f t="shared" si="26"/>
        <v/>
      </c>
      <c r="M315" s="459" t="str">
        <f t="shared" si="24"/>
        <v/>
      </c>
      <c r="N315" s="344"/>
      <c r="O315" s="344"/>
      <c r="P315" s="82"/>
      <c r="R315" s="1">
        <v>40</v>
      </c>
      <c r="S315" s="1">
        <v>24</v>
      </c>
    </row>
    <row r="316" spans="3:19" ht="14.25" customHeight="1" x14ac:dyDescent="0.15">
      <c r="C316" s="362">
        <f t="shared" si="25"/>
        <v>255</v>
      </c>
      <c r="D316" s="47" t="str">
        <f t="shared" si="23"/>
        <v/>
      </c>
      <c r="E316" s="526"/>
      <c r="F316" s="447"/>
      <c r="G316" s="345"/>
      <c r="H316" s="447"/>
      <c r="I316" s="411"/>
      <c r="J316" s="15"/>
      <c r="K316" s="15"/>
      <c r="L316" s="408" t="str">
        <f t="shared" si="26"/>
        <v/>
      </c>
      <c r="M316" s="459" t="str">
        <f t="shared" si="24"/>
        <v/>
      </c>
      <c r="N316" s="344"/>
      <c r="O316" s="344"/>
      <c r="P316" s="82"/>
      <c r="R316" s="1">
        <v>19.899999999999999</v>
      </c>
      <c r="S316" s="1">
        <v>2</v>
      </c>
    </row>
    <row r="317" spans="3:19" ht="14.25" customHeight="1" x14ac:dyDescent="0.15">
      <c r="C317" s="362">
        <f t="shared" si="25"/>
        <v>256</v>
      </c>
      <c r="D317" s="47" t="str">
        <f t="shared" si="23"/>
        <v/>
      </c>
      <c r="E317" s="526"/>
      <c r="F317" s="447"/>
      <c r="G317" s="345"/>
      <c r="H317" s="447"/>
      <c r="I317" s="411"/>
      <c r="J317" s="15"/>
      <c r="K317" s="15"/>
      <c r="L317" s="408" t="str">
        <f t="shared" si="26"/>
        <v/>
      </c>
      <c r="M317" s="459" t="str">
        <f t="shared" si="24"/>
        <v/>
      </c>
      <c r="N317" s="344"/>
      <c r="O317" s="344"/>
      <c r="P317" s="82"/>
      <c r="R317" s="1" t="s">
        <v>589</v>
      </c>
    </row>
    <row r="318" spans="3:19" ht="14.25" customHeight="1" x14ac:dyDescent="0.15">
      <c r="C318" s="362">
        <f t="shared" si="25"/>
        <v>257</v>
      </c>
      <c r="D318" s="47" t="str">
        <f t="shared" ref="D318:D381" si="27">IF(E318="","",IF(E318&lt;=$W$2,"○",""))</f>
        <v/>
      </c>
      <c r="E318" s="526"/>
      <c r="F318" s="447"/>
      <c r="G318" s="345"/>
      <c r="H318" s="447"/>
      <c r="I318" s="411"/>
      <c r="J318" s="15"/>
      <c r="K318" s="15"/>
      <c r="L318" s="408" t="str">
        <f t="shared" si="26"/>
        <v/>
      </c>
      <c r="M318" s="459" t="str">
        <f t="shared" ref="M318:M381" si="28">IF(I318="","",IF(HLOOKUP(I318,$U$5:$AI$7,2,FALSE)&gt;=0.8,"○",""))</f>
        <v/>
      </c>
      <c r="N318" s="344"/>
      <c r="O318" s="344"/>
      <c r="P318" s="82"/>
      <c r="R318" s="1">
        <v>11.9</v>
      </c>
      <c r="S318" s="1">
        <v>8</v>
      </c>
    </row>
    <row r="319" spans="3:19" ht="14.25" customHeight="1" x14ac:dyDescent="0.15">
      <c r="C319" s="362">
        <f t="shared" ref="C319:C382" si="29">C318+1</f>
        <v>258</v>
      </c>
      <c r="D319" s="47" t="str">
        <f t="shared" si="27"/>
        <v/>
      </c>
      <c r="E319" s="526"/>
      <c r="F319" s="447"/>
      <c r="G319" s="345"/>
      <c r="H319" s="447"/>
      <c r="I319" s="411"/>
      <c r="J319" s="15"/>
      <c r="K319" s="15"/>
      <c r="L319" s="408" t="str">
        <f t="shared" si="26"/>
        <v/>
      </c>
      <c r="M319" s="459" t="str">
        <f t="shared" si="28"/>
        <v/>
      </c>
      <c r="N319" s="344"/>
      <c r="O319" s="344"/>
      <c r="P319" s="82"/>
      <c r="R319" s="1">
        <v>22.5</v>
      </c>
      <c r="S319" s="1">
        <v>14</v>
      </c>
    </row>
    <row r="320" spans="3:19" ht="14.25" customHeight="1" x14ac:dyDescent="0.15">
      <c r="C320" s="362">
        <f t="shared" si="29"/>
        <v>259</v>
      </c>
      <c r="D320" s="47" t="str">
        <f t="shared" si="27"/>
        <v/>
      </c>
      <c r="E320" s="526"/>
      <c r="F320" s="447"/>
      <c r="G320" s="345"/>
      <c r="H320" s="447"/>
      <c r="I320" s="411"/>
      <c r="J320" s="15"/>
      <c r="K320" s="15"/>
      <c r="L320" s="408" t="str">
        <f t="shared" si="26"/>
        <v/>
      </c>
      <c r="M320" s="459" t="str">
        <f t="shared" si="28"/>
        <v/>
      </c>
      <c r="N320" s="344"/>
      <c r="O320" s="344"/>
      <c r="P320" s="82"/>
      <c r="R320" s="1">
        <v>35</v>
      </c>
      <c r="S320" s="1">
        <v>13</v>
      </c>
    </row>
    <row r="321" spans="3:19" ht="14.25" customHeight="1" x14ac:dyDescent="0.15">
      <c r="C321" s="362">
        <f t="shared" si="29"/>
        <v>260</v>
      </c>
      <c r="D321" s="47" t="str">
        <f t="shared" si="27"/>
        <v/>
      </c>
      <c r="E321" s="526"/>
      <c r="F321" s="447"/>
      <c r="G321" s="345"/>
      <c r="H321" s="447"/>
      <c r="I321" s="411"/>
      <c r="J321" s="15"/>
      <c r="K321" s="15"/>
      <c r="L321" s="408" t="str">
        <f t="shared" si="26"/>
        <v/>
      </c>
      <c r="M321" s="459" t="str">
        <f t="shared" si="28"/>
        <v/>
      </c>
      <c r="N321" s="344"/>
      <c r="O321" s="344"/>
      <c r="P321" s="82"/>
      <c r="R321" s="1">
        <v>20</v>
      </c>
      <c r="S321" s="1">
        <v>3</v>
      </c>
    </row>
    <row r="322" spans="3:19" ht="14.25" customHeight="1" x14ac:dyDescent="0.15">
      <c r="C322" s="362">
        <f t="shared" si="29"/>
        <v>261</v>
      </c>
      <c r="D322" s="47" t="str">
        <f t="shared" si="27"/>
        <v/>
      </c>
      <c r="E322" s="526"/>
      <c r="F322" s="447"/>
      <c r="G322" s="345"/>
      <c r="H322" s="447"/>
      <c r="I322" s="411"/>
      <c r="J322" s="15"/>
      <c r="K322" s="15"/>
      <c r="L322" s="408" t="str">
        <f t="shared" si="26"/>
        <v/>
      </c>
      <c r="M322" s="459" t="str">
        <f t="shared" si="28"/>
        <v/>
      </c>
      <c r="N322" s="344"/>
      <c r="O322" s="344"/>
      <c r="P322" s="82"/>
      <c r="R322" s="1" t="s">
        <v>589</v>
      </c>
    </row>
    <row r="323" spans="3:19" ht="14.25" customHeight="1" x14ac:dyDescent="0.15">
      <c r="C323" s="362">
        <f t="shared" si="29"/>
        <v>262</v>
      </c>
      <c r="D323" s="47" t="str">
        <f t="shared" si="27"/>
        <v/>
      </c>
      <c r="E323" s="526"/>
      <c r="F323" s="447"/>
      <c r="G323" s="345"/>
      <c r="H323" s="447"/>
      <c r="I323" s="411"/>
      <c r="J323" s="15"/>
      <c r="K323" s="15"/>
      <c r="L323" s="408" t="str">
        <f t="shared" si="26"/>
        <v/>
      </c>
      <c r="M323" s="459" t="str">
        <f t="shared" si="28"/>
        <v/>
      </c>
      <c r="N323" s="344"/>
      <c r="O323" s="344"/>
      <c r="P323" s="82"/>
      <c r="R323" s="1">
        <v>11.9</v>
      </c>
      <c r="S323" s="1">
        <v>8</v>
      </c>
    </row>
    <row r="324" spans="3:19" ht="14.25" customHeight="1" x14ac:dyDescent="0.15">
      <c r="C324" s="362">
        <f t="shared" si="29"/>
        <v>263</v>
      </c>
      <c r="D324" s="47" t="str">
        <f t="shared" si="27"/>
        <v/>
      </c>
      <c r="E324" s="526"/>
      <c r="F324" s="447"/>
      <c r="G324" s="345"/>
      <c r="H324" s="447"/>
      <c r="I324" s="411"/>
      <c r="J324" s="15"/>
      <c r="K324" s="15"/>
      <c r="L324" s="408" t="str">
        <f t="shared" si="26"/>
        <v/>
      </c>
      <c r="M324" s="459" t="str">
        <f t="shared" si="28"/>
        <v/>
      </c>
      <c r="N324" s="344"/>
      <c r="O324" s="344"/>
      <c r="P324" s="82"/>
      <c r="R324" s="1">
        <v>22.5</v>
      </c>
      <c r="S324" s="1">
        <v>14</v>
      </c>
    </row>
    <row r="325" spans="3:19" ht="14.25" customHeight="1" x14ac:dyDescent="0.15">
      <c r="C325" s="362">
        <f t="shared" si="29"/>
        <v>264</v>
      </c>
      <c r="D325" s="47" t="str">
        <f t="shared" si="27"/>
        <v/>
      </c>
      <c r="E325" s="526"/>
      <c r="F325" s="447"/>
      <c r="G325" s="345"/>
      <c r="H325" s="447"/>
      <c r="I325" s="411"/>
      <c r="J325" s="15"/>
      <c r="K325" s="15"/>
      <c r="L325" s="408" t="str">
        <f t="shared" si="26"/>
        <v/>
      </c>
      <c r="M325" s="459" t="str">
        <f t="shared" si="28"/>
        <v/>
      </c>
      <c r="N325" s="344"/>
      <c r="O325" s="344"/>
      <c r="P325" s="82"/>
      <c r="R325" s="1">
        <v>35</v>
      </c>
      <c r="S325" s="1">
        <v>15</v>
      </c>
    </row>
    <row r="326" spans="3:19" ht="14.25" customHeight="1" x14ac:dyDescent="0.15">
      <c r="C326" s="362">
        <f t="shared" si="29"/>
        <v>265</v>
      </c>
      <c r="D326" s="47" t="str">
        <f t="shared" si="27"/>
        <v/>
      </c>
      <c r="E326" s="526"/>
      <c r="F326" s="447"/>
      <c r="G326" s="345"/>
      <c r="H326" s="447"/>
      <c r="I326" s="411"/>
      <c r="J326" s="15"/>
      <c r="K326" s="15"/>
      <c r="L326" s="408" t="str">
        <f t="shared" si="26"/>
        <v/>
      </c>
      <c r="M326" s="459" t="str">
        <f t="shared" si="28"/>
        <v/>
      </c>
      <c r="N326" s="344"/>
      <c r="O326" s="344"/>
      <c r="P326" s="82"/>
      <c r="R326" s="1">
        <v>20</v>
      </c>
      <c r="S326" s="1">
        <v>1</v>
      </c>
    </row>
    <row r="327" spans="3:19" ht="14.25" customHeight="1" x14ac:dyDescent="0.15">
      <c r="C327" s="362">
        <f t="shared" si="29"/>
        <v>266</v>
      </c>
      <c r="D327" s="47" t="str">
        <f t="shared" si="27"/>
        <v/>
      </c>
      <c r="E327" s="526"/>
      <c r="F327" s="447"/>
      <c r="G327" s="345"/>
      <c r="H327" s="447"/>
      <c r="I327" s="411"/>
      <c r="J327" s="15"/>
      <c r="K327" s="15"/>
      <c r="L327" s="408" t="str">
        <f t="shared" si="26"/>
        <v/>
      </c>
      <c r="M327" s="459" t="str">
        <f t="shared" si="28"/>
        <v/>
      </c>
      <c r="N327" s="344"/>
      <c r="O327" s="344"/>
      <c r="P327" s="82"/>
      <c r="R327" s="1">
        <v>32.799999999999997</v>
      </c>
      <c r="S327" s="1">
        <v>1456</v>
      </c>
    </row>
    <row r="328" spans="3:19" ht="14.25" customHeight="1" x14ac:dyDescent="0.15">
      <c r="C328" s="362">
        <f t="shared" si="29"/>
        <v>267</v>
      </c>
      <c r="D328" s="47" t="str">
        <f t="shared" si="27"/>
        <v/>
      </c>
      <c r="E328" s="526"/>
      <c r="F328" s="447"/>
      <c r="G328" s="345"/>
      <c r="H328" s="447"/>
      <c r="I328" s="411"/>
      <c r="J328" s="15"/>
      <c r="K328" s="15"/>
      <c r="L328" s="408" t="str">
        <f t="shared" si="26"/>
        <v/>
      </c>
      <c r="M328" s="459" t="str">
        <f t="shared" si="28"/>
        <v/>
      </c>
      <c r="N328" s="344"/>
      <c r="O328" s="344"/>
      <c r="P328" s="82"/>
      <c r="R328" s="1" t="s">
        <v>589</v>
      </c>
    </row>
    <row r="329" spans="3:19" ht="14.25" customHeight="1" x14ac:dyDescent="0.15">
      <c r="C329" s="362">
        <f t="shared" si="29"/>
        <v>268</v>
      </c>
      <c r="D329" s="47" t="str">
        <f t="shared" si="27"/>
        <v/>
      </c>
      <c r="E329" s="526"/>
      <c r="F329" s="447"/>
      <c r="G329" s="345"/>
      <c r="H329" s="447"/>
      <c r="I329" s="411"/>
      <c r="J329" s="15"/>
      <c r="K329" s="15"/>
      <c r="L329" s="408" t="str">
        <f t="shared" si="26"/>
        <v/>
      </c>
      <c r="M329" s="459" t="str">
        <f t="shared" si="28"/>
        <v/>
      </c>
      <c r="N329" s="344"/>
      <c r="O329" s="344"/>
      <c r="P329" s="82"/>
      <c r="R329" s="1">
        <v>14</v>
      </c>
      <c r="S329" s="1">
        <v>16</v>
      </c>
    </row>
    <row r="330" spans="3:19" ht="14.25" customHeight="1" x14ac:dyDescent="0.15">
      <c r="C330" s="362">
        <f t="shared" si="29"/>
        <v>269</v>
      </c>
      <c r="D330" s="47" t="str">
        <f t="shared" si="27"/>
        <v/>
      </c>
      <c r="E330" s="526"/>
      <c r="F330" s="447"/>
      <c r="G330" s="345"/>
      <c r="H330" s="447"/>
      <c r="I330" s="411"/>
      <c r="J330" s="15"/>
      <c r="K330" s="15"/>
      <c r="L330" s="408" t="str">
        <f t="shared" si="26"/>
        <v/>
      </c>
      <c r="M330" s="459" t="str">
        <f t="shared" si="28"/>
        <v/>
      </c>
      <c r="N330" s="344"/>
      <c r="O330" s="344"/>
      <c r="P330" s="82"/>
      <c r="R330" s="1">
        <v>40</v>
      </c>
      <c r="S330" s="1">
        <v>24</v>
      </c>
    </row>
    <row r="331" spans="3:19" ht="14.25" customHeight="1" x14ac:dyDescent="0.15">
      <c r="C331" s="362">
        <f t="shared" si="29"/>
        <v>270</v>
      </c>
      <c r="D331" s="47" t="str">
        <f t="shared" si="27"/>
        <v/>
      </c>
      <c r="E331" s="526"/>
      <c r="F331" s="447"/>
      <c r="G331" s="345"/>
      <c r="H331" s="447"/>
      <c r="I331" s="411"/>
      <c r="J331" s="15"/>
      <c r="K331" s="15"/>
      <c r="L331" s="408" t="str">
        <f t="shared" si="26"/>
        <v/>
      </c>
      <c r="M331" s="459" t="str">
        <f t="shared" si="28"/>
        <v/>
      </c>
      <c r="N331" s="344"/>
      <c r="O331" s="344"/>
      <c r="P331" s="82"/>
      <c r="R331" s="1">
        <v>19.899999999999999</v>
      </c>
      <c r="S331" s="1">
        <v>2</v>
      </c>
    </row>
    <row r="332" spans="3:19" ht="14.25" customHeight="1" x14ac:dyDescent="0.15">
      <c r="C332" s="362">
        <f t="shared" si="29"/>
        <v>271</v>
      </c>
      <c r="D332" s="47" t="str">
        <f t="shared" si="27"/>
        <v/>
      </c>
      <c r="E332" s="526"/>
      <c r="F332" s="447"/>
      <c r="G332" s="345"/>
      <c r="H332" s="447"/>
      <c r="I332" s="411"/>
      <c r="J332" s="15"/>
      <c r="K332" s="15"/>
      <c r="L332" s="408" t="str">
        <f t="shared" si="26"/>
        <v/>
      </c>
      <c r="M332" s="459" t="str">
        <f t="shared" si="28"/>
        <v/>
      </c>
      <c r="N332" s="344"/>
      <c r="O332" s="344"/>
      <c r="P332" s="82"/>
      <c r="R332" s="1" t="s">
        <v>589</v>
      </c>
    </row>
    <row r="333" spans="3:19" ht="14.25" customHeight="1" x14ac:dyDescent="0.15">
      <c r="C333" s="362">
        <f t="shared" si="29"/>
        <v>272</v>
      </c>
      <c r="D333" s="47" t="str">
        <f t="shared" si="27"/>
        <v/>
      </c>
      <c r="E333" s="526"/>
      <c r="F333" s="447"/>
      <c r="G333" s="345"/>
      <c r="H333" s="447"/>
      <c r="I333" s="411"/>
      <c r="J333" s="15"/>
      <c r="K333" s="15"/>
      <c r="L333" s="408" t="str">
        <f t="shared" si="26"/>
        <v/>
      </c>
      <c r="M333" s="459" t="str">
        <f t="shared" si="28"/>
        <v/>
      </c>
      <c r="N333" s="344"/>
      <c r="O333" s="344"/>
      <c r="P333" s="82"/>
      <c r="R333" s="1">
        <v>11.9</v>
      </c>
      <c r="S333" s="1">
        <v>8</v>
      </c>
    </row>
    <row r="334" spans="3:19" ht="14.25" customHeight="1" x14ac:dyDescent="0.15">
      <c r="C334" s="362">
        <f t="shared" si="29"/>
        <v>273</v>
      </c>
      <c r="D334" s="47" t="str">
        <f t="shared" si="27"/>
        <v/>
      </c>
      <c r="E334" s="526"/>
      <c r="F334" s="447"/>
      <c r="G334" s="345"/>
      <c r="H334" s="447"/>
      <c r="I334" s="411"/>
      <c r="J334" s="15"/>
      <c r="K334" s="15"/>
      <c r="L334" s="408" t="str">
        <f t="shared" si="26"/>
        <v/>
      </c>
      <c r="M334" s="459" t="str">
        <f t="shared" si="28"/>
        <v/>
      </c>
      <c r="N334" s="344"/>
      <c r="O334" s="344"/>
      <c r="P334" s="82"/>
      <c r="R334" s="1">
        <v>22.5</v>
      </c>
      <c r="S334" s="1">
        <v>14</v>
      </c>
    </row>
    <row r="335" spans="3:19" ht="14.25" customHeight="1" x14ac:dyDescent="0.15">
      <c r="C335" s="362">
        <f t="shared" si="29"/>
        <v>274</v>
      </c>
      <c r="D335" s="47" t="str">
        <f t="shared" si="27"/>
        <v/>
      </c>
      <c r="E335" s="526"/>
      <c r="F335" s="447"/>
      <c r="G335" s="345"/>
      <c r="H335" s="447"/>
      <c r="I335" s="411"/>
      <c r="J335" s="15"/>
      <c r="K335" s="15"/>
      <c r="L335" s="408" t="str">
        <f t="shared" si="26"/>
        <v/>
      </c>
      <c r="M335" s="459" t="str">
        <f t="shared" si="28"/>
        <v/>
      </c>
      <c r="N335" s="344"/>
      <c r="O335" s="344"/>
      <c r="P335" s="82"/>
      <c r="R335" s="1">
        <v>35</v>
      </c>
      <c r="S335" s="1">
        <v>13</v>
      </c>
    </row>
    <row r="336" spans="3:19" ht="14.25" customHeight="1" x14ac:dyDescent="0.15">
      <c r="C336" s="362">
        <f t="shared" si="29"/>
        <v>275</v>
      </c>
      <c r="D336" s="47" t="str">
        <f t="shared" si="27"/>
        <v/>
      </c>
      <c r="E336" s="526"/>
      <c r="F336" s="447"/>
      <c r="G336" s="345"/>
      <c r="H336" s="447"/>
      <c r="I336" s="411"/>
      <c r="J336" s="15"/>
      <c r="K336" s="15"/>
      <c r="L336" s="408" t="str">
        <f t="shared" ref="L336:L399" si="30">IF(K336="","",J336*K336)</f>
        <v/>
      </c>
      <c r="M336" s="459" t="str">
        <f t="shared" si="28"/>
        <v/>
      </c>
      <c r="N336" s="344"/>
      <c r="O336" s="344"/>
      <c r="P336" s="82"/>
      <c r="R336" s="1">
        <v>20</v>
      </c>
      <c r="S336" s="1">
        <v>3</v>
      </c>
    </row>
    <row r="337" spans="3:19" ht="14.25" customHeight="1" x14ac:dyDescent="0.15">
      <c r="C337" s="362">
        <f t="shared" si="29"/>
        <v>276</v>
      </c>
      <c r="D337" s="47" t="str">
        <f t="shared" si="27"/>
        <v/>
      </c>
      <c r="E337" s="526"/>
      <c r="F337" s="447"/>
      <c r="G337" s="345"/>
      <c r="H337" s="447"/>
      <c r="I337" s="411"/>
      <c r="J337" s="15"/>
      <c r="K337" s="15"/>
      <c r="L337" s="408" t="str">
        <f t="shared" si="30"/>
        <v/>
      </c>
      <c r="M337" s="459" t="str">
        <f t="shared" si="28"/>
        <v/>
      </c>
      <c r="N337" s="344"/>
      <c r="O337" s="344"/>
      <c r="P337" s="82"/>
      <c r="R337" s="1" t="s">
        <v>589</v>
      </c>
    </row>
    <row r="338" spans="3:19" ht="14.25" customHeight="1" x14ac:dyDescent="0.15">
      <c r="C338" s="362">
        <f t="shared" si="29"/>
        <v>277</v>
      </c>
      <c r="D338" s="47" t="str">
        <f t="shared" si="27"/>
        <v/>
      </c>
      <c r="E338" s="526"/>
      <c r="F338" s="447"/>
      <c r="G338" s="345"/>
      <c r="H338" s="447"/>
      <c r="I338" s="411"/>
      <c r="J338" s="15"/>
      <c r="K338" s="15"/>
      <c r="L338" s="408" t="str">
        <f t="shared" si="30"/>
        <v/>
      </c>
      <c r="M338" s="459" t="str">
        <f t="shared" si="28"/>
        <v/>
      </c>
      <c r="N338" s="344"/>
      <c r="O338" s="344"/>
      <c r="P338" s="82"/>
      <c r="R338" s="1">
        <v>11.9</v>
      </c>
      <c r="S338" s="1">
        <v>8</v>
      </c>
    </row>
    <row r="339" spans="3:19" ht="14.25" customHeight="1" x14ac:dyDescent="0.15">
      <c r="C339" s="362">
        <f t="shared" si="29"/>
        <v>278</v>
      </c>
      <c r="D339" s="47" t="str">
        <f t="shared" si="27"/>
        <v/>
      </c>
      <c r="E339" s="526"/>
      <c r="F339" s="447"/>
      <c r="G339" s="345"/>
      <c r="H339" s="447"/>
      <c r="I339" s="411"/>
      <c r="J339" s="15"/>
      <c r="K339" s="15"/>
      <c r="L339" s="408" t="str">
        <f t="shared" si="30"/>
        <v/>
      </c>
      <c r="M339" s="459" t="str">
        <f t="shared" si="28"/>
        <v/>
      </c>
      <c r="N339" s="344"/>
      <c r="O339" s="344"/>
      <c r="P339" s="82"/>
      <c r="R339" s="1">
        <v>22.5</v>
      </c>
      <c r="S339" s="1">
        <v>14</v>
      </c>
    </row>
    <row r="340" spans="3:19" ht="14.25" customHeight="1" x14ac:dyDescent="0.15">
      <c r="C340" s="362">
        <f t="shared" si="29"/>
        <v>279</v>
      </c>
      <c r="D340" s="47" t="str">
        <f t="shared" si="27"/>
        <v/>
      </c>
      <c r="E340" s="526"/>
      <c r="F340" s="447"/>
      <c r="G340" s="345"/>
      <c r="H340" s="447"/>
      <c r="I340" s="411"/>
      <c r="J340" s="15"/>
      <c r="K340" s="15"/>
      <c r="L340" s="408" t="str">
        <f t="shared" si="30"/>
        <v/>
      </c>
      <c r="M340" s="459" t="str">
        <f t="shared" si="28"/>
        <v/>
      </c>
      <c r="N340" s="344"/>
      <c r="O340" s="344"/>
      <c r="P340" s="82"/>
      <c r="R340" s="1">
        <v>35</v>
      </c>
      <c r="S340" s="1">
        <v>15</v>
      </c>
    </row>
    <row r="341" spans="3:19" ht="14.25" customHeight="1" x14ac:dyDescent="0.15">
      <c r="C341" s="362">
        <f t="shared" si="29"/>
        <v>280</v>
      </c>
      <c r="D341" s="47" t="str">
        <f t="shared" si="27"/>
        <v/>
      </c>
      <c r="E341" s="526"/>
      <c r="F341" s="447"/>
      <c r="G341" s="345"/>
      <c r="H341" s="447"/>
      <c r="I341" s="411"/>
      <c r="J341" s="15"/>
      <c r="K341" s="15"/>
      <c r="L341" s="408" t="str">
        <f t="shared" si="30"/>
        <v/>
      </c>
      <c r="M341" s="459" t="str">
        <f t="shared" si="28"/>
        <v/>
      </c>
      <c r="N341" s="344"/>
      <c r="O341" s="344"/>
      <c r="P341" s="82"/>
      <c r="R341" s="1">
        <v>20</v>
      </c>
      <c r="S341" s="1">
        <v>1</v>
      </c>
    </row>
    <row r="342" spans="3:19" ht="14.25" customHeight="1" x14ac:dyDescent="0.15">
      <c r="C342" s="362">
        <f t="shared" si="29"/>
        <v>281</v>
      </c>
      <c r="D342" s="47" t="str">
        <f t="shared" si="27"/>
        <v/>
      </c>
      <c r="E342" s="526"/>
      <c r="F342" s="447"/>
      <c r="G342" s="345"/>
      <c r="H342" s="447"/>
      <c r="I342" s="411"/>
      <c r="J342" s="15"/>
      <c r="K342" s="15"/>
      <c r="L342" s="408" t="str">
        <f t="shared" si="30"/>
        <v/>
      </c>
      <c r="M342" s="459" t="str">
        <f t="shared" si="28"/>
        <v/>
      </c>
      <c r="N342" s="344"/>
      <c r="O342" s="344"/>
      <c r="P342" s="82"/>
    </row>
    <row r="343" spans="3:19" ht="14.25" customHeight="1" x14ac:dyDescent="0.15">
      <c r="C343" s="362">
        <f t="shared" si="29"/>
        <v>282</v>
      </c>
      <c r="D343" s="47" t="str">
        <f t="shared" si="27"/>
        <v/>
      </c>
      <c r="E343" s="526"/>
      <c r="F343" s="447"/>
      <c r="G343" s="345"/>
      <c r="H343" s="447"/>
      <c r="I343" s="411"/>
      <c r="J343" s="15"/>
      <c r="K343" s="15"/>
      <c r="L343" s="408" t="str">
        <f t="shared" si="30"/>
        <v/>
      </c>
      <c r="M343" s="459" t="str">
        <f t="shared" si="28"/>
        <v/>
      </c>
      <c r="N343" s="344"/>
      <c r="O343" s="344"/>
      <c r="P343" s="82"/>
      <c r="R343" s="1" t="s">
        <v>589</v>
      </c>
    </row>
    <row r="344" spans="3:19" ht="14.25" customHeight="1" x14ac:dyDescent="0.15">
      <c r="C344" s="362">
        <f t="shared" si="29"/>
        <v>283</v>
      </c>
      <c r="D344" s="47" t="str">
        <f t="shared" si="27"/>
        <v/>
      </c>
      <c r="E344" s="526"/>
      <c r="F344" s="447"/>
      <c r="G344" s="345"/>
      <c r="H344" s="447"/>
      <c r="I344" s="411"/>
      <c r="J344" s="15"/>
      <c r="K344" s="15"/>
      <c r="L344" s="408" t="str">
        <f t="shared" si="30"/>
        <v/>
      </c>
      <c r="M344" s="459" t="str">
        <f t="shared" si="28"/>
        <v/>
      </c>
      <c r="N344" s="344"/>
      <c r="O344" s="344"/>
      <c r="P344" s="82"/>
      <c r="R344" s="1">
        <v>14</v>
      </c>
      <c r="S344" s="1">
        <v>16</v>
      </c>
    </row>
    <row r="345" spans="3:19" ht="14.25" customHeight="1" x14ac:dyDescent="0.15">
      <c r="C345" s="362">
        <f t="shared" si="29"/>
        <v>284</v>
      </c>
      <c r="D345" s="47" t="str">
        <f t="shared" si="27"/>
        <v/>
      </c>
      <c r="E345" s="526"/>
      <c r="F345" s="447"/>
      <c r="G345" s="345"/>
      <c r="H345" s="447"/>
      <c r="I345" s="411"/>
      <c r="J345" s="15"/>
      <c r="K345" s="15"/>
      <c r="L345" s="408" t="str">
        <f t="shared" si="30"/>
        <v/>
      </c>
      <c r="M345" s="459" t="str">
        <f t="shared" si="28"/>
        <v/>
      </c>
      <c r="N345" s="344"/>
      <c r="O345" s="344"/>
      <c r="P345" s="82"/>
      <c r="R345" s="1">
        <v>40</v>
      </c>
      <c r="S345" s="1">
        <v>24</v>
      </c>
    </row>
    <row r="346" spans="3:19" ht="14.25" customHeight="1" x14ac:dyDescent="0.15">
      <c r="C346" s="362">
        <f t="shared" si="29"/>
        <v>285</v>
      </c>
      <c r="D346" s="47" t="str">
        <f t="shared" si="27"/>
        <v/>
      </c>
      <c r="E346" s="526"/>
      <c r="F346" s="447"/>
      <c r="G346" s="345"/>
      <c r="H346" s="447"/>
      <c r="I346" s="411"/>
      <c r="J346" s="15"/>
      <c r="K346" s="15"/>
      <c r="L346" s="408" t="str">
        <f t="shared" si="30"/>
        <v/>
      </c>
      <c r="M346" s="459" t="str">
        <f t="shared" si="28"/>
        <v/>
      </c>
      <c r="N346" s="344"/>
      <c r="O346" s="344"/>
      <c r="P346" s="82"/>
      <c r="R346" s="1">
        <v>19.899999999999999</v>
      </c>
      <c r="S346" s="1">
        <v>2</v>
      </c>
    </row>
    <row r="347" spans="3:19" ht="14.25" customHeight="1" x14ac:dyDescent="0.15">
      <c r="C347" s="362">
        <f t="shared" si="29"/>
        <v>286</v>
      </c>
      <c r="D347" s="47" t="str">
        <f t="shared" si="27"/>
        <v/>
      </c>
      <c r="E347" s="526"/>
      <c r="F347" s="447"/>
      <c r="G347" s="345"/>
      <c r="H347" s="447"/>
      <c r="I347" s="411"/>
      <c r="J347" s="15"/>
      <c r="K347" s="15"/>
      <c r="L347" s="408" t="str">
        <f t="shared" si="30"/>
        <v/>
      </c>
      <c r="M347" s="459" t="str">
        <f t="shared" si="28"/>
        <v/>
      </c>
      <c r="N347" s="344"/>
      <c r="O347" s="344"/>
      <c r="P347" s="82"/>
      <c r="R347" s="1" t="s">
        <v>589</v>
      </c>
    </row>
    <row r="348" spans="3:19" ht="14.25" customHeight="1" x14ac:dyDescent="0.15">
      <c r="C348" s="362">
        <f t="shared" si="29"/>
        <v>287</v>
      </c>
      <c r="D348" s="47" t="str">
        <f t="shared" si="27"/>
        <v/>
      </c>
      <c r="E348" s="526"/>
      <c r="F348" s="447"/>
      <c r="G348" s="345"/>
      <c r="H348" s="447"/>
      <c r="I348" s="411"/>
      <c r="J348" s="15"/>
      <c r="K348" s="15"/>
      <c r="L348" s="408" t="str">
        <f t="shared" si="30"/>
        <v/>
      </c>
      <c r="M348" s="459" t="str">
        <f t="shared" si="28"/>
        <v/>
      </c>
      <c r="N348" s="344"/>
      <c r="O348" s="344"/>
      <c r="P348" s="82"/>
      <c r="R348" s="1">
        <v>11.9</v>
      </c>
      <c r="S348" s="1">
        <v>8</v>
      </c>
    </row>
    <row r="349" spans="3:19" ht="14.25" customHeight="1" x14ac:dyDescent="0.15">
      <c r="C349" s="362">
        <f t="shared" si="29"/>
        <v>288</v>
      </c>
      <c r="D349" s="47" t="str">
        <f t="shared" si="27"/>
        <v/>
      </c>
      <c r="E349" s="526"/>
      <c r="F349" s="447"/>
      <c r="G349" s="345"/>
      <c r="H349" s="447"/>
      <c r="I349" s="411"/>
      <c r="J349" s="15"/>
      <c r="K349" s="15"/>
      <c r="L349" s="408" t="str">
        <f t="shared" si="30"/>
        <v/>
      </c>
      <c r="M349" s="459" t="str">
        <f t="shared" si="28"/>
        <v/>
      </c>
      <c r="N349" s="344"/>
      <c r="O349" s="344"/>
      <c r="P349" s="82"/>
      <c r="R349" s="1">
        <v>22.5</v>
      </c>
      <c r="S349" s="1">
        <v>14</v>
      </c>
    </row>
    <row r="350" spans="3:19" ht="14.25" customHeight="1" x14ac:dyDescent="0.15">
      <c r="C350" s="362">
        <f t="shared" si="29"/>
        <v>289</v>
      </c>
      <c r="D350" s="47" t="str">
        <f t="shared" si="27"/>
        <v/>
      </c>
      <c r="E350" s="526"/>
      <c r="F350" s="447"/>
      <c r="G350" s="345"/>
      <c r="H350" s="447"/>
      <c r="I350" s="411"/>
      <c r="J350" s="15"/>
      <c r="K350" s="15"/>
      <c r="L350" s="408" t="str">
        <f t="shared" si="30"/>
        <v/>
      </c>
      <c r="M350" s="459" t="str">
        <f t="shared" si="28"/>
        <v/>
      </c>
      <c r="N350" s="344"/>
      <c r="O350" s="344"/>
      <c r="P350" s="82"/>
      <c r="R350" s="1">
        <v>35</v>
      </c>
      <c r="S350" s="1">
        <v>13</v>
      </c>
    </row>
    <row r="351" spans="3:19" ht="14.25" customHeight="1" x14ac:dyDescent="0.15">
      <c r="C351" s="362">
        <f t="shared" si="29"/>
        <v>290</v>
      </c>
      <c r="D351" s="47" t="str">
        <f t="shared" si="27"/>
        <v/>
      </c>
      <c r="E351" s="526"/>
      <c r="F351" s="447"/>
      <c r="G351" s="345"/>
      <c r="H351" s="447"/>
      <c r="I351" s="411"/>
      <c r="J351" s="15"/>
      <c r="K351" s="15"/>
      <c r="L351" s="408" t="str">
        <f t="shared" si="30"/>
        <v/>
      </c>
      <c r="M351" s="459" t="str">
        <f t="shared" si="28"/>
        <v/>
      </c>
      <c r="N351" s="344"/>
      <c r="O351" s="344"/>
      <c r="P351" s="82"/>
      <c r="R351" s="1">
        <v>20</v>
      </c>
      <c r="S351" s="1">
        <v>3</v>
      </c>
    </row>
    <row r="352" spans="3:19" ht="14.25" customHeight="1" x14ac:dyDescent="0.15">
      <c r="C352" s="362">
        <f t="shared" si="29"/>
        <v>291</v>
      </c>
      <c r="D352" s="47" t="str">
        <f t="shared" si="27"/>
        <v/>
      </c>
      <c r="E352" s="526"/>
      <c r="F352" s="447"/>
      <c r="G352" s="345"/>
      <c r="H352" s="447"/>
      <c r="I352" s="411"/>
      <c r="J352" s="15"/>
      <c r="K352" s="15"/>
      <c r="L352" s="408" t="str">
        <f t="shared" si="30"/>
        <v/>
      </c>
      <c r="M352" s="459" t="str">
        <f t="shared" si="28"/>
        <v/>
      </c>
      <c r="N352" s="344"/>
      <c r="O352" s="344"/>
      <c r="P352" s="82"/>
      <c r="R352" s="1" t="s">
        <v>589</v>
      </c>
    </row>
    <row r="353" spans="3:19" ht="14.25" customHeight="1" x14ac:dyDescent="0.15">
      <c r="C353" s="362">
        <f t="shared" si="29"/>
        <v>292</v>
      </c>
      <c r="D353" s="47" t="str">
        <f t="shared" si="27"/>
        <v/>
      </c>
      <c r="E353" s="526"/>
      <c r="F353" s="447"/>
      <c r="G353" s="345"/>
      <c r="H353" s="447"/>
      <c r="I353" s="411"/>
      <c r="J353" s="15"/>
      <c r="K353" s="15"/>
      <c r="L353" s="408" t="str">
        <f t="shared" si="30"/>
        <v/>
      </c>
      <c r="M353" s="459" t="str">
        <f t="shared" si="28"/>
        <v/>
      </c>
      <c r="N353" s="344"/>
      <c r="O353" s="344"/>
      <c r="P353" s="82"/>
      <c r="R353" s="1">
        <v>11.9</v>
      </c>
      <c r="S353" s="1">
        <v>8</v>
      </c>
    </row>
    <row r="354" spans="3:19" ht="14.25" customHeight="1" x14ac:dyDescent="0.15">
      <c r="C354" s="362">
        <f t="shared" si="29"/>
        <v>293</v>
      </c>
      <c r="D354" s="47" t="str">
        <f t="shared" si="27"/>
        <v/>
      </c>
      <c r="E354" s="526"/>
      <c r="F354" s="447"/>
      <c r="G354" s="345"/>
      <c r="H354" s="447"/>
      <c r="I354" s="411"/>
      <c r="J354" s="15"/>
      <c r="K354" s="15"/>
      <c r="L354" s="408" t="str">
        <f t="shared" si="30"/>
        <v/>
      </c>
      <c r="M354" s="459" t="str">
        <f t="shared" si="28"/>
        <v/>
      </c>
      <c r="N354" s="344"/>
      <c r="O354" s="344"/>
      <c r="P354" s="82"/>
      <c r="R354" s="1">
        <v>22.5</v>
      </c>
      <c r="S354" s="1">
        <v>14</v>
      </c>
    </row>
    <row r="355" spans="3:19" ht="14.25" customHeight="1" x14ac:dyDescent="0.15">
      <c r="C355" s="362">
        <f t="shared" si="29"/>
        <v>294</v>
      </c>
      <c r="D355" s="47" t="str">
        <f t="shared" si="27"/>
        <v/>
      </c>
      <c r="E355" s="526"/>
      <c r="F355" s="447"/>
      <c r="G355" s="345"/>
      <c r="H355" s="447"/>
      <c r="I355" s="411"/>
      <c r="J355" s="15"/>
      <c r="K355" s="15"/>
      <c r="L355" s="408" t="str">
        <f t="shared" si="30"/>
        <v/>
      </c>
      <c r="M355" s="459" t="str">
        <f t="shared" si="28"/>
        <v/>
      </c>
      <c r="N355" s="344"/>
      <c r="O355" s="344"/>
      <c r="P355" s="82"/>
      <c r="R355" s="1">
        <v>35</v>
      </c>
      <c r="S355" s="1">
        <v>15</v>
      </c>
    </row>
    <row r="356" spans="3:19" ht="14.25" customHeight="1" x14ac:dyDescent="0.15">
      <c r="C356" s="362">
        <f t="shared" si="29"/>
        <v>295</v>
      </c>
      <c r="D356" s="47" t="str">
        <f t="shared" si="27"/>
        <v/>
      </c>
      <c r="E356" s="526"/>
      <c r="F356" s="447"/>
      <c r="G356" s="345"/>
      <c r="H356" s="447"/>
      <c r="I356" s="411"/>
      <c r="J356" s="15"/>
      <c r="K356" s="15"/>
      <c r="L356" s="408" t="str">
        <f t="shared" si="30"/>
        <v/>
      </c>
      <c r="M356" s="459" t="str">
        <f t="shared" si="28"/>
        <v/>
      </c>
      <c r="N356" s="344"/>
      <c r="O356" s="344"/>
      <c r="P356" s="82"/>
      <c r="R356" s="1">
        <v>20</v>
      </c>
      <c r="S356" s="1">
        <v>1</v>
      </c>
    </row>
    <row r="357" spans="3:19" ht="14.25" customHeight="1" x14ac:dyDescent="0.15">
      <c r="C357" s="362">
        <f t="shared" si="29"/>
        <v>296</v>
      </c>
      <c r="D357" s="47" t="str">
        <f t="shared" si="27"/>
        <v/>
      </c>
      <c r="E357" s="526"/>
      <c r="F357" s="447"/>
      <c r="G357" s="345"/>
      <c r="H357" s="447"/>
      <c r="I357" s="411"/>
      <c r="J357" s="15"/>
      <c r="K357" s="15"/>
      <c r="L357" s="408" t="str">
        <f t="shared" si="30"/>
        <v/>
      </c>
      <c r="M357" s="459" t="str">
        <f t="shared" si="28"/>
        <v/>
      </c>
      <c r="N357" s="344"/>
      <c r="O357" s="344"/>
      <c r="P357" s="82"/>
      <c r="R357" s="1">
        <v>32.799999999999997</v>
      </c>
      <c r="S357" s="1">
        <v>728</v>
      </c>
    </row>
    <row r="358" spans="3:19" ht="14.25" customHeight="1" x14ac:dyDescent="0.15">
      <c r="C358" s="362">
        <f t="shared" si="29"/>
        <v>297</v>
      </c>
      <c r="D358" s="47" t="str">
        <f t="shared" si="27"/>
        <v/>
      </c>
      <c r="E358" s="526"/>
      <c r="F358" s="447"/>
      <c r="G358" s="345"/>
      <c r="H358" s="447"/>
      <c r="I358" s="411"/>
      <c r="J358" s="15"/>
      <c r="K358" s="15"/>
      <c r="L358" s="408" t="str">
        <f t="shared" si="30"/>
        <v/>
      </c>
      <c r="M358" s="459" t="str">
        <f t="shared" si="28"/>
        <v/>
      </c>
      <c r="N358" s="344"/>
      <c r="O358" s="344"/>
      <c r="P358" s="82"/>
      <c r="R358" s="1" t="s">
        <v>589</v>
      </c>
      <c r="S358" s="1" t="s">
        <v>589</v>
      </c>
    </row>
    <row r="359" spans="3:19" ht="14.25" customHeight="1" x14ac:dyDescent="0.15">
      <c r="C359" s="362">
        <f t="shared" si="29"/>
        <v>298</v>
      </c>
      <c r="D359" s="47" t="str">
        <f t="shared" si="27"/>
        <v/>
      </c>
      <c r="E359" s="526"/>
      <c r="F359" s="447"/>
      <c r="G359" s="345"/>
      <c r="H359" s="447"/>
      <c r="I359" s="411"/>
      <c r="J359" s="15"/>
      <c r="K359" s="15"/>
      <c r="L359" s="408" t="str">
        <f t="shared" si="30"/>
        <v/>
      </c>
      <c r="M359" s="459" t="str">
        <f t="shared" si="28"/>
        <v/>
      </c>
      <c r="N359" s="344"/>
      <c r="O359" s="344"/>
      <c r="P359" s="82"/>
      <c r="R359" s="1">
        <v>14</v>
      </c>
      <c r="S359" s="1">
        <v>16</v>
      </c>
    </row>
    <row r="360" spans="3:19" ht="14.25" customHeight="1" x14ac:dyDescent="0.15">
      <c r="C360" s="362">
        <f t="shared" si="29"/>
        <v>299</v>
      </c>
      <c r="D360" s="47" t="str">
        <f t="shared" si="27"/>
        <v/>
      </c>
      <c r="E360" s="526"/>
      <c r="F360" s="447"/>
      <c r="G360" s="345"/>
      <c r="H360" s="447"/>
      <c r="I360" s="411"/>
      <c r="J360" s="15"/>
      <c r="K360" s="15"/>
      <c r="L360" s="408" t="str">
        <f t="shared" si="30"/>
        <v/>
      </c>
      <c r="M360" s="459" t="str">
        <f t="shared" si="28"/>
        <v/>
      </c>
      <c r="N360" s="344"/>
      <c r="O360" s="344"/>
      <c r="P360" s="82"/>
      <c r="R360" s="1">
        <v>40</v>
      </c>
      <c r="S360" s="1">
        <v>24</v>
      </c>
    </row>
    <row r="361" spans="3:19" ht="14.25" customHeight="1" x14ac:dyDescent="0.15">
      <c r="C361" s="362">
        <f t="shared" si="29"/>
        <v>300</v>
      </c>
      <c r="D361" s="47" t="str">
        <f t="shared" si="27"/>
        <v/>
      </c>
      <c r="E361" s="526"/>
      <c r="F361" s="447"/>
      <c r="G361" s="345"/>
      <c r="H361" s="447"/>
      <c r="I361" s="411"/>
      <c r="J361" s="15"/>
      <c r="K361" s="15"/>
      <c r="L361" s="408" t="str">
        <f t="shared" si="30"/>
        <v/>
      </c>
      <c r="M361" s="459" t="str">
        <f t="shared" si="28"/>
        <v/>
      </c>
      <c r="N361" s="344"/>
      <c r="O361" s="344"/>
      <c r="P361" s="82"/>
      <c r="R361" s="1">
        <v>19.899999999999999</v>
      </c>
      <c r="S361" s="1">
        <v>2</v>
      </c>
    </row>
    <row r="362" spans="3:19" ht="14.25" customHeight="1" x14ac:dyDescent="0.15">
      <c r="C362" s="362">
        <f t="shared" si="29"/>
        <v>301</v>
      </c>
      <c r="D362" s="47" t="str">
        <f t="shared" si="27"/>
        <v/>
      </c>
      <c r="E362" s="526"/>
      <c r="F362" s="447"/>
      <c r="G362" s="345"/>
      <c r="H362" s="447"/>
      <c r="I362" s="411"/>
      <c r="J362" s="15"/>
      <c r="K362" s="15"/>
      <c r="L362" s="408" t="str">
        <f t="shared" si="30"/>
        <v/>
      </c>
      <c r="M362" s="459" t="str">
        <f t="shared" si="28"/>
        <v/>
      </c>
      <c r="N362" s="344"/>
      <c r="O362" s="344"/>
      <c r="P362" s="82"/>
      <c r="R362" s="1" t="s">
        <v>589</v>
      </c>
      <c r="S362" s="1" t="s">
        <v>589</v>
      </c>
    </row>
    <row r="363" spans="3:19" ht="14.25" customHeight="1" x14ac:dyDescent="0.15">
      <c r="C363" s="362">
        <f t="shared" si="29"/>
        <v>302</v>
      </c>
      <c r="D363" s="47" t="str">
        <f t="shared" si="27"/>
        <v/>
      </c>
      <c r="E363" s="526"/>
      <c r="F363" s="447"/>
      <c r="G363" s="345"/>
      <c r="H363" s="447"/>
      <c r="I363" s="411"/>
      <c r="J363" s="15"/>
      <c r="K363" s="15"/>
      <c r="L363" s="408" t="str">
        <f t="shared" si="30"/>
        <v/>
      </c>
      <c r="M363" s="459" t="str">
        <f t="shared" si="28"/>
        <v/>
      </c>
      <c r="N363" s="344"/>
      <c r="O363" s="344"/>
      <c r="P363" s="82"/>
      <c r="R363" s="1">
        <v>14</v>
      </c>
      <c r="S363" s="1">
        <v>16</v>
      </c>
    </row>
    <row r="364" spans="3:19" ht="14.25" customHeight="1" x14ac:dyDescent="0.15">
      <c r="C364" s="362">
        <f t="shared" si="29"/>
        <v>303</v>
      </c>
      <c r="D364" s="47" t="str">
        <f t="shared" si="27"/>
        <v/>
      </c>
      <c r="E364" s="526"/>
      <c r="F364" s="447"/>
      <c r="G364" s="345"/>
      <c r="H364" s="447"/>
      <c r="I364" s="411"/>
      <c r="J364" s="15"/>
      <c r="K364" s="15"/>
      <c r="L364" s="408" t="str">
        <f t="shared" si="30"/>
        <v/>
      </c>
      <c r="M364" s="459" t="str">
        <f t="shared" si="28"/>
        <v/>
      </c>
      <c r="N364" s="344"/>
      <c r="O364" s="344"/>
      <c r="P364" s="82"/>
      <c r="R364" s="1">
        <v>40</v>
      </c>
      <c r="S364" s="1">
        <v>24</v>
      </c>
    </row>
    <row r="365" spans="3:19" ht="14.25" customHeight="1" x14ac:dyDescent="0.15">
      <c r="C365" s="362">
        <f t="shared" si="29"/>
        <v>304</v>
      </c>
      <c r="D365" s="47" t="str">
        <f t="shared" si="27"/>
        <v/>
      </c>
      <c r="E365" s="526"/>
      <c r="F365" s="447"/>
      <c r="G365" s="345"/>
      <c r="H365" s="447"/>
      <c r="I365" s="411"/>
      <c r="J365" s="15"/>
      <c r="K365" s="15"/>
      <c r="L365" s="408" t="str">
        <f t="shared" si="30"/>
        <v/>
      </c>
      <c r="M365" s="459" t="str">
        <f t="shared" si="28"/>
        <v/>
      </c>
      <c r="N365" s="344"/>
      <c r="O365" s="344"/>
      <c r="P365" s="82"/>
      <c r="R365" s="1">
        <v>19.899999999999999</v>
      </c>
      <c r="S365" s="1">
        <v>2</v>
      </c>
    </row>
    <row r="366" spans="3:19" ht="14.25" customHeight="1" x14ac:dyDescent="0.15">
      <c r="C366" s="362">
        <f t="shared" si="29"/>
        <v>305</v>
      </c>
      <c r="D366" s="47" t="str">
        <f t="shared" si="27"/>
        <v/>
      </c>
      <c r="E366" s="526"/>
      <c r="F366" s="447"/>
      <c r="G366" s="345"/>
      <c r="H366" s="447"/>
      <c r="I366" s="411"/>
      <c r="J366" s="15"/>
      <c r="K366" s="15"/>
      <c r="L366" s="408" t="str">
        <f t="shared" si="30"/>
        <v/>
      </c>
      <c r="M366" s="459" t="str">
        <f t="shared" si="28"/>
        <v/>
      </c>
      <c r="N366" s="344"/>
      <c r="O366" s="344"/>
      <c r="P366" s="82"/>
      <c r="R366" s="1">
        <v>32.799999999999997</v>
      </c>
      <c r="S366" s="1">
        <v>42</v>
      </c>
    </row>
    <row r="367" spans="3:19" ht="14.25" customHeight="1" x14ac:dyDescent="0.15">
      <c r="C367" s="362">
        <f t="shared" si="29"/>
        <v>306</v>
      </c>
      <c r="D367" s="47" t="str">
        <f t="shared" si="27"/>
        <v/>
      </c>
      <c r="E367" s="526"/>
      <c r="F367" s="447"/>
      <c r="G367" s="345"/>
      <c r="H367" s="447"/>
      <c r="I367" s="411"/>
      <c r="J367" s="15"/>
      <c r="K367" s="15"/>
      <c r="L367" s="408" t="str">
        <f t="shared" si="30"/>
        <v/>
      </c>
      <c r="M367" s="459" t="str">
        <f t="shared" si="28"/>
        <v/>
      </c>
      <c r="N367" s="344"/>
      <c r="O367" s="344"/>
      <c r="P367" s="82"/>
      <c r="R367" s="1" t="s">
        <v>589</v>
      </c>
      <c r="S367" s="1" t="s">
        <v>589</v>
      </c>
    </row>
    <row r="368" spans="3:19" ht="14.25" customHeight="1" x14ac:dyDescent="0.15">
      <c r="C368" s="362">
        <f t="shared" si="29"/>
        <v>307</v>
      </c>
      <c r="D368" s="47" t="str">
        <f t="shared" si="27"/>
        <v/>
      </c>
      <c r="E368" s="526"/>
      <c r="F368" s="447"/>
      <c r="G368" s="345"/>
      <c r="H368" s="447"/>
      <c r="I368" s="411"/>
      <c r="J368" s="15"/>
      <c r="K368" s="15"/>
      <c r="L368" s="408" t="str">
        <f t="shared" si="30"/>
        <v/>
      </c>
      <c r="M368" s="459" t="str">
        <f t="shared" si="28"/>
        <v/>
      </c>
      <c r="N368" s="344"/>
      <c r="O368" s="344"/>
      <c r="P368" s="82"/>
      <c r="R368" s="1">
        <v>11.9</v>
      </c>
      <c r="S368" s="1">
        <v>8</v>
      </c>
    </row>
    <row r="369" spans="3:19" ht="14.25" customHeight="1" x14ac:dyDescent="0.15">
      <c r="C369" s="362">
        <f t="shared" si="29"/>
        <v>308</v>
      </c>
      <c r="D369" s="47" t="str">
        <f t="shared" si="27"/>
        <v/>
      </c>
      <c r="E369" s="526"/>
      <c r="F369" s="447"/>
      <c r="G369" s="345"/>
      <c r="H369" s="447"/>
      <c r="I369" s="411"/>
      <c r="J369" s="15"/>
      <c r="K369" s="15"/>
      <c r="L369" s="408" t="str">
        <f t="shared" si="30"/>
        <v/>
      </c>
      <c r="M369" s="459" t="str">
        <f t="shared" si="28"/>
        <v/>
      </c>
      <c r="N369" s="344"/>
      <c r="O369" s="344"/>
      <c r="P369" s="82"/>
      <c r="R369" s="1">
        <v>22.5</v>
      </c>
      <c r="S369" s="1">
        <v>14</v>
      </c>
    </row>
    <row r="370" spans="3:19" ht="14.25" customHeight="1" x14ac:dyDescent="0.15">
      <c r="C370" s="362">
        <f t="shared" si="29"/>
        <v>309</v>
      </c>
      <c r="D370" s="47" t="str">
        <f t="shared" si="27"/>
        <v/>
      </c>
      <c r="E370" s="526"/>
      <c r="F370" s="447"/>
      <c r="G370" s="345"/>
      <c r="H370" s="447"/>
      <c r="I370" s="411"/>
      <c r="J370" s="15"/>
      <c r="K370" s="15"/>
      <c r="L370" s="408" t="str">
        <f t="shared" si="30"/>
        <v/>
      </c>
      <c r="M370" s="459" t="str">
        <f t="shared" si="28"/>
        <v/>
      </c>
      <c r="N370" s="344"/>
      <c r="O370" s="344"/>
      <c r="P370" s="82"/>
      <c r="R370" s="1">
        <v>35</v>
      </c>
      <c r="S370" s="1">
        <v>13</v>
      </c>
    </row>
    <row r="371" spans="3:19" ht="14.25" customHeight="1" x14ac:dyDescent="0.15">
      <c r="C371" s="362">
        <f t="shared" si="29"/>
        <v>310</v>
      </c>
      <c r="D371" s="47" t="str">
        <f t="shared" si="27"/>
        <v/>
      </c>
      <c r="E371" s="526"/>
      <c r="F371" s="447"/>
      <c r="G371" s="345"/>
      <c r="H371" s="447"/>
      <c r="I371" s="411"/>
      <c r="J371" s="15"/>
      <c r="K371" s="15"/>
      <c r="L371" s="408" t="str">
        <f t="shared" si="30"/>
        <v/>
      </c>
      <c r="M371" s="459" t="str">
        <f t="shared" si="28"/>
        <v/>
      </c>
      <c r="N371" s="344"/>
      <c r="O371" s="344"/>
      <c r="P371" s="82"/>
      <c r="R371" s="1">
        <v>20</v>
      </c>
      <c r="S371" s="1">
        <v>3</v>
      </c>
    </row>
    <row r="372" spans="3:19" ht="14.25" customHeight="1" x14ac:dyDescent="0.15">
      <c r="C372" s="362">
        <f t="shared" si="29"/>
        <v>311</v>
      </c>
      <c r="D372" s="47" t="str">
        <f t="shared" si="27"/>
        <v/>
      </c>
      <c r="E372" s="526"/>
      <c r="F372" s="447"/>
      <c r="G372" s="345"/>
      <c r="H372" s="447"/>
      <c r="I372" s="411"/>
      <c r="J372" s="15"/>
      <c r="K372" s="15"/>
      <c r="L372" s="408" t="str">
        <f t="shared" si="30"/>
        <v/>
      </c>
      <c r="M372" s="459" t="str">
        <f t="shared" si="28"/>
        <v/>
      </c>
      <c r="N372" s="344"/>
      <c r="O372" s="344"/>
      <c r="P372" s="82"/>
      <c r="R372" s="1" t="s">
        <v>589</v>
      </c>
      <c r="S372" s="1" t="s">
        <v>589</v>
      </c>
    </row>
    <row r="373" spans="3:19" ht="14.25" customHeight="1" x14ac:dyDescent="0.15">
      <c r="C373" s="362">
        <f t="shared" si="29"/>
        <v>312</v>
      </c>
      <c r="D373" s="47" t="str">
        <f t="shared" si="27"/>
        <v/>
      </c>
      <c r="E373" s="526"/>
      <c r="F373" s="447"/>
      <c r="G373" s="345"/>
      <c r="H373" s="447"/>
      <c r="I373" s="411"/>
      <c r="J373" s="15"/>
      <c r="K373" s="15"/>
      <c r="L373" s="408" t="str">
        <f t="shared" si="30"/>
        <v/>
      </c>
      <c r="M373" s="459" t="str">
        <f t="shared" si="28"/>
        <v/>
      </c>
      <c r="N373" s="344"/>
      <c r="O373" s="344"/>
      <c r="P373" s="82"/>
      <c r="R373" s="1">
        <v>11.9</v>
      </c>
      <c r="S373" s="1">
        <v>8</v>
      </c>
    </row>
    <row r="374" spans="3:19" ht="14.25" customHeight="1" x14ac:dyDescent="0.15">
      <c r="C374" s="362">
        <f t="shared" si="29"/>
        <v>313</v>
      </c>
      <c r="D374" s="47" t="str">
        <f t="shared" si="27"/>
        <v/>
      </c>
      <c r="E374" s="526"/>
      <c r="F374" s="447"/>
      <c r="G374" s="345"/>
      <c r="H374" s="447"/>
      <c r="I374" s="411"/>
      <c r="J374" s="15"/>
      <c r="K374" s="15"/>
      <c r="L374" s="408" t="str">
        <f t="shared" si="30"/>
        <v/>
      </c>
      <c r="M374" s="459" t="str">
        <f t="shared" si="28"/>
        <v/>
      </c>
      <c r="N374" s="344"/>
      <c r="O374" s="344"/>
      <c r="P374" s="82"/>
      <c r="R374" s="1">
        <v>22.5</v>
      </c>
      <c r="S374" s="1">
        <v>14</v>
      </c>
    </row>
    <row r="375" spans="3:19" ht="14.25" customHeight="1" x14ac:dyDescent="0.15">
      <c r="C375" s="362">
        <f t="shared" si="29"/>
        <v>314</v>
      </c>
      <c r="D375" s="47" t="str">
        <f t="shared" si="27"/>
        <v/>
      </c>
      <c r="E375" s="526"/>
      <c r="F375" s="447"/>
      <c r="G375" s="345"/>
      <c r="H375" s="447"/>
      <c r="I375" s="411"/>
      <c r="J375" s="15"/>
      <c r="K375" s="15"/>
      <c r="L375" s="408" t="str">
        <f t="shared" si="30"/>
        <v/>
      </c>
      <c r="M375" s="459" t="str">
        <f t="shared" si="28"/>
        <v/>
      </c>
      <c r="N375" s="344"/>
      <c r="O375" s="344"/>
      <c r="P375" s="82"/>
      <c r="R375" s="1">
        <v>35</v>
      </c>
      <c r="S375" s="1">
        <v>15</v>
      </c>
    </row>
    <row r="376" spans="3:19" ht="14.25" customHeight="1" x14ac:dyDescent="0.15">
      <c r="C376" s="362">
        <f t="shared" si="29"/>
        <v>315</v>
      </c>
      <c r="D376" s="47" t="str">
        <f t="shared" si="27"/>
        <v/>
      </c>
      <c r="E376" s="526"/>
      <c r="F376" s="447"/>
      <c r="G376" s="345"/>
      <c r="H376" s="447"/>
      <c r="I376" s="411"/>
      <c r="J376" s="15"/>
      <c r="K376" s="15"/>
      <c r="L376" s="408" t="str">
        <f t="shared" si="30"/>
        <v/>
      </c>
      <c r="M376" s="459" t="str">
        <f t="shared" si="28"/>
        <v/>
      </c>
      <c r="N376" s="344"/>
      <c r="O376" s="344"/>
      <c r="P376" s="82"/>
      <c r="R376" s="1">
        <v>20</v>
      </c>
      <c r="S376" s="1">
        <v>1</v>
      </c>
    </row>
    <row r="377" spans="3:19" ht="14.25" customHeight="1" x14ac:dyDescent="0.15">
      <c r="C377" s="362">
        <f t="shared" si="29"/>
        <v>316</v>
      </c>
      <c r="D377" s="47" t="str">
        <f t="shared" si="27"/>
        <v/>
      </c>
      <c r="E377" s="526"/>
      <c r="F377" s="447"/>
      <c r="G377" s="345"/>
      <c r="H377" s="447"/>
      <c r="I377" s="411"/>
      <c r="J377" s="15"/>
      <c r="K377" s="15"/>
      <c r="L377" s="408" t="str">
        <f t="shared" si="30"/>
        <v/>
      </c>
      <c r="M377" s="459" t="str">
        <f t="shared" si="28"/>
        <v/>
      </c>
      <c r="N377" s="344"/>
      <c r="O377" s="344"/>
      <c r="P377" s="82"/>
      <c r="R377" s="1">
        <v>32.799999999999997</v>
      </c>
      <c r="S377" s="1">
        <v>728</v>
      </c>
    </row>
    <row r="378" spans="3:19" ht="14.25" customHeight="1" x14ac:dyDescent="0.15">
      <c r="C378" s="362">
        <f t="shared" si="29"/>
        <v>317</v>
      </c>
      <c r="D378" s="47" t="str">
        <f t="shared" si="27"/>
        <v/>
      </c>
      <c r="E378" s="526"/>
      <c r="F378" s="447"/>
      <c r="G378" s="345"/>
      <c r="H378" s="447"/>
      <c r="I378" s="411"/>
      <c r="J378" s="15"/>
      <c r="K378" s="15"/>
      <c r="L378" s="408" t="str">
        <f t="shared" si="30"/>
        <v/>
      </c>
      <c r="M378" s="459" t="str">
        <f t="shared" si="28"/>
        <v/>
      </c>
      <c r="N378" s="344"/>
      <c r="O378" s="344"/>
      <c r="P378" s="82"/>
      <c r="R378" s="1" t="s">
        <v>589</v>
      </c>
      <c r="S378" s="1" t="s">
        <v>589</v>
      </c>
    </row>
    <row r="379" spans="3:19" ht="14.25" customHeight="1" x14ac:dyDescent="0.15">
      <c r="C379" s="362">
        <f t="shared" si="29"/>
        <v>318</v>
      </c>
      <c r="D379" s="47" t="str">
        <f t="shared" si="27"/>
        <v/>
      </c>
      <c r="E379" s="526"/>
      <c r="F379" s="447"/>
      <c r="G379" s="345"/>
      <c r="H379" s="447"/>
      <c r="I379" s="411"/>
      <c r="J379" s="15"/>
      <c r="K379" s="15"/>
      <c r="L379" s="408" t="str">
        <f t="shared" si="30"/>
        <v/>
      </c>
      <c r="M379" s="459" t="str">
        <f t="shared" si="28"/>
        <v/>
      </c>
      <c r="N379" s="344"/>
      <c r="O379" s="344"/>
      <c r="P379" s="82"/>
      <c r="R379" s="1">
        <v>14</v>
      </c>
      <c r="S379" s="1">
        <v>16</v>
      </c>
    </row>
    <row r="380" spans="3:19" ht="14.25" customHeight="1" x14ac:dyDescent="0.15">
      <c r="C380" s="362">
        <f t="shared" si="29"/>
        <v>319</v>
      </c>
      <c r="D380" s="47" t="str">
        <f t="shared" si="27"/>
        <v/>
      </c>
      <c r="E380" s="526"/>
      <c r="F380" s="447"/>
      <c r="G380" s="345"/>
      <c r="H380" s="447"/>
      <c r="I380" s="411"/>
      <c r="J380" s="15"/>
      <c r="K380" s="15"/>
      <c r="L380" s="408" t="str">
        <f t="shared" si="30"/>
        <v/>
      </c>
      <c r="M380" s="459" t="str">
        <f t="shared" si="28"/>
        <v/>
      </c>
      <c r="N380" s="344"/>
      <c r="O380" s="344"/>
      <c r="P380" s="82"/>
      <c r="R380" s="1">
        <v>40</v>
      </c>
      <c r="S380" s="1">
        <v>24</v>
      </c>
    </row>
    <row r="381" spans="3:19" ht="14.25" customHeight="1" x14ac:dyDescent="0.15">
      <c r="C381" s="362">
        <f t="shared" si="29"/>
        <v>320</v>
      </c>
      <c r="D381" s="47" t="str">
        <f t="shared" si="27"/>
        <v/>
      </c>
      <c r="E381" s="526"/>
      <c r="F381" s="447"/>
      <c r="G381" s="345"/>
      <c r="H381" s="447"/>
      <c r="I381" s="411"/>
      <c r="J381" s="15"/>
      <c r="K381" s="15"/>
      <c r="L381" s="408" t="str">
        <f t="shared" si="30"/>
        <v/>
      </c>
      <c r="M381" s="459" t="str">
        <f t="shared" si="28"/>
        <v/>
      </c>
      <c r="N381" s="344"/>
      <c r="O381" s="344"/>
      <c r="P381" s="82"/>
      <c r="R381" s="1">
        <v>19.899999999999999</v>
      </c>
      <c r="S381" s="1">
        <v>2</v>
      </c>
    </row>
    <row r="382" spans="3:19" ht="14.25" customHeight="1" x14ac:dyDescent="0.15">
      <c r="C382" s="362">
        <f t="shared" si="29"/>
        <v>321</v>
      </c>
      <c r="D382" s="47" t="str">
        <f t="shared" ref="D382:D445" si="31">IF(E382="","",IF(E382&lt;=$W$2,"○",""))</f>
        <v/>
      </c>
      <c r="E382" s="526"/>
      <c r="F382" s="447"/>
      <c r="G382" s="345"/>
      <c r="H382" s="447"/>
      <c r="I382" s="411"/>
      <c r="J382" s="15"/>
      <c r="K382" s="15"/>
      <c r="L382" s="408" t="str">
        <f t="shared" si="30"/>
        <v/>
      </c>
      <c r="M382" s="459" t="str">
        <f t="shared" ref="M382:M445" si="32">IF(I382="","",IF(HLOOKUP(I382,$U$5:$AI$7,2,FALSE)&gt;=0.8,"○",""))</f>
        <v/>
      </c>
      <c r="N382" s="344"/>
      <c r="O382" s="344"/>
      <c r="P382" s="82"/>
      <c r="R382" s="1">
        <v>32.799999999999997</v>
      </c>
      <c r="S382" s="1">
        <v>84</v>
      </c>
    </row>
    <row r="383" spans="3:19" ht="14.25" customHeight="1" x14ac:dyDescent="0.15">
      <c r="C383" s="362">
        <f t="shared" ref="C383:C446" si="33">C382+1</f>
        <v>322</v>
      </c>
      <c r="D383" s="47" t="str">
        <f t="shared" si="31"/>
        <v/>
      </c>
      <c r="E383" s="526"/>
      <c r="F383" s="447"/>
      <c r="G383" s="345"/>
      <c r="H383" s="447"/>
      <c r="I383" s="411"/>
      <c r="J383" s="15"/>
      <c r="K383" s="15"/>
      <c r="L383" s="408" t="str">
        <f t="shared" si="30"/>
        <v/>
      </c>
      <c r="M383" s="459" t="str">
        <f t="shared" si="32"/>
        <v/>
      </c>
      <c r="N383" s="344"/>
      <c r="O383" s="344"/>
      <c r="P383" s="82"/>
      <c r="R383" s="1" t="s">
        <v>589</v>
      </c>
      <c r="S383" s="1" t="s">
        <v>589</v>
      </c>
    </row>
    <row r="384" spans="3:19" ht="14.25" customHeight="1" x14ac:dyDescent="0.15">
      <c r="C384" s="362">
        <f t="shared" si="33"/>
        <v>323</v>
      </c>
      <c r="D384" s="47" t="str">
        <f t="shared" si="31"/>
        <v/>
      </c>
      <c r="E384" s="526"/>
      <c r="F384" s="447"/>
      <c r="G384" s="345"/>
      <c r="H384" s="447"/>
      <c r="I384" s="411"/>
      <c r="J384" s="15"/>
      <c r="K384" s="15"/>
      <c r="L384" s="408" t="str">
        <f t="shared" si="30"/>
        <v/>
      </c>
      <c r="M384" s="459" t="str">
        <f t="shared" si="32"/>
        <v/>
      </c>
      <c r="N384" s="344"/>
      <c r="O384" s="344"/>
      <c r="P384" s="82"/>
      <c r="R384" s="1">
        <v>11.9</v>
      </c>
      <c r="S384" s="1">
        <v>8</v>
      </c>
    </row>
    <row r="385" spans="3:19" ht="14.25" customHeight="1" x14ac:dyDescent="0.15">
      <c r="C385" s="362">
        <f t="shared" si="33"/>
        <v>324</v>
      </c>
      <c r="D385" s="47" t="str">
        <f t="shared" si="31"/>
        <v/>
      </c>
      <c r="E385" s="526"/>
      <c r="F385" s="447"/>
      <c r="G385" s="345"/>
      <c r="H385" s="447"/>
      <c r="I385" s="411"/>
      <c r="J385" s="15"/>
      <c r="K385" s="15"/>
      <c r="L385" s="408" t="str">
        <f t="shared" si="30"/>
        <v/>
      </c>
      <c r="M385" s="459" t="str">
        <f t="shared" si="32"/>
        <v/>
      </c>
      <c r="N385" s="344"/>
      <c r="O385" s="344"/>
      <c r="P385" s="82"/>
      <c r="R385" s="1">
        <v>22.5</v>
      </c>
      <c r="S385" s="1">
        <v>14</v>
      </c>
    </row>
    <row r="386" spans="3:19" ht="14.25" customHeight="1" x14ac:dyDescent="0.15">
      <c r="C386" s="362">
        <f t="shared" si="33"/>
        <v>325</v>
      </c>
      <c r="D386" s="47" t="str">
        <f t="shared" si="31"/>
        <v/>
      </c>
      <c r="E386" s="526"/>
      <c r="F386" s="447"/>
      <c r="G386" s="345"/>
      <c r="H386" s="447"/>
      <c r="I386" s="411"/>
      <c r="J386" s="15"/>
      <c r="K386" s="15"/>
      <c r="L386" s="408" t="str">
        <f t="shared" si="30"/>
        <v/>
      </c>
      <c r="M386" s="459" t="str">
        <f t="shared" si="32"/>
        <v/>
      </c>
      <c r="N386" s="344"/>
      <c r="O386" s="344"/>
      <c r="P386" s="82"/>
      <c r="R386" s="1">
        <v>35</v>
      </c>
      <c r="S386" s="1">
        <v>13</v>
      </c>
    </row>
    <row r="387" spans="3:19" ht="14.25" customHeight="1" x14ac:dyDescent="0.15">
      <c r="C387" s="362">
        <f t="shared" si="33"/>
        <v>326</v>
      </c>
      <c r="D387" s="47" t="str">
        <f t="shared" si="31"/>
        <v/>
      </c>
      <c r="E387" s="526"/>
      <c r="F387" s="447"/>
      <c r="G387" s="345"/>
      <c r="H387" s="447"/>
      <c r="I387" s="411"/>
      <c r="J387" s="15"/>
      <c r="K387" s="15"/>
      <c r="L387" s="408" t="str">
        <f t="shared" si="30"/>
        <v/>
      </c>
      <c r="M387" s="459" t="str">
        <f t="shared" si="32"/>
        <v/>
      </c>
      <c r="N387" s="344"/>
      <c r="O387" s="344"/>
      <c r="P387" s="82"/>
      <c r="R387" s="1">
        <v>20</v>
      </c>
      <c r="S387" s="1">
        <v>3</v>
      </c>
    </row>
    <row r="388" spans="3:19" ht="14.25" customHeight="1" x14ac:dyDescent="0.15">
      <c r="C388" s="362">
        <f t="shared" si="33"/>
        <v>327</v>
      </c>
      <c r="D388" s="47" t="str">
        <f t="shared" si="31"/>
        <v/>
      </c>
      <c r="E388" s="526"/>
      <c r="F388" s="447"/>
      <c r="G388" s="345"/>
      <c r="H388" s="447"/>
      <c r="I388" s="411"/>
      <c r="J388" s="15"/>
      <c r="K388" s="15"/>
      <c r="L388" s="408" t="str">
        <f t="shared" si="30"/>
        <v/>
      </c>
      <c r="M388" s="459" t="str">
        <f t="shared" si="32"/>
        <v/>
      </c>
      <c r="N388" s="344"/>
      <c r="O388" s="344"/>
      <c r="P388" s="82"/>
      <c r="R388" s="1" t="s">
        <v>589</v>
      </c>
      <c r="S388" s="1" t="s">
        <v>589</v>
      </c>
    </row>
    <row r="389" spans="3:19" ht="14.25" customHeight="1" x14ac:dyDescent="0.15">
      <c r="C389" s="362">
        <f t="shared" si="33"/>
        <v>328</v>
      </c>
      <c r="D389" s="47" t="str">
        <f t="shared" si="31"/>
        <v/>
      </c>
      <c r="E389" s="526"/>
      <c r="F389" s="447"/>
      <c r="G389" s="345"/>
      <c r="H389" s="447"/>
      <c r="I389" s="411"/>
      <c r="J389" s="15"/>
      <c r="K389" s="15"/>
      <c r="L389" s="408" t="str">
        <f t="shared" si="30"/>
        <v/>
      </c>
      <c r="M389" s="459" t="str">
        <f t="shared" si="32"/>
        <v/>
      </c>
      <c r="N389" s="344"/>
      <c r="O389" s="344"/>
      <c r="P389" s="82"/>
      <c r="R389" s="1">
        <v>11.9</v>
      </c>
      <c r="S389" s="1">
        <v>8</v>
      </c>
    </row>
    <row r="390" spans="3:19" ht="14.25" customHeight="1" x14ac:dyDescent="0.15">
      <c r="C390" s="362">
        <f t="shared" si="33"/>
        <v>329</v>
      </c>
      <c r="D390" s="47" t="str">
        <f t="shared" si="31"/>
        <v/>
      </c>
      <c r="E390" s="526"/>
      <c r="F390" s="447"/>
      <c r="G390" s="345"/>
      <c r="H390" s="447"/>
      <c r="I390" s="411"/>
      <c r="J390" s="15"/>
      <c r="K390" s="15"/>
      <c r="L390" s="408" t="str">
        <f t="shared" si="30"/>
        <v/>
      </c>
      <c r="M390" s="459" t="str">
        <f t="shared" si="32"/>
        <v/>
      </c>
      <c r="N390" s="344"/>
      <c r="O390" s="344"/>
      <c r="P390" s="82"/>
      <c r="R390" s="1">
        <v>22.5</v>
      </c>
      <c r="S390" s="1">
        <v>14</v>
      </c>
    </row>
    <row r="391" spans="3:19" ht="14.25" customHeight="1" x14ac:dyDescent="0.15">
      <c r="C391" s="362">
        <f t="shared" si="33"/>
        <v>330</v>
      </c>
      <c r="D391" s="47" t="str">
        <f t="shared" si="31"/>
        <v/>
      </c>
      <c r="E391" s="526"/>
      <c r="F391" s="447"/>
      <c r="G391" s="345"/>
      <c r="H391" s="447"/>
      <c r="I391" s="411"/>
      <c r="J391" s="15"/>
      <c r="K391" s="15"/>
      <c r="L391" s="408" t="str">
        <f t="shared" si="30"/>
        <v/>
      </c>
      <c r="M391" s="459" t="str">
        <f t="shared" si="32"/>
        <v/>
      </c>
      <c r="N391" s="344"/>
      <c r="O391" s="344"/>
      <c r="P391" s="82"/>
      <c r="R391" s="1">
        <v>35</v>
      </c>
      <c r="S391" s="1">
        <v>15</v>
      </c>
    </row>
    <row r="392" spans="3:19" ht="14.25" customHeight="1" x14ac:dyDescent="0.15">
      <c r="C392" s="362">
        <f t="shared" si="33"/>
        <v>331</v>
      </c>
      <c r="D392" s="47" t="str">
        <f t="shared" si="31"/>
        <v/>
      </c>
      <c r="E392" s="526"/>
      <c r="F392" s="447"/>
      <c r="G392" s="345"/>
      <c r="H392" s="447"/>
      <c r="I392" s="411"/>
      <c r="J392" s="15"/>
      <c r="K392" s="15"/>
      <c r="L392" s="408" t="str">
        <f t="shared" si="30"/>
        <v/>
      </c>
      <c r="M392" s="459" t="str">
        <f t="shared" si="32"/>
        <v/>
      </c>
      <c r="N392" s="344"/>
      <c r="O392" s="344"/>
      <c r="P392" s="82"/>
      <c r="R392" s="1">
        <v>20</v>
      </c>
      <c r="S392" s="1">
        <v>1</v>
      </c>
    </row>
    <row r="393" spans="3:19" ht="14.25" customHeight="1" x14ac:dyDescent="0.15">
      <c r="C393" s="362">
        <f t="shared" si="33"/>
        <v>332</v>
      </c>
      <c r="D393" s="47" t="str">
        <f t="shared" si="31"/>
        <v/>
      </c>
      <c r="E393" s="526"/>
      <c r="F393" s="447"/>
      <c r="G393" s="345"/>
      <c r="H393" s="447"/>
      <c r="I393" s="411"/>
      <c r="J393" s="15"/>
      <c r="K393" s="15"/>
      <c r="L393" s="408" t="str">
        <f t="shared" si="30"/>
        <v/>
      </c>
      <c r="M393" s="459" t="str">
        <f t="shared" si="32"/>
        <v/>
      </c>
      <c r="N393" s="344"/>
      <c r="O393" s="344"/>
      <c r="P393" s="82"/>
      <c r="R393" s="1">
        <v>32.799999999999997</v>
      </c>
      <c r="S393" s="1">
        <v>728</v>
      </c>
    </row>
    <row r="394" spans="3:19" ht="14.25" customHeight="1" x14ac:dyDescent="0.15">
      <c r="C394" s="362">
        <f t="shared" si="33"/>
        <v>333</v>
      </c>
      <c r="D394" s="47" t="str">
        <f t="shared" si="31"/>
        <v/>
      </c>
      <c r="E394" s="526"/>
      <c r="F394" s="447"/>
      <c r="G394" s="345"/>
      <c r="H394" s="447"/>
      <c r="I394" s="411"/>
      <c r="J394" s="15"/>
      <c r="K394" s="15"/>
      <c r="L394" s="408" t="str">
        <f t="shared" si="30"/>
        <v/>
      </c>
      <c r="M394" s="459" t="str">
        <f t="shared" si="32"/>
        <v/>
      </c>
      <c r="N394" s="344"/>
      <c r="O394" s="344"/>
      <c r="P394" s="82"/>
      <c r="R394" s="1" t="s">
        <v>589</v>
      </c>
      <c r="S394" s="1" t="s">
        <v>589</v>
      </c>
    </row>
    <row r="395" spans="3:19" ht="14.25" customHeight="1" x14ac:dyDescent="0.15">
      <c r="C395" s="362">
        <f t="shared" si="33"/>
        <v>334</v>
      </c>
      <c r="D395" s="47" t="str">
        <f t="shared" si="31"/>
        <v/>
      </c>
      <c r="E395" s="526"/>
      <c r="F395" s="447"/>
      <c r="G395" s="345"/>
      <c r="H395" s="447"/>
      <c r="I395" s="411"/>
      <c r="J395" s="15"/>
      <c r="K395" s="15"/>
      <c r="L395" s="408" t="str">
        <f t="shared" si="30"/>
        <v/>
      </c>
      <c r="M395" s="459" t="str">
        <f t="shared" si="32"/>
        <v/>
      </c>
      <c r="N395" s="344"/>
      <c r="O395" s="344"/>
      <c r="P395" s="82"/>
      <c r="R395" s="1">
        <v>14</v>
      </c>
      <c r="S395" s="1">
        <v>16</v>
      </c>
    </row>
    <row r="396" spans="3:19" ht="14.25" customHeight="1" x14ac:dyDescent="0.15">
      <c r="C396" s="362">
        <f t="shared" si="33"/>
        <v>335</v>
      </c>
      <c r="D396" s="47" t="str">
        <f t="shared" si="31"/>
        <v/>
      </c>
      <c r="E396" s="526"/>
      <c r="F396" s="447"/>
      <c r="G396" s="345"/>
      <c r="H396" s="447"/>
      <c r="I396" s="411"/>
      <c r="J396" s="15"/>
      <c r="K396" s="15"/>
      <c r="L396" s="408" t="str">
        <f t="shared" si="30"/>
        <v/>
      </c>
      <c r="M396" s="459" t="str">
        <f t="shared" si="32"/>
        <v/>
      </c>
      <c r="N396" s="344"/>
      <c r="O396" s="344"/>
      <c r="P396" s="82"/>
      <c r="R396" s="1">
        <v>40</v>
      </c>
      <c r="S396" s="1">
        <v>24</v>
      </c>
    </row>
    <row r="397" spans="3:19" ht="14.25" customHeight="1" x14ac:dyDescent="0.15">
      <c r="C397" s="362">
        <f t="shared" si="33"/>
        <v>336</v>
      </c>
      <c r="D397" s="47" t="str">
        <f t="shared" si="31"/>
        <v/>
      </c>
      <c r="E397" s="526"/>
      <c r="F397" s="447"/>
      <c r="G397" s="345"/>
      <c r="H397" s="447"/>
      <c r="I397" s="411"/>
      <c r="J397" s="15"/>
      <c r="K397" s="15"/>
      <c r="L397" s="408" t="str">
        <f t="shared" si="30"/>
        <v/>
      </c>
      <c r="M397" s="459" t="str">
        <f t="shared" si="32"/>
        <v/>
      </c>
      <c r="N397" s="344"/>
      <c r="O397" s="344"/>
      <c r="P397" s="82"/>
      <c r="R397" s="1">
        <v>19.899999999999999</v>
      </c>
      <c r="S397" s="1">
        <v>2</v>
      </c>
    </row>
    <row r="398" spans="3:19" ht="14.25" customHeight="1" x14ac:dyDescent="0.15">
      <c r="C398" s="362">
        <f t="shared" si="33"/>
        <v>337</v>
      </c>
      <c r="D398" s="47" t="str">
        <f t="shared" si="31"/>
        <v/>
      </c>
      <c r="E398" s="526"/>
      <c r="F398" s="447"/>
      <c r="G398" s="345"/>
      <c r="H398" s="447"/>
      <c r="I398" s="411"/>
      <c r="J398" s="15"/>
      <c r="K398" s="15"/>
      <c r="L398" s="408" t="str">
        <f t="shared" si="30"/>
        <v/>
      </c>
      <c r="M398" s="459" t="str">
        <f t="shared" si="32"/>
        <v/>
      </c>
      <c r="N398" s="344"/>
      <c r="O398" s="344"/>
      <c r="P398" s="82"/>
      <c r="R398" s="1">
        <v>32.799999999999997</v>
      </c>
      <c r="S398" s="1">
        <v>84</v>
      </c>
    </row>
    <row r="399" spans="3:19" ht="14.25" customHeight="1" x14ac:dyDescent="0.15">
      <c r="C399" s="362">
        <f t="shared" si="33"/>
        <v>338</v>
      </c>
      <c r="D399" s="47" t="str">
        <f t="shared" si="31"/>
        <v/>
      </c>
      <c r="E399" s="526"/>
      <c r="F399" s="447"/>
      <c r="G399" s="345"/>
      <c r="H399" s="447"/>
      <c r="I399" s="411"/>
      <c r="J399" s="15"/>
      <c r="K399" s="15"/>
      <c r="L399" s="408" t="str">
        <f t="shared" si="30"/>
        <v/>
      </c>
      <c r="M399" s="459" t="str">
        <f t="shared" si="32"/>
        <v/>
      </c>
      <c r="N399" s="344"/>
      <c r="O399" s="344"/>
      <c r="P399" s="82"/>
      <c r="R399" s="1" t="s">
        <v>589</v>
      </c>
      <c r="S399" s="1" t="s">
        <v>589</v>
      </c>
    </row>
    <row r="400" spans="3:19" ht="14.25" customHeight="1" x14ac:dyDescent="0.15">
      <c r="C400" s="362">
        <f t="shared" si="33"/>
        <v>339</v>
      </c>
      <c r="D400" s="47" t="str">
        <f t="shared" si="31"/>
        <v/>
      </c>
      <c r="E400" s="526"/>
      <c r="F400" s="447"/>
      <c r="G400" s="345"/>
      <c r="H400" s="447"/>
      <c r="I400" s="411"/>
      <c r="J400" s="15"/>
      <c r="K400" s="15"/>
      <c r="L400" s="408" t="str">
        <f t="shared" ref="L400:L450" si="34">IF(K400="","",J400*K400)</f>
        <v/>
      </c>
      <c r="M400" s="459" t="str">
        <f t="shared" si="32"/>
        <v/>
      </c>
      <c r="N400" s="344"/>
      <c r="O400" s="344"/>
      <c r="P400" s="82"/>
      <c r="R400" s="1">
        <v>11.9</v>
      </c>
      <c r="S400" s="1">
        <v>8</v>
      </c>
    </row>
    <row r="401" spans="3:19" ht="14.25" customHeight="1" x14ac:dyDescent="0.15">
      <c r="C401" s="362">
        <f t="shared" si="33"/>
        <v>340</v>
      </c>
      <c r="D401" s="47" t="str">
        <f t="shared" si="31"/>
        <v/>
      </c>
      <c r="E401" s="526"/>
      <c r="F401" s="447"/>
      <c r="G401" s="345"/>
      <c r="H401" s="447"/>
      <c r="I401" s="411"/>
      <c r="J401" s="15"/>
      <c r="K401" s="15"/>
      <c r="L401" s="408" t="str">
        <f t="shared" si="34"/>
        <v/>
      </c>
      <c r="M401" s="459" t="str">
        <f t="shared" si="32"/>
        <v/>
      </c>
      <c r="N401" s="344"/>
      <c r="O401" s="344"/>
      <c r="P401" s="82"/>
      <c r="R401" s="1">
        <v>22.5</v>
      </c>
      <c r="S401" s="1">
        <v>14</v>
      </c>
    </row>
    <row r="402" spans="3:19" ht="14.25" customHeight="1" x14ac:dyDescent="0.15">
      <c r="C402" s="362">
        <f t="shared" si="33"/>
        <v>341</v>
      </c>
      <c r="D402" s="47" t="str">
        <f t="shared" si="31"/>
        <v/>
      </c>
      <c r="E402" s="526"/>
      <c r="F402" s="447"/>
      <c r="G402" s="345"/>
      <c r="H402" s="447"/>
      <c r="I402" s="411"/>
      <c r="J402" s="15"/>
      <c r="K402" s="15"/>
      <c r="L402" s="408" t="str">
        <f t="shared" si="34"/>
        <v/>
      </c>
      <c r="M402" s="459" t="str">
        <f t="shared" si="32"/>
        <v/>
      </c>
      <c r="N402" s="344"/>
      <c r="O402" s="344"/>
      <c r="P402" s="82"/>
      <c r="R402" s="1">
        <v>35</v>
      </c>
      <c r="S402" s="1">
        <v>13</v>
      </c>
    </row>
    <row r="403" spans="3:19" ht="14.25" customHeight="1" x14ac:dyDescent="0.15">
      <c r="C403" s="362">
        <f t="shared" si="33"/>
        <v>342</v>
      </c>
      <c r="D403" s="47" t="str">
        <f t="shared" si="31"/>
        <v/>
      </c>
      <c r="E403" s="526"/>
      <c r="F403" s="447"/>
      <c r="G403" s="345"/>
      <c r="H403" s="447"/>
      <c r="I403" s="411"/>
      <c r="J403" s="15"/>
      <c r="K403" s="15"/>
      <c r="L403" s="408" t="str">
        <f t="shared" si="34"/>
        <v/>
      </c>
      <c r="M403" s="459" t="str">
        <f t="shared" si="32"/>
        <v/>
      </c>
      <c r="N403" s="344"/>
      <c r="O403" s="344"/>
      <c r="P403" s="82"/>
      <c r="R403" s="1">
        <v>20</v>
      </c>
      <c r="S403" s="1">
        <v>3</v>
      </c>
    </row>
    <row r="404" spans="3:19" ht="14.25" customHeight="1" x14ac:dyDescent="0.15">
      <c r="C404" s="362">
        <f t="shared" si="33"/>
        <v>343</v>
      </c>
      <c r="D404" s="47" t="str">
        <f t="shared" si="31"/>
        <v/>
      </c>
      <c r="E404" s="526"/>
      <c r="F404" s="447"/>
      <c r="G404" s="345"/>
      <c r="H404" s="447"/>
      <c r="I404" s="411"/>
      <c r="J404" s="15"/>
      <c r="K404" s="15"/>
      <c r="L404" s="408" t="str">
        <f t="shared" si="34"/>
        <v/>
      </c>
      <c r="M404" s="459" t="str">
        <f t="shared" si="32"/>
        <v/>
      </c>
      <c r="N404" s="344"/>
      <c r="O404" s="344"/>
      <c r="P404" s="82"/>
      <c r="R404" s="1" t="s">
        <v>589</v>
      </c>
      <c r="S404" s="1" t="s">
        <v>589</v>
      </c>
    </row>
    <row r="405" spans="3:19" ht="14.25" customHeight="1" x14ac:dyDescent="0.15">
      <c r="C405" s="362">
        <f t="shared" si="33"/>
        <v>344</v>
      </c>
      <c r="D405" s="47" t="str">
        <f t="shared" si="31"/>
        <v/>
      </c>
      <c r="E405" s="526"/>
      <c r="F405" s="447"/>
      <c r="G405" s="345"/>
      <c r="H405" s="447"/>
      <c r="I405" s="411"/>
      <c r="J405" s="15"/>
      <c r="K405" s="15"/>
      <c r="L405" s="408" t="str">
        <f t="shared" si="34"/>
        <v/>
      </c>
      <c r="M405" s="459" t="str">
        <f t="shared" si="32"/>
        <v/>
      </c>
      <c r="N405" s="344"/>
      <c r="O405" s="344"/>
      <c r="P405" s="82"/>
      <c r="R405" s="1">
        <v>11.9</v>
      </c>
      <c r="S405" s="1">
        <v>8</v>
      </c>
    </row>
    <row r="406" spans="3:19" ht="14.25" customHeight="1" x14ac:dyDescent="0.15">
      <c r="C406" s="362">
        <f t="shared" si="33"/>
        <v>345</v>
      </c>
      <c r="D406" s="47" t="str">
        <f t="shared" si="31"/>
        <v/>
      </c>
      <c r="E406" s="526"/>
      <c r="F406" s="447"/>
      <c r="G406" s="345"/>
      <c r="H406" s="447"/>
      <c r="I406" s="411"/>
      <c r="J406" s="15"/>
      <c r="K406" s="15"/>
      <c r="L406" s="408" t="str">
        <f t="shared" si="34"/>
        <v/>
      </c>
      <c r="M406" s="459" t="str">
        <f t="shared" si="32"/>
        <v/>
      </c>
      <c r="N406" s="344"/>
      <c r="O406" s="344"/>
      <c r="P406" s="82"/>
      <c r="R406" s="1">
        <v>22.5</v>
      </c>
      <c r="S406" s="1">
        <v>14</v>
      </c>
    </row>
    <row r="407" spans="3:19" ht="14.25" customHeight="1" x14ac:dyDescent="0.15">
      <c r="C407" s="362">
        <f t="shared" si="33"/>
        <v>346</v>
      </c>
      <c r="D407" s="47" t="str">
        <f t="shared" si="31"/>
        <v/>
      </c>
      <c r="E407" s="526"/>
      <c r="F407" s="447"/>
      <c r="G407" s="345"/>
      <c r="H407" s="447"/>
      <c r="I407" s="411"/>
      <c r="J407" s="15"/>
      <c r="K407" s="15"/>
      <c r="L407" s="408" t="str">
        <f t="shared" si="34"/>
        <v/>
      </c>
      <c r="M407" s="459" t="str">
        <f t="shared" si="32"/>
        <v/>
      </c>
      <c r="N407" s="344"/>
      <c r="O407" s="344"/>
      <c r="P407" s="82"/>
      <c r="R407" s="1">
        <v>35</v>
      </c>
      <c r="S407" s="1">
        <v>15</v>
      </c>
    </row>
    <row r="408" spans="3:19" ht="14.25" customHeight="1" x14ac:dyDescent="0.15">
      <c r="C408" s="362">
        <f t="shared" si="33"/>
        <v>347</v>
      </c>
      <c r="D408" s="47" t="str">
        <f t="shared" si="31"/>
        <v/>
      </c>
      <c r="E408" s="526"/>
      <c r="F408" s="447"/>
      <c r="G408" s="345"/>
      <c r="H408" s="447"/>
      <c r="I408" s="411"/>
      <c r="J408" s="15"/>
      <c r="K408" s="15"/>
      <c r="L408" s="408" t="str">
        <f t="shared" si="34"/>
        <v/>
      </c>
      <c r="M408" s="459" t="str">
        <f t="shared" si="32"/>
        <v/>
      </c>
      <c r="N408" s="344"/>
      <c r="O408" s="344"/>
      <c r="P408" s="82"/>
      <c r="R408" s="1">
        <v>20</v>
      </c>
      <c r="S408" s="1">
        <v>1</v>
      </c>
    </row>
    <row r="409" spans="3:19" ht="14.25" customHeight="1" x14ac:dyDescent="0.15">
      <c r="C409" s="362">
        <f t="shared" si="33"/>
        <v>348</v>
      </c>
      <c r="D409" s="47" t="str">
        <f t="shared" si="31"/>
        <v/>
      </c>
      <c r="E409" s="526"/>
      <c r="F409" s="447"/>
      <c r="G409" s="345"/>
      <c r="H409" s="447"/>
      <c r="I409" s="411"/>
      <c r="J409" s="15"/>
      <c r="K409" s="15"/>
      <c r="L409" s="408" t="str">
        <f t="shared" si="34"/>
        <v/>
      </c>
      <c r="M409" s="459" t="str">
        <f t="shared" si="32"/>
        <v/>
      </c>
      <c r="N409" s="344"/>
      <c r="O409" s="344"/>
      <c r="P409" s="82"/>
      <c r="R409" s="1">
        <v>37</v>
      </c>
      <c r="S409" s="1">
        <v>88</v>
      </c>
    </row>
    <row r="410" spans="3:19" ht="14.25" customHeight="1" x14ac:dyDescent="0.15">
      <c r="C410" s="362">
        <f t="shared" si="33"/>
        <v>349</v>
      </c>
      <c r="D410" s="47" t="str">
        <f t="shared" si="31"/>
        <v/>
      </c>
      <c r="E410" s="526"/>
      <c r="F410" s="447"/>
      <c r="G410" s="345"/>
      <c r="H410" s="447"/>
      <c r="I410" s="411"/>
      <c r="J410" s="15"/>
      <c r="K410" s="15"/>
      <c r="L410" s="408" t="str">
        <f t="shared" si="34"/>
        <v/>
      </c>
      <c r="M410" s="459" t="str">
        <f t="shared" si="32"/>
        <v/>
      </c>
      <c r="N410" s="344"/>
      <c r="O410" s="344"/>
      <c r="P410" s="82"/>
      <c r="R410" s="1">
        <v>88</v>
      </c>
      <c r="S410" s="1">
        <v>2</v>
      </c>
    </row>
    <row r="411" spans="3:19" ht="14.25" customHeight="1" x14ac:dyDescent="0.15">
      <c r="C411" s="362">
        <f t="shared" si="33"/>
        <v>350</v>
      </c>
      <c r="D411" s="47" t="str">
        <f t="shared" si="31"/>
        <v/>
      </c>
      <c r="E411" s="526"/>
      <c r="F411" s="447"/>
      <c r="G411" s="345"/>
      <c r="H411" s="447"/>
      <c r="I411" s="411"/>
      <c r="J411" s="15"/>
      <c r="K411" s="15"/>
      <c r="L411" s="408" t="str">
        <f t="shared" si="34"/>
        <v/>
      </c>
      <c r="M411" s="459" t="str">
        <f t="shared" si="32"/>
        <v/>
      </c>
      <c r="N411" s="344"/>
      <c r="O411" s="344"/>
      <c r="P411" s="82"/>
      <c r="R411" s="1">
        <v>88</v>
      </c>
      <c r="S411" s="1">
        <v>1</v>
      </c>
    </row>
    <row r="412" spans="3:19" ht="14.25" customHeight="1" x14ac:dyDescent="0.15">
      <c r="C412" s="362">
        <f t="shared" si="33"/>
        <v>351</v>
      </c>
      <c r="D412" s="47" t="str">
        <f t="shared" si="31"/>
        <v/>
      </c>
      <c r="E412" s="526"/>
      <c r="F412" s="447"/>
      <c r="G412" s="345"/>
      <c r="H412" s="447"/>
      <c r="I412" s="411"/>
      <c r="J412" s="15"/>
      <c r="K412" s="15"/>
      <c r="L412" s="408" t="str">
        <f t="shared" si="34"/>
        <v/>
      </c>
      <c r="M412" s="459" t="str">
        <f t="shared" si="32"/>
        <v/>
      </c>
      <c r="N412" s="344"/>
      <c r="O412" s="344"/>
      <c r="P412" s="82"/>
      <c r="R412" s="1" t="s">
        <v>589</v>
      </c>
      <c r="S412" s="1" t="s">
        <v>589</v>
      </c>
    </row>
    <row r="413" spans="3:19" ht="14.25" customHeight="1" x14ac:dyDescent="0.15">
      <c r="C413" s="362">
        <f t="shared" si="33"/>
        <v>352</v>
      </c>
      <c r="D413" s="47" t="str">
        <f t="shared" si="31"/>
        <v/>
      </c>
      <c r="E413" s="526"/>
      <c r="F413" s="447"/>
      <c r="G413" s="345"/>
      <c r="H413" s="447"/>
      <c r="I413" s="411"/>
      <c r="J413" s="15"/>
      <c r="K413" s="15"/>
      <c r="L413" s="408" t="str">
        <f t="shared" si="34"/>
        <v/>
      </c>
      <c r="M413" s="459" t="str">
        <f t="shared" si="32"/>
        <v/>
      </c>
      <c r="N413" s="344"/>
      <c r="O413" s="344"/>
      <c r="P413" s="82"/>
      <c r="R413" s="1">
        <v>37</v>
      </c>
      <c r="S413" s="1">
        <v>8</v>
      </c>
    </row>
    <row r="414" spans="3:19" ht="14.25" customHeight="1" x14ac:dyDescent="0.15">
      <c r="C414" s="362">
        <f t="shared" si="33"/>
        <v>353</v>
      </c>
      <c r="D414" s="47" t="str">
        <f t="shared" si="31"/>
        <v/>
      </c>
      <c r="E414" s="526"/>
      <c r="F414" s="447"/>
      <c r="G414" s="345"/>
      <c r="H414" s="447"/>
      <c r="I414" s="411"/>
      <c r="J414" s="15"/>
      <c r="K414" s="15"/>
      <c r="L414" s="408" t="str">
        <f t="shared" si="34"/>
        <v/>
      </c>
      <c r="M414" s="459" t="str">
        <f t="shared" si="32"/>
        <v/>
      </c>
      <c r="N414" s="344"/>
      <c r="O414" s="344"/>
      <c r="P414" s="82"/>
      <c r="R414" s="1">
        <v>71</v>
      </c>
      <c r="S414" s="1">
        <v>4</v>
      </c>
    </row>
    <row r="415" spans="3:19" ht="14.25" customHeight="1" x14ac:dyDescent="0.15">
      <c r="C415" s="362">
        <f t="shared" si="33"/>
        <v>354</v>
      </c>
      <c r="D415" s="47" t="str">
        <f t="shared" si="31"/>
        <v/>
      </c>
      <c r="E415" s="526"/>
      <c r="F415" s="447"/>
      <c r="G415" s="345"/>
      <c r="H415" s="447"/>
      <c r="I415" s="411"/>
      <c r="J415" s="15"/>
      <c r="K415" s="15"/>
      <c r="L415" s="408" t="str">
        <f t="shared" si="34"/>
        <v/>
      </c>
      <c r="M415" s="459" t="str">
        <f t="shared" si="32"/>
        <v/>
      </c>
      <c r="N415" s="344"/>
      <c r="O415" s="344"/>
      <c r="P415" s="82"/>
      <c r="R415" s="1" t="s">
        <v>589</v>
      </c>
      <c r="S415" s="1" t="s">
        <v>589</v>
      </c>
    </row>
    <row r="416" spans="3:19" ht="14.25" customHeight="1" x14ac:dyDescent="0.15">
      <c r="C416" s="362">
        <f t="shared" si="33"/>
        <v>355</v>
      </c>
      <c r="D416" s="47" t="str">
        <f t="shared" si="31"/>
        <v/>
      </c>
      <c r="E416" s="526"/>
      <c r="F416" s="447"/>
      <c r="G416" s="345"/>
      <c r="H416" s="447"/>
      <c r="I416" s="411"/>
      <c r="J416" s="15"/>
      <c r="K416" s="15"/>
      <c r="L416" s="408" t="str">
        <f t="shared" si="34"/>
        <v/>
      </c>
      <c r="M416" s="459" t="str">
        <f t="shared" si="32"/>
        <v/>
      </c>
      <c r="N416" s="344"/>
      <c r="O416" s="344"/>
      <c r="P416" s="82"/>
      <c r="R416" s="1">
        <v>11.9</v>
      </c>
      <c r="S416" s="1">
        <v>3</v>
      </c>
    </row>
    <row r="417" spans="3:19" ht="14.25" customHeight="1" x14ac:dyDescent="0.15">
      <c r="C417" s="362">
        <f t="shared" si="33"/>
        <v>356</v>
      </c>
      <c r="D417" s="47" t="str">
        <f t="shared" si="31"/>
        <v/>
      </c>
      <c r="E417" s="526"/>
      <c r="F417" s="447"/>
      <c r="G417" s="345"/>
      <c r="H417" s="447"/>
      <c r="I417" s="411"/>
      <c r="J417" s="15"/>
      <c r="K417" s="15"/>
      <c r="L417" s="408" t="str">
        <f t="shared" si="34"/>
        <v/>
      </c>
      <c r="M417" s="459" t="str">
        <f t="shared" si="32"/>
        <v/>
      </c>
      <c r="N417" s="344"/>
      <c r="O417" s="344"/>
      <c r="P417" s="82"/>
      <c r="R417" s="1">
        <v>22.5</v>
      </c>
      <c r="S417" s="1">
        <v>2</v>
      </c>
    </row>
    <row r="418" spans="3:19" ht="14.25" customHeight="1" x14ac:dyDescent="0.15">
      <c r="C418" s="362">
        <f t="shared" si="33"/>
        <v>357</v>
      </c>
      <c r="D418" s="47" t="str">
        <f t="shared" si="31"/>
        <v/>
      </c>
      <c r="E418" s="526"/>
      <c r="F418" s="447"/>
      <c r="G418" s="345"/>
      <c r="H418" s="447"/>
      <c r="I418" s="411"/>
      <c r="J418" s="15"/>
      <c r="K418" s="15"/>
      <c r="L418" s="408" t="str">
        <f t="shared" si="34"/>
        <v/>
      </c>
      <c r="M418" s="459" t="str">
        <f t="shared" si="32"/>
        <v/>
      </c>
      <c r="N418" s="344"/>
      <c r="O418" s="344"/>
      <c r="P418" s="82"/>
      <c r="R418" s="1">
        <v>71</v>
      </c>
      <c r="S418" s="1">
        <v>4</v>
      </c>
    </row>
    <row r="419" spans="3:19" ht="14.25" customHeight="1" x14ac:dyDescent="0.15">
      <c r="C419" s="362">
        <f t="shared" si="33"/>
        <v>358</v>
      </c>
      <c r="D419" s="47" t="str">
        <f t="shared" si="31"/>
        <v/>
      </c>
      <c r="E419" s="526"/>
      <c r="F419" s="447"/>
      <c r="G419" s="345"/>
      <c r="H419" s="447"/>
      <c r="I419" s="411"/>
      <c r="J419" s="15"/>
      <c r="K419" s="15"/>
      <c r="L419" s="408" t="str">
        <f t="shared" si="34"/>
        <v/>
      </c>
      <c r="M419" s="459" t="str">
        <f t="shared" si="32"/>
        <v/>
      </c>
      <c r="N419" s="344"/>
      <c r="O419" s="344"/>
      <c r="P419" s="82"/>
      <c r="R419" s="1">
        <v>37</v>
      </c>
      <c r="S419" s="1">
        <v>7</v>
      </c>
    </row>
    <row r="420" spans="3:19" ht="14.25" customHeight="1" x14ac:dyDescent="0.15">
      <c r="C420" s="362">
        <f t="shared" si="33"/>
        <v>359</v>
      </c>
      <c r="D420" s="47" t="str">
        <f t="shared" si="31"/>
        <v/>
      </c>
      <c r="E420" s="526"/>
      <c r="F420" s="447"/>
      <c r="G420" s="345"/>
      <c r="H420" s="447"/>
      <c r="I420" s="411"/>
      <c r="J420" s="15"/>
      <c r="K420" s="15"/>
      <c r="L420" s="408" t="str">
        <f t="shared" si="34"/>
        <v/>
      </c>
      <c r="M420" s="459" t="str">
        <f t="shared" si="32"/>
        <v/>
      </c>
      <c r="N420" s="344"/>
      <c r="O420" s="344"/>
      <c r="P420" s="82"/>
      <c r="R420" s="1">
        <v>11.1</v>
      </c>
      <c r="S420" s="1">
        <v>91</v>
      </c>
    </row>
    <row r="421" spans="3:19" ht="14.25" customHeight="1" x14ac:dyDescent="0.15">
      <c r="C421" s="362">
        <f t="shared" si="33"/>
        <v>360</v>
      </c>
      <c r="D421" s="47" t="str">
        <f t="shared" si="31"/>
        <v/>
      </c>
      <c r="E421" s="526"/>
      <c r="F421" s="447"/>
      <c r="G421" s="345"/>
      <c r="H421" s="447"/>
      <c r="I421" s="411"/>
      <c r="J421" s="15"/>
      <c r="K421" s="15"/>
      <c r="L421" s="408" t="str">
        <f t="shared" si="34"/>
        <v/>
      </c>
      <c r="M421" s="459" t="str">
        <f t="shared" si="32"/>
        <v/>
      </c>
      <c r="N421" s="344"/>
      <c r="O421" s="344"/>
      <c r="P421" s="82"/>
      <c r="R421" s="1" t="s">
        <v>589</v>
      </c>
      <c r="S421" s="1" t="s">
        <v>589</v>
      </c>
    </row>
    <row r="422" spans="3:19" ht="14.25" customHeight="1" x14ac:dyDescent="0.15">
      <c r="C422" s="362">
        <f t="shared" si="33"/>
        <v>361</v>
      </c>
      <c r="D422" s="47" t="str">
        <f t="shared" si="31"/>
        <v/>
      </c>
      <c r="E422" s="526"/>
      <c r="F422" s="447"/>
      <c r="G422" s="345"/>
      <c r="H422" s="447"/>
      <c r="I422" s="411"/>
      <c r="J422" s="15"/>
      <c r="K422" s="15"/>
      <c r="L422" s="408" t="str">
        <f t="shared" si="34"/>
        <v/>
      </c>
      <c r="M422" s="459" t="str">
        <f t="shared" si="32"/>
        <v/>
      </c>
      <c r="N422" s="344"/>
      <c r="O422" s="344"/>
      <c r="P422" s="82"/>
      <c r="R422" s="1">
        <v>37</v>
      </c>
      <c r="S422" s="1">
        <v>271</v>
      </c>
    </row>
    <row r="423" spans="3:19" ht="14.25" customHeight="1" x14ac:dyDescent="0.15">
      <c r="C423" s="362">
        <f t="shared" si="33"/>
        <v>362</v>
      </c>
      <c r="D423" s="47" t="str">
        <f t="shared" si="31"/>
        <v/>
      </c>
      <c r="E423" s="526"/>
      <c r="F423" s="447"/>
      <c r="G423" s="345"/>
      <c r="H423" s="447"/>
      <c r="I423" s="411"/>
      <c r="J423" s="15"/>
      <c r="K423" s="15"/>
      <c r="L423" s="408" t="str">
        <f t="shared" si="34"/>
        <v/>
      </c>
      <c r="M423" s="459" t="str">
        <f t="shared" si="32"/>
        <v/>
      </c>
      <c r="N423" s="344"/>
      <c r="O423" s="344"/>
      <c r="P423" s="82"/>
      <c r="R423" s="1">
        <v>71</v>
      </c>
      <c r="S423" s="1">
        <v>24</v>
      </c>
    </row>
    <row r="424" spans="3:19" ht="14.25" customHeight="1" x14ac:dyDescent="0.15">
      <c r="C424" s="362">
        <f t="shared" si="33"/>
        <v>363</v>
      </c>
      <c r="D424" s="47" t="str">
        <f t="shared" si="31"/>
        <v/>
      </c>
      <c r="E424" s="526"/>
      <c r="F424" s="447"/>
      <c r="G424" s="345"/>
      <c r="H424" s="447"/>
      <c r="I424" s="411"/>
      <c r="J424" s="15"/>
      <c r="K424" s="15"/>
      <c r="L424" s="408" t="str">
        <f t="shared" si="34"/>
        <v/>
      </c>
      <c r="M424" s="459" t="str">
        <f t="shared" si="32"/>
        <v/>
      </c>
      <c r="N424" s="344"/>
      <c r="O424" s="344"/>
      <c r="P424" s="82"/>
      <c r="R424" s="1">
        <v>88</v>
      </c>
      <c r="S424" s="1">
        <v>8</v>
      </c>
    </row>
    <row r="425" spans="3:19" ht="14.25" customHeight="1" x14ac:dyDescent="0.15">
      <c r="C425" s="362">
        <f t="shared" si="33"/>
        <v>364</v>
      </c>
      <c r="D425" s="47" t="str">
        <f t="shared" si="31"/>
        <v/>
      </c>
      <c r="E425" s="526"/>
      <c r="F425" s="447"/>
      <c r="G425" s="345"/>
      <c r="H425" s="447"/>
      <c r="I425" s="411"/>
      <c r="J425" s="15"/>
      <c r="K425" s="15"/>
      <c r="L425" s="408" t="str">
        <f t="shared" si="34"/>
        <v/>
      </c>
      <c r="M425" s="459" t="str">
        <f t="shared" si="32"/>
        <v/>
      </c>
      <c r="N425" s="344"/>
      <c r="O425" s="344"/>
      <c r="P425" s="82"/>
      <c r="R425" s="1">
        <v>37</v>
      </c>
      <c r="S425" s="1">
        <v>25</v>
      </c>
    </row>
    <row r="426" spans="3:19" ht="14.25" customHeight="1" x14ac:dyDescent="0.15">
      <c r="C426" s="362">
        <f t="shared" si="33"/>
        <v>365</v>
      </c>
      <c r="D426" s="47" t="str">
        <f t="shared" si="31"/>
        <v/>
      </c>
      <c r="E426" s="526"/>
      <c r="F426" s="447"/>
      <c r="G426" s="345"/>
      <c r="H426" s="447"/>
      <c r="I426" s="411"/>
      <c r="J426" s="15"/>
      <c r="K426" s="15"/>
      <c r="L426" s="408" t="str">
        <f t="shared" si="34"/>
        <v/>
      </c>
      <c r="M426" s="459" t="str">
        <f t="shared" si="32"/>
        <v/>
      </c>
      <c r="N426" s="344"/>
      <c r="O426" s="344"/>
      <c r="P426" s="82"/>
      <c r="R426" s="1">
        <v>19.899999999999999</v>
      </c>
      <c r="S426" s="1">
        <v>4</v>
      </c>
    </row>
    <row r="427" spans="3:19" ht="14.25" customHeight="1" x14ac:dyDescent="0.15">
      <c r="C427" s="362">
        <f t="shared" si="33"/>
        <v>366</v>
      </c>
      <c r="D427" s="47" t="str">
        <f t="shared" si="31"/>
        <v/>
      </c>
      <c r="E427" s="526"/>
      <c r="F427" s="447"/>
      <c r="G427" s="345"/>
      <c r="H427" s="447"/>
      <c r="I427" s="411"/>
      <c r="J427" s="15"/>
      <c r="K427" s="15"/>
      <c r="L427" s="408" t="str">
        <f t="shared" si="34"/>
        <v/>
      </c>
      <c r="M427" s="459" t="str">
        <f t="shared" si="32"/>
        <v/>
      </c>
      <c r="N427" s="344"/>
      <c r="O427" s="344"/>
      <c r="P427" s="82"/>
      <c r="R427" s="1">
        <v>19.899999999999999</v>
      </c>
      <c r="S427" s="1">
        <v>15</v>
      </c>
    </row>
    <row r="428" spans="3:19" ht="14.25" customHeight="1" x14ac:dyDescent="0.15">
      <c r="C428" s="362">
        <f t="shared" si="33"/>
        <v>367</v>
      </c>
      <c r="D428" s="47" t="str">
        <f t="shared" si="31"/>
        <v/>
      </c>
      <c r="E428" s="526"/>
      <c r="F428" s="447"/>
      <c r="G428" s="345"/>
      <c r="H428" s="447"/>
      <c r="I428" s="411"/>
      <c r="J428" s="15"/>
      <c r="K428" s="15"/>
      <c r="L428" s="408" t="str">
        <f t="shared" si="34"/>
        <v/>
      </c>
      <c r="M428" s="459" t="str">
        <f t="shared" si="32"/>
        <v/>
      </c>
      <c r="N428" s="344"/>
      <c r="O428" s="344"/>
      <c r="P428" s="82"/>
      <c r="R428" s="1">
        <v>71</v>
      </c>
      <c r="S428" s="1">
        <v>3</v>
      </c>
    </row>
    <row r="429" spans="3:19" ht="14.25" customHeight="1" x14ac:dyDescent="0.15">
      <c r="C429" s="362">
        <f t="shared" si="33"/>
        <v>368</v>
      </c>
      <c r="D429" s="47" t="str">
        <f t="shared" si="31"/>
        <v/>
      </c>
      <c r="E429" s="526"/>
      <c r="F429" s="447"/>
      <c r="G429" s="345"/>
      <c r="H429" s="447"/>
      <c r="I429" s="411"/>
      <c r="J429" s="15"/>
      <c r="K429" s="15"/>
      <c r="L429" s="408" t="str">
        <f t="shared" si="34"/>
        <v/>
      </c>
      <c r="M429" s="459" t="str">
        <f t="shared" si="32"/>
        <v/>
      </c>
      <c r="N429" s="344"/>
      <c r="O429" s="344"/>
      <c r="P429" s="82"/>
      <c r="R429" s="1">
        <v>37</v>
      </c>
      <c r="S429" s="1">
        <v>11</v>
      </c>
    </row>
    <row r="430" spans="3:19" ht="14.25" customHeight="1" x14ac:dyDescent="0.15">
      <c r="C430" s="362">
        <f t="shared" si="33"/>
        <v>369</v>
      </c>
      <c r="D430" s="47" t="str">
        <f t="shared" si="31"/>
        <v/>
      </c>
      <c r="E430" s="526"/>
      <c r="F430" s="447"/>
      <c r="G430" s="345"/>
      <c r="H430" s="447"/>
      <c r="I430" s="411"/>
      <c r="J430" s="15"/>
      <c r="K430" s="15"/>
      <c r="L430" s="408" t="str">
        <f t="shared" si="34"/>
        <v/>
      </c>
      <c r="M430" s="459" t="str">
        <f t="shared" si="32"/>
        <v/>
      </c>
      <c r="N430" s="344"/>
      <c r="O430" s="344"/>
      <c r="P430" s="82"/>
      <c r="R430" s="1" t="s">
        <v>589</v>
      </c>
      <c r="S430" s="1" t="s">
        <v>589</v>
      </c>
    </row>
    <row r="431" spans="3:19" ht="14.25" customHeight="1" x14ac:dyDescent="0.15">
      <c r="C431" s="362">
        <f t="shared" si="33"/>
        <v>370</v>
      </c>
      <c r="D431" s="47" t="str">
        <f t="shared" si="31"/>
        <v/>
      </c>
      <c r="E431" s="526"/>
      <c r="F431" s="447"/>
      <c r="G431" s="345"/>
      <c r="H431" s="447"/>
      <c r="I431" s="411"/>
      <c r="J431" s="15"/>
      <c r="K431" s="15"/>
      <c r="L431" s="408" t="str">
        <f t="shared" si="34"/>
        <v/>
      </c>
      <c r="M431" s="459" t="str">
        <f t="shared" si="32"/>
        <v/>
      </c>
      <c r="N431" s="344"/>
      <c r="O431" s="344"/>
      <c r="P431" s="82"/>
      <c r="R431" s="1">
        <v>37</v>
      </c>
      <c r="S431" s="1">
        <v>15</v>
      </c>
    </row>
    <row r="432" spans="3:19" ht="14.25" customHeight="1" x14ac:dyDescent="0.15">
      <c r="C432" s="362">
        <f t="shared" si="33"/>
        <v>371</v>
      </c>
      <c r="D432" s="47" t="str">
        <f t="shared" si="31"/>
        <v/>
      </c>
      <c r="E432" s="526"/>
      <c r="F432" s="447"/>
      <c r="G432" s="345"/>
      <c r="H432" s="447"/>
      <c r="I432" s="411"/>
      <c r="J432" s="15"/>
      <c r="K432" s="15"/>
      <c r="L432" s="408" t="str">
        <f t="shared" si="34"/>
        <v/>
      </c>
      <c r="M432" s="459" t="str">
        <f t="shared" si="32"/>
        <v/>
      </c>
      <c r="N432" s="344"/>
      <c r="O432" s="344"/>
      <c r="P432" s="82"/>
      <c r="R432" s="1">
        <v>71</v>
      </c>
      <c r="S432" s="1">
        <v>1</v>
      </c>
    </row>
    <row r="433" spans="3:19" ht="14.25" customHeight="1" x14ac:dyDescent="0.15">
      <c r="C433" s="362">
        <f t="shared" si="33"/>
        <v>372</v>
      </c>
      <c r="D433" s="47" t="str">
        <f t="shared" si="31"/>
        <v/>
      </c>
      <c r="E433" s="526"/>
      <c r="F433" s="447"/>
      <c r="G433" s="345"/>
      <c r="H433" s="447"/>
      <c r="I433" s="411"/>
      <c r="J433" s="15"/>
      <c r="K433" s="15"/>
      <c r="L433" s="408" t="str">
        <f t="shared" si="34"/>
        <v/>
      </c>
      <c r="M433" s="459" t="str">
        <f t="shared" si="32"/>
        <v/>
      </c>
      <c r="N433" s="344"/>
      <c r="O433" s="344"/>
      <c r="P433" s="82"/>
      <c r="R433" s="1">
        <v>15</v>
      </c>
      <c r="S433" s="1">
        <v>2</v>
      </c>
    </row>
    <row r="434" spans="3:19" ht="14.25" customHeight="1" x14ac:dyDescent="0.15">
      <c r="C434" s="362">
        <f t="shared" si="33"/>
        <v>373</v>
      </c>
      <c r="D434" s="47" t="str">
        <f t="shared" si="31"/>
        <v/>
      </c>
      <c r="E434" s="526"/>
      <c r="F434" s="447"/>
      <c r="G434" s="345"/>
      <c r="H434" s="447"/>
      <c r="I434" s="411"/>
      <c r="J434" s="15"/>
      <c r="K434" s="15"/>
      <c r="L434" s="408" t="str">
        <f t="shared" si="34"/>
        <v/>
      </c>
      <c r="M434" s="459" t="str">
        <f t="shared" si="32"/>
        <v/>
      </c>
      <c r="N434" s="344"/>
      <c r="O434" s="344"/>
      <c r="P434" s="82"/>
      <c r="R434" s="1" t="s">
        <v>589</v>
      </c>
      <c r="S434" s="1" t="s">
        <v>589</v>
      </c>
    </row>
    <row r="435" spans="3:19" ht="14.25" customHeight="1" x14ac:dyDescent="0.15">
      <c r="C435" s="362">
        <f t="shared" si="33"/>
        <v>374</v>
      </c>
      <c r="D435" s="47" t="str">
        <f t="shared" si="31"/>
        <v/>
      </c>
      <c r="E435" s="526"/>
      <c r="F435" s="447"/>
      <c r="G435" s="345"/>
      <c r="H435" s="447"/>
      <c r="I435" s="411"/>
      <c r="J435" s="15"/>
      <c r="K435" s="15"/>
      <c r="L435" s="408" t="str">
        <f t="shared" si="34"/>
        <v/>
      </c>
      <c r="M435" s="459" t="str">
        <f t="shared" si="32"/>
        <v/>
      </c>
      <c r="N435" s="344"/>
      <c r="O435" s="344"/>
      <c r="P435" s="82"/>
      <c r="R435" s="1">
        <v>11.9</v>
      </c>
      <c r="S435" s="1">
        <v>10</v>
      </c>
    </row>
    <row r="436" spans="3:19" ht="14.25" customHeight="1" x14ac:dyDescent="0.15">
      <c r="C436" s="362">
        <f t="shared" si="33"/>
        <v>375</v>
      </c>
      <c r="D436" s="47" t="str">
        <f t="shared" si="31"/>
        <v/>
      </c>
      <c r="E436" s="526"/>
      <c r="F436" s="447"/>
      <c r="G436" s="345"/>
      <c r="H436" s="447"/>
      <c r="I436" s="411"/>
      <c r="J436" s="15"/>
      <c r="K436" s="15"/>
      <c r="L436" s="408" t="str">
        <f t="shared" si="34"/>
        <v/>
      </c>
      <c r="M436" s="459" t="str">
        <f t="shared" si="32"/>
        <v/>
      </c>
      <c r="N436" s="344"/>
      <c r="O436" s="344"/>
      <c r="P436" s="82"/>
      <c r="R436" s="1">
        <v>22.5</v>
      </c>
      <c r="S436" s="1">
        <v>8</v>
      </c>
    </row>
    <row r="437" spans="3:19" ht="14.25" customHeight="1" x14ac:dyDescent="0.15">
      <c r="C437" s="362">
        <f t="shared" si="33"/>
        <v>376</v>
      </c>
      <c r="D437" s="47" t="str">
        <f t="shared" si="31"/>
        <v/>
      </c>
      <c r="E437" s="526"/>
      <c r="F437" s="447"/>
      <c r="G437" s="345"/>
      <c r="H437" s="447"/>
      <c r="I437" s="411"/>
      <c r="J437" s="15"/>
      <c r="K437" s="15"/>
      <c r="L437" s="408" t="str">
        <f t="shared" si="34"/>
        <v/>
      </c>
      <c r="M437" s="459" t="str">
        <f t="shared" si="32"/>
        <v/>
      </c>
      <c r="N437" s="344"/>
      <c r="O437" s="344"/>
      <c r="P437" s="82"/>
      <c r="R437" s="1">
        <v>35</v>
      </c>
      <c r="S437" s="1">
        <v>7</v>
      </c>
    </row>
    <row r="438" spans="3:19" ht="14.25" customHeight="1" x14ac:dyDescent="0.15">
      <c r="C438" s="362">
        <f t="shared" si="33"/>
        <v>377</v>
      </c>
      <c r="D438" s="47" t="str">
        <f t="shared" si="31"/>
        <v/>
      </c>
      <c r="E438" s="526"/>
      <c r="F438" s="447"/>
      <c r="G438" s="345"/>
      <c r="H438" s="447"/>
      <c r="I438" s="411"/>
      <c r="J438" s="15"/>
      <c r="K438" s="15"/>
      <c r="L438" s="408" t="str">
        <f t="shared" si="34"/>
        <v/>
      </c>
      <c r="M438" s="459" t="str">
        <f t="shared" si="32"/>
        <v/>
      </c>
      <c r="N438" s="344"/>
      <c r="O438" s="344"/>
      <c r="P438" s="82"/>
      <c r="R438" s="1">
        <v>20</v>
      </c>
      <c r="S438" s="1">
        <v>9</v>
      </c>
    </row>
    <row r="439" spans="3:19" ht="14.25" customHeight="1" x14ac:dyDescent="0.15">
      <c r="C439" s="362">
        <f t="shared" si="33"/>
        <v>378</v>
      </c>
      <c r="D439" s="47" t="str">
        <f t="shared" si="31"/>
        <v/>
      </c>
      <c r="E439" s="526"/>
      <c r="F439" s="447"/>
      <c r="G439" s="345"/>
      <c r="H439" s="447"/>
      <c r="I439" s="411"/>
      <c r="J439" s="15"/>
      <c r="K439" s="15"/>
      <c r="L439" s="408" t="str">
        <f t="shared" si="34"/>
        <v/>
      </c>
      <c r="M439" s="459" t="str">
        <f t="shared" si="32"/>
        <v/>
      </c>
      <c r="N439" s="344"/>
      <c r="O439" s="344"/>
      <c r="P439" s="82"/>
      <c r="R439" s="1" t="s">
        <v>589</v>
      </c>
      <c r="S439" s="1" t="s">
        <v>589</v>
      </c>
    </row>
    <row r="440" spans="3:19" ht="14.25" customHeight="1" x14ac:dyDescent="0.15">
      <c r="C440" s="362">
        <f t="shared" si="33"/>
        <v>379</v>
      </c>
      <c r="D440" s="47" t="str">
        <f t="shared" si="31"/>
        <v/>
      </c>
      <c r="E440" s="526"/>
      <c r="F440" s="447"/>
      <c r="G440" s="345"/>
      <c r="H440" s="447"/>
      <c r="I440" s="411"/>
      <c r="J440" s="15"/>
      <c r="K440" s="15"/>
      <c r="L440" s="408" t="str">
        <f t="shared" si="34"/>
        <v/>
      </c>
      <c r="M440" s="459" t="str">
        <f t="shared" si="32"/>
        <v/>
      </c>
      <c r="N440" s="344"/>
      <c r="O440" s="344"/>
      <c r="P440" s="82"/>
      <c r="R440" s="1">
        <v>19.899999999999999</v>
      </c>
      <c r="S440" s="1">
        <v>2</v>
      </c>
    </row>
    <row r="441" spans="3:19" ht="14.25" customHeight="1" x14ac:dyDescent="0.15">
      <c r="C441" s="362">
        <f t="shared" si="33"/>
        <v>380</v>
      </c>
      <c r="D441" s="47" t="str">
        <f t="shared" si="31"/>
        <v/>
      </c>
      <c r="E441" s="526"/>
      <c r="F441" s="447"/>
      <c r="G441" s="345"/>
      <c r="H441" s="447"/>
      <c r="I441" s="411"/>
      <c r="J441" s="15"/>
      <c r="K441" s="15"/>
      <c r="L441" s="408" t="str">
        <f t="shared" si="34"/>
        <v/>
      </c>
      <c r="M441" s="459" t="str">
        <f t="shared" si="32"/>
        <v/>
      </c>
      <c r="N441" s="344"/>
      <c r="O441" s="344"/>
      <c r="P441" s="82"/>
      <c r="R441" s="1">
        <v>23.5</v>
      </c>
      <c r="S441" s="1">
        <v>1</v>
      </c>
    </row>
    <row r="442" spans="3:19" ht="14.25" customHeight="1" x14ac:dyDescent="0.15">
      <c r="C442" s="362">
        <f t="shared" si="33"/>
        <v>381</v>
      </c>
      <c r="D442" s="47" t="str">
        <f t="shared" si="31"/>
        <v/>
      </c>
      <c r="E442" s="526"/>
      <c r="F442" s="447"/>
      <c r="G442" s="345"/>
      <c r="H442" s="447"/>
      <c r="I442" s="411"/>
      <c r="J442" s="15"/>
      <c r="K442" s="15"/>
      <c r="L442" s="408" t="str">
        <f t="shared" si="34"/>
        <v/>
      </c>
      <c r="M442" s="459" t="str">
        <f t="shared" si="32"/>
        <v/>
      </c>
      <c r="N442" s="344"/>
      <c r="O442" s="344"/>
      <c r="P442" s="82"/>
      <c r="R442" s="1">
        <v>37</v>
      </c>
      <c r="S442" s="1">
        <v>1</v>
      </c>
    </row>
    <row r="443" spans="3:19" ht="14.25" customHeight="1" x14ac:dyDescent="0.15">
      <c r="C443" s="362">
        <f t="shared" si="33"/>
        <v>382</v>
      </c>
      <c r="D443" s="47" t="str">
        <f t="shared" si="31"/>
        <v/>
      </c>
      <c r="E443" s="526"/>
      <c r="F443" s="447"/>
      <c r="G443" s="345"/>
      <c r="H443" s="447"/>
      <c r="I443" s="411"/>
      <c r="J443" s="15"/>
      <c r="K443" s="15"/>
      <c r="L443" s="408" t="str">
        <f t="shared" si="34"/>
        <v/>
      </c>
      <c r="M443" s="459" t="str">
        <f t="shared" si="32"/>
        <v/>
      </c>
      <c r="N443" s="344"/>
      <c r="O443" s="344"/>
      <c r="P443" s="82"/>
      <c r="R443" s="1">
        <v>37</v>
      </c>
      <c r="S443" s="1">
        <v>3</v>
      </c>
    </row>
    <row r="444" spans="3:19" ht="14.25" customHeight="1" x14ac:dyDescent="0.15">
      <c r="C444" s="362">
        <f t="shared" si="33"/>
        <v>383</v>
      </c>
      <c r="D444" s="47" t="str">
        <f t="shared" si="31"/>
        <v/>
      </c>
      <c r="E444" s="526"/>
      <c r="F444" s="447"/>
      <c r="G444" s="345"/>
      <c r="H444" s="447"/>
      <c r="I444" s="411"/>
      <c r="J444" s="15"/>
      <c r="K444" s="15"/>
      <c r="L444" s="408" t="str">
        <f t="shared" si="34"/>
        <v/>
      </c>
      <c r="M444" s="459" t="str">
        <f t="shared" si="32"/>
        <v/>
      </c>
      <c r="N444" s="344"/>
      <c r="O444" s="344"/>
      <c r="P444" s="82"/>
      <c r="R444" s="1">
        <v>11.1</v>
      </c>
      <c r="S444" s="1">
        <v>38</v>
      </c>
    </row>
    <row r="445" spans="3:19" ht="14.25" customHeight="1" x14ac:dyDescent="0.15">
      <c r="C445" s="362">
        <f t="shared" si="33"/>
        <v>384</v>
      </c>
      <c r="D445" s="47" t="str">
        <f t="shared" si="31"/>
        <v/>
      </c>
      <c r="E445" s="526"/>
      <c r="F445" s="447"/>
      <c r="G445" s="345"/>
      <c r="H445" s="447"/>
      <c r="I445" s="411"/>
      <c r="J445" s="15"/>
      <c r="K445" s="15"/>
      <c r="L445" s="408" t="str">
        <f t="shared" si="34"/>
        <v/>
      </c>
      <c r="M445" s="459" t="str">
        <f t="shared" si="32"/>
        <v/>
      </c>
      <c r="N445" s="344"/>
      <c r="O445" s="344"/>
      <c r="P445" s="82"/>
      <c r="R445" s="1" t="s">
        <v>589</v>
      </c>
      <c r="S445" s="1" t="s">
        <v>589</v>
      </c>
    </row>
    <row r="446" spans="3:19" ht="14.25" customHeight="1" x14ac:dyDescent="0.15">
      <c r="C446" s="362">
        <f t="shared" si="33"/>
        <v>385</v>
      </c>
      <c r="D446" s="47" t="str">
        <f t="shared" ref="D446:D509" si="35">IF(E446="","",IF(E446&lt;=$W$2,"○",""))</f>
        <v/>
      </c>
      <c r="E446" s="526"/>
      <c r="F446" s="447"/>
      <c r="G446" s="345"/>
      <c r="H446" s="447"/>
      <c r="I446" s="411"/>
      <c r="J446" s="15"/>
      <c r="K446" s="15"/>
      <c r="L446" s="408" t="str">
        <f t="shared" si="34"/>
        <v/>
      </c>
      <c r="M446" s="459" t="str">
        <f t="shared" ref="M446:M509" si="36">IF(I446="","",IF(HLOOKUP(I446,$U$5:$AI$7,2,FALSE)&gt;=0.8,"○",""))</f>
        <v/>
      </c>
      <c r="N446" s="344"/>
      <c r="O446" s="344"/>
      <c r="P446" s="82"/>
      <c r="R446" s="1">
        <v>37</v>
      </c>
      <c r="S446" s="1">
        <v>132</v>
      </c>
    </row>
    <row r="447" spans="3:19" ht="14.25" customHeight="1" x14ac:dyDescent="0.15">
      <c r="C447" s="362">
        <f t="shared" ref="C447:C510" si="37">C446+1</f>
        <v>386</v>
      </c>
      <c r="D447" s="47" t="str">
        <f t="shared" si="35"/>
        <v/>
      </c>
      <c r="E447" s="526"/>
      <c r="F447" s="447"/>
      <c r="G447" s="345"/>
      <c r="H447" s="447"/>
      <c r="I447" s="411"/>
      <c r="J447" s="15"/>
      <c r="K447" s="15"/>
      <c r="L447" s="408" t="str">
        <f t="shared" si="34"/>
        <v/>
      </c>
      <c r="M447" s="459" t="str">
        <f t="shared" si="36"/>
        <v/>
      </c>
      <c r="N447" s="344"/>
      <c r="O447" s="344"/>
      <c r="P447" s="82"/>
      <c r="R447" s="1">
        <v>37</v>
      </c>
      <c r="S447" s="1">
        <v>21</v>
      </c>
    </row>
    <row r="448" spans="3:19" ht="14.25" customHeight="1" x14ac:dyDescent="0.15">
      <c r="C448" s="362">
        <f t="shared" si="37"/>
        <v>387</v>
      </c>
      <c r="D448" s="47" t="str">
        <f t="shared" si="35"/>
        <v/>
      </c>
      <c r="E448" s="526"/>
      <c r="F448" s="447"/>
      <c r="G448" s="345"/>
      <c r="H448" s="447"/>
      <c r="I448" s="411"/>
      <c r="J448" s="15"/>
      <c r="K448" s="15"/>
      <c r="L448" s="408" t="str">
        <f t="shared" si="34"/>
        <v/>
      </c>
      <c r="M448" s="459" t="str">
        <f t="shared" si="36"/>
        <v/>
      </c>
      <c r="N448" s="344"/>
      <c r="O448" s="344"/>
      <c r="P448" s="82"/>
      <c r="R448" s="1" t="s">
        <v>589</v>
      </c>
      <c r="S448" s="1" t="s">
        <v>589</v>
      </c>
    </row>
    <row r="449" spans="3:19" ht="14.25" customHeight="1" x14ac:dyDescent="0.15">
      <c r="C449" s="362">
        <f t="shared" si="37"/>
        <v>388</v>
      </c>
      <c r="D449" s="47" t="str">
        <f t="shared" si="35"/>
        <v/>
      </c>
      <c r="E449" s="526"/>
      <c r="F449" s="447"/>
      <c r="G449" s="345"/>
      <c r="H449" s="447"/>
      <c r="I449" s="411"/>
      <c r="J449" s="15"/>
      <c r="K449" s="15"/>
      <c r="L449" s="408" t="str">
        <f t="shared" si="34"/>
        <v/>
      </c>
      <c r="M449" s="459" t="str">
        <f t="shared" si="36"/>
        <v/>
      </c>
      <c r="N449" s="344"/>
      <c r="O449" s="344"/>
      <c r="P449" s="82"/>
      <c r="R449" s="1">
        <v>15</v>
      </c>
      <c r="S449" s="1">
        <v>3</v>
      </c>
    </row>
    <row r="450" spans="3:19" ht="14.25" customHeight="1" x14ac:dyDescent="0.15">
      <c r="C450" s="362">
        <f t="shared" si="37"/>
        <v>389</v>
      </c>
      <c r="D450" s="47" t="str">
        <f t="shared" si="35"/>
        <v/>
      </c>
      <c r="E450" s="526"/>
      <c r="F450" s="447"/>
      <c r="G450" s="345"/>
      <c r="H450" s="447"/>
      <c r="I450" s="411"/>
      <c r="J450" s="15"/>
      <c r="K450" s="15"/>
      <c r="L450" s="408" t="str">
        <f t="shared" si="34"/>
        <v/>
      </c>
      <c r="M450" s="459" t="str">
        <f t="shared" si="36"/>
        <v/>
      </c>
      <c r="N450" s="344"/>
      <c r="O450" s="344"/>
      <c r="P450" s="82"/>
      <c r="R450" s="1">
        <v>37</v>
      </c>
      <c r="S450" s="1">
        <v>4</v>
      </c>
    </row>
    <row r="451" spans="3:19" ht="14.25" customHeight="1" x14ac:dyDescent="0.15">
      <c r="C451" s="362">
        <f t="shared" si="37"/>
        <v>390</v>
      </c>
      <c r="D451" s="47" t="str">
        <f t="shared" si="35"/>
        <v/>
      </c>
      <c r="E451" s="526"/>
      <c r="F451" s="447"/>
      <c r="G451" s="345"/>
      <c r="H451" s="447"/>
      <c r="I451" s="411"/>
      <c r="J451" s="15"/>
      <c r="K451" s="15"/>
      <c r="L451" s="408" t="str">
        <f>IF(K451="","",J451*K451)</f>
        <v/>
      </c>
      <c r="M451" s="459" t="str">
        <f t="shared" si="36"/>
        <v/>
      </c>
      <c r="N451" s="344"/>
      <c r="O451" s="344"/>
      <c r="P451" s="82"/>
      <c r="R451" s="1">
        <v>45</v>
      </c>
      <c r="S451" s="1">
        <v>5</v>
      </c>
    </row>
    <row r="452" spans="3:19" ht="14.25" customHeight="1" x14ac:dyDescent="0.15">
      <c r="C452" s="362">
        <f t="shared" si="37"/>
        <v>391</v>
      </c>
      <c r="D452" s="47" t="str">
        <f t="shared" si="35"/>
        <v/>
      </c>
      <c r="E452" s="526"/>
      <c r="F452" s="447"/>
      <c r="G452" s="345"/>
      <c r="H452" s="447"/>
      <c r="I452" s="411"/>
      <c r="J452" s="15"/>
      <c r="K452" s="15"/>
      <c r="L452" s="408" t="str">
        <f t="shared" ref="L452:L510" si="38">IF(K452="","",J452*K452)</f>
        <v/>
      </c>
      <c r="M452" s="459" t="str">
        <f t="shared" si="36"/>
        <v/>
      </c>
      <c r="N452" s="344"/>
      <c r="O452" s="344"/>
      <c r="P452" s="82"/>
      <c r="R452" s="1">
        <v>71</v>
      </c>
      <c r="S452" s="1">
        <v>1</v>
      </c>
    </row>
    <row r="453" spans="3:19" ht="14.25" customHeight="1" x14ac:dyDescent="0.15">
      <c r="C453" s="362">
        <f t="shared" si="37"/>
        <v>392</v>
      </c>
      <c r="D453" s="47" t="str">
        <f t="shared" si="35"/>
        <v/>
      </c>
      <c r="E453" s="526"/>
      <c r="F453" s="447"/>
      <c r="G453" s="345"/>
      <c r="H453" s="447"/>
      <c r="I453" s="411"/>
      <c r="J453" s="15"/>
      <c r="K453" s="15"/>
      <c r="L453" s="408" t="str">
        <f t="shared" si="38"/>
        <v/>
      </c>
      <c r="M453" s="459" t="str">
        <f t="shared" si="36"/>
        <v/>
      </c>
      <c r="N453" s="344"/>
      <c r="O453" s="344"/>
      <c r="P453" s="82"/>
      <c r="R453" s="1">
        <v>45</v>
      </c>
      <c r="S453" s="1">
        <v>1</v>
      </c>
    </row>
    <row r="454" spans="3:19" ht="14.25" customHeight="1" x14ac:dyDescent="0.15">
      <c r="C454" s="362">
        <f t="shared" si="37"/>
        <v>393</v>
      </c>
      <c r="D454" s="47" t="str">
        <f t="shared" si="35"/>
        <v/>
      </c>
      <c r="E454" s="526"/>
      <c r="F454" s="447"/>
      <c r="G454" s="345"/>
      <c r="H454" s="447"/>
      <c r="I454" s="411"/>
      <c r="J454" s="15"/>
      <c r="K454" s="15"/>
      <c r="L454" s="408" t="str">
        <f t="shared" si="38"/>
        <v/>
      </c>
      <c r="M454" s="459" t="str">
        <f t="shared" si="36"/>
        <v/>
      </c>
      <c r="N454" s="344"/>
      <c r="O454" s="344"/>
      <c r="P454" s="82"/>
      <c r="R454" s="1" t="s">
        <v>589</v>
      </c>
      <c r="S454" s="1" t="s">
        <v>589</v>
      </c>
    </row>
    <row r="455" spans="3:19" ht="14.25" customHeight="1" x14ac:dyDescent="0.15">
      <c r="C455" s="362">
        <f t="shared" si="37"/>
        <v>394</v>
      </c>
      <c r="D455" s="47" t="str">
        <f t="shared" si="35"/>
        <v/>
      </c>
      <c r="E455" s="526"/>
      <c r="F455" s="447"/>
      <c r="G455" s="345"/>
      <c r="H455" s="447"/>
      <c r="I455" s="411"/>
      <c r="J455" s="15"/>
      <c r="K455" s="15"/>
      <c r="L455" s="408" t="str">
        <f t="shared" si="38"/>
        <v/>
      </c>
      <c r="M455" s="459" t="str">
        <f t="shared" si="36"/>
        <v/>
      </c>
      <c r="N455" s="344"/>
      <c r="O455" s="344"/>
      <c r="P455" s="82"/>
      <c r="R455" s="1">
        <v>19.899999999999999</v>
      </c>
      <c r="S455" s="1">
        <v>14</v>
      </c>
    </row>
    <row r="456" spans="3:19" ht="14.25" customHeight="1" x14ac:dyDescent="0.15">
      <c r="C456" s="362">
        <f t="shared" si="37"/>
        <v>395</v>
      </c>
      <c r="D456" s="47" t="str">
        <f t="shared" si="35"/>
        <v/>
      </c>
      <c r="E456" s="526"/>
      <c r="F456" s="447"/>
      <c r="G456" s="345"/>
      <c r="H456" s="447"/>
      <c r="I456" s="411"/>
      <c r="J456" s="15"/>
      <c r="K456" s="15"/>
      <c r="L456" s="408" t="str">
        <f t="shared" si="38"/>
        <v/>
      </c>
      <c r="M456" s="459" t="str">
        <f t="shared" si="36"/>
        <v/>
      </c>
      <c r="N456" s="344"/>
      <c r="O456" s="344"/>
      <c r="P456" s="82"/>
      <c r="R456" s="1">
        <v>19.899999999999999</v>
      </c>
      <c r="S456" s="1">
        <v>6</v>
      </c>
    </row>
    <row r="457" spans="3:19" ht="14.25" customHeight="1" x14ac:dyDescent="0.15">
      <c r="C457" s="362">
        <f t="shared" si="37"/>
        <v>396</v>
      </c>
      <c r="D457" s="47" t="str">
        <f t="shared" si="35"/>
        <v/>
      </c>
      <c r="E457" s="526"/>
      <c r="F457" s="447"/>
      <c r="G457" s="345"/>
      <c r="H457" s="447"/>
      <c r="I457" s="411"/>
      <c r="J457" s="15"/>
      <c r="K457" s="15"/>
      <c r="L457" s="408" t="str">
        <f t="shared" si="38"/>
        <v/>
      </c>
      <c r="M457" s="459" t="str">
        <f t="shared" si="36"/>
        <v/>
      </c>
      <c r="N457" s="344"/>
      <c r="O457" s="344"/>
      <c r="P457" s="82"/>
      <c r="R457" s="1">
        <v>19.899999999999999</v>
      </c>
      <c r="S457" s="1">
        <v>1</v>
      </c>
    </row>
    <row r="458" spans="3:19" ht="14.25" customHeight="1" x14ac:dyDescent="0.15">
      <c r="C458" s="362">
        <f t="shared" si="37"/>
        <v>397</v>
      </c>
      <c r="D458" s="47" t="str">
        <f t="shared" si="35"/>
        <v/>
      </c>
      <c r="E458" s="526"/>
      <c r="F458" s="447"/>
      <c r="G458" s="345"/>
      <c r="H458" s="447"/>
      <c r="I458" s="411"/>
      <c r="J458" s="15"/>
      <c r="K458" s="15"/>
      <c r="L458" s="408" t="str">
        <f t="shared" si="38"/>
        <v/>
      </c>
      <c r="M458" s="459" t="str">
        <f t="shared" si="36"/>
        <v/>
      </c>
      <c r="N458" s="344"/>
      <c r="O458" s="344"/>
      <c r="P458" s="82"/>
      <c r="R458" s="1">
        <v>19.899999999999999</v>
      </c>
      <c r="S458" s="1">
        <v>68</v>
      </c>
    </row>
    <row r="459" spans="3:19" ht="14.25" customHeight="1" x14ac:dyDescent="0.15">
      <c r="C459" s="362">
        <f t="shared" si="37"/>
        <v>398</v>
      </c>
      <c r="D459" s="47" t="str">
        <f t="shared" si="35"/>
        <v/>
      </c>
      <c r="E459" s="526"/>
      <c r="F459" s="447"/>
      <c r="G459" s="345"/>
      <c r="H459" s="447"/>
      <c r="I459" s="411"/>
      <c r="J459" s="15"/>
      <c r="K459" s="15"/>
      <c r="L459" s="408" t="str">
        <f t="shared" si="38"/>
        <v/>
      </c>
      <c r="M459" s="459" t="str">
        <f t="shared" si="36"/>
        <v/>
      </c>
      <c r="N459" s="344"/>
      <c r="O459" s="344"/>
      <c r="P459" s="82"/>
      <c r="R459" s="1">
        <v>50</v>
      </c>
      <c r="S459" s="1">
        <v>14</v>
      </c>
    </row>
    <row r="460" spans="3:19" ht="14.25" customHeight="1" x14ac:dyDescent="0.15">
      <c r="C460" s="362">
        <f t="shared" si="37"/>
        <v>399</v>
      </c>
      <c r="D460" s="47" t="str">
        <f t="shared" si="35"/>
        <v/>
      </c>
      <c r="E460" s="526"/>
      <c r="F460" s="447"/>
      <c r="G460" s="345"/>
      <c r="H460" s="447"/>
      <c r="I460" s="411"/>
      <c r="J460" s="15"/>
      <c r="K460" s="15"/>
      <c r="L460" s="408" t="str">
        <f t="shared" si="38"/>
        <v/>
      </c>
      <c r="M460" s="459" t="str">
        <f t="shared" si="36"/>
        <v/>
      </c>
      <c r="N460" s="344"/>
      <c r="O460" s="344"/>
      <c r="P460" s="82"/>
      <c r="R460" s="1" t="s">
        <v>589</v>
      </c>
      <c r="S460" s="1" t="s">
        <v>589</v>
      </c>
    </row>
    <row r="461" spans="3:19" ht="14.25" customHeight="1" x14ac:dyDescent="0.15">
      <c r="C461" s="362">
        <f t="shared" si="37"/>
        <v>400</v>
      </c>
      <c r="D461" s="47" t="str">
        <f t="shared" si="35"/>
        <v/>
      </c>
      <c r="E461" s="526"/>
      <c r="F461" s="447"/>
      <c r="G461" s="345"/>
      <c r="H461" s="447"/>
      <c r="I461" s="411"/>
      <c r="J461" s="15"/>
      <c r="K461" s="15"/>
      <c r="L461" s="408" t="str">
        <f t="shared" si="38"/>
        <v/>
      </c>
      <c r="M461" s="459" t="str">
        <f t="shared" si="36"/>
        <v/>
      </c>
      <c r="N461" s="344"/>
      <c r="O461" s="344"/>
      <c r="P461" s="82"/>
      <c r="R461" s="1">
        <v>11.9</v>
      </c>
      <c r="S461" s="1">
        <v>12</v>
      </c>
    </row>
    <row r="462" spans="3:19" ht="14.25" customHeight="1" x14ac:dyDescent="0.15">
      <c r="C462" s="362">
        <f t="shared" si="37"/>
        <v>401</v>
      </c>
      <c r="D462" s="47" t="str">
        <f t="shared" si="35"/>
        <v/>
      </c>
      <c r="E462" s="526"/>
      <c r="F462" s="447"/>
      <c r="G462" s="345"/>
      <c r="H462" s="447"/>
      <c r="I462" s="411"/>
      <c r="J462" s="15"/>
      <c r="K462" s="15"/>
      <c r="L462" s="408" t="str">
        <f t="shared" si="38"/>
        <v/>
      </c>
      <c r="M462" s="459" t="str">
        <f t="shared" si="36"/>
        <v/>
      </c>
      <c r="N462" s="344"/>
      <c r="O462" s="344"/>
      <c r="P462" s="82"/>
      <c r="R462" s="1">
        <v>22.5</v>
      </c>
      <c r="S462" s="1">
        <v>11</v>
      </c>
    </row>
    <row r="463" spans="3:19" ht="14.25" customHeight="1" x14ac:dyDescent="0.15">
      <c r="C463" s="362">
        <f t="shared" si="37"/>
        <v>402</v>
      </c>
      <c r="D463" s="47" t="str">
        <f t="shared" si="35"/>
        <v/>
      </c>
      <c r="E463" s="526"/>
      <c r="F463" s="447"/>
      <c r="G463" s="345"/>
      <c r="H463" s="447"/>
      <c r="I463" s="411"/>
      <c r="J463" s="15"/>
      <c r="K463" s="15"/>
      <c r="L463" s="408" t="str">
        <f t="shared" si="38"/>
        <v/>
      </c>
      <c r="M463" s="459" t="str">
        <f t="shared" si="36"/>
        <v/>
      </c>
      <c r="N463" s="344"/>
      <c r="O463" s="344"/>
      <c r="P463" s="82"/>
      <c r="R463" s="1">
        <v>35</v>
      </c>
      <c r="S463" s="1">
        <v>11</v>
      </c>
    </row>
    <row r="464" spans="3:19" ht="14.25" customHeight="1" x14ac:dyDescent="0.15">
      <c r="C464" s="362">
        <f t="shared" si="37"/>
        <v>403</v>
      </c>
      <c r="D464" s="47" t="str">
        <f t="shared" si="35"/>
        <v/>
      </c>
      <c r="E464" s="526"/>
      <c r="F464" s="447"/>
      <c r="G464" s="345"/>
      <c r="H464" s="447"/>
      <c r="I464" s="411"/>
      <c r="J464" s="15"/>
      <c r="K464" s="15"/>
      <c r="L464" s="408" t="str">
        <f t="shared" si="38"/>
        <v/>
      </c>
      <c r="M464" s="459" t="str">
        <f t="shared" si="36"/>
        <v/>
      </c>
      <c r="N464" s="344"/>
      <c r="O464" s="344"/>
      <c r="P464" s="82"/>
      <c r="R464" s="1">
        <v>20</v>
      </c>
      <c r="S464" s="1">
        <v>9</v>
      </c>
    </row>
    <row r="465" spans="3:19" ht="14.25" customHeight="1" x14ac:dyDescent="0.15">
      <c r="C465" s="362">
        <f t="shared" si="37"/>
        <v>404</v>
      </c>
      <c r="D465" s="47" t="str">
        <f t="shared" si="35"/>
        <v/>
      </c>
      <c r="E465" s="526"/>
      <c r="F465" s="447"/>
      <c r="G465" s="345"/>
      <c r="H465" s="447"/>
      <c r="I465" s="411"/>
      <c r="J465" s="15"/>
      <c r="K465" s="15"/>
      <c r="L465" s="408" t="str">
        <f t="shared" si="38"/>
        <v/>
      </c>
      <c r="M465" s="459" t="str">
        <f t="shared" si="36"/>
        <v/>
      </c>
      <c r="N465" s="344"/>
      <c r="O465" s="344"/>
      <c r="P465" s="82"/>
      <c r="R465" s="1" t="s">
        <v>589</v>
      </c>
      <c r="S465" s="1" t="s">
        <v>589</v>
      </c>
    </row>
    <row r="466" spans="3:19" ht="14.25" customHeight="1" x14ac:dyDescent="0.15">
      <c r="C466" s="362">
        <f t="shared" si="37"/>
        <v>405</v>
      </c>
      <c r="D466" s="47" t="str">
        <f t="shared" si="35"/>
        <v/>
      </c>
      <c r="E466" s="526"/>
      <c r="F466" s="447"/>
      <c r="G466" s="345"/>
      <c r="H466" s="447"/>
      <c r="I466" s="411"/>
      <c r="J466" s="15"/>
      <c r="K466" s="15"/>
      <c r="L466" s="408" t="str">
        <f t="shared" si="38"/>
        <v/>
      </c>
      <c r="M466" s="459" t="str">
        <f t="shared" si="36"/>
        <v/>
      </c>
      <c r="N466" s="344"/>
      <c r="O466" s="344"/>
      <c r="P466" s="82"/>
      <c r="R466" s="1">
        <v>11.1</v>
      </c>
      <c r="S466" s="1">
        <v>28</v>
      </c>
    </row>
    <row r="467" spans="3:19" ht="14.25" customHeight="1" x14ac:dyDescent="0.15">
      <c r="C467" s="362">
        <f t="shared" si="37"/>
        <v>406</v>
      </c>
      <c r="D467" s="47" t="str">
        <f t="shared" si="35"/>
        <v/>
      </c>
      <c r="E467" s="526"/>
      <c r="F467" s="447"/>
      <c r="G467" s="345"/>
      <c r="H467" s="447"/>
      <c r="I467" s="411"/>
      <c r="J467" s="15"/>
      <c r="K467" s="15"/>
      <c r="L467" s="408" t="str">
        <f t="shared" si="38"/>
        <v/>
      </c>
      <c r="M467" s="459" t="str">
        <f t="shared" si="36"/>
        <v/>
      </c>
      <c r="N467" s="344"/>
      <c r="O467" s="344"/>
      <c r="P467" s="82"/>
      <c r="R467" s="1">
        <v>16.5</v>
      </c>
      <c r="S467" s="1">
        <v>7</v>
      </c>
    </row>
    <row r="468" spans="3:19" ht="14.25" customHeight="1" x14ac:dyDescent="0.15">
      <c r="C468" s="362">
        <f t="shared" si="37"/>
        <v>407</v>
      </c>
      <c r="D468" s="47" t="str">
        <f t="shared" si="35"/>
        <v/>
      </c>
      <c r="E468" s="526"/>
      <c r="F468" s="447"/>
      <c r="G468" s="345"/>
      <c r="H468" s="447"/>
      <c r="I468" s="411"/>
      <c r="J468" s="15"/>
      <c r="K468" s="15"/>
      <c r="L468" s="408" t="str">
        <f t="shared" si="38"/>
        <v/>
      </c>
      <c r="M468" s="459" t="str">
        <f t="shared" si="36"/>
        <v/>
      </c>
      <c r="N468" s="344"/>
      <c r="O468" s="344"/>
      <c r="P468" s="82"/>
      <c r="R468" s="1" t="s">
        <v>589</v>
      </c>
      <c r="S468" s="1" t="s">
        <v>589</v>
      </c>
    </row>
    <row r="469" spans="3:19" ht="14.25" customHeight="1" x14ac:dyDescent="0.15">
      <c r="C469" s="362">
        <f t="shared" si="37"/>
        <v>408</v>
      </c>
      <c r="D469" s="47" t="str">
        <f t="shared" si="35"/>
        <v/>
      </c>
      <c r="E469" s="526"/>
      <c r="F469" s="447"/>
      <c r="G469" s="345"/>
      <c r="H469" s="447"/>
      <c r="I469" s="411"/>
      <c r="J469" s="15"/>
      <c r="K469" s="15"/>
      <c r="L469" s="408" t="str">
        <f t="shared" si="38"/>
        <v/>
      </c>
      <c r="M469" s="459" t="str">
        <f t="shared" si="36"/>
        <v/>
      </c>
      <c r="N469" s="344"/>
      <c r="O469" s="344"/>
      <c r="P469" s="82"/>
      <c r="R469" s="1">
        <v>19.899999999999999</v>
      </c>
      <c r="S469" s="1">
        <v>15</v>
      </c>
    </row>
    <row r="470" spans="3:19" ht="14.25" customHeight="1" x14ac:dyDescent="0.15">
      <c r="C470" s="362">
        <f t="shared" si="37"/>
        <v>409</v>
      </c>
      <c r="D470" s="47" t="str">
        <f t="shared" si="35"/>
        <v/>
      </c>
      <c r="E470" s="526"/>
      <c r="F470" s="447"/>
      <c r="G470" s="345"/>
      <c r="H470" s="447"/>
      <c r="I470" s="411"/>
      <c r="J470" s="15"/>
      <c r="K470" s="15"/>
      <c r="L470" s="408" t="str">
        <f t="shared" si="38"/>
        <v/>
      </c>
      <c r="M470" s="459" t="str">
        <f t="shared" si="36"/>
        <v/>
      </c>
      <c r="N470" s="344"/>
      <c r="O470" s="344"/>
      <c r="P470" s="82"/>
      <c r="R470" s="1">
        <v>19.899999999999999</v>
      </c>
      <c r="S470" s="1">
        <v>2</v>
      </c>
    </row>
    <row r="471" spans="3:19" ht="14.25" customHeight="1" x14ac:dyDescent="0.15">
      <c r="C471" s="362">
        <f t="shared" si="37"/>
        <v>410</v>
      </c>
      <c r="D471" s="47" t="str">
        <f t="shared" si="35"/>
        <v/>
      </c>
      <c r="E471" s="526"/>
      <c r="F471" s="447"/>
      <c r="G471" s="345"/>
      <c r="H471" s="447"/>
      <c r="I471" s="411"/>
      <c r="J471" s="15"/>
      <c r="K471" s="15"/>
      <c r="L471" s="408" t="str">
        <f t="shared" si="38"/>
        <v/>
      </c>
      <c r="M471" s="459" t="str">
        <f t="shared" si="36"/>
        <v/>
      </c>
      <c r="N471" s="344"/>
      <c r="O471" s="344"/>
      <c r="P471" s="82"/>
      <c r="R471" s="1">
        <v>53.5</v>
      </c>
      <c r="S471" s="1">
        <v>10</v>
      </c>
    </row>
    <row r="472" spans="3:19" ht="14.25" customHeight="1" x14ac:dyDescent="0.15">
      <c r="C472" s="362">
        <f t="shared" si="37"/>
        <v>411</v>
      </c>
      <c r="D472" s="47" t="str">
        <f t="shared" si="35"/>
        <v/>
      </c>
      <c r="E472" s="526"/>
      <c r="F472" s="447"/>
      <c r="G472" s="345"/>
      <c r="H472" s="447"/>
      <c r="I472" s="411"/>
      <c r="J472" s="15"/>
      <c r="K472" s="15"/>
      <c r="L472" s="408" t="str">
        <f t="shared" si="38"/>
        <v/>
      </c>
      <c r="M472" s="459" t="str">
        <f t="shared" si="36"/>
        <v/>
      </c>
      <c r="N472" s="344"/>
      <c r="O472" s="344"/>
      <c r="P472" s="82"/>
      <c r="R472" s="1" t="s">
        <v>589</v>
      </c>
      <c r="S472" s="1" t="s">
        <v>589</v>
      </c>
    </row>
    <row r="473" spans="3:19" ht="14.25" customHeight="1" x14ac:dyDescent="0.15">
      <c r="C473" s="362">
        <f t="shared" si="37"/>
        <v>412</v>
      </c>
      <c r="D473" s="47" t="str">
        <f t="shared" si="35"/>
        <v/>
      </c>
      <c r="E473" s="526"/>
      <c r="F473" s="447"/>
      <c r="G473" s="345"/>
      <c r="H473" s="447"/>
      <c r="I473" s="411"/>
      <c r="J473" s="15"/>
      <c r="K473" s="15"/>
      <c r="L473" s="408" t="str">
        <f t="shared" si="38"/>
        <v/>
      </c>
      <c r="M473" s="459" t="str">
        <f t="shared" si="36"/>
        <v/>
      </c>
      <c r="N473" s="344"/>
      <c r="O473" s="344"/>
      <c r="P473" s="82"/>
      <c r="R473" s="1">
        <v>11.9</v>
      </c>
      <c r="S473" s="1">
        <v>4</v>
      </c>
    </row>
    <row r="474" spans="3:19" ht="14.25" customHeight="1" x14ac:dyDescent="0.15">
      <c r="C474" s="362">
        <f t="shared" si="37"/>
        <v>413</v>
      </c>
      <c r="D474" s="47" t="str">
        <f t="shared" si="35"/>
        <v/>
      </c>
      <c r="E474" s="526"/>
      <c r="F474" s="447"/>
      <c r="G474" s="345"/>
      <c r="H474" s="447"/>
      <c r="I474" s="411"/>
      <c r="J474" s="15"/>
      <c r="K474" s="15"/>
      <c r="L474" s="408" t="str">
        <f t="shared" si="38"/>
        <v/>
      </c>
      <c r="M474" s="459" t="str">
        <f t="shared" si="36"/>
        <v/>
      </c>
      <c r="N474" s="344"/>
      <c r="O474" s="344"/>
      <c r="P474" s="82"/>
      <c r="R474" s="1">
        <v>22.5</v>
      </c>
      <c r="S474" s="1">
        <v>2</v>
      </c>
    </row>
    <row r="475" spans="3:19" ht="14.25" customHeight="1" x14ac:dyDescent="0.15">
      <c r="C475" s="362">
        <f t="shared" si="37"/>
        <v>414</v>
      </c>
      <c r="D475" s="47" t="str">
        <f t="shared" si="35"/>
        <v/>
      </c>
      <c r="E475" s="526"/>
      <c r="F475" s="447"/>
      <c r="G475" s="345"/>
      <c r="H475" s="447"/>
      <c r="I475" s="411"/>
      <c r="J475" s="15"/>
      <c r="K475" s="15"/>
      <c r="L475" s="408" t="str">
        <f t="shared" si="38"/>
        <v/>
      </c>
      <c r="M475" s="459" t="str">
        <f t="shared" si="36"/>
        <v/>
      </c>
      <c r="N475" s="344"/>
      <c r="O475" s="344"/>
      <c r="P475" s="82"/>
      <c r="R475" s="1">
        <v>35</v>
      </c>
      <c r="S475" s="1">
        <v>3</v>
      </c>
    </row>
    <row r="476" spans="3:19" ht="14.25" customHeight="1" x14ac:dyDescent="0.15">
      <c r="C476" s="362">
        <f t="shared" si="37"/>
        <v>415</v>
      </c>
      <c r="D476" s="47" t="str">
        <f t="shared" si="35"/>
        <v/>
      </c>
      <c r="E476" s="526"/>
      <c r="F476" s="447"/>
      <c r="G476" s="345"/>
      <c r="H476" s="447"/>
      <c r="I476" s="411"/>
      <c r="J476" s="15"/>
      <c r="K476" s="15"/>
      <c r="L476" s="408" t="str">
        <f t="shared" si="38"/>
        <v/>
      </c>
      <c r="M476" s="459" t="str">
        <f t="shared" si="36"/>
        <v/>
      </c>
      <c r="N476" s="344"/>
      <c r="O476" s="344"/>
      <c r="P476" s="82"/>
      <c r="R476" s="1">
        <v>20</v>
      </c>
      <c r="S476" s="1">
        <v>3</v>
      </c>
    </row>
    <row r="477" spans="3:19" ht="14.25" customHeight="1" x14ac:dyDescent="0.15">
      <c r="C477" s="362">
        <f t="shared" si="37"/>
        <v>416</v>
      </c>
      <c r="D477" s="47" t="str">
        <f t="shared" si="35"/>
        <v/>
      </c>
      <c r="E477" s="526"/>
      <c r="F477" s="447"/>
      <c r="G477" s="345"/>
      <c r="H477" s="447"/>
      <c r="I477" s="411"/>
      <c r="J477" s="15"/>
      <c r="K477" s="15"/>
      <c r="L477" s="408" t="str">
        <f t="shared" si="38"/>
        <v/>
      </c>
      <c r="M477" s="459" t="str">
        <f t="shared" si="36"/>
        <v/>
      </c>
      <c r="N477" s="344"/>
      <c r="O477" s="344"/>
      <c r="P477" s="82"/>
      <c r="R477" s="1" t="s">
        <v>589</v>
      </c>
      <c r="S477" s="1" t="s">
        <v>589</v>
      </c>
    </row>
    <row r="478" spans="3:19" ht="14.25" customHeight="1" x14ac:dyDescent="0.15">
      <c r="C478" s="362">
        <f t="shared" si="37"/>
        <v>417</v>
      </c>
      <c r="D478" s="47" t="str">
        <f t="shared" si="35"/>
        <v/>
      </c>
      <c r="E478" s="526"/>
      <c r="F478" s="447"/>
      <c r="G478" s="345"/>
      <c r="H478" s="447"/>
      <c r="I478" s="411"/>
      <c r="J478" s="15"/>
      <c r="K478" s="15"/>
      <c r="L478" s="408" t="str">
        <f t="shared" si="38"/>
        <v/>
      </c>
      <c r="M478" s="459" t="str">
        <f t="shared" si="36"/>
        <v/>
      </c>
      <c r="N478" s="344"/>
      <c r="O478" s="344"/>
      <c r="P478" s="82"/>
      <c r="R478" s="1">
        <v>11.1</v>
      </c>
      <c r="S478" s="1">
        <v>33</v>
      </c>
    </row>
    <row r="479" spans="3:19" ht="14.25" customHeight="1" x14ac:dyDescent="0.15">
      <c r="C479" s="362">
        <f t="shared" si="37"/>
        <v>418</v>
      </c>
      <c r="D479" s="47" t="str">
        <f t="shared" si="35"/>
        <v/>
      </c>
      <c r="E479" s="526"/>
      <c r="F479" s="447"/>
      <c r="G479" s="345"/>
      <c r="H479" s="447"/>
      <c r="I479" s="411"/>
      <c r="J479" s="15"/>
      <c r="K479" s="15"/>
      <c r="L479" s="408" t="str">
        <f t="shared" si="38"/>
        <v/>
      </c>
      <c r="M479" s="459" t="str">
        <f t="shared" si="36"/>
        <v/>
      </c>
      <c r="N479" s="344"/>
      <c r="O479" s="344"/>
      <c r="P479" s="82"/>
      <c r="R479" s="1">
        <v>71</v>
      </c>
      <c r="S479" s="1">
        <v>1</v>
      </c>
    </row>
    <row r="480" spans="3:19" ht="14.25" customHeight="1" x14ac:dyDescent="0.15">
      <c r="C480" s="362">
        <f t="shared" si="37"/>
        <v>419</v>
      </c>
      <c r="D480" s="47" t="str">
        <f t="shared" si="35"/>
        <v/>
      </c>
      <c r="E480" s="526"/>
      <c r="F480" s="447"/>
      <c r="G480" s="345"/>
      <c r="H480" s="447"/>
      <c r="I480" s="411"/>
      <c r="J480" s="15"/>
      <c r="K480" s="15"/>
      <c r="L480" s="408" t="str">
        <f t="shared" si="38"/>
        <v/>
      </c>
      <c r="M480" s="459" t="str">
        <f t="shared" si="36"/>
        <v/>
      </c>
      <c r="N480" s="344"/>
      <c r="O480" s="344"/>
      <c r="P480" s="82"/>
      <c r="R480" s="1">
        <v>37</v>
      </c>
      <c r="S480" s="1">
        <v>21</v>
      </c>
    </row>
    <row r="481" spans="3:19" ht="14.25" customHeight="1" x14ac:dyDescent="0.15">
      <c r="C481" s="362">
        <f t="shared" si="37"/>
        <v>420</v>
      </c>
      <c r="D481" s="47" t="str">
        <f t="shared" si="35"/>
        <v/>
      </c>
      <c r="E481" s="526"/>
      <c r="F481" s="447"/>
      <c r="G481" s="345"/>
      <c r="H481" s="447"/>
      <c r="I481" s="411"/>
      <c r="J481" s="15"/>
      <c r="K481" s="15"/>
      <c r="L481" s="408" t="str">
        <f t="shared" si="38"/>
        <v/>
      </c>
      <c r="M481" s="459" t="str">
        <f t="shared" si="36"/>
        <v/>
      </c>
      <c r="N481" s="344"/>
      <c r="O481" s="344"/>
      <c r="P481" s="82"/>
      <c r="R481" s="1" t="s">
        <v>589</v>
      </c>
      <c r="S481" s="1" t="s">
        <v>589</v>
      </c>
    </row>
    <row r="482" spans="3:19" ht="14.25" customHeight="1" x14ac:dyDescent="0.15">
      <c r="C482" s="362">
        <f t="shared" si="37"/>
        <v>421</v>
      </c>
      <c r="D482" s="47" t="str">
        <f t="shared" si="35"/>
        <v/>
      </c>
      <c r="E482" s="526"/>
      <c r="F482" s="447"/>
      <c r="G482" s="345"/>
      <c r="H482" s="447"/>
      <c r="I482" s="411"/>
      <c r="J482" s="15"/>
      <c r="K482" s="15"/>
      <c r="L482" s="408" t="str">
        <f t="shared" si="38"/>
        <v/>
      </c>
      <c r="M482" s="459" t="str">
        <f t="shared" si="36"/>
        <v/>
      </c>
      <c r="N482" s="344"/>
      <c r="O482" s="344"/>
      <c r="P482" s="82"/>
      <c r="R482" s="1">
        <v>19.899999999999999</v>
      </c>
      <c r="S482" s="1">
        <v>15</v>
      </c>
    </row>
    <row r="483" spans="3:19" ht="14.25" customHeight="1" x14ac:dyDescent="0.15">
      <c r="C483" s="362">
        <f t="shared" si="37"/>
        <v>422</v>
      </c>
      <c r="D483" s="47" t="str">
        <f t="shared" si="35"/>
        <v/>
      </c>
      <c r="E483" s="526"/>
      <c r="F483" s="447"/>
      <c r="G483" s="345"/>
      <c r="H483" s="447"/>
      <c r="I483" s="411"/>
      <c r="J483" s="15"/>
      <c r="K483" s="15"/>
      <c r="L483" s="408" t="str">
        <f t="shared" si="38"/>
        <v/>
      </c>
      <c r="M483" s="459" t="str">
        <f t="shared" si="36"/>
        <v/>
      </c>
      <c r="N483" s="344"/>
      <c r="O483" s="344"/>
      <c r="P483" s="82"/>
      <c r="R483" s="1">
        <v>16.5</v>
      </c>
      <c r="S483" s="1">
        <v>16</v>
      </c>
    </row>
    <row r="484" spans="3:19" ht="14.25" customHeight="1" x14ac:dyDescent="0.15">
      <c r="C484" s="362">
        <f t="shared" si="37"/>
        <v>423</v>
      </c>
      <c r="D484" s="47" t="str">
        <f t="shared" si="35"/>
        <v/>
      </c>
      <c r="E484" s="526"/>
      <c r="F484" s="447"/>
      <c r="G484" s="345"/>
      <c r="H484" s="447"/>
      <c r="I484" s="411"/>
      <c r="J484" s="15"/>
      <c r="K484" s="15"/>
      <c r="L484" s="408" t="str">
        <f t="shared" si="38"/>
        <v/>
      </c>
      <c r="M484" s="459" t="str">
        <f t="shared" si="36"/>
        <v/>
      </c>
      <c r="N484" s="344"/>
      <c r="O484" s="344"/>
      <c r="P484" s="82"/>
      <c r="R484" s="1">
        <v>11.1</v>
      </c>
      <c r="S484" s="1">
        <v>10</v>
      </c>
    </row>
    <row r="485" spans="3:19" ht="14.25" customHeight="1" x14ac:dyDescent="0.15">
      <c r="C485" s="362">
        <f t="shared" si="37"/>
        <v>424</v>
      </c>
      <c r="D485" s="47" t="str">
        <f t="shared" si="35"/>
        <v/>
      </c>
      <c r="E485" s="526"/>
      <c r="F485" s="447"/>
      <c r="G485" s="345"/>
      <c r="H485" s="447"/>
      <c r="I485" s="411"/>
      <c r="J485" s="15"/>
      <c r="K485" s="15"/>
      <c r="L485" s="408" t="str">
        <f t="shared" si="38"/>
        <v/>
      </c>
      <c r="M485" s="459" t="str">
        <f t="shared" si="36"/>
        <v/>
      </c>
      <c r="N485" s="344"/>
      <c r="O485" s="344"/>
      <c r="P485" s="82"/>
      <c r="R485" s="1">
        <v>11.1</v>
      </c>
      <c r="S485" s="1">
        <v>2</v>
      </c>
    </row>
    <row r="486" spans="3:19" ht="14.25" customHeight="1" x14ac:dyDescent="0.15">
      <c r="C486" s="362">
        <f t="shared" si="37"/>
        <v>425</v>
      </c>
      <c r="D486" s="47" t="str">
        <f t="shared" si="35"/>
        <v/>
      </c>
      <c r="E486" s="526"/>
      <c r="F486" s="447"/>
      <c r="G486" s="345"/>
      <c r="H486" s="447"/>
      <c r="I486" s="411"/>
      <c r="J486" s="15"/>
      <c r="K486" s="15"/>
      <c r="L486" s="408" t="str">
        <f t="shared" si="38"/>
        <v/>
      </c>
      <c r="M486" s="459" t="str">
        <f t="shared" si="36"/>
        <v/>
      </c>
      <c r="N486" s="344"/>
      <c r="O486" s="344"/>
      <c r="P486" s="82"/>
      <c r="R486" s="1" t="s">
        <v>589</v>
      </c>
      <c r="S486" s="1" t="s">
        <v>589</v>
      </c>
    </row>
    <row r="487" spans="3:19" ht="14.25" customHeight="1" x14ac:dyDescent="0.15">
      <c r="C487" s="362">
        <f t="shared" si="37"/>
        <v>426</v>
      </c>
      <c r="D487" s="47" t="str">
        <f t="shared" si="35"/>
        <v/>
      </c>
      <c r="E487" s="526"/>
      <c r="F487" s="447"/>
      <c r="G487" s="345"/>
      <c r="H487" s="447"/>
      <c r="I487" s="411"/>
      <c r="J487" s="15"/>
      <c r="K487" s="15"/>
      <c r="L487" s="408" t="str">
        <f t="shared" si="38"/>
        <v/>
      </c>
      <c r="M487" s="459" t="str">
        <f t="shared" si="36"/>
        <v/>
      </c>
      <c r="N487" s="344"/>
      <c r="O487" s="344"/>
      <c r="P487" s="82"/>
      <c r="R487" s="1">
        <v>15</v>
      </c>
      <c r="S487" s="1">
        <v>5</v>
      </c>
    </row>
    <row r="488" spans="3:19" ht="14.25" customHeight="1" x14ac:dyDescent="0.15">
      <c r="C488" s="362">
        <f t="shared" si="37"/>
        <v>427</v>
      </c>
      <c r="D488" s="47" t="str">
        <f t="shared" si="35"/>
        <v/>
      </c>
      <c r="E488" s="526"/>
      <c r="F488" s="447"/>
      <c r="G488" s="345"/>
      <c r="H488" s="447"/>
      <c r="I488" s="411"/>
      <c r="J488" s="15"/>
      <c r="K488" s="15"/>
      <c r="L488" s="408" t="str">
        <f t="shared" si="38"/>
        <v/>
      </c>
      <c r="M488" s="459" t="str">
        <f t="shared" si="36"/>
        <v/>
      </c>
      <c r="N488" s="344"/>
      <c r="O488" s="344"/>
      <c r="P488" s="82"/>
      <c r="R488" s="1">
        <v>37</v>
      </c>
      <c r="S488" s="1">
        <v>6</v>
      </c>
    </row>
    <row r="489" spans="3:19" ht="14.25" customHeight="1" x14ac:dyDescent="0.15">
      <c r="C489" s="362">
        <f t="shared" si="37"/>
        <v>428</v>
      </c>
      <c r="D489" s="47" t="str">
        <f t="shared" si="35"/>
        <v/>
      </c>
      <c r="E489" s="526"/>
      <c r="F489" s="447"/>
      <c r="G489" s="345"/>
      <c r="H489" s="447"/>
      <c r="I489" s="411"/>
      <c r="J489" s="15"/>
      <c r="K489" s="15"/>
      <c r="L489" s="408" t="str">
        <f t="shared" si="38"/>
        <v/>
      </c>
      <c r="M489" s="459" t="str">
        <f t="shared" si="36"/>
        <v/>
      </c>
      <c r="N489" s="344"/>
      <c r="O489" s="344"/>
      <c r="P489" s="82"/>
      <c r="R489" s="1" t="s">
        <v>589</v>
      </c>
      <c r="S489" s="1" t="s">
        <v>589</v>
      </c>
    </row>
    <row r="490" spans="3:19" ht="14.25" customHeight="1" x14ac:dyDescent="0.15">
      <c r="C490" s="362">
        <f t="shared" si="37"/>
        <v>429</v>
      </c>
      <c r="D490" s="47" t="str">
        <f t="shared" si="35"/>
        <v/>
      </c>
      <c r="E490" s="526"/>
      <c r="F490" s="447"/>
      <c r="G490" s="345"/>
      <c r="H490" s="447"/>
      <c r="I490" s="411"/>
      <c r="J490" s="15"/>
      <c r="K490" s="15"/>
      <c r="L490" s="408" t="str">
        <f t="shared" si="38"/>
        <v/>
      </c>
      <c r="M490" s="459" t="str">
        <f t="shared" si="36"/>
        <v/>
      </c>
      <c r="N490" s="344"/>
      <c r="O490" s="344"/>
      <c r="P490" s="82"/>
      <c r="R490" s="1">
        <v>11.9</v>
      </c>
      <c r="S490" s="1">
        <v>12</v>
      </c>
    </row>
    <row r="491" spans="3:19" ht="14.25" customHeight="1" x14ac:dyDescent="0.15">
      <c r="C491" s="362">
        <f t="shared" si="37"/>
        <v>430</v>
      </c>
      <c r="D491" s="47" t="str">
        <f t="shared" si="35"/>
        <v/>
      </c>
      <c r="E491" s="526"/>
      <c r="F491" s="447"/>
      <c r="G491" s="345"/>
      <c r="H491" s="447"/>
      <c r="I491" s="411"/>
      <c r="J491" s="15"/>
      <c r="K491" s="15"/>
      <c r="L491" s="408" t="str">
        <f t="shared" si="38"/>
        <v/>
      </c>
      <c r="M491" s="459" t="str">
        <f t="shared" si="36"/>
        <v/>
      </c>
      <c r="N491" s="344"/>
      <c r="O491" s="344"/>
      <c r="P491" s="82"/>
      <c r="R491" s="1">
        <v>22.5</v>
      </c>
      <c r="S491" s="1">
        <v>8</v>
      </c>
    </row>
    <row r="492" spans="3:19" ht="14.25" customHeight="1" x14ac:dyDescent="0.15">
      <c r="C492" s="362">
        <f t="shared" si="37"/>
        <v>431</v>
      </c>
      <c r="D492" s="47" t="str">
        <f t="shared" si="35"/>
        <v/>
      </c>
      <c r="E492" s="526"/>
      <c r="F492" s="447"/>
      <c r="G492" s="345"/>
      <c r="H492" s="447"/>
      <c r="I492" s="411"/>
      <c r="J492" s="15"/>
      <c r="K492" s="15"/>
      <c r="L492" s="408" t="str">
        <f t="shared" si="38"/>
        <v/>
      </c>
      <c r="M492" s="459" t="str">
        <f t="shared" si="36"/>
        <v/>
      </c>
      <c r="N492" s="344"/>
      <c r="O492" s="344"/>
      <c r="P492" s="82"/>
      <c r="R492" s="1">
        <v>35</v>
      </c>
      <c r="S492" s="1">
        <v>8</v>
      </c>
    </row>
    <row r="493" spans="3:19" ht="14.25" customHeight="1" x14ac:dyDescent="0.15">
      <c r="C493" s="362">
        <f t="shared" si="37"/>
        <v>432</v>
      </c>
      <c r="D493" s="47" t="str">
        <f t="shared" si="35"/>
        <v/>
      </c>
      <c r="E493" s="526"/>
      <c r="F493" s="447"/>
      <c r="G493" s="345"/>
      <c r="H493" s="447"/>
      <c r="I493" s="411"/>
      <c r="J493" s="15"/>
      <c r="K493" s="15"/>
      <c r="L493" s="408" t="str">
        <f t="shared" si="38"/>
        <v/>
      </c>
      <c r="M493" s="459" t="str">
        <f t="shared" si="36"/>
        <v/>
      </c>
      <c r="N493" s="344"/>
      <c r="O493" s="344"/>
      <c r="P493" s="82"/>
      <c r="R493" s="1">
        <v>20</v>
      </c>
      <c r="S493" s="1">
        <v>9</v>
      </c>
    </row>
    <row r="494" spans="3:19" ht="14.25" customHeight="1" x14ac:dyDescent="0.15">
      <c r="C494" s="362">
        <f t="shared" si="37"/>
        <v>433</v>
      </c>
      <c r="D494" s="47" t="str">
        <f t="shared" si="35"/>
        <v/>
      </c>
      <c r="E494" s="526"/>
      <c r="F494" s="447"/>
      <c r="G494" s="345"/>
      <c r="H494" s="447"/>
      <c r="I494" s="411"/>
      <c r="J494" s="15"/>
      <c r="K494" s="15"/>
      <c r="L494" s="408" t="str">
        <f t="shared" si="38"/>
        <v/>
      </c>
      <c r="M494" s="459" t="str">
        <f t="shared" si="36"/>
        <v/>
      </c>
      <c r="N494" s="344"/>
      <c r="O494" s="344"/>
      <c r="P494" s="82"/>
      <c r="R494" s="1" t="s">
        <v>589</v>
      </c>
      <c r="S494" s="1" t="s">
        <v>589</v>
      </c>
    </row>
    <row r="495" spans="3:19" ht="14.25" customHeight="1" x14ac:dyDescent="0.15">
      <c r="C495" s="362">
        <f t="shared" si="37"/>
        <v>434</v>
      </c>
      <c r="D495" s="47" t="str">
        <f t="shared" si="35"/>
        <v/>
      </c>
      <c r="E495" s="526"/>
      <c r="F495" s="447"/>
      <c r="G495" s="345"/>
      <c r="H495" s="447"/>
      <c r="I495" s="411"/>
      <c r="J495" s="15"/>
      <c r="K495" s="15"/>
      <c r="L495" s="408" t="str">
        <f t="shared" si="38"/>
        <v/>
      </c>
      <c r="M495" s="459" t="str">
        <f t="shared" si="36"/>
        <v/>
      </c>
      <c r="N495" s="344"/>
      <c r="O495" s="344"/>
      <c r="P495" s="82"/>
      <c r="R495" s="1">
        <v>11.1</v>
      </c>
      <c r="S495" s="1">
        <v>32</v>
      </c>
    </row>
    <row r="496" spans="3:19" ht="14.25" customHeight="1" x14ac:dyDescent="0.15">
      <c r="C496" s="362">
        <f t="shared" si="37"/>
        <v>435</v>
      </c>
      <c r="D496" s="47" t="str">
        <f t="shared" si="35"/>
        <v/>
      </c>
      <c r="E496" s="526"/>
      <c r="F496" s="447"/>
      <c r="G496" s="345"/>
      <c r="H496" s="447"/>
      <c r="I496" s="411"/>
      <c r="J496" s="15"/>
      <c r="K496" s="15"/>
      <c r="L496" s="408" t="str">
        <f t="shared" si="38"/>
        <v/>
      </c>
      <c r="M496" s="459" t="str">
        <f t="shared" si="36"/>
        <v/>
      </c>
      <c r="N496" s="344"/>
      <c r="O496" s="344"/>
      <c r="P496" s="82"/>
      <c r="R496" s="1">
        <v>19.899999999999999</v>
      </c>
      <c r="S496" s="1">
        <v>9</v>
      </c>
    </row>
    <row r="497" spans="3:19" ht="14.25" customHeight="1" x14ac:dyDescent="0.15">
      <c r="C497" s="362">
        <f t="shared" si="37"/>
        <v>436</v>
      </c>
      <c r="D497" s="47" t="str">
        <f t="shared" si="35"/>
        <v/>
      </c>
      <c r="E497" s="526"/>
      <c r="F497" s="447"/>
      <c r="G497" s="345"/>
      <c r="H497" s="447"/>
      <c r="I497" s="411"/>
      <c r="J497" s="15"/>
      <c r="K497" s="15"/>
      <c r="L497" s="408" t="str">
        <f t="shared" si="38"/>
        <v/>
      </c>
      <c r="M497" s="459" t="str">
        <f t="shared" si="36"/>
        <v/>
      </c>
      <c r="N497" s="344"/>
      <c r="O497" s="344"/>
      <c r="P497" s="82"/>
      <c r="R497" s="1">
        <v>37</v>
      </c>
      <c r="S497" s="1">
        <v>4</v>
      </c>
    </row>
    <row r="498" spans="3:19" ht="14.25" customHeight="1" x14ac:dyDescent="0.15">
      <c r="C498" s="362">
        <f t="shared" si="37"/>
        <v>437</v>
      </c>
      <c r="D498" s="47" t="str">
        <f t="shared" si="35"/>
        <v/>
      </c>
      <c r="E498" s="526"/>
      <c r="F498" s="447"/>
      <c r="G498" s="345"/>
      <c r="H498" s="447"/>
      <c r="I498" s="411"/>
      <c r="J498" s="15"/>
      <c r="K498" s="15"/>
      <c r="L498" s="408" t="str">
        <f t="shared" si="38"/>
        <v/>
      </c>
      <c r="M498" s="459" t="str">
        <f t="shared" si="36"/>
        <v/>
      </c>
      <c r="N498" s="344"/>
      <c r="O498" s="344"/>
      <c r="P498" s="82"/>
      <c r="R498" s="1">
        <v>16.5</v>
      </c>
      <c r="S498" s="1">
        <v>9</v>
      </c>
    </row>
    <row r="499" spans="3:19" ht="14.25" customHeight="1" x14ac:dyDescent="0.15">
      <c r="C499" s="362">
        <f t="shared" si="37"/>
        <v>438</v>
      </c>
      <c r="D499" s="47" t="str">
        <f t="shared" si="35"/>
        <v/>
      </c>
      <c r="E499" s="526"/>
      <c r="F499" s="447"/>
      <c r="G499" s="345"/>
      <c r="H499" s="447"/>
      <c r="I499" s="411"/>
      <c r="J499" s="15"/>
      <c r="K499" s="15"/>
      <c r="L499" s="408" t="str">
        <f t="shared" si="38"/>
        <v/>
      </c>
      <c r="M499" s="459" t="str">
        <f t="shared" si="36"/>
        <v/>
      </c>
      <c r="N499" s="344"/>
      <c r="O499" s="344"/>
      <c r="P499" s="82"/>
      <c r="R499" s="1" t="s">
        <v>589</v>
      </c>
      <c r="S499" s="1" t="s">
        <v>589</v>
      </c>
    </row>
    <row r="500" spans="3:19" ht="14.25" customHeight="1" x14ac:dyDescent="0.15">
      <c r="C500" s="362">
        <f t="shared" si="37"/>
        <v>439</v>
      </c>
      <c r="D500" s="47" t="str">
        <f t="shared" si="35"/>
        <v/>
      </c>
      <c r="E500" s="526"/>
      <c r="F500" s="447"/>
      <c r="G500" s="345"/>
      <c r="H500" s="447"/>
      <c r="I500" s="411"/>
      <c r="J500" s="15"/>
      <c r="K500" s="15"/>
      <c r="L500" s="408" t="str">
        <f t="shared" si="38"/>
        <v/>
      </c>
      <c r="M500" s="459" t="str">
        <f t="shared" si="36"/>
        <v/>
      </c>
      <c r="N500" s="344"/>
      <c r="O500" s="344"/>
      <c r="P500" s="82"/>
      <c r="R500" s="1">
        <v>37</v>
      </c>
      <c r="S500" s="1">
        <v>1</v>
      </c>
    </row>
    <row r="501" spans="3:19" ht="14.25" customHeight="1" x14ac:dyDescent="0.15">
      <c r="C501" s="362">
        <f t="shared" si="37"/>
        <v>440</v>
      </c>
      <c r="D501" s="47" t="str">
        <f t="shared" si="35"/>
        <v/>
      </c>
      <c r="E501" s="526"/>
      <c r="F501" s="447"/>
      <c r="G501" s="345"/>
      <c r="H501" s="447"/>
      <c r="I501" s="411"/>
      <c r="J501" s="15"/>
      <c r="K501" s="15"/>
      <c r="L501" s="408" t="str">
        <f t="shared" si="38"/>
        <v/>
      </c>
      <c r="M501" s="459" t="str">
        <f t="shared" si="36"/>
        <v/>
      </c>
      <c r="N501" s="344"/>
      <c r="O501" s="344"/>
      <c r="P501" s="82"/>
      <c r="R501" s="1">
        <v>11.1</v>
      </c>
      <c r="S501" s="1">
        <v>2</v>
      </c>
    </row>
    <row r="502" spans="3:19" ht="14.25" customHeight="1" x14ac:dyDescent="0.15">
      <c r="C502" s="362">
        <f t="shared" si="37"/>
        <v>441</v>
      </c>
      <c r="D502" s="47" t="str">
        <f t="shared" si="35"/>
        <v/>
      </c>
      <c r="E502" s="526"/>
      <c r="F502" s="447"/>
      <c r="G502" s="345"/>
      <c r="H502" s="447"/>
      <c r="I502" s="411"/>
      <c r="J502" s="15"/>
      <c r="K502" s="15"/>
      <c r="L502" s="408" t="str">
        <f t="shared" si="38"/>
        <v/>
      </c>
      <c r="M502" s="459" t="str">
        <f t="shared" si="36"/>
        <v/>
      </c>
      <c r="N502" s="344"/>
      <c r="O502" s="344"/>
      <c r="P502" s="82"/>
      <c r="R502" s="1" t="s">
        <v>589</v>
      </c>
      <c r="S502" s="1" t="s">
        <v>589</v>
      </c>
    </row>
    <row r="503" spans="3:19" ht="14.25" customHeight="1" x14ac:dyDescent="0.15">
      <c r="C503" s="362">
        <f t="shared" si="37"/>
        <v>442</v>
      </c>
      <c r="D503" s="47" t="str">
        <f t="shared" si="35"/>
        <v/>
      </c>
      <c r="E503" s="526"/>
      <c r="F503" s="447"/>
      <c r="G503" s="345"/>
      <c r="H503" s="447"/>
      <c r="I503" s="411"/>
      <c r="J503" s="15"/>
      <c r="K503" s="15"/>
      <c r="L503" s="408" t="str">
        <f t="shared" si="38"/>
        <v/>
      </c>
      <c r="M503" s="459" t="str">
        <f t="shared" si="36"/>
        <v/>
      </c>
      <c r="N503" s="344"/>
      <c r="O503" s="344"/>
      <c r="P503" s="82"/>
      <c r="R503" s="1">
        <v>11.9</v>
      </c>
      <c r="S503" s="1">
        <v>7</v>
      </c>
    </row>
    <row r="504" spans="3:19" ht="14.25" customHeight="1" x14ac:dyDescent="0.15">
      <c r="C504" s="362">
        <f t="shared" si="37"/>
        <v>443</v>
      </c>
      <c r="D504" s="47" t="str">
        <f t="shared" si="35"/>
        <v/>
      </c>
      <c r="E504" s="526"/>
      <c r="F504" s="447"/>
      <c r="G504" s="345"/>
      <c r="H504" s="447"/>
      <c r="I504" s="411"/>
      <c r="J504" s="15"/>
      <c r="K504" s="15"/>
      <c r="L504" s="408" t="str">
        <f t="shared" si="38"/>
        <v/>
      </c>
      <c r="M504" s="459" t="str">
        <f t="shared" si="36"/>
        <v/>
      </c>
      <c r="N504" s="344"/>
      <c r="O504" s="344"/>
      <c r="P504" s="82"/>
      <c r="R504" s="1">
        <v>22.5</v>
      </c>
      <c r="S504" s="1">
        <v>4</v>
      </c>
    </row>
    <row r="505" spans="3:19" ht="14.25" customHeight="1" x14ac:dyDescent="0.15">
      <c r="C505" s="362">
        <f t="shared" si="37"/>
        <v>444</v>
      </c>
      <c r="D505" s="47" t="str">
        <f t="shared" si="35"/>
        <v/>
      </c>
      <c r="E505" s="526"/>
      <c r="F505" s="447"/>
      <c r="G505" s="345"/>
      <c r="H505" s="447"/>
      <c r="I505" s="411"/>
      <c r="J505" s="15"/>
      <c r="K505" s="15"/>
      <c r="L505" s="408" t="str">
        <f t="shared" si="38"/>
        <v/>
      </c>
      <c r="M505" s="459" t="str">
        <f t="shared" si="36"/>
        <v/>
      </c>
      <c r="N505" s="344"/>
      <c r="O505" s="344"/>
      <c r="P505" s="82"/>
      <c r="R505" s="1">
        <v>35</v>
      </c>
      <c r="S505" s="1">
        <v>5</v>
      </c>
    </row>
    <row r="506" spans="3:19" ht="14.25" customHeight="1" x14ac:dyDescent="0.15">
      <c r="C506" s="362">
        <f t="shared" si="37"/>
        <v>445</v>
      </c>
      <c r="D506" s="47" t="str">
        <f t="shared" si="35"/>
        <v/>
      </c>
      <c r="E506" s="526"/>
      <c r="F506" s="447"/>
      <c r="G506" s="345"/>
      <c r="H506" s="447"/>
      <c r="I506" s="411"/>
      <c r="J506" s="15"/>
      <c r="K506" s="15"/>
      <c r="L506" s="408" t="str">
        <f t="shared" si="38"/>
        <v/>
      </c>
      <c r="M506" s="459" t="str">
        <f t="shared" si="36"/>
        <v/>
      </c>
      <c r="N506" s="344"/>
      <c r="O506" s="344"/>
      <c r="P506" s="82"/>
      <c r="R506" s="1">
        <v>20</v>
      </c>
      <c r="S506" s="1">
        <v>5</v>
      </c>
    </row>
    <row r="507" spans="3:19" ht="14.25" customHeight="1" x14ac:dyDescent="0.15">
      <c r="C507" s="362">
        <f t="shared" si="37"/>
        <v>446</v>
      </c>
      <c r="D507" s="47" t="str">
        <f t="shared" si="35"/>
        <v/>
      </c>
      <c r="E507" s="526"/>
      <c r="F507" s="447"/>
      <c r="G507" s="345"/>
      <c r="H507" s="447"/>
      <c r="I507" s="411"/>
      <c r="J507" s="15"/>
      <c r="K507" s="15"/>
      <c r="L507" s="408" t="str">
        <f t="shared" si="38"/>
        <v/>
      </c>
      <c r="M507" s="459" t="str">
        <f t="shared" si="36"/>
        <v/>
      </c>
      <c r="N507" s="344"/>
      <c r="O507" s="344"/>
      <c r="P507" s="82"/>
      <c r="R507" s="1">
        <v>71</v>
      </c>
      <c r="S507" s="1">
        <v>47</v>
      </c>
    </row>
    <row r="508" spans="3:19" ht="14.25" customHeight="1" x14ac:dyDescent="0.15">
      <c r="C508" s="362">
        <f t="shared" si="37"/>
        <v>447</v>
      </c>
      <c r="D508" s="47" t="str">
        <f t="shared" si="35"/>
        <v/>
      </c>
      <c r="E508" s="526"/>
      <c r="F508" s="447"/>
      <c r="G508" s="345"/>
      <c r="H508" s="447"/>
      <c r="I508" s="411"/>
      <c r="J508" s="15"/>
      <c r="K508" s="15"/>
      <c r="L508" s="408" t="str">
        <f t="shared" si="38"/>
        <v/>
      </c>
      <c r="M508" s="459" t="str">
        <f t="shared" si="36"/>
        <v/>
      </c>
      <c r="N508" s="344"/>
      <c r="O508" s="344"/>
      <c r="P508" s="82"/>
      <c r="R508" s="1" t="s">
        <v>589</v>
      </c>
      <c r="S508" s="1" t="s">
        <v>589</v>
      </c>
    </row>
    <row r="509" spans="3:19" ht="14.25" customHeight="1" x14ac:dyDescent="0.15">
      <c r="C509" s="362">
        <f t="shared" si="37"/>
        <v>448</v>
      </c>
      <c r="D509" s="47" t="str">
        <f t="shared" si="35"/>
        <v/>
      </c>
      <c r="E509" s="526"/>
      <c r="F509" s="447"/>
      <c r="G509" s="345"/>
      <c r="H509" s="447"/>
      <c r="I509" s="411"/>
      <c r="J509" s="15"/>
      <c r="K509" s="15"/>
      <c r="L509" s="408" t="str">
        <f t="shared" si="38"/>
        <v/>
      </c>
      <c r="M509" s="459" t="str">
        <f t="shared" si="36"/>
        <v/>
      </c>
      <c r="N509" s="344"/>
      <c r="O509" s="344"/>
      <c r="P509" s="82"/>
      <c r="R509" s="1">
        <v>11.9</v>
      </c>
      <c r="S509" s="1">
        <v>6</v>
      </c>
    </row>
    <row r="510" spans="3:19" ht="14.25" customHeight="1" x14ac:dyDescent="0.15">
      <c r="C510" s="362">
        <f t="shared" si="37"/>
        <v>449</v>
      </c>
      <c r="D510" s="47" t="str">
        <f t="shared" ref="D510:D573" si="39">IF(E510="","",IF(E510&lt;=$W$2,"○",""))</f>
        <v/>
      </c>
      <c r="E510" s="526"/>
      <c r="F510" s="447"/>
      <c r="G510" s="345"/>
      <c r="H510" s="447"/>
      <c r="I510" s="411"/>
      <c r="J510" s="15"/>
      <c r="K510" s="15"/>
      <c r="L510" s="408" t="str">
        <f t="shared" si="38"/>
        <v/>
      </c>
      <c r="M510" s="459" t="str">
        <f t="shared" ref="M510:M573" si="40">IF(I510="","",IF(HLOOKUP(I510,$U$5:$AI$7,2,FALSE)&gt;=0.8,"○",""))</f>
        <v/>
      </c>
      <c r="N510" s="344"/>
      <c r="O510" s="344"/>
      <c r="P510" s="82"/>
      <c r="R510" s="1">
        <v>22.5</v>
      </c>
      <c r="S510" s="1">
        <v>16</v>
      </c>
    </row>
    <row r="511" spans="3:19" ht="14.25" customHeight="1" x14ac:dyDescent="0.15">
      <c r="C511" s="362">
        <f t="shared" ref="C511:C574" si="41">C510+1</f>
        <v>450</v>
      </c>
      <c r="D511" s="47" t="str">
        <f t="shared" si="39"/>
        <v/>
      </c>
      <c r="E511" s="526"/>
      <c r="F511" s="447"/>
      <c r="G511" s="345"/>
      <c r="H511" s="447"/>
      <c r="I511" s="411"/>
      <c r="J511" s="15"/>
      <c r="K511" s="15"/>
      <c r="L511" s="408" t="str">
        <f>IF(K511="","",J511*K511)</f>
        <v/>
      </c>
      <c r="M511" s="459" t="str">
        <f t="shared" si="40"/>
        <v/>
      </c>
      <c r="N511" s="344"/>
      <c r="O511" s="344"/>
      <c r="P511" s="82"/>
      <c r="R511" s="1">
        <v>35</v>
      </c>
      <c r="S511" s="1">
        <v>13</v>
      </c>
    </row>
    <row r="512" spans="3:19" ht="14.25" customHeight="1" x14ac:dyDescent="0.15">
      <c r="C512" s="362">
        <f t="shared" si="41"/>
        <v>451</v>
      </c>
      <c r="D512" s="47" t="str">
        <f t="shared" si="39"/>
        <v/>
      </c>
      <c r="E512" s="526"/>
      <c r="F512" s="447"/>
      <c r="G512" s="345"/>
      <c r="H512" s="447"/>
      <c r="I512" s="411"/>
      <c r="J512" s="15"/>
      <c r="K512" s="15"/>
      <c r="L512" s="408" t="str">
        <f t="shared" ref="L512:L575" si="42">IF(K512="","",J512*K512)</f>
        <v/>
      </c>
      <c r="M512" s="459" t="str">
        <f t="shared" si="40"/>
        <v/>
      </c>
      <c r="N512" s="344"/>
      <c r="O512" s="344"/>
      <c r="P512" s="82"/>
      <c r="R512" s="1">
        <v>20</v>
      </c>
      <c r="S512" s="1">
        <v>6</v>
      </c>
    </row>
    <row r="513" spans="3:19" ht="14.25" customHeight="1" x14ac:dyDescent="0.15">
      <c r="C513" s="362">
        <f t="shared" si="41"/>
        <v>452</v>
      </c>
      <c r="D513" s="47" t="str">
        <f t="shared" si="39"/>
        <v/>
      </c>
      <c r="E513" s="526"/>
      <c r="F513" s="447"/>
      <c r="G513" s="345"/>
      <c r="H513" s="447"/>
      <c r="I513" s="411"/>
      <c r="J513" s="15"/>
      <c r="K513" s="15"/>
      <c r="L513" s="408" t="str">
        <f t="shared" si="42"/>
        <v/>
      </c>
      <c r="M513" s="459" t="str">
        <f t="shared" si="40"/>
        <v/>
      </c>
      <c r="N513" s="344"/>
      <c r="O513" s="344"/>
      <c r="P513" s="82"/>
      <c r="R513" s="1" t="s">
        <v>589</v>
      </c>
      <c r="S513" s="1" t="s">
        <v>589</v>
      </c>
    </row>
    <row r="514" spans="3:19" ht="14.25" customHeight="1" x14ac:dyDescent="0.15">
      <c r="C514" s="362">
        <f t="shared" si="41"/>
        <v>453</v>
      </c>
      <c r="D514" s="47" t="str">
        <f t="shared" si="39"/>
        <v/>
      </c>
      <c r="E514" s="526"/>
      <c r="F514" s="447"/>
      <c r="G514" s="345"/>
      <c r="H514" s="447"/>
      <c r="I514" s="411"/>
      <c r="J514" s="15"/>
      <c r="K514" s="15"/>
      <c r="L514" s="408" t="str">
        <f t="shared" si="42"/>
        <v/>
      </c>
      <c r="M514" s="459" t="str">
        <f t="shared" si="40"/>
        <v/>
      </c>
      <c r="N514" s="344"/>
      <c r="O514" s="344"/>
      <c r="P514" s="82"/>
      <c r="R514" s="1">
        <v>11.9</v>
      </c>
      <c r="S514" s="1">
        <v>5</v>
      </c>
    </row>
    <row r="515" spans="3:19" ht="14.25" customHeight="1" x14ac:dyDescent="0.15">
      <c r="C515" s="362">
        <f t="shared" si="41"/>
        <v>454</v>
      </c>
      <c r="D515" s="47" t="str">
        <f t="shared" si="39"/>
        <v/>
      </c>
      <c r="E515" s="526"/>
      <c r="F515" s="447"/>
      <c r="G515" s="345"/>
      <c r="H515" s="447"/>
      <c r="I515" s="411"/>
      <c r="J515" s="15"/>
      <c r="K515" s="15"/>
      <c r="L515" s="408" t="str">
        <f t="shared" si="42"/>
        <v/>
      </c>
      <c r="M515" s="459" t="str">
        <f t="shared" si="40"/>
        <v/>
      </c>
      <c r="N515" s="344"/>
      <c r="O515" s="344"/>
      <c r="P515" s="82"/>
      <c r="R515" s="1">
        <v>22.5</v>
      </c>
      <c r="S515" s="1">
        <v>11</v>
      </c>
    </row>
    <row r="516" spans="3:19" ht="14.25" customHeight="1" x14ac:dyDescent="0.15">
      <c r="C516" s="362">
        <f t="shared" si="41"/>
        <v>455</v>
      </c>
      <c r="D516" s="47" t="str">
        <f t="shared" si="39"/>
        <v/>
      </c>
      <c r="E516" s="526"/>
      <c r="F516" s="447"/>
      <c r="G516" s="345"/>
      <c r="H516" s="447"/>
      <c r="I516" s="411"/>
      <c r="J516" s="15"/>
      <c r="K516" s="15"/>
      <c r="L516" s="408" t="str">
        <f t="shared" si="42"/>
        <v/>
      </c>
      <c r="M516" s="459" t="str">
        <f t="shared" si="40"/>
        <v/>
      </c>
      <c r="N516" s="344"/>
      <c r="O516" s="344"/>
      <c r="P516" s="82"/>
      <c r="R516" s="1">
        <v>35</v>
      </c>
      <c r="S516" s="1">
        <v>15</v>
      </c>
    </row>
    <row r="517" spans="3:19" ht="14.25" customHeight="1" x14ac:dyDescent="0.15">
      <c r="C517" s="362">
        <f t="shared" si="41"/>
        <v>456</v>
      </c>
      <c r="D517" s="47" t="str">
        <f t="shared" si="39"/>
        <v/>
      </c>
      <c r="E517" s="526"/>
      <c r="F517" s="447"/>
      <c r="G517" s="345"/>
      <c r="H517" s="447"/>
      <c r="I517" s="411"/>
      <c r="J517" s="15"/>
      <c r="K517" s="15"/>
      <c r="L517" s="408" t="str">
        <f t="shared" si="42"/>
        <v/>
      </c>
      <c r="M517" s="459" t="str">
        <f t="shared" si="40"/>
        <v/>
      </c>
      <c r="N517" s="344"/>
      <c r="O517" s="344"/>
      <c r="P517" s="82"/>
      <c r="R517" s="1">
        <v>20</v>
      </c>
      <c r="S517" s="1">
        <v>7</v>
      </c>
    </row>
    <row r="518" spans="3:19" ht="14.25" customHeight="1" x14ac:dyDescent="0.15">
      <c r="C518" s="362">
        <f t="shared" si="41"/>
        <v>457</v>
      </c>
      <c r="D518" s="47" t="str">
        <f t="shared" si="39"/>
        <v/>
      </c>
      <c r="E518" s="526"/>
      <c r="F518" s="447"/>
      <c r="G518" s="345"/>
      <c r="H518" s="447"/>
      <c r="I518" s="411"/>
      <c r="J518" s="15"/>
      <c r="K518" s="15"/>
      <c r="L518" s="408" t="str">
        <f t="shared" si="42"/>
        <v/>
      </c>
      <c r="M518" s="459" t="str">
        <f t="shared" si="40"/>
        <v/>
      </c>
      <c r="N518" s="344"/>
      <c r="O518" s="344"/>
      <c r="P518" s="82"/>
      <c r="R518" s="1" t="s">
        <v>589</v>
      </c>
      <c r="S518" s="1" t="s">
        <v>589</v>
      </c>
    </row>
    <row r="519" spans="3:19" ht="14.25" customHeight="1" x14ac:dyDescent="0.15">
      <c r="C519" s="362">
        <f t="shared" si="41"/>
        <v>458</v>
      </c>
      <c r="D519" s="47" t="str">
        <f t="shared" si="39"/>
        <v/>
      </c>
      <c r="E519" s="526"/>
      <c r="F519" s="447"/>
      <c r="G519" s="345"/>
      <c r="H519" s="447"/>
      <c r="I519" s="411"/>
      <c r="J519" s="15"/>
      <c r="K519" s="15"/>
      <c r="L519" s="408" t="str">
        <f t="shared" si="42"/>
        <v/>
      </c>
      <c r="M519" s="459" t="str">
        <f t="shared" si="40"/>
        <v/>
      </c>
      <c r="N519" s="344"/>
      <c r="O519" s="344"/>
      <c r="P519" s="82"/>
      <c r="R519" s="1">
        <v>19.899999999999999</v>
      </c>
      <c r="S519" s="1">
        <v>27</v>
      </c>
    </row>
    <row r="520" spans="3:19" ht="14.25" customHeight="1" x14ac:dyDescent="0.15">
      <c r="C520" s="362">
        <f t="shared" si="41"/>
        <v>459</v>
      </c>
      <c r="D520" s="47" t="str">
        <f t="shared" si="39"/>
        <v/>
      </c>
      <c r="E520" s="526"/>
      <c r="F520" s="447"/>
      <c r="G520" s="345"/>
      <c r="H520" s="447"/>
      <c r="I520" s="411"/>
      <c r="J520" s="15"/>
      <c r="K520" s="15"/>
      <c r="L520" s="408" t="str">
        <f t="shared" si="42"/>
        <v/>
      </c>
      <c r="M520" s="459" t="str">
        <f t="shared" si="40"/>
        <v/>
      </c>
      <c r="N520" s="344"/>
      <c r="O520" s="344"/>
      <c r="P520" s="82"/>
      <c r="R520" s="1">
        <v>11.1</v>
      </c>
      <c r="S520" s="1">
        <v>7</v>
      </c>
    </row>
    <row r="521" spans="3:19" ht="14.25" customHeight="1" x14ac:dyDescent="0.15">
      <c r="C521" s="362">
        <f t="shared" si="41"/>
        <v>460</v>
      </c>
      <c r="D521" s="47" t="str">
        <f t="shared" si="39"/>
        <v/>
      </c>
      <c r="E521" s="526"/>
      <c r="F521" s="447"/>
      <c r="G521" s="345"/>
      <c r="H521" s="447"/>
      <c r="I521" s="411"/>
      <c r="J521" s="15"/>
      <c r="K521" s="15"/>
      <c r="L521" s="408" t="str">
        <f t="shared" si="42"/>
        <v/>
      </c>
      <c r="M521" s="459" t="str">
        <f t="shared" si="40"/>
        <v/>
      </c>
      <c r="N521" s="344"/>
      <c r="O521" s="344"/>
      <c r="P521" s="82"/>
      <c r="R521" s="1">
        <v>22.5</v>
      </c>
      <c r="S521" s="1">
        <v>4</v>
      </c>
    </row>
    <row r="522" spans="3:19" ht="14.25" customHeight="1" x14ac:dyDescent="0.15">
      <c r="C522" s="362">
        <f t="shared" si="41"/>
        <v>461</v>
      </c>
      <c r="D522" s="47" t="str">
        <f t="shared" si="39"/>
        <v/>
      </c>
      <c r="E522" s="526"/>
      <c r="F522" s="447"/>
      <c r="G522" s="345"/>
      <c r="H522" s="447"/>
      <c r="I522" s="411"/>
      <c r="J522" s="15"/>
      <c r="K522" s="15"/>
      <c r="L522" s="408" t="str">
        <f t="shared" si="42"/>
        <v/>
      </c>
      <c r="M522" s="459" t="str">
        <f t="shared" si="40"/>
        <v/>
      </c>
      <c r="N522" s="344"/>
      <c r="O522" s="344"/>
      <c r="P522" s="82"/>
      <c r="R522" s="1" t="s">
        <v>589</v>
      </c>
      <c r="S522" s="1" t="s">
        <v>589</v>
      </c>
    </row>
    <row r="523" spans="3:19" ht="14.25" customHeight="1" x14ac:dyDescent="0.15">
      <c r="C523" s="362">
        <f t="shared" si="41"/>
        <v>462</v>
      </c>
      <c r="D523" s="47" t="str">
        <f t="shared" si="39"/>
        <v/>
      </c>
      <c r="E523" s="526"/>
      <c r="F523" s="447"/>
      <c r="G523" s="345"/>
      <c r="H523" s="447"/>
      <c r="I523" s="411"/>
      <c r="J523" s="15"/>
      <c r="K523" s="15"/>
      <c r="L523" s="408" t="str">
        <f t="shared" si="42"/>
        <v/>
      </c>
      <c r="M523" s="459" t="str">
        <f t="shared" si="40"/>
        <v/>
      </c>
      <c r="N523" s="344"/>
      <c r="O523" s="344"/>
      <c r="P523" s="82"/>
      <c r="R523" s="1">
        <v>19.899999999999999</v>
      </c>
      <c r="S523" s="1">
        <v>8</v>
      </c>
    </row>
    <row r="524" spans="3:19" ht="14.25" customHeight="1" x14ac:dyDescent="0.15">
      <c r="C524" s="362">
        <f t="shared" si="41"/>
        <v>463</v>
      </c>
      <c r="D524" s="47" t="str">
        <f t="shared" si="39"/>
        <v/>
      </c>
      <c r="E524" s="526"/>
      <c r="F524" s="447"/>
      <c r="G524" s="345"/>
      <c r="H524" s="447"/>
      <c r="I524" s="411"/>
      <c r="J524" s="15"/>
      <c r="K524" s="15"/>
      <c r="L524" s="408" t="str">
        <f t="shared" si="42"/>
        <v/>
      </c>
      <c r="M524" s="459" t="str">
        <f t="shared" si="40"/>
        <v/>
      </c>
      <c r="N524" s="344"/>
      <c r="O524" s="344"/>
      <c r="P524" s="82"/>
      <c r="R524" s="1">
        <v>37</v>
      </c>
      <c r="S524" s="1">
        <v>2</v>
      </c>
    </row>
    <row r="525" spans="3:19" ht="14.25" customHeight="1" x14ac:dyDescent="0.15">
      <c r="C525" s="362">
        <f t="shared" si="41"/>
        <v>464</v>
      </c>
      <c r="D525" s="47" t="str">
        <f t="shared" si="39"/>
        <v/>
      </c>
      <c r="E525" s="526"/>
      <c r="F525" s="447"/>
      <c r="G525" s="345"/>
      <c r="H525" s="447"/>
      <c r="I525" s="411"/>
      <c r="J525" s="15"/>
      <c r="K525" s="15"/>
      <c r="L525" s="408" t="str">
        <f t="shared" si="42"/>
        <v/>
      </c>
      <c r="M525" s="459" t="str">
        <f t="shared" si="40"/>
        <v/>
      </c>
      <c r="N525" s="344"/>
      <c r="O525" s="344"/>
      <c r="P525" s="82"/>
      <c r="R525" s="1">
        <v>11.1</v>
      </c>
      <c r="S525" s="1">
        <v>1</v>
      </c>
    </row>
    <row r="526" spans="3:19" ht="14.25" customHeight="1" x14ac:dyDescent="0.15">
      <c r="C526" s="362">
        <f t="shared" si="41"/>
        <v>465</v>
      </c>
      <c r="D526" s="47" t="str">
        <f t="shared" si="39"/>
        <v/>
      </c>
      <c r="E526" s="526"/>
      <c r="F526" s="447"/>
      <c r="G526" s="345"/>
      <c r="H526" s="447"/>
      <c r="I526" s="411"/>
      <c r="J526" s="15"/>
      <c r="K526" s="15"/>
      <c r="L526" s="408" t="str">
        <f t="shared" si="42"/>
        <v/>
      </c>
      <c r="M526" s="459" t="str">
        <f t="shared" si="40"/>
        <v/>
      </c>
      <c r="N526" s="344"/>
      <c r="O526" s="344"/>
      <c r="P526" s="82"/>
      <c r="R526" s="1" t="s">
        <v>589</v>
      </c>
      <c r="S526" s="1" t="s">
        <v>589</v>
      </c>
    </row>
    <row r="527" spans="3:19" ht="14.25" customHeight="1" x14ac:dyDescent="0.15">
      <c r="C527" s="362">
        <f t="shared" si="41"/>
        <v>466</v>
      </c>
      <c r="D527" s="47" t="str">
        <f t="shared" si="39"/>
        <v/>
      </c>
      <c r="E527" s="526"/>
      <c r="F527" s="447"/>
      <c r="G527" s="345"/>
      <c r="H527" s="447"/>
      <c r="I527" s="411"/>
      <c r="J527" s="15"/>
      <c r="K527" s="15"/>
      <c r="L527" s="408" t="str">
        <f t="shared" si="42"/>
        <v/>
      </c>
      <c r="M527" s="459" t="str">
        <f t="shared" si="40"/>
        <v/>
      </c>
      <c r="N527" s="344"/>
      <c r="O527" s="344"/>
      <c r="P527" s="82"/>
      <c r="R527" s="1">
        <v>19.899999999999999</v>
      </c>
      <c r="S527" s="1">
        <v>13</v>
      </c>
    </row>
    <row r="528" spans="3:19" ht="14.25" customHeight="1" x14ac:dyDescent="0.15">
      <c r="C528" s="362">
        <f t="shared" si="41"/>
        <v>467</v>
      </c>
      <c r="D528" s="47" t="str">
        <f t="shared" si="39"/>
        <v/>
      </c>
      <c r="E528" s="526"/>
      <c r="F528" s="447"/>
      <c r="G528" s="345"/>
      <c r="H528" s="447"/>
      <c r="I528" s="411"/>
      <c r="J528" s="15"/>
      <c r="K528" s="15"/>
      <c r="L528" s="408" t="str">
        <f t="shared" si="42"/>
        <v/>
      </c>
      <c r="M528" s="459" t="str">
        <f t="shared" si="40"/>
        <v/>
      </c>
      <c r="N528" s="344"/>
      <c r="O528" s="344"/>
      <c r="P528" s="82"/>
      <c r="R528" s="1">
        <v>33.1</v>
      </c>
      <c r="S528" s="1">
        <v>4</v>
      </c>
    </row>
    <row r="529" spans="3:19" ht="14.25" customHeight="1" x14ac:dyDescent="0.15">
      <c r="C529" s="362">
        <f t="shared" si="41"/>
        <v>468</v>
      </c>
      <c r="D529" s="47" t="str">
        <f t="shared" si="39"/>
        <v/>
      </c>
      <c r="E529" s="526"/>
      <c r="F529" s="447"/>
      <c r="G529" s="345"/>
      <c r="H529" s="447"/>
      <c r="I529" s="411"/>
      <c r="J529" s="15"/>
      <c r="K529" s="15"/>
      <c r="L529" s="408" t="str">
        <f t="shared" si="42"/>
        <v/>
      </c>
      <c r="M529" s="459" t="str">
        <f t="shared" si="40"/>
        <v/>
      </c>
      <c r="N529" s="344"/>
      <c r="O529" s="344"/>
      <c r="P529" s="82"/>
      <c r="R529" s="1" t="s">
        <v>589</v>
      </c>
      <c r="S529" s="1" t="s">
        <v>589</v>
      </c>
    </row>
    <row r="530" spans="3:19" ht="14.25" customHeight="1" x14ac:dyDescent="0.15">
      <c r="C530" s="362">
        <f t="shared" si="41"/>
        <v>469</v>
      </c>
      <c r="D530" s="47" t="str">
        <f t="shared" si="39"/>
        <v/>
      </c>
      <c r="E530" s="526"/>
      <c r="F530" s="447"/>
      <c r="G530" s="345"/>
      <c r="H530" s="447"/>
      <c r="I530" s="411"/>
      <c r="J530" s="15"/>
      <c r="K530" s="15"/>
      <c r="L530" s="408" t="str">
        <f t="shared" si="42"/>
        <v/>
      </c>
      <c r="M530" s="459" t="str">
        <f t="shared" si="40"/>
        <v/>
      </c>
      <c r="N530" s="344"/>
      <c r="O530" s="344"/>
      <c r="P530" s="82"/>
      <c r="R530" s="1">
        <v>15</v>
      </c>
      <c r="S530" s="1">
        <v>1</v>
      </c>
    </row>
    <row r="531" spans="3:19" ht="14.25" customHeight="1" x14ac:dyDescent="0.15">
      <c r="C531" s="362">
        <f t="shared" si="41"/>
        <v>470</v>
      </c>
      <c r="D531" s="47" t="str">
        <f t="shared" si="39"/>
        <v/>
      </c>
      <c r="E531" s="526"/>
      <c r="F531" s="447"/>
      <c r="G531" s="345"/>
      <c r="H531" s="447"/>
      <c r="I531" s="411"/>
      <c r="J531" s="15"/>
      <c r="K531" s="15"/>
      <c r="L531" s="408" t="str">
        <f t="shared" si="42"/>
        <v/>
      </c>
      <c r="M531" s="459" t="str">
        <f t="shared" si="40"/>
        <v/>
      </c>
      <c r="N531" s="344"/>
      <c r="O531" s="344"/>
      <c r="P531" s="82"/>
      <c r="R531" s="1">
        <v>37</v>
      </c>
      <c r="S531" s="1">
        <v>7</v>
      </c>
    </row>
    <row r="532" spans="3:19" ht="14.25" customHeight="1" x14ac:dyDescent="0.15">
      <c r="C532" s="362">
        <f t="shared" si="41"/>
        <v>471</v>
      </c>
      <c r="D532" s="47" t="str">
        <f t="shared" si="39"/>
        <v/>
      </c>
      <c r="E532" s="526"/>
      <c r="F532" s="447"/>
      <c r="G532" s="345"/>
      <c r="H532" s="447"/>
      <c r="I532" s="411"/>
      <c r="J532" s="15"/>
      <c r="K532" s="15"/>
      <c r="L532" s="408" t="str">
        <f t="shared" si="42"/>
        <v/>
      </c>
      <c r="M532" s="459" t="str">
        <f t="shared" si="40"/>
        <v/>
      </c>
      <c r="N532" s="344"/>
      <c r="O532" s="344"/>
      <c r="P532" s="82"/>
      <c r="R532" s="1">
        <v>19.899999999999999</v>
      </c>
      <c r="S532" s="1">
        <v>5</v>
      </c>
    </row>
    <row r="533" spans="3:19" ht="14.25" customHeight="1" x14ac:dyDescent="0.15">
      <c r="C533" s="362">
        <f t="shared" si="41"/>
        <v>472</v>
      </c>
      <c r="D533" s="47" t="str">
        <f t="shared" si="39"/>
        <v/>
      </c>
      <c r="E533" s="526"/>
      <c r="F533" s="447"/>
      <c r="G533" s="345"/>
      <c r="H533" s="447"/>
      <c r="I533" s="411"/>
      <c r="J533" s="15"/>
      <c r="K533" s="15"/>
      <c r="L533" s="408" t="str">
        <f t="shared" si="42"/>
        <v/>
      </c>
      <c r="M533" s="459" t="str">
        <f t="shared" si="40"/>
        <v/>
      </c>
      <c r="N533" s="344"/>
      <c r="O533" s="344"/>
      <c r="P533" s="82"/>
      <c r="R533" s="1">
        <v>19.899999999999999</v>
      </c>
      <c r="S533" s="1">
        <v>4</v>
      </c>
    </row>
    <row r="534" spans="3:19" ht="14.25" customHeight="1" x14ac:dyDescent="0.15">
      <c r="C534" s="362">
        <f t="shared" si="41"/>
        <v>473</v>
      </c>
      <c r="D534" s="47" t="str">
        <f t="shared" si="39"/>
        <v/>
      </c>
      <c r="E534" s="526"/>
      <c r="F534" s="447"/>
      <c r="G534" s="345"/>
      <c r="H534" s="447"/>
      <c r="I534" s="411"/>
      <c r="J534" s="15"/>
      <c r="K534" s="15"/>
      <c r="L534" s="408" t="str">
        <f t="shared" si="42"/>
        <v/>
      </c>
      <c r="M534" s="459" t="str">
        <f t="shared" si="40"/>
        <v/>
      </c>
      <c r="N534" s="344"/>
      <c r="O534" s="344"/>
      <c r="P534" s="82"/>
      <c r="R534" s="1" t="s">
        <v>589</v>
      </c>
      <c r="S534" s="1" t="s">
        <v>589</v>
      </c>
    </row>
    <row r="535" spans="3:19" ht="14.25" customHeight="1" x14ac:dyDescent="0.15">
      <c r="C535" s="362">
        <f t="shared" si="41"/>
        <v>474</v>
      </c>
      <c r="D535" s="47" t="str">
        <f t="shared" si="39"/>
        <v/>
      </c>
      <c r="E535" s="526"/>
      <c r="F535" s="447"/>
      <c r="G535" s="345"/>
      <c r="H535" s="447"/>
      <c r="I535" s="411"/>
      <c r="J535" s="15"/>
      <c r="K535" s="15"/>
      <c r="L535" s="408" t="str">
        <f t="shared" si="42"/>
        <v/>
      </c>
      <c r="M535" s="459" t="str">
        <f t="shared" si="40"/>
        <v/>
      </c>
      <c r="N535" s="344"/>
      <c r="O535" s="344"/>
      <c r="P535" s="82"/>
      <c r="R535" s="1">
        <v>19.899999999999999</v>
      </c>
      <c r="S535" s="1">
        <v>8</v>
      </c>
    </row>
    <row r="536" spans="3:19" ht="14.25" customHeight="1" x14ac:dyDescent="0.15">
      <c r="C536" s="362">
        <f t="shared" si="41"/>
        <v>475</v>
      </c>
      <c r="D536" s="47" t="str">
        <f t="shared" si="39"/>
        <v/>
      </c>
      <c r="E536" s="526"/>
      <c r="F536" s="447"/>
      <c r="G536" s="345"/>
      <c r="H536" s="447"/>
      <c r="I536" s="411"/>
      <c r="J536" s="15"/>
      <c r="K536" s="15"/>
      <c r="L536" s="408" t="str">
        <f t="shared" si="42"/>
        <v/>
      </c>
      <c r="M536" s="459" t="str">
        <f t="shared" si="40"/>
        <v/>
      </c>
      <c r="N536" s="344"/>
      <c r="O536" s="344"/>
      <c r="P536" s="82"/>
      <c r="R536" s="1">
        <v>11.1</v>
      </c>
      <c r="S536" s="1">
        <v>1</v>
      </c>
    </row>
    <row r="537" spans="3:19" ht="14.25" customHeight="1" x14ac:dyDescent="0.15">
      <c r="C537" s="362">
        <f t="shared" si="41"/>
        <v>476</v>
      </c>
      <c r="D537" s="47" t="str">
        <f t="shared" si="39"/>
        <v/>
      </c>
      <c r="E537" s="526"/>
      <c r="F537" s="447"/>
      <c r="G537" s="345"/>
      <c r="H537" s="447"/>
      <c r="I537" s="411"/>
      <c r="J537" s="15"/>
      <c r="K537" s="15"/>
      <c r="L537" s="408" t="str">
        <f t="shared" si="42"/>
        <v/>
      </c>
      <c r="M537" s="459" t="str">
        <f t="shared" si="40"/>
        <v/>
      </c>
      <c r="N537" s="344"/>
      <c r="O537" s="344"/>
      <c r="P537" s="82"/>
      <c r="R537" s="1">
        <v>71</v>
      </c>
      <c r="S537" s="1">
        <v>1</v>
      </c>
    </row>
    <row r="538" spans="3:19" ht="14.25" customHeight="1" x14ac:dyDescent="0.15">
      <c r="C538" s="362">
        <f t="shared" si="41"/>
        <v>477</v>
      </c>
      <c r="D538" s="47" t="str">
        <f t="shared" si="39"/>
        <v/>
      </c>
      <c r="E538" s="526"/>
      <c r="F538" s="447"/>
      <c r="G538" s="345"/>
      <c r="H538" s="447"/>
      <c r="I538" s="411"/>
      <c r="J538" s="15"/>
      <c r="K538" s="15"/>
      <c r="L538" s="408" t="str">
        <f t="shared" si="42"/>
        <v/>
      </c>
      <c r="M538" s="459" t="str">
        <f t="shared" si="40"/>
        <v/>
      </c>
      <c r="N538" s="344"/>
      <c r="O538" s="344"/>
      <c r="P538" s="82"/>
      <c r="R538" s="1">
        <v>19.899999999999999</v>
      </c>
      <c r="S538" s="1">
        <v>39</v>
      </c>
    </row>
    <row r="539" spans="3:19" ht="14.25" customHeight="1" x14ac:dyDescent="0.15">
      <c r="C539" s="362">
        <f t="shared" si="41"/>
        <v>478</v>
      </c>
      <c r="D539" s="47" t="str">
        <f t="shared" si="39"/>
        <v/>
      </c>
      <c r="E539" s="526"/>
      <c r="F539" s="447"/>
      <c r="G539" s="345"/>
      <c r="H539" s="447"/>
      <c r="I539" s="411"/>
      <c r="J539" s="15"/>
      <c r="K539" s="15"/>
      <c r="L539" s="408" t="str">
        <f t="shared" si="42"/>
        <v/>
      </c>
      <c r="M539" s="459" t="str">
        <f t="shared" si="40"/>
        <v/>
      </c>
      <c r="N539" s="344"/>
      <c r="O539" s="344"/>
      <c r="P539" s="82"/>
      <c r="R539" s="1" t="s">
        <v>589</v>
      </c>
      <c r="S539" s="1" t="s">
        <v>589</v>
      </c>
    </row>
    <row r="540" spans="3:19" ht="14.25" customHeight="1" x14ac:dyDescent="0.15">
      <c r="C540" s="362">
        <f t="shared" si="41"/>
        <v>479</v>
      </c>
      <c r="D540" s="47" t="str">
        <f t="shared" si="39"/>
        <v/>
      </c>
      <c r="E540" s="526"/>
      <c r="F540" s="447"/>
      <c r="G540" s="345"/>
      <c r="H540" s="447"/>
      <c r="I540" s="411"/>
      <c r="J540" s="15"/>
      <c r="K540" s="15"/>
      <c r="L540" s="408" t="str">
        <f t="shared" si="42"/>
        <v/>
      </c>
      <c r="M540" s="459" t="str">
        <f t="shared" si="40"/>
        <v/>
      </c>
      <c r="N540" s="344"/>
      <c r="O540" s="344"/>
      <c r="P540" s="82"/>
      <c r="R540" s="1">
        <v>22.5</v>
      </c>
      <c r="S540" s="1">
        <v>26</v>
      </c>
    </row>
    <row r="541" spans="3:19" ht="14.25" customHeight="1" x14ac:dyDescent="0.15">
      <c r="C541" s="362">
        <f t="shared" si="41"/>
        <v>480</v>
      </c>
      <c r="D541" s="47" t="str">
        <f t="shared" si="39"/>
        <v/>
      </c>
      <c r="E541" s="526"/>
      <c r="F541" s="447"/>
      <c r="G541" s="345"/>
      <c r="H541" s="447"/>
      <c r="I541" s="411"/>
      <c r="J541" s="15"/>
      <c r="K541" s="15"/>
      <c r="L541" s="408" t="str">
        <f t="shared" si="42"/>
        <v/>
      </c>
      <c r="M541" s="459" t="str">
        <f t="shared" si="40"/>
        <v/>
      </c>
      <c r="N541" s="344"/>
      <c r="O541" s="344"/>
      <c r="P541" s="82"/>
      <c r="R541" s="1">
        <v>35</v>
      </c>
      <c r="S541" s="1">
        <v>41</v>
      </c>
    </row>
    <row r="542" spans="3:19" ht="14.25" customHeight="1" x14ac:dyDescent="0.15">
      <c r="C542" s="362">
        <f t="shared" si="41"/>
        <v>481</v>
      </c>
      <c r="D542" s="47" t="str">
        <f t="shared" si="39"/>
        <v/>
      </c>
      <c r="E542" s="526"/>
      <c r="F542" s="447"/>
      <c r="G542" s="345"/>
      <c r="H542" s="447"/>
      <c r="I542" s="411"/>
      <c r="J542" s="15"/>
      <c r="K542" s="15"/>
      <c r="L542" s="408" t="str">
        <f t="shared" si="42"/>
        <v/>
      </c>
      <c r="M542" s="459" t="str">
        <f t="shared" si="40"/>
        <v/>
      </c>
      <c r="N542" s="344"/>
      <c r="O542" s="344"/>
      <c r="P542" s="82"/>
      <c r="R542" s="1">
        <v>11.9</v>
      </c>
      <c r="S542" s="1">
        <v>4</v>
      </c>
    </row>
    <row r="543" spans="3:19" ht="14.25" customHeight="1" x14ac:dyDescent="0.15">
      <c r="C543" s="362">
        <f t="shared" si="41"/>
        <v>482</v>
      </c>
      <c r="D543" s="47" t="str">
        <f t="shared" si="39"/>
        <v/>
      </c>
      <c r="E543" s="526"/>
      <c r="F543" s="447"/>
      <c r="G543" s="345"/>
      <c r="H543" s="447"/>
      <c r="I543" s="411"/>
      <c r="J543" s="15"/>
      <c r="K543" s="15"/>
      <c r="L543" s="408" t="str">
        <f t="shared" si="42"/>
        <v/>
      </c>
      <c r="M543" s="459" t="str">
        <f t="shared" si="40"/>
        <v/>
      </c>
      <c r="N543" s="344"/>
      <c r="O543" s="344"/>
      <c r="P543" s="82"/>
      <c r="R543" s="1">
        <v>20</v>
      </c>
      <c r="S543" s="1">
        <v>1</v>
      </c>
    </row>
    <row r="544" spans="3:19" ht="14.25" customHeight="1" x14ac:dyDescent="0.15">
      <c r="C544" s="362">
        <f t="shared" si="41"/>
        <v>483</v>
      </c>
      <c r="D544" s="47" t="str">
        <f t="shared" si="39"/>
        <v/>
      </c>
      <c r="E544" s="526"/>
      <c r="F544" s="447"/>
      <c r="G544" s="345"/>
      <c r="H544" s="447"/>
      <c r="I544" s="411"/>
      <c r="J544" s="15"/>
      <c r="K544" s="15"/>
      <c r="L544" s="408" t="str">
        <f t="shared" si="42"/>
        <v/>
      </c>
      <c r="M544" s="459" t="str">
        <f t="shared" si="40"/>
        <v/>
      </c>
      <c r="N544" s="344"/>
      <c r="O544" s="344"/>
      <c r="P544" s="82"/>
      <c r="R544" s="1" t="s">
        <v>589</v>
      </c>
      <c r="S544" s="1" t="s">
        <v>589</v>
      </c>
    </row>
    <row r="545" spans="3:19" ht="14.25" customHeight="1" x14ac:dyDescent="0.15">
      <c r="C545" s="362">
        <f t="shared" si="41"/>
        <v>484</v>
      </c>
      <c r="D545" s="47" t="str">
        <f t="shared" si="39"/>
        <v/>
      </c>
      <c r="E545" s="526"/>
      <c r="F545" s="447"/>
      <c r="G545" s="345"/>
      <c r="H545" s="447"/>
      <c r="I545" s="411"/>
      <c r="J545" s="15"/>
      <c r="K545" s="15"/>
      <c r="L545" s="408" t="str">
        <f t="shared" si="42"/>
        <v/>
      </c>
      <c r="M545" s="459" t="str">
        <f t="shared" si="40"/>
        <v/>
      </c>
      <c r="N545" s="344"/>
      <c r="O545" s="344"/>
      <c r="P545" s="82"/>
      <c r="R545" s="1">
        <v>37</v>
      </c>
      <c r="S545" s="1">
        <v>18</v>
      </c>
    </row>
    <row r="546" spans="3:19" ht="14.25" customHeight="1" x14ac:dyDescent="0.15">
      <c r="C546" s="362">
        <f t="shared" si="41"/>
        <v>485</v>
      </c>
      <c r="D546" s="47" t="str">
        <f t="shared" si="39"/>
        <v/>
      </c>
      <c r="E546" s="526"/>
      <c r="F546" s="447"/>
      <c r="G546" s="345"/>
      <c r="H546" s="447"/>
      <c r="I546" s="411"/>
      <c r="J546" s="15"/>
      <c r="K546" s="15"/>
      <c r="L546" s="408" t="str">
        <f t="shared" si="42"/>
        <v/>
      </c>
      <c r="M546" s="459" t="str">
        <f t="shared" si="40"/>
        <v/>
      </c>
      <c r="N546" s="344"/>
      <c r="O546" s="344"/>
      <c r="P546" s="82"/>
      <c r="R546" s="1">
        <v>45</v>
      </c>
      <c r="S546" s="1">
        <v>1</v>
      </c>
    </row>
    <row r="547" spans="3:19" ht="14.25" customHeight="1" x14ac:dyDescent="0.15">
      <c r="C547" s="362">
        <f t="shared" si="41"/>
        <v>486</v>
      </c>
      <c r="D547" s="47" t="str">
        <f t="shared" si="39"/>
        <v/>
      </c>
      <c r="E547" s="526"/>
      <c r="F547" s="447"/>
      <c r="G547" s="345"/>
      <c r="H547" s="447"/>
      <c r="I547" s="411"/>
      <c r="J547" s="15"/>
      <c r="K547" s="15"/>
      <c r="L547" s="408" t="str">
        <f t="shared" si="42"/>
        <v/>
      </c>
      <c r="M547" s="459" t="str">
        <f t="shared" si="40"/>
        <v/>
      </c>
      <c r="N547" s="344"/>
      <c r="O547" s="344"/>
      <c r="P547" s="82"/>
      <c r="R547" s="1">
        <v>37</v>
      </c>
      <c r="S547" s="1">
        <v>1</v>
      </c>
    </row>
    <row r="548" spans="3:19" ht="14.25" customHeight="1" x14ac:dyDescent="0.15">
      <c r="C548" s="362">
        <f t="shared" si="41"/>
        <v>487</v>
      </c>
      <c r="D548" s="47" t="str">
        <f t="shared" si="39"/>
        <v/>
      </c>
      <c r="E548" s="526"/>
      <c r="F548" s="447"/>
      <c r="G548" s="345"/>
      <c r="H548" s="447"/>
      <c r="I548" s="411"/>
      <c r="J548" s="15"/>
      <c r="K548" s="15"/>
      <c r="L548" s="408" t="str">
        <f t="shared" si="42"/>
        <v/>
      </c>
      <c r="M548" s="459" t="str">
        <f t="shared" si="40"/>
        <v/>
      </c>
      <c r="N548" s="344"/>
      <c r="O548" s="344"/>
      <c r="P548" s="82"/>
      <c r="R548" s="1">
        <v>11.1</v>
      </c>
      <c r="S548" s="1">
        <v>6</v>
      </c>
    </row>
    <row r="549" spans="3:19" ht="14.25" customHeight="1" x14ac:dyDescent="0.15">
      <c r="C549" s="362">
        <f t="shared" si="41"/>
        <v>488</v>
      </c>
      <c r="D549" s="47" t="str">
        <f t="shared" si="39"/>
        <v/>
      </c>
      <c r="E549" s="526"/>
      <c r="F549" s="447"/>
      <c r="G549" s="345"/>
      <c r="H549" s="447"/>
      <c r="I549" s="411"/>
      <c r="J549" s="15"/>
      <c r="K549" s="15"/>
      <c r="L549" s="408" t="str">
        <f t="shared" si="42"/>
        <v/>
      </c>
      <c r="M549" s="459" t="str">
        <f t="shared" si="40"/>
        <v/>
      </c>
      <c r="N549" s="344"/>
      <c r="O549" s="344"/>
      <c r="P549" s="82"/>
      <c r="R549" s="1">
        <v>11.1</v>
      </c>
      <c r="S549" s="1">
        <v>32</v>
      </c>
    </row>
    <row r="550" spans="3:19" ht="14.25" customHeight="1" x14ac:dyDescent="0.15">
      <c r="C550" s="362">
        <f t="shared" si="41"/>
        <v>489</v>
      </c>
      <c r="D550" s="47" t="str">
        <f t="shared" si="39"/>
        <v/>
      </c>
      <c r="E550" s="526"/>
      <c r="F550" s="447"/>
      <c r="G550" s="345"/>
      <c r="H550" s="447"/>
      <c r="I550" s="411"/>
      <c r="J550" s="15"/>
      <c r="K550" s="15"/>
      <c r="L550" s="408" t="str">
        <f t="shared" si="42"/>
        <v/>
      </c>
      <c r="M550" s="459" t="str">
        <f t="shared" si="40"/>
        <v/>
      </c>
      <c r="N550" s="344"/>
      <c r="O550" s="344"/>
      <c r="P550" s="82"/>
      <c r="R550" s="1">
        <v>37</v>
      </c>
      <c r="S550" s="1">
        <v>1</v>
      </c>
    </row>
    <row r="551" spans="3:19" ht="14.25" customHeight="1" x14ac:dyDescent="0.15">
      <c r="C551" s="362">
        <f t="shared" si="41"/>
        <v>490</v>
      </c>
      <c r="D551" s="47" t="str">
        <f t="shared" si="39"/>
        <v/>
      </c>
      <c r="E551" s="526"/>
      <c r="F551" s="447"/>
      <c r="G551" s="345"/>
      <c r="H551" s="447"/>
      <c r="I551" s="411"/>
      <c r="J551" s="15"/>
      <c r="K551" s="15"/>
      <c r="L551" s="408" t="str">
        <f t="shared" si="42"/>
        <v/>
      </c>
      <c r="M551" s="459" t="str">
        <f t="shared" si="40"/>
        <v/>
      </c>
      <c r="N551" s="344"/>
      <c r="O551" s="344"/>
      <c r="P551" s="82"/>
      <c r="R551" s="1">
        <v>22.5</v>
      </c>
      <c r="S551" s="1">
        <v>2</v>
      </c>
    </row>
    <row r="552" spans="3:19" ht="14.25" customHeight="1" x14ac:dyDescent="0.15">
      <c r="C552" s="362">
        <f t="shared" si="41"/>
        <v>491</v>
      </c>
      <c r="D552" s="47" t="str">
        <f t="shared" si="39"/>
        <v/>
      </c>
      <c r="E552" s="526"/>
      <c r="F552" s="447"/>
      <c r="G552" s="345"/>
      <c r="H552" s="447"/>
      <c r="I552" s="411"/>
      <c r="J552" s="15"/>
      <c r="K552" s="15"/>
      <c r="L552" s="408" t="str">
        <f t="shared" si="42"/>
        <v/>
      </c>
      <c r="M552" s="459" t="str">
        <f t="shared" si="40"/>
        <v/>
      </c>
      <c r="N552" s="344"/>
      <c r="O552" s="344"/>
      <c r="P552" s="82"/>
      <c r="R552" s="1">
        <v>22.5</v>
      </c>
      <c r="S552" s="1">
        <v>9</v>
      </c>
    </row>
    <row r="553" spans="3:19" ht="14.25" customHeight="1" x14ac:dyDescent="0.15">
      <c r="C553" s="362">
        <f t="shared" si="41"/>
        <v>492</v>
      </c>
      <c r="D553" s="47" t="str">
        <f t="shared" si="39"/>
        <v/>
      </c>
      <c r="E553" s="526"/>
      <c r="F553" s="447"/>
      <c r="G553" s="345"/>
      <c r="H553" s="447"/>
      <c r="I553" s="411"/>
      <c r="J553" s="15"/>
      <c r="K553" s="15"/>
      <c r="L553" s="408" t="str">
        <f t="shared" si="42"/>
        <v/>
      </c>
      <c r="M553" s="459" t="str">
        <f t="shared" si="40"/>
        <v/>
      </c>
      <c r="N553" s="344"/>
      <c r="O553" s="344"/>
      <c r="P553" s="82"/>
      <c r="R553" s="1" t="s">
        <v>589</v>
      </c>
      <c r="S553" s="1" t="s">
        <v>589</v>
      </c>
    </row>
    <row r="554" spans="3:19" ht="14.25" customHeight="1" x14ac:dyDescent="0.15">
      <c r="C554" s="362">
        <f t="shared" si="41"/>
        <v>493</v>
      </c>
      <c r="D554" s="47" t="str">
        <f t="shared" si="39"/>
        <v/>
      </c>
      <c r="E554" s="526"/>
      <c r="F554" s="447"/>
      <c r="G554" s="345"/>
      <c r="H554" s="447"/>
      <c r="I554" s="411"/>
      <c r="J554" s="15"/>
      <c r="K554" s="15"/>
      <c r="L554" s="408" t="str">
        <f t="shared" si="42"/>
        <v/>
      </c>
      <c r="M554" s="459" t="str">
        <f t="shared" si="40"/>
        <v/>
      </c>
      <c r="N554" s="344"/>
      <c r="O554" s="344"/>
      <c r="P554" s="82"/>
      <c r="R554" s="1">
        <v>11.9</v>
      </c>
      <c r="S554" s="1">
        <v>8</v>
      </c>
    </row>
    <row r="555" spans="3:19" ht="14.25" customHeight="1" x14ac:dyDescent="0.15">
      <c r="C555" s="362">
        <f t="shared" si="41"/>
        <v>494</v>
      </c>
      <c r="D555" s="47" t="str">
        <f t="shared" si="39"/>
        <v/>
      </c>
      <c r="E555" s="526"/>
      <c r="F555" s="447"/>
      <c r="G555" s="345"/>
      <c r="H555" s="447"/>
      <c r="I555" s="411"/>
      <c r="J555" s="15"/>
      <c r="K555" s="15"/>
      <c r="L555" s="408" t="str">
        <f t="shared" si="42"/>
        <v/>
      </c>
      <c r="M555" s="459" t="str">
        <f t="shared" si="40"/>
        <v/>
      </c>
      <c r="N555" s="344"/>
      <c r="O555" s="344"/>
      <c r="P555" s="82"/>
      <c r="R555" s="1">
        <v>22.5</v>
      </c>
      <c r="S555" s="1">
        <v>14</v>
      </c>
    </row>
    <row r="556" spans="3:19" ht="14.25" customHeight="1" x14ac:dyDescent="0.15">
      <c r="C556" s="362">
        <f t="shared" si="41"/>
        <v>495</v>
      </c>
      <c r="D556" s="47" t="str">
        <f t="shared" si="39"/>
        <v/>
      </c>
      <c r="E556" s="526"/>
      <c r="F556" s="447"/>
      <c r="G556" s="345"/>
      <c r="H556" s="447"/>
      <c r="I556" s="411"/>
      <c r="J556" s="15"/>
      <c r="K556" s="15"/>
      <c r="L556" s="408" t="str">
        <f t="shared" si="42"/>
        <v/>
      </c>
      <c r="M556" s="459" t="str">
        <f t="shared" si="40"/>
        <v/>
      </c>
      <c r="N556" s="344"/>
      <c r="O556" s="344"/>
      <c r="P556" s="82"/>
      <c r="R556" s="1">
        <v>35</v>
      </c>
      <c r="S556" s="1">
        <v>15</v>
      </c>
    </row>
    <row r="557" spans="3:19" ht="14.25" customHeight="1" x14ac:dyDescent="0.15">
      <c r="C557" s="362">
        <f t="shared" si="41"/>
        <v>496</v>
      </c>
      <c r="D557" s="47" t="str">
        <f t="shared" si="39"/>
        <v/>
      </c>
      <c r="E557" s="526"/>
      <c r="F557" s="447"/>
      <c r="G557" s="345"/>
      <c r="H557" s="447"/>
      <c r="I557" s="411"/>
      <c r="J557" s="15"/>
      <c r="K557" s="15"/>
      <c r="L557" s="408" t="str">
        <f t="shared" si="42"/>
        <v/>
      </c>
      <c r="M557" s="459" t="str">
        <f t="shared" si="40"/>
        <v/>
      </c>
      <c r="N557" s="344"/>
      <c r="O557" s="344"/>
      <c r="P557" s="82"/>
      <c r="R557" s="1">
        <v>20</v>
      </c>
      <c r="S557" s="1">
        <v>1</v>
      </c>
    </row>
    <row r="558" spans="3:19" ht="14.25" customHeight="1" x14ac:dyDescent="0.15">
      <c r="C558" s="362">
        <f t="shared" si="41"/>
        <v>497</v>
      </c>
      <c r="D558" s="47" t="str">
        <f t="shared" si="39"/>
        <v/>
      </c>
      <c r="E558" s="526"/>
      <c r="F558" s="447"/>
      <c r="G558" s="345"/>
      <c r="H558" s="447"/>
      <c r="I558" s="411"/>
      <c r="J558" s="15"/>
      <c r="K558" s="15"/>
      <c r="L558" s="408" t="str">
        <f t="shared" si="42"/>
        <v/>
      </c>
      <c r="M558" s="459" t="str">
        <f t="shared" si="40"/>
        <v/>
      </c>
      <c r="N558" s="344"/>
      <c r="O558" s="344"/>
      <c r="P558" s="82"/>
      <c r="R558" s="1" t="s">
        <v>589</v>
      </c>
      <c r="S558" s="1" t="s">
        <v>589</v>
      </c>
    </row>
    <row r="559" spans="3:19" ht="14.25" customHeight="1" x14ac:dyDescent="0.15">
      <c r="C559" s="362">
        <f t="shared" si="41"/>
        <v>498</v>
      </c>
      <c r="D559" s="47" t="str">
        <f t="shared" si="39"/>
        <v/>
      </c>
      <c r="E559" s="526"/>
      <c r="F559" s="447"/>
      <c r="G559" s="345"/>
      <c r="H559" s="447"/>
      <c r="I559" s="411"/>
      <c r="J559" s="15"/>
      <c r="K559" s="15"/>
      <c r="L559" s="408" t="str">
        <f t="shared" si="42"/>
        <v/>
      </c>
      <c r="M559" s="459" t="str">
        <f t="shared" si="40"/>
        <v/>
      </c>
      <c r="N559" s="344"/>
      <c r="O559" s="344"/>
      <c r="P559" s="82"/>
      <c r="R559" s="1">
        <v>11.9</v>
      </c>
      <c r="S559" s="1">
        <v>8</v>
      </c>
    </row>
    <row r="560" spans="3:19" ht="14.25" customHeight="1" x14ac:dyDescent="0.15">
      <c r="C560" s="362">
        <f t="shared" si="41"/>
        <v>499</v>
      </c>
      <c r="D560" s="47" t="str">
        <f t="shared" si="39"/>
        <v/>
      </c>
      <c r="E560" s="526"/>
      <c r="F560" s="447"/>
      <c r="G560" s="345"/>
      <c r="H560" s="447"/>
      <c r="I560" s="411"/>
      <c r="J560" s="15"/>
      <c r="K560" s="15"/>
      <c r="L560" s="408" t="str">
        <f t="shared" si="42"/>
        <v/>
      </c>
      <c r="M560" s="459" t="str">
        <f t="shared" si="40"/>
        <v/>
      </c>
      <c r="N560" s="344"/>
      <c r="O560" s="344"/>
      <c r="P560" s="82"/>
      <c r="R560" s="1">
        <v>22.5</v>
      </c>
      <c r="S560" s="1">
        <v>14</v>
      </c>
    </row>
    <row r="561" spans="3:19" ht="14.25" customHeight="1" x14ac:dyDescent="0.15">
      <c r="C561" s="362">
        <f t="shared" si="41"/>
        <v>500</v>
      </c>
      <c r="D561" s="47" t="str">
        <f t="shared" si="39"/>
        <v/>
      </c>
      <c r="E561" s="526"/>
      <c r="F561" s="447"/>
      <c r="G561" s="345"/>
      <c r="H561" s="447"/>
      <c r="I561" s="411"/>
      <c r="J561" s="15"/>
      <c r="K561" s="15"/>
      <c r="L561" s="408" t="str">
        <f t="shared" si="42"/>
        <v/>
      </c>
      <c r="M561" s="459" t="str">
        <f t="shared" si="40"/>
        <v/>
      </c>
      <c r="N561" s="344"/>
      <c r="O561" s="344"/>
      <c r="P561" s="82"/>
      <c r="R561" s="1">
        <v>35</v>
      </c>
      <c r="S561" s="1">
        <v>14</v>
      </c>
    </row>
    <row r="562" spans="3:19" ht="14.25" customHeight="1" x14ac:dyDescent="0.15">
      <c r="C562" s="362">
        <f t="shared" si="41"/>
        <v>501</v>
      </c>
      <c r="D562" s="47" t="str">
        <f t="shared" si="39"/>
        <v/>
      </c>
      <c r="E562" s="526"/>
      <c r="F562" s="447"/>
      <c r="G562" s="345"/>
      <c r="H562" s="447"/>
      <c r="I562" s="411"/>
      <c r="J562" s="15"/>
      <c r="K562" s="15"/>
      <c r="L562" s="408" t="str">
        <f t="shared" si="42"/>
        <v/>
      </c>
      <c r="M562" s="459" t="str">
        <f t="shared" si="40"/>
        <v/>
      </c>
      <c r="N562" s="344"/>
      <c r="O562" s="344"/>
      <c r="P562" s="82"/>
      <c r="R562" s="1">
        <v>20</v>
      </c>
      <c r="S562" s="1">
        <v>2</v>
      </c>
    </row>
    <row r="563" spans="3:19" ht="14.25" customHeight="1" x14ac:dyDescent="0.15">
      <c r="C563" s="362">
        <f t="shared" si="41"/>
        <v>502</v>
      </c>
      <c r="D563" s="47" t="str">
        <f t="shared" si="39"/>
        <v/>
      </c>
      <c r="E563" s="526"/>
      <c r="F563" s="447"/>
      <c r="G563" s="345"/>
      <c r="H563" s="447"/>
      <c r="I563" s="411"/>
      <c r="J563" s="15"/>
      <c r="K563" s="15"/>
      <c r="L563" s="408" t="str">
        <f t="shared" si="42"/>
        <v/>
      </c>
      <c r="M563" s="459" t="str">
        <f t="shared" si="40"/>
        <v/>
      </c>
      <c r="N563" s="344"/>
      <c r="O563" s="344"/>
      <c r="P563" s="82"/>
      <c r="R563" s="1" t="s">
        <v>589</v>
      </c>
      <c r="S563" s="1" t="s">
        <v>589</v>
      </c>
    </row>
    <row r="564" spans="3:19" ht="14.25" customHeight="1" x14ac:dyDescent="0.15">
      <c r="C564" s="362">
        <f t="shared" si="41"/>
        <v>503</v>
      </c>
      <c r="D564" s="47" t="str">
        <f t="shared" si="39"/>
        <v/>
      </c>
      <c r="E564" s="526"/>
      <c r="F564" s="447"/>
      <c r="G564" s="345"/>
      <c r="H564" s="447"/>
      <c r="I564" s="411"/>
      <c r="J564" s="15"/>
      <c r="K564" s="15"/>
      <c r="L564" s="408" t="str">
        <f t="shared" si="42"/>
        <v/>
      </c>
      <c r="M564" s="459" t="str">
        <f t="shared" si="40"/>
        <v/>
      </c>
      <c r="N564" s="344"/>
      <c r="O564" s="344"/>
      <c r="P564" s="82"/>
      <c r="R564" s="1">
        <v>11.9</v>
      </c>
      <c r="S564" s="1">
        <v>8</v>
      </c>
    </row>
    <row r="565" spans="3:19" ht="14.25" customHeight="1" x14ac:dyDescent="0.15">
      <c r="C565" s="362">
        <f t="shared" si="41"/>
        <v>504</v>
      </c>
      <c r="D565" s="47" t="str">
        <f t="shared" si="39"/>
        <v/>
      </c>
      <c r="E565" s="526"/>
      <c r="F565" s="447"/>
      <c r="G565" s="345"/>
      <c r="H565" s="447"/>
      <c r="I565" s="411"/>
      <c r="J565" s="15"/>
      <c r="K565" s="15"/>
      <c r="L565" s="408" t="str">
        <f t="shared" si="42"/>
        <v/>
      </c>
      <c r="M565" s="459" t="str">
        <f t="shared" si="40"/>
        <v/>
      </c>
      <c r="N565" s="344"/>
      <c r="O565" s="344"/>
      <c r="P565" s="82"/>
      <c r="R565" s="1">
        <v>22.5</v>
      </c>
      <c r="S565" s="1">
        <v>14</v>
      </c>
    </row>
    <row r="566" spans="3:19" ht="14.25" customHeight="1" x14ac:dyDescent="0.15">
      <c r="C566" s="362">
        <f t="shared" si="41"/>
        <v>505</v>
      </c>
      <c r="D566" s="47" t="str">
        <f t="shared" si="39"/>
        <v/>
      </c>
      <c r="E566" s="526"/>
      <c r="F566" s="447"/>
      <c r="G566" s="345"/>
      <c r="H566" s="447"/>
      <c r="I566" s="411"/>
      <c r="J566" s="15"/>
      <c r="K566" s="15"/>
      <c r="L566" s="408" t="str">
        <f t="shared" si="42"/>
        <v/>
      </c>
      <c r="M566" s="459" t="str">
        <f t="shared" si="40"/>
        <v/>
      </c>
      <c r="N566" s="344"/>
      <c r="O566" s="344"/>
      <c r="P566" s="82"/>
      <c r="R566" s="1">
        <v>35</v>
      </c>
      <c r="S566" s="1">
        <v>13</v>
      </c>
    </row>
    <row r="567" spans="3:19" ht="14.25" customHeight="1" x14ac:dyDescent="0.15">
      <c r="C567" s="362">
        <f t="shared" si="41"/>
        <v>506</v>
      </c>
      <c r="D567" s="47" t="str">
        <f t="shared" si="39"/>
        <v/>
      </c>
      <c r="E567" s="526"/>
      <c r="F567" s="447"/>
      <c r="G567" s="345"/>
      <c r="H567" s="447"/>
      <c r="I567" s="411"/>
      <c r="J567" s="15"/>
      <c r="K567" s="15"/>
      <c r="L567" s="408" t="str">
        <f t="shared" si="42"/>
        <v/>
      </c>
      <c r="M567" s="459" t="str">
        <f t="shared" si="40"/>
        <v/>
      </c>
      <c r="N567" s="344"/>
      <c r="O567" s="344"/>
      <c r="P567" s="82"/>
      <c r="R567" s="1">
        <v>20</v>
      </c>
      <c r="S567" s="1">
        <v>2</v>
      </c>
    </row>
    <row r="568" spans="3:19" ht="14.25" customHeight="1" x14ac:dyDescent="0.15">
      <c r="C568" s="362">
        <f t="shared" si="41"/>
        <v>507</v>
      </c>
      <c r="D568" s="47" t="str">
        <f t="shared" si="39"/>
        <v/>
      </c>
      <c r="E568" s="526"/>
      <c r="F568" s="447"/>
      <c r="G568" s="345"/>
      <c r="H568" s="447"/>
      <c r="I568" s="411"/>
      <c r="J568" s="15"/>
      <c r="K568" s="15"/>
      <c r="L568" s="408" t="str">
        <f t="shared" si="42"/>
        <v/>
      </c>
      <c r="M568" s="459" t="str">
        <f t="shared" si="40"/>
        <v/>
      </c>
      <c r="N568" s="344"/>
      <c r="O568" s="344"/>
      <c r="P568" s="82"/>
      <c r="R568" s="1" t="s">
        <v>589</v>
      </c>
      <c r="S568" s="1" t="s">
        <v>589</v>
      </c>
    </row>
    <row r="569" spans="3:19" ht="14.25" customHeight="1" x14ac:dyDescent="0.15">
      <c r="C569" s="362">
        <f t="shared" si="41"/>
        <v>508</v>
      </c>
      <c r="D569" s="47" t="str">
        <f t="shared" si="39"/>
        <v/>
      </c>
      <c r="E569" s="526"/>
      <c r="F569" s="447"/>
      <c r="G569" s="345"/>
      <c r="H569" s="447"/>
      <c r="I569" s="411"/>
      <c r="J569" s="15"/>
      <c r="K569" s="15"/>
      <c r="L569" s="408" t="str">
        <f t="shared" si="42"/>
        <v/>
      </c>
      <c r="M569" s="459" t="str">
        <f t="shared" si="40"/>
        <v/>
      </c>
      <c r="N569" s="344"/>
      <c r="O569" s="344"/>
      <c r="P569" s="82"/>
      <c r="R569" s="1">
        <v>16</v>
      </c>
      <c r="S569" s="1">
        <v>91</v>
      </c>
    </row>
    <row r="570" spans="3:19" ht="14.25" customHeight="1" x14ac:dyDescent="0.15">
      <c r="C570" s="362">
        <f t="shared" si="41"/>
        <v>509</v>
      </c>
      <c r="D570" s="47" t="str">
        <f t="shared" si="39"/>
        <v/>
      </c>
      <c r="E570" s="526"/>
      <c r="F570" s="447"/>
      <c r="G570" s="345"/>
      <c r="H570" s="447"/>
      <c r="I570" s="411"/>
      <c r="J570" s="15"/>
      <c r="K570" s="15"/>
      <c r="L570" s="408" t="str">
        <f t="shared" si="42"/>
        <v/>
      </c>
      <c r="M570" s="459" t="str">
        <f t="shared" si="40"/>
        <v/>
      </c>
      <c r="N570" s="344"/>
      <c r="O570" s="344"/>
      <c r="P570" s="82"/>
      <c r="R570" s="1">
        <v>14</v>
      </c>
      <c r="S570" s="1">
        <v>18</v>
      </c>
    </row>
    <row r="571" spans="3:19" ht="14.25" customHeight="1" x14ac:dyDescent="0.15">
      <c r="C571" s="362">
        <f t="shared" si="41"/>
        <v>510</v>
      </c>
      <c r="D571" s="47" t="str">
        <f t="shared" si="39"/>
        <v/>
      </c>
      <c r="E571" s="526"/>
      <c r="F571" s="447"/>
      <c r="G571" s="345"/>
      <c r="H571" s="447"/>
      <c r="I571" s="411"/>
      <c r="J571" s="15"/>
      <c r="K571" s="15"/>
      <c r="L571" s="408" t="str">
        <f t="shared" si="42"/>
        <v/>
      </c>
      <c r="M571" s="459" t="str">
        <f t="shared" si="40"/>
        <v/>
      </c>
      <c r="N571" s="344"/>
      <c r="O571" s="344"/>
      <c r="P571" s="82"/>
      <c r="R571" s="1">
        <v>19.899999999999999</v>
      </c>
      <c r="S571" s="1">
        <v>5</v>
      </c>
    </row>
    <row r="572" spans="3:19" ht="14.25" customHeight="1" x14ac:dyDescent="0.15">
      <c r="C572" s="362">
        <f t="shared" si="41"/>
        <v>511</v>
      </c>
      <c r="D572" s="47" t="str">
        <f t="shared" si="39"/>
        <v/>
      </c>
      <c r="E572" s="526"/>
      <c r="F572" s="447"/>
      <c r="G572" s="345"/>
      <c r="H572" s="447"/>
      <c r="I572" s="411"/>
      <c r="J572" s="15"/>
      <c r="K572" s="15"/>
      <c r="L572" s="408" t="str">
        <f t="shared" si="42"/>
        <v/>
      </c>
      <c r="M572" s="459" t="str">
        <f t="shared" si="40"/>
        <v/>
      </c>
      <c r="N572" s="344"/>
      <c r="O572" s="344"/>
      <c r="P572" s="82"/>
      <c r="R572" s="1" t="s">
        <v>589</v>
      </c>
      <c r="S572" s="1" t="s">
        <v>589</v>
      </c>
    </row>
    <row r="573" spans="3:19" ht="14.25" customHeight="1" x14ac:dyDescent="0.15">
      <c r="C573" s="362">
        <f t="shared" si="41"/>
        <v>512</v>
      </c>
      <c r="D573" s="47" t="str">
        <f t="shared" si="39"/>
        <v/>
      </c>
      <c r="E573" s="526"/>
      <c r="F573" s="447"/>
      <c r="G573" s="345"/>
      <c r="H573" s="447"/>
      <c r="I573" s="411"/>
      <c r="J573" s="15"/>
      <c r="K573" s="15"/>
      <c r="L573" s="408" t="str">
        <f t="shared" si="42"/>
        <v/>
      </c>
      <c r="M573" s="459" t="str">
        <f t="shared" si="40"/>
        <v/>
      </c>
      <c r="N573" s="344"/>
      <c r="O573" s="344"/>
      <c r="P573" s="82"/>
      <c r="R573" s="1">
        <v>16</v>
      </c>
      <c r="S573" s="1">
        <v>88</v>
      </c>
    </row>
    <row r="574" spans="3:19" ht="14.25" customHeight="1" x14ac:dyDescent="0.15">
      <c r="C574" s="362">
        <f t="shared" si="41"/>
        <v>513</v>
      </c>
      <c r="D574" s="47" t="str">
        <f t="shared" ref="D574:D637" si="43">IF(E574="","",IF(E574&lt;=$W$2,"○",""))</f>
        <v/>
      </c>
      <c r="E574" s="526"/>
      <c r="F574" s="447"/>
      <c r="G574" s="345"/>
      <c r="H574" s="447"/>
      <c r="I574" s="411"/>
      <c r="J574" s="15"/>
      <c r="K574" s="15"/>
      <c r="L574" s="408" t="str">
        <f t="shared" si="42"/>
        <v/>
      </c>
      <c r="M574" s="459" t="str">
        <f t="shared" ref="M574:M637" si="44">IF(I574="","",IF(HLOOKUP(I574,$U$5:$AI$7,2,FALSE)&gt;=0.8,"○",""))</f>
        <v/>
      </c>
      <c r="N574" s="344"/>
      <c r="O574" s="344"/>
      <c r="P574" s="82"/>
      <c r="R574" s="1">
        <v>14</v>
      </c>
      <c r="S574" s="1">
        <v>18</v>
      </c>
    </row>
    <row r="575" spans="3:19" ht="14.25" customHeight="1" x14ac:dyDescent="0.15">
      <c r="C575" s="362">
        <f t="shared" ref="C575:C638" si="45">C574+1</f>
        <v>514</v>
      </c>
      <c r="D575" s="47" t="str">
        <f t="shared" si="43"/>
        <v/>
      </c>
      <c r="E575" s="526"/>
      <c r="F575" s="447"/>
      <c r="G575" s="345"/>
      <c r="H575" s="447"/>
      <c r="I575" s="411"/>
      <c r="J575" s="15"/>
      <c r="K575" s="15"/>
      <c r="L575" s="408" t="str">
        <f t="shared" si="42"/>
        <v/>
      </c>
      <c r="M575" s="459" t="str">
        <f t="shared" si="44"/>
        <v/>
      </c>
      <c r="N575" s="344"/>
      <c r="O575" s="344"/>
      <c r="P575" s="82"/>
      <c r="R575" s="1">
        <v>19.899999999999999</v>
      </c>
      <c r="S575" s="1">
        <v>5</v>
      </c>
    </row>
    <row r="576" spans="3:19" ht="14.25" customHeight="1" x14ac:dyDescent="0.15">
      <c r="C576" s="362">
        <f t="shared" si="45"/>
        <v>515</v>
      </c>
      <c r="D576" s="47" t="str">
        <f t="shared" si="43"/>
        <v/>
      </c>
      <c r="E576" s="526"/>
      <c r="F576" s="447"/>
      <c r="G576" s="345"/>
      <c r="H576" s="447"/>
      <c r="I576" s="411"/>
      <c r="J576" s="15"/>
      <c r="K576" s="15"/>
      <c r="L576" s="408" t="str">
        <f t="shared" ref="L576:L607" si="46">IF(K576="","",J576*K576)</f>
        <v/>
      </c>
      <c r="M576" s="459" t="str">
        <f t="shared" si="44"/>
        <v/>
      </c>
      <c r="N576" s="344"/>
      <c r="O576" s="344"/>
      <c r="P576" s="82"/>
      <c r="R576" s="1" t="s">
        <v>589</v>
      </c>
      <c r="S576" s="1" t="s">
        <v>589</v>
      </c>
    </row>
    <row r="577" spans="3:19" ht="14.25" customHeight="1" x14ac:dyDescent="0.15">
      <c r="C577" s="362">
        <f t="shared" si="45"/>
        <v>516</v>
      </c>
      <c r="D577" s="47" t="str">
        <f t="shared" si="43"/>
        <v/>
      </c>
      <c r="E577" s="526"/>
      <c r="F577" s="447"/>
      <c r="G577" s="345"/>
      <c r="H577" s="447"/>
      <c r="I577" s="411"/>
      <c r="J577" s="15"/>
      <c r="K577" s="15"/>
      <c r="L577" s="408" t="str">
        <f t="shared" si="46"/>
        <v/>
      </c>
      <c r="M577" s="459" t="str">
        <f t="shared" si="44"/>
        <v/>
      </c>
      <c r="N577" s="344"/>
      <c r="O577" s="344"/>
      <c r="P577" s="82"/>
      <c r="R577" s="1">
        <v>16</v>
      </c>
      <c r="S577" s="1">
        <v>83</v>
      </c>
    </row>
    <row r="578" spans="3:19" ht="14.25" customHeight="1" x14ac:dyDescent="0.15">
      <c r="C578" s="362">
        <f t="shared" si="45"/>
        <v>517</v>
      </c>
      <c r="D578" s="47" t="str">
        <f t="shared" si="43"/>
        <v/>
      </c>
      <c r="E578" s="526"/>
      <c r="F578" s="447"/>
      <c r="G578" s="345"/>
      <c r="H578" s="447"/>
      <c r="I578" s="411"/>
      <c r="J578" s="15"/>
      <c r="K578" s="15"/>
      <c r="L578" s="408" t="str">
        <f t="shared" si="46"/>
        <v/>
      </c>
      <c r="M578" s="459" t="str">
        <f t="shared" si="44"/>
        <v/>
      </c>
      <c r="N578" s="344"/>
      <c r="O578" s="344"/>
      <c r="P578" s="82"/>
      <c r="R578" s="1">
        <v>14</v>
      </c>
      <c r="S578" s="1">
        <v>18</v>
      </c>
    </row>
    <row r="579" spans="3:19" ht="14.25" customHeight="1" x14ac:dyDescent="0.15">
      <c r="C579" s="362">
        <f t="shared" si="45"/>
        <v>518</v>
      </c>
      <c r="D579" s="47" t="str">
        <f t="shared" si="43"/>
        <v/>
      </c>
      <c r="E579" s="526"/>
      <c r="F579" s="447"/>
      <c r="G579" s="345"/>
      <c r="H579" s="447"/>
      <c r="I579" s="411"/>
      <c r="J579" s="15"/>
      <c r="K579" s="15"/>
      <c r="L579" s="408" t="str">
        <f t="shared" si="46"/>
        <v/>
      </c>
      <c r="M579" s="459" t="str">
        <f t="shared" si="44"/>
        <v/>
      </c>
      <c r="N579" s="344"/>
      <c r="O579" s="344"/>
      <c r="P579" s="82"/>
      <c r="R579" s="1">
        <v>19.899999999999999</v>
      </c>
      <c r="S579" s="1">
        <v>5</v>
      </c>
    </row>
    <row r="580" spans="3:19" ht="14.25" customHeight="1" x14ac:dyDescent="0.15">
      <c r="C580" s="362">
        <f t="shared" si="45"/>
        <v>519</v>
      </c>
      <c r="D580" s="47" t="str">
        <f t="shared" si="43"/>
        <v/>
      </c>
      <c r="E580" s="526"/>
      <c r="F580" s="447"/>
      <c r="G580" s="345"/>
      <c r="H580" s="447"/>
      <c r="I580" s="411"/>
      <c r="J580" s="15"/>
      <c r="K580" s="15"/>
      <c r="L580" s="408" t="str">
        <f t="shared" si="46"/>
        <v/>
      </c>
      <c r="M580" s="459" t="str">
        <f t="shared" si="44"/>
        <v/>
      </c>
      <c r="N580" s="344"/>
      <c r="O580" s="344"/>
      <c r="P580" s="82"/>
      <c r="R580" s="1">
        <v>37</v>
      </c>
      <c r="S580" s="1">
        <v>5</v>
      </c>
    </row>
    <row r="581" spans="3:19" ht="14.25" customHeight="1" x14ac:dyDescent="0.15">
      <c r="C581" s="362">
        <f t="shared" si="45"/>
        <v>520</v>
      </c>
      <c r="D581" s="47" t="str">
        <f t="shared" si="43"/>
        <v/>
      </c>
      <c r="E581" s="526"/>
      <c r="F581" s="447"/>
      <c r="G581" s="345"/>
      <c r="H581" s="447"/>
      <c r="I581" s="411"/>
      <c r="J581" s="15"/>
      <c r="K581" s="15"/>
      <c r="L581" s="408" t="str">
        <f t="shared" si="46"/>
        <v/>
      </c>
      <c r="M581" s="459" t="str">
        <f t="shared" si="44"/>
        <v/>
      </c>
      <c r="N581" s="344"/>
      <c r="O581" s="344"/>
      <c r="P581" s="82"/>
      <c r="R581" s="1" t="s">
        <v>589</v>
      </c>
      <c r="S581" s="1" t="s">
        <v>589</v>
      </c>
    </row>
    <row r="582" spans="3:19" ht="14.25" customHeight="1" x14ac:dyDescent="0.15">
      <c r="C582" s="362">
        <f t="shared" si="45"/>
        <v>521</v>
      </c>
      <c r="D582" s="47" t="str">
        <f t="shared" si="43"/>
        <v/>
      </c>
      <c r="E582" s="526"/>
      <c r="F582" s="447"/>
      <c r="G582" s="345"/>
      <c r="H582" s="447"/>
      <c r="I582" s="411"/>
      <c r="J582" s="15"/>
      <c r="K582" s="15"/>
      <c r="L582" s="408" t="str">
        <f t="shared" si="46"/>
        <v/>
      </c>
      <c r="M582" s="459" t="str">
        <f t="shared" si="44"/>
        <v/>
      </c>
      <c r="N582" s="344"/>
      <c r="O582" s="344"/>
      <c r="P582" s="82"/>
      <c r="R582" s="1">
        <v>14</v>
      </c>
      <c r="S582" s="1">
        <v>16</v>
      </c>
    </row>
    <row r="583" spans="3:19" ht="14.25" customHeight="1" x14ac:dyDescent="0.15">
      <c r="C583" s="362">
        <f t="shared" si="45"/>
        <v>522</v>
      </c>
      <c r="D583" s="47" t="str">
        <f t="shared" si="43"/>
        <v/>
      </c>
      <c r="E583" s="526"/>
      <c r="F583" s="447"/>
      <c r="G583" s="345"/>
      <c r="H583" s="447"/>
      <c r="I583" s="411"/>
      <c r="J583" s="15"/>
      <c r="K583" s="15"/>
      <c r="L583" s="408" t="str">
        <f t="shared" si="46"/>
        <v/>
      </c>
      <c r="M583" s="459" t="str">
        <f t="shared" si="44"/>
        <v/>
      </c>
      <c r="N583" s="344"/>
      <c r="O583" s="344"/>
      <c r="P583" s="82"/>
      <c r="R583" s="1">
        <v>40</v>
      </c>
      <c r="S583" s="1">
        <v>24</v>
      </c>
    </row>
    <row r="584" spans="3:19" ht="14.25" customHeight="1" x14ac:dyDescent="0.15">
      <c r="C584" s="362">
        <f t="shared" si="45"/>
        <v>523</v>
      </c>
      <c r="D584" s="47" t="str">
        <f t="shared" si="43"/>
        <v/>
      </c>
      <c r="E584" s="526"/>
      <c r="F584" s="447"/>
      <c r="G584" s="345"/>
      <c r="H584" s="447"/>
      <c r="I584" s="411"/>
      <c r="J584" s="15"/>
      <c r="K584" s="15"/>
      <c r="L584" s="408" t="str">
        <f t="shared" si="46"/>
        <v/>
      </c>
      <c r="M584" s="459" t="str">
        <f t="shared" si="44"/>
        <v/>
      </c>
      <c r="N584" s="344"/>
      <c r="O584" s="344"/>
      <c r="P584" s="82"/>
      <c r="R584" s="1">
        <v>19.899999999999999</v>
      </c>
      <c r="S584" s="1">
        <v>2</v>
      </c>
    </row>
    <row r="585" spans="3:19" ht="14.25" customHeight="1" x14ac:dyDescent="0.15">
      <c r="C585" s="362">
        <f t="shared" si="45"/>
        <v>524</v>
      </c>
      <c r="D585" s="47" t="str">
        <f t="shared" si="43"/>
        <v/>
      </c>
      <c r="E585" s="526"/>
      <c r="F585" s="447"/>
      <c r="G585" s="345"/>
      <c r="H585" s="447"/>
      <c r="I585" s="411"/>
      <c r="J585" s="15"/>
      <c r="K585" s="15"/>
      <c r="L585" s="408" t="str">
        <f t="shared" si="46"/>
        <v/>
      </c>
      <c r="M585" s="459" t="str">
        <f t="shared" si="44"/>
        <v/>
      </c>
      <c r="N585" s="344"/>
      <c r="O585" s="344"/>
      <c r="P585" s="82"/>
      <c r="R585" s="1">
        <v>71</v>
      </c>
      <c r="S585" s="1">
        <v>4</v>
      </c>
    </row>
    <row r="586" spans="3:19" ht="14.25" customHeight="1" x14ac:dyDescent="0.15">
      <c r="C586" s="362">
        <f t="shared" si="45"/>
        <v>525</v>
      </c>
      <c r="D586" s="47" t="str">
        <f t="shared" si="43"/>
        <v/>
      </c>
      <c r="E586" s="526"/>
      <c r="F586" s="447"/>
      <c r="G586" s="345"/>
      <c r="H586" s="447"/>
      <c r="I586" s="411"/>
      <c r="J586" s="15"/>
      <c r="K586" s="15"/>
      <c r="L586" s="408" t="str">
        <f t="shared" si="46"/>
        <v/>
      </c>
      <c r="M586" s="459" t="str">
        <f t="shared" si="44"/>
        <v/>
      </c>
      <c r="N586" s="344"/>
      <c r="O586" s="344"/>
      <c r="P586" s="82"/>
      <c r="R586" s="1">
        <v>30</v>
      </c>
      <c r="S586" s="1">
        <v>30</v>
      </c>
    </row>
    <row r="587" spans="3:19" ht="14.25" customHeight="1" x14ac:dyDescent="0.15">
      <c r="C587" s="362">
        <f t="shared" si="45"/>
        <v>526</v>
      </c>
      <c r="D587" s="47" t="str">
        <f t="shared" si="43"/>
        <v/>
      </c>
      <c r="E587" s="526"/>
      <c r="F587" s="447"/>
      <c r="G587" s="345"/>
      <c r="H587" s="447"/>
      <c r="I587" s="411"/>
      <c r="J587" s="15"/>
      <c r="K587" s="15"/>
      <c r="L587" s="408" t="str">
        <f t="shared" si="46"/>
        <v/>
      </c>
      <c r="M587" s="459" t="str">
        <f t="shared" si="44"/>
        <v/>
      </c>
      <c r="N587" s="344"/>
      <c r="O587" s="344"/>
      <c r="P587" s="82"/>
      <c r="R587" s="1">
        <v>25</v>
      </c>
      <c r="S587" s="1">
        <v>30</v>
      </c>
    </row>
    <row r="588" spans="3:19" ht="14.25" customHeight="1" x14ac:dyDescent="0.15">
      <c r="C588" s="362">
        <f t="shared" si="45"/>
        <v>527</v>
      </c>
      <c r="D588" s="47" t="str">
        <f t="shared" si="43"/>
        <v/>
      </c>
      <c r="E588" s="526"/>
      <c r="F588" s="447"/>
      <c r="G588" s="345"/>
      <c r="H588" s="447"/>
      <c r="I588" s="411"/>
      <c r="J588" s="15"/>
      <c r="K588" s="15"/>
      <c r="L588" s="408" t="str">
        <f t="shared" si="46"/>
        <v/>
      </c>
      <c r="M588" s="459" t="str">
        <f t="shared" si="44"/>
        <v/>
      </c>
      <c r="N588" s="344"/>
      <c r="O588" s="344"/>
      <c r="P588" s="82"/>
      <c r="R588" s="1" t="s">
        <v>589</v>
      </c>
      <c r="S588" s="1" t="s">
        <v>589</v>
      </c>
    </row>
    <row r="589" spans="3:19" ht="14.25" customHeight="1" x14ac:dyDescent="0.15">
      <c r="C589" s="362">
        <f t="shared" si="45"/>
        <v>528</v>
      </c>
      <c r="D589" s="47" t="str">
        <f t="shared" si="43"/>
        <v/>
      </c>
      <c r="E589" s="526"/>
      <c r="F589" s="447"/>
      <c r="G589" s="345"/>
      <c r="H589" s="447"/>
      <c r="I589" s="411"/>
      <c r="J589" s="15" t="s">
        <v>589</v>
      </c>
      <c r="K589" s="15" t="s">
        <v>589</v>
      </c>
      <c r="L589" s="408" t="str">
        <f t="shared" si="46"/>
        <v/>
      </c>
      <c r="M589" s="459" t="str">
        <f t="shared" si="44"/>
        <v/>
      </c>
      <c r="N589" s="344"/>
      <c r="O589" s="344"/>
      <c r="P589" s="82"/>
    </row>
    <row r="590" spans="3:19" ht="14.25" customHeight="1" x14ac:dyDescent="0.15">
      <c r="C590" s="362">
        <f t="shared" si="45"/>
        <v>529</v>
      </c>
      <c r="D590" s="47" t="str">
        <f t="shared" si="43"/>
        <v/>
      </c>
      <c r="E590" s="526"/>
      <c r="F590" s="447"/>
      <c r="G590" s="345"/>
      <c r="H590" s="447"/>
      <c r="I590" s="411"/>
      <c r="J590" s="15" t="s">
        <v>589</v>
      </c>
      <c r="K590" s="15" t="s">
        <v>589</v>
      </c>
      <c r="L590" s="408" t="str">
        <f t="shared" si="46"/>
        <v/>
      </c>
      <c r="M590" s="459" t="str">
        <f t="shared" si="44"/>
        <v/>
      </c>
      <c r="N590" s="344"/>
      <c r="O590" s="344"/>
      <c r="P590" s="82"/>
    </row>
    <row r="591" spans="3:19" ht="14.25" customHeight="1" x14ac:dyDescent="0.15">
      <c r="C591" s="362">
        <f t="shared" si="45"/>
        <v>530</v>
      </c>
      <c r="D591" s="47" t="str">
        <f t="shared" si="43"/>
        <v/>
      </c>
      <c r="E591" s="526"/>
      <c r="F591" s="447"/>
      <c r="G591" s="345"/>
      <c r="H591" s="447"/>
      <c r="I591" s="411"/>
      <c r="J591" s="15" t="s">
        <v>589</v>
      </c>
      <c r="K591" s="15" t="s">
        <v>589</v>
      </c>
      <c r="L591" s="408" t="str">
        <f t="shared" si="46"/>
        <v/>
      </c>
      <c r="M591" s="459" t="str">
        <f t="shared" si="44"/>
        <v/>
      </c>
      <c r="N591" s="344"/>
      <c r="O591" s="344"/>
      <c r="P591" s="82"/>
    </row>
    <row r="592" spans="3:19" ht="14.25" customHeight="1" x14ac:dyDescent="0.15">
      <c r="C592" s="362">
        <f t="shared" si="45"/>
        <v>531</v>
      </c>
      <c r="D592" s="47" t="str">
        <f t="shared" si="43"/>
        <v/>
      </c>
      <c r="E592" s="526"/>
      <c r="F592" s="447"/>
      <c r="G592" s="345"/>
      <c r="H592" s="447"/>
      <c r="I592" s="411"/>
      <c r="J592" s="15" t="s">
        <v>589</v>
      </c>
      <c r="K592" s="15" t="s">
        <v>589</v>
      </c>
      <c r="L592" s="408" t="str">
        <f t="shared" si="46"/>
        <v/>
      </c>
      <c r="M592" s="459" t="str">
        <f t="shared" si="44"/>
        <v/>
      </c>
      <c r="N592" s="344"/>
      <c r="O592" s="344"/>
      <c r="P592" s="82"/>
    </row>
    <row r="593" spans="3:16" ht="14.25" customHeight="1" x14ac:dyDescent="0.15">
      <c r="C593" s="362">
        <f t="shared" si="45"/>
        <v>532</v>
      </c>
      <c r="D593" s="47" t="str">
        <f t="shared" si="43"/>
        <v/>
      </c>
      <c r="E593" s="526"/>
      <c r="F593" s="447"/>
      <c r="G593" s="345"/>
      <c r="H593" s="447"/>
      <c r="I593" s="411"/>
      <c r="J593" s="15" t="s">
        <v>589</v>
      </c>
      <c r="K593" s="15" t="s">
        <v>589</v>
      </c>
      <c r="L593" s="408" t="str">
        <f t="shared" si="46"/>
        <v/>
      </c>
      <c r="M593" s="459" t="str">
        <f t="shared" si="44"/>
        <v/>
      </c>
      <c r="N593" s="344"/>
      <c r="O593" s="344"/>
      <c r="P593" s="82"/>
    </row>
    <row r="594" spans="3:16" ht="14.25" customHeight="1" x14ac:dyDescent="0.15">
      <c r="C594" s="362">
        <f t="shared" si="45"/>
        <v>533</v>
      </c>
      <c r="D594" s="47" t="str">
        <f t="shared" si="43"/>
        <v/>
      </c>
      <c r="E594" s="526"/>
      <c r="F594" s="447"/>
      <c r="G594" s="345"/>
      <c r="H594" s="447"/>
      <c r="I594" s="411"/>
      <c r="J594" s="15" t="s">
        <v>589</v>
      </c>
      <c r="K594" s="15" t="s">
        <v>589</v>
      </c>
      <c r="L594" s="408" t="str">
        <f t="shared" si="46"/>
        <v/>
      </c>
      <c r="M594" s="459" t="str">
        <f t="shared" si="44"/>
        <v/>
      </c>
      <c r="N594" s="344"/>
      <c r="O594" s="344"/>
      <c r="P594" s="82"/>
    </row>
    <row r="595" spans="3:16" ht="14.25" customHeight="1" x14ac:dyDescent="0.15">
      <c r="C595" s="362">
        <f t="shared" si="45"/>
        <v>534</v>
      </c>
      <c r="D595" s="47" t="str">
        <f t="shared" si="43"/>
        <v/>
      </c>
      <c r="E595" s="526"/>
      <c r="F595" s="447"/>
      <c r="G595" s="345"/>
      <c r="H595" s="447"/>
      <c r="I595" s="411"/>
      <c r="J595" s="15" t="s">
        <v>589</v>
      </c>
      <c r="K595" s="15" t="s">
        <v>589</v>
      </c>
      <c r="L595" s="408" t="str">
        <f t="shared" si="46"/>
        <v/>
      </c>
      <c r="M595" s="459" t="str">
        <f t="shared" si="44"/>
        <v/>
      </c>
      <c r="N595" s="344"/>
      <c r="O595" s="344"/>
      <c r="P595" s="82"/>
    </row>
    <row r="596" spans="3:16" ht="14.25" customHeight="1" x14ac:dyDescent="0.15">
      <c r="C596" s="362">
        <f t="shared" si="45"/>
        <v>535</v>
      </c>
      <c r="D596" s="47" t="str">
        <f t="shared" si="43"/>
        <v/>
      </c>
      <c r="E596" s="526"/>
      <c r="F596" s="447"/>
      <c r="G596" s="345"/>
      <c r="H596" s="447"/>
      <c r="I596" s="411"/>
      <c r="J596" s="15" t="s">
        <v>589</v>
      </c>
      <c r="K596" s="15" t="s">
        <v>589</v>
      </c>
      <c r="L596" s="408" t="str">
        <f t="shared" si="46"/>
        <v/>
      </c>
      <c r="M596" s="459" t="str">
        <f t="shared" si="44"/>
        <v/>
      </c>
      <c r="N596" s="344"/>
      <c r="O596" s="344"/>
      <c r="P596" s="82"/>
    </row>
    <row r="597" spans="3:16" ht="14.25" customHeight="1" x14ac:dyDescent="0.15">
      <c r="C597" s="362">
        <f t="shared" si="45"/>
        <v>536</v>
      </c>
      <c r="D597" s="47" t="str">
        <f t="shared" si="43"/>
        <v/>
      </c>
      <c r="E597" s="526"/>
      <c r="F597" s="447"/>
      <c r="G597" s="345"/>
      <c r="H597" s="447"/>
      <c r="I597" s="411"/>
      <c r="J597" s="15" t="s">
        <v>589</v>
      </c>
      <c r="K597" s="15" t="s">
        <v>589</v>
      </c>
      <c r="L597" s="408" t="str">
        <f t="shared" si="46"/>
        <v/>
      </c>
      <c r="M597" s="459" t="str">
        <f t="shared" si="44"/>
        <v/>
      </c>
      <c r="N597" s="344"/>
      <c r="O597" s="344"/>
      <c r="P597" s="82"/>
    </row>
    <row r="598" spans="3:16" ht="14.25" customHeight="1" x14ac:dyDescent="0.15">
      <c r="C598" s="362">
        <f t="shared" si="45"/>
        <v>537</v>
      </c>
      <c r="D598" s="47" t="str">
        <f t="shared" si="43"/>
        <v/>
      </c>
      <c r="E598" s="526"/>
      <c r="F598" s="447"/>
      <c r="G598" s="345"/>
      <c r="H598" s="447"/>
      <c r="I598" s="411"/>
      <c r="J598" s="15" t="s">
        <v>589</v>
      </c>
      <c r="K598" s="15" t="s">
        <v>589</v>
      </c>
      <c r="L598" s="408" t="str">
        <f t="shared" si="46"/>
        <v/>
      </c>
      <c r="M598" s="459" t="str">
        <f t="shared" si="44"/>
        <v/>
      </c>
      <c r="N598" s="344"/>
      <c r="O598" s="344"/>
      <c r="P598" s="82"/>
    </row>
    <row r="599" spans="3:16" ht="14.25" customHeight="1" x14ac:dyDescent="0.15">
      <c r="C599" s="362">
        <f t="shared" si="45"/>
        <v>538</v>
      </c>
      <c r="D599" s="47" t="str">
        <f t="shared" si="43"/>
        <v/>
      </c>
      <c r="E599" s="526"/>
      <c r="F599" s="447"/>
      <c r="G599" s="345"/>
      <c r="H599" s="447"/>
      <c r="I599" s="411"/>
      <c r="J599" s="15" t="s">
        <v>589</v>
      </c>
      <c r="K599" s="15" t="s">
        <v>589</v>
      </c>
      <c r="L599" s="408" t="str">
        <f t="shared" si="46"/>
        <v/>
      </c>
      <c r="M599" s="459" t="str">
        <f t="shared" si="44"/>
        <v/>
      </c>
      <c r="N599" s="344"/>
      <c r="O599" s="344"/>
      <c r="P599" s="82"/>
    </row>
    <row r="600" spans="3:16" ht="14.25" customHeight="1" x14ac:dyDescent="0.15">
      <c r="C600" s="362">
        <f t="shared" si="45"/>
        <v>539</v>
      </c>
      <c r="D600" s="47" t="str">
        <f t="shared" si="43"/>
        <v/>
      </c>
      <c r="E600" s="526"/>
      <c r="F600" s="447"/>
      <c r="G600" s="345"/>
      <c r="H600" s="447"/>
      <c r="I600" s="411"/>
      <c r="J600" s="15" t="s">
        <v>589</v>
      </c>
      <c r="K600" s="15" t="s">
        <v>589</v>
      </c>
      <c r="L600" s="408" t="str">
        <f t="shared" si="46"/>
        <v/>
      </c>
      <c r="M600" s="459" t="str">
        <f t="shared" si="44"/>
        <v/>
      </c>
      <c r="N600" s="344"/>
      <c r="O600" s="344"/>
      <c r="P600" s="82"/>
    </row>
    <row r="601" spans="3:16" ht="14.25" customHeight="1" x14ac:dyDescent="0.15">
      <c r="C601" s="362">
        <f t="shared" si="45"/>
        <v>540</v>
      </c>
      <c r="D601" s="47" t="str">
        <f t="shared" si="43"/>
        <v/>
      </c>
      <c r="E601" s="526"/>
      <c r="F601" s="447"/>
      <c r="G601" s="345"/>
      <c r="H601" s="447"/>
      <c r="I601" s="411"/>
      <c r="J601" s="15" t="s">
        <v>589</v>
      </c>
      <c r="K601" s="15" t="s">
        <v>589</v>
      </c>
      <c r="L601" s="408" t="str">
        <f t="shared" si="46"/>
        <v/>
      </c>
      <c r="M601" s="459" t="str">
        <f t="shared" si="44"/>
        <v/>
      </c>
      <c r="N601" s="344"/>
      <c r="O601" s="344"/>
      <c r="P601" s="82"/>
    </row>
    <row r="602" spans="3:16" ht="14.25" customHeight="1" x14ac:dyDescent="0.15">
      <c r="C602" s="362">
        <f t="shared" si="45"/>
        <v>541</v>
      </c>
      <c r="D602" s="47" t="str">
        <f t="shared" si="43"/>
        <v/>
      </c>
      <c r="E602" s="526"/>
      <c r="F602" s="447"/>
      <c r="G602" s="345"/>
      <c r="H602" s="447"/>
      <c r="I602" s="411"/>
      <c r="J602" s="15" t="s">
        <v>589</v>
      </c>
      <c r="K602" s="15" t="s">
        <v>589</v>
      </c>
      <c r="L602" s="408" t="str">
        <f t="shared" si="46"/>
        <v/>
      </c>
      <c r="M602" s="459" t="str">
        <f t="shared" si="44"/>
        <v/>
      </c>
      <c r="N602" s="344"/>
      <c r="O602" s="344"/>
      <c r="P602" s="82"/>
    </row>
    <row r="603" spans="3:16" ht="14.25" customHeight="1" x14ac:dyDescent="0.15">
      <c r="C603" s="362">
        <f t="shared" si="45"/>
        <v>542</v>
      </c>
      <c r="D603" s="47" t="str">
        <f t="shared" si="43"/>
        <v/>
      </c>
      <c r="E603" s="526"/>
      <c r="F603" s="447"/>
      <c r="G603" s="345"/>
      <c r="H603" s="447"/>
      <c r="I603" s="411"/>
      <c r="J603" s="15" t="s">
        <v>589</v>
      </c>
      <c r="K603" s="15" t="s">
        <v>589</v>
      </c>
      <c r="L603" s="408" t="str">
        <f t="shared" si="46"/>
        <v/>
      </c>
      <c r="M603" s="459" t="str">
        <f t="shared" si="44"/>
        <v/>
      </c>
      <c r="N603" s="344"/>
      <c r="O603" s="344"/>
      <c r="P603" s="82"/>
    </row>
    <row r="604" spans="3:16" ht="14.25" customHeight="1" x14ac:dyDescent="0.15">
      <c r="C604" s="362">
        <f t="shared" si="45"/>
        <v>543</v>
      </c>
      <c r="D604" s="47" t="str">
        <f t="shared" si="43"/>
        <v/>
      </c>
      <c r="E604" s="526"/>
      <c r="F604" s="447"/>
      <c r="G604" s="345"/>
      <c r="H604" s="447"/>
      <c r="I604" s="411"/>
      <c r="J604" s="15" t="s">
        <v>589</v>
      </c>
      <c r="K604" s="15" t="s">
        <v>589</v>
      </c>
      <c r="L604" s="408" t="str">
        <f t="shared" si="46"/>
        <v/>
      </c>
      <c r="M604" s="459" t="str">
        <f t="shared" si="44"/>
        <v/>
      </c>
      <c r="N604" s="344"/>
      <c r="O604" s="344"/>
      <c r="P604" s="82"/>
    </row>
    <row r="605" spans="3:16" ht="14.25" customHeight="1" x14ac:dyDescent="0.15">
      <c r="C605" s="362">
        <f t="shared" si="45"/>
        <v>544</v>
      </c>
      <c r="D605" s="47" t="str">
        <f t="shared" si="43"/>
        <v/>
      </c>
      <c r="E605" s="526"/>
      <c r="F605" s="447"/>
      <c r="G605" s="345"/>
      <c r="H605" s="447"/>
      <c r="I605" s="411"/>
      <c r="J605" s="15" t="s">
        <v>589</v>
      </c>
      <c r="K605" s="15" t="s">
        <v>589</v>
      </c>
      <c r="L605" s="408" t="str">
        <f t="shared" si="46"/>
        <v/>
      </c>
      <c r="M605" s="459" t="str">
        <f t="shared" si="44"/>
        <v/>
      </c>
      <c r="N605" s="344"/>
      <c r="O605" s="344"/>
      <c r="P605" s="82"/>
    </row>
    <row r="606" spans="3:16" ht="14.25" customHeight="1" x14ac:dyDescent="0.15">
      <c r="C606" s="362">
        <f t="shared" si="45"/>
        <v>545</v>
      </c>
      <c r="D606" s="47" t="str">
        <f t="shared" si="43"/>
        <v/>
      </c>
      <c r="E606" s="526"/>
      <c r="F606" s="447"/>
      <c r="G606" s="345"/>
      <c r="H606" s="447"/>
      <c r="I606" s="411"/>
      <c r="J606" s="15" t="s">
        <v>589</v>
      </c>
      <c r="K606" s="15" t="s">
        <v>589</v>
      </c>
      <c r="L606" s="408" t="str">
        <f t="shared" si="46"/>
        <v/>
      </c>
      <c r="M606" s="459" t="str">
        <f t="shared" si="44"/>
        <v/>
      </c>
      <c r="N606" s="344"/>
      <c r="O606" s="344"/>
      <c r="P606" s="82"/>
    </row>
    <row r="607" spans="3:16" ht="14.25" customHeight="1" x14ac:dyDescent="0.15">
      <c r="C607" s="362">
        <f t="shared" si="45"/>
        <v>546</v>
      </c>
      <c r="D607" s="47" t="str">
        <f t="shared" si="43"/>
        <v/>
      </c>
      <c r="E607" s="526"/>
      <c r="F607" s="447"/>
      <c r="G607" s="345"/>
      <c r="H607" s="447"/>
      <c r="I607" s="411"/>
      <c r="J607" s="15" t="s">
        <v>589</v>
      </c>
      <c r="K607" s="15" t="s">
        <v>589</v>
      </c>
      <c r="L607" s="408" t="str">
        <f t="shared" si="46"/>
        <v/>
      </c>
      <c r="M607" s="459" t="str">
        <f t="shared" si="44"/>
        <v/>
      </c>
      <c r="N607" s="344"/>
      <c r="O607" s="344"/>
      <c r="P607" s="82"/>
    </row>
    <row r="608" spans="3:16" ht="14.25" customHeight="1" x14ac:dyDescent="0.15">
      <c r="C608" s="362">
        <f t="shared" si="45"/>
        <v>547</v>
      </c>
      <c r="D608" s="47" t="str">
        <f t="shared" si="43"/>
        <v/>
      </c>
      <c r="E608" s="526"/>
      <c r="F608" s="447"/>
      <c r="G608" s="345"/>
      <c r="H608" s="447"/>
      <c r="I608" s="411"/>
      <c r="J608" s="15" t="s">
        <v>589</v>
      </c>
      <c r="K608" s="15" t="s">
        <v>589</v>
      </c>
      <c r="L608" s="408" t="str">
        <f t="shared" ref="L608:L639" si="47">IF(K608="","",J608*K608)</f>
        <v/>
      </c>
      <c r="M608" s="459" t="str">
        <f t="shared" si="44"/>
        <v/>
      </c>
      <c r="N608" s="344"/>
      <c r="O608" s="344"/>
      <c r="P608" s="82"/>
    </row>
    <row r="609" spans="3:16" ht="14.25" customHeight="1" x14ac:dyDescent="0.15">
      <c r="C609" s="362">
        <f t="shared" si="45"/>
        <v>548</v>
      </c>
      <c r="D609" s="47" t="str">
        <f t="shared" si="43"/>
        <v/>
      </c>
      <c r="E609" s="526"/>
      <c r="F609" s="447"/>
      <c r="G609" s="345"/>
      <c r="H609" s="447"/>
      <c r="I609" s="411"/>
      <c r="J609" s="15" t="s">
        <v>589</v>
      </c>
      <c r="K609" s="15" t="s">
        <v>589</v>
      </c>
      <c r="L609" s="408" t="str">
        <f t="shared" si="47"/>
        <v/>
      </c>
      <c r="M609" s="459" t="str">
        <f t="shared" si="44"/>
        <v/>
      </c>
      <c r="N609" s="344"/>
      <c r="O609" s="344"/>
      <c r="P609" s="82"/>
    </row>
    <row r="610" spans="3:16" ht="14.25" customHeight="1" x14ac:dyDescent="0.15">
      <c r="C610" s="362">
        <f t="shared" si="45"/>
        <v>549</v>
      </c>
      <c r="D610" s="47" t="str">
        <f t="shared" si="43"/>
        <v/>
      </c>
      <c r="E610" s="526"/>
      <c r="F610" s="447"/>
      <c r="G610" s="345"/>
      <c r="H610" s="447"/>
      <c r="I610" s="411"/>
      <c r="J610" s="15" t="s">
        <v>589</v>
      </c>
      <c r="K610" s="15" t="s">
        <v>589</v>
      </c>
      <c r="L610" s="408" t="str">
        <f t="shared" si="47"/>
        <v/>
      </c>
      <c r="M610" s="459" t="str">
        <f t="shared" si="44"/>
        <v/>
      </c>
      <c r="N610" s="344"/>
      <c r="O610" s="344"/>
      <c r="P610" s="82"/>
    </row>
    <row r="611" spans="3:16" ht="14.25" customHeight="1" x14ac:dyDescent="0.15">
      <c r="C611" s="362">
        <f t="shared" si="45"/>
        <v>550</v>
      </c>
      <c r="D611" s="47" t="str">
        <f t="shared" si="43"/>
        <v/>
      </c>
      <c r="E611" s="526"/>
      <c r="F611" s="447"/>
      <c r="G611" s="345"/>
      <c r="H611" s="447"/>
      <c r="I611" s="411"/>
      <c r="J611" s="15" t="s">
        <v>589</v>
      </c>
      <c r="K611" s="15" t="s">
        <v>589</v>
      </c>
      <c r="L611" s="408" t="str">
        <f t="shared" si="47"/>
        <v/>
      </c>
      <c r="M611" s="459" t="str">
        <f t="shared" si="44"/>
        <v/>
      </c>
      <c r="N611" s="344"/>
      <c r="O611" s="344"/>
      <c r="P611" s="82"/>
    </row>
    <row r="612" spans="3:16" ht="14.25" customHeight="1" x14ac:dyDescent="0.15">
      <c r="C612" s="362">
        <f t="shared" si="45"/>
        <v>551</v>
      </c>
      <c r="D612" s="47" t="str">
        <f t="shared" si="43"/>
        <v/>
      </c>
      <c r="E612" s="526"/>
      <c r="F612" s="447"/>
      <c r="G612" s="345"/>
      <c r="H612" s="447"/>
      <c r="I612" s="411"/>
      <c r="J612" s="15" t="s">
        <v>589</v>
      </c>
      <c r="K612" s="15" t="s">
        <v>589</v>
      </c>
      <c r="L612" s="408" t="str">
        <f t="shared" si="47"/>
        <v/>
      </c>
      <c r="M612" s="459" t="str">
        <f t="shared" si="44"/>
        <v/>
      </c>
      <c r="N612" s="344"/>
      <c r="O612" s="344"/>
      <c r="P612" s="82"/>
    </row>
    <row r="613" spans="3:16" ht="14.25" customHeight="1" x14ac:dyDescent="0.15">
      <c r="C613" s="362">
        <f t="shared" si="45"/>
        <v>552</v>
      </c>
      <c r="D613" s="47" t="str">
        <f t="shared" si="43"/>
        <v/>
      </c>
      <c r="E613" s="526"/>
      <c r="F613" s="447"/>
      <c r="G613" s="345"/>
      <c r="H613" s="447"/>
      <c r="I613" s="411"/>
      <c r="J613" s="15" t="s">
        <v>589</v>
      </c>
      <c r="K613" s="15" t="s">
        <v>589</v>
      </c>
      <c r="L613" s="408" t="str">
        <f t="shared" si="47"/>
        <v/>
      </c>
      <c r="M613" s="459" t="str">
        <f t="shared" si="44"/>
        <v/>
      </c>
      <c r="N613" s="344"/>
      <c r="O613" s="344"/>
      <c r="P613" s="82"/>
    </row>
    <row r="614" spans="3:16" ht="14.25" customHeight="1" x14ac:dyDescent="0.15">
      <c r="C614" s="362">
        <f t="shared" si="45"/>
        <v>553</v>
      </c>
      <c r="D614" s="47" t="str">
        <f t="shared" si="43"/>
        <v/>
      </c>
      <c r="E614" s="526"/>
      <c r="F614" s="447"/>
      <c r="G614" s="345"/>
      <c r="H614" s="447"/>
      <c r="I614" s="411"/>
      <c r="J614" s="15" t="s">
        <v>589</v>
      </c>
      <c r="K614" s="15" t="s">
        <v>589</v>
      </c>
      <c r="L614" s="408" t="str">
        <f t="shared" si="47"/>
        <v/>
      </c>
      <c r="M614" s="459" t="str">
        <f t="shared" si="44"/>
        <v/>
      </c>
      <c r="N614" s="344"/>
      <c r="O614" s="344"/>
      <c r="P614" s="82"/>
    </row>
    <row r="615" spans="3:16" ht="14.25" customHeight="1" x14ac:dyDescent="0.15">
      <c r="C615" s="362">
        <f t="shared" si="45"/>
        <v>554</v>
      </c>
      <c r="D615" s="47" t="str">
        <f t="shared" si="43"/>
        <v/>
      </c>
      <c r="E615" s="526"/>
      <c r="F615" s="447"/>
      <c r="G615" s="345"/>
      <c r="H615" s="447"/>
      <c r="I615" s="411"/>
      <c r="J615" s="15" t="s">
        <v>589</v>
      </c>
      <c r="K615" s="15" t="s">
        <v>589</v>
      </c>
      <c r="L615" s="408" t="str">
        <f t="shared" si="47"/>
        <v/>
      </c>
      <c r="M615" s="459" t="str">
        <f t="shared" si="44"/>
        <v/>
      </c>
      <c r="N615" s="344"/>
      <c r="O615" s="344"/>
      <c r="P615" s="82"/>
    </row>
    <row r="616" spans="3:16" ht="14.25" customHeight="1" x14ac:dyDescent="0.15">
      <c r="C616" s="362">
        <f t="shared" si="45"/>
        <v>555</v>
      </c>
      <c r="D616" s="47" t="str">
        <f t="shared" si="43"/>
        <v/>
      </c>
      <c r="E616" s="526"/>
      <c r="F616" s="447"/>
      <c r="G616" s="345"/>
      <c r="H616" s="447"/>
      <c r="I616" s="411"/>
      <c r="J616" s="15" t="s">
        <v>589</v>
      </c>
      <c r="K616" s="15" t="s">
        <v>589</v>
      </c>
      <c r="L616" s="408" t="str">
        <f t="shared" si="47"/>
        <v/>
      </c>
      <c r="M616" s="459" t="str">
        <f t="shared" si="44"/>
        <v/>
      </c>
      <c r="N616" s="344"/>
      <c r="O616" s="344"/>
      <c r="P616" s="82"/>
    </row>
    <row r="617" spans="3:16" ht="14.25" customHeight="1" x14ac:dyDescent="0.15">
      <c r="C617" s="362">
        <f t="shared" si="45"/>
        <v>556</v>
      </c>
      <c r="D617" s="47" t="str">
        <f t="shared" si="43"/>
        <v/>
      </c>
      <c r="E617" s="526"/>
      <c r="F617" s="447"/>
      <c r="G617" s="345"/>
      <c r="H617" s="447"/>
      <c r="I617" s="411"/>
      <c r="J617" s="15" t="s">
        <v>589</v>
      </c>
      <c r="K617" s="15" t="s">
        <v>589</v>
      </c>
      <c r="L617" s="408" t="str">
        <f t="shared" si="47"/>
        <v/>
      </c>
      <c r="M617" s="459" t="str">
        <f t="shared" si="44"/>
        <v/>
      </c>
      <c r="N617" s="344"/>
      <c r="O617" s="344"/>
      <c r="P617" s="82"/>
    </row>
    <row r="618" spans="3:16" ht="14.25" customHeight="1" x14ac:dyDescent="0.15">
      <c r="C618" s="362">
        <f t="shared" si="45"/>
        <v>557</v>
      </c>
      <c r="D618" s="47" t="str">
        <f t="shared" si="43"/>
        <v/>
      </c>
      <c r="E618" s="526"/>
      <c r="F618" s="447"/>
      <c r="G618" s="345"/>
      <c r="H618" s="447"/>
      <c r="I618" s="411"/>
      <c r="J618" s="15" t="s">
        <v>589</v>
      </c>
      <c r="K618" s="15" t="s">
        <v>589</v>
      </c>
      <c r="L618" s="408" t="str">
        <f t="shared" si="47"/>
        <v/>
      </c>
      <c r="M618" s="459" t="str">
        <f t="shared" si="44"/>
        <v/>
      </c>
      <c r="N618" s="344"/>
      <c r="O618" s="344"/>
      <c r="P618" s="82"/>
    </row>
    <row r="619" spans="3:16" ht="14.25" customHeight="1" x14ac:dyDescent="0.15">
      <c r="C619" s="362">
        <f t="shared" si="45"/>
        <v>558</v>
      </c>
      <c r="D619" s="47" t="str">
        <f t="shared" si="43"/>
        <v/>
      </c>
      <c r="E619" s="526"/>
      <c r="F619" s="447"/>
      <c r="G619" s="345"/>
      <c r="H619" s="447"/>
      <c r="I619" s="411"/>
      <c r="J619" s="15" t="s">
        <v>589</v>
      </c>
      <c r="K619" s="15" t="s">
        <v>589</v>
      </c>
      <c r="L619" s="408" t="str">
        <f t="shared" si="47"/>
        <v/>
      </c>
      <c r="M619" s="459" t="str">
        <f t="shared" si="44"/>
        <v/>
      </c>
      <c r="N619" s="344"/>
      <c r="O619" s="344"/>
      <c r="P619" s="82"/>
    </row>
    <row r="620" spans="3:16" ht="14.25" customHeight="1" x14ac:dyDescent="0.15">
      <c r="C620" s="362">
        <f t="shared" si="45"/>
        <v>559</v>
      </c>
      <c r="D620" s="47" t="str">
        <f t="shared" si="43"/>
        <v/>
      </c>
      <c r="E620" s="526"/>
      <c r="F620" s="447"/>
      <c r="G620" s="345"/>
      <c r="H620" s="447"/>
      <c r="I620" s="411"/>
      <c r="J620" s="15" t="s">
        <v>589</v>
      </c>
      <c r="K620" s="15" t="s">
        <v>589</v>
      </c>
      <c r="L620" s="408" t="str">
        <f t="shared" si="47"/>
        <v/>
      </c>
      <c r="M620" s="459" t="str">
        <f t="shared" si="44"/>
        <v/>
      </c>
      <c r="N620" s="344"/>
      <c r="O620" s="344"/>
      <c r="P620" s="82"/>
    </row>
    <row r="621" spans="3:16" ht="14.25" customHeight="1" x14ac:dyDescent="0.15">
      <c r="C621" s="362">
        <f t="shared" si="45"/>
        <v>560</v>
      </c>
      <c r="D621" s="47" t="str">
        <f t="shared" si="43"/>
        <v/>
      </c>
      <c r="E621" s="526"/>
      <c r="F621" s="447"/>
      <c r="G621" s="345"/>
      <c r="H621" s="447"/>
      <c r="I621" s="411"/>
      <c r="J621" s="15" t="s">
        <v>589</v>
      </c>
      <c r="K621" s="15" t="s">
        <v>589</v>
      </c>
      <c r="L621" s="408" t="str">
        <f t="shared" si="47"/>
        <v/>
      </c>
      <c r="M621" s="459" t="str">
        <f t="shared" si="44"/>
        <v/>
      </c>
      <c r="N621" s="344"/>
      <c r="O621" s="344"/>
      <c r="P621" s="82"/>
    </row>
    <row r="622" spans="3:16" ht="14.25" customHeight="1" x14ac:dyDescent="0.15">
      <c r="C622" s="362">
        <f t="shared" si="45"/>
        <v>561</v>
      </c>
      <c r="D622" s="47" t="str">
        <f t="shared" si="43"/>
        <v/>
      </c>
      <c r="E622" s="526"/>
      <c r="F622" s="447"/>
      <c r="G622" s="345"/>
      <c r="H622" s="447"/>
      <c r="I622" s="411"/>
      <c r="J622" s="15" t="s">
        <v>589</v>
      </c>
      <c r="K622" s="15" t="s">
        <v>589</v>
      </c>
      <c r="L622" s="408" t="str">
        <f t="shared" si="47"/>
        <v/>
      </c>
      <c r="M622" s="459" t="str">
        <f t="shared" si="44"/>
        <v/>
      </c>
      <c r="N622" s="344"/>
      <c r="O622" s="344"/>
      <c r="P622" s="82"/>
    </row>
    <row r="623" spans="3:16" ht="14.25" customHeight="1" x14ac:dyDescent="0.15">
      <c r="C623" s="362">
        <f t="shared" si="45"/>
        <v>562</v>
      </c>
      <c r="D623" s="47" t="str">
        <f t="shared" si="43"/>
        <v/>
      </c>
      <c r="E623" s="526"/>
      <c r="F623" s="447"/>
      <c r="G623" s="345"/>
      <c r="H623" s="447"/>
      <c r="I623" s="411"/>
      <c r="J623" s="15" t="s">
        <v>589</v>
      </c>
      <c r="K623" s="15" t="s">
        <v>589</v>
      </c>
      <c r="L623" s="408" t="str">
        <f t="shared" si="47"/>
        <v/>
      </c>
      <c r="M623" s="459" t="str">
        <f t="shared" si="44"/>
        <v/>
      </c>
      <c r="N623" s="344"/>
      <c r="O623" s="344"/>
      <c r="P623" s="82"/>
    </row>
    <row r="624" spans="3:16" ht="14.25" customHeight="1" x14ac:dyDescent="0.15">
      <c r="C624" s="362">
        <f t="shared" si="45"/>
        <v>563</v>
      </c>
      <c r="D624" s="47" t="str">
        <f t="shared" si="43"/>
        <v/>
      </c>
      <c r="E624" s="526"/>
      <c r="F624" s="447"/>
      <c r="G624" s="345"/>
      <c r="H624" s="447"/>
      <c r="I624" s="411"/>
      <c r="J624" s="15" t="s">
        <v>589</v>
      </c>
      <c r="K624" s="15" t="s">
        <v>589</v>
      </c>
      <c r="L624" s="408" t="str">
        <f t="shared" si="47"/>
        <v/>
      </c>
      <c r="M624" s="459" t="str">
        <f t="shared" si="44"/>
        <v/>
      </c>
      <c r="N624" s="344"/>
      <c r="O624" s="344"/>
      <c r="P624" s="82"/>
    </row>
    <row r="625" spans="3:16" ht="14.25" customHeight="1" x14ac:dyDescent="0.15">
      <c r="C625" s="362">
        <f t="shared" si="45"/>
        <v>564</v>
      </c>
      <c r="D625" s="47" t="str">
        <f t="shared" si="43"/>
        <v/>
      </c>
      <c r="E625" s="526"/>
      <c r="F625" s="447"/>
      <c r="G625" s="345"/>
      <c r="H625" s="447"/>
      <c r="I625" s="411"/>
      <c r="J625" s="15" t="s">
        <v>589</v>
      </c>
      <c r="K625" s="15" t="s">
        <v>589</v>
      </c>
      <c r="L625" s="408" t="str">
        <f t="shared" si="47"/>
        <v/>
      </c>
      <c r="M625" s="459" t="str">
        <f t="shared" si="44"/>
        <v/>
      </c>
      <c r="N625" s="344"/>
      <c r="O625" s="344"/>
      <c r="P625" s="82"/>
    </row>
    <row r="626" spans="3:16" ht="14.25" customHeight="1" x14ac:dyDescent="0.15">
      <c r="C626" s="362">
        <f t="shared" si="45"/>
        <v>565</v>
      </c>
      <c r="D626" s="47" t="str">
        <f t="shared" si="43"/>
        <v/>
      </c>
      <c r="E626" s="526"/>
      <c r="F626" s="447"/>
      <c r="G626" s="345"/>
      <c r="H626" s="447"/>
      <c r="I626" s="411"/>
      <c r="J626" s="15" t="s">
        <v>589</v>
      </c>
      <c r="K626" s="15" t="s">
        <v>589</v>
      </c>
      <c r="L626" s="408" t="str">
        <f t="shared" si="47"/>
        <v/>
      </c>
      <c r="M626" s="459" t="str">
        <f t="shared" si="44"/>
        <v/>
      </c>
      <c r="N626" s="344"/>
      <c r="O626" s="344"/>
      <c r="P626" s="82"/>
    </row>
    <row r="627" spans="3:16" ht="14.25" customHeight="1" x14ac:dyDescent="0.15">
      <c r="C627" s="362">
        <f t="shared" si="45"/>
        <v>566</v>
      </c>
      <c r="D627" s="47" t="str">
        <f t="shared" si="43"/>
        <v/>
      </c>
      <c r="E627" s="526"/>
      <c r="F627" s="447"/>
      <c r="G627" s="345"/>
      <c r="H627" s="447"/>
      <c r="I627" s="411"/>
      <c r="J627" s="15" t="s">
        <v>589</v>
      </c>
      <c r="K627" s="15" t="s">
        <v>589</v>
      </c>
      <c r="L627" s="408" t="str">
        <f t="shared" si="47"/>
        <v/>
      </c>
      <c r="M627" s="459" t="str">
        <f t="shared" si="44"/>
        <v/>
      </c>
      <c r="N627" s="344"/>
      <c r="O627" s="344"/>
      <c r="P627" s="82"/>
    </row>
    <row r="628" spans="3:16" ht="14.25" customHeight="1" x14ac:dyDescent="0.15">
      <c r="C628" s="362">
        <f t="shared" si="45"/>
        <v>567</v>
      </c>
      <c r="D628" s="47" t="str">
        <f t="shared" si="43"/>
        <v/>
      </c>
      <c r="E628" s="526"/>
      <c r="F628" s="447"/>
      <c r="G628" s="345"/>
      <c r="H628" s="447"/>
      <c r="I628" s="411"/>
      <c r="J628" s="15" t="s">
        <v>589</v>
      </c>
      <c r="K628" s="15" t="s">
        <v>589</v>
      </c>
      <c r="L628" s="408" t="str">
        <f t="shared" si="47"/>
        <v/>
      </c>
      <c r="M628" s="459" t="str">
        <f t="shared" si="44"/>
        <v/>
      </c>
      <c r="N628" s="344"/>
      <c r="O628" s="344"/>
      <c r="P628" s="82"/>
    </row>
    <row r="629" spans="3:16" ht="14.25" customHeight="1" x14ac:dyDescent="0.15">
      <c r="C629" s="362">
        <f t="shared" si="45"/>
        <v>568</v>
      </c>
      <c r="D629" s="47" t="str">
        <f t="shared" si="43"/>
        <v/>
      </c>
      <c r="E629" s="526"/>
      <c r="F629" s="447"/>
      <c r="G629" s="345"/>
      <c r="H629" s="447"/>
      <c r="I629" s="411"/>
      <c r="J629" s="15" t="s">
        <v>589</v>
      </c>
      <c r="K629" s="15" t="s">
        <v>589</v>
      </c>
      <c r="L629" s="408" t="str">
        <f t="shared" si="47"/>
        <v/>
      </c>
      <c r="M629" s="459" t="str">
        <f t="shared" si="44"/>
        <v/>
      </c>
      <c r="N629" s="344"/>
      <c r="O629" s="344"/>
      <c r="P629" s="82"/>
    </row>
    <row r="630" spans="3:16" ht="14.25" customHeight="1" x14ac:dyDescent="0.15">
      <c r="C630" s="362">
        <f t="shared" si="45"/>
        <v>569</v>
      </c>
      <c r="D630" s="47" t="str">
        <f t="shared" si="43"/>
        <v/>
      </c>
      <c r="E630" s="526"/>
      <c r="F630" s="447"/>
      <c r="G630" s="345"/>
      <c r="H630" s="447"/>
      <c r="I630" s="411"/>
      <c r="J630" s="15" t="s">
        <v>589</v>
      </c>
      <c r="K630" s="15" t="s">
        <v>589</v>
      </c>
      <c r="L630" s="408" t="str">
        <f t="shared" si="47"/>
        <v/>
      </c>
      <c r="M630" s="459" t="str">
        <f t="shared" si="44"/>
        <v/>
      </c>
      <c r="N630" s="344"/>
      <c r="O630" s="344"/>
      <c r="P630" s="82"/>
    </row>
    <row r="631" spans="3:16" ht="14.25" customHeight="1" x14ac:dyDescent="0.15">
      <c r="C631" s="362">
        <f t="shared" si="45"/>
        <v>570</v>
      </c>
      <c r="D631" s="47" t="str">
        <f t="shared" si="43"/>
        <v/>
      </c>
      <c r="E631" s="526"/>
      <c r="F631" s="447"/>
      <c r="G631" s="345"/>
      <c r="H631" s="447"/>
      <c r="I631" s="411"/>
      <c r="J631" s="15" t="s">
        <v>589</v>
      </c>
      <c r="K631" s="15" t="s">
        <v>589</v>
      </c>
      <c r="L631" s="408" t="str">
        <f t="shared" si="47"/>
        <v/>
      </c>
      <c r="M631" s="459" t="str">
        <f t="shared" si="44"/>
        <v/>
      </c>
      <c r="N631" s="344"/>
      <c r="O631" s="344"/>
      <c r="P631" s="82"/>
    </row>
    <row r="632" spans="3:16" ht="14.25" customHeight="1" x14ac:dyDescent="0.15">
      <c r="C632" s="362">
        <f t="shared" si="45"/>
        <v>571</v>
      </c>
      <c r="D632" s="47" t="str">
        <f t="shared" si="43"/>
        <v/>
      </c>
      <c r="E632" s="526"/>
      <c r="F632" s="447"/>
      <c r="G632" s="345"/>
      <c r="H632" s="447"/>
      <c r="I632" s="411"/>
      <c r="J632" s="15" t="s">
        <v>589</v>
      </c>
      <c r="K632" s="15" t="s">
        <v>589</v>
      </c>
      <c r="L632" s="408" t="str">
        <f t="shared" si="47"/>
        <v/>
      </c>
      <c r="M632" s="459" t="str">
        <f t="shared" si="44"/>
        <v/>
      </c>
      <c r="N632" s="344"/>
      <c r="O632" s="344"/>
      <c r="P632" s="82"/>
    </row>
    <row r="633" spans="3:16" ht="14.25" customHeight="1" x14ac:dyDescent="0.15">
      <c r="C633" s="362">
        <f t="shared" si="45"/>
        <v>572</v>
      </c>
      <c r="D633" s="47" t="str">
        <f t="shared" si="43"/>
        <v/>
      </c>
      <c r="E633" s="526"/>
      <c r="F633" s="447"/>
      <c r="G633" s="345"/>
      <c r="H633" s="447"/>
      <c r="I633" s="411"/>
      <c r="J633" s="15" t="s">
        <v>589</v>
      </c>
      <c r="K633" s="15" t="s">
        <v>589</v>
      </c>
      <c r="L633" s="408" t="str">
        <f t="shared" si="47"/>
        <v/>
      </c>
      <c r="M633" s="459" t="str">
        <f t="shared" si="44"/>
        <v/>
      </c>
      <c r="N633" s="344"/>
      <c r="O633" s="344"/>
      <c r="P633" s="82"/>
    </row>
    <row r="634" spans="3:16" ht="14.25" customHeight="1" x14ac:dyDescent="0.15">
      <c r="C634" s="362">
        <f t="shared" si="45"/>
        <v>573</v>
      </c>
      <c r="D634" s="47" t="str">
        <f t="shared" si="43"/>
        <v/>
      </c>
      <c r="E634" s="526"/>
      <c r="F634" s="447"/>
      <c r="G634" s="345"/>
      <c r="H634" s="447"/>
      <c r="I634" s="411"/>
      <c r="J634" s="15" t="s">
        <v>589</v>
      </c>
      <c r="K634" s="15" t="s">
        <v>589</v>
      </c>
      <c r="L634" s="408" t="str">
        <f t="shared" si="47"/>
        <v/>
      </c>
      <c r="M634" s="459" t="str">
        <f t="shared" si="44"/>
        <v/>
      </c>
      <c r="N634" s="344"/>
      <c r="O634" s="344"/>
      <c r="P634" s="82"/>
    </row>
    <row r="635" spans="3:16" ht="14.25" customHeight="1" x14ac:dyDescent="0.15">
      <c r="C635" s="362">
        <f t="shared" si="45"/>
        <v>574</v>
      </c>
      <c r="D635" s="47" t="str">
        <f t="shared" si="43"/>
        <v/>
      </c>
      <c r="E635" s="526"/>
      <c r="F635" s="447"/>
      <c r="G635" s="345"/>
      <c r="H635" s="447"/>
      <c r="I635" s="411"/>
      <c r="J635" s="15" t="s">
        <v>589</v>
      </c>
      <c r="K635" s="15" t="s">
        <v>589</v>
      </c>
      <c r="L635" s="408" t="str">
        <f t="shared" si="47"/>
        <v/>
      </c>
      <c r="M635" s="459" t="str">
        <f t="shared" si="44"/>
        <v/>
      </c>
      <c r="N635" s="344"/>
      <c r="O635" s="344"/>
      <c r="P635" s="82"/>
    </row>
    <row r="636" spans="3:16" ht="14.25" customHeight="1" x14ac:dyDescent="0.15">
      <c r="C636" s="362">
        <f t="shared" si="45"/>
        <v>575</v>
      </c>
      <c r="D636" s="47" t="str">
        <f t="shared" si="43"/>
        <v/>
      </c>
      <c r="E636" s="526"/>
      <c r="F636" s="447"/>
      <c r="G636" s="345"/>
      <c r="H636" s="447"/>
      <c r="I636" s="411"/>
      <c r="J636" s="15" t="s">
        <v>589</v>
      </c>
      <c r="K636" s="15" t="s">
        <v>589</v>
      </c>
      <c r="L636" s="408" t="str">
        <f t="shared" si="47"/>
        <v/>
      </c>
      <c r="M636" s="459" t="str">
        <f t="shared" si="44"/>
        <v/>
      </c>
      <c r="N636" s="344"/>
      <c r="O636" s="344"/>
      <c r="P636" s="82"/>
    </row>
    <row r="637" spans="3:16" ht="14.25" customHeight="1" x14ac:dyDescent="0.15">
      <c r="C637" s="362">
        <f t="shared" si="45"/>
        <v>576</v>
      </c>
      <c r="D637" s="47" t="str">
        <f t="shared" si="43"/>
        <v/>
      </c>
      <c r="E637" s="526"/>
      <c r="F637" s="447"/>
      <c r="G637" s="345"/>
      <c r="H637" s="447"/>
      <c r="I637" s="411"/>
      <c r="J637" s="15" t="s">
        <v>589</v>
      </c>
      <c r="K637" s="15" t="s">
        <v>589</v>
      </c>
      <c r="L637" s="408" t="str">
        <f t="shared" si="47"/>
        <v/>
      </c>
      <c r="M637" s="459" t="str">
        <f t="shared" si="44"/>
        <v/>
      </c>
      <c r="N637" s="344"/>
      <c r="O637" s="344"/>
      <c r="P637" s="82"/>
    </row>
    <row r="638" spans="3:16" ht="14.25" customHeight="1" x14ac:dyDescent="0.15">
      <c r="C638" s="362">
        <f t="shared" si="45"/>
        <v>577</v>
      </c>
      <c r="D638" s="47" t="str">
        <f t="shared" ref="D638:D701" si="48">IF(E638="","",IF(E638&lt;=$W$2,"○",""))</f>
        <v/>
      </c>
      <c r="E638" s="526"/>
      <c r="F638" s="447"/>
      <c r="G638" s="345"/>
      <c r="H638" s="447"/>
      <c r="I638" s="411"/>
      <c r="J638" s="15" t="s">
        <v>589</v>
      </c>
      <c r="K638" s="15" t="s">
        <v>589</v>
      </c>
      <c r="L638" s="408" t="str">
        <f t="shared" si="47"/>
        <v/>
      </c>
      <c r="M638" s="459" t="str">
        <f t="shared" ref="M638:M701" si="49">IF(I638="","",IF(HLOOKUP(I638,$U$5:$AI$7,2,FALSE)&gt;=0.8,"○",""))</f>
        <v/>
      </c>
      <c r="N638" s="344"/>
      <c r="O638" s="344"/>
      <c r="P638" s="82"/>
    </row>
    <row r="639" spans="3:16" ht="14.25" customHeight="1" x14ac:dyDescent="0.15">
      <c r="C639" s="362">
        <f t="shared" ref="C639:C702" si="50">C638+1</f>
        <v>578</v>
      </c>
      <c r="D639" s="47" t="str">
        <f t="shared" si="48"/>
        <v/>
      </c>
      <c r="E639" s="526"/>
      <c r="F639" s="447"/>
      <c r="G639" s="345"/>
      <c r="H639" s="447"/>
      <c r="I639" s="411"/>
      <c r="J639" s="15" t="s">
        <v>589</v>
      </c>
      <c r="K639" s="15" t="s">
        <v>589</v>
      </c>
      <c r="L639" s="408" t="str">
        <f t="shared" si="47"/>
        <v/>
      </c>
      <c r="M639" s="459" t="str">
        <f t="shared" si="49"/>
        <v/>
      </c>
      <c r="N639" s="344"/>
      <c r="O639" s="344"/>
      <c r="P639" s="82"/>
    </row>
    <row r="640" spans="3:16" ht="14.25" customHeight="1" x14ac:dyDescent="0.15">
      <c r="C640" s="362">
        <f t="shared" si="50"/>
        <v>579</v>
      </c>
      <c r="D640" s="47" t="str">
        <f t="shared" si="48"/>
        <v/>
      </c>
      <c r="E640" s="526"/>
      <c r="F640" s="447"/>
      <c r="G640" s="345"/>
      <c r="H640" s="447"/>
      <c r="I640" s="411"/>
      <c r="J640" s="15" t="s">
        <v>589</v>
      </c>
      <c r="K640" s="15" t="s">
        <v>589</v>
      </c>
      <c r="L640" s="408" t="str">
        <f t="shared" ref="L640:L671" si="51">IF(K640="","",J640*K640)</f>
        <v/>
      </c>
      <c r="M640" s="459" t="str">
        <f t="shared" si="49"/>
        <v/>
      </c>
      <c r="N640" s="344"/>
      <c r="O640" s="344"/>
      <c r="P640" s="82"/>
    </row>
    <row r="641" spans="3:16" ht="14.25" customHeight="1" x14ac:dyDescent="0.15">
      <c r="C641" s="362">
        <f t="shared" si="50"/>
        <v>580</v>
      </c>
      <c r="D641" s="47" t="str">
        <f t="shared" si="48"/>
        <v/>
      </c>
      <c r="E641" s="526"/>
      <c r="F641" s="447"/>
      <c r="G641" s="345"/>
      <c r="H641" s="447"/>
      <c r="I641" s="411"/>
      <c r="J641" s="15" t="s">
        <v>589</v>
      </c>
      <c r="K641" s="15" t="s">
        <v>589</v>
      </c>
      <c r="L641" s="408" t="str">
        <f t="shared" si="51"/>
        <v/>
      </c>
      <c r="M641" s="459" t="str">
        <f t="shared" si="49"/>
        <v/>
      </c>
      <c r="N641" s="344"/>
      <c r="O641" s="344"/>
      <c r="P641" s="82"/>
    </row>
    <row r="642" spans="3:16" ht="14.25" customHeight="1" x14ac:dyDescent="0.15">
      <c r="C642" s="362">
        <f t="shared" si="50"/>
        <v>581</v>
      </c>
      <c r="D642" s="47" t="str">
        <f t="shared" si="48"/>
        <v/>
      </c>
      <c r="E642" s="526"/>
      <c r="F642" s="447"/>
      <c r="G642" s="345"/>
      <c r="H642" s="447"/>
      <c r="I642" s="411"/>
      <c r="J642" s="15" t="s">
        <v>589</v>
      </c>
      <c r="K642" s="15" t="s">
        <v>589</v>
      </c>
      <c r="L642" s="408" t="str">
        <f t="shared" si="51"/>
        <v/>
      </c>
      <c r="M642" s="459" t="str">
        <f t="shared" si="49"/>
        <v/>
      </c>
      <c r="N642" s="344"/>
      <c r="O642" s="344"/>
      <c r="P642" s="82"/>
    </row>
    <row r="643" spans="3:16" ht="14.25" customHeight="1" x14ac:dyDescent="0.15">
      <c r="C643" s="362">
        <f t="shared" si="50"/>
        <v>582</v>
      </c>
      <c r="D643" s="47" t="str">
        <f t="shared" si="48"/>
        <v/>
      </c>
      <c r="E643" s="526"/>
      <c r="F643" s="447"/>
      <c r="G643" s="345"/>
      <c r="H643" s="447"/>
      <c r="I643" s="411"/>
      <c r="J643" s="15" t="s">
        <v>589</v>
      </c>
      <c r="K643" s="15" t="s">
        <v>589</v>
      </c>
      <c r="L643" s="408" t="str">
        <f t="shared" si="51"/>
        <v/>
      </c>
      <c r="M643" s="459" t="str">
        <f t="shared" si="49"/>
        <v/>
      </c>
      <c r="N643" s="344"/>
      <c r="O643" s="344"/>
      <c r="P643" s="82"/>
    </row>
    <row r="644" spans="3:16" ht="14.25" customHeight="1" x14ac:dyDescent="0.15">
      <c r="C644" s="362">
        <f t="shared" si="50"/>
        <v>583</v>
      </c>
      <c r="D644" s="47" t="str">
        <f t="shared" si="48"/>
        <v/>
      </c>
      <c r="E644" s="526"/>
      <c r="F644" s="447"/>
      <c r="G644" s="345"/>
      <c r="H644" s="447"/>
      <c r="I644" s="411"/>
      <c r="J644" s="15" t="s">
        <v>589</v>
      </c>
      <c r="K644" s="15" t="s">
        <v>589</v>
      </c>
      <c r="L644" s="408" t="str">
        <f t="shared" si="51"/>
        <v/>
      </c>
      <c r="M644" s="459" t="str">
        <f t="shared" si="49"/>
        <v/>
      </c>
      <c r="N644" s="344"/>
      <c r="O644" s="344"/>
      <c r="P644" s="82"/>
    </row>
    <row r="645" spans="3:16" ht="14.25" customHeight="1" x14ac:dyDescent="0.15">
      <c r="C645" s="362">
        <f t="shared" si="50"/>
        <v>584</v>
      </c>
      <c r="D645" s="47" t="str">
        <f t="shared" si="48"/>
        <v/>
      </c>
      <c r="E645" s="526"/>
      <c r="F645" s="447"/>
      <c r="G645" s="345"/>
      <c r="H645" s="447"/>
      <c r="I645" s="411"/>
      <c r="J645" s="15" t="s">
        <v>589</v>
      </c>
      <c r="K645" s="15" t="s">
        <v>589</v>
      </c>
      <c r="L645" s="408" t="str">
        <f t="shared" si="51"/>
        <v/>
      </c>
      <c r="M645" s="459" t="str">
        <f t="shared" si="49"/>
        <v/>
      </c>
      <c r="N645" s="344"/>
      <c r="O645" s="344"/>
      <c r="P645" s="82"/>
    </row>
    <row r="646" spans="3:16" ht="14.25" customHeight="1" x14ac:dyDescent="0.15">
      <c r="C646" s="362">
        <f t="shared" si="50"/>
        <v>585</v>
      </c>
      <c r="D646" s="47" t="str">
        <f t="shared" si="48"/>
        <v/>
      </c>
      <c r="E646" s="526"/>
      <c r="F646" s="447"/>
      <c r="G646" s="345"/>
      <c r="H646" s="447"/>
      <c r="I646" s="411"/>
      <c r="J646" s="15" t="s">
        <v>589</v>
      </c>
      <c r="K646" s="15" t="s">
        <v>589</v>
      </c>
      <c r="L646" s="408" t="str">
        <f t="shared" si="51"/>
        <v/>
      </c>
      <c r="M646" s="459" t="str">
        <f t="shared" si="49"/>
        <v/>
      </c>
      <c r="N646" s="344"/>
      <c r="O646" s="344"/>
      <c r="P646" s="82"/>
    </row>
    <row r="647" spans="3:16" ht="14.25" customHeight="1" x14ac:dyDescent="0.15">
      <c r="C647" s="362">
        <f t="shared" si="50"/>
        <v>586</v>
      </c>
      <c r="D647" s="47" t="str">
        <f t="shared" si="48"/>
        <v/>
      </c>
      <c r="E647" s="526"/>
      <c r="F647" s="447"/>
      <c r="G647" s="345"/>
      <c r="H647" s="447"/>
      <c r="I647" s="411"/>
      <c r="J647" s="15" t="s">
        <v>589</v>
      </c>
      <c r="K647" s="15" t="s">
        <v>589</v>
      </c>
      <c r="L647" s="408" t="str">
        <f t="shared" si="51"/>
        <v/>
      </c>
      <c r="M647" s="459" t="str">
        <f t="shared" si="49"/>
        <v/>
      </c>
      <c r="N647" s="344"/>
      <c r="O647" s="344"/>
      <c r="P647" s="82"/>
    </row>
    <row r="648" spans="3:16" ht="14.25" customHeight="1" x14ac:dyDescent="0.15">
      <c r="C648" s="362">
        <f t="shared" si="50"/>
        <v>587</v>
      </c>
      <c r="D648" s="47" t="str">
        <f t="shared" si="48"/>
        <v/>
      </c>
      <c r="E648" s="526"/>
      <c r="F648" s="447"/>
      <c r="G648" s="345"/>
      <c r="H648" s="447"/>
      <c r="I648" s="411"/>
      <c r="J648" s="15" t="s">
        <v>589</v>
      </c>
      <c r="K648" s="15" t="s">
        <v>589</v>
      </c>
      <c r="L648" s="408" t="str">
        <f t="shared" si="51"/>
        <v/>
      </c>
      <c r="M648" s="459" t="str">
        <f t="shared" si="49"/>
        <v/>
      </c>
      <c r="N648" s="344"/>
      <c r="O648" s="344"/>
      <c r="P648" s="82"/>
    </row>
    <row r="649" spans="3:16" ht="14.25" customHeight="1" x14ac:dyDescent="0.15">
      <c r="C649" s="362">
        <f t="shared" si="50"/>
        <v>588</v>
      </c>
      <c r="D649" s="47" t="str">
        <f t="shared" si="48"/>
        <v/>
      </c>
      <c r="E649" s="526"/>
      <c r="F649" s="447"/>
      <c r="G649" s="345"/>
      <c r="H649" s="447"/>
      <c r="I649" s="411"/>
      <c r="J649" s="15" t="s">
        <v>589</v>
      </c>
      <c r="K649" s="15" t="s">
        <v>589</v>
      </c>
      <c r="L649" s="408" t="str">
        <f t="shared" si="51"/>
        <v/>
      </c>
      <c r="M649" s="459" t="str">
        <f t="shared" si="49"/>
        <v/>
      </c>
      <c r="N649" s="344"/>
      <c r="O649" s="344"/>
      <c r="P649" s="82"/>
    </row>
    <row r="650" spans="3:16" ht="14.25" customHeight="1" x14ac:dyDescent="0.15">
      <c r="C650" s="362">
        <f t="shared" si="50"/>
        <v>589</v>
      </c>
      <c r="D650" s="47" t="str">
        <f t="shared" si="48"/>
        <v/>
      </c>
      <c r="E650" s="526"/>
      <c r="F650" s="447"/>
      <c r="G650" s="345"/>
      <c r="H650" s="447"/>
      <c r="I650" s="411"/>
      <c r="J650" s="15" t="s">
        <v>589</v>
      </c>
      <c r="K650" s="15" t="s">
        <v>589</v>
      </c>
      <c r="L650" s="408" t="str">
        <f t="shared" si="51"/>
        <v/>
      </c>
      <c r="M650" s="459" t="str">
        <f t="shared" si="49"/>
        <v/>
      </c>
      <c r="N650" s="344"/>
      <c r="O650" s="344"/>
      <c r="P650" s="82"/>
    </row>
    <row r="651" spans="3:16" ht="14.25" customHeight="1" x14ac:dyDescent="0.15">
      <c r="C651" s="362">
        <f t="shared" si="50"/>
        <v>590</v>
      </c>
      <c r="D651" s="47" t="str">
        <f t="shared" si="48"/>
        <v/>
      </c>
      <c r="E651" s="526"/>
      <c r="F651" s="447"/>
      <c r="G651" s="345"/>
      <c r="H651" s="447"/>
      <c r="I651" s="411"/>
      <c r="J651" s="15" t="s">
        <v>589</v>
      </c>
      <c r="K651" s="15" t="s">
        <v>589</v>
      </c>
      <c r="L651" s="408" t="str">
        <f t="shared" si="51"/>
        <v/>
      </c>
      <c r="M651" s="459" t="str">
        <f t="shared" si="49"/>
        <v/>
      </c>
      <c r="N651" s="344"/>
      <c r="O651" s="344"/>
      <c r="P651" s="82"/>
    </row>
    <row r="652" spans="3:16" ht="14.25" customHeight="1" x14ac:dyDescent="0.15">
      <c r="C652" s="362">
        <f t="shared" si="50"/>
        <v>591</v>
      </c>
      <c r="D652" s="47" t="str">
        <f t="shared" si="48"/>
        <v/>
      </c>
      <c r="E652" s="526"/>
      <c r="F652" s="447"/>
      <c r="G652" s="345"/>
      <c r="H652" s="447"/>
      <c r="I652" s="411"/>
      <c r="J652" s="15" t="s">
        <v>589</v>
      </c>
      <c r="K652" s="15" t="s">
        <v>589</v>
      </c>
      <c r="L652" s="408" t="str">
        <f t="shared" si="51"/>
        <v/>
      </c>
      <c r="M652" s="459" t="str">
        <f t="shared" si="49"/>
        <v/>
      </c>
      <c r="N652" s="344"/>
      <c r="O652" s="344"/>
      <c r="P652" s="82"/>
    </row>
    <row r="653" spans="3:16" ht="14.25" customHeight="1" x14ac:dyDescent="0.15">
      <c r="C653" s="362">
        <f t="shared" si="50"/>
        <v>592</v>
      </c>
      <c r="D653" s="47" t="str">
        <f t="shared" si="48"/>
        <v/>
      </c>
      <c r="E653" s="526"/>
      <c r="F653" s="447"/>
      <c r="G653" s="345"/>
      <c r="H653" s="447"/>
      <c r="I653" s="411"/>
      <c r="J653" s="15" t="s">
        <v>589</v>
      </c>
      <c r="K653" s="15" t="s">
        <v>589</v>
      </c>
      <c r="L653" s="408" t="str">
        <f t="shared" si="51"/>
        <v/>
      </c>
      <c r="M653" s="459" t="str">
        <f t="shared" si="49"/>
        <v/>
      </c>
      <c r="N653" s="344"/>
      <c r="O653" s="344"/>
      <c r="P653" s="82"/>
    </row>
    <row r="654" spans="3:16" ht="14.25" customHeight="1" x14ac:dyDescent="0.15">
      <c r="C654" s="362">
        <f t="shared" si="50"/>
        <v>593</v>
      </c>
      <c r="D654" s="47" t="str">
        <f t="shared" si="48"/>
        <v/>
      </c>
      <c r="E654" s="526"/>
      <c r="F654" s="447"/>
      <c r="G654" s="345"/>
      <c r="H654" s="447"/>
      <c r="I654" s="411"/>
      <c r="J654" s="15" t="s">
        <v>589</v>
      </c>
      <c r="K654" s="15" t="s">
        <v>589</v>
      </c>
      <c r="L654" s="408" t="str">
        <f t="shared" si="51"/>
        <v/>
      </c>
      <c r="M654" s="459" t="str">
        <f t="shared" si="49"/>
        <v/>
      </c>
      <c r="N654" s="344"/>
      <c r="O654" s="344"/>
      <c r="P654" s="82"/>
    </row>
    <row r="655" spans="3:16" ht="14.25" customHeight="1" x14ac:dyDescent="0.15">
      <c r="C655" s="362">
        <f t="shared" si="50"/>
        <v>594</v>
      </c>
      <c r="D655" s="47" t="str">
        <f t="shared" si="48"/>
        <v/>
      </c>
      <c r="E655" s="526"/>
      <c r="F655" s="447"/>
      <c r="G655" s="345"/>
      <c r="H655" s="447"/>
      <c r="I655" s="411"/>
      <c r="J655" s="15" t="s">
        <v>589</v>
      </c>
      <c r="K655" s="15" t="s">
        <v>589</v>
      </c>
      <c r="L655" s="408" t="str">
        <f t="shared" si="51"/>
        <v/>
      </c>
      <c r="M655" s="459" t="str">
        <f t="shared" si="49"/>
        <v/>
      </c>
      <c r="N655" s="344"/>
      <c r="O655" s="344"/>
      <c r="P655" s="82"/>
    </row>
    <row r="656" spans="3:16" ht="14.25" customHeight="1" x14ac:dyDescent="0.15">
      <c r="C656" s="362">
        <f t="shared" si="50"/>
        <v>595</v>
      </c>
      <c r="D656" s="47" t="str">
        <f t="shared" si="48"/>
        <v/>
      </c>
      <c r="E656" s="526"/>
      <c r="F656" s="447"/>
      <c r="G656" s="345"/>
      <c r="H656" s="447"/>
      <c r="I656" s="411"/>
      <c r="J656" s="15" t="s">
        <v>589</v>
      </c>
      <c r="K656" s="15" t="s">
        <v>589</v>
      </c>
      <c r="L656" s="408" t="str">
        <f t="shared" si="51"/>
        <v/>
      </c>
      <c r="M656" s="459" t="str">
        <f t="shared" si="49"/>
        <v/>
      </c>
      <c r="N656" s="344"/>
      <c r="O656" s="344"/>
      <c r="P656" s="82"/>
    </row>
    <row r="657" spans="3:16" ht="14.25" customHeight="1" x14ac:dyDescent="0.15">
      <c r="C657" s="362">
        <f t="shared" si="50"/>
        <v>596</v>
      </c>
      <c r="D657" s="47" t="str">
        <f t="shared" si="48"/>
        <v/>
      </c>
      <c r="E657" s="526"/>
      <c r="F657" s="447"/>
      <c r="G657" s="345"/>
      <c r="H657" s="447"/>
      <c r="I657" s="411"/>
      <c r="J657" s="15" t="s">
        <v>589</v>
      </c>
      <c r="K657" s="15" t="s">
        <v>589</v>
      </c>
      <c r="L657" s="408" t="str">
        <f t="shared" si="51"/>
        <v/>
      </c>
      <c r="M657" s="459" t="str">
        <f t="shared" si="49"/>
        <v/>
      </c>
      <c r="N657" s="344"/>
      <c r="O657" s="344"/>
      <c r="P657" s="82"/>
    </row>
    <row r="658" spans="3:16" ht="14.25" customHeight="1" x14ac:dyDescent="0.15">
      <c r="C658" s="362">
        <f t="shared" si="50"/>
        <v>597</v>
      </c>
      <c r="D658" s="47" t="str">
        <f t="shared" si="48"/>
        <v/>
      </c>
      <c r="E658" s="526"/>
      <c r="F658" s="447"/>
      <c r="G658" s="345"/>
      <c r="H658" s="447"/>
      <c r="I658" s="411"/>
      <c r="J658" s="15" t="s">
        <v>589</v>
      </c>
      <c r="K658" s="15" t="s">
        <v>589</v>
      </c>
      <c r="L658" s="408" t="str">
        <f t="shared" si="51"/>
        <v/>
      </c>
      <c r="M658" s="459" t="str">
        <f t="shared" si="49"/>
        <v/>
      </c>
      <c r="N658" s="344"/>
      <c r="O658" s="344"/>
      <c r="P658" s="82"/>
    </row>
    <row r="659" spans="3:16" ht="14.25" customHeight="1" x14ac:dyDescent="0.15">
      <c r="C659" s="362">
        <f t="shared" si="50"/>
        <v>598</v>
      </c>
      <c r="D659" s="47" t="str">
        <f t="shared" si="48"/>
        <v/>
      </c>
      <c r="E659" s="526"/>
      <c r="F659" s="447"/>
      <c r="G659" s="345"/>
      <c r="H659" s="447"/>
      <c r="I659" s="411"/>
      <c r="J659" s="15" t="s">
        <v>589</v>
      </c>
      <c r="K659" s="15" t="s">
        <v>589</v>
      </c>
      <c r="L659" s="408" t="str">
        <f t="shared" si="51"/>
        <v/>
      </c>
      <c r="M659" s="459" t="str">
        <f t="shared" si="49"/>
        <v/>
      </c>
      <c r="N659" s="344"/>
      <c r="O659" s="344"/>
      <c r="P659" s="82"/>
    </row>
    <row r="660" spans="3:16" ht="14.25" customHeight="1" x14ac:dyDescent="0.15">
      <c r="C660" s="362">
        <f t="shared" si="50"/>
        <v>599</v>
      </c>
      <c r="D660" s="47" t="str">
        <f t="shared" si="48"/>
        <v/>
      </c>
      <c r="E660" s="526"/>
      <c r="F660" s="447"/>
      <c r="G660" s="345"/>
      <c r="H660" s="447"/>
      <c r="I660" s="411"/>
      <c r="J660" s="15" t="s">
        <v>589</v>
      </c>
      <c r="K660" s="15" t="s">
        <v>589</v>
      </c>
      <c r="L660" s="408" t="str">
        <f t="shared" si="51"/>
        <v/>
      </c>
      <c r="M660" s="459" t="str">
        <f t="shared" si="49"/>
        <v/>
      </c>
      <c r="N660" s="344"/>
      <c r="O660" s="344"/>
      <c r="P660" s="82"/>
    </row>
    <row r="661" spans="3:16" ht="14.25" customHeight="1" x14ac:dyDescent="0.15">
      <c r="C661" s="362">
        <f t="shared" si="50"/>
        <v>600</v>
      </c>
      <c r="D661" s="47" t="str">
        <f t="shared" si="48"/>
        <v/>
      </c>
      <c r="E661" s="526"/>
      <c r="F661" s="447"/>
      <c r="G661" s="345"/>
      <c r="H661" s="447"/>
      <c r="I661" s="411"/>
      <c r="J661" s="15" t="s">
        <v>589</v>
      </c>
      <c r="K661" s="15" t="s">
        <v>589</v>
      </c>
      <c r="L661" s="408" t="str">
        <f t="shared" si="51"/>
        <v/>
      </c>
      <c r="M661" s="459" t="str">
        <f t="shared" si="49"/>
        <v/>
      </c>
      <c r="N661" s="344"/>
      <c r="O661" s="344"/>
      <c r="P661" s="82"/>
    </row>
    <row r="662" spans="3:16" ht="14.25" customHeight="1" x14ac:dyDescent="0.15">
      <c r="C662" s="362">
        <f t="shared" si="50"/>
        <v>601</v>
      </c>
      <c r="D662" s="47" t="str">
        <f t="shared" si="48"/>
        <v/>
      </c>
      <c r="E662" s="526"/>
      <c r="F662" s="447"/>
      <c r="G662" s="345"/>
      <c r="H662" s="447"/>
      <c r="I662" s="411"/>
      <c r="J662" s="15" t="s">
        <v>589</v>
      </c>
      <c r="K662" s="15" t="s">
        <v>589</v>
      </c>
      <c r="L662" s="408" t="str">
        <f t="shared" si="51"/>
        <v/>
      </c>
      <c r="M662" s="459" t="str">
        <f t="shared" si="49"/>
        <v/>
      </c>
      <c r="N662" s="344"/>
      <c r="O662" s="344"/>
      <c r="P662" s="82"/>
    </row>
    <row r="663" spans="3:16" ht="14.25" customHeight="1" x14ac:dyDescent="0.15">
      <c r="C663" s="362">
        <f t="shared" si="50"/>
        <v>602</v>
      </c>
      <c r="D663" s="47" t="str">
        <f t="shared" si="48"/>
        <v/>
      </c>
      <c r="E663" s="526"/>
      <c r="F663" s="447"/>
      <c r="G663" s="345"/>
      <c r="H663" s="447"/>
      <c r="I663" s="411"/>
      <c r="J663" s="15" t="s">
        <v>589</v>
      </c>
      <c r="K663" s="15" t="s">
        <v>589</v>
      </c>
      <c r="L663" s="408" t="str">
        <f t="shared" si="51"/>
        <v/>
      </c>
      <c r="M663" s="459" t="str">
        <f t="shared" si="49"/>
        <v/>
      </c>
      <c r="N663" s="344"/>
      <c r="O663" s="344"/>
      <c r="P663" s="82"/>
    </row>
    <row r="664" spans="3:16" ht="14.25" customHeight="1" x14ac:dyDescent="0.15">
      <c r="C664" s="362">
        <f t="shared" si="50"/>
        <v>603</v>
      </c>
      <c r="D664" s="47" t="str">
        <f t="shared" si="48"/>
        <v/>
      </c>
      <c r="E664" s="526"/>
      <c r="F664" s="447"/>
      <c r="G664" s="345"/>
      <c r="H664" s="447"/>
      <c r="I664" s="411"/>
      <c r="J664" s="15" t="s">
        <v>589</v>
      </c>
      <c r="K664" s="15" t="s">
        <v>589</v>
      </c>
      <c r="L664" s="408" t="str">
        <f t="shared" si="51"/>
        <v/>
      </c>
      <c r="M664" s="459" t="str">
        <f t="shared" si="49"/>
        <v/>
      </c>
      <c r="N664" s="344"/>
      <c r="O664" s="344"/>
      <c r="P664" s="82"/>
    </row>
    <row r="665" spans="3:16" ht="14.25" customHeight="1" x14ac:dyDescent="0.15">
      <c r="C665" s="362">
        <f t="shared" si="50"/>
        <v>604</v>
      </c>
      <c r="D665" s="47" t="str">
        <f t="shared" si="48"/>
        <v/>
      </c>
      <c r="E665" s="526"/>
      <c r="F665" s="447"/>
      <c r="G665" s="345"/>
      <c r="H665" s="447"/>
      <c r="I665" s="411"/>
      <c r="J665" s="15" t="s">
        <v>589</v>
      </c>
      <c r="K665" s="15" t="s">
        <v>589</v>
      </c>
      <c r="L665" s="408" t="str">
        <f t="shared" si="51"/>
        <v/>
      </c>
      <c r="M665" s="459" t="str">
        <f t="shared" si="49"/>
        <v/>
      </c>
      <c r="N665" s="344"/>
      <c r="O665" s="344"/>
      <c r="P665" s="82"/>
    </row>
    <row r="666" spans="3:16" ht="14.25" customHeight="1" x14ac:dyDescent="0.15">
      <c r="C666" s="362">
        <f t="shared" si="50"/>
        <v>605</v>
      </c>
      <c r="D666" s="47" t="str">
        <f t="shared" si="48"/>
        <v/>
      </c>
      <c r="E666" s="526"/>
      <c r="F666" s="447"/>
      <c r="G666" s="345"/>
      <c r="H666" s="447"/>
      <c r="I666" s="411"/>
      <c r="J666" s="15" t="s">
        <v>589</v>
      </c>
      <c r="K666" s="15" t="s">
        <v>589</v>
      </c>
      <c r="L666" s="408" t="str">
        <f t="shared" si="51"/>
        <v/>
      </c>
      <c r="M666" s="459" t="str">
        <f t="shared" si="49"/>
        <v/>
      </c>
      <c r="N666" s="344"/>
      <c r="O666" s="344"/>
      <c r="P666" s="82"/>
    </row>
    <row r="667" spans="3:16" ht="14.25" customHeight="1" x14ac:dyDescent="0.15">
      <c r="C667" s="362">
        <f t="shared" si="50"/>
        <v>606</v>
      </c>
      <c r="D667" s="47" t="str">
        <f t="shared" si="48"/>
        <v/>
      </c>
      <c r="E667" s="526"/>
      <c r="F667" s="447"/>
      <c r="G667" s="345"/>
      <c r="H667" s="447"/>
      <c r="I667" s="411"/>
      <c r="J667" s="15" t="s">
        <v>589</v>
      </c>
      <c r="K667" s="15" t="s">
        <v>589</v>
      </c>
      <c r="L667" s="408" t="str">
        <f t="shared" si="51"/>
        <v/>
      </c>
      <c r="M667" s="459" t="str">
        <f t="shared" si="49"/>
        <v/>
      </c>
      <c r="N667" s="344"/>
      <c r="O667" s="344"/>
      <c r="P667" s="82"/>
    </row>
    <row r="668" spans="3:16" ht="14.25" customHeight="1" x14ac:dyDescent="0.15">
      <c r="C668" s="362">
        <f t="shared" si="50"/>
        <v>607</v>
      </c>
      <c r="D668" s="47" t="str">
        <f t="shared" si="48"/>
        <v/>
      </c>
      <c r="E668" s="526"/>
      <c r="F668" s="447"/>
      <c r="G668" s="345"/>
      <c r="H668" s="447"/>
      <c r="I668" s="411"/>
      <c r="J668" s="15" t="s">
        <v>589</v>
      </c>
      <c r="K668" s="15" t="s">
        <v>589</v>
      </c>
      <c r="L668" s="408" t="str">
        <f t="shared" si="51"/>
        <v/>
      </c>
      <c r="M668" s="459" t="str">
        <f t="shared" si="49"/>
        <v/>
      </c>
      <c r="N668" s="344"/>
      <c r="O668" s="344"/>
      <c r="P668" s="82"/>
    </row>
    <row r="669" spans="3:16" ht="14.25" customHeight="1" x14ac:dyDescent="0.15">
      <c r="C669" s="362">
        <f t="shared" si="50"/>
        <v>608</v>
      </c>
      <c r="D669" s="47" t="str">
        <f t="shared" si="48"/>
        <v/>
      </c>
      <c r="E669" s="526"/>
      <c r="F669" s="447"/>
      <c r="G669" s="345"/>
      <c r="H669" s="447"/>
      <c r="I669" s="411"/>
      <c r="J669" s="15" t="s">
        <v>589</v>
      </c>
      <c r="K669" s="15" t="s">
        <v>589</v>
      </c>
      <c r="L669" s="408" t="str">
        <f t="shared" si="51"/>
        <v/>
      </c>
      <c r="M669" s="459" t="str">
        <f t="shared" si="49"/>
        <v/>
      </c>
      <c r="N669" s="344"/>
      <c r="O669" s="344"/>
      <c r="P669" s="82"/>
    </row>
    <row r="670" spans="3:16" ht="14.25" customHeight="1" x14ac:dyDescent="0.15">
      <c r="C670" s="362">
        <f t="shared" si="50"/>
        <v>609</v>
      </c>
      <c r="D670" s="47" t="str">
        <f t="shared" si="48"/>
        <v/>
      </c>
      <c r="E670" s="526"/>
      <c r="F670" s="447"/>
      <c r="G670" s="345"/>
      <c r="H670" s="447"/>
      <c r="I670" s="411"/>
      <c r="J670" s="15" t="s">
        <v>589</v>
      </c>
      <c r="K670" s="15" t="s">
        <v>589</v>
      </c>
      <c r="L670" s="408" t="str">
        <f t="shared" si="51"/>
        <v/>
      </c>
      <c r="M670" s="459" t="str">
        <f t="shared" si="49"/>
        <v/>
      </c>
      <c r="N670" s="344"/>
      <c r="O670" s="344"/>
      <c r="P670" s="82"/>
    </row>
    <row r="671" spans="3:16" ht="14.25" customHeight="1" x14ac:dyDescent="0.15">
      <c r="C671" s="362">
        <f t="shared" si="50"/>
        <v>610</v>
      </c>
      <c r="D671" s="47" t="str">
        <f t="shared" si="48"/>
        <v/>
      </c>
      <c r="E671" s="526"/>
      <c r="F671" s="447"/>
      <c r="G671" s="345"/>
      <c r="H671" s="447"/>
      <c r="I671" s="411"/>
      <c r="J671" s="15" t="s">
        <v>589</v>
      </c>
      <c r="K671" s="15" t="s">
        <v>589</v>
      </c>
      <c r="L671" s="408" t="str">
        <f t="shared" si="51"/>
        <v/>
      </c>
      <c r="M671" s="459" t="str">
        <f t="shared" si="49"/>
        <v/>
      </c>
      <c r="N671" s="344"/>
      <c r="O671" s="344"/>
      <c r="P671" s="82"/>
    </row>
    <row r="672" spans="3:16" ht="14.25" customHeight="1" x14ac:dyDescent="0.15">
      <c r="C672" s="362">
        <f t="shared" si="50"/>
        <v>611</v>
      </c>
      <c r="D672" s="47" t="str">
        <f t="shared" si="48"/>
        <v/>
      </c>
      <c r="E672" s="526"/>
      <c r="F672" s="447"/>
      <c r="G672" s="345"/>
      <c r="H672" s="447"/>
      <c r="I672" s="411"/>
      <c r="J672" s="15" t="s">
        <v>589</v>
      </c>
      <c r="K672" s="15" t="s">
        <v>589</v>
      </c>
      <c r="L672" s="408" t="str">
        <f t="shared" ref="L672:L691" si="52">IF(K672="","",J672*K672)</f>
        <v/>
      </c>
      <c r="M672" s="459" t="str">
        <f t="shared" si="49"/>
        <v/>
      </c>
      <c r="N672" s="344"/>
      <c r="O672" s="344"/>
      <c r="P672" s="82"/>
    </row>
    <row r="673" spans="3:16" ht="14.25" customHeight="1" x14ac:dyDescent="0.15">
      <c r="C673" s="362">
        <f t="shared" si="50"/>
        <v>612</v>
      </c>
      <c r="D673" s="47" t="str">
        <f t="shared" si="48"/>
        <v/>
      </c>
      <c r="E673" s="526"/>
      <c r="F673" s="447"/>
      <c r="G673" s="345"/>
      <c r="H673" s="447"/>
      <c r="I673" s="411"/>
      <c r="J673" s="15" t="s">
        <v>589</v>
      </c>
      <c r="K673" s="15" t="s">
        <v>589</v>
      </c>
      <c r="L673" s="408" t="str">
        <f t="shared" si="52"/>
        <v/>
      </c>
      <c r="M673" s="459" t="str">
        <f t="shared" si="49"/>
        <v/>
      </c>
      <c r="N673" s="344"/>
      <c r="O673" s="344"/>
      <c r="P673" s="82"/>
    </row>
    <row r="674" spans="3:16" ht="14.25" customHeight="1" x14ac:dyDescent="0.15">
      <c r="C674" s="362">
        <f t="shared" si="50"/>
        <v>613</v>
      </c>
      <c r="D674" s="47" t="str">
        <f t="shared" si="48"/>
        <v/>
      </c>
      <c r="E674" s="526"/>
      <c r="F674" s="447"/>
      <c r="G674" s="345"/>
      <c r="H674" s="447"/>
      <c r="I674" s="411"/>
      <c r="J674" s="15" t="s">
        <v>589</v>
      </c>
      <c r="K674" s="15" t="s">
        <v>589</v>
      </c>
      <c r="L674" s="408" t="str">
        <f t="shared" si="52"/>
        <v/>
      </c>
      <c r="M674" s="459" t="str">
        <f t="shared" si="49"/>
        <v/>
      </c>
      <c r="N674" s="344"/>
      <c r="O674" s="344"/>
      <c r="P674" s="82"/>
    </row>
    <row r="675" spans="3:16" ht="14.25" customHeight="1" x14ac:dyDescent="0.15">
      <c r="C675" s="362">
        <f t="shared" si="50"/>
        <v>614</v>
      </c>
      <c r="D675" s="47" t="str">
        <f t="shared" si="48"/>
        <v/>
      </c>
      <c r="E675" s="526"/>
      <c r="F675" s="447"/>
      <c r="G675" s="345"/>
      <c r="H675" s="447"/>
      <c r="I675" s="411"/>
      <c r="J675" s="15" t="s">
        <v>589</v>
      </c>
      <c r="K675" s="15" t="s">
        <v>589</v>
      </c>
      <c r="L675" s="408" t="str">
        <f t="shared" si="52"/>
        <v/>
      </c>
      <c r="M675" s="459" t="str">
        <f t="shared" si="49"/>
        <v/>
      </c>
      <c r="N675" s="344"/>
      <c r="O675" s="344"/>
      <c r="P675" s="82"/>
    </row>
    <row r="676" spans="3:16" ht="14.25" customHeight="1" x14ac:dyDescent="0.15">
      <c r="C676" s="362">
        <f t="shared" si="50"/>
        <v>615</v>
      </c>
      <c r="D676" s="47" t="str">
        <f t="shared" si="48"/>
        <v/>
      </c>
      <c r="E676" s="526"/>
      <c r="F676" s="447"/>
      <c r="G676" s="345"/>
      <c r="H676" s="447"/>
      <c r="I676" s="411"/>
      <c r="J676" s="15" t="s">
        <v>589</v>
      </c>
      <c r="K676" s="15" t="s">
        <v>589</v>
      </c>
      <c r="L676" s="408" t="str">
        <f t="shared" si="52"/>
        <v/>
      </c>
      <c r="M676" s="459" t="str">
        <f t="shared" si="49"/>
        <v/>
      </c>
      <c r="N676" s="344"/>
      <c r="O676" s="344"/>
      <c r="P676" s="82"/>
    </row>
    <row r="677" spans="3:16" ht="14.25" customHeight="1" x14ac:dyDescent="0.15">
      <c r="C677" s="362">
        <f t="shared" si="50"/>
        <v>616</v>
      </c>
      <c r="D677" s="47" t="str">
        <f t="shared" si="48"/>
        <v/>
      </c>
      <c r="E677" s="526"/>
      <c r="F677" s="447"/>
      <c r="G677" s="345"/>
      <c r="H677" s="447"/>
      <c r="I677" s="411"/>
      <c r="J677" s="15" t="s">
        <v>589</v>
      </c>
      <c r="K677" s="15" t="s">
        <v>589</v>
      </c>
      <c r="L677" s="408" t="str">
        <f t="shared" si="52"/>
        <v/>
      </c>
      <c r="M677" s="459" t="str">
        <f t="shared" si="49"/>
        <v/>
      </c>
      <c r="N677" s="344"/>
      <c r="O677" s="344"/>
      <c r="P677" s="82"/>
    </row>
    <row r="678" spans="3:16" ht="14.25" customHeight="1" x14ac:dyDescent="0.15">
      <c r="C678" s="362">
        <f t="shared" si="50"/>
        <v>617</v>
      </c>
      <c r="D678" s="47" t="str">
        <f t="shared" si="48"/>
        <v/>
      </c>
      <c r="E678" s="526"/>
      <c r="F678" s="447"/>
      <c r="G678" s="345"/>
      <c r="H678" s="447"/>
      <c r="I678" s="411"/>
      <c r="J678" s="15" t="s">
        <v>589</v>
      </c>
      <c r="K678" s="15" t="s">
        <v>589</v>
      </c>
      <c r="L678" s="408" t="str">
        <f t="shared" si="52"/>
        <v/>
      </c>
      <c r="M678" s="459" t="str">
        <f t="shared" si="49"/>
        <v/>
      </c>
      <c r="N678" s="344"/>
      <c r="O678" s="344"/>
      <c r="P678" s="82"/>
    </row>
    <row r="679" spans="3:16" ht="14.25" customHeight="1" x14ac:dyDescent="0.15">
      <c r="C679" s="362">
        <f t="shared" si="50"/>
        <v>618</v>
      </c>
      <c r="D679" s="47" t="str">
        <f t="shared" si="48"/>
        <v/>
      </c>
      <c r="E679" s="526"/>
      <c r="F679" s="447"/>
      <c r="G679" s="345"/>
      <c r="H679" s="447"/>
      <c r="I679" s="411"/>
      <c r="J679" s="15" t="s">
        <v>589</v>
      </c>
      <c r="K679" s="15" t="s">
        <v>589</v>
      </c>
      <c r="L679" s="408" t="str">
        <f t="shared" si="52"/>
        <v/>
      </c>
      <c r="M679" s="459" t="str">
        <f t="shared" si="49"/>
        <v/>
      </c>
      <c r="N679" s="344"/>
      <c r="O679" s="344"/>
      <c r="P679" s="82"/>
    </row>
    <row r="680" spans="3:16" ht="14.25" customHeight="1" x14ac:dyDescent="0.15">
      <c r="C680" s="362">
        <f t="shared" si="50"/>
        <v>619</v>
      </c>
      <c r="D680" s="47" t="str">
        <f t="shared" si="48"/>
        <v/>
      </c>
      <c r="E680" s="526"/>
      <c r="F680" s="447"/>
      <c r="G680" s="345"/>
      <c r="H680" s="447"/>
      <c r="I680" s="411"/>
      <c r="J680" s="15" t="s">
        <v>589</v>
      </c>
      <c r="K680" s="15" t="s">
        <v>589</v>
      </c>
      <c r="L680" s="408" t="str">
        <f t="shared" si="52"/>
        <v/>
      </c>
      <c r="M680" s="459" t="str">
        <f t="shared" si="49"/>
        <v/>
      </c>
      <c r="N680" s="344"/>
      <c r="O680" s="344"/>
      <c r="P680" s="82"/>
    </row>
    <row r="681" spans="3:16" ht="14.25" customHeight="1" x14ac:dyDescent="0.15">
      <c r="C681" s="362">
        <f t="shared" si="50"/>
        <v>620</v>
      </c>
      <c r="D681" s="47" t="str">
        <f t="shared" si="48"/>
        <v/>
      </c>
      <c r="E681" s="526"/>
      <c r="F681" s="447"/>
      <c r="G681" s="345"/>
      <c r="H681" s="447"/>
      <c r="I681" s="411"/>
      <c r="J681" s="15" t="s">
        <v>589</v>
      </c>
      <c r="K681" s="15" t="s">
        <v>589</v>
      </c>
      <c r="L681" s="408" t="str">
        <f t="shared" si="52"/>
        <v/>
      </c>
      <c r="M681" s="459" t="str">
        <f t="shared" si="49"/>
        <v/>
      </c>
      <c r="N681" s="344"/>
      <c r="O681" s="344"/>
      <c r="P681" s="82"/>
    </row>
    <row r="682" spans="3:16" ht="14.25" customHeight="1" x14ac:dyDescent="0.15">
      <c r="C682" s="362">
        <f t="shared" si="50"/>
        <v>621</v>
      </c>
      <c r="D682" s="47" t="str">
        <f t="shared" si="48"/>
        <v/>
      </c>
      <c r="E682" s="526"/>
      <c r="F682" s="447"/>
      <c r="G682" s="345"/>
      <c r="H682" s="447"/>
      <c r="I682" s="411"/>
      <c r="J682" s="15" t="s">
        <v>589</v>
      </c>
      <c r="K682" s="15" t="s">
        <v>589</v>
      </c>
      <c r="L682" s="408" t="str">
        <f t="shared" si="52"/>
        <v/>
      </c>
      <c r="M682" s="459" t="str">
        <f t="shared" si="49"/>
        <v/>
      </c>
      <c r="N682" s="344"/>
      <c r="O682" s="344"/>
      <c r="P682" s="82"/>
    </row>
    <row r="683" spans="3:16" ht="14.25" customHeight="1" x14ac:dyDescent="0.15">
      <c r="C683" s="362">
        <f t="shared" si="50"/>
        <v>622</v>
      </c>
      <c r="D683" s="47" t="str">
        <f t="shared" si="48"/>
        <v/>
      </c>
      <c r="E683" s="526"/>
      <c r="F683" s="447"/>
      <c r="G683" s="345"/>
      <c r="H683" s="447"/>
      <c r="I683" s="411"/>
      <c r="J683" s="15" t="s">
        <v>589</v>
      </c>
      <c r="K683" s="15" t="s">
        <v>589</v>
      </c>
      <c r="L683" s="408" t="str">
        <f t="shared" si="52"/>
        <v/>
      </c>
      <c r="M683" s="459" t="str">
        <f t="shared" si="49"/>
        <v/>
      </c>
      <c r="N683" s="344"/>
      <c r="O683" s="344"/>
      <c r="P683" s="82"/>
    </row>
    <row r="684" spans="3:16" ht="14.25" customHeight="1" x14ac:dyDescent="0.15">
      <c r="C684" s="362">
        <f t="shared" si="50"/>
        <v>623</v>
      </c>
      <c r="D684" s="47" t="str">
        <f t="shared" si="48"/>
        <v/>
      </c>
      <c r="E684" s="526"/>
      <c r="F684" s="447"/>
      <c r="G684" s="345"/>
      <c r="H684" s="447"/>
      <c r="I684" s="411"/>
      <c r="J684" s="15" t="s">
        <v>589</v>
      </c>
      <c r="K684" s="15" t="s">
        <v>589</v>
      </c>
      <c r="L684" s="408" t="str">
        <f t="shared" si="52"/>
        <v/>
      </c>
      <c r="M684" s="459" t="str">
        <f t="shared" si="49"/>
        <v/>
      </c>
      <c r="N684" s="344"/>
      <c r="O684" s="344"/>
      <c r="P684" s="82"/>
    </row>
    <row r="685" spans="3:16" ht="14.25" customHeight="1" x14ac:dyDescent="0.15">
      <c r="C685" s="362">
        <f t="shared" si="50"/>
        <v>624</v>
      </c>
      <c r="D685" s="47" t="str">
        <f t="shared" si="48"/>
        <v/>
      </c>
      <c r="E685" s="526"/>
      <c r="F685" s="447"/>
      <c r="G685" s="345"/>
      <c r="H685" s="447"/>
      <c r="I685" s="411"/>
      <c r="J685" s="15" t="s">
        <v>589</v>
      </c>
      <c r="K685" s="15" t="s">
        <v>589</v>
      </c>
      <c r="L685" s="408" t="str">
        <f t="shared" si="52"/>
        <v/>
      </c>
      <c r="M685" s="459" t="str">
        <f t="shared" si="49"/>
        <v/>
      </c>
      <c r="N685" s="344"/>
      <c r="O685" s="344"/>
      <c r="P685" s="82"/>
    </row>
    <row r="686" spans="3:16" ht="14.25" customHeight="1" x14ac:dyDescent="0.15">
      <c r="C686" s="362">
        <f t="shared" si="50"/>
        <v>625</v>
      </c>
      <c r="D686" s="47" t="str">
        <f t="shared" si="48"/>
        <v/>
      </c>
      <c r="E686" s="526"/>
      <c r="F686" s="447"/>
      <c r="G686" s="345"/>
      <c r="H686" s="447"/>
      <c r="I686" s="411"/>
      <c r="J686" s="15" t="s">
        <v>589</v>
      </c>
      <c r="K686" s="15" t="s">
        <v>589</v>
      </c>
      <c r="L686" s="408" t="str">
        <f t="shared" si="52"/>
        <v/>
      </c>
      <c r="M686" s="459" t="str">
        <f t="shared" si="49"/>
        <v/>
      </c>
      <c r="N686" s="344"/>
      <c r="O686" s="344"/>
      <c r="P686" s="82"/>
    </row>
    <row r="687" spans="3:16" ht="14.25" customHeight="1" x14ac:dyDescent="0.15">
      <c r="C687" s="362">
        <f t="shared" si="50"/>
        <v>626</v>
      </c>
      <c r="D687" s="47" t="str">
        <f t="shared" si="48"/>
        <v/>
      </c>
      <c r="E687" s="526"/>
      <c r="F687" s="447"/>
      <c r="G687" s="345"/>
      <c r="H687" s="447"/>
      <c r="I687" s="411"/>
      <c r="J687" s="15" t="s">
        <v>589</v>
      </c>
      <c r="K687" s="15" t="s">
        <v>589</v>
      </c>
      <c r="L687" s="408" t="str">
        <f t="shared" si="52"/>
        <v/>
      </c>
      <c r="M687" s="459" t="str">
        <f t="shared" si="49"/>
        <v/>
      </c>
      <c r="N687" s="344"/>
      <c r="O687" s="344"/>
      <c r="P687" s="82"/>
    </row>
    <row r="688" spans="3:16" ht="14.25" customHeight="1" x14ac:dyDescent="0.15">
      <c r="C688" s="362">
        <f t="shared" si="50"/>
        <v>627</v>
      </c>
      <c r="D688" s="47" t="str">
        <f t="shared" si="48"/>
        <v/>
      </c>
      <c r="E688" s="526"/>
      <c r="F688" s="447"/>
      <c r="G688" s="345"/>
      <c r="H688" s="447"/>
      <c r="I688" s="411"/>
      <c r="J688" s="15" t="s">
        <v>589</v>
      </c>
      <c r="K688" s="15" t="s">
        <v>589</v>
      </c>
      <c r="L688" s="408" t="str">
        <f t="shared" si="52"/>
        <v/>
      </c>
      <c r="M688" s="459" t="str">
        <f t="shared" si="49"/>
        <v/>
      </c>
      <c r="N688" s="344"/>
      <c r="O688" s="344"/>
      <c r="P688" s="82"/>
    </row>
    <row r="689" spans="3:16" ht="14.25" customHeight="1" x14ac:dyDescent="0.15">
      <c r="C689" s="362">
        <f t="shared" si="50"/>
        <v>628</v>
      </c>
      <c r="D689" s="47" t="str">
        <f t="shared" si="48"/>
        <v/>
      </c>
      <c r="E689" s="526"/>
      <c r="F689" s="447"/>
      <c r="G689" s="345"/>
      <c r="H689" s="447"/>
      <c r="I689" s="411"/>
      <c r="J689" s="15" t="s">
        <v>589</v>
      </c>
      <c r="K689" s="15" t="s">
        <v>589</v>
      </c>
      <c r="L689" s="408" t="str">
        <f t="shared" si="52"/>
        <v/>
      </c>
      <c r="M689" s="459" t="str">
        <f t="shared" si="49"/>
        <v/>
      </c>
      <c r="N689" s="344"/>
      <c r="O689" s="344"/>
      <c r="P689" s="82"/>
    </row>
    <row r="690" spans="3:16" ht="14.25" customHeight="1" x14ac:dyDescent="0.15">
      <c r="C690" s="362">
        <f t="shared" si="50"/>
        <v>629</v>
      </c>
      <c r="D690" s="47" t="str">
        <f t="shared" si="48"/>
        <v/>
      </c>
      <c r="E690" s="526"/>
      <c r="F690" s="447"/>
      <c r="G690" s="345"/>
      <c r="H690" s="447"/>
      <c r="I690" s="411"/>
      <c r="J690" s="15" t="s">
        <v>589</v>
      </c>
      <c r="K690" s="15" t="s">
        <v>589</v>
      </c>
      <c r="L690" s="408" t="str">
        <f t="shared" si="52"/>
        <v/>
      </c>
      <c r="M690" s="459" t="str">
        <f t="shared" si="49"/>
        <v/>
      </c>
      <c r="N690" s="344"/>
      <c r="O690" s="344"/>
      <c r="P690" s="82"/>
    </row>
    <row r="691" spans="3:16" ht="14.25" customHeight="1" x14ac:dyDescent="0.15">
      <c r="C691" s="362">
        <f t="shared" si="50"/>
        <v>630</v>
      </c>
      <c r="D691" s="47" t="str">
        <f t="shared" si="48"/>
        <v/>
      </c>
      <c r="E691" s="526"/>
      <c r="F691" s="447"/>
      <c r="G691" s="345"/>
      <c r="H691" s="447"/>
      <c r="I691" s="411"/>
      <c r="J691" s="15" t="s">
        <v>589</v>
      </c>
      <c r="K691" s="15" t="s">
        <v>589</v>
      </c>
      <c r="L691" s="408" t="str">
        <f t="shared" si="52"/>
        <v/>
      </c>
      <c r="M691" s="459" t="str">
        <f t="shared" si="49"/>
        <v/>
      </c>
      <c r="N691" s="344"/>
      <c r="O691" s="344"/>
      <c r="P691" s="82"/>
    </row>
    <row r="692" spans="3:16" ht="14.25" customHeight="1" x14ac:dyDescent="0.15">
      <c r="C692" s="362">
        <f t="shared" si="50"/>
        <v>631</v>
      </c>
      <c r="D692" s="47" t="str">
        <f t="shared" si="48"/>
        <v/>
      </c>
      <c r="E692" s="526"/>
      <c r="F692" s="447"/>
      <c r="G692" s="345"/>
      <c r="H692" s="447"/>
      <c r="I692" s="411"/>
      <c r="J692" s="15" t="s">
        <v>589</v>
      </c>
      <c r="K692" s="15" t="s">
        <v>589</v>
      </c>
      <c r="L692" s="408" t="str">
        <f t="shared" ref="L692:L750" si="53">IF(K692="","",J692*K692)</f>
        <v/>
      </c>
      <c r="M692" s="459" t="str">
        <f t="shared" si="49"/>
        <v/>
      </c>
      <c r="N692" s="344"/>
      <c r="O692" s="344"/>
      <c r="P692" s="82"/>
    </row>
    <row r="693" spans="3:16" ht="14.25" customHeight="1" x14ac:dyDescent="0.15">
      <c r="C693" s="362">
        <f t="shared" si="50"/>
        <v>632</v>
      </c>
      <c r="D693" s="47" t="str">
        <f t="shared" si="48"/>
        <v/>
      </c>
      <c r="E693" s="526"/>
      <c r="F693" s="447"/>
      <c r="G693" s="345"/>
      <c r="H693" s="447"/>
      <c r="I693" s="411"/>
      <c r="J693" s="15" t="s">
        <v>589</v>
      </c>
      <c r="K693" s="15" t="s">
        <v>589</v>
      </c>
      <c r="L693" s="408" t="str">
        <f t="shared" si="53"/>
        <v/>
      </c>
      <c r="M693" s="459" t="str">
        <f t="shared" si="49"/>
        <v/>
      </c>
      <c r="N693" s="344"/>
      <c r="O693" s="344"/>
      <c r="P693" s="82"/>
    </row>
    <row r="694" spans="3:16" ht="14.25" customHeight="1" x14ac:dyDescent="0.15">
      <c r="C694" s="362">
        <f t="shared" si="50"/>
        <v>633</v>
      </c>
      <c r="D694" s="47" t="str">
        <f t="shared" si="48"/>
        <v/>
      </c>
      <c r="E694" s="526"/>
      <c r="F694" s="447"/>
      <c r="G694" s="345"/>
      <c r="H694" s="447"/>
      <c r="I694" s="411"/>
      <c r="J694" s="15" t="s">
        <v>589</v>
      </c>
      <c r="K694" s="15" t="s">
        <v>589</v>
      </c>
      <c r="L694" s="408" t="str">
        <f t="shared" si="53"/>
        <v/>
      </c>
      <c r="M694" s="459" t="str">
        <f t="shared" si="49"/>
        <v/>
      </c>
      <c r="N694" s="344"/>
      <c r="O694" s="344"/>
      <c r="P694" s="82"/>
    </row>
    <row r="695" spans="3:16" ht="14.25" customHeight="1" x14ac:dyDescent="0.15">
      <c r="C695" s="362">
        <f t="shared" si="50"/>
        <v>634</v>
      </c>
      <c r="D695" s="47" t="str">
        <f t="shared" si="48"/>
        <v/>
      </c>
      <c r="E695" s="526"/>
      <c r="F695" s="447"/>
      <c r="G695" s="345"/>
      <c r="H695" s="447"/>
      <c r="I695" s="411"/>
      <c r="J695" s="15" t="s">
        <v>589</v>
      </c>
      <c r="K695" s="15" t="s">
        <v>589</v>
      </c>
      <c r="L695" s="408" t="str">
        <f t="shared" si="53"/>
        <v/>
      </c>
      <c r="M695" s="459" t="str">
        <f t="shared" si="49"/>
        <v/>
      </c>
      <c r="N695" s="344"/>
      <c r="O695" s="344"/>
      <c r="P695" s="82"/>
    </row>
    <row r="696" spans="3:16" ht="14.25" customHeight="1" x14ac:dyDescent="0.15">
      <c r="C696" s="362">
        <f t="shared" si="50"/>
        <v>635</v>
      </c>
      <c r="D696" s="47" t="str">
        <f t="shared" si="48"/>
        <v/>
      </c>
      <c r="E696" s="526"/>
      <c r="F696" s="447"/>
      <c r="G696" s="345"/>
      <c r="H696" s="447"/>
      <c r="I696" s="411"/>
      <c r="J696" s="15" t="s">
        <v>589</v>
      </c>
      <c r="K696" s="15" t="s">
        <v>589</v>
      </c>
      <c r="L696" s="408" t="str">
        <f t="shared" si="53"/>
        <v/>
      </c>
      <c r="M696" s="459" t="str">
        <f t="shared" si="49"/>
        <v/>
      </c>
      <c r="N696" s="344"/>
      <c r="O696" s="344"/>
      <c r="P696" s="82"/>
    </row>
    <row r="697" spans="3:16" ht="14.25" customHeight="1" x14ac:dyDescent="0.15">
      <c r="C697" s="362">
        <f t="shared" si="50"/>
        <v>636</v>
      </c>
      <c r="D697" s="47" t="str">
        <f t="shared" si="48"/>
        <v/>
      </c>
      <c r="E697" s="526"/>
      <c r="F697" s="447"/>
      <c r="G697" s="345"/>
      <c r="H697" s="447"/>
      <c r="I697" s="411"/>
      <c r="J697" s="15" t="s">
        <v>589</v>
      </c>
      <c r="K697" s="15" t="s">
        <v>589</v>
      </c>
      <c r="L697" s="408" t="str">
        <f t="shared" si="53"/>
        <v/>
      </c>
      <c r="M697" s="459" t="str">
        <f t="shared" si="49"/>
        <v/>
      </c>
      <c r="N697" s="344"/>
      <c r="O697" s="344"/>
      <c r="P697" s="82"/>
    </row>
    <row r="698" spans="3:16" ht="14.25" customHeight="1" x14ac:dyDescent="0.15">
      <c r="C698" s="362">
        <f t="shared" si="50"/>
        <v>637</v>
      </c>
      <c r="D698" s="47" t="str">
        <f t="shared" si="48"/>
        <v/>
      </c>
      <c r="E698" s="526"/>
      <c r="F698" s="447"/>
      <c r="G698" s="345"/>
      <c r="H698" s="447"/>
      <c r="I698" s="411"/>
      <c r="J698" s="15" t="s">
        <v>589</v>
      </c>
      <c r="K698" s="15" t="s">
        <v>589</v>
      </c>
      <c r="L698" s="408" t="str">
        <f t="shared" si="53"/>
        <v/>
      </c>
      <c r="M698" s="459" t="str">
        <f t="shared" si="49"/>
        <v/>
      </c>
      <c r="N698" s="344"/>
      <c r="O698" s="344"/>
      <c r="P698" s="82"/>
    </row>
    <row r="699" spans="3:16" ht="14.25" customHeight="1" x14ac:dyDescent="0.15">
      <c r="C699" s="362">
        <f t="shared" si="50"/>
        <v>638</v>
      </c>
      <c r="D699" s="47" t="str">
        <f t="shared" si="48"/>
        <v/>
      </c>
      <c r="E699" s="526"/>
      <c r="F699" s="447"/>
      <c r="G699" s="345"/>
      <c r="H699" s="447"/>
      <c r="I699" s="411"/>
      <c r="J699" s="15" t="s">
        <v>589</v>
      </c>
      <c r="K699" s="15" t="s">
        <v>589</v>
      </c>
      <c r="L699" s="408" t="str">
        <f t="shared" si="53"/>
        <v/>
      </c>
      <c r="M699" s="459" t="str">
        <f t="shared" si="49"/>
        <v/>
      </c>
      <c r="N699" s="344"/>
      <c r="O699" s="344"/>
      <c r="P699" s="82"/>
    </row>
    <row r="700" spans="3:16" ht="14.25" customHeight="1" x14ac:dyDescent="0.15">
      <c r="C700" s="362">
        <f t="shared" si="50"/>
        <v>639</v>
      </c>
      <c r="D700" s="47" t="str">
        <f t="shared" si="48"/>
        <v/>
      </c>
      <c r="E700" s="526"/>
      <c r="F700" s="447"/>
      <c r="G700" s="345"/>
      <c r="H700" s="447"/>
      <c r="I700" s="411"/>
      <c r="J700" s="15" t="s">
        <v>589</v>
      </c>
      <c r="K700" s="15" t="s">
        <v>589</v>
      </c>
      <c r="L700" s="408" t="str">
        <f t="shared" si="53"/>
        <v/>
      </c>
      <c r="M700" s="459" t="str">
        <f t="shared" si="49"/>
        <v/>
      </c>
      <c r="N700" s="344"/>
      <c r="O700" s="344"/>
      <c r="P700" s="82"/>
    </row>
    <row r="701" spans="3:16" ht="14.25" customHeight="1" x14ac:dyDescent="0.15">
      <c r="C701" s="362">
        <f t="shared" si="50"/>
        <v>640</v>
      </c>
      <c r="D701" s="47" t="str">
        <f t="shared" si="48"/>
        <v/>
      </c>
      <c r="E701" s="526"/>
      <c r="F701" s="447"/>
      <c r="G701" s="345"/>
      <c r="H701" s="447"/>
      <c r="I701" s="411"/>
      <c r="J701" s="15" t="s">
        <v>589</v>
      </c>
      <c r="K701" s="15" t="s">
        <v>589</v>
      </c>
      <c r="L701" s="408" t="str">
        <f t="shared" si="53"/>
        <v/>
      </c>
      <c r="M701" s="459" t="str">
        <f t="shared" si="49"/>
        <v/>
      </c>
      <c r="N701" s="344"/>
      <c r="O701" s="344"/>
      <c r="P701" s="82"/>
    </row>
    <row r="702" spans="3:16" ht="14.25" customHeight="1" x14ac:dyDescent="0.15">
      <c r="C702" s="362">
        <f t="shared" si="50"/>
        <v>641</v>
      </c>
      <c r="D702" s="47" t="str">
        <f t="shared" ref="D702:D765" si="54">IF(E702="","",IF(E702&lt;=$W$2,"○",""))</f>
        <v/>
      </c>
      <c r="E702" s="526"/>
      <c r="F702" s="447"/>
      <c r="G702" s="345"/>
      <c r="H702" s="447"/>
      <c r="I702" s="411"/>
      <c r="J702" s="15" t="s">
        <v>589</v>
      </c>
      <c r="K702" s="15" t="s">
        <v>589</v>
      </c>
      <c r="L702" s="408" t="str">
        <f t="shared" si="53"/>
        <v/>
      </c>
      <c r="M702" s="459" t="str">
        <f t="shared" ref="M702:M765" si="55">IF(I702="","",IF(HLOOKUP(I702,$U$5:$AI$7,2,FALSE)&gt;=0.8,"○",""))</f>
        <v/>
      </c>
      <c r="N702" s="344"/>
      <c r="O702" s="344"/>
      <c r="P702" s="82"/>
    </row>
    <row r="703" spans="3:16" ht="14.25" customHeight="1" x14ac:dyDescent="0.15">
      <c r="C703" s="362">
        <f t="shared" ref="C703:C766" si="56">C702+1</f>
        <v>642</v>
      </c>
      <c r="D703" s="47" t="str">
        <f t="shared" si="54"/>
        <v/>
      </c>
      <c r="E703" s="526"/>
      <c r="F703" s="447"/>
      <c r="G703" s="345"/>
      <c r="H703" s="447"/>
      <c r="I703" s="411"/>
      <c r="J703" s="15" t="s">
        <v>589</v>
      </c>
      <c r="K703" s="15" t="s">
        <v>589</v>
      </c>
      <c r="L703" s="408" t="str">
        <f t="shared" si="53"/>
        <v/>
      </c>
      <c r="M703" s="459" t="str">
        <f t="shared" si="55"/>
        <v/>
      </c>
      <c r="N703" s="344"/>
      <c r="O703" s="344"/>
      <c r="P703" s="82"/>
    </row>
    <row r="704" spans="3:16" ht="14.25" customHeight="1" x14ac:dyDescent="0.15">
      <c r="C704" s="362">
        <f t="shared" si="56"/>
        <v>643</v>
      </c>
      <c r="D704" s="47" t="str">
        <f t="shared" si="54"/>
        <v/>
      </c>
      <c r="E704" s="526"/>
      <c r="F704" s="447"/>
      <c r="G704" s="345"/>
      <c r="H704" s="447"/>
      <c r="I704" s="411"/>
      <c r="J704" s="15" t="s">
        <v>589</v>
      </c>
      <c r="K704" s="15" t="s">
        <v>589</v>
      </c>
      <c r="L704" s="408" t="str">
        <f t="shared" si="53"/>
        <v/>
      </c>
      <c r="M704" s="459" t="str">
        <f t="shared" si="55"/>
        <v/>
      </c>
      <c r="N704" s="344"/>
      <c r="O704" s="344"/>
      <c r="P704" s="82"/>
    </row>
    <row r="705" spans="3:16" ht="14.25" customHeight="1" x14ac:dyDescent="0.15">
      <c r="C705" s="362">
        <f t="shared" si="56"/>
        <v>644</v>
      </c>
      <c r="D705" s="47" t="str">
        <f t="shared" si="54"/>
        <v/>
      </c>
      <c r="E705" s="526"/>
      <c r="F705" s="447"/>
      <c r="G705" s="345"/>
      <c r="H705" s="447"/>
      <c r="I705" s="411"/>
      <c r="J705" s="15" t="s">
        <v>589</v>
      </c>
      <c r="K705" s="15" t="s">
        <v>589</v>
      </c>
      <c r="L705" s="408" t="str">
        <f t="shared" si="53"/>
        <v/>
      </c>
      <c r="M705" s="459" t="str">
        <f t="shared" si="55"/>
        <v/>
      </c>
      <c r="N705" s="344"/>
      <c r="O705" s="344"/>
      <c r="P705" s="82"/>
    </row>
    <row r="706" spans="3:16" ht="14.25" customHeight="1" x14ac:dyDescent="0.15">
      <c r="C706" s="362">
        <f t="shared" si="56"/>
        <v>645</v>
      </c>
      <c r="D706" s="47" t="str">
        <f t="shared" si="54"/>
        <v/>
      </c>
      <c r="E706" s="526"/>
      <c r="F706" s="447"/>
      <c r="G706" s="345"/>
      <c r="H706" s="447"/>
      <c r="I706" s="411"/>
      <c r="J706" s="15" t="s">
        <v>589</v>
      </c>
      <c r="K706" s="15" t="s">
        <v>589</v>
      </c>
      <c r="L706" s="408" t="str">
        <f t="shared" si="53"/>
        <v/>
      </c>
      <c r="M706" s="459" t="str">
        <f t="shared" si="55"/>
        <v/>
      </c>
      <c r="N706" s="344"/>
      <c r="O706" s="344"/>
      <c r="P706" s="82"/>
    </row>
    <row r="707" spans="3:16" ht="14.25" customHeight="1" x14ac:dyDescent="0.15">
      <c r="C707" s="362">
        <f t="shared" si="56"/>
        <v>646</v>
      </c>
      <c r="D707" s="47" t="str">
        <f t="shared" si="54"/>
        <v/>
      </c>
      <c r="E707" s="526"/>
      <c r="F707" s="447"/>
      <c r="G707" s="345"/>
      <c r="H707" s="447"/>
      <c r="I707" s="411"/>
      <c r="J707" s="15" t="s">
        <v>589</v>
      </c>
      <c r="K707" s="15" t="s">
        <v>589</v>
      </c>
      <c r="L707" s="408" t="str">
        <f t="shared" si="53"/>
        <v/>
      </c>
      <c r="M707" s="459" t="str">
        <f t="shared" si="55"/>
        <v/>
      </c>
      <c r="N707" s="344"/>
      <c r="O707" s="344"/>
      <c r="P707" s="82"/>
    </row>
    <row r="708" spans="3:16" ht="14.25" customHeight="1" x14ac:dyDescent="0.15">
      <c r="C708" s="362">
        <f t="shared" si="56"/>
        <v>647</v>
      </c>
      <c r="D708" s="47" t="str">
        <f t="shared" si="54"/>
        <v/>
      </c>
      <c r="E708" s="526"/>
      <c r="F708" s="447"/>
      <c r="G708" s="345"/>
      <c r="H708" s="447"/>
      <c r="I708" s="411"/>
      <c r="J708" s="15" t="s">
        <v>589</v>
      </c>
      <c r="K708" s="15" t="s">
        <v>589</v>
      </c>
      <c r="L708" s="408" t="str">
        <f t="shared" si="53"/>
        <v/>
      </c>
      <c r="M708" s="459" t="str">
        <f t="shared" si="55"/>
        <v/>
      </c>
      <c r="N708" s="344"/>
      <c r="O708" s="344"/>
      <c r="P708" s="82"/>
    </row>
    <row r="709" spans="3:16" ht="14.25" customHeight="1" x14ac:dyDescent="0.15">
      <c r="C709" s="362">
        <f t="shared" si="56"/>
        <v>648</v>
      </c>
      <c r="D709" s="47" t="str">
        <f t="shared" si="54"/>
        <v/>
      </c>
      <c r="E709" s="526"/>
      <c r="F709" s="447"/>
      <c r="G709" s="345"/>
      <c r="H709" s="447"/>
      <c r="I709" s="411"/>
      <c r="J709" s="15" t="s">
        <v>589</v>
      </c>
      <c r="K709" s="15" t="s">
        <v>589</v>
      </c>
      <c r="L709" s="408" t="str">
        <f t="shared" si="53"/>
        <v/>
      </c>
      <c r="M709" s="459" t="str">
        <f t="shared" si="55"/>
        <v/>
      </c>
      <c r="N709" s="344"/>
      <c r="O709" s="344"/>
      <c r="P709" s="82"/>
    </row>
    <row r="710" spans="3:16" ht="14.25" customHeight="1" x14ac:dyDescent="0.15">
      <c r="C710" s="362">
        <f t="shared" si="56"/>
        <v>649</v>
      </c>
      <c r="D710" s="47" t="str">
        <f t="shared" si="54"/>
        <v/>
      </c>
      <c r="E710" s="526"/>
      <c r="F710" s="447"/>
      <c r="G710" s="345"/>
      <c r="H710" s="447"/>
      <c r="I710" s="411"/>
      <c r="J710" s="15" t="s">
        <v>589</v>
      </c>
      <c r="K710" s="15" t="s">
        <v>589</v>
      </c>
      <c r="L710" s="408" t="str">
        <f t="shared" si="53"/>
        <v/>
      </c>
      <c r="M710" s="459" t="str">
        <f t="shared" si="55"/>
        <v/>
      </c>
      <c r="N710" s="344"/>
      <c r="O710" s="344"/>
      <c r="P710" s="82"/>
    </row>
    <row r="711" spans="3:16" ht="14.25" customHeight="1" x14ac:dyDescent="0.15">
      <c r="C711" s="362">
        <f t="shared" si="56"/>
        <v>650</v>
      </c>
      <c r="D711" s="47" t="str">
        <f t="shared" si="54"/>
        <v/>
      </c>
      <c r="E711" s="526"/>
      <c r="F711" s="447"/>
      <c r="G711" s="345"/>
      <c r="H711" s="447"/>
      <c r="I711" s="411"/>
      <c r="J711" s="15" t="s">
        <v>589</v>
      </c>
      <c r="K711" s="15" t="s">
        <v>589</v>
      </c>
      <c r="L711" s="408" t="str">
        <f t="shared" si="53"/>
        <v/>
      </c>
      <c r="M711" s="459" t="str">
        <f t="shared" si="55"/>
        <v/>
      </c>
      <c r="N711" s="344"/>
      <c r="O711" s="344"/>
      <c r="P711" s="82"/>
    </row>
    <row r="712" spans="3:16" ht="14.25" customHeight="1" x14ac:dyDescent="0.15">
      <c r="C712" s="362">
        <f t="shared" si="56"/>
        <v>651</v>
      </c>
      <c r="D712" s="47" t="str">
        <f t="shared" si="54"/>
        <v/>
      </c>
      <c r="E712" s="526"/>
      <c r="F712" s="447"/>
      <c r="G712" s="345"/>
      <c r="H712" s="447"/>
      <c r="I712" s="411"/>
      <c r="J712" s="15" t="s">
        <v>589</v>
      </c>
      <c r="K712" s="15" t="s">
        <v>589</v>
      </c>
      <c r="L712" s="408" t="str">
        <f t="shared" si="53"/>
        <v/>
      </c>
      <c r="M712" s="459" t="str">
        <f t="shared" si="55"/>
        <v/>
      </c>
      <c r="N712" s="344"/>
      <c r="O712" s="344"/>
      <c r="P712" s="82"/>
    </row>
    <row r="713" spans="3:16" ht="14.25" customHeight="1" x14ac:dyDescent="0.15">
      <c r="C713" s="362">
        <f t="shared" si="56"/>
        <v>652</v>
      </c>
      <c r="D713" s="47" t="str">
        <f t="shared" si="54"/>
        <v/>
      </c>
      <c r="E713" s="526"/>
      <c r="F713" s="447"/>
      <c r="G713" s="345"/>
      <c r="H713" s="447"/>
      <c r="I713" s="411"/>
      <c r="J713" s="15" t="s">
        <v>589</v>
      </c>
      <c r="K713" s="15" t="s">
        <v>589</v>
      </c>
      <c r="L713" s="408" t="str">
        <f t="shared" si="53"/>
        <v/>
      </c>
      <c r="M713" s="459" t="str">
        <f t="shared" si="55"/>
        <v/>
      </c>
      <c r="N713" s="344"/>
      <c r="O713" s="344"/>
      <c r="P713" s="82"/>
    </row>
    <row r="714" spans="3:16" ht="14.25" customHeight="1" x14ac:dyDescent="0.15">
      <c r="C714" s="362">
        <f t="shared" si="56"/>
        <v>653</v>
      </c>
      <c r="D714" s="47" t="str">
        <f t="shared" si="54"/>
        <v/>
      </c>
      <c r="E714" s="526"/>
      <c r="F714" s="447"/>
      <c r="G714" s="345"/>
      <c r="H714" s="447"/>
      <c r="I714" s="411"/>
      <c r="J714" s="15" t="s">
        <v>589</v>
      </c>
      <c r="K714" s="15" t="s">
        <v>589</v>
      </c>
      <c r="L714" s="408" t="str">
        <f t="shared" si="53"/>
        <v/>
      </c>
      <c r="M714" s="459" t="str">
        <f t="shared" si="55"/>
        <v/>
      </c>
      <c r="N714" s="344"/>
      <c r="O714" s="344"/>
      <c r="P714" s="82"/>
    </row>
    <row r="715" spans="3:16" ht="14.25" customHeight="1" x14ac:dyDescent="0.15">
      <c r="C715" s="362">
        <f t="shared" si="56"/>
        <v>654</v>
      </c>
      <c r="D715" s="47" t="str">
        <f t="shared" si="54"/>
        <v/>
      </c>
      <c r="E715" s="526"/>
      <c r="F715" s="447"/>
      <c r="G715" s="345"/>
      <c r="H715" s="447"/>
      <c r="I715" s="411"/>
      <c r="J715" s="15" t="s">
        <v>589</v>
      </c>
      <c r="K715" s="15" t="s">
        <v>589</v>
      </c>
      <c r="L715" s="408" t="str">
        <f t="shared" si="53"/>
        <v/>
      </c>
      <c r="M715" s="459" t="str">
        <f t="shared" si="55"/>
        <v/>
      </c>
      <c r="N715" s="344"/>
      <c r="O715" s="344"/>
      <c r="P715" s="82"/>
    </row>
    <row r="716" spans="3:16" ht="14.25" customHeight="1" x14ac:dyDescent="0.15">
      <c r="C716" s="362">
        <f t="shared" si="56"/>
        <v>655</v>
      </c>
      <c r="D716" s="47" t="str">
        <f t="shared" si="54"/>
        <v/>
      </c>
      <c r="E716" s="526"/>
      <c r="F716" s="447"/>
      <c r="G716" s="345"/>
      <c r="H716" s="447"/>
      <c r="I716" s="411"/>
      <c r="J716" s="15" t="s">
        <v>589</v>
      </c>
      <c r="K716" s="15" t="s">
        <v>589</v>
      </c>
      <c r="L716" s="408" t="str">
        <f t="shared" si="53"/>
        <v/>
      </c>
      <c r="M716" s="459" t="str">
        <f t="shared" si="55"/>
        <v/>
      </c>
      <c r="N716" s="344"/>
      <c r="O716" s="344"/>
      <c r="P716" s="82"/>
    </row>
    <row r="717" spans="3:16" ht="14.25" customHeight="1" x14ac:dyDescent="0.15">
      <c r="C717" s="362">
        <f t="shared" si="56"/>
        <v>656</v>
      </c>
      <c r="D717" s="47" t="str">
        <f t="shared" si="54"/>
        <v/>
      </c>
      <c r="E717" s="526"/>
      <c r="F717" s="447"/>
      <c r="G717" s="345"/>
      <c r="H717" s="447"/>
      <c r="I717" s="411"/>
      <c r="J717" s="15" t="s">
        <v>589</v>
      </c>
      <c r="K717" s="15" t="s">
        <v>589</v>
      </c>
      <c r="L717" s="408" t="str">
        <f t="shared" si="53"/>
        <v/>
      </c>
      <c r="M717" s="459" t="str">
        <f t="shared" si="55"/>
        <v/>
      </c>
      <c r="N717" s="344"/>
      <c r="O717" s="344"/>
      <c r="P717" s="82"/>
    </row>
    <row r="718" spans="3:16" ht="14.25" customHeight="1" x14ac:dyDescent="0.15">
      <c r="C718" s="362">
        <f t="shared" si="56"/>
        <v>657</v>
      </c>
      <c r="D718" s="47" t="str">
        <f t="shared" si="54"/>
        <v/>
      </c>
      <c r="E718" s="526"/>
      <c r="F718" s="447"/>
      <c r="G718" s="345"/>
      <c r="H718" s="447"/>
      <c r="I718" s="411"/>
      <c r="J718" s="15" t="s">
        <v>589</v>
      </c>
      <c r="K718" s="15" t="s">
        <v>589</v>
      </c>
      <c r="L718" s="408" t="str">
        <f t="shared" si="53"/>
        <v/>
      </c>
      <c r="M718" s="459" t="str">
        <f t="shared" si="55"/>
        <v/>
      </c>
      <c r="N718" s="344"/>
      <c r="O718" s="344"/>
      <c r="P718" s="82"/>
    </row>
    <row r="719" spans="3:16" ht="14.25" customHeight="1" x14ac:dyDescent="0.15">
      <c r="C719" s="362">
        <f t="shared" si="56"/>
        <v>658</v>
      </c>
      <c r="D719" s="47" t="str">
        <f t="shared" si="54"/>
        <v/>
      </c>
      <c r="E719" s="526"/>
      <c r="F719" s="447"/>
      <c r="G719" s="345"/>
      <c r="H719" s="447"/>
      <c r="I719" s="411"/>
      <c r="J719" s="15" t="s">
        <v>589</v>
      </c>
      <c r="K719" s="15" t="s">
        <v>589</v>
      </c>
      <c r="L719" s="408" t="str">
        <f t="shared" si="53"/>
        <v/>
      </c>
      <c r="M719" s="459" t="str">
        <f t="shared" si="55"/>
        <v/>
      </c>
      <c r="N719" s="344"/>
      <c r="O719" s="344"/>
      <c r="P719" s="82"/>
    </row>
    <row r="720" spans="3:16" ht="14.25" customHeight="1" x14ac:dyDescent="0.15">
      <c r="C720" s="362">
        <f t="shared" si="56"/>
        <v>659</v>
      </c>
      <c r="D720" s="47" t="str">
        <f t="shared" si="54"/>
        <v/>
      </c>
      <c r="E720" s="526"/>
      <c r="F720" s="447"/>
      <c r="G720" s="345"/>
      <c r="H720" s="447"/>
      <c r="I720" s="411"/>
      <c r="J720" s="15" t="s">
        <v>589</v>
      </c>
      <c r="K720" s="15" t="s">
        <v>589</v>
      </c>
      <c r="L720" s="408" t="str">
        <f t="shared" si="53"/>
        <v/>
      </c>
      <c r="M720" s="459" t="str">
        <f t="shared" si="55"/>
        <v/>
      </c>
      <c r="N720" s="344"/>
      <c r="O720" s="344"/>
      <c r="P720" s="82"/>
    </row>
    <row r="721" spans="3:16" ht="14.25" customHeight="1" x14ac:dyDescent="0.15">
      <c r="C721" s="362">
        <f t="shared" si="56"/>
        <v>660</v>
      </c>
      <c r="D721" s="47" t="str">
        <f t="shared" si="54"/>
        <v/>
      </c>
      <c r="E721" s="526"/>
      <c r="F721" s="447"/>
      <c r="G721" s="345"/>
      <c r="H721" s="447"/>
      <c r="I721" s="411"/>
      <c r="J721" s="15" t="s">
        <v>589</v>
      </c>
      <c r="K721" s="15" t="s">
        <v>589</v>
      </c>
      <c r="L721" s="408" t="str">
        <f t="shared" si="53"/>
        <v/>
      </c>
      <c r="M721" s="459" t="str">
        <f t="shared" si="55"/>
        <v/>
      </c>
      <c r="N721" s="344"/>
      <c r="O721" s="344"/>
      <c r="P721" s="82"/>
    </row>
    <row r="722" spans="3:16" ht="14.25" customHeight="1" x14ac:dyDescent="0.15">
      <c r="C722" s="362">
        <f t="shared" si="56"/>
        <v>661</v>
      </c>
      <c r="D722" s="47" t="str">
        <f t="shared" si="54"/>
        <v/>
      </c>
      <c r="E722" s="526"/>
      <c r="F722" s="447"/>
      <c r="G722" s="345"/>
      <c r="H722" s="447"/>
      <c r="I722" s="411"/>
      <c r="J722" s="15" t="s">
        <v>589</v>
      </c>
      <c r="K722" s="15" t="s">
        <v>589</v>
      </c>
      <c r="L722" s="408" t="str">
        <f t="shared" si="53"/>
        <v/>
      </c>
      <c r="M722" s="459" t="str">
        <f t="shared" si="55"/>
        <v/>
      </c>
      <c r="N722" s="344"/>
      <c r="O722" s="344"/>
      <c r="P722" s="82"/>
    </row>
    <row r="723" spans="3:16" ht="14.25" customHeight="1" x14ac:dyDescent="0.15">
      <c r="C723" s="362">
        <f t="shared" si="56"/>
        <v>662</v>
      </c>
      <c r="D723" s="47" t="str">
        <f t="shared" si="54"/>
        <v/>
      </c>
      <c r="E723" s="526"/>
      <c r="F723" s="447"/>
      <c r="G723" s="345"/>
      <c r="H723" s="447"/>
      <c r="I723" s="411"/>
      <c r="J723" s="15" t="s">
        <v>589</v>
      </c>
      <c r="K723" s="15" t="s">
        <v>589</v>
      </c>
      <c r="L723" s="408" t="str">
        <f t="shared" si="53"/>
        <v/>
      </c>
      <c r="M723" s="459" t="str">
        <f t="shared" si="55"/>
        <v/>
      </c>
      <c r="N723" s="344"/>
      <c r="O723" s="344"/>
      <c r="P723" s="82"/>
    </row>
    <row r="724" spans="3:16" ht="14.25" customHeight="1" x14ac:dyDescent="0.15">
      <c r="C724" s="362">
        <f t="shared" si="56"/>
        <v>663</v>
      </c>
      <c r="D724" s="47" t="str">
        <f t="shared" si="54"/>
        <v/>
      </c>
      <c r="E724" s="526"/>
      <c r="F724" s="447"/>
      <c r="G724" s="345"/>
      <c r="H724" s="447"/>
      <c r="I724" s="411"/>
      <c r="J724" s="15" t="s">
        <v>589</v>
      </c>
      <c r="K724" s="15" t="s">
        <v>589</v>
      </c>
      <c r="L724" s="408" t="str">
        <f t="shared" si="53"/>
        <v/>
      </c>
      <c r="M724" s="459" t="str">
        <f t="shared" si="55"/>
        <v/>
      </c>
      <c r="N724" s="344"/>
      <c r="O724" s="344"/>
      <c r="P724" s="82"/>
    </row>
    <row r="725" spans="3:16" ht="14.25" customHeight="1" x14ac:dyDescent="0.15">
      <c r="C725" s="362">
        <f t="shared" si="56"/>
        <v>664</v>
      </c>
      <c r="D725" s="47" t="str">
        <f t="shared" si="54"/>
        <v/>
      </c>
      <c r="E725" s="526"/>
      <c r="F725" s="447"/>
      <c r="G725" s="345"/>
      <c r="H725" s="447"/>
      <c r="I725" s="411"/>
      <c r="J725" s="15" t="s">
        <v>589</v>
      </c>
      <c r="K725" s="15" t="s">
        <v>589</v>
      </c>
      <c r="L725" s="408" t="str">
        <f t="shared" si="53"/>
        <v/>
      </c>
      <c r="M725" s="459" t="str">
        <f t="shared" si="55"/>
        <v/>
      </c>
      <c r="N725" s="344"/>
      <c r="O725" s="344"/>
      <c r="P725" s="82"/>
    </row>
    <row r="726" spans="3:16" ht="14.25" customHeight="1" x14ac:dyDescent="0.15">
      <c r="C726" s="362">
        <f t="shared" si="56"/>
        <v>665</v>
      </c>
      <c r="D726" s="47" t="str">
        <f t="shared" si="54"/>
        <v/>
      </c>
      <c r="E726" s="526"/>
      <c r="F726" s="447"/>
      <c r="G726" s="345"/>
      <c r="H726" s="447"/>
      <c r="I726" s="411"/>
      <c r="J726" s="15" t="s">
        <v>589</v>
      </c>
      <c r="K726" s="15" t="s">
        <v>589</v>
      </c>
      <c r="L726" s="408" t="str">
        <f t="shared" si="53"/>
        <v/>
      </c>
      <c r="M726" s="459" t="str">
        <f t="shared" si="55"/>
        <v/>
      </c>
      <c r="N726" s="344"/>
      <c r="O726" s="344"/>
      <c r="P726" s="82"/>
    </row>
    <row r="727" spans="3:16" ht="14.25" customHeight="1" x14ac:dyDescent="0.15">
      <c r="C727" s="362">
        <f t="shared" si="56"/>
        <v>666</v>
      </c>
      <c r="D727" s="47" t="str">
        <f t="shared" si="54"/>
        <v/>
      </c>
      <c r="E727" s="526"/>
      <c r="F727" s="447"/>
      <c r="G727" s="345"/>
      <c r="H727" s="447"/>
      <c r="I727" s="411"/>
      <c r="J727" s="15" t="s">
        <v>589</v>
      </c>
      <c r="K727" s="15" t="s">
        <v>589</v>
      </c>
      <c r="L727" s="408" t="str">
        <f t="shared" si="53"/>
        <v/>
      </c>
      <c r="M727" s="459" t="str">
        <f t="shared" si="55"/>
        <v/>
      </c>
      <c r="N727" s="344"/>
      <c r="O727" s="344"/>
      <c r="P727" s="82"/>
    </row>
    <row r="728" spans="3:16" ht="14.25" customHeight="1" x14ac:dyDescent="0.15">
      <c r="C728" s="362">
        <f t="shared" si="56"/>
        <v>667</v>
      </c>
      <c r="D728" s="47" t="str">
        <f t="shared" si="54"/>
        <v/>
      </c>
      <c r="E728" s="526"/>
      <c r="F728" s="447"/>
      <c r="G728" s="345"/>
      <c r="H728" s="447"/>
      <c r="I728" s="411"/>
      <c r="J728" s="15" t="s">
        <v>589</v>
      </c>
      <c r="K728" s="15" t="s">
        <v>589</v>
      </c>
      <c r="L728" s="408" t="str">
        <f t="shared" si="53"/>
        <v/>
      </c>
      <c r="M728" s="459" t="str">
        <f t="shared" si="55"/>
        <v/>
      </c>
      <c r="N728" s="344"/>
      <c r="O728" s="344"/>
      <c r="P728" s="82"/>
    </row>
    <row r="729" spans="3:16" ht="14.25" customHeight="1" x14ac:dyDescent="0.15">
      <c r="C729" s="362">
        <f t="shared" si="56"/>
        <v>668</v>
      </c>
      <c r="D729" s="47" t="str">
        <f t="shared" si="54"/>
        <v/>
      </c>
      <c r="E729" s="526"/>
      <c r="F729" s="447"/>
      <c r="G729" s="345"/>
      <c r="H729" s="447"/>
      <c r="I729" s="411"/>
      <c r="J729" s="15" t="s">
        <v>589</v>
      </c>
      <c r="K729" s="15" t="s">
        <v>589</v>
      </c>
      <c r="L729" s="408" t="str">
        <f t="shared" si="53"/>
        <v/>
      </c>
      <c r="M729" s="459" t="str">
        <f t="shared" si="55"/>
        <v/>
      </c>
      <c r="N729" s="344"/>
      <c r="O729" s="344"/>
      <c r="P729" s="82"/>
    </row>
    <row r="730" spans="3:16" ht="14.25" customHeight="1" x14ac:dyDescent="0.15">
      <c r="C730" s="362">
        <f t="shared" si="56"/>
        <v>669</v>
      </c>
      <c r="D730" s="47" t="str">
        <f t="shared" si="54"/>
        <v/>
      </c>
      <c r="E730" s="526"/>
      <c r="F730" s="447"/>
      <c r="G730" s="345"/>
      <c r="H730" s="447"/>
      <c r="I730" s="411"/>
      <c r="J730" s="15" t="s">
        <v>589</v>
      </c>
      <c r="K730" s="15" t="s">
        <v>589</v>
      </c>
      <c r="L730" s="408" t="str">
        <f t="shared" si="53"/>
        <v/>
      </c>
      <c r="M730" s="459" t="str">
        <f t="shared" si="55"/>
        <v/>
      </c>
      <c r="N730" s="344"/>
      <c r="O730" s="344"/>
      <c r="P730" s="82"/>
    </row>
    <row r="731" spans="3:16" ht="14.25" customHeight="1" x14ac:dyDescent="0.15">
      <c r="C731" s="362">
        <f t="shared" si="56"/>
        <v>670</v>
      </c>
      <c r="D731" s="47" t="str">
        <f t="shared" si="54"/>
        <v/>
      </c>
      <c r="E731" s="526"/>
      <c r="F731" s="447"/>
      <c r="G731" s="345"/>
      <c r="H731" s="447"/>
      <c r="I731" s="411"/>
      <c r="J731" s="15" t="s">
        <v>589</v>
      </c>
      <c r="K731" s="15" t="s">
        <v>589</v>
      </c>
      <c r="L731" s="408" t="str">
        <f t="shared" si="53"/>
        <v/>
      </c>
      <c r="M731" s="459" t="str">
        <f t="shared" si="55"/>
        <v/>
      </c>
      <c r="N731" s="344"/>
      <c r="O731" s="344"/>
      <c r="P731" s="82"/>
    </row>
    <row r="732" spans="3:16" ht="14.25" customHeight="1" x14ac:dyDescent="0.15">
      <c r="C732" s="362">
        <f t="shared" si="56"/>
        <v>671</v>
      </c>
      <c r="D732" s="47" t="str">
        <f t="shared" si="54"/>
        <v/>
      </c>
      <c r="E732" s="526"/>
      <c r="F732" s="447"/>
      <c r="G732" s="345"/>
      <c r="H732" s="447"/>
      <c r="I732" s="411"/>
      <c r="J732" s="15" t="s">
        <v>589</v>
      </c>
      <c r="K732" s="15" t="s">
        <v>589</v>
      </c>
      <c r="L732" s="408" t="str">
        <f t="shared" si="53"/>
        <v/>
      </c>
      <c r="M732" s="459" t="str">
        <f t="shared" si="55"/>
        <v/>
      </c>
      <c r="N732" s="344"/>
      <c r="O732" s="344"/>
      <c r="P732" s="82"/>
    </row>
    <row r="733" spans="3:16" ht="14.25" customHeight="1" x14ac:dyDescent="0.15">
      <c r="C733" s="362">
        <f t="shared" si="56"/>
        <v>672</v>
      </c>
      <c r="D733" s="47" t="str">
        <f t="shared" si="54"/>
        <v/>
      </c>
      <c r="E733" s="526"/>
      <c r="F733" s="447"/>
      <c r="G733" s="345"/>
      <c r="H733" s="447"/>
      <c r="I733" s="411"/>
      <c r="J733" s="15" t="s">
        <v>589</v>
      </c>
      <c r="K733" s="15" t="s">
        <v>589</v>
      </c>
      <c r="L733" s="408" t="str">
        <f t="shared" si="53"/>
        <v/>
      </c>
      <c r="M733" s="459" t="str">
        <f t="shared" si="55"/>
        <v/>
      </c>
      <c r="N733" s="344"/>
      <c r="O733" s="344"/>
      <c r="P733" s="82"/>
    </row>
    <row r="734" spans="3:16" ht="14.25" customHeight="1" x14ac:dyDescent="0.15">
      <c r="C734" s="362">
        <f t="shared" si="56"/>
        <v>673</v>
      </c>
      <c r="D734" s="47" t="str">
        <f t="shared" si="54"/>
        <v/>
      </c>
      <c r="E734" s="526"/>
      <c r="F734" s="447"/>
      <c r="G734" s="345"/>
      <c r="H734" s="447"/>
      <c r="I734" s="411"/>
      <c r="J734" s="15" t="s">
        <v>589</v>
      </c>
      <c r="K734" s="15" t="s">
        <v>589</v>
      </c>
      <c r="L734" s="408" t="str">
        <f t="shared" si="53"/>
        <v/>
      </c>
      <c r="M734" s="459" t="str">
        <f t="shared" si="55"/>
        <v/>
      </c>
      <c r="N734" s="344"/>
      <c r="O734" s="344"/>
      <c r="P734" s="82"/>
    </row>
    <row r="735" spans="3:16" ht="14.25" customHeight="1" x14ac:dyDescent="0.15">
      <c r="C735" s="362">
        <f t="shared" si="56"/>
        <v>674</v>
      </c>
      <c r="D735" s="47" t="str">
        <f t="shared" si="54"/>
        <v/>
      </c>
      <c r="E735" s="526"/>
      <c r="F735" s="447"/>
      <c r="G735" s="345"/>
      <c r="H735" s="447"/>
      <c r="I735" s="411"/>
      <c r="J735" s="15" t="s">
        <v>589</v>
      </c>
      <c r="K735" s="15" t="s">
        <v>589</v>
      </c>
      <c r="L735" s="408" t="str">
        <f t="shared" si="53"/>
        <v/>
      </c>
      <c r="M735" s="459" t="str">
        <f t="shared" si="55"/>
        <v/>
      </c>
      <c r="N735" s="344"/>
      <c r="O735" s="344"/>
      <c r="P735" s="82"/>
    </row>
    <row r="736" spans="3:16" ht="14.25" customHeight="1" x14ac:dyDescent="0.15">
      <c r="C736" s="362">
        <f t="shared" si="56"/>
        <v>675</v>
      </c>
      <c r="D736" s="47" t="str">
        <f t="shared" si="54"/>
        <v/>
      </c>
      <c r="E736" s="526"/>
      <c r="F736" s="447"/>
      <c r="G736" s="345"/>
      <c r="H736" s="447"/>
      <c r="I736" s="411"/>
      <c r="J736" s="15" t="s">
        <v>589</v>
      </c>
      <c r="K736" s="15" t="s">
        <v>589</v>
      </c>
      <c r="L736" s="408" t="str">
        <f t="shared" si="53"/>
        <v/>
      </c>
      <c r="M736" s="459" t="str">
        <f t="shared" si="55"/>
        <v/>
      </c>
      <c r="N736" s="344"/>
      <c r="O736" s="344"/>
      <c r="P736" s="82"/>
    </row>
    <row r="737" spans="3:16" ht="14.25" customHeight="1" x14ac:dyDescent="0.15">
      <c r="C737" s="362">
        <f t="shared" si="56"/>
        <v>676</v>
      </c>
      <c r="D737" s="47" t="str">
        <f t="shared" si="54"/>
        <v/>
      </c>
      <c r="E737" s="526"/>
      <c r="F737" s="447"/>
      <c r="G737" s="345"/>
      <c r="H737" s="447"/>
      <c r="I737" s="411"/>
      <c r="J737" s="15" t="s">
        <v>589</v>
      </c>
      <c r="K737" s="15" t="s">
        <v>589</v>
      </c>
      <c r="L737" s="408" t="str">
        <f t="shared" si="53"/>
        <v/>
      </c>
      <c r="M737" s="459" t="str">
        <f t="shared" si="55"/>
        <v/>
      </c>
      <c r="N737" s="344"/>
      <c r="O737" s="344"/>
      <c r="P737" s="82"/>
    </row>
    <row r="738" spans="3:16" ht="14.25" customHeight="1" x14ac:dyDescent="0.15">
      <c r="C738" s="362">
        <f t="shared" si="56"/>
        <v>677</v>
      </c>
      <c r="D738" s="47" t="str">
        <f t="shared" si="54"/>
        <v/>
      </c>
      <c r="E738" s="526"/>
      <c r="F738" s="447"/>
      <c r="G738" s="345"/>
      <c r="H738" s="447"/>
      <c r="I738" s="411"/>
      <c r="J738" s="15" t="s">
        <v>589</v>
      </c>
      <c r="K738" s="15" t="s">
        <v>589</v>
      </c>
      <c r="L738" s="408" t="str">
        <f t="shared" si="53"/>
        <v/>
      </c>
      <c r="M738" s="459" t="str">
        <f t="shared" si="55"/>
        <v/>
      </c>
      <c r="N738" s="344"/>
      <c r="O738" s="344"/>
      <c r="P738" s="82"/>
    </row>
    <row r="739" spans="3:16" ht="14.25" customHeight="1" x14ac:dyDescent="0.15">
      <c r="C739" s="362">
        <f t="shared" si="56"/>
        <v>678</v>
      </c>
      <c r="D739" s="47" t="str">
        <f t="shared" si="54"/>
        <v/>
      </c>
      <c r="E739" s="526"/>
      <c r="F739" s="447"/>
      <c r="G739" s="345"/>
      <c r="H739" s="447"/>
      <c r="I739" s="411"/>
      <c r="J739" s="15" t="s">
        <v>589</v>
      </c>
      <c r="K739" s="15" t="s">
        <v>589</v>
      </c>
      <c r="L739" s="408" t="str">
        <f t="shared" si="53"/>
        <v/>
      </c>
      <c r="M739" s="459" t="str">
        <f t="shared" si="55"/>
        <v/>
      </c>
      <c r="N739" s="344"/>
      <c r="O739" s="344"/>
      <c r="P739" s="82"/>
    </row>
    <row r="740" spans="3:16" ht="14.25" customHeight="1" x14ac:dyDescent="0.15">
      <c r="C740" s="362">
        <f t="shared" si="56"/>
        <v>679</v>
      </c>
      <c r="D740" s="47" t="str">
        <f t="shared" si="54"/>
        <v/>
      </c>
      <c r="E740" s="526"/>
      <c r="F740" s="447"/>
      <c r="G740" s="345"/>
      <c r="H740" s="447"/>
      <c r="I740" s="411"/>
      <c r="J740" s="15" t="s">
        <v>589</v>
      </c>
      <c r="K740" s="15" t="s">
        <v>589</v>
      </c>
      <c r="L740" s="408" t="str">
        <f t="shared" si="53"/>
        <v/>
      </c>
      <c r="M740" s="459" t="str">
        <f t="shared" si="55"/>
        <v/>
      </c>
      <c r="N740" s="344"/>
      <c r="O740" s="344"/>
      <c r="P740" s="82"/>
    </row>
    <row r="741" spans="3:16" ht="14.25" customHeight="1" x14ac:dyDescent="0.15">
      <c r="C741" s="362">
        <f t="shared" si="56"/>
        <v>680</v>
      </c>
      <c r="D741" s="47" t="str">
        <f t="shared" si="54"/>
        <v/>
      </c>
      <c r="E741" s="526"/>
      <c r="F741" s="447"/>
      <c r="G741" s="345"/>
      <c r="H741" s="447"/>
      <c r="I741" s="411"/>
      <c r="J741" s="15" t="s">
        <v>589</v>
      </c>
      <c r="K741" s="15" t="s">
        <v>589</v>
      </c>
      <c r="L741" s="408" t="str">
        <f t="shared" si="53"/>
        <v/>
      </c>
      <c r="M741" s="459" t="str">
        <f t="shared" si="55"/>
        <v/>
      </c>
      <c r="N741" s="344"/>
      <c r="O741" s="344"/>
      <c r="P741" s="82"/>
    </row>
    <row r="742" spans="3:16" ht="14.25" customHeight="1" x14ac:dyDescent="0.15">
      <c r="C742" s="362">
        <f t="shared" si="56"/>
        <v>681</v>
      </c>
      <c r="D742" s="47" t="str">
        <f t="shared" si="54"/>
        <v/>
      </c>
      <c r="E742" s="526"/>
      <c r="F742" s="447"/>
      <c r="G742" s="345"/>
      <c r="H742" s="447"/>
      <c r="I742" s="411"/>
      <c r="J742" s="15" t="s">
        <v>589</v>
      </c>
      <c r="K742" s="15" t="s">
        <v>589</v>
      </c>
      <c r="L742" s="408" t="str">
        <f t="shared" si="53"/>
        <v/>
      </c>
      <c r="M742" s="459" t="str">
        <f t="shared" si="55"/>
        <v/>
      </c>
      <c r="N742" s="344"/>
      <c r="O742" s="344"/>
      <c r="P742" s="82"/>
    </row>
    <row r="743" spans="3:16" ht="14.25" customHeight="1" x14ac:dyDescent="0.15">
      <c r="C743" s="362">
        <f t="shared" si="56"/>
        <v>682</v>
      </c>
      <c r="D743" s="47" t="str">
        <f t="shared" si="54"/>
        <v/>
      </c>
      <c r="E743" s="526"/>
      <c r="F743" s="447"/>
      <c r="G743" s="345"/>
      <c r="H743" s="447"/>
      <c r="I743" s="411"/>
      <c r="J743" s="15" t="s">
        <v>589</v>
      </c>
      <c r="K743" s="15" t="s">
        <v>589</v>
      </c>
      <c r="L743" s="408" t="str">
        <f t="shared" si="53"/>
        <v/>
      </c>
      <c r="M743" s="459" t="str">
        <f t="shared" si="55"/>
        <v/>
      </c>
      <c r="N743" s="344"/>
      <c r="O743" s="344"/>
      <c r="P743" s="82"/>
    </row>
    <row r="744" spans="3:16" ht="14.25" customHeight="1" x14ac:dyDescent="0.15">
      <c r="C744" s="362">
        <f t="shared" si="56"/>
        <v>683</v>
      </c>
      <c r="D744" s="47" t="str">
        <f t="shared" si="54"/>
        <v/>
      </c>
      <c r="E744" s="526"/>
      <c r="F744" s="447"/>
      <c r="G744" s="345"/>
      <c r="H744" s="447"/>
      <c r="I744" s="411"/>
      <c r="J744" s="15" t="s">
        <v>589</v>
      </c>
      <c r="K744" s="15" t="s">
        <v>589</v>
      </c>
      <c r="L744" s="408" t="str">
        <f t="shared" si="53"/>
        <v/>
      </c>
      <c r="M744" s="459" t="str">
        <f t="shared" si="55"/>
        <v/>
      </c>
      <c r="N744" s="344"/>
      <c r="O744" s="344"/>
      <c r="P744" s="82"/>
    </row>
    <row r="745" spans="3:16" ht="14.25" customHeight="1" x14ac:dyDescent="0.15">
      <c r="C745" s="362">
        <f t="shared" si="56"/>
        <v>684</v>
      </c>
      <c r="D745" s="47" t="str">
        <f t="shared" si="54"/>
        <v/>
      </c>
      <c r="E745" s="526"/>
      <c r="F745" s="447"/>
      <c r="G745" s="345"/>
      <c r="H745" s="447"/>
      <c r="I745" s="411"/>
      <c r="J745" s="15" t="s">
        <v>589</v>
      </c>
      <c r="K745" s="15" t="s">
        <v>589</v>
      </c>
      <c r="L745" s="408" t="str">
        <f t="shared" si="53"/>
        <v/>
      </c>
      <c r="M745" s="459" t="str">
        <f t="shared" si="55"/>
        <v/>
      </c>
      <c r="N745" s="344"/>
      <c r="O745" s="344"/>
      <c r="P745" s="82"/>
    </row>
    <row r="746" spans="3:16" ht="14.25" customHeight="1" x14ac:dyDescent="0.15">
      <c r="C746" s="362">
        <f t="shared" si="56"/>
        <v>685</v>
      </c>
      <c r="D746" s="47" t="str">
        <f t="shared" si="54"/>
        <v/>
      </c>
      <c r="E746" s="526"/>
      <c r="F746" s="447"/>
      <c r="G746" s="345"/>
      <c r="H746" s="447"/>
      <c r="I746" s="411"/>
      <c r="J746" s="15" t="s">
        <v>589</v>
      </c>
      <c r="K746" s="15" t="s">
        <v>589</v>
      </c>
      <c r="L746" s="408" t="str">
        <f t="shared" si="53"/>
        <v/>
      </c>
      <c r="M746" s="459" t="str">
        <f t="shared" si="55"/>
        <v/>
      </c>
      <c r="N746" s="344"/>
      <c r="O746" s="344"/>
      <c r="P746" s="82"/>
    </row>
    <row r="747" spans="3:16" ht="14.25" customHeight="1" x14ac:dyDescent="0.15">
      <c r="C747" s="362">
        <f t="shared" si="56"/>
        <v>686</v>
      </c>
      <c r="D747" s="47" t="str">
        <f t="shared" si="54"/>
        <v/>
      </c>
      <c r="E747" s="526"/>
      <c r="F747" s="447"/>
      <c r="G747" s="345"/>
      <c r="H747" s="447"/>
      <c r="I747" s="411"/>
      <c r="J747" s="15" t="s">
        <v>589</v>
      </c>
      <c r="K747" s="15" t="s">
        <v>589</v>
      </c>
      <c r="L747" s="408" t="str">
        <f t="shared" si="53"/>
        <v/>
      </c>
      <c r="M747" s="459" t="str">
        <f t="shared" si="55"/>
        <v/>
      </c>
      <c r="N747" s="344"/>
      <c r="O747" s="344"/>
      <c r="P747" s="82"/>
    </row>
    <row r="748" spans="3:16" ht="14.25" customHeight="1" x14ac:dyDescent="0.15">
      <c r="C748" s="362">
        <f t="shared" si="56"/>
        <v>687</v>
      </c>
      <c r="D748" s="47" t="str">
        <f t="shared" si="54"/>
        <v/>
      </c>
      <c r="E748" s="526"/>
      <c r="F748" s="447"/>
      <c r="G748" s="345"/>
      <c r="H748" s="447"/>
      <c r="I748" s="411"/>
      <c r="J748" s="15" t="s">
        <v>589</v>
      </c>
      <c r="K748" s="15" t="s">
        <v>589</v>
      </c>
      <c r="L748" s="408" t="str">
        <f t="shared" si="53"/>
        <v/>
      </c>
      <c r="M748" s="459" t="str">
        <f t="shared" si="55"/>
        <v/>
      </c>
      <c r="N748" s="344"/>
      <c r="O748" s="344"/>
      <c r="P748" s="82"/>
    </row>
    <row r="749" spans="3:16" ht="14.25" customHeight="1" x14ac:dyDescent="0.15">
      <c r="C749" s="362">
        <f t="shared" si="56"/>
        <v>688</v>
      </c>
      <c r="D749" s="47" t="str">
        <f t="shared" si="54"/>
        <v/>
      </c>
      <c r="E749" s="526"/>
      <c r="F749" s="447"/>
      <c r="G749" s="345"/>
      <c r="H749" s="447"/>
      <c r="I749" s="411"/>
      <c r="J749" s="15" t="s">
        <v>589</v>
      </c>
      <c r="K749" s="15" t="s">
        <v>589</v>
      </c>
      <c r="L749" s="408" t="str">
        <f t="shared" si="53"/>
        <v/>
      </c>
      <c r="M749" s="459" t="str">
        <f t="shared" si="55"/>
        <v/>
      </c>
      <c r="N749" s="344"/>
      <c r="O749" s="344"/>
      <c r="P749" s="82"/>
    </row>
    <row r="750" spans="3:16" ht="14.25" customHeight="1" x14ac:dyDescent="0.15">
      <c r="C750" s="362">
        <f t="shared" si="56"/>
        <v>689</v>
      </c>
      <c r="D750" s="47" t="str">
        <f t="shared" si="54"/>
        <v/>
      </c>
      <c r="E750" s="526"/>
      <c r="F750" s="447"/>
      <c r="G750" s="345"/>
      <c r="H750" s="447"/>
      <c r="I750" s="411"/>
      <c r="J750" s="15" t="s">
        <v>589</v>
      </c>
      <c r="K750" s="15" t="s">
        <v>589</v>
      </c>
      <c r="L750" s="408" t="str">
        <f t="shared" si="53"/>
        <v/>
      </c>
      <c r="M750" s="459" t="str">
        <f t="shared" si="55"/>
        <v/>
      </c>
      <c r="N750" s="344"/>
      <c r="O750" s="344"/>
      <c r="P750" s="82"/>
    </row>
    <row r="751" spans="3:16" ht="14.25" customHeight="1" x14ac:dyDescent="0.15">
      <c r="C751" s="362">
        <f t="shared" si="56"/>
        <v>690</v>
      </c>
      <c r="D751" s="47" t="str">
        <f t="shared" si="54"/>
        <v/>
      </c>
      <c r="E751" s="526"/>
      <c r="F751" s="447"/>
      <c r="G751" s="345"/>
      <c r="H751" s="447"/>
      <c r="I751" s="411"/>
      <c r="J751" s="15" t="s">
        <v>589</v>
      </c>
      <c r="K751" s="15" t="s">
        <v>589</v>
      </c>
      <c r="L751" s="408" t="str">
        <f>IF(K751="","",J751*K751)</f>
        <v/>
      </c>
      <c r="M751" s="459" t="str">
        <f t="shared" si="55"/>
        <v/>
      </c>
      <c r="N751" s="344"/>
      <c r="O751" s="344"/>
      <c r="P751" s="82"/>
    </row>
    <row r="752" spans="3:16" ht="14.25" customHeight="1" x14ac:dyDescent="0.15">
      <c r="C752" s="362">
        <f t="shared" si="56"/>
        <v>691</v>
      </c>
      <c r="D752" s="47" t="str">
        <f t="shared" si="54"/>
        <v/>
      </c>
      <c r="E752" s="526"/>
      <c r="F752" s="447"/>
      <c r="G752" s="345"/>
      <c r="H752" s="447"/>
      <c r="I752" s="411"/>
      <c r="J752" s="15" t="s">
        <v>589</v>
      </c>
      <c r="K752" s="15" t="s">
        <v>589</v>
      </c>
      <c r="L752" s="408" t="str">
        <f t="shared" ref="L752:L815" si="57">IF(K752="","",J752*K752)</f>
        <v/>
      </c>
      <c r="M752" s="459" t="str">
        <f t="shared" si="55"/>
        <v/>
      </c>
      <c r="N752" s="344"/>
      <c r="O752" s="344"/>
      <c r="P752" s="82"/>
    </row>
    <row r="753" spans="3:16" ht="14.25" customHeight="1" x14ac:dyDescent="0.15">
      <c r="C753" s="362">
        <f t="shared" si="56"/>
        <v>692</v>
      </c>
      <c r="D753" s="47" t="str">
        <f t="shared" si="54"/>
        <v/>
      </c>
      <c r="E753" s="526"/>
      <c r="F753" s="447"/>
      <c r="G753" s="345"/>
      <c r="H753" s="447"/>
      <c r="I753" s="411"/>
      <c r="J753" s="15" t="s">
        <v>589</v>
      </c>
      <c r="K753" s="15" t="s">
        <v>589</v>
      </c>
      <c r="L753" s="408" t="str">
        <f t="shared" si="57"/>
        <v/>
      </c>
      <c r="M753" s="459" t="str">
        <f t="shared" si="55"/>
        <v/>
      </c>
      <c r="N753" s="344"/>
      <c r="O753" s="344"/>
      <c r="P753" s="82"/>
    </row>
    <row r="754" spans="3:16" ht="14.25" customHeight="1" x14ac:dyDescent="0.15">
      <c r="C754" s="362">
        <f t="shared" si="56"/>
        <v>693</v>
      </c>
      <c r="D754" s="47" t="str">
        <f t="shared" si="54"/>
        <v/>
      </c>
      <c r="E754" s="526"/>
      <c r="F754" s="447"/>
      <c r="G754" s="345"/>
      <c r="H754" s="447"/>
      <c r="I754" s="411"/>
      <c r="J754" s="15" t="s">
        <v>589</v>
      </c>
      <c r="K754" s="15" t="s">
        <v>589</v>
      </c>
      <c r="L754" s="408" t="str">
        <f t="shared" si="57"/>
        <v/>
      </c>
      <c r="M754" s="459" t="str">
        <f t="shared" si="55"/>
        <v/>
      </c>
      <c r="N754" s="344"/>
      <c r="O754" s="344"/>
      <c r="P754" s="82"/>
    </row>
    <row r="755" spans="3:16" ht="14.25" customHeight="1" x14ac:dyDescent="0.15">
      <c r="C755" s="362">
        <f t="shared" si="56"/>
        <v>694</v>
      </c>
      <c r="D755" s="47" t="str">
        <f t="shared" si="54"/>
        <v/>
      </c>
      <c r="E755" s="526"/>
      <c r="F755" s="447"/>
      <c r="G755" s="345"/>
      <c r="H755" s="447"/>
      <c r="I755" s="411"/>
      <c r="J755" s="15" t="s">
        <v>589</v>
      </c>
      <c r="K755" s="15" t="s">
        <v>589</v>
      </c>
      <c r="L755" s="408" t="str">
        <f t="shared" si="57"/>
        <v/>
      </c>
      <c r="M755" s="459" t="str">
        <f t="shared" si="55"/>
        <v/>
      </c>
      <c r="N755" s="344"/>
      <c r="O755" s="344"/>
      <c r="P755" s="82"/>
    </row>
    <row r="756" spans="3:16" ht="14.25" customHeight="1" x14ac:dyDescent="0.15">
      <c r="C756" s="362">
        <f t="shared" si="56"/>
        <v>695</v>
      </c>
      <c r="D756" s="47" t="str">
        <f t="shared" si="54"/>
        <v/>
      </c>
      <c r="E756" s="526"/>
      <c r="F756" s="447"/>
      <c r="G756" s="345"/>
      <c r="H756" s="447"/>
      <c r="I756" s="411"/>
      <c r="J756" s="15" t="s">
        <v>589</v>
      </c>
      <c r="K756" s="15" t="s">
        <v>589</v>
      </c>
      <c r="L756" s="408" t="str">
        <f t="shared" si="57"/>
        <v/>
      </c>
      <c r="M756" s="459" t="str">
        <f t="shared" si="55"/>
        <v/>
      </c>
      <c r="N756" s="344"/>
      <c r="O756" s="344"/>
      <c r="P756" s="82"/>
    </row>
    <row r="757" spans="3:16" ht="14.25" customHeight="1" x14ac:dyDescent="0.15">
      <c r="C757" s="362">
        <f t="shared" si="56"/>
        <v>696</v>
      </c>
      <c r="D757" s="47" t="str">
        <f t="shared" si="54"/>
        <v/>
      </c>
      <c r="E757" s="526"/>
      <c r="F757" s="447"/>
      <c r="G757" s="345"/>
      <c r="H757" s="447"/>
      <c r="I757" s="411"/>
      <c r="J757" s="15" t="s">
        <v>589</v>
      </c>
      <c r="K757" s="15" t="s">
        <v>589</v>
      </c>
      <c r="L757" s="408" t="str">
        <f t="shared" si="57"/>
        <v/>
      </c>
      <c r="M757" s="459" t="str">
        <f t="shared" si="55"/>
        <v/>
      </c>
      <c r="N757" s="344"/>
      <c r="O757" s="344"/>
      <c r="P757" s="82"/>
    </row>
    <row r="758" spans="3:16" ht="14.25" customHeight="1" x14ac:dyDescent="0.15">
      <c r="C758" s="362">
        <f t="shared" si="56"/>
        <v>697</v>
      </c>
      <c r="D758" s="47" t="str">
        <f t="shared" si="54"/>
        <v/>
      </c>
      <c r="E758" s="526"/>
      <c r="F758" s="447"/>
      <c r="G758" s="345"/>
      <c r="H758" s="447"/>
      <c r="I758" s="411"/>
      <c r="J758" s="15" t="s">
        <v>589</v>
      </c>
      <c r="K758" s="15" t="s">
        <v>589</v>
      </c>
      <c r="L758" s="408" t="str">
        <f t="shared" si="57"/>
        <v/>
      </c>
      <c r="M758" s="459" t="str">
        <f t="shared" si="55"/>
        <v/>
      </c>
      <c r="N758" s="344"/>
      <c r="O758" s="344"/>
      <c r="P758" s="82"/>
    </row>
    <row r="759" spans="3:16" ht="14.25" customHeight="1" x14ac:dyDescent="0.15">
      <c r="C759" s="362">
        <f t="shared" si="56"/>
        <v>698</v>
      </c>
      <c r="D759" s="47" t="str">
        <f t="shared" si="54"/>
        <v/>
      </c>
      <c r="E759" s="526"/>
      <c r="F759" s="447"/>
      <c r="G759" s="345"/>
      <c r="H759" s="447"/>
      <c r="I759" s="411"/>
      <c r="J759" s="15" t="s">
        <v>589</v>
      </c>
      <c r="K759" s="15" t="s">
        <v>589</v>
      </c>
      <c r="L759" s="408" t="str">
        <f t="shared" si="57"/>
        <v/>
      </c>
      <c r="M759" s="459" t="str">
        <f t="shared" si="55"/>
        <v/>
      </c>
      <c r="N759" s="344"/>
      <c r="O759" s="344"/>
      <c r="P759" s="82"/>
    </row>
    <row r="760" spans="3:16" ht="14.25" customHeight="1" x14ac:dyDescent="0.15">
      <c r="C760" s="362">
        <f t="shared" si="56"/>
        <v>699</v>
      </c>
      <c r="D760" s="47" t="str">
        <f t="shared" si="54"/>
        <v/>
      </c>
      <c r="E760" s="526"/>
      <c r="F760" s="447"/>
      <c r="G760" s="345"/>
      <c r="H760" s="447"/>
      <c r="I760" s="411"/>
      <c r="J760" s="15" t="s">
        <v>589</v>
      </c>
      <c r="K760" s="15" t="s">
        <v>589</v>
      </c>
      <c r="L760" s="408" t="str">
        <f t="shared" si="57"/>
        <v/>
      </c>
      <c r="M760" s="459" t="str">
        <f t="shared" si="55"/>
        <v/>
      </c>
      <c r="N760" s="344"/>
      <c r="O760" s="344"/>
      <c r="P760" s="82"/>
    </row>
    <row r="761" spans="3:16" ht="14.25" customHeight="1" x14ac:dyDescent="0.15">
      <c r="C761" s="362">
        <f t="shared" si="56"/>
        <v>700</v>
      </c>
      <c r="D761" s="47" t="str">
        <f t="shared" si="54"/>
        <v/>
      </c>
      <c r="E761" s="526"/>
      <c r="F761" s="447"/>
      <c r="G761" s="345"/>
      <c r="H761" s="447"/>
      <c r="I761" s="411"/>
      <c r="J761" s="15" t="s">
        <v>589</v>
      </c>
      <c r="K761" s="15" t="s">
        <v>589</v>
      </c>
      <c r="L761" s="408" t="str">
        <f t="shared" si="57"/>
        <v/>
      </c>
      <c r="M761" s="459" t="str">
        <f t="shared" si="55"/>
        <v/>
      </c>
      <c r="N761" s="344"/>
      <c r="O761" s="344"/>
      <c r="P761" s="82"/>
    </row>
    <row r="762" spans="3:16" ht="14.25" customHeight="1" x14ac:dyDescent="0.15">
      <c r="C762" s="362">
        <f t="shared" si="56"/>
        <v>701</v>
      </c>
      <c r="D762" s="47" t="str">
        <f t="shared" si="54"/>
        <v/>
      </c>
      <c r="E762" s="526"/>
      <c r="F762" s="447"/>
      <c r="G762" s="345"/>
      <c r="H762" s="447"/>
      <c r="I762" s="411"/>
      <c r="J762" s="15" t="s">
        <v>589</v>
      </c>
      <c r="K762" s="15" t="s">
        <v>589</v>
      </c>
      <c r="L762" s="408" t="str">
        <f t="shared" si="57"/>
        <v/>
      </c>
      <c r="M762" s="459" t="str">
        <f t="shared" si="55"/>
        <v/>
      </c>
      <c r="N762" s="344"/>
      <c r="O762" s="344"/>
      <c r="P762" s="82"/>
    </row>
    <row r="763" spans="3:16" ht="14.25" customHeight="1" x14ac:dyDescent="0.15">
      <c r="C763" s="362">
        <f t="shared" si="56"/>
        <v>702</v>
      </c>
      <c r="D763" s="47" t="str">
        <f t="shared" si="54"/>
        <v/>
      </c>
      <c r="E763" s="526"/>
      <c r="F763" s="447"/>
      <c r="G763" s="345"/>
      <c r="H763" s="447"/>
      <c r="I763" s="411"/>
      <c r="J763" s="15" t="s">
        <v>589</v>
      </c>
      <c r="K763" s="15" t="s">
        <v>589</v>
      </c>
      <c r="L763" s="408" t="str">
        <f t="shared" si="57"/>
        <v/>
      </c>
      <c r="M763" s="459" t="str">
        <f t="shared" si="55"/>
        <v/>
      </c>
      <c r="N763" s="344"/>
      <c r="O763" s="344"/>
      <c r="P763" s="82"/>
    </row>
    <row r="764" spans="3:16" ht="14.25" customHeight="1" x14ac:dyDescent="0.15">
      <c r="C764" s="362">
        <f t="shared" si="56"/>
        <v>703</v>
      </c>
      <c r="D764" s="47" t="str">
        <f t="shared" si="54"/>
        <v/>
      </c>
      <c r="E764" s="526"/>
      <c r="F764" s="447"/>
      <c r="G764" s="345"/>
      <c r="H764" s="447"/>
      <c r="I764" s="411"/>
      <c r="J764" s="15" t="s">
        <v>589</v>
      </c>
      <c r="K764" s="15" t="s">
        <v>589</v>
      </c>
      <c r="L764" s="408" t="str">
        <f t="shared" si="57"/>
        <v/>
      </c>
      <c r="M764" s="459" t="str">
        <f t="shared" si="55"/>
        <v/>
      </c>
      <c r="N764" s="344"/>
      <c r="O764" s="344"/>
      <c r="P764" s="82"/>
    </row>
    <row r="765" spans="3:16" ht="14.25" customHeight="1" x14ac:dyDescent="0.15">
      <c r="C765" s="362">
        <f t="shared" si="56"/>
        <v>704</v>
      </c>
      <c r="D765" s="47" t="str">
        <f t="shared" si="54"/>
        <v/>
      </c>
      <c r="E765" s="526"/>
      <c r="F765" s="447"/>
      <c r="G765" s="345"/>
      <c r="H765" s="447"/>
      <c r="I765" s="411"/>
      <c r="J765" s="15" t="s">
        <v>589</v>
      </c>
      <c r="K765" s="15" t="s">
        <v>589</v>
      </c>
      <c r="L765" s="408" t="str">
        <f t="shared" si="57"/>
        <v/>
      </c>
      <c r="M765" s="459" t="str">
        <f t="shared" si="55"/>
        <v/>
      </c>
      <c r="N765" s="344"/>
      <c r="O765" s="344"/>
      <c r="P765" s="82"/>
    </row>
    <row r="766" spans="3:16" ht="14.25" customHeight="1" x14ac:dyDescent="0.15">
      <c r="C766" s="362">
        <f t="shared" si="56"/>
        <v>705</v>
      </c>
      <c r="D766" s="47" t="str">
        <f t="shared" ref="D766:D829" si="58">IF(E766="","",IF(E766&lt;=$W$2,"○",""))</f>
        <v/>
      </c>
      <c r="E766" s="526"/>
      <c r="F766" s="447"/>
      <c r="G766" s="345"/>
      <c r="H766" s="447"/>
      <c r="I766" s="411"/>
      <c r="J766" s="15" t="s">
        <v>589</v>
      </c>
      <c r="K766" s="15" t="s">
        <v>589</v>
      </c>
      <c r="L766" s="408" t="str">
        <f t="shared" si="57"/>
        <v/>
      </c>
      <c r="M766" s="459" t="str">
        <f t="shared" ref="M766:M829" si="59">IF(I766="","",IF(HLOOKUP(I766,$U$5:$AI$7,2,FALSE)&gt;=0.8,"○",""))</f>
        <v/>
      </c>
      <c r="N766" s="344"/>
      <c r="O766" s="344"/>
      <c r="P766" s="82"/>
    </row>
    <row r="767" spans="3:16" ht="14.25" customHeight="1" x14ac:dyDescent="0.15">
      <c r="C767" s="362">
        <f t="shared" ref="C767:C830" si="60">C766+1</f>
        <v>706</v>
      </c>
      <c r="D767" s="47" t="str">
        <f t="shared" si="58"/>
        <v/>
      </c>
      <c r="E767" s="526"/>
      <c r="F767" s="447"/>
      <c r="G767" s="345"/>
      <c r="H767" s="447"/>
      <c r="I767" s="411"/>
      <c r="J767" s="15" t="s">
        <v>589</v>
      </c>
      <c r="K767" s="15" t="s">
        <v>589</v>
      </c>
      <c r="L767" s="408" t="str">
        <f t="shared" si="57"/>
        <v/>
      </c>
      <c r="M767" s="459" t="str">
        <f t="shared" si="59"/>
        <v/>
      </c>
      <c r="N767" s="344"/>
      <c r="O767" s="344"/>
      <c r="P767" s="82"/>
    </row>
    <row r="768" spans="3:16" ht="14.25" customHeight="1" x14ac:dyDescent="0.15">
      <c r="C768" s="362">
        <f t="shared" si="60"/>
        <v>707</v>
      </c>
      <c r="D768" s="47" t="str">
        <f t="shared" si="58"/>
        <v/>
      </c>
      <c r="E768" s="526"/>
      <c r="F768" s="447"/>
      <c r="G768" s="345"/>
      <c r="H768" s="447"/>
      <c r="I768" s="411"/>
      <c r="J768" s="15" t="s">
        <v>589</v>
      </c>
      <c r="K768" s="15" t="s">
        <v>589</v>
      </c>
      <c r="L768" s="408" t="str">
        <f t="shared" si="57"/>
        <v/>
      </c>
      <c r="M768" s="459" t="str">
        <f t="shared" si="59"/>
        <v/>
      </c>
      <c r="N768" s="344"/>
      <c r="O768" s="344"/>
      <c r="P768" s="82"/>
    </row>
    <row r="769" spans="3:16" ht="14.25" customHeight="1" x14ac:dyDescent="0.15">
      <c r="C769" s="362">
        <f t="shared" si="60"/>
        <v>708</v>
      </c>
      <c r="D769" s="47" t="str">
        <f t="shared" si="58"/>
        <v/>
      </c>
      <c r="E769" s="526"/>
      <c r="F769" s="447"/>
      <c r="G769" s="345"/>
      <c r="H769" s="447"/>
      <c r="I769" s="411"/>
      <c r="J769" s="15" t="s">
        <v>589</v>
      </c>
      <c r="K769" s="15" t="s">
        <v>589</v>
      </c>
      <c r="L769" s="408" t="str">
        <f t="shared" si="57"/>
        <v/>
      </c>
      <c r="M769" s="459" t="str">
        <f t="shared" si="59"/>
        <v/>
      </c>
      <c r="N769" s="344"/>
      <c r="O769" s="344"/>
      <c r="P769" s="82"/>
    </row>
    <row r="770" spans="3:16" ht="14.25" customHeight="1" x14ac:dyDescent="0.15">
      <c r="C770" s="362">
        <f t="shared" si="60"/>
        <v>709</v>
      </c>
      <c r="D770" s="47" t="str">
        <f t="shared" si="58"/>
        <v/>
      </c>
      <c r="E770" s="526"/>
      <c r="F770" s="447"/>
      <c r="G770" s="345"/>
      <c r="H770" s="447"/>
      <c r="I770" s="411"/>
      <c r="J770" s="15" t="s">
        <v>589</v>
      </c>
      <c r="K770" s="15" t="s">
        <v>589</v>
      </c>
      <c r="L770" s="408" t="str">
        <f t="shared" si="57"/>
        <v/>
      </c>
      <c r="M770" s="459" t="str">
        <f t="shared" si="59"/>
        <v/>
      </c>
      <c r="N770" s="344"/>
      <c r="O770" s="344"/>
      <c r="P770" s="82"/>
    </row>
    <row r="771" spans="3:16" ht="14.25" customHeight="1" x14ac:dyDescent="0.15">
      <c r="C771" s="362">
        <f t="shared" si="60"/>
        <v>710</v>
      </c>
      <c r="D771" s="47" t="str">
        <f t="shared" si="58"/>
        <v/>
      </c>
      <c r="E771" s="526"/>
      <c r="F771" s="447"/>
      <c r="G771" s="345"/>
      <c r="H771" s="447"/>
      <c r="I771" s="411"/>
      <c r="J771" s="15" t="s">
        <v>589</v>
      </c>
      <c r="K771" s="15" t="s">
        <v>589</v>
      </c>
      <c r="L771" s="408" t="str">
        <f t="shared" si="57"/>
        <v/>
      </c>
      <c r="M771" s="459" t="str">
        <f t="shared" si="59"/>
        <v/>
      </c>
      <c r="N771" s="344"/>
      <c r="O771" s="344"/>
      <c r="P771" s="82"/>
    </row>
    <row r="772" spans="3:16" ht="14.25" customHeight="1" x14ac:dyDescent="0.15">
      <c r="C772" s="362">
        <f t="shared" si="60"/>
        <v>711</v>
      </c>
      <c r="D772" s="47" t="str">
        <f t="shared" si="58"/>
        <v/>
      </c>
      <c r="E772" s="526"/>
      <c r="F772" s="447"/>
      <c r="G772" s="345"/>
      <c r="H772" s="447"/>
      <c r="I772" s="411"/>
      <c r="J772" s="15" t="s">
        <v>589</v>
      </c>
      <c r="K772" s="15" t="s">
        <v>589</v>
      </c>
      <c r="L772" s="408" t="str">
        <f t="shared" si="57"/>
        <v/>
      </c>
      <c r="M772" s="459" t="str">
        <f t="shared" si="59"/>
        <v/>
      </c>
      <c r="N772" s="344"/>
      <c r="O772" s="344"/>
      <c r="P772" s="82"/>
    </row>
    <row r="773" spans="3:16" ht="14.25" customHeight="1" x14ac:dyDescent="0.15">
      <c r="C773" s="362">
        <f t="shared" si="60"/>
        <v>712</v>
      </c>
      <c r="D773" s="47" t="str">
        <f t="shared" si="58"/>
        <v/>
      </c>
      <c r="E773" s="526"/>
      <c r="F773" s="447"/>
      <c r="G773" s="345"/>
      <c r="H773" s="447"/>
      <c r="I773" s="411"/>
      <c r="J773" s="15" t="s">
        <v>589</v>
      </c>
      <c r="K773" s="15" t="s">
        <v>589</v>
      </c>
      <c r="L773" s="408" t="str">
        <f t="shared" si="57"/>
        <v/>
      </c>
      <c r="M773" s="459" t="str">
        <f t="shared" si="59"/>
        <v/>
      </c>
      <c r="N773" s="344"/>
      <c r="O773" s="344"/>
      <c r="P773" s="82"/>
    </row>
    <row r="774" spans="3:16" ht="14.25" customHeight="1" x14ac:dyDescent="0.15">
      <c r="C774" s="362">
        <f t="shared" si="60"/>
        <v>713</v>
      </c>
      <c r="D774" s="47" t="str">
        <f t="shared" si="58"/>
        <v/>
      </c>
      <c r="E774" s="526"/>
      <c r="F774" s="447"/>
      <c r="G774" s="345"/>
      <c r="H774" s="447"/>
      <c r="I774" s="411"/>
      <c r="J774" s="15" t="s">
        <v>589</v>
      </c>
      <c r="K774" s="15" t="s">
        <v>589</v>
      </c>
      <c r="L774" s="408" t="str">
        <f t="shared" si="57"/>
        <v/>
      </c>
      <c r="M774" s="459" t="str">
        <f t="shared" si="59"/>
        <v/>
      </c>
      <c r="N774" s="344"/>
      <c r="O774" s="344"/>
      <c r="P774" s="82"/>
    </row>
    <row r="775" spans="3:16" ht="14.25" customHeight="1" x14ac:dyDescent="0.15">
      <c r="C775" s="362">
        <f t="shared" si="60"/>
        <v>714</v>
      </c>
      <c r="D775" s="47" t="str">
        <f t="shared" si="58"/>
        <v/>
      </c>
      <c r="E775" s="526"/>
      <c r="F775" s="447"/>
      <c r="G775" s="345"/>
      <c r="H775" s="447"/>
      <c r="I775" s="411"/>
      <c r="J775" s="15" t="s">
        <v>589</v>
      </c>
      <c r="K775" s="15" t="s">
        <v>589</v>
      </c>
      <c r="L775" s="408" t="str">
        <f t="shared" si="57"/>
        <v/>
      </c>
      <c r="M775" s="459" t="str">
        <f t="shared" si="59"/>
        <v/>
      </c>
      <c r="N775" s="344"/>
      <c r="O775" s="344"/>
      <c r="P775" s="82"/>
    </row>
    <row r="776" spans="3:16" ht="14.25" customHeight="1" x14ac:dyDescent="0.15">
      <c r="C776" s="362">
        <f t="shared" si="60"/>
        <v>715</v>
      </c>
      <c r="D776" s="47" t="str">
        <f t="shared" si="58"/>
        <v/>
      </c>
      <c r="E776" s="526"/>
      <c r="F776" s="447"/>
      <c r="G776" s="345"/>
      <c r="H776" s="447"/>
      <c r="I776" s="411"/>
      <c r="J776" s="15" t="s">
        <v>589</v>
      </c>
      <c r="K776" s="15" t="s">
        <v>589</v>
      </c>
      <c r="L776" s="408" t="str">
        <f t="shared" si="57"/>
        <v/>
      </c>
      <c r="M776" s="459" t="str">
        <f t="shared" si="59"/>
        <v/>
      </c>
      <c r="N776" s="344"/>
      <c r="O776" s="344"/>
      <c r="P776" s="82"/>
    </row>
    <row r="777" spans="3:16" ht="14.25" customHeight="1" x14ac:dyDescent="0.15">
      <c r="C777" s="362">
        <f t="shared" si="60"/>
        <v>716</v>
      </c>
      <c r="D777" s="47" t="str">
        <f t="shared" si="58"/>
        <v/>
      </c>
      <c r="E777" s="526"/>
      <c r="F777" s="447"/>
      <c r="G777" s="345"/>
      <c r="H777" s="447"/>
      <c r="I777" s="411"/>
      <c r="J777" s="15" t="s">
        <v>589</v>
      </c>
      <c r="K777" s="15" t="s">
        <v>589</v>
      </c>
      <c r="L777" s="408" t="str">
        <f t="shared" si="57"/>
        <v/>
      </c>
      <c r="M777" s="459" t="str">
        <f t="shared" si="59"/>
        <v/>
      </c>
      <c r="N777" s="344"/>
      <c r="O777" s="344"/>
      <c r="P777" s="82"/>
    </row>
    <row r="778" spans="3:16" ht="14.25" customHeight="1" x14ac:dyDescent="0.15">
      <c r="C778" s="362">
        <f t="shared" si="60"/>
        <v>717</v>
      </c>
      <c r="D778" s="47" t="str">
        <f t="shared" si="58"/>
        <v/>
      </c>
      <c r="E778" s="526"/>
      <c r="F778" s="447"/>
      <c r="G778" s="345"/>
      <c r="H778" s="447"/>
      <c r="I778" s="411"/>
      <c r="J778" s="15" t="s">
        <v>589</v>
      </c>
      <c r="K778" s="15" t="s">
        <v>589</v>
      </c>
      <c r="L778" s="408" t="str">
        <f t="shared" si="57"/>
        <v/>
      </c>
      <c r="M778" s="459" t="str">
        <f t="shared" si="59"/>
        <v/>
      </c>
      <c r="N778" s="344"/>
      <c r="O778" s="344"/>
      <c r="P778" s="82"/>
    </row>
    <row r="779" spans="3:16" ht="14.25" customHeight="1" x14ac:dyDescent="0.15">
      <c r="C779" s="362">
        <f t="shared" si="60"/>
        <v>718</v>
      </c>
      <c r="D779" s="47" t="str">
        <f t="shared" si="58"/>
        <v/>
      </c>
      <c r="E779" s="526"/>
      <c r="F779" s="447"/>
      <c r="G779" s="345"/>
      <c r="H779" s="447"/>
      <c r="I779" s="411"/>
      <c r="J779" s="15" t="s">
        <v>589</v>
      </c>
      <c r="K779" s="15" t="s">
        <v>589</v>
      </c>
      <c r="L779" s="408" t="str">
        <f t="shared" si="57"/>
        <v/>
      </c>
      <c r="M779" s="459" t="str">
        <f t="shared" si="59"/>
        <v/>
      </c>
      <c r="N779" s="344"/>
      <c r="O779" s="344"/>
      <c r="P779" s="82"/>
    </row>
    <row r="780" spans="3:16" ht="14.25" customHeight="1" x14ac:dyDescent="0.15">
      <c r="C780" s="362">
        <f t="shared" si="60"/>
        <v>719</v>
      </c>
      <c r="D780" s="47" t="str">
        <f t="shared" si="58"/>
        <v/>
      </c>
      <c r="E780" s="526"/>
      <c r="F780" s="447"/>
      <c r="G780" s="345"/>
      <c r="H780" s="447"/>
      <c r="I780" s="411"/>
      <c r="J780" s="15" t="s">
        <v>589</v>
      </c>
      <c r="K780" s="15" t="s">
        <v>589</v>
      </c>
      <c r="L780" s="408" t="str">
        <f t="shared" si="57"/>
        <v/>
      </c>
      <c r="M780" s="459" t="str">
        <f t="shared" si="59"/>
        <v/>
      </c>
      <c r="N780" s="344"/>
      <c r="O780" s="344"/>
      <c r="P780" s="82"/>
    </row>
    <row r="781" spans="3:16" ht="14.25" customHeight="1" x14ac:dyDescent="0.15">
      <c r="C781" s="362">
        <f t="shared" si="60"/>
        <v>720</v>
      </c>
      <c r="D781" s="47" t="str">
        <f t="shared" si="58"/>
        <v/>
      </c>
      <c r="E781" s="526"/>
      <c r="F781" s="447"/>
      <c r="G781" s="345"/>
      <c r="H781" s="447"/>
      <c r="I781" s="411"/>
      <c r="J781" s="15" t="s">
        <v>589</v>
      </c>
      <c r="K781" s="15" t="s">
        <v>589</v>
      </c>
      <c r="L781" s="408" t="str">
        <f t="shared" si="57"/>
        <v/>
      </c>
      <c r="M781" s="459" t="str">
        <f t="shared" si="59"/>
        <v/>
      </c>
      <c r="N781" s="344"/>
      <c r="O781" s="344"/>
      <c r="P781" s="82"/>
    </row>
    <row r="782" spans="3:16" ht="14.25" customHeight="1" x14ac:dyDescent="0.15">
      <c r="C782" s="362">
        <f t="shared" si="60"/>
        <v>721</v>
      </c>
      <c r="D782" s="47" t="str">
        <f t="shared" si="58"/>
        <v/>
      </c>
      <c r="E782" s="526"/>
      <c r="F782" s="447"/>
      <c r="G782" s="345"/>
      <c r="H782" s="447"/>
      <c r="I782" s="411"/>
      <c r="J782" s="15" t="s">
        <v>589</v>
      </c>
      <c r="K782" s="15" t="s">
        <v>589</v>
      </c>
      <c r="L782" s="408" t="str">
        <f t="shared" si="57"/>
        <v/>
      </c>
      <c r="M782" s="459" t="str">
        <f t="shared" si="59"/>
        <v/>
      </c>
      <c r="N782" s="344"/>
      <c r="O782" s="344"/>
      <c r="P782" s="82"/>
    </row>
    <row r="783" spans="3:16" ht="14.25" customHeight="1" x14ac:dyDescent="0.15">
      <c r="C783" s="362">
        <f t="shared" si="60"/>
        <v>722</v>
      </c>
      <c r="D783" s="47" t="str">
        <f t="shared" si="58"/>
        <v/>
      </c>
      <c r="E783" s="526"/>
      <c r="F783" s="447"/>
      <c r="G783" s="345"/>
      <c r="H783" s="447"/>
      <c r="I783" s="411"/>
      <c r="J783" s="15" t="s">
        <v>589</v>
      </c>
      <c r="K783" s="15" t="s">
        <v>589</v>
      </c>
      <c r="L783" s="408" t="str">
        <f t="shared" si="57"/>
        <v/>
      </c>
      <c r="M783" s="459" t="str">
        <f t="shared" si="59"/>
        <v/>
      </c>
      <c r="N783" s="344"/>
      <c r="O783" s="344"/>
      <c r="P783" s="82"/>
    </row>
    <row r="784" spans="3:16" ht="14.25" customHeight="1" x14ac:dyDescent="0.15">
      <c r="C784" s="362">
        <f t="shared" si="60"/>
        <v>723</v>
      </c>
      <c r="D784" s="47" t="str">
        <f t="shared" si="58"/>
        <v/>
      </c>
      <c r="E784" s="526"/>
      <c r="F784" s="447"/>
      <c r="G784" s="345"/>
      <c r="H784" s="447"/>
      <c r="I784" s="411"/>
      <c r="J784" s="15" t="s">
        <v>589</v>
      </c>
      <c r="K784" s="15" t="s">
        <v>589</v>
      </c>
      <c r="L784" s="408" t="str">
        <f t="shared" si="57"/>
        <v/>
      </c>
      <c r="M784" s="459" t="str">
        <f t="shared" si="59"/>
        <v/>
      </c>
      <c r="N784" s="344"/>
      <c r="O784" s="344"/>
      <c r="P784" s="82"/>
    </row>
    <row r="785" spans="3:16" ht="14.25" customHeight="1" x14ac:dyDescent="0.15">
      <c r="C785" s="362">
        <f t="shared" si="60"/>
        <v>724</v>
      </c>
      <c r="D785" s="47" t="str">
        <f t="shared" si="58"/>
        <v/>
      </c>
      <c r="E785" s="526"/>
      <c r="F785" s="447"/>
      <c r="G785" s="345"/>
      <c r="H785" s="447"/>
      <c r="I785" s="411"/>
      <c r="J785" s="15" t="s">
        <v>589</v>
      </c>
      <c r="K785" s="15" t="s">
        <v>589</v>
      </c>
      <c r="L785" s="408" t="str">
        <f t="shared" si="57"/>
        <v/>
      </c>
      <c r="M785" s="459" t="str">
        <f t="shared" si="59"/>
        <v/>
      </c>
      <c r="N785" s="344"/>
      <c r="O785" s="344"/>
      <c r="P785" s="82"/>
    </row>
    <row r="786" spans="3:16" ht="14.25" customHeight="1" x14ac:dyDescent="0.15">
      <c r="C786" s="362">
        <f t="shared" si="60"/>
        <v>725</v>
      </c>
      <c r="D786" s="47" t="str">
        <f t="shared" si="58"/>
        <v/>
      </c>
      <c r="E786" s="526"/>
      <c r="F786" s="447"/>
      <c r="G786" s="345"/>
      <c r="H786" s="447"/>
      <c r="I786" s="411"/>
      <c r="J786" s="15" t="s">
        <v>589</v>
      </c>
      <c r="K786" s="15" t="s">
        <v>589</v>
      </c>
      <c r="L786" s="408" t="str">
        <f t="shared" si="57"/>
        <v/>
      </c>
      <c r="M786" s="459" t="str">
        <f t="shared" si="59"/>
        <v/>
      </c>
      <c r="N786" s="344"/>
      <c r="O786" s="344"/>
      <c r="P786" s="82"/>
    </row>
    <row r="787" spans="3:16" ht="14.25" customHeight="1" x14ac:dyDescent="0.15">
      <c r="C787" s="362">
        <f t="shared" si="60"/>
        <v>726</v>
      </c>
      <c r="D787" s="47" t="str">
        <f t="shared" si="58"/>
        <v/>
      </c>
      <c r="E787" s="526"/>
      <c r="F787" s="447"/>
      <c r="G787" s="345"/>
      <c r="H787" s="447"/>
      <c r="I787" s="411"/>
      <c r="J787" s="15" t="s">
        <v>589</v>
      </c>
      <c r="K787" s="15" t="s">
        <v>589</v>
      </c>
      <c r="L787" s="408" t="str">
        <f t="shared" si="57"/>
        <v/>
      </c>
      <c r="M787" s="459" t="str">
        <f t="shared" si="59"/>
        <v/>
      </c>
      <c r="N787" s="344"/>
      <c r="O787" s="344"/>
      <c r="P787" s="82"/>
    </row>
    <row r="788" spans="3:16" ht="14.25" customHeight="1" x14ac:dyDescent="0.15">
      <c r="C788" s="362">
        <f t="shared" si="60"/>
        <v>727</v>
      </c>
      <c r="D788" s="47" t="str">
        <f t="shared" si="58"/>
        <v/>
      </c>
      <c r="E788" s="526"/>
      <c r="F788" s="447"/>
      <c r="G788" s="345"/>
      <c r="H788" s="447"/>
      <c r="I788" s="411"/>
      <c r="J788" s="15" t="s">
        <v>589</v>
      </c>
      <c r="K788" s="15" t="s">
        <v>589</v>
      </c>
      <c r="L788" s="408" t="str">
        <f t="shared" si="57"/>
        <v/>
      </c>
      <c r="M788" s="459" t="str">
        <f t="shared" si="59"/>
        <v/>
      </c>
      <c r="N788" s="344"/>
      <c r="O788" s="344"/>
      <c r="P788" s="82"/>
    </row>
    <row r="789" spans="3:16" ht="14.25" customHeight="1" x14ac:dyDescent="0.15">
      <c r="C789" s="362">
        <f t="shared" si="60"/>
        <v>728</v>
      </c>
      <c r="D789" s="47" t="str">
        <f t="shared" si="58"/>
        <v/>
      </c>
      <c r="E789" s="526"/>
      <c r="F789" s="447"/>
      <c r="G789" s="345"/>
      <c r="H789" s="447"/>
      <c r="I789" s="411"/>
      <c r="J789" s="15" t="s">
        <v>589</v>
      </c>
      <c r="K789" s="15" t="s">
        <v>589</v>
      </c>
      <c r="L789" s="408" t="str">
        <f t="shared" si="57"/>
        <v/>
      </c>
      <c r="M789" s="459" t="str">
        <f t="shared" si="59"/>
        <v/>
      </c>
      <c r="N789" s="344"/>
      <c r="O789" s="344"/>
      <c r="P789" s="82"/>
    </row>
    <row r="790" spans="3:16" ht="14.25" customHeight="1" x14ac:dyDescent="0.15">
      <c r="C790" s="362">
        <f t="shared" si="60"/>
        <v>729</v>
      </c>
      <c r="D790" s="47" t="str">
        <f t="shared" si="58"/>
        <v/>
      </c>
      <c r="E790" s="526"/>
      <c r="F790" s="447"/>
      <c r="G790" s="345"/>
      <c r="H790" s="447"/>
      <c r="I790" s="411"/>
      <c r="J790" s="15" t="s">
        <v>589</v>
      </c>
      <c r="K790" s="15" t="s">
        <v>589</v>
      </c>
      <c r="L790" s="408" t="str">
        <f t="shared" si="57"/>
        <v/>
      </c>
      <c r="M790" s="459" t="str">
        <f t="shared" si="59"/>
        <v/>
      </c>
      <c r="N790" s="344"/>
      <c r="O790" s="344"/>
      <c r="P790" s="82"/>
    </row>
    <row r="791" spans="3:16" ht="14.25" customHeight="1" x14ac:dyDescent="0.15">
      <c r="C791" s="362">
        <f t="shared" si="60"/>
        <v>730</v>
      </c>
      <c r="D791" s="47" t="str">
        <f t="shared" si="58"/>
        <v/>
      </c>
      <c r="E791" s="526"/>
      <c r="F791" s="447"/>
      <c r="G791" s="345"/>
      <c r="H791" s="447"/>
      <c r="I791" s="411"/>
      <c r="J791" s="15" t="s">
        <v>589</v>
      </c>
      <c r="K791" s="15" t="s">
        <v>589</v>
      </c>
      <c r="L791" s="408" t="str">
        <f t="shared" si="57"/>
        <v/>
      </c>
      <c r="M791" s="459" t="str">
        <f t="shared" si="59"/>
        <v/>
      </c>
      <c r="N791" s="344"/>
      <c r="O791" s="344"/>
      <c r="P791" s="82"/>
    </row>
    <row r="792" spans="3:16" ht="14.25" customHeight="1" x14ac:dyDescent="0.15">
      <c r="C792" s="362">
        <f t="shared" si="60"/>
        <v>731</v>
      </c>
      <c r="D792" s="47" t="str">
        <f t="shared" si="58"/>
        <v/>
      </c>
      <c r="E792" s="526"/>
      <c r="F792" s="447"/>
      <c r="G792" s="345"/>
      <c r="H792" s="447"/>
      <c r="I792" s="411"/>
      <c r="J792" s="15" t="s">
        <v>589</v>
      </c>
      <c r="K792" s="15" t="s">
        <v>589</v>
      </c>
      <c r="L792" s="408" t="str">
        <f t="shared" si="57"/>
        <v/>
      </c>
      <c r="M792" s="459" t="str">
        <f t="shared" si="59"/>
        <v/>
      </c>
      <c r="N792" s="344"/>
      <c r="O792" s="344"/>
      <c r="P792" s="82"/>
    </row>
    <row r="793" spans="3:16" ht="14.25" customHeight="1" x14ac:dyDescent="0.15">
      <c r="C793" s="362">
        <f t="shared" si="60"/>
        <v>732</v>
      </c>
      <c r="D793" s="47" t="str">
        <f t="shared" si="58"/>
        <v/>
      </c>
      <c r="E793" s="526"/>
      <c r="F793" s="447"/>
      <c r="G793" s="345"/>
      <c r="H793" s="447"/>
      <c r="I793" s="411"/>
      <c r="J793" s="15" t="s">
        <v>589</v>
      </c>
      <c r="K793" s="15" t="s">
        <v>589</v>
      </c>
      <c r="L793" s="408" t="str">
        <f t="shared" si="57"/>
        <v/>
      </c>
      <c r="M793" s="459" t="str">
        <f t="shared" si="59"/>
        <v/>
      </c>
      <c r="N793" s="344"/>
      <c r="O793" s="344"/>
      <c r="P793" s="82"/>
    </row>
    <row r="794" spans="3:16" ht="14.25" customHeight="1" x14ac:dyDescent="0.15">
      <c r="C794" s="362">
        <f t="shared" si="60"/>
        <v>733</v>
      </c>
      <c r="D794" s="47" t="str">
        <f t="shared" si="58"/>
        <v/>
      </c>
      <c r="E794" s="526"/>
      <c r="F794" s="447"/>
      <c r="G794" s="345"/>
      <c r="H794" s="447"/>
      <c r="I794" s="411"/>
      <c r="J794" s="15" t="s">
        <v>589</v>
      </c>
      <c r="K794" s="15" t="s">
        <v>589</v>
      </c>
      <c r="L794" s="408" t="str">
        <f t="shared" si="57"/>
        <v/>
      </c>
      <c r="M794" s="459" t="str">
        <f t="shared" si="59"/>
        <v/>
      </c>
      <c r="N794" s="344"/>
      <c r="O794" s="344"/>
      <c r="P794" s="82"/>
    </row>
    <row r="795" spans="3:16" ht="14.25" customHeight="1" x14ac:dyDescent="0.15">
      <c r="C795" s="362">
        <f t="shared" si="60"/>
        <v>734</v>
      </c>
      <c r="D795" s="47" t="str">
        <f t="shared" si="58"/>
        <v/>
      </c>
      <c r="E795" s="526"/>
      <c r="F795" s="447"/>
      <c r="G795" s="345"/>
      <c r="H795" s="447"/>
      <c r="I795" s="411"/>
      <c r="J795" s="15" t="s">
        <v>589</v>
      </c>
      <c r="K795" s="15" t="s">
        <v>589</v>
      </c>
      <c r="L795" s="408" t="str">
        <f t="shared" si="57"/>
        <v/>
      </c>
      <c r="M795" s="459" t="str">
        <f t="shared" si="59"/>
        <v/>
      </c>
      <c r="N795" s="344"/>
      <c r="O795" s="344"/>
      <c r="P795" s="82"/>
    </row>
    <row r="796" spans="3:16" ht="14.25" customHeight="1" x14ac:dyDescent="0.15">
      <c r="C796" s="362">
        <f t="shared" si="60"/>
        <v>735</v>
      </c>
      <c r="D796" s="47" t="str">
        <f t="shared" si="58"/>
        <v/>
      </c>
      <c r="E796" s="526"/>
      <c r="F796" s="447"/>
      <c r="G796" s="345"/>
      <c r="H796" s="447"/>
      <c r="I796" s="411"/>
      <c r="J796" s="15" t="s">
        <v>589</v>
      </c>
      <c r="K796" s="15" t="s">
        <v>589</v>
      </c>
      <c r="L796" s="408" t="str">
        <f t="shared" si="57"/>
        <v/>
      </c>
      <c r="M796" s="459" t="str">
        <f t="shared" si="59"/>
        <v/>
      </c>
      <c r="N796" s="344"/>
      <c r="O796" s="344"/>
      <c r="P796" s="82"/>
    </row>
    <row r="797" spans="3:16" ht="14.25" customHeight="1" x14ac:dyDescent="0.15">
      <c r="C797" s="362">
        <f t="shared" si="60"/>
        <v>736</v>
      </c>
      <c r="D797" s="47" t="str">
        <f t="shared" si="58"/>
        <v/>
      </c>
      <c r="E797" s="526"/>
      <c r="F797" s="447"/>
      <c r="G797" s="345"/>
      <c r="H797" s="447"/>
      <c r="I797" s="411"/>
      <c r="J797" s="15" t="s">
        <v>589</v>
      </c>
      <c r="K797" s="15" t="s">
        <v>589</v>
      </c>
      <c r="L797" s="408" t="str">
        <f t="shared" si="57"/>
        <v/>
      </c>
      <c r="M797" s="459" t="str">
        <f t="shared" si="59"/>
        <v/>
      </c>
      <c r="N797" s="344"/>
      <c r="O797" s="344"/>
      <c r="P797" s="82"/>
    </row>
    <row r="798" spans="3:16" ht="14.25" customHeight="1" x14ac:dyDescent="0.15">
      <c r="C798" s="362">
        <f t="shared" si="60"/>
        <v>737</v>
      </c>
      <c r="D798" s="47" t="str">
        <f t="shared" si="58"/>
        <v/>
      </c>
      <c r="E798" s="526"/>
      <c r="F798" s="447"/>
      <c r="G798" s="345"/>
      <c r="H798" s="447"/>
      <c r="I798" s="411"/>
      <c r="J798" s="15" t="s">
        <v>589</v>
      </c>
      <c r="K798" s="15" t="s">
        <v>589</v>
      </c>
      <c r="L798" s="408" t="str">
        <f t="shared" si="57"/>
        <v/>
      </c>
      <c r="M798" s="459" t="str">
        <f t="shared" si="59"/>
        <v/>
      </c>
      <c r="N798" s="344"/>
      <c r="O798" s="344"/>
      <c r="P798" s="82"/>
    </row>
    <row r="799" spans="3:16" ht="14.25" customHeight="1" x14ac:dyDescent="0.15">
      <c r="C799" s="362">
        <f t="shared" si="60"/>
        <v>738</v>
      </c>
      <c r="D799" s="47" t="str">
        <f t="shared" si="58"/>
        <v/>
      </c>
      <c r="E799" s="526"/>
      <c r="F799" s="447"/>
      <c r="G799" s="345"/>
      <c r="H799" s="447"/>
      <c r="I799" s="411"/>
      <c r="J799" s="15" t="s">
        <v>589</v>
      </c>
      <c r="K799" s="15" t="s">
        <v>589</v>
      </c>
      <c r="L799" s="408" t="str">
        <f t="shared" si="57"/>
        <v/>
      </c>
      <c r="M799" s="459" t="str">
        <f t="shared" si="59"/>
        <v/>
      </c>
      <c r="N799" s="344"/>
      <c r="O799" s="344"/>
      <c r="P799" s="82"/>
    </row>
    <row r="800" spans="3:16" ht="14.25" customHeight="1" x14ac:dyDescent="0.15">
      <c r="C800" s="362">
        <f t="shared" si="60"/>
        <v>739</v>
      </c>
      <c r="D800" s="47" t="str">
        <f t="shared" si="58"/>
        <v/>
      </c>
      <c r="E800" s="526"/>
      <c r="F800" s="447"/>
      <c r="G800" s="345"/>
      <c r="H800" s="447"/>
      <c r="I800" s="411"/>
      <c r="J800" s="15" t="s">
        <v>589</v>
      </c>
      <c r="K800" s="15" t="s">
        <v>589</v>
      </c>
      <c r="L800" s="408" t="str">
        <f t="shared" si="57"/>
        <v/>
      </c>
      <c r="M800" s="459" t="str">
        <f t="shared" si="59"/>
        <v/>
      </c>
      <c r="N800" s="344"/>
      <c r="O800" s="344"/>
      <c r="P800" s="82"/>
    </row>
    <row r="801" spans="3:16" ht="14.25" customHeight="1" x14ac:dyDescent="0.15">
      <c r="C801" s="362">
        <f t="shared" si="60"/>
        <v>740</v>
      </c>
      <c r="D801" s="47" t="str">
        <f t="shared" si="58"/>
        <v/>
      </c>
      <c r="E801" s="526"/>
      <c r="F801" s="447"/>
      <c r="G801" s="345"/>
      <c r="H801" s="447"/>
      <c r="I801" s="411"/>
      <c r="J801" s="15" t="s">
        <v>589</v>
      </c>
      <c r="K801" s="15" t="s">
        <v>589</v>
      </c>
      <c r="L801" s="408" t="str">
        <f t="shared" si="57"/>
        <v/>
      </c>
      <c r="M801" s="459" t="str">
        <f t="shared" si="59"/>
        <v/>
      </c>
      <c r="N801" s="344"/>
      <c r="O801" s="344"/>
      <c r="P801" s="82"/>
    </row>
    <row r="802" spans="3:16" ht="14.25" customHeight="1" x14ac:dyDescent="0.15">
      <c r="C802" s="362">
        <f t="shared" si="60"/>
        <v>741</v>
      </c>
      <c r="D802" s="47" t="str">
        <f t="shared" si="58"/>
        <v/>
      </c>
      <c r="E802" s="526"/>
      <c r="F802" s="447"/>
      <c r="G802" s="345"/>
      <c r="H802" s="447"/>
      <c r="I802" s="411"/>
      <c r="J802" s="15" t="s">
        <v>589</v>
      </c>
      <c r="K802" s="15" t="s">
        <v>589</v>
      </c>
      <c r="L802" s="408" t="str">
        <f t="shared" si="57"/>
        <v/>
      </c>
      <c r="M802" s="459" t="str">
        <f t="shared" si="59"/>
        <v/>
      </c>
      <c r="N802" s="344"/>
      <c r="O802" s="344"/>
      <c r="P802" s="82"/>
    </row>
    <row r="803" spans="3:16" ht="14.25" customHeight="1" x14ac:dyDescent="0.15">
      <c r="C803" s="362">
        <f t="shared" si="60"/>
        <v>742</v>
      </c>
      <c r="D803" s="47" t="str">
        <f t="shared" si="58"/>
        <v/>
      </c>
      <c r="E803" s="526"/>
      <c r="F803" s="447"/>
      <c r="G803" s="345"/>
      <c r="H803" s="447"/>
      <c r="I803" s="411"/>
      <c r="J803" s="15" t="s">
        <v>589</v>
      </c>
      <c r="K803" s="15" t="s">
        <v>589</v>
      </c>
      <c r="L803" s="408" t="str">
        <f t="shared" si="57"/>
        <v/>
      </c>
      <c r="M803" s="459" t="str">
        <f t="shared" si="59"/>
        <v/>
      </c>
      <c r="N803" s="344"/>
      <c r="O803" s="344"/>
      <c r="P803" s="82"/>
    </row>
    <row r="804" spans="3:16" ht="14.25" customHeight="1" x14ac:dyDescent="0.15">
      <c r="C804" s="362">
        <f t="shared" si="60"/>
        <v>743</v>
      </c>
      <c r="D804" s="47" t="str">
        <f t="shared" si="58"/>
        <v/>
      </c>
      <c r="E804" s="526"/>
      <c r="F804" s="447"/>
      <c r="G804" s="345"/>
      <c r="H804" s="447"/>
      <c r="I804" s="411"/>
      <c r="J804" s="15" t="s">
        <v>589</v>
      </c>
      <c r="K804" s="15" t="s">
        <v>589</v>
      </c>
      <c r="L804" s="408" t="str">
        <f t="shared" si="57"/>
        <v/>
      </c>
      <c r="M804" s="459" t="str">
        <f t="shared" si="59"/>
        <v/>
      </c>
      <c r="N804" s="344"/>
      <c r="O804" s="344"/>
      <c r="P804" s="82"/>
    </row>
    <row r="805" spans="3:16" ht="14.25" customHeight="1" x14ac:dyDescent="0.15">
      <c r="C805" s="362">
        <f t="shared" si="60"/>
        <v>744</v>
      </c>
      <c r="D805" s="47" t="str">
        <f t="shared" si="58"/>
        <v/>
      </c>
      <c r="E805" s="526"/>
      <c r="F805" s="447"/>
      <c r="G805" s="345"/>
      <c r="H805" s="447"/>
      <c r="I805" s="411"/>
      <c r="J805" s="15" t="s">
        <v>589</v>
      </c>
      <c r="K805" s="15" t="s">
        <v>589</v>
      </c>
      <c r="L805" s="408" t="str">
        <f t="shared" si="57"/>
        <v/>
      </c>
      <c r="M805" s="459" t="str">
        <f t="shared" si="59"/>
        <v/>
      </c>
      <c r="N805" s="344"/>
      <c r="O805" s="344"/>
      <c r="P805" s="82"/>
    </row>
    <row r="806" spans="3:16" ht="14.25" customHeight="1" x14ac:dyDescent="0.15">
      <c r="C806" s="362">
        <f t="shared" si="60"/>
        <v>745</v>
      </c>
      <c r="D806" s="47" t="str">
        <f t="shared" si="58"/>
        <v/>
      </c>
      <c r="E806" s="526"/>
      <c r="F806" s="447"/>
      <c r="G806" s="345"/>
      <c r="H806" s="447"/>
      <c r="I806" s="411"/>
      <c r="J806" s="15" t="s">
        <v>589</v>
      </c>
      <c r="K806" s="15" t="s">
        <v>589</v>
      </c>
      <c r="L806" s="408" t="str">
        <f t="shared" si="57"/>
        <v/>
      </c>
      <c r="M806" s="459" t="str">
        <f t="shared" si="59"/>
        <v/>
      </c>
      <c r="N806" s="344"/>
      <c r="O806" s="344"/>
      <c r="P806" s="82"/>
    </row>
    <row r="807" spans="3:16" ht="14.25" customHeight="1" x14ac:dyDescent="0.15">
      <c r="C807" s="362">
        <f t="shared" si="60"/>
        <v>746</v>
      </c>
      <c r="D807" s="47" t="str">
        <f t="shared" si="58"/>
        <v/>
      </c>
      <c r="E807" s="526"/>
      <c r="F807" s="447"/>
      <c r="G807" s="345"/>
      <c r="H807" s="447"/>
      <c r="I807" s="411"/>
      <c r="J807" s="15" t="s">
        <v>589</v>
      </c>
      <c r="K807" s="15" t="s">
        <v>589</v>
      </c>
      <c r="L807" s="408" t="str">
        <f t="shared" si="57"/>
        <v/>
      </c>
      <c r="M807" s="459" t="str">
        <f t="shared" si="59"/>
        <v/>
      </c>
      <c r="N807" s="344"/>
      <c r="O807" s="344"/>
      <c r="P807" s="82"/>
    </row>
    <row r="808" spans="3:16" ht="14.25" customHeight="1" x14ac:dyDescent="0.15">
      <c r="C808" s="362">
        <f t="shared" si="60"/>
        <v>747</v>
      </c>
      <c r="D808" s="47" t="str">
        <f t="shared" si="58"/>
        <v/>
      </c>
      <c r="E808" s="526"/>
      <c r="F808" s="447"/>
      <c r="G808" s="345"/>
      <c r="H808" s="447"/>
      <c r="I808" s="411"/>
      <c r="J808" s="15" t="s">
        <v>589</v>
      </c>
      <c r="K808" s="15" t="s">
        <v>589</v>
      </c>
      <c r="L808" s="408" t="str">
        <f t="shared" si="57"/>
        <v/>
      </c>
      <c r="M808" s="459" t="str">
        <f t="shared" si="59"/>
        <v/>
      </c>
      <c r="N808" s="344"/>
      <c r="O808" s="344"/>
      <c r="P808" s="82"/>
    </row>
    <row r="809" spans="3:16" ht="14.25" customHeight="1" x14ac:dyDescent="0.15">
      <c r="C809" s="362">
        <f t="shared" si="60"/>
        <v>748</v>
      </c>
      <c r="D809" s="47" t="str">
        <f t="shared" si="58"/>
        <v/>
      </c>
      <c r="E809" s="526"/>
      <c r="F809" s="447"/>
      <c r="G809" s="345"/>
      <c r="H809" s="447"/>
      <c r="I809" s="411"/>
      <c r="J809" s="15" t="s">
        <v>589</v>
      </c>
      <c r="K809" s="15" t="s">
        <v>589</v>
      </c>
      <c r="L809" s="408" t="str">
        <f t="shared" si="57"/>
        <v/>
      </c>
      <c r="M809" s="459" t="str">
        <f t="shared" si="59"/>
        <v/>
      </c>
      <c r="N809" s="344"/>
      <c r="O809" s="344"/>
      <c r="P809" s="82"/>
    </row>
    <row r="810" spans="3:16" ht="14.25" customHeight="1" x14ac:dyDescent="0.15">
      <c r="C810" s="362">
        <f t="shared" si="60"/>
        <v>749</v>
      </c>
      <c r="D810" s="47" t="str">
        <f t="shared" si="58"/>
        <v/>
      </c>
      <c r="E810" s="526"/>
      <c r="F810" s="447"/>
      <c r="G810" s="345"/>
      <c r="H810" s="447"/>
      <c r="I810" s="411"/>
      <c r="J810" s="15" t="s">
        <v>589</v>
      </c>
      <c r="K810" s="15" t="s">
        <v>589</v>
      </c>
      <c r="L810" s="408" t="str">
        <f t="shared" si="57"/>
        <v/>
      </c>
      <c r="M810" s="459" t="str">
        <f t="shared" si="59"/>
        <v/>
      </c>
      <c r="N810" s="344"/>
      <c r="O810" s="344"/>
      <c r="P810" s="82"/>
    </row>
    <row r="811" spans="3:16" ht="14.25" customHeight="1" x14ac:dyDescent="0.15">
      <c r="C811" s="362">
        <f t="shared" si="60"/>
        <v>750</v>
      </c>
      <c r="D811" s="47" t="str">
        <f t="shared" si="58"/>
        <v/>
      </c>
      <c r="E811" s="526"/>
      <c r="F811" s="447"/>
      <c r="G811" s="345"/>
      <c r="H811" s="447"/>
      <c r="I811" s="411"/>
      <c r="J811" s="15" t="s">
        <v>589</v>
      </c>
      <c r="K811" s="15" t="s">
        <v>589</v>
      </c>
      <c r="L811" s="408" t="str">
        <f t="shared" si="57"/>
        <v/>
      </c>
      <c r="M811" s="459" t="str">
        <f t="shared" si="59"/>
        <v/>
      </c>
      <c r="N811" s="344"/>
      <c r="O811" s="344"/>
      <c r="P811" s="82"/>
    </row>
    <row r="812" spans="3:16" ht="14.25" customHeight="1" x14ac:dyDescent="0.15">
      <c r="C812" s="362">
        <f t="shared" si="60"/>
        <v>751</v>
      </c>
      <c r="D812" s="47" t="str">
        <f t="shared" si="58"/>
        <v/>
      </c>
      <c r="E812" s="526"/>
      <c r="F812" s="447"/>
      <c r="G812" s="345"/>
      <c r="H812" s="447"/>
      <c r="I812" s="411"/>
      <c r="J812" s="15" t="s">
        <v>589</v>
      </c>
      <c r="K812" s="15" t="s">
        <v>589</v>
      </c>
      <c r="L812" s="408" t="str">
        <f t="shared" si="57"/>
        <v/>
      </c>
      <c r="M812" s="459" t="str">
        <f t="shared" si="59"/>
        <v/>
      </c>
      <c r="N812" s="344"/>
      <c r="O812" s="344"/>
      <c r="P812" s="82"/>
    </row>
    <row r="813" spans="3:16" ht="14.25" customHeight="1" x14ac:dyDescent="0.15">
      <c r="C813" s="362">
        <f t="shared" si="60"/>
        <v>752</v>
      </c>
      <c r="D813" s="47" t="str">
        <f t="shared" si="58"/>
        <v/>
      </c>
      <c r="E813" s="526"/>
      <c r="F813" s="447"/>
      <c r="G813" s="345"/>
      <c r="H813" s="447"/>
      <c r="I813" s="411"/>
      <c r="J813" s="15" t="s">
        <v>589</v>
      </c>
      <c r="K813" s="15" t="s">
        <v>589</v>
      </c>
      <c r="L813" s="408" t="str">
        <f t="shared" si="57"/>
        <v/>
      </c>
      <c r="M813" s="459" t="str">
        <f t="shared" si="59"/>
        <v/>
      </c>
      <c r="N813" s="344"/>
      <c r="O813" s="344"/>
      <c r="P813" s="82"/>
    </row>
    <row r="814" spans="3:16" ht="14.25" customHeight="1" x14ac:dyDescent="0.15">
      <c r="C814" s="362">
        <f t="shared" si="60"/>
        <v>753</v>
      </c>
      <c r="D814" s="47" t="str">
        <f t="shared" si="58"/>
        <v/>
      </c>
      <c r="E814" s="526"/>
      <c r="F814" s="447"/>
      <c r="G814" s="345"/>
      <c r="H814" s="447"/>
      <c r="I814" s="411"/>
      <c r="J814" s="15" t="s">
        <v>589</v>
      </c>
      <c r="K814" s="15" t="s">
        <v>589</v>
      </c>
      <c r="L814" s="408" t="str">
        <f t="shared" si="57"/>
        <v/>
      </c>
      <c r="M814" s="459" t="str">
        <f t="shared" si="59"/>
        <v/>
      </c>
      <c r="N814" s="344"/>
      <c r="O814" s="344"/>
      <c r="P814" s="82"/>
    </row>
    <row r="815" spans="3:16" ht="14.25" customHeight="1" x14ac:dyDescent="0.15">
      <c r="C815" s="362">
        <f t="shared" si="60"/>
        <v>754</v>
      </c>
      <c r="D815" s="47" t="str">
        <f t="shared" si="58"/>
        <v/>
      </c>
      <c r="E815" s="526"/>
      <c r="F815" s="447"/>
      <c r="G815" s="345"/>
      <c r="H815" s="447"/>
      <c r="I815" s="411"/>
      <c r="J815" s="15" t="s">
        <v>589</v>
      </c>
      <c r="K815" s="15" t="s">
        <v>589</v>
      </c>
      <c r="L815" s="408" t="str">
        <f t="shared" si="57"/>
        <v/>
      </c>
      <c r="M815" s="459" t="str">
        <f t="shared" si="59"/>
        <v/>
      </c>
      <c r="N815" s="344"/>
      <c r="O815" s="344"/>
      <c r="P815" s="82"/>
    </row>
    <row r="816" spans="3:16" ht="14.25" customHeight="1" x14ac:dyDescent="0.15">
      <c r="C816" s="362">
        <f t="shared" si="60"/>
        <v>755</v>
      </c>
      <c r="D816" s="47" t="str">
        <f t="shared" si="58"/>
        <v/>
      </c>
      <c r="E816" s="526"/>
      <c r="F816" s="447"/>
      <c r="G816" s="345"/>
      <c r="H816" s="447"/>
      <c r="I816" s="411"/>
      <c r="J816" s="15" t="s">
        <v>589</v>
      </c>
      <c r="K816" s="15" t="s">
        <v>589</v>
      </c>
      <c r="L816" s="408" t="str">
        <f t="shared" ref="L816:L879" si="61">IF(K816="","",J816*K816)</f>
        <v/>
      </c>
      <c r="M816" s="459" t="str">
        <f t="shared" si="59"/>
        <v/>
      </c>
      <c r="N816" s="344"/>
      <c r="O816" s="344"/>
      <c r="P816" s="82"/>
    </row>
    <row r="817" spans="3:16" ht="14.25" customHeight="1" x14ac:dyDescent="0.15">
      <c r="C817" s="362">
        <f t="shared" si="60"/>
        <v>756</v>
      </c>
      <c r="D817" s="47" t="str">
        <f t="shared" si="58"/>
        <v/>
      </c>
      <c r="E817" s="526"/>
      <c r="F817" s="447"/>
      <c r="G817" s="345"/>
      <c r="H817" s="447"/>
      <c r="I817" s="411"/>
      <c r="J817" s="15" t="s">
        <v>589</v>
      </c>
      <c r="K817" s="15" t="s">
        <v>589</v>
      </c>
      <c r="L817" s="408" t="str">
        <f t="shared" si="61"/>
        <v/>
      </c>
      <c r="M817" s="459" t="str">
        <f t="shared" si="59"/>
        <v/>
      </c>
      <c r="N817" s="344"/>
      <c r="O817" s="344"/>
      <c r="P817" s="82"/>
    </row>
    <row r="818" spans="3:16" ht="14.25" customHeight="1" x14ac:dyDescent="0.15">
      <c r="C818" s="362">
        <f t="shared" si="60"/>
        <v>757</v>
      </c>
      <c r="D818" s="47" t="str">
        <f t="shared" si="58"/>
        <v/>
      </c>
      <c r="E818" s="526"/>
      <c r="F818" s="447"/>
      <c r="G818" s="345"/>
      <c r="H818" s="447"/>
      <c r="I818" s="411"/>
      <c r="J818" s="15" t="s">
        <v>589</v>
      </c>
      <c r="K818" s="15" t="s">
        <v>589</v>
      </c>
      <c r="L818" s="408" t="str">
        <f t="shared" si="61"/>
        <v/>
      </c>
      <c r="M818" s="459" t="str">
        <f t="shared" si="59"/>
        <v/>
      </c>
      <c r="N818" s="344"/>
      <c r="O818" s="344"/>
      <c r="P818" s="82"/>
    </row>
    <row r="819" spans="3:16" ht="14.25" customHeight="1" x14ac:dyDescent="0.15">
      <c r="C819" s="362">
        <f t="shared" si="60"/>
        <v>758</v>
      </c>
      <c r="D819" s="47" t="str">
        <f t="shared" si="58"/>
        <v/>
      </c>
      <c r="E819" s="526"/>
      <c r="F819" s="447"/>
      <c r="G819" s="345"/>
      <c r="H819" s="447"/>
      <c r="I819" s="411"/>
      <c r="J819" s="15" t="s">
        <v>589</v>
      </c>
      <c r="K819" s="15" t="s">
        <v>589</v>
      </c>
      <c r="L819" s="408" t="str">
        <f t="shared" si="61"/>
        <v/>
      </c>
      <c r="M819" s="459" t="str">
        <f t="shared" si="59"/>
        <v/>
      </c>
      <c r="N819" s="344"/>
      <c r="O819" s="344"/>
      <c r="P819" s="82"/>
    </row>
    <row r="820" spans="3:16" ht="14.25" customHeight="1" x14ac:dyDescent="0.15">
      <c r="C820" s="362">
        <f t="shared" si="60"/>
        <v>759</v>
      </c>
      <c r="D820" s="47" t="str">
        <f t="shared" si="58"/>
        <v/>
      </c>
      <c r="E820" s="526"/>
      <c r="F820" s="447"/>
      <c r="G820" s="345"/>
      <c r="H820" s="447"/>
      <c r="I820" s="411"/>
      <c r="J820" s="15" t="s">
        <v>589</v>
      </c>
      <c r="K820" s="15" t="s">
        <v>589</v>
      </c>
      <c r="L820" s="408" t="str">
        <f t="shared" si="61"/>
        <v/>
      </c>
      <c r="M820" s="459" t="str">
        <f t="shared" si="59"/>
        <v/>
      </c>
      <c r="N820" s="344"/>
      <c r="O820" s="344"/>
      <c r="P820" s="82"/>
    </row>
    <row r="821" spans="3:16" ht="14.25" customHeight="1" x14ac:dyDescent="0.15">
      <c r="C821" s="362">
        <f t="shared" si="60"/>
        <v>760</v>
      </c>
      <c r="D821" s="47" t="str">
        <f t="shared" si="58"/>
        <v/>
      </c>
      <c r="E821" s="526"/>
      <c r="F821" s="447"/>
      <c r="G821" s="345"/>
      <c r="H821" s="447"/>
      <c r="I821" s="411"/>
      <c r="J821" s="15" t="s">
        <v>589</v>
      </c>
      <c r="K821" s="15" t="s">
        <v>589</v>
      </c>
      <c r="L821" s="408" t="str">
        <f t="shared" si="61"/>
        <v/>
      </c>
      <c r="M821" s="459" t="str">
        <f t="shared" si="59"/>
        <v/>
      </c>
      <c r="N821" s="344"/>
      <c r="O821" s="344"/>
      <c r="P821" s="82"/>
    </row>
    <row r="822" spans="3:16" ht="14.25" customHeight="1" x14ac:dyDescent="0.15">
      <c r="C822" s="362">
        <f t="shared" si="60"/>
        <v>761</v>
      </c>
      <c r="D822" s="47" t="str">
        <f t="shared" si="58"/>
        <v/>
      </c>
      <c r="E822" s="526"/>
      <c r="F822" s="447"/>
      <c r="G822" s="345"/>
      <c r="H822" s="447"/>
      <c r="I822" s="411"/>
      <c r="J822" s="15" t="s">
        <v>589</v>
      </c>
      <c r="K822" s="15" t="s">
        <v>589</v>
      </c>
      <c r="L822" s="408" t="str">
        <f t="shared" si="61"/>
        <v/>
      </c>
      <c r="M822" s="459" t="str">
        <f t="shared" si="59"/>
        <v/>
      </c>
      <c r="N822" s="344"/>
      <c r="O822" s="344"/>
      <c r="P822" s="82"/>
    </row>
    <row r="823" spans="3:16" ht="14.25" customHeight="1" x14ac:dyDescent="0.15">
      <c r="C823" s="362">
        <f t="shared" si="60"/>
        <v>762</v>
      </c>
      <c r="D823" s="47" t="str">
        <f t="shared" si="58"/>
        <v/>
      </c>
      <c r="E823" s="526"/>
      <c r="F823" s="447"/>
      <c r="G823" s="345"/>
      <c r="H823" s="447"/>
      <c r="I823" s="411"/>
      <c r="J823" s="15" t="s">
        <v>589</v>
      </c>
      <c r="K823" s="15" t="s">
        <v>589</v>
      </c>
      <c r="L823" s="408" t="str">
        <f t="shared" si="61"/>
        <v/>
      </c>
      <c r="M823" s="459" t="str">
        <f t="shared" si="59"/>
        <v/>
      </c>
      <c r="N823" s="344"/>
      <c r="O823" s="344"/>
      <c r="P823" s="82"/>
    </row>
    <row r="824" spans="3:16" ht="14.25" customHeight="1" x14ac:dyDescent="0.15">
      <c r="C824" s="362">
        <f t="shared" si="60"/>
        <v>763</v>
      </c>
      <c r="D824" s="47" t="str">
        <f t="shared" si="58"/>
        <v/>
      </c>
      <c r="E824" s="526"/>
      <c r="F824" s="447"/>
      <c r="G824" s="345"/>
      <c r="H824" s="447"/>
      <c r="I824" s="411"/>
      <c r="J824" s="15" t="s">
        <v>589</v>
      </c>
      <c r="K824" s="15" t="s">
        <v>589</v>
      </c>
      <c r="L824" s="408" t="str">
        <f t="shared" si="61"/>
        <v/>
      </c>
      <c r="M824" s="459" t="str">
        <f t="shared" si="59"/>
        <v/>
      </c>
      <c r="N824" s="344"/>
      <c r="O824" s="344"/>
      <c r="P824" s="82"/>
    </row>
    <row r="825" spans="3:16" ht="14.25" customHeight="1" x14ac:dyDescent="0.15">
      <c r="C825" s="362">
        <f t="shared" si="60"/>
        <v>764</v>
      </c>
      <c r="D825" s="47" t="str">
        <f t="shared" si="58"/>
        <v/>
      </c>
      <c r="E825" s="526"/>
      <c r="F825" s="447"/>
      <c r="G825" s="345"/>
      <c r="H825" s="447"/>
      <c r="I825" s="411"/>
      <c r="J825" s="15" t="s">
        <v>589</v>
      </c>
      <c r="K825" s="15" t="s">
        <v>589</v>
      </c>
      <c r="L825" s="408" t="str">
        <f t="shared" si="61"/>
        <v/>
      </c>
      <c r="M825" s="459" t="str">
        <f t="shared" si="59"/>
        <v/>
      </c>
      <c r="N825" s="344"/>
      <c r="O825" s="344"/>
      <c r="P825" s="82"/>
    </row>
    <row r="826" spans="3:16" ht="14.25" customHeight="1" x14ac:dyDescent="0.15">
      <c r="C826" s="362">
        <f t="shared" si="60"/>
        <v>765</v>
      </c>
      <c r="D826" s="47" t="str">
        <f t="shared" si="58"/>
        <v/>
      </c>
      <c r="E826" s="526"/>
      <c r="F826" s="447"/>
      <c r="G826" s="345"/>
      <c r="H826" s="447"/>
      <c r="I826" s="411"/>
      <c r="J826" s="15" t="s">
        <v>589</v>
      </c>
      <c r="K826" s="15" t="s">
        <v>589</v>
      </c>
      <c r="L826" s="408" t="str">
        <f t="shared" si="61"/>
        <v/>
      </c>
      <c r="M826" s="459" t="str">
        <f t="shared" si="59"/>
        <v/>
      </c>
      <c r="N826" s="344"/>
      <c r="O826" s="344"/>
      <c r="P826" s="82"/>
    </row>
    <row r="827" spans="3:16" ht="14.25" customHeight="1" x14ac:dyDescent="0.15">
      <c r="C827" s="362">
        <f t="shared" si="60"/>
        <v>766</v>
      </c>
      <c r="D827" s="47" t="str">
        <f t="shared" si="58"/>
        <v/>
      </c>
      <c r="E827" s="526"/>
      <c r="F827" s="447"/>
      <c r="G827" s="345"/>
      <c r="H827" s="447"/>
      <c r="I827" s="411"/>
      <c r="J827" s="15" t="s">
        <v>589</v>
      </c>
      <c r="K827" s="15" t="s">
        <v>589</v>
      </c>
      <c r="L827" s="408" t="str">
        <f t="shared" si="61"/>
        <v/>
      </c>
      <c r="M827" s="459" t="str">
        <f t="shared" si="59"/>
        <v/>
      </c>
      <c r="N827" s="344"/>
      <c r="O827" s="344"/>
      <c r="P827" s="82"/>
    </row>
    <row r="828" spans="3:16" ht="14.25" customHeight="1" x14ac:dyDescent="0.15">
      <c r="C828" s="362">
        <f t="shared" si="60"/>
        <v>767</v>
      </c>
      <c r="D828" s="47" t="str">
        <f t="shared" si="58"/>
        <v/>
      </c>
      <c r="E828" s="526"/>
      <c r="F828" s="447"/>
      <c r="G828" s="345"/>
      <c r="H828" s="447"/>
      <c r="I828" s="411"/>
      <c r="J828" s="15" t="s">
        <v>589</v>
      </c>
      <c r="K828" s="15" t="s">
        <v>589</v>
      </c>
      <c r="L828" s="408" t="str">
        <f t="shared" si="61"/>
        <v/>
      </c>
      <c r="M828" s="459" t="str">
        <f t="shared" si="59"/>
        <v/>
      </c>
      <c r="N828" s="344"/>
      <c r="O828" s="344"/>
      <c r="P828" s="82"/>
    </row>
    <row r="829" spans="3:16" ht="14.25" customHeight="1" x14ac:dyDescent="0.15">
      <c r="C829" s="362">
        <f t="shared" si="60"/>
        <v>768</v>
      </c>
      <c r="D829" s="47" t="str">
        <f t="shared" si="58"/>
        <v/>
      </c>
      <c r="E829" s="526"/>
      <c r="F829" s="447"/>
      <c r="G829" s="345"/>
      <c r="H829" s="447"/>
      <c r="I829" s="411"/>
      <c r="J829" s="15" t="s">
        <v>589</v>
      </c>
      <c r="K829" s="15" t="s">
        <v>589</v>
      </c>
      <c r="L829" s="408" t="str">
        <f t="shared" si="61"/>
        <v/>
      </c>
      <c r="M829" s="459" t="str">
        <f t="shared" si="59"/>
        <v/>
      </c>
      <c r="N829" s="344"/>
      <c r="O829" s="344"/>
      <c r="P829" s="82"/>
    </row>
    <row r="830" spans="3:16" ht="14.25" customHeight="1" x14ac:dyDescent="0.15">
      <c r="C830" s="362">
        <f t="shared" si="60"/>
        <v>769</v>
      </c>
      <c r="D830" s="47" t="str">
        <f t="shared" ref="D830:D845" si="62">IF(E830="","",IF(E830&lt;=$W$2,"○",""))</f>
        <v/>
      </c>
      <c r="E830" s="526"/>
      <c r="F830" s="447"/>
      <c r="G830" s="345"/>
      <c r="H830" s="447"/>
      <c r="I830" s="411"/>
      <c r="J830" s="15" t="s">
        <v>589</v>
      </c>
      <c r="K830" s="15" t="s">
        <v>589</v>
      </c>
      <c r="L830" s="408" t="str">
        <f t="shared" si="61"/>
        <v/>
      </c>
      <c r="M830" s="459" t="str">
        <f t="shared" ref="M830:M845" si="63">IF(I830="","",IF(HLOOKUP(I830,$U$5:$AI$7,2,FALSE)&gt;=0.8,"○",""))</f>
        <v/>
      </c>
      <c r="N830" s="344"/>
      <c r="O830" s="344"/>
      <c r="P830" s="82"/>
    </row>
    <row r="831" spans="3:16" ht="14.25" customHeight="1" x14ac:dyDescent="0.15">
      <c r="C831" s="362">
        <f t="shared" ref="C831:C894" si="64">C830+1</f>
        <v>770</v>
      </c>
      <c r="D831" s="47" t="str">
        <f t="shared" si="62"/>
        <v/>
      </c>
      <c r="E831" s="526"/>
      <c r="F831" s="447"/>
      <c r="G831" s="345"/>
      <c r="H831" s="447"/>
      <c r="I831" s="411"/>
      <c r="J831" s="15" t="s">
        <v>589</v>
      </c>
      <c r="K831" s="15" t="s">
        <v>589</v>
      </c>
      <c r="L831" s="408" t="str">
        <f t="shared" si="61"/>
        <v/>
      </c>
      <c r="M831" s="459" t="str">
        <f t="shared" si="63"/>
        <v/>
      </c>
      <c r="N831" s="344"/>
      <c r="O831" s="344"/>
      <c r="P831" s="82"/>
    </row>
    <row r="832" spans="3:16" ht="14.25" customHeight="1" x14ac:dyDescent="0.15">
      <c r="C832" s="362">
        <f t="shared" si="64"/>
        <v>771</v>
      </c>
      <c r="D832" s="47" t="str">
        <f t="shared" si="62"/>
        <v/>
      </c>
      <c r="E832" s="526"/>
      <c r="F832" s="447"/>
      <c r="G832" s="345"/>
      <c r="H832" s="447"/>
      <c r="I832" s="411"/>
      <c r="J832" s="15" t="s">
        <v>589</v>
      </c>
      <c r="K832" s="15" t="s">
        <v>589</v>
      </c>
      <c r="L832" s="408" t="str">
        <f t="shared" si="61"/>
        <v/>
      </c>
      <c r="M832" s="459" t="str">
        <f t="shared" si="63"/>
        <v/>
      </c>
      <c r="N832" s="344"/>
      <c r="O832" s="344"/>
      <c r="P832" s="82"/>
    </row>
    <row r="833" spans="3:16" ht="14.25" customHeight="1" x14ac:dyDescent="0.15">
      <c r="C833" s="362">
        <f t="shared" si="64"/>
        <v>772</v>
      </c>
      <c r="D833" s="47" t="str">
        <f t="shared" si="62"/>
        <v/>
      </c>
      <c r="E833" s="526"/>
      <c r="F833" s="447"/>
      <c r="G833" s="345"/>
      <c r="H833" s="447"/>
      <c r="I833" s="411"/>
      <c r="J833" s="15" t="s">
        <v>589</v>
      </c>
      <c r="K833" s="15" t="s">
        <v>589</v>
      </c>
      <c r="L833" s="408" t="str">
        <f t="shared" si="61"/>
        <v/>
      </c>
      <c r="M833" s="459" t="str">
        <f t="shared" si="63"/>
        <v/>
      </c>
      <c r="N833" s="344"/>
      <c r="O833" s="344"/>
      <c r="P833" s="82"/>
    </row>
    <row r="834" spans="3:16" ht="14.25" customHeight="1" x14ac:dyDescent="0.15">
      <c r="C834" s="362">
        <f t="shared" si="64"/>
        <v>773</v>
      </c>
      <c r="D834" s="47" t="str">
        <f t="shared" si="62"/>
        <v/>
      </c>
      <c r="E834" s="526"/>
      <c r="F834" s="447"/>
      <c r="G834" s="345"/>
      <c r="H834" s="447"/>
      <c r="I834" s="411"/>
      <c r="J834" s="15" t="s">
        <v>589</v>
      </c>
      <c r="K834" s="15" t="s">
        <v>589</v>
      </c>
      <c r="L834" s="408" t="str">
        <f t="shared" si="61"/>
        <v/>
      </c>
      <c r="M834" s="459" t="str">
        <f t="shared" si="63"/>
        <v/>
      </c>
      <c r="N834" s="344"/>
      <c r="O834" s="344"/>
      <c r="P834" s="82"/>
    </row>
    <row r="835" spans="3:16" ht="14.25" customHeight="1" x14ac:dyDescent="0.15">
      <c r="C835" s="362">
        <f t="shared" si="64"/>
        <v>774</v>
      </c>
      <c r="D835" s="47" t="str">
        <f t="shared" si="62"/>
        <v/>
      </c>
      <c r="E835" s="526"/>
      <c r="F835" s="447"/>
      <c r="G835" s="345"/>
      <c r="H835" s="447"/>
      <c r="I835" s="411"/>
      <c r="J835" s="15" t="s">
        <v>589</v>
      </c>
      <c r="K835" s="15" t="s">
        <v>589</v>
      </c>
      <c r="L835" s="408" t="str">
        <f t="shared" si="61"/>
        <v/>
      </c>
      <c r="M835" s="459" t="str">
        <f t="shared" si="63"/>
        <v/>
      </c>
      <c r="N835" s="344"/>
      <c r="O835" s="344"/>
      <c r="P835" s="82"/>
    </row>
    <row r="836" spans="3:16" ht="14.25" customHeight="1" x14ac:dyDescent="0.15">
      <c r="C836" s="362">
        <f t="shared" si="64"/>
        <v>775</v>
      </c>
      <c r="D836" s="47" t="str">
        <f t="shared" si="62"/>
        <v/>
      </c>
      <c r="E836" s="526"/>
      <c r="F836" s="447"/>
      <c r="G836" s="345"/>
      <c r="H836" s="447"/>
      <c r="I836" s="411"/>
      <c r="J836" s="15" t="s">
        <v>589</v>
      </c>
      <c r="K836" s="15" t="s">
        <v>589</v>
      </c>
      <c r="L836" s="408" t="str">
        <f t="shared" si="61"/>
        <v/>
      </c>
      <c r="M836" s="459" t="str">
        <f t="shared" si="63"/>
        <v/>
      </c>
      <c r="N836" s="344"/>
      <c r="O836" s="344"/>
      <c r="P836" s="82"/>
    </row>
    <row r="837" spans="3:16" ht="14.25" customHeight="1" x14ac:dyDescent="0.15">
      <c r="C837" s="362">
        <f t="shared" si="64"/>
        <v>776</v>
      </c>
      <c r="D837" s="47" t="str">
        <f t="shared" si="62"/>
        <v/>
      </c>
      <c r="E837" s="526"/>
      <c r="F837" s="447"/>
      <c r="G837" s="345"/>
      <c r="H837" s="447"/>
      <c r="I837" s="411"/>
      <c r="J837" s="15" t="s">
        <v>589</v>
      </c>
      <c r="K837" s="15" t="s">
        <v>589</v>
      </c>
      <c r="L837" s="408" t="str">
        <f t="shared" si="61"/>
        <v/>
      </c>
      <c r="M837" s="459" t="str">
        <f t="shared" si="63"/>
        <v/>
      </c>
      <c r="N837" s="344"/>
      <c r="O837" s="344"/>
      <c r="P837" s="82"/>
    </row>
    <row r="838" spans="3:16" ht="14.25" customHeight="1" x14ac:dyDescent="0.15">
      <c r="C838" s="362">
        <f t="shared" si="64"/>
        <v>777</v>
      </c>
      <c r="D838" s="47" t="str">
        <f t="shared" si="62"/>
        <v/>
      </c>
      <c r="E838" s="526"/>
      <c r="F838" s="447"/>
      <c r="G838" s="345"/>
      <c r="H838" s="447"/>
      <c r="I838" s="411"/>
      <c r="J838" s="15" t="s">
        <v>589</v>
      </c>
      <c r="K838" s="15" t="s">
        <v>589</v>
      </c>
      <c r="L838" s="408" t="str">
        <f t="shared" si="61"/>
        <v/>
      </c>
      <c r="M838" s="459" t="str">
        <f t="shared" si="63"/>
        <v/>
      </c>
      <c r="N838" s="344"/>
      <c r="O838" s="344"/>
      <c r="P838" s="82"/>
    </row>
    <row r="839" spans="3:16" ht="14.25" customHeight="1" x14ac:dyDescent="0.15">
      <c r="C839" s="362">
        <f t="shared" si="64"/>
        <v>778</v>
      </c>
      <c r="D839" s="47" t="str">
        <f t="shared" si="62"/>
        <v/>
      </c>
      <c r="E839" s="526"/>
      <c r="F839" s="447"/>
      <c r="G839" s="345"/>
      <c r="H839" s="447"/>
      <c r="I839" s="411"/>
      <c r="J839" s="15" t="s">
        <v>589</v>
      </c>
      <c r="K839" s="15" t="s">
        <v>589</v>
      </c>
      <c r="L839" s="408" t="str">
        <f t="shared" si="61"/>
        <v/>
      </c>
      <c r="M839" s="459" t="str">
        <f t="shared" si="63"/>
        <v/>
      </c>
      <c r="N839" s="344"/>
      <c r="O839" s="344"/>
      <c r="P839" s="82"/>
    </row>
    <row r="840" spans="3:16" ht="14.25" customHeight="1" x14ac:dyDescent="0.15">
      <c r="C840" s="362">
        <f t="shared" si="64"/>
        <v>779</v>
      </c>
      <c r="D840" s="47" t="str">
        <f t="shared" si="62"/>
        <v/>
      </c>
      <c r="E840" s="526"/>
      <c r="F840" s="447"/>
      <c r="G840" s="345"/>
      <c r="H840" s="447"/>
      <c r="I840" s="411"/>
      <c r="J840" s="15" t="s">
        <v>589</v>
      </c>
      <c r="K840" s="15" t="s">
        <v>589</v>
      </c>
      <c r="L840" s="408" t="str">
        <f t="shared" si="61"/>
        <v/>
      </c>
      <c r="M840" s="459" t="str">
        <f t="shared" si="63"/>
        <v/>
      </c>
      <c r="N840" s="344"/>
      <c r="O840" s="344"/>
      <c r="P840" s="82"/>
    </row>
    <row r="841" spans="3:16" ht="14.25" customHeight="1" x14ac:dyDescent="0.15">
      <c r="C841" s="362">
        <f t="shared" si="64"/>
        <v>780</v>
      </c>
      <c r="D841" s="47" t="str">
        <f t="shared" si="62"/>
        <v/>
      </c>
      <c r="E841" s="526"/>
      <c r="F841" s="447"/>
      <c r="G841" s="345"/>
      <c r="H841" s="447"/>
      <c r="I841" s="411"/>
      <c r="J841" s="15" t="s">
        <v>589</v>
      </c>
      <c r="K841" s="15" t="s">
        <v>589</v>
      </c>
      <c r="L841" s="408" t="str">
        <f t="shared" si="61"/>
        <v/>
      </c>
      <c r="M841" s="459" t="str">
        <f t="shared" si="63"/>
        <v/>
      </c>
      <c r="N841" s="344"/>
      <c r="O841" s="344"/>
      <c r="P841" s="82"/>
    </row>
    <row r="842" spans="3:16" ht="14.25" customHeight="1" x14ac:dyDescent="0.15">
      <c r="C842" s="362">
        <f t="shared" si="64"/>
        <v>781</v>
      </c>
      <c r="D842" s="47" t="str">
        <f t="shared" si="62"/>
        <v/>
      </c>
      <c r="E842" s="526"/>
      <c r="F842" s="447"/>
      <c r="G842" s="345"/>
      <c r="H842" s="447"/>
      <c r="I842" s="411"/>
      <c r="J842" s="15" t="s">
        <v>589</v>
      </c>
      <c r="K842" s="15" t="s">
        <v>589</v>
      </c>
      <c r="L842" s="408" t="str">
        <f t="shared" si="61"/>
        <v/>
      </c>
      <c r="M842" s="459" t="str">
        <f t="shared" si="63"/>
        <v/>
      </c>
      <c r="N842" s="344"/>
      <c r="O842" s="344"/>
      <c r="P842" s="82"/>
    </row>
    <row r="843" spans="3:16" ht="14.25" customHeight="1" x14ac:dyDescent="0.15">
      <c r="C843" s="362">
        <f t="shared" si="64"/>
        <v>782</v>
      </c>
      <c r="D843" s="47" t="str">
        <f t="shared" si="62"/>
        <v/>
      </c>
      <c r="E843" s="526"/>
      <c r="F843" s="447"/>
      <c r="G843" s="345"/>
      <c r="H843" s="447"/>
      <c r="I843" s="411"/>
      <c r="J843" s="15" t="s">
        <v>589</v>
      </c>
      <c r="K843" s="15" t="s">
        <v>589</v>
      </c>
      <c r="L843" s="408" t="str">
        <f t="shared" si="61"/>
        <v/>
      </c>
      <c r="M843" s="459" t="str">
        <f t="shared" si="63"/>
        <v/>
      </c>
      <c r="N843" s="344"/>
      <c r="O843" s="344"/>
      <c r="P843" s="82"/>
    </row>
    <row r="844" spans="3:16" ht="14.25" customHeight="1" x14ac:dyDescent="0.15">
      <c r="C844" s="362">
        <f t="shared" si="64"/>
        <v>783</v>
      </c>
      <c r="D844" s="47" t="str">
        <f t="shared" si="62"/>
        <v/>
      </c>
      <c r="E844" s="526"/>
      <c r="F844" s="447"/>
      <c r="G844" s="345"/>
      <c r="H844" s="447"/>
      <c r="I844" s="411"/>
      <c r="J844" s="15" t="s">
        <v>589</v>
      </c>
      <c r="K844" s="15" t="s">
        <v>589</v>
      </c>
      <c r="L844" s="408" t="str">
        <f t="shared" si="61"/>
        <v/>
      </c>
      <c r="M844" s="459" t="str">
        <f t="shared" si="63"/>
        <v/>
      </c>
      <c r="N844" s="344"/>
      <c r="O844" s="344"/>
      <c r="P844" s="82"/>
    </row>
    <row r="845" spans="3:16" ht="14.25" customHeight="1" x14ac:dyDescent="0.15">
      <c r="C845" s="362">
        <f t="shared" si="64"/>
        <v>784</v>
      </c>
      <c r="D845" s="47" t="str">
        <f t="shared" si="62"/>
        <v/>
      </c>
      <c r="E845" s="526"/>
      <c r="F845" s="447"/>
      <c r="G845" s="345"/>
      <c r="H845" s="447"/>
      <c r="I845" s="411"/>
      <c r="J845" s="15" t="s">
        <v>589</v>
      </c>
      <c r="K845" s="15" t="s">
        <v>589</v>
      </c>
      <c r="L845" s="408" t="str">
        <f t="shared" si="61"/>
        <v/>
      </c>
      <c r="M845" s="459" t="str">
        <f t="shared" si="63"/>
        <v/>
      </c>
      <c r="N845" s="344"/>
      <c r="O845" s="344"/>
      <c r="P845" s="82"/>
    </row>
    <row r="846" spans="3:16" ht="14.25" customHeight="1" x14ac:dyDescent="0.15">
      <c r="C846" s="362">
        <f t="shared" si="64"/>
        <v>785</v>
      </c>
      <c r="D846" s="47" t="str">
        <f t="shared" ref="D846:D1100" si="65">IF(E846="","",IF(E846&lt;=$W$2,"○",""))</f>
        <v/>
      </c>
      <c r="E846" s="526"/>
      <c r="F846" s="447"/>
      <c r="G846" s="345"/>
      <c r="H846" s="447"/>
      <c r="I846" s="411"/>
      <c r="J846" s="15" t="s">
        <v>589</v>
      </c>
      <c r="K846" s="15" t="s">
        <v>589</v>
      </c>
      <c r="L846" s="408" t="str">
        <f t="shared" si="61"/>
        <v/>
      </c>
      <c r="M846" s="459" t="str">
        <f t="shared" ref="M846:M1100" si="66">IF(I846="","",IF(HLOOKUP(I846,$U$5:$AI$7,2,FALSE)&gt;=0.8,"○",""))</f>
        <v/>
      </c>
      <c r="N846" s="344"/>
      <c r="O846" s="344"/>
      <c r="P846" s="82"/>
    </row>
    <row r="847" spans="3:16" ht="14.25" customHeight="1" x14ac:dyDescent="0.15">
      <c r="C847" s="362">
        <f t="shared" si="64"/>
        <v>786</v>
      </c>
      <c r="D847" s="47" t="str">
        <f t="shared" si="65"/>
        <v/>
      </c>
      <c r="E847" s="526"/>
      <c r="F847" s="447"/>
      <c r="G847" s="345"/>
      <c r="H847" s="447"/>
      <c r="I847" s="411"/>
      <c r="J847" s="15" t="s">
        <v>589</v>
      </c>
      <c r="K847" s="15" t="s">
        <v>589</v>
      </c>
      <c r="L847" s="408" t="str">
        <f t="shared" si="61"/>
        <v/>
      </c>
      <c r="M847" s="459" t="str">
        <f t="shared" si="66"/>
        <v/>
      </c>
      <c r="N847" s="344"/>
      <c r="O847" s="344"/>
      <c r="P847" s="82"/>
    </row>
    <row r="848" spans="3:16" ht="14.25" customHeight="1" x14ac:dyDescent="0.15">
      <c r="C848" s="362">
        <f t="shared" si="64"/>
        <v>787</v>
      </c>
      <c r="D848" s="47" t="str">
        <f t="shared" si="65"/>
        <v/>
      </c>
      <c r="E848" s="526"/>
      <c r="F848" s="447"/>
      <c r="G848" s="345"/>
      <c r="H848" s="447"/>
      <c r="I848" s="411"/>
      <c r="J848" s="15" t="s">
        <v>589</v>
      </c>
      <c r="K848" s="15" t="s">
        <v>589</v>
      </c>
      <c r="L848" s="408" t="str">
        <f t="shared" si="61"/>
        <v/>
      </c>
      <c r="M848" s="459" t="str">
        <f t="shared" si="66"/>
        <v/>
      </c>
      <c r="N848" s="344"/>
      <c r="O848" s="344"/>
      <c r="P848" s="82"/>
    </row>
    <row r="849" spans="3:16" ht="14.25" customHeight="1" x14ac:dyDescent="0.15">
      <c r="C849" s="362">
        <f t="shared" si="64"/>
        <v>788</v>
      </c>
      <c r="D849" s="47" t="str">
        <f t="shared" si="65"/>
        <v/>
      </c>
      <c r="E849" s="526"/>
      <c r="F849" s="447"/>
      <c r="G849" s="345"/>
      <c r="H849" s="447"/>
      <c r="I849" s="411"/>
      <c r="J849" s="15" t="s">
        <v>589</v>
      </c>
      <c r="K849" s="15" t="s">
        <v>589</v>
      </c>
      <c r="L849" s="408" t="str">
        <f t="shared" si="61"/>
        <v/>
      </c>
      <c r="M849" s="459" t="str">
        <f t="shared" si="66"/>
        <v/>
      </c>
      <c r="N849" s="344"/>
      <c r="O849" s="344"/>
      <c r="P849" s="82"/>
    </row>
    <row r="850" spans="3:16" ht="14.25" customHeight="1" x14ac:dyDescent="0.15">
      <c r="C850" s="362">
        <f t="shared" si="64"/>
        <v>789</v>
      </c>
      <c r="D850" s="47" t="str">
        <f t="shared" si="65"/>
        <v/>
      </c>
      <c r="E850" s="526"/>
      <c r="F850" s="447"/>
      <c r="G850" s="345"/>
      <c r="H850" s="447"/>
      <c r="I850" s="411"/>
      <c r="J850" s="15" t="s">
        <v>589</v>
      </c>
      <c r="K850" s="15" t="s">
        <v>589</v>
      </c>
      <c r="L850" s="408" t="str">
        <f t="shared" si="61"/>
        <v/>
      </c>
      <c r="M850" s="459" t="str">
        <f t="shared" si="66"/>
        <v/>
      </c>
      <c r="N850" s="344"/>
      <c r="O850" s="344"/>
      <c r="P850" s="82"/>
    </row>
    <row r="851" spans="3:16" ht="14.25" customHeight="1" x14ac:dyDescent="0.15">
      <c r="C851" s="362">
        <f t="shared" si="64"/>
        <v>790</v>
      </c>
      <c r="D851" s="47" t="str">
        <f t="shared" si="65"/>
        <v/>
      </c>
      <c r="E851" s="526"/>
      <c r="F851" s="447"/>
      <c r="G851" s="345"/>
      <c r="H851" s="447"/>
      <c r="I851" s="411"/>
      <c r="J851" s="15" t="s">
        <v>589</v>
      </c>
      <c r="K851" s="15" t="s">
        <v>589</v>
      </c>
      <c r="L851" s="408" t="str">
        <f t="shared" si="61"/>
        <v/>
      </c>
      <c r="M851" s="459" t="str">
        <f t="shared" si="66"/>
        <v/>
      </c>
      <c r="N851" s="344"/>
      <c r="O851" s="344"/>
      <c r="P851" s="82"/>
    </row>
    <row r="852" spans="3:16" ht="14.25" customHeight="1" x14ac:dyDescent="0.15">
      <c r="C852" s="362">
        <f t="shared" si="64"/>
        <v>791</v>
      </c>
      <c r="D852" s="47" t="str">
        <f t="shared" si="65"/>
        <v/>
      </c>
      <c r="E852" s="526"/>
      <c r="F852" s="447"/>
      <c r="G852" s="345"/>
      <c r="H852" s="447"/>
      <c r="I852" s="411"/>
      <c r="J852" s="15" t="s">
        <v>589</v>
      </c>
      <c r="K852" s="15" t="s">
        <v>589</v>
      </c>
      <c r="L852" s="408" t="str">
        <f t="shared" si="61"/>
        <v/>
      </c>
      <c r="M852" s="459" t="str">
        <f t="shared" si="66"/>
        <v/>
      </c>
      <c r="N852" s="344"/>
      <c r="O852" s="344"/>
      <c r="P852" s="82"/>
    </row>
    <row r="853" spans="3:16" ht="14.25" customHeight="1" x14ac:dyDescent="0.15">
      <c r="C853" s="362">
        <f t="shared" si="64"/>
        <v>792</v>
      </c>
      <c r="D853" s="47" t="str">
        <f t="shared" si="65"/>
        <v/>
      </c>
      <c r="E853" s="526"/>
      <c r="F853" s="447"/>
      <c r="G853" s="345"/>
      <c r="H853" s="447"/>
      <c r="I853" s="411"/>
      <c r="J853" s="15" t="s">
        <v>589</v>
      </c>
      <c r="K853" s="15" t="s">
        <v>589</v>
      </c>
      <c r="L853" s="408" t="str">
        <f t="shared" si="61"/>
        <v/>
      </c>
      <c r="M853" s="459" t="str">
        <f t="shared" si="66"/>
        <v/>
      </c>
      <c r="N853" s="344"/>
      <c r="O853" s="344"/>
      <c r="P853" s="82"/>
    </row>
    <row r="854" spans="3:16" ht="14.25" customHeight="1" x14ac:dyDescent="0.15">
      <c r="C854" s="362">
        <f t="shared" si="64"/>
        <v>793</v>
      </c>
      <c r="D854" s="47" t="str">
        <f t="shared" si="65"/>
        <v/>
      </c>
      <c r="E854" s="526"/>
      <c r="F854" s="447"/>
      <c r="G854" s="345"/>
      <c r="H854" s="447"/>
      <c r="I854" s="411"/>
      <c r="J854" s="15" t="s">
        <v>589</v>
      </c>
      <c r="K854" s="15" t="s">
        <v>589</v>
      </c>
      <c r="L854" s="408" t="str">
        <f t="shared" si="61"/>
        <v/>
      </c>
      <c r="M854" s="459" t="str">
        <f t="shared" si="66"/>
        <v/>
      </c>
      <c r="N854" s="344"/>
      <c r="O854" s="344"/>
      <c r="P854" s="82"/>
    </row>
    <row r="855" spans="3:16" ht="14.25" customHeight="1" x14ac:dyDescent="0.15">
      <c r="C855" s="362">
        <f t="shared" si="64"/>
        <v>794</v>
      </c>
      <c r="D855" s="47" t="str">
        <f t="shared" si="65"/>
        <v/>
      </c>
      <c r="E855" s="526"/>
      <c r="F855" s="447"/>
      <c r="G855" s="345"/>
      <c r="H855" s="447"/>
      <c r="I855" s="411"/>
      <c r="J855" s="15" t="s">
        <v>589</v>
      </c>
      <c r="K855" s="15" t="s">
        <v>589</v>
      </c>
      <c r="L855" s="408" t="str">
        <f t="shared" si="61"/>
        <v/>
      </c>
      <c r="M855" s="459" t="str">
        <f t="shared" si="66"/>
        <v/>
      </c>
      <c r="N855" s="344"/>
      <c r="O855" s="344"/>
      <c r="P855" s="82"/>
    </row>
    <row r="856" spans="3:16" ht="14.25" customHeight="1" x14ac:dyDescent="0.15">
      <c r="C856" s="362">
        <f t="shared" si="64"/>
        <v>795</v>
      </c>
      <c r="D856" s="47" t="str">
        <f t="shared" si="65"/>
        <v/>
      </c>
      <c r="E856" s="526"/>
      <c r="F856" s="447"/>
      <c r="G856" s="345"/>
      <c r="H856" s="447"/>
      <c r="I856" s="411"/>
      <c r="J856" s="15" t="s">
        <v>589</v>
      </c>
      <c r="K856" s="15" t="s">
        <v>589</v>
      </c>
      <c r="L856" s="408" t="str">
        <f t="shared" si="61"/>
        <v/>
      </c>
      <c r="M856" s="459" t="str">
        <f t="shared" si="66"/>
        <v/>
      </c>
      <c r="N856" s="344"/>
      <c r="O856" s="344"/>
      <c r="P856" s="82"/>
    </row>
    <row r="857" spans="3:16" ht="14.25" customHeight="1" x14ac:dyDescent="0.15">
      <c r="C857" s="362">
        <f t="shared" si="64"/>
        <v>796</v>
      </c>
      <c r="D857" s="47" t="str">
        <f t="shared" si="65"/>
        <v/>
      </c>
      <c r="E857" s="526"/>
      <c r="F857" s="447"/>
      <c r="G857" s="345"/>
      <c r="H857" s="447"/>
      <c r="I857" s="411"/>
      <c r="J857" s="15" t="s">
        <v>589</v>
      </c>
      <c r="K857" s="15" t="s">
        <v>589</v>
      </c>
      <c r="L857" s="408" t="str">
        <f t="shared" si="61"/>
        <v/>
      </c>
      <c r="M857" s="459" t="str">
        <f t="shared" si="66"/>
        <v/>
      </c>
      <c r="N857" s="344"/>
      <c r="O857" s="344"/>
      <c r="P857" s="82"/>
    </row>
    <row r="858" spans="3:16" ht="14.25" customHeight="1" x14ac:dyDescent="0.15">
      <c r="C858" s="362">
        <f t="shared" si="64"/>
        <v>797</v>
      </c>
      <c r="D858" s="47" t="str">
        <f t="shared" si="65"/>
        <v/>
      </c>
      <c r="E858" s="526"/>
      <c r="F858" s="447"/>
      <c r="G858" s="345"/>
      <c r="H858" s="447"/>
      <c r="I858" s="411"/>
      <c r="J858" s="15" t="s">
        <v>589</v>
      </c>
      <c r="K858" s="15" t="s">
        <v>589</v>
      </c>
      <c r="L858" s="408" t="str">
        <f t="shared" si="61"/>
        <v/>
      </c>
      <c r="M858" s="459" t="str">
        <f t="shared" si="66"/>
        <v/>
      </c>
      <c r="N858" s="344"/>
      <c r="O858" s="344"/>
      <c r="P858" s="82"/>
    </row>
    <row r="859" spans="3:16" ht="14.25" customHeight="1" x14ac:dyDescent="0.15">
      <c r="C859" s="362">
        <f t="shared" si="64"/>
        <v>798</v>
      </c>
      <c r="D859" s="47" t="str">
        <f t="shared" si="65"/>
        <v/>
      </c>
      <c r="E859" s="526"/>
      <c r="F859" s="447"/>
      <c r="G859" s="345"/>
      <c r="H859" s="447"/>
      <c r="I859" s="411"/>
      <c r="J859" s="15" t="s">
        <v>589</v>
      </c>
      <c r="K859" s="15" t="s">
        <v>589</v>
      </c>
      <c r="L859" s="408" t="str">
        <f t="shared" si="61"/>
        <v/>
      </c>
      <c r="M859" s="459" t="str">
        <f t="shared" si="66"/>
        <v/>
      </c>
      <c r="N859" s="344"/>
      <c r="O859" s="344"/>
      <c r="P859" s="82"/>
    </row>
    <row r="860" spans="3:16" ht="14.25" customHeight="1" x14ac:dyDescent="0.15">
      <c r="C860" s="362">
        <f t="shared" si="64"/>
        <v>799</v>
      </c>
      <c r="D860" s="47" t="str">
        <f t="shared" si="65"/>
        <v/>
      </c>
      <c r="E860" s="526"/>
      <c r="F860" s="447"/>
      <c r="G860" s="345"/>
      <c r="H860" s="447"/>
      <c r="I860" s="411"/>
      <c r="J860" s="15" t="s">
        <v>589</v>
      </c>
      <c r="K860" s="15" t="s">
        <v>589</v>
      </c>
      <c r="L860" s="408" t="str">
        <f t="shared" si="61"/>
        <v/>
      </c>
      <c r="M860" s="459" t="str">
        <f t="shared" si="66"/>
        <v/>
      </c>
      <c r="N860" s="344"/>
      <c r="O860" s="344"/>
      <c r="P860" s="82"/>
    </row>
    <row r="861" spans="3:16" ht="14.25" customHeight="1" x14ac:dyDescent="0.15">
      <c r="C861" s="362">
        <f t="shared" si="64"/>
        <v>800</v>
      </c>
      <c r="D861" s="47" t="str">
        <f t="shared" si="65"/>
        <v/>
      </c>
      <c r="E861" s="526"/>
      <c r="F861" s="447"/>
      <c r="G861" s="345"/>
      <c r="H861" s="447"/>
      <c r="I861" s="411"/>
      <c r="J861" s="15" t="s">
        <v>589</v>
      </c>
      <c r="K861" s="15" t="s">
        <v>589</v>
      </c>
      <c r="L861" s="408" t="str">
        <f t="shared" si="61"/>
        <v/>
      </c>
      <c r="M861" s="459" t="str">
        <f t="shared" si="66"/>
        <v/>
      </c>
      <c r="N861" s="344"/>
      <c r="O861" s="344"/>
      <c r="P861" s="82"/>
    </row>
    <row r="862" spans="3:16" ht="14.25" customHeight="1" x14ac:dyDescent="0.15">
      <c r="C862" s="362">
        <f t="shared" si="64"/>
        <v>801</v>
      </c>
      <c r="D862" s="47" t="str">
        <f t="shared" si="65"/>
        <v/>
      </c>
      <c r="E862" s="526"/>
      <c r="F862" s="447"/>
      <c r="G862" s="345"/>
      <c r="H862" s="447"/>
      <c r="I862" s="411"/>
      <c r="J862" s="15" t="s">
        <v>589</v>
      </c>
      <c r="K862" s="15" t="s">
        <v>589</v>
      </c>
      <c r="L862" s="408" t="str">
        <f t="shared" si="61"/>
        <v/>
      </c>
      <c r="M862" s="459" t="str">
        <f t="shared" si="66"/>
        <v/>
      </c>
      <c r="N862" s="344"/>
      <c r="O862" s="344"/>
      <c r="P862" s="82"/>
    </row>
    <row r="863" spans="3:16" ht="14.25" customHeight="1" x14ac:dyDescent="0.15">
      <c r="C863" s="362">
        <f t="shared" si="64"/>
        <v>802</v>
      </c>
      <c r="D863" s="47" t="str">
        <f t="shared" si="65"/>
        <v/>
      </c>
      <c r="E863" s="526"/>
      <c r="F863" s="447"/>
      <c r="G863" s="345"/>
      <c r="H863" s="447"/>
      <c r="I863" s="411"/>
      <c r="J863" s="15" t="s">
        <v>589</v>
      </c>
      <c r="K863" s="15" t="s">
        <v>589</v>
      </c>
      <c r="L863" s="408" t="str">
        <f t="shared" si="61"/>
        <v/>
      </c>
      <c r="M863" s="459" t="str">
        <f t="shared" si="66"/>
        <v/>
      </c>
      <c r="N863" s="344"/>
      <c r="O863" s="344"/>
      <c r="P863" s="82"/>
    </row>
    <row r="864" spans="3:16" ht="14.25" customHeight="1" x14ac:dyDescent="0.15">
      <c r="C864" s="362">
        <f t="shared" si="64"/>
        <v>803</v>
      </c>
      <c r="D864" s="47" t="str">
        <f t="shared" si="65"/>
        <v/>
      </c>
      <c r="E864" s="526"/>
      <c r="F864" s="447"/>
      <c r="G864" s="345"/>
      <c r="H864" s="447"/>
      <c r="I864" s="411"/>
      <c r="J864" s="15" t="s">
        <v>589</v>
      </c>
      <c r="K864" s="15" t="s">
        <v>589</v>
      </c>
      <c r="L864" s="408" t="str">
        <f t="shared" si="61"/>
        <v/>
      </c>
      <c r="M864" s="459" t="str">
        <f t="shared" si="66"/>
        <v/>
      </c>
      <c r="N864" s="344"/>
      <c r="O864" s="344"/>
      <c r="P864" s="82"/>
    </row>
    <row r="865" spans="3:16" ht="14.25" customHeight="1" x14ac:dyDescent="0.15">
      <c r="C865" s="362">
        <f t="shared" si="64"/>
        <v>804</v>
      </c>
      <c r="D865" s="47" t="str">
        <f t="shared" si="65"/>
        <v/>
      </c>
      <c r="E865" s="526"/>
      <c r="F865" s="447"/>
      <c r="G865" s="345"/>
      <c r="H865" s="447"/>
      <c r="I865" s="411"/>
      <c r="J865" s="15" t="s">
        <v>589</v>
      </c>
      <c r="K865" s="15" t="s">
        <v>589</v>
      </c>
      <c r="L865" s="408" t="str">
        <f t="shared" si="61"/>
        <v/>
      </c>
      <c r="M865" s="459" t="str">
        <f t="shared" si="66"/>
        <v/>
      </c>
      <c r="N865" s="344"/>
      <c r="O865" s="344"/>
      <c r="P865" s="82"/>
    </row>
    <row r="866" spans="3:16" ht="14.25" customHeight="1" x14ac:dyDescent="0.15">
      <c r="C866" s="362">
        <f t="shared" si="64"/>
        <v>805</v>
      </c>
      <c r="D866" s="47" t="str">
        <f t="shared" si="65"/>
        <v/>
      </c>
      <c r="E866" s="526"/>
      <c r="F866" s="447"/>
      <c r="G866" s="345"/>
      <c r="H866" s="447"/>
      <c r="I866" s="411"/>
      <c r="J866" s="15" t="s">
        <v>589</v>
      </c>
      <c r="K866" s="15" t="s">
        <v>589</v>
      </c>
      <c r="L866" s="408" t="str">
        <f t="shared" si="61"/>
        <v/>
      </c>
      <c r="M866" s="459" t="str">
        <f t="shared" si="66"/>
        <v/>
      </c>
      <c r="N866" s="344"/>
      <c r="O866" s="344"/>
      <c r="P866" s="82"/>
    </row>
    <row r="867" spans="3:16" ht="14.25" customHeight="1" x14ac:dyDescent="0.15">
      <c r="C867" s="362">
        <f t="shared" si="64"/>
        <v>806</v>
      </c>
      <c r="D867" s="47" t="str">
        <f t="shared" si="65"/>
        <v/>
      </c>
      <c r="E867" s="526"/>
      <c r="F867" s="447"/>
      <c r="G867" s="345"/>
      <c r="H867" s="447"/>
      <c r="I867" s="411"/>
      <c r="J867" s="15" t="s">
        <v>589</v>
      </c>
      <c r="K867" s="15" t="s">
        <v>589</v>
      </c>
      <c r="L867" s="408" t="str">
        <f t="shared" si="61"/>
        <v/>
      </c>
      <c r="M867" s="459" t="str">
        <f t="shared" si="66"/>
        <v/>
      </c>
      <c r="N867" s="344"/>
      <c r="O867" s="344"/>
      <c r="P867" s="82"/>
    </row>
    <row r="868" spans="3:16" ht="14.25" customHeight="1" x14ac:dyDescent="0.15">
      <c r="C868" s="362">
        <f t="shared" si="64"/>
        <v>807</v>
      </c>
      <c r="D868" s="47" t="str">
        <f t="shared" si="65"/>
        <v/>
      </c>
      <c r="E868" s="526"/>
      <c r="F868" s="447"/>
      <c r="G868" s="345"/>
      <c r="H868" s="447"/>
      <c r="I868" s="411"/>
      <c r="J868" s="15" t="s">
        <v>589</v>
      </c>
      <c r="K868" s="15" t="s">
        <v>589</v>
      </c>
      <c r="L868" s="408" t="str">
        <f t="shared" si="61"/>
        <v/>
      </c>
      <c r="M868" s="459" t="str">
        <f t="shared" si="66"/>
        <v/>
      </c>
      <c r="N868" s="344"/>
      <c r="O868" s="344"/>
      <c r="P868" s="82"/>
    </row>
    <row r="869" spans="3:16" ht="14.25" customHeight="1" x14ac:dyDescent="0.15">
      <c r="C869" s="362">
        <f t="shared" si="64"/>
        <v>808</v>
      </c>
      <c r="D869" s="47" t="str">
        <f t="shared" si="65"/>
        <v/>
      </c>
      <c r="E869" s="526"/>
      <c r="F869" s="447"/>
      <c r="G869" s="345"/>
      <c r="H869" s="447"/>
      <c r="I869" s="411"/>
      <c r="J869" s="15" t="s">
        <v>589</v>
      </c>
      <c r="K869" s="15" t="s">
        <v>589</v>
      </c>
      <c r="L869" s="408" t="str">
        <f t="shared" si="61"/>
        <v/>
      </c>
      <c r="M869" s="459" t="str">
        <f t="shared" si="66"/>
        <v/>
      </c>
      <c r="N869" s="344"/>
      <c r="O869" s="344"/>
      <c r="P869" s="82"/>
    </row>
    <row r="870" spans="3:16" ht="14.25" customHeight="1" x14ac:dyDescent="0.15">
      <c r="C870" s="362">
        <f t="shared" si="64"/>
        <v>809</v>
      </c>
      <c r="D870" s="47" t="str">
        <f t="shared" si="65"/>
        <v/>
      </c>
      <c r="E870" s="526"/>
      <c r="F870" s="447"/>
      <c r="G870" s="345"/>
      <c r="H870" s="447"/>
      <c r="I870" s="411"/>
      <c r="J870" s="15" t="s">
        <v>589</v>
      </c>
      <c r="K870" s="15" t="s">
        <v>589</v>
      </c>
      <c r="L870" s="408" t="str">
        <f t="shared" si="61"/>
        <v/>
      </c>
      <c r="M870" s="459" t="str">
        <f t="shared" si="66"/>
        <v/>
      </c>
      <c r="N870" s="344"/>
      <c r="O870" s="344"/>
      <c r="P870" s="82"/>
    </row>
    <row r="871" spans="3:16" ht="14.25" customHeight="1" x14ac:dyDescent="0.15">
      <c r="C871" s="362">
        <f t="shared" si="64"/>
        <v>810</v>
      </c>
      <c r="D871" s="47" t="str">
        <f t="shared" si="65"/>
        <v/>
      </c>
      <c r="E871" s="526"/>
      <c r="F871" s="447"/>
      <c r="G871" s="345"/>
      <c r="H871" s="447"/>
      <c r="I871" s="411"/>
      <c r="J871" s="15" t="s">
        <v>589</v>
      </c>
      <c r="K871" s="15" t="s">
        <v>589</v>
      </c>
      <c r="L871" s="408" t="str">
        <f t="shared" si="61"/>
        <v/>
      </c>
      <c r="M871" s="459" t="str">
        <f t="shared" si="66"/>
        <v/>
      </c>
      <c r="N871" s="344"/>
      <c r="O871" s="344"/>
      <c r="P871" s="82"/>
    </row>
    <row r="872" spans="3:16" ht="14.25" customHeight="1" x14ac:dyDescent="0.15">
      <c r="C872" s="362">
        <f t="shared" si="64"/>
        <v>811</v>
      </c>
      <c r="D872" s="47" t="str">
        <f t="shared" si="65"/>
        <v/>
      </c>
      <c r="E872" s="526"/>
      <c r="F872" s="447"/>
      <c r="G872" s="345"/>
      <c r="H872" s="447"/>
      <c r="I872" s="411"/>
      <c r="J872" s="15" t="s">
        <v>589</v>
      </c>
      <c r="K872" s="15" t="s">
        <v>589</v>
      </c>
      <c r="L872" s="408" t="str">
        <f t="shared" si="61"/>
        <v/>
      </c>
      <c r="M872" s="459" t="str">
        <f t="shared" si="66"/>
        <v/>
      </c>
      <c r="N872" s="344"/>
      <c r="O872" s="344"/>
      <c r="P872" s="82"/>
    </row>
    <row r="873" spans="3:16" ht="14.25" customHeight="1" x14ac:dyDescent="0.15">
      <c r="C873" s="362">
        <f t="shared" si="64"/>
        <v>812</v>
      </c>
      <c r="D873" s="47" t="str">
        <f t="shared" si="65"/>
        <v/>
      </c>
      <c r="E873" s="526"/>
      <c r="F873" s="447"/>
      <c r="G873" s="345"/>
      <c r="H873" s="447"/>
      <c r="I873" s="411"/>
      <c r="J873" s="15" t="s">
        <v>589</v>
      </c>
      <c r="K873" s="15" t="s">
        <v>589</v>
      </c>
      <c r="L873" s="408" t="str">
        <f t="shared" si="61"/>
        <v/>
      </c>
      <c r="M873" s="459" t="str">
        <f t="shared" si="66"/>
        <v/>
      </c>
      <c r="N873" s="344"/>
      <c r="O873" s="344"/>
      <c r="P873" s="82"/>
    </row>
    <row r="874" spans="3:16" ht="14.25" customHeight="1" x14ac:dyDescent="0.15">
      <c r="C874" s="362">
        <f t="shared" si="64"/>
        <v>813</v>
      </c>
      <c r="D874" s="47" t="str">
        <f t="shared" si="65"/>
        <v/>
      </c>
      <c r="E874" s="526"/>
      <c r="F874" s="447"/>
      <c r="G874" s="345"/>
      <c r="H874" s="447"/>
      <c r="I874" s="411"/>
      <c r="J874" s="15" t="s">
        <v>589</v>
      </c>
      <c r="K874" s="15" t="s">
        <v>589</v>
      </c>
      <c r="L874" s="408" t="str">
        <f t="shared" si="61"/>
        <v/>
      </c>
      <c r="M874" s="459" t="str">
        <f t="shared" si="66"/>
        <v/>
      </c>
      <c r="N874" s="344"/>
      <c r="O874" s="344"/>
      <c r="P874" s="82"/>
    </row>
    <row r="875" spans="3:16" ht="14.25" customHeight="1" x14ac:dyDescent="0.15">
      <c r="C875" s="362">
        <f t="shared" si="64"/>
        <v>814</v>
      </c>
      <c r="D875" s="47" t="str">
        <f t="shared" si="65"/>
        <v/>
      </c>
      <c r="E875" s="526"/>
      <c r="F875" s="447"/>
      <c r="G875" s="345"/>
      <c r="H875" s="447"/>
      <c r="I875" s="411"/>
      <c r="J875" s="15" t="s">
        <v>589</v>
      </c>
      <c r="K875" s="15" t="s">
        <v>589</v>
      </c>
      <c r="L875" s="408" t="str">
        <f t="shared" si="61"/>
        <v/>
      </c>
      <c r="M875" s="459" t="str">
        <f t="shared" si="66"/>
        <v/>
      </c>
      <c r="N875" s="344"/>
      <c r="O875" s="344"/>
      <c r="P875" s="82"/>
    </row>
    <row r="876" spans="3:16" ht="14.25" customHeight="1" x14ac:dyDescent="0.15">
      <c r="C876" s="362">
        <f t="shared" si="64"/>
        <v>815</v>
      </c>
      <c r="D876" s="47" t="str">
        <f t="shared" si="65"/>
        <v/>
      </c>
      <c r="E876" s="526"/>
      <c r="F876" s="447"/>
      <c r="G876" s="345"/>
      <c r="H876" s="447"/>
      <c r="I876" s="411"/>
      <c r="J876" s="15" t="s">
        <v>589</v>
      </c>
      <c r="K876" s="15" t="s">
        <v>589</v>
      </c>
      <c r="L876" s="408" t="str">
        <f t="shared" si="61"/>
        <v/>
      </c>
      <c r="M876" s="459" t="str">
        <f t="shared" si="66"/>
        <v/>
      </c>
      <c r="N876" s="344"/>
      <c r="O876" s="344"/>
      <c r="P876" s="82"/>
    </row>
    <row r="877" spans="3:16" ht="14.25" customHeight="1" x14ac:dyDescent="0.15">
      <c r="C877" s="362">
        <f t="shared" si="64"/>
        <v>816</v>
      </c>
      <c r="D877" s="47" t="str">
        <f t="shared" si="65"/>
        <v/>
      </c>
      <c r="E877" s="526"/>
      <c r="F877" s="447"/>
      <c r="G877" s="345"/>
      <c r="H877" s="447"/>
      <c r="I877" s="411"/>
      <c r="J877" s="15" t="s">
        <v>589</v>
      </c>
      <c r="K877" s="15" t="s">
        <v>589</v>
      </c>
      <c r="L877" s="408" t="str">
        <f t="shared" si="61"/>
        <v/>
      </c>
      <c r="M877" s="459" t="str">
        <f t="shared" si="66"/>
        <v/>
      </c>
      <c r="N877" s="344"/>
      <c r="O877" s="344"/>
      <c r="P877" s="82"/>
    </row>
    <row r="878" spans="3:16" ht="14.25" customHeight="1" x14ac:dyDescent="0.15">
      <c r="C878" s="362">
        <f t="shared" si="64"/>
        <v>817</v>
      </c>
      <c r="D878" s="47" t="str">
        <f t="shared" si="65"/>
        <v/>
      </c>
      <c r="E878" s="526"/>
      <c r="F878" s="447"/>
      <c r="G878" s="345"/>
      <c r="H878" s="447"/>
      <c r="I878" s="411"/>
      <c r="J878" s="15" t="s">
        <v>589</v>
      </c>
      <c r="K878" s="15" t="s">
        <v>589</v>
      </c>
      <c r="L878" s="408" t="str">
        <f t="shared" si="61"/>
        <v/>
      </c>
      <c r="M878" s="459" t="str">
        <f t="shared" si="66"/>
        <v/>
      </c>
      <c r="N878" s="344"/>
      <c r="O878" s="344"/>
      <c r="P878" s="82"/>
    </row>
    <row r="879" spans="3:16" ht="14.25" customHeight="1" x14ac:dyDescent="0.15">
      <c r="C879" s="362">
        <f t="shared" si="64"/>
        <v>818</v>
      </c>
      <c r="D879" s="47" t="str">
        <f t="shared" si="65"/>
        <v/>
      </c>
      <c r="E879" s="526"/>
      <c r="F879" s="447"/>
      <c r="G879" s="345"/>
      <c r="H879" s="447"/>
      <c r="I879" s="411"/>
      <c r="J879" s="15" t="s">
        <v>589</v>
      </c>
      <c r="K879" s="15" t="s">
        <v>589</v>
      </c>
      <c r="L879" s="408" t="str">
        <f t="shared" si="61"/>
        <v/>
      </c>
      <c r="M879" s="459" t="str">
        <f t="shared" si="66"/>
        <v/>
      </c>
      <c r="N879" s="344"/>
      <c r="O879" s="344"/>
      <c r="P879" s="82"/>
    </row>
    <row r="880" spans="3:16" ht="14.25" customHeight="1" x14ac:dyDescent="0.15">
      <c r="C880" s="362">
        <f t="shared" si="64"/>
        <v>819</v>
      </c>
      <c r="D880" s="47" t="str">
        <f t="shared" si="65"/>
        <v/>
      </c>
      <c r="E880" s="526"/>
      <c r="F880" s="447"/>
      <c r="G880" s="345"/>
      <c r="H880" s="447"/>
      <c r="I880" s="411"/>
      <c r="J880" s="15" t="s">
        <v>589</v>
      </c>
      <c r="K880" s="15" t="s">
        <v>589</v>
      </c>
      <c r="L880" s="408" t="str">
        <f t="shared" ref="L880:L930" si="67">IF(K880="","",J880*K880)</f>
        <v/>
      </c>
      <c r="M880" s="459" t="str">
        <f t="shared" si="66"/>
        <v/>
      </c>
      <c r="N880" s="344"/>
      <c r="O880" s="344"/>
      <c r="P880" s="82"/>
    </row>
    <row r="881" spans="3:16" ht="14.25" customHeight="1" x14ac:dyDescent="0.15">
      <c r="C881" s="362">
        <f t="shared" si="64"/>
        <v>820</v>
      </c>
      <c r="D881" s="47" t="str">
        <f t="shared" si="65"/>
        <v/>
      </c>
      <c r="E881" s="526"/>
      <c r="F881" s="447"/>
      <c r="G881" s="345"/>
      <c r="H881" s="447"/>
      <c r="I881" s="411"/>
      <c r="J881" s="15" t="s">
        <v>589</v>
      </c>
      <c r="K881" s="15" t="s">
        <v>589</v>
      </c>
      <c r="L881" s="408" t="str">
        <f t="shared" si="67"/>
        <v/>
      </c>
      <c r="M881" s="459" t="str">
        <f t="shared" si="66"/>
        <v/>
      </c>
      <c r="N881" s="344"/>
      <c r="O881" s="344"/>
      <c r="P881" s="82"/>
    </row>
    <row r="882" spans="3:16" ht="14.25" customHeight="1" x14ac:dyDescent="0.15">
      <c r="C882" s="362">
        <f t="shared" si="64"/>
        <v>821</v>
      </c>
      <c r="D882" s="47" t="str">
        <f t="shared" si="65"/>
        <v/>
      </c>
      <c r="E882" s="526"/>
      <c r="F882" s="447"/>
      <c r="G882" s="345"/>
      <c r="H882" s="447"/>
      <c r="I882" s="411"/>
      <c r="J882" s="15" t="s">
        <v>589</v>
      </c>
      <c r="K882" s="15" t="s">
        <v>589</v>
      </c>
      <c r="L882" s="408" t="str">
        <f t="shared" si="67"/>
        <v/>
      </c>
      <c r="M882" s="459" t="str">
        <f t="shared" si="66"/>
        <v/>
      </c>
      <c r="N882" s="344"/>
      <c r="O882" s="344"/>
      <c r="P882" s="82"/>
    </row>
    <row r="883" spans="3:16" ht="14.25" customHeight="1" x14ac:dyDescent="0.15">
      <c r="C883" s="362">
        <f t="shared" si="64"/>
        <v>822</v>
      </c>
      <c r="D883" s="47" t="str">
        <f t="shared" si="65"/>
        <v/>
      </c>
      <c r="E883" s="526"/>
      <c r="F883" s="447"/>
      <c r="G883" s="345"/>
      <c r="H883" s="447"/>
      <c r="I883" s="411"/>
      <c r="J883" s="15" t="s">
        <v>589</v>
      </c>
      <c r="K883" s="15" t="s">
        <v>589</v>
      </c>
      <c r="L883" s="408" t="str">
        <f t="shared" si="67"/>
        <v/>
      </c>
      <c r="M883" s="459" t="str">
        <f t="shared" si="66"/>
        <v/>
      </c>
      <c r="N883" s="344"/>
      <c r="O883" s="344"/>
      <c r="P883" s="82"/>
    </row>
    <row r="884" spans="3:16" ht="14.25" customHeight="1" x14ac:dyDescent="0.15">
      <c r="C884" s="362">
        <f t="shared" si="64"/>
        <v>823</v>
      </c>
      <c r="D884" s="47" t="str">
        <f t="shared" si="65"/>
        <v/>
      </c>
      <c r="E884" s="526"/>
      <c r="F884" s="447"/>
      <c r="G884" s="345"/>
      <c r="H884" s="447"/>
      <c r="I884" s="411"/>
      <c r="J884" s="15" t="s">
        <v>589</v>
      </c>
      <c r="K884" s="15" t="s">
        <v>589</v>
      </c>
      <c r="L884" s="408" t="str">
        <f t="shared" si="67"/>
        <v/>
      </c>
      <c r="M884" s="459" t="str">
        <f t="shared" si="66"/>
        <v/>
      </c>
      <c r="N884" s="344"/>
      <c r="O884" s="344"/>
      <c r="P884" s="82"/>
    </row>
    <row r="885" spans="3:16" ht="14.25" customHeight="1" x14ac:dyDescent="0.15">
      <c r="C885" s="362">
        <f t="shared" si="64"/>
        <v>824</v>
      </c>
      <c r="D885" s="47" t="str">
        <f t="shared" si="65"/>
        <v/>
      </c>
      <c r="E885" s="526"/>
      <c r="F885" s="447"/>
      <c r="G885" s="345"/>
      <c r="H885" s="447"/>
      <c r="I885" s="411"/>
      <c r="J885" s="15" t="s">
        <v>589</v>
      </c>
      <c r="K885" s="15" t="s">
        <v>589</v>
      </c>
      <c r="L885" s="408" t="str">
        <f t="shared" si="67"/>
        <v/>
      </c>
      <c r="M885" s="459" t="str">
        <f t="shared" si="66"/>
        <v/>
      </c>
      <c r="N885" s="344"/>
      <c r="O885" s="344"/>
      <c r="P885" s="82"/>
    </row>
    <row r="886" spans="3:16" ht="14.25" customHeight="1" x14ac:dyDescent="0.15">
      <c r="C886" s="362">
        <f t="shared" si="64"/>
        <v>825</v>
      </c>
      <c r="D886" s="47" t="str">
        <f t="shared" si="65"/>
        <v/>
      </c>
      <c r="E886" s="526"/>
      <c r="F886" s="447"/>
      <c r="G886" s="345"/>
      <c r="H886" s="447"/>
      <c r="I886" s="411"/>
      <c r="J886" s="15" t="s">
        <v>589</v>
      </c>
      <c r="K886" s="15" t="s">
        <v>589</v>
      </c>
      <c r="L886" s="408" t="str">
        <f t="shared" si="67"/>
        <v/>
      </c>
      <c r="M886" s="459" t="str">
        <f t="shared" si="66"/>
        <v/>
      </c>
      <c r="N886" s="344"/>
      <c r="O886" s="344"/>
      <c r="P886" s="82"/>
    </row>
    <row r="887" spans="3:16" ht="14.25" customHeight="1" x14ac:dyDescent="0.15">
      <c r="C887" s="362">
        <f t="shared" si="64"/>
        <v>826</v>
      </c>
      <c r="D887" s="47" t="str">
        <f t="shared" si="65"/>
        <v/>
      </c>
      <c r="E887" s="526"/>
      <c r="F887" s="447"/>
      <c r="G887" s="345"/>
      <c r="H887" s="447"/>
      <c r="I887" s="411"/>
      <c r="J887" s="15" t="s">
        <v>589</v>
      </c>
      <c r="K887" s="15" t="s">
        <v>589</v>
      </c>
      <c r="L887" s="408" t="str">
        <f t="shared" si="67"/>
        <v/>
      </c>
      <c r="M887" s="459" t="str">
        <f t="shared" si="66"/>
        <v/>
      </c>
      <c r="N887" s="344"/>
      <c r="O887" s="344"/>
      <c r="P887" s="82"/>
    </row>
    <row r="888" spans="3:16" ht="14.25" customHeight="1" x14ac:dyDescent="0.15">
      <c r="C888" s="362">
        <f t="shared" si="64"/>
        <v>827</v>
      </c>
      <c r="D888" s="47" t="str">
        <f t="shared" si="65"/>
        <v/>
      </c>
      <c r="E888" s="526"/>
      <c r="F888" s="447"/>
      <c r="G888" s="345"/>
      <c r="H888" s="447"/>
      <c r="I888" s="411"/>
      <c r="J888" s="15" t="s">
        <v>589</v>
      </c>
      <c r="K888" s="15" t="s">
        <v>589</v>
      </c>
      <c r="L888" s="408" t="str">
        <f t="shared" si="67"/>
        <v/>
      </c>
      <c r="M888" s="459" t="str">
        <f t="shared" si="66"/>
        <v/>
      </c>
      <c r="N888" s="344"/>
      <c r="O888" s="344"/>
      <c r="P888" s="82"/>
    </row>
    <row r="889" spans="3:16" ht="14.25" customHeight="1" x14ac:dyDescent="0.15">
      <c r="C889" s="362">
        <f t="shared" si="64"/>
        <v>828</v>
      </c>
      <c r="D889" s="47" t="str">
        <f t="shared" si="65"/>
        <v/>
      </c>
      <c r="E889" s="526"/>
      <c r="F889" s="447"/>
      <c r="G889" s="345"/>
      <c r="H889" s="447"/>
      <c r="I889" s="411"/>
      <c r="J889" s="15" t="s">
        <v>589</v>
      </c>
      <c r="K889" s="15" t="s">
        <v>589</v>
      </c>
      <c r="L889" s="408" t="str">
        <f t="shared" si="67"/>
        <v/>
      </c>
      <c r="M889" s="459" t="str">
        <f t="shared" si="66"/>
        <v/>
      </c>
      <c r="N889" s="344"/>
      <c r="O889" s="344"/>
      <c r="P889" s="82"/>
    </row>
    <row r="890" spans="3:16" ht="14.25" customHeight="1" x14ac:dyDescent="0.15">
      <c r="C890" s="362">
        <f t="shared" si="64"/>
        <v>829</v>
      </c>
      <c r="D890" s="47" t="str">
        <f t="shared" si="65"/>
        <v/>
      </c>
      <c r="E890" s="526"/>
      <c r="F890" s="447"/>
      <c r="G890" s="345"/>
      <c r="H890" s="447"/>
      <c r="I890" s="411"/>
      <c r="J890" s="15" t="s">
        <v>589</v>
      </c>
      <c r="K890" s="15" t="s">
        <v>589</v>
      </c>
      <c r="L890" s="408" t="str">
        <f t="shared" si="67"/>
        <v/>
      </c>
      <c r="M890" s="459" t="str">
        <f t="shared" si="66"/>
        <v/>
      </c>
      <c r="N890" s="344"/>
      <c r="O890" s="344"/>
      <c r="P890" s="82"/>
    </row>
    <row r="891" spans="3:16" ht="14.25" customHeight="1" x14ac:dyDescent="0.15">
      <c r="C891" s="362">
        <f t="shared" si="64"/>
        <v>830</v>
      </c>
      <c r="D891" s="47" t="str">
        <f t="shared" si="65"/>
        <v/>
      </c>
      <c r="E891" s="526"/>
      <c r="F891" s="447"/>
      <c r="G891" s="345"/>
      <c r="H891" s="447"/>
      <c r="I891" s="411"/>
      <c r="J891" s="15" t="s">
        <v>589</v>
      </c>
      <c r="K891" s="15" t="s">
        <v>589</v>
      </c>
      <c r="L891" s="408" t="str">
        <f t="shared" si="67"/>
        <v/>
      </c>
      <c r="M891" s="459" t="str">
        <f t="shared" si="66"/>
        <v/>
      </c>
      <c r="N891" s="344"/>
      <c r="O891" s="344"/>
      <c r="P891" s="82"/>
    </row>
    <row r="892" spans="3:16" ht="14.25" customHeight="1" x14ac:dyDescent="0.15">
      <c r="C892" s="362">
        <f t="shared" si="64"/>
        <v>831</v>
      </c>
      <c r="D892" s="47" t="str">
        <f t="shared" si="65"/>
        <v/>
      </c>
      <c r="E892" s="526"/>
      <c r="F892" s="447"/>
      <c r="G892" s="345"/>
      <c r="H892" s="447"/>
      <c r="I892" s="411"/>
      <c r="J892" s="15" t="s">
        <v>589</v>
      </c>
      <c r="K892" s="15" t="s">
        <v>589</v>
      </c>
      <c r="L892" s="408" t="str">
        <f t="shared" si="67"/>
        <v/>
      </c>
      <c r="M892" s="459" t="str">
        <f t="shared" si="66"/>
        <v/>
      </c>
      <c r="N892" s="344"/>
      <c r="O892" s="344"/>
      <c r="P892" s="82"/>
    </row>
    <row r="893" spans="3:16" ht="14.25" customHeight="1" x14ac:dyDescent="0.15">
      <c r="C893" s="362">
        <f t="shared" si="64"/>
        <v>832</v>
      </c>
      <c r="D893" s="47" t="str">
        <f t="shared" si="65"/>
        <v/>
      </c>
      <c r="E893" s="526"/>
      <c r="F893" s="447"/>
      <c r="G893" s="345"/>
      <c r="H893" s="447"/>
      <c r="I893" s="411"/>
      <c r="J893" s="15" t="s">
        <v>589</v>
      </c>
      <c r="K893" s="15" t="s">
        <v>589</v>
      </c>
      <c r="L893" s="408" t="str">
        <f t="shared" si="67"/>
        <v/>
      </c>
      <c r="M893" s="459" t="str">
        <f t="shared" si="66"/>
        <v/>
      </c>
      <c r="N893" s="344"/>
      <c r="O893" s="344"/>
      <c r="P893" s="82"/>
    </row>
    <row r="894" spans="3:16" ht="14.25" customHeight="1" x14ac:dyDescent="0.15">
      <c r="C894" s="362">
        <f t="shared" si="64"/>
        <v>833</v>
      </c>
      <c r="D894" s="47" t="str">
        <f t="shared" si="65"/>
        <v/>
      </c>
      <c r="E894" s="526"/>
      <c r="F894" s="447"/>
      <c r="G894" s="345"/>
      <c r="H894" s="447"/>
      <c r="I894" s="411"/>
      <c r="J894" s="15" t="s">
        <v>589</v>
      </c>
      <c r="K894" s="15" t="s">
        <v>589</v>
      </c>
      <c r="L894" s="408" t="str">
        <f t="shared" si="67"/>
        <v/>
      </c>
      <c r="M894" s="459" t="str">
        <f t="shared" si="66"/>
        <v/>
      </c>
      <c r="N894" s="344"/>
      <c r="O894" s="344"/>
      <c r="P894" s="82"/>
    </row>
    <row r="895" spans="3:16" ht="14.25" customHeight="1" x14ac:dyDescent="0.15">
      <c r="C895" s="362">
        <f t="shared" ref="C895:C958" si="68">C894+1</f>
        <v>834</v>
      </c>
      <c r="D895" s="47" t="str">
        <f t="shared" si="65"/>
        <v/>
      </c>
      <c r="E895" s="526"/>
      <c r="F895" s="447"/>
      <c r="G895" s="345"/>
      <c r="H895" s="447"/>
      <c r="I895" s="411"/>
      <c r="J895" s="15" t="s">
        <v>589</v>
      </c>
      <c r="K895" s="15" t="s">
        <v>589</v>
      </c>
      <c r="L895" s="408" t="str">
        <f t="shared" si="67"/>
        <v/>
      </c>
      <c r="M895" s="459" t="str">
        <f t="shared" si="66"/>
        <v/>
      </c>
      <c r="N895" s="344"/>
      <c r="O895" s="344"/>
      <c r="P895" s="82"/>
    </row>
    <row r="896" spans="3:16" ht="14.25" customHeight="1" x14ac:dyDescent="0.15">
      <c r="C896" s="362">
        <f t="shared" si="68"/>
        <v>835</v>
      </c>
      <c r="D896" s="47" t="str">
        <f t="shared" si="65"/>
        <v/>
      </c>
      <c r="E896" s="526"/>
      <c r="F896" s="447"/>
      <c r="G896" s="345"/>
      <c r="H896" s="447"/>
      <c r="I896" s="411"/>
      <c r="J896" s="15" t="s">
        <v>589</v>
      </c>
      <c r="K896" s="15" t="s">
        <v>589</v>
      </c>
      <c r="L896" s="408" t="str">
        <f t="shared" si="67"/>
        <v/>
      </c>
      <c r="M896" s="459" t="str">
        <f t="shared" si="66"/>
        <v/>
      </c>
      <c r="N896" s="344"/>
      <c r="O896" s="344"/>
      <c r="P896" s="82"/>
    </row>
    <row r="897" spans="3:16" ht="14.25" customHeight="1" x14ac:dyDescent="0.15">
      <c r="C897" s="362">
        <f t="shared" si="68"/>
        <v>836</v>
      </c>
      <c r="D897" s="47" t="str">
        <f t="shared" si="65"/>
        <v/>
      </c>
      <c r="E897" s="526"/>
      <c r="F897" s="447"/>
      <c r="G897" s="345"/>
      <c r="H897" s="447"/>
      <c r="I897" s="411"/>
      <c r="J897" s="15" t="s">
        <v>589</v>
      </c>
      <c r="K897" s="15" t="s">
        <v>589</v>
      </c>
      <c r="L897" s="408" t="str">
        <f t="shared" si="67"/>
        <v/>
      </c>
      <c r="M897" s="459" t="str">
        <f t="shared" si="66"/>
        <v/>
      </c>
      <c r="N897" s="344"/>
      <c r="O897" s="344"/>
      <c r="P897" s="82"/>
    </row>
    <row r="898" spans="3:16" ht="14.25" customHeight="1" x14ac:dyDescent="0.15">
      <c r="C898" s="362">
        <f t="shared" si="68"/>
        <v>837</v>
      </c>
      <c r="D898" s="47" t="str">
        <f t="shared" si="65"/>
        <v/>
      </c>
      <c r="E898" s="526"/>
      <c r="F898" s="447"/>
      <c r="G898" s="345"/>
      <c r="H898" s="447"/>
      <c r="I898" s="411"/>
      <c r="J898" s="15" t="s">
        <v>589</v>
      </c>
      <c r="K898" s="15" t="s">
        <v>589</v>
      </c>
      <c r="L898" s="408" t="str">
        <f t="shared" si="67"/>
        <v/>
      </c>
      <c r="M898" s="459" t="str">
        <f t="shared" si="66"/>
        <v/>
      </c>
      <c r="N898" s="344"/>
      <c r="O898" s="344"/>
      <c r="P898" s="82"/>
    </row>
    <row r="899" spans="3:16" ht="14.25" customHeight="1" x14ac:dyDescent="0.15">
      <c r="C899" s="362">
        <f t="shared" si="68"/>
        <v>838</v>
      </c>
      <c r="D899" s="47" t="str">
        <f t="shared" si="65"/>
        <v/>
      </c>
      <c r="E899" s="526"/>
      <c r="F899" s="447"/>
      <c r="G899" s="345"/>
      <c r="H899" s="447"/>
      <c r="I899" s="411"/>
      <c r="J899" s="15" t="s">
        <v>589</v>
      </c>
      <c r="K899" s="15" t="s">
        <v>589</v>
      </c>
      <c r="L899" s="408" t="str">
        <f t="shared" si="67"/>
        <v/>
      </c>
      <c r="M899" s="459" t="str">
        <f t="shared" si="66"/>
        <v/>
      </c>
      <c r="N899" s="344"/>
      <c r="O899" s="344"/>
      <c r="P899" s="82"/>
    </row>
    <row r="900" spans="3:16" ht="14.25" customHeight="1" x14ac:dyDescent="0.15">
      <c r="C900" s="362">
        <f t="shared" si="68"/>
        <v>839</v>
      </c>
      <c r="D900" s="47" t="str">
        <f t="shared" si="65"/>
        <v/>
      </c>
      <c r="E900" s="526"/>
      <c r="F900" s="447"/>
      <c r="G900" s="345"/>
      <c r="H900" s="447"/>
      <c r="I900" s="411"/>
      <c r="J900" s="15" t="s">
        <v>589</v>
      </c>
      <c r="K900" s="15" t="s">
        <v>589</v>
      </c>
      <c r="L900" s="408" t="str">
        <f t="shared" si="67"/>
        <v/>
      </c>
      <c r="M900" s="459" t="str">
        <f t="shared" si="66"/>
        <v/>
      </c>
      <c r="N900" s="344"/>
      <c r="O900" s="344"/>
      <c r="P900" s="82"/>
    </row>
    <row r="901" spans="3:16" ht="14.25" customHeight="1" x14ac:dyDescent="0.15">
      <c r="C901" s="362">
        <f t="shared" si="68"/>
        <v>840</v>
      </c>
      <c r="D901" s="47" t="str">
        <f t="shared" si="65"/>
        <v/>
      </c>
      <c r="E901" s="526"/>
      <c r="F901" s="447"/>
      <c r="G901" s="345"/>
      <c r="H901" s="447"/>
      <c r="I901" s="411"/>
      <c r="J901" s="15" t="s">
        <v>589</v>
      </c>
      <c r="K901" s="15" t="s">
        <v>589</v>
      </c>
      <c r="L901" s="408" t="str">
        <f t="shared" si="67"/>
        <v/>
      </c>
      <c r="M901" s="459" t="str">
        <f t="shared" si="66"/>
        <v/>
      </c>
      <c r="N901" s="344"/>
      <c r="O901" s="344"/>
      <c r="P901" s="82"/>
    </row>
    <row r="902" spans="3:16" ht="14.25" customHeight="1" x14ac:dyDescent="0.15">
      <c r="C902" s="362">
        <f t="shared" si="68"/>
        <v>841</v>
      </c>
      <c r="D902" s="47" t="str">
        <f t="shared" si="65"/>
        <v/>
      </c>
      <c r="E902" s="526"/>
      <c r="F902" s="447"/>
      <c r="G902" s="345"/>
      <c r="H902" s="447"/>
      <c r="I902" s="411"/>
      <c r="J902" s="15" t="s">
        <v>589</v>
      </c>
      <c r="K902" s="15" t="s">
        <v>589</v>
      </c>
      <c r="L902" s="408" t="str">
        <f t="shared" si="67"/>
        <v/>
      </c>
      <c r="M902" s="459" t="str">
        <f t="shared" si="66"/>
        <v/>
      </c>
      <c r="N902" s="344"/>
      <c r="O902" s="344"/>
      <c r="P902" s="82"/>
    </row>
    <row r="903" spans="3:16" ht="14.25" customHeight="1" x14ac:dyDescent="0.15">
      <c r="C903" s="362">
        <f t="shared" si="68"/>
        <v>842</v>
      </c>
      <c r="D903" s="47" t="str">
        <f t="shared" si="65"/>
        <v/>
      </c>
      <c r="E903" s="526"/>
      <c r="F903" s="447"/>
      <c r="G903" s="345"/>
      <c r="H903" s="447"/>
      <c r="I903" s="411"/>
      <c r="J903" s="15" t="s">
        <v>589</v>
      </c>
      <c r="K903" s="15" t="s">
        <v>589</v>
      </c>
      <c r="L903" s="408" t="str">
        <f t="shared" si="67"/>
        <v/>
      </c>
      <c r="M903" s="459" t="str">
        <f t="shared" si="66"/>
        <v/>
      </c>
      <c r="N903" s="344"/>
      <c r="O903" s="344"/>
      <c r="P903" s="82"/>
    </row>
    <row r="904" spans="3:16" ht="14.25" customHeight="1" x14ac:dyDescent="0.15">
      <c r="C904" s="362">
        <f t="shared" si="68"/>
        <v>843</v>
      </c>
      <c r="D904" s="47" t="str">
        <f t="shared" si="65"/>
        <v/>
      </c>
      <c r="E904" s="526"/>
      <c r="F904" s="447"/>
      <c r="G904" s="345"/>
      <c r="H904" s="447"/>
      <c r="I904" s="411"/>
      <c r="J904" s="15" t="s">
        <v>589</v>
      </c>
      <c r="K904" s="15" t="s">
        <v>589</v>
      </c>
      <c r="L904" s="408" t="str">
        <f t="shared" si="67"/>
        <v/>
      </c>
      <c r="M904" s="459" t="str">
        <f t="shared" si="66"/>
        <v/>
      </c>
      <c r="N904" s="344"/>
      <c r="O904" s="344"/>
      <c r="P904" s="82"/>
    </row>
    <row r="905" spans="3:16" ht="14.25" customHeight="1" x14ac:dyDescent="0.15">
      <c r="C905" s="362">
        <f t="shared" si="68"/>
        <v>844</v>
      </c>
      <c r="D905" s="47" t="str">
        <f t="shared" si="65"/>
        <v/>
      </c>
      <c r="E905" s="526"/>
      <c r="F905" s="447"/>
      <c r="G905" s="345"/>
      <c r="H905" s="447"/>
      <c r="I905" s="411"/>
      <c r="J905" s="15" t="s">
        <v>589</v>
      </c>
      <c r="K905" s="15" t="s">
        <v>589</v>
      </c>
      <c r="L905" s="408" t="str">
        <f t="shared" si="67"/>
        <v/>
      </c>
      <c r="M905" s="459" t="str">
        <f t="shared" si="66"/>
        <v/>
      </c>
      <c r="N905" s="344"/>
      <c r="O905" s="344"/>
      <c r="P905" s="82"/>
    </row>
    <row r="906" spans="3:16" ht="14.25" customHeight="1" x14ac:dyDescent="0.15">
      <c r="C906" s="362">
        <f t="shared" si="68"/>
        <v>845</v>
      </c>
      <c r="D906" s="47" t="str">
        <f t="shared" si="65"/>
        <v/>
      </c>
      <c r="E906" s="526"/>
      <c r="F906" s="447"/>
      <c r="G906" s="345"/>
      <c r="H906" s="447"/>
      <c r="I906" s="411"/>
      <c r="J906" s="15" t="s">
        <v>589</v>
      </c>
      <c r="K906" s="15" t="s">
        <v>589</v>
      </c>
      <c r="L906" s="408" t="str">
        <f t="shared" si="67"/>
        <v/>
      </c>
      <c r="M906" s="459" t="str">
        <f t="shared" si="66"/>
        <v/>
      </c>
      <c r="N906" s="344"/>
      <c r="O906" s="344"/>
      <c r="P906" s="82"/>
    </row>
    <row r="907" spans="3:16" ht="14.25" customHeight="1" x14ac:dyDescent="0.15">
      <c r="C907" s="362">
        <f t="shared" si="68"/>
        <v>846</v>
      </c>
      <c r="D907" s="47" t="str">
        <f t="shared" si="65"/>
        <v/>
      </c>
      <c r="E907" s="526"/>
      <c r="F907" s="447"/>
      <c r="G907" s="345"/>
      <c r="H907" s="447"/>
      <c r="I907" s="411"/>
      <c r="J907" s="15" t="s">
        <v>589</v>
      </c>
      <c r="K907" s="15" t="s">
        <v>589</v>
      </c>
      <c r="L907" s="408" t="str">
        <f t="shared" si="67"/>
        <v/>
      </c>
      <c r="M907" s="459" t="str">
        <f t="shared" si="66"/>
        <v/>
      </c>
      <c r="N907" s="344"/>
      <c r="O907" s="344"/>
      <c r="P907" s="82"/>
    </row>
    <row r="908" spans="3:16" ht="14.25" customHeight="1" x14ac:dyDescent="0.15">
      <c r="C908" s="362">
        <f t="shared" si="68"/>
        <v>847</v>
      </c>
      <c r="D908" s="47" t="str">
        <f t="shared" si="65"/>
        <v/>
      </c>
      <c r="E908" s="526"/>
      <c r="F908" s="447"/>
      <c r="G908" s="345"/>
      <c r="H908" s="447"/>
      <c r="I908" s="411"/>
      <c r="J908" s="15" t="s">
        <v>589</v>
      </c>
      <c r="K908" s="15" t="s">
        <v>589</v>
      </c>
      <c r="L908" s="408" t="str">
        <f t="shared" si="67"/>
        <v/>
      </c>
      <c r="M908" s="459" t="str">
        <f t="shared" si="66"/>
        <v/>
      </c>
      <c r="N908" s="344"/>
      <c r="O908" s="344"/>
      <c r="P908" s="82"/>
    </row>
    <row r="909" spans="3:16" ht="14.25" customHeight="1" x14ac:dyDescent="0.15">
      <c r="C909" s="362">
        <f t="shared" si="68"/>
        <v>848</v>
      </c>
      <c r="D909" s="47" t="str">
        <f t="shared" si="65"/>
        <v/>
      </c>
      <c r="E909" s="526"/>
      <c r="F909" s="447"/>
      <c r="G909" s="345"/>
      <c r="H909" s="447"/>
      <c r="I909" s="411"/>
      <c r="J909" s="15" t="s">
        <v>589</v>
      </c>
      <c r="K909" s="15" t="s">
        <v>589</v>
      </c>
      <c r="L909" s="408" t="str">
        <f t="shared" si="67"/>
        <v/>
      </c>
      <c r="M909" s="459" t="str">
        <f t="shared" si="66"/>
        <v/>
      </c>
      <c r="N909" s="344"/>
      <c r="O909" s="344"/>
      <c r="P909" s="82"/>
    </row>
    <row r="910" spans="3:16" ht="14.25" customHeight="1" x14ac:dyDescent="0.15">
      <c r="C910" s="362">
        <f t="shared" si="68"/>
        <v>849</v>
      </c>
      <c r="D910" s="47" t="str">
        <f t="shared" si="65"/>
        <v/>
      </c>
      <c r="E910" s="526"/>
      <c r="F910" s="447"/>
      <c r="G910" s="345"/>
      <c r="H910" s="447"/>
      <c r="I910" s="411"/>
      <c r="J910" s="15" t="s">
        <v>589</v>
      </c>
      <c r="K910" s="15" t="s">
        <v>589</v>
      </c>
      <c r="L910" s="408" t="str">
        <f t="shared" si="67"/>
        <v/>
      </c>
      <c r="M910" s="459" t="str">
        <f t="shared" si="66"/>
        <v/>
      </c>
      <c r="N910" s="344"/>
      <c r="O910" s="344"/>
      <c r="P910" s="82"/>
    </row>
    <row r="911" spans="3:16" ht="14.25" customHeight="1" x14ac:dyDescent="0.15">
      <c r="C911" s="362">
        <f t="shared" si="68"/>
        <v>850</v>
      </c>
      <c r="D911" s="47" t="str">
        <f t="shared" si="65"/>
        <v/>
      </c>
      <c r="E911" s="526"/>
      <c r="F911" s="447"/>
      <c r="G911" s="345"/>
      <c r="H911" s="447"/>
      <c r="I911" s="411"/>
      <c r="J911" s="15" t="s">
        <v>589</v>
      </c>
      <c r="K911" s="15" t="s">
        <v>589</v>
      </c>
      <c r="L911" s="408" t="str">
        <f t="shared" si="67"/>
        <v/>
      </c>
      <c r="M911" s="459" t="str">
        <f t="shared" si="66"/>
        <v/>
      </c>
      <c r="N911" s="344"/>
      <c r="O911" s="344"/>
      <c r="P911" s="82"/>
    </row>
    <row r="912" spans="3:16" ht="14.25" customHeight="1" x14ac:dyDescent="0.15">
      <c r="C912" s="362">
        <f t="shared" si="68"/>
        <v>851</v>
      </c>
      <c r="D912" s="47" t="str">
        <f t="shared" si="65"/>
        <v/>
      </c>
      <c r="E912" s="526"/>
      <c r="F912" s="447"/>
      <c r="G912" s="345"/>
      <c r="H912" s="447"/>
      <c r="I912" s="411"/>
      <c r="J912" s="15" t="s">
        <v>589</v>
      </c>
      <c r="K912" s="15" t="s">
        <v>589</v>
      </c>
      <c r="L912" s="408" t="str">
        <f t="shared" si="67"/>
        <v/>
      </c>
      <c r="M912" s="459" t="str">
        <f t="shared" si="66"/>
        <v/>
      </c>
      <c r="N912" s="344"/>
      <c r="O912" s="344"/>
      <c r="P912" s="82"/>
    </row>
    <row r="913" spans="3:16" ht="14.25" customHeight="1" x14ac:dyDescent="0.15">
      <c r="C913" s="362">
        <f t="shared" si="68"/>
        <v>852</v>
      </c>
      <c r="D913" s="47" t="str">
        <f t="shared" si="65"/>
        <v/>
      </c>
      <c r="E913" s="526"/>
      <c r="F913" s="447"/>
      <c r="G913" s="345"/>
      <c r="H913" s="447"/>
      <c r="I913" s="411"/>
      <c r="J913" s="15" t="s">
        <v>589</v>
      </c>
      <c r="K913" s="15" t="s">
        <v>589</v>
      </c>
      <c r="L913" s="408" t="str">
        <f t="shared" si="67"/>
        <v/>
      </c>
      <c r="M913" s="459" t="str">
        <f t="shared" si="66"/>
        <v/>
      </c>
      <c r="N913" s="344"/>
      <c r="O913" s="344"/>
      <c r="P913" s="82"/>
    </row>
    <row r="914" spans="3:16" ht="14.25" customHeight="1" x14ac:dyDescent="0.15">
      <c r="C914" s="362">
        <f t="shared" si="68"/>
        <v>853</v>
      </c>
      <c r="D914" s="47" t="str">
        <f t="shared" si="65"/>
        <v/>
      </c>
      <c r="E914" s="526"/>
      <c r="F914" s="447"/>
      <c r="G914" s="345"/>
      <c r="H914" s="447"/>
      <c r="I914" s="411"/>
      <c r="J914" s="15" t="s">
        <v>589</v>
      </c>
      <c r="K914" s="15" t="s">
        <v>589</v>
      </c>
      <c r="L914" s="408" t="str">
        <f t="shared" si="67"/>
        <v/>
      </c>
      <c r="M914" s="459" t="str">
        <f t="shared" si="66"/>
        <v/>
      </c>
      <c r="N914" s="344"/>
      <c r="O914" s="344"/>
      <c r="P914" s="82"/>
    </row>
    <row r="915" spans="3:16" ht="14.25" customHeight="1" x14ac:dyDescent="0.15">
      <c r="C915" s="362">
        <f t="shared" si="68"/>
        <v>854</v>
      </c>
      <c r="D915" s="47" t="str">
        <f t="shared" si="65"/>
        <v/>
      </c>
      <c r="E915" s="526"/>
      <c r="F915" s="447"/>
      <c r="G915" s="345"/>
      <c r="H915" s="447"/>
      <c r="I915" s="411"/>
      <c r="J915" s="15" t="s">
        <v>589</v>
      </c>
      <c r="K915" s="15" t="s">
        <v>589</v>
      </c>
      <c r="L915" s="408" t="str">
        <f t="shared" si="67"/>
        <v/>
      </c>
      <c r="M915" s="459" t="str">
        <f t="shared" si="66"/>
        <v/>
      </c>
      <c r="N915" s="344"/>
      <c r="O915" s="344"/>
      <c r="P915" s="82"/>
    </row>
    <row r="916" spans="3:16" ht="14.25" customHeight="1" x14ac:dyDescent="0.15">
      <c r="C916" s="362">
        <f t="shared" si="68"/>
        <v>855</v>
      </c>
      <c r="D916" s="47" t="str">
        <f t="shared" si="65"/>
        <v/>
      </c>
      <c r="E916" s="526"/>
      <c r="F916" s="447"/>
      <c r="G916" s="345"/>
      <c r="H916" s="447"/>
      <c r="I916" s="411"/>
      <c r="J916" s="15" t="s">
        <v>589</v>
      </c>
      <c r="K916" s="15" t="s">
        <v>589</v>
      </c>
      <c r="L916" s="408" t="str">
        <f t="shared" si="67"/>
        <v/>
      </c>
      <c r="M916" s="459" t="str">
        <f t="shared" si="66"/>
        <v/>
      </c>
      <c r="N916" s="344"/>
      <c r="O916" s="344"/>
      <c r="P916" s="82"/>
    </row>
    <row r="917" spans="3:16" ht="14.25" customHeight="1" x14ac:dyDescent="0.15">
      <c r="C917" s="362">
        <f t="shared" si="68"/>
        <v>856</v>
      </c>
      <c r="D917" s="47" t="str">
        <f t="shared" si="65"/>
        <v/>
      </c>
      <c r="E917" s="526"/>
      <c r="F917" s="447"/>
      <c r="G917" s="345"/>
      <c r="H917" s="447"/>
      <c r="I917" s="411"/>
      <c r="J917" s="15" t="s">
        <v>589</v>
      </c>
      <c r="K917" s="15" t="s">
        <v>589</v>
      </c>
      <c r="L917" s="408" t="str">
        <f t="shared" si="67"/>
        <v/>
      </c>
      <c r="M917" s="459" t="str">
        <f t="shared" si="66"/>
        <v/>
      </c>
      <c r="N917" s="344"/>
      <c r="O917" s="344"/>
      <c r="P917" s="82"/>
    </row>
    <row r="918" spans="3:16" ht="14.25" customHeight="1" x14ac:dyDescent="0.15">
      <c r="C918" s="362">
        <f t="shared" si="68"/>
        <v>857</v>
      </c>
      <c r="D918" s="47" t="str">
        <f t="shared" si="65"/>
        <v/>
      </c>
      <c r="E918" s="526"/>
      <c r="F918" s="447"/>
      <c r="G918" s="345"/>
      <c r="H918" s="447"/>
      <c r="I918" s="411"/>
      <c r="J918" s="15" t="s">
        <v>589</v>
      </c>
      <c r="K918" s="15" t="s">
        <v>589</v>
      </c>
      <c r="L918" s="408" t="str">
        <f t="shared" si="67"/>
        <v/>
      </c>
      <c r="M918" s="459" t="str">
        <f t="shared" si="66"/>
        <v/>
      </c>
      <c r="N918" s="344"/>
      <c r="O918" s="344"/>
      <c r="P918" s="82"/>
    </row>
    <row r="919" spans="3:16" ht="14.25" customHeight="1" x14ac:dyDescent="0.15">
      <c r="C919" s="362">
        <f t="shared" si="68"/>
        <v>858</v>
      </c>
      <c r="D919" s="47" t="str">
        <f t="shared" si="65"/>
        <v/>
      </c>
      <c r="E919" s="526"/>
      <c r="F919" s="447"/>
      <c r="G919" s="345"/>
      <c r="H919" s="447"/>
      <c r="I919" s="411"/>
      <c r="J919" s="15" t="s">
        <v>589</v>
      </c>
      <c r="K919" s="15" t="s">
        <v>589</v>
      </c>
      <c r="L919" s="408" t="str">
        <f t="shared" si="67"/>
        <v/>
      </c>
      <c r="M919" s="459" t="str">
        <f t="shared" si="66"/>
        <v/>
      </c>
      <c r="N919" s="344"/>
      <c r="O919" s="344"/>
      <c r="P919" s="82"/>
    </row>
    <row r="920" spans="3:16" ht="14.25" customHeight="1" x14ac:dyDescent="0.15">
      <c r="C920" s="362">
        <f t="shared" si="68"/>
        <v>859</v>
      </c>
      <c r="D920" s="47" t="str">
        <f t="shared" si="65"/>
        <v/>
      </c>
      <c r="E920" s="526"/>
      <c r="F920" s="447"/>
      <c r="G920" s="345"/>
      <c r="H920" s="447"/>
      <c r="I920" s="411"/>
      <c r="J920" s="15" t="s">
        <v>589</v>
      </c>
      <c r="K920" s="15" t="s">
        <v>589</v>
      </c>
      <c r="L920" s="408" t="str">
        <f t="shared" si="67"/>
        <v/>
      </c>
      <c r="M920" s="459" t="str">
        <f t="shared" si="66"/>
        <v/>
      </c>
      <c r="N920" s="344"/>
      <c r="O920" s="344"/>
      <c r="P920" s="82"/>
    </row>
    <row r="921" spans="3:16" ht="14.25" customHeight="1" x14ac:dyDescent="0.15">
      <c r="C921" s="362">
        <f t="shared" si="68"/>
        <v>860</v>
      </c>
      <c r="D921" s="47" t="str">
        <f t="shared" si="65"/>
        <v/>
      </c>
      <c r="E921" s="526"/>
      <c r="F921" s="447"/>
      <c r="G921" s="345"/>
      <c r="H921" s="447"/>
      <c r="I921" s="411"/>
      <c r="J921" s="15" t="s">
        <v>589</v>
      </c>
      <c r="K921" s="15" t="s">
        <v>589</v>
      </c>
      <c r="L921" s="408" t="str">
        <f t="shared" si="67"/>
        <v/>
      </c>
      <c r="M921" s="459" t="str">
        <f t="shared" si="66"/>
        <v/>
      </c>
      <c r="N921" s="344"/>
      <c r="O921" s="344"/>
      <c r="P921" s="82"/>
    </row>
    <row r="922" spans="3:16" ht="14.25" customHeight="1" x14ac:dyDescent="0.15">
      <c r="C922" s="362">
        <f t="shared" si="68"/>
        <v>861</v>
      </c>
      <c r="D922" s="47" t="str">
        <f t="shared" si="65"/>
        <v/>
      </c>
      <c r="E922" s="526"/>
      <c r="F922" s="447"/>
      <c r="G922" s="345"/>
      <c r="H922" s="447"/>
      <c r="I922" s="411"/>
      <c r="J922" s="15" t="s">
        <v>589</v>
      </c>
      <c r="K922" s="15" t="s">
        <v>589</v>
      </c>
      <c r="L922" s="408" t="str">
        <f t="shared" si="67"/>
        <v/>
      </c>
      <c r="M922" s="459" t="str">
        <f t="shared" si="66"/>
        <v/>
      </c>
      <c r="N922" s="344"/>
      <c r="O922" s="344"/>
      <c r="P922" s="82"/>
    </row>
    <row r="923" spans="3:16" ht="14.25" customHeight="1" x14ac:dyDescent="0.15">
      <c r="C923" s="362">
        <f t="shared" si="68"/>
        <v>862</v>
      </c>
      <c r="D923" s="47" t="str">
        <f t="shared" si="65"/>
        <v/>
      </c>
      <c r="E923" s="526"/>
      <c r="F923" s="447"/>
      <c r="G923" s="345"/>
      <c r="H923" s="447"/>
      <c r="I923" s="411"/>
      <c r="J923" s="15" t="s">
        <v>589</v>
      </c>
      <c r="K923" s="15" t="s">
        <v>589</v>
      </c>
      <c r="L923" s="408" t="str">
        <f t="shared" si="67"/>
        <v/>
      </c>
      <c r="M923" s="459" t="str">
        <f t="shared" si="66"/>
        <v/>
      </c>
      <c r="N923" s="344"/>
      <c r="O923" s="344"/>
      <c r="P923" s="82"/>
    </row>
    <row r="924" spans="3:16" ht="14.25" customHeight="1" x14ac:dyDescent="0.15">
      <c r="C924" s="362">
        <f t="shared" si="68"/>
        <v>863</v>
      </c>
      <c r="D924" s="47" t="str">
        <f t="shared" si="65"/>
        <v/>
      </c>
      <c r="E924" s="526"/>
      <c r="F924" s="447"/>
      <c r="G924" s="345"/>
      <c r="H924" s="447"/>
      <c r="I924" s="411"/>
      <c r="J924" s="15" t="s">
        <v>589</v>
      </c>
      <c r="K924" s="15" t="s">
        <v>589</v>
      </c>
      <c r="L924" s="408" t="str">
        <f t="shared" si="67"/>
        <v/>
      </c>
      <c r="M924" s="459" t="str">
        <f t="shared" si="66"/>
        <v/>
      </c>
      <c r="N924" s="344"/>
      <c r="O924" s="344"/>
      <c r="P924" s="82"/>
    </row>
    <row r="925" spans="3:16" ht="14.25" customHeight="1" x14ac:dyDescent="0.15">
      <c r="C925" s="362">
        <f t="shared" si="68"/>
        <v>864</v>
      </c>
      <c r="D925" s="47" t="str">
        <f t="shared" si="65"/>
        <v/>
      </c>
      <c r="E925" s="526"/>
      <c r="F925" s="447"/>
      <c r="G925" s="345"/>
      <c r="H925" s="447"/>
      <c r="I925" s="411"/>
      <c r="J925" s="15" t="s">
        <v>589</v>
      </c>
      <c r="K925" s="15" t="s">
        <v>589</v>
      </c>
      <c r="L925" s="408" t="str">
        <f t="shared" si="67"/>
        <v/>
      </c>
      <c r="M925" s="459" t="str">
        <f t="shared" si="66"/>
        <v/>
      </c>
      <c r="N925" s="344"/>
      <c r="O925" s="344"/>
      <c r="P925" s="82"/>
    </row>
    <row r="926" spans="3:16" ht="14.25" customHeight="1" x14ac:dyDescent="0.15">
      <c r="C926" s="362">
        <f t="shared" si="68"/>
        <v>865</v>
      </c>
      <c r="D926" s="47" t="str">
        <f t="shared" si="65"/>
        <v/>
      </c>
      <c r="E926" s="526"/>
      <c r="F926" s="447"/>
      <c r="G926" s="345"/>
      <c r="H926" s="447"/>
      <c r="I926" s="411"/>
      <c r="J926" s="15" t="s">
        <v>589</v>
      </c>
      <c r="K926" s="15" t="s">
        <v>589</v>
      </c>
      <c r="L926" s="408" t="str">
        <f t="shared" si="67"/>
        <v/>
      </c>
      <c r="M926" s="459" t="str">
        <f t="shared" si="66"/>
        <v/>
      </c>
      <c r="N926" s="344"/>
      <c r="O926" s="344"/>
      <c r="P926" s="82"/>
    </row>
    <row r="927" spans="3:16" ht="14.25" customHeight="1" x14ac:dyDescent="0.15">
      <c r="C927" s="362">
        <f t="shared" si="68"/>
        <v>866</v>
      </c>
      <c r="D927" s="47" t="str">
        <f t="shared" si="65"/>
        <v/>
      </c>
      <c r="E927" s="526"/>
      <c r="F927" s="447"/>
      <c r="G927" s="345"/>
      <c r="H927" s="447"/>
      <c r="I927" s="411"/>
      <c r="J927" s="15" t="s">
        <v>589</v>
      </c>
      <c r="K927" s="15" t="s">
        <v>589</v>
      </c>
      <c r="L927" s="408" t="str">
        <f t="shared" si="67"/>
        <v/>
      </c>
      <c r="M927" s="459" t="str">
        <f t="shared" si="66"/>
        <v/>
      </c>
      <c r="N927" s="344"/>
      <c r="O927" s="344"/>
      <c r="P927" s="82"/>
    </row>
    <row r="928" spans="3:16" ht="14.25" customHeight="1" x14ac:dyDescent="0.15">
      <c r="C928" s="362">
        <f t="shared" si="68"/>
        <v>867</v>
      </c>
      <c r="D928" s="47" t="str">
        <f t="shared" si="65"/>
        <v/>
      </c>
      <c r="E928" s="526"/>
      <c r="F928" s="447"/>
      <c r="G928" s="345"/>
      <c r="H928" s="447"/>
      <c r="I928" s="411"/>
      <c r="J928" s="15" t="s">
        <v>589</v>
      </c>
      <c r="K928" s="15" t="s">
        <v>589</v>
      </c>
      <c r="L928" s="408" t="str">
        <f t="shared" si="67"/>
        <v/>
      </c>
      <c r="M928" s="459" t="str">
        <f t="shared" si="66"/>
        <v/>
      </c>
      <c r="N928" s="344"/>
      <c r="O928" s="344"/>
      <c r="P928" s="82"/>
    </row>
    <row r="929" spans="3:16" ht="14.25" customHeight="1" x14ac:dyDescent="0.15">
      <c r="C929" s="362">
        <f t="shared" si="68"/>
        <v>868</v>
      </c>
      <c r="D929" s="47" t="str">
        <f t="shared" si="65"/>
        <v/>
      </c>
      <c r="E929" s="526"/>
      <c r="F929" s="447"/>
      <c r="G929" s="345"/>
      <c r="H929" s="447"/>
      <c r="I929" s="411"/>
      <c r="J929" s="15" t="s">
        <v>589</v>
      </c>
      <c r="K929" s="15" t="s">
        <v>589</v>
      </c>
      <c r="L929" s="408" t="str">
        <f t="shared" si="67"/>
        <v/>
      </c>
      <c r="M929" s="459" t="str">
        <f t="shared" si="66"/>
        <v/>
      </c>
      <c r="N929" s="344"/>
      <c r="O929" s="344"/>
      <c r="P929" s="82"/>
    </row>
    <row r="930" spans="3:16" ht="14.25" customHeight="1" x14ac:dyDescent="0.15">
      <c r="C930" s="362">
        <f t="shared" si="68"/>
        <v>869</v>
      </c>
      <c r="D930" s="47" t="str">
        <f t="shared" si="65"/>
        <v/>
      </c>
      <c r="E930" s="526"/>
      <c r="F930" s="447"/>
      <c r="G930" s="345"/>
      <c r="H930" s="447"/>
      <c r="I930" s="411"/>
      <c r="J930" s="15" t="s">
        <v>589</v>
      </c>
      <c r="K930" s="15" t="s">
        <v>589</v>
      </c>
      <c r="L930" s="408" t="str">
        <f t="shared" si="67"/>
        <v/>
      </c>
      <c r="M930" s="459" t="str">
        <f t="shared" si="66"/>
        <v/>
      </c>
      <c r="N930" s="344"/>
      <c r="O930" s="344"/>
      <c r="P930" s="82"/>
    </row>
    <row r="931" spans="3:16" ht="14.25" customHeight="1" x14ac:dyDescent="0.15">
      <c r="C931" s="362">
        <f t="shared" si="68"/>
        <v>870</v>
      </c>
      <c r="D931" s="47" t="str">
        <f t="shared" si="65"/>
        <v/>
      </c>
      <c r="E931" s="526"/>
      <c r="F931" s="447"/>
      <c r="G931" s="345"/>
      <c r="H931" s="447"/>
      <c r="I931" s="411"/>
      <c r="J931" s="15" t="s">
        <v>589</v>
      </c>
      <c r="K931" s="15" t="s">
        <v>589</v>
      </c>
      <c r="L931" s="408" t="str">
        <f>IF(K931="","",J931*K931)</f>
        <v/>
      </c>
      <c r="M931" s="459" t="str">
        <f t="shared" si="66"/>
        <v/>
      </c>
      <c r="N931" s="344"/>
      <c r="O931" s="344"/>
      <c r="P931" s="82"/>
    </row>
    <row r="932" spans="3:16" ht="14.25" customHeight="1" x14ac:dyDescent="0.15">
      <c r="C932" s="362">
        <f t="shared" si="68"/>
        <v>871</v>
      </c>
      <c r="D932" s="47" t="str">
        <f t="shared" si="65"/>
        <v/>
      </c>
      <c r="E932" s="526"/>
      <c r="F932" s="447"/>
      <c r="G932" s="345"/>
      <c r="H932" s="447"/>
      <c r="I932" s="411"/>
      <c r="J932" s="15" t="s">
        <v>589</v>
      </c>
      <c r="K932" s="15" t="s">
        <v>589</v>
      </c>
      <c r="L932" s="408" t="str">
        <f t="shared" ref="L932:L995" si="69">IF(K932="","",J932*K932)</f>
        <v/>
      </c>
      <c r="M932" s="459" t="str">
        <f t="shared" si="66"/>
        <v/>
      </c>
      <c r="N932" s="344"/>
      <c r="O932" s="344"/>
      <c r="P932" s="82"/>
    </row>
    <row r="933" spans="3:16" ht="14.25" customHeight="1" x14ac:dyDescent="0.15">
      <c r="C933" s="362">
        <f t="shared" si="68"/>
        <v>872</v>
      </c>
      <c r="D933" s="47" t="str">
        <f t="shared" si="65"/>
        <v/>
      </c>
      <c r="E933" s="526"/>
      <c r="F933" s="447"/>
      <c r="G933" s="345"/>
      <c r="H933" s="447"/>
      <c r="I933" s="411"/>
      <c r="J933" s="15" t="s">
        <v>589</v>
      </c>
      <c r="K933" s="15" t="s">
        <v>589</v>
      </c>
      <c r="L933" s="408" t="str">
        <f t="shared" si="69"/>
        <v/>
      </c>
      <c r="M933" s="459" t="str">
        <f t="shared" si="66"/>
        <v/>
      </c>
      <c r="N933" s="344"/>
      <c r="O933" s="344"/>
      <c r="P933" s="82"/>
    </row>
    <row r="934" spans="3:16" ht="14.25" customHeight="1" x14ac:dyDescent="0.15">
      <c r="C934" s="362">
        <f t="shared" si="68"/>
        <v>873</v>
      </c>
      <c r="D934" s="47" t="str">
        <f t="shared" si="65"/>
        <v/>
      </c>
      <c r="E934" s="526"/>
      <c r="F934" s="447"/>
      <c r="G934" s="345"/>
      <c r="H934" s="447"/>
      <c r="I934" s="411"/>
      <c r="J934" s="15" t="s">
        <v>589</v>
      </c>
      <c r="K934" s="15" t="s">
        <v>589</v>
      </c>
      <c r="L934" s="408" t="str">
        <f t="shared" si="69"/>
        <v/>
      </c>
      <c r="M934" s="459" t="str">
        <f t="shared" si="66"/>
        <v/>
      </c>
      <c r="N934" s="344"/>
      <c r="O934" s="344"/>
      <c r="P934" s="82"/>
    </row>
    <row r="935" spans="3:16" ht="14.25" customHeight="1" x14ac:dyDescent="0.15">
      <c r="C935" s="362">
        <f t="shared" si="68"/>
        <v>874</v>
      </c>
      <c r="D935" s="47" t="str">
        <f t="shared" si="65"/>
        <v/>
      </c>
      <c r="E935" s="526"/>
      <c r="F935" s="447"/>
      <c r="G935" s="345"/>
      <c r="H935" s="447"/>
      <c r="I935" s="411"/>
      <c r="J935" s="15" t="s">
        <v>589</v>
      </c>
      <c r="K935" s="15" t="s">
        <v>589</v>
      </c>
      <c r="L935" s="408" t="str">
        <f t="shared" si="69"/>
        <v/>
      </c>
      <c r="M935" s="459" t="str">
        <f t="shared" si="66"/>
        <v/>
      </c>
      <c r="N935" s="344"/>
      <c r="O935" s="344"/>
      <c r="P935" s="82"/>
    </row>
    <row r="936" spans="3:16" ht="14.25" customHeight="1" x14ac:dyDescent="0.15">
      <c r="C936" s="362">
        <f t="shared" si="68"/>
        <v>875</v>
      </c>
      <c r="D936" s="47" t="str">
        <f t="shared" si="65"/>
        <v/>
      </c>
      <c r="E936" s="526"/>
      <c r="F936" s="447"/>
      <c r="G936" s="345"/>
      <c r="H936" s="447"/>
      <c r="I936" s="411"/>
      <c r="J936" s="15" t="s">
        <v>589</v>
      </c>
      <c r="K936" s="15" t="s">
        <v>589</v>
      </c>
      <c r="L936" s="408" t="str">
        <f t="shared" si="69"/>
        <v/>
      </c>
      <c r="M936" s="459" t="str">
        <f t="shared" si="66"/>
        <v/>
      </c>
      <c r="N936" s="344"/>
      <c r="O936" s="344"/>
      <c r="P936" s="82"/>
    </row>
    <row r="937" spans="3:16" ht="14.25" customHeight="1" x14ac:dyDescent="0.15">
      <c r="C937" s="362">
        <f t="shared" si="68"/>
        <v>876</v>
      </c>
      <c r="D937" s="47" t="str">
        <f t="shared" si="65"/>
        <v/>
      </c>
      <c r="E937" s="526"/>
      <c r="F937" s="447"/>
      <c r="G937" s="345"/>
      <c r="H937" s="447"/>
      <c r="I937" s="411"/>
      <c r="J937" s="15" t="s">
        <v>589</v>
      </c>
      <c r="K937" s="15" t="s">
        <v>589</v>
      </c>
      <c r="L937" s="408" t="str">
        <f t="shared" si="69"/>
        <v/>
      </c>
      <c r="M937" s="459" t="str">
        <f t="shared" si="66"/>
        <v/>
      </c>
      <c r="N937" s="344"/>
      <c r="O937" s="344"/>
      <c r="P937" s="82"/>
    </row>
    <row r="938" spans="3:16" ht="14.25" customHeight="1" x14ac:dyDescent="0.15">
      <c r="C938" s="362">
        <f t="shared" si="68"/>
        <v>877</v>
      </c>
      <c r="D938" s="47" t="str">
        <f t="shared" si="65"/>
        <v/>
      </c>
      <c r="E938" s="526"/>
      <c r="F938" s="447"/>
      <c r="G938" s="345"/>
      <c r="H938" s="447"/>
      <c r="I938" s="411"/>
      <c r="J938" s="15" t="s">
        <v>589</v>
      </c>
      <c r="K938" s="15" t="s">
        <v>589</v>
      </c>
      <c r="L938" s="408" t="str">
        <f t="shared" si="69"/>
        <v/>
      </c>
      <c r="M938" s="459" t="str">
        <f t="shared" si="66"/>
        <v/>
      </c>
      <c r="N938" s="344"/>
      <c r="O938" s="344"/>
      <c r="P938" s="82"/>
    </row>
    <row r="939" spans="3:16" ht="14.25" customHeight="1" x14ac:dyDescent="0.15">
      <c r="C939" s="362">
        <f t="shared" si="68"/>
        <v>878</v>
      </c>
      <c r="D939" s="47" t="str">
        <f t="shared" si="65"/>
        <v/>
      </c>
      <c r="E939" s="526"/>
      <c r="F939" s="447"/>
      <c r="G939" s="345"/>
      <c r="H939" s="447"/>
      <c r="I939" s="411"/>
      <c r="J939" s="15" t="s">
        <v>589</v>
      </c>
      <c r="K939" s="15" t="s">
        <v>589</v>
      </c>
      <c r="L939" s="408" t="str">
        <f t="shared" si="69"/>
        <v/>
      </c>
      <c r="M939" s="459" t="str">
        <f t="shared" si="66"/>
        <v/>
      </c>
      <c r="N939" s="344"/>
      <c r="O939" s="344"/>
      <c r="P939" s="82"/>
    </row>
    <row r="940" spans="3:16" ht="14.25" customHeight="1" x14ac:dyDescent="0.15">
      <c r="C940" s="362">
        <f t="shared" si="68"/>
        <v>879</v>
      </c>
      <c r="D940" s="47" t="str">
        <f t="shared" si="65"/>
        <v/>
      </c>
      <c r="E940" s="526"/>
      <c r="F940" s="447"/>
      <c r="G940" s="345"/>
      <c r="H940" s="447"/>
      <c r="I940" s="411"/>
      <c r="J940" s="15" t="s">
        <v>589</v>
      </c>
      <c r="K940" s="15" t="s">
        <v>589</v>
      </c>
      <c r="L940" s="408" t="str">
        <f t="shared" si="69"/>
        <v/>
      </c>
      <c r="M940" s="459" t="str">
        <f t="shared" si="66"/>
        <v/>
      </c>
      <c r="N940" s="344"/>
      <c r="O940" s="344"/>
      <c r="P940" s="82"/>
    </row>
    <row r="941" spans="3:16" ht="14.25" customHeight="1" x14ac:dyDescent="0.15">
      <c r="C941" s="362">
        <f t="shared" si="68"/>
        <v>880</v>
      </c>
      <c r="D941" s="47" t="str">
        <f t="shared" si="65"/>
        <v/>
      </c>
      <c r="E941" s="526"/>
      <c r="F941" s="447"/>
      <c r="G941" s="345"/>
      <c r="H941" s="447"/>
      <c r="I941" s="411"/>
      <c r="J941" s="15" t="s">
        <v>589</v>
      </c>
      <c r="K941" s="15" t="s">
        <v>589</v>
      </c>
      <c r="L941" s="408" t="str">
        <f t="shared" si="69"/>
        <v/>
      </c>
      <c r="M941" s="459" t="str">
        <f t="shared" si="66"/>
        <v/>
      </c>
      <c r="N941" s="344"/>
      <c r="O941" s="344"/>
      <c r="P941" s="82"/>
    </row>
    <row r="942" spans="3:16" ht="14.25" customHeight="1" x14ac:dyDescent="0.15">
      <c r="C942" s="362">
        <f t="shared" si="68"/>
        <v>881</v>
      </c>
      <c r="D942" s="47" t="str">
        <f t="shared" si="65"/>
        <v/>
      </c>
      <c r="E942" s="526"/>
      <c r="F942" s="447"/>
      <c r="G942" s="345"/>
      <c r="H942" s="447"/>
      <c r="I942" s="411"/>
      <c r="J942" s="15" t="s">
        <v>589</v>
      </c>
      <c r="K942" s="15" t="s">
        <v>589</v>
      </c>
      <c r="L942" s="408" t="str">
        <f t="shared" si="69"/>
        <v/>
      </c>
      <c r="M942" s="459" t="str">
        <f t="shared" si="66"/>
        <v/>
      </c>
      <c r="N942" s="344"/>
      <c r="O942" s="344"/>
      <c r="P942" s="82"/>
    </row>
    <row r="943" spans="3:16" ht="14.25" customHeight="1" x14ac:dyDescent="0.15">
      <c r="C943" s="362">
        <f t="shared" si="68"/>
        <v>882</v>
      </c>
      <c r="D943" s="47" t="str">
        <f t="shared" si="65"/>
        <v/>
      </c>
      <c r="E943" s="526"/>
      <c r="F943" s="447"/>
      <c r="G943" s="345"/>
      <c r="H943" s="447"/>
      <c r="I943" s="411"/>
      <c r="J943" s="15" t="s">
        <v>589</v>
      </c>
      <c r="K943" s="15" t="s">
        <v>589</v>
      </c>
      <c r="L943" s="408" t="str">
        <f t="shared" si="69"/>
        <v/>
      </c>
      <c r="M943" s="459" t="str">
        <f t="shared" si="66"/>
        <v/>
      </c>
      <c r="N943" s="344"/>
      <c r="O943" s="344"/>
      <c r="P943" s="82"/>
    </row>
    <row r="944" spans="3:16" ht="14.25" customHeight="1" x14ac:dyDescent="0.15">
      <c r="C944" s="362">
        <f t="shared" si="68"/>
        <v>883</v>
      </c>
      <c r="D944" s="47" t="str">
        <f t="shared" si="65"/>
        <v/>
      </c>
      <c r="E944" s="526"/>
      <c r="F944" s="447"/>
      <c r="G944" s="345"/>
      <c r="H944" s="447"/>
      <c r="I944" s="411"/>
      <c r="J944" s="15" t="s">
        <v>589</v>
      </c>
      <c r="K944" s="15" t="s">
        <v>589</v>
      </c>
      <c r="L944" s="408" t="str">
        <f t="shared" si="69"/>
        <v/>
      </c>
      <c r="M944" s="459" t="str">
        <f t="shared" si="66"/>
        <v/>
      </c>
      <c r="N944" s="344"/>
      <c r="O944" s="344"/>
      <c r="P944" s="82"/>
    </row>
    <row r="945" spans="3:16" ht="14.25" customHeight="1" x14ac:dyDescent="0.15">
      <c r="C945" s="362">
        <f t="shared" si="68"/>
        <v>884</v>
      </c>
      <c r="D945" s="47" t="str">
        <f t="shared" si="65"/>
        <v/>
      </c>
      <c r="E945" s="526"/>
      <c r="F945" s="447"/>
      <c r="G945" s="345"/>
      <c r="H945" s="447"/>
      <c r="I945" s="411"/>
      <c r="J945" s="15" t="s">
        <v>589</v>
      </c>
      <c r="K945" s="15" t="s">
        <v>589</v>
      </c>
      <c r="L945" s="408" t="str">
        <f t="shared" si="69"/>
        <v/>
      </c>
      <c r="M945" s="459" t="str">
        <f t="shared" si="66"/>
        <v/>
      </c>
      <c r="N945" s="344"/>
      <c r="O945" s="344"/>
      <c r="P945" s="82"/>
    </row>
    <row r="946" spans="3:16" ht="14.25" customHeight="1" x14ac:dyDescent="0.15">
      <c r="C946" s="362">
        <f t="shared" si="68"/>
        <v>885</v>
      </c>
      <c r="D946" s="47" t="str">
        <f t="shared" si="65"/>
        <v/>
      </c>
      <c r="E946" s="526"/>
      <c r="F946" s="447"/>
      <c r="G946" s="345"/>
      <c r="H946" s="447"/>
      <c r="I946" s="411"/>
      <c r="J946" s="15" t="s">
        <v>589</v>
      </c>
      <c r="K946" s="15" t="s">
        <v>589</v>
      </c>
      <c r="L946" s="408" t="str">
        <f t="shared" si="69"/>
        <v/>
      </c>
      <c r="M946" s="459" t="str">
        <f t="shared" si="66"/>
        <v/>
      </c>
      <c r="N946" s="344"/>
      <c r="O946" s="344"/>
      <c r="P946" s="82"/>
    </row>
    <row r="947" spans="3:16" ht="14.25" customHeight="1" x14ac:dyDescent="0.15">
      <c r="C947" s="362">
        <f t="shared" si="68"/>
        <v>886</v>
      </c>
      <c r="D947" s="47" t="str">
        <f t="shared" si="65"/>
        <v/>
      </c>
      <c r="E947" s="526"/>
      <c r="F947" s="447"/>
      <c r="G947" s="345"/>
      <c r="H947" s="447"/>
      <c r="I947" s="411"/>
      <c r="J947" s="15" t="s">
        <v>589</v>
      </c>
      <c r="K947" s="15" t="s">
        <v>589</v>
      </c>
      <c r="L947" s="408" t="str">
        <f t="shared" si="69"/>
        <v/>
      </c>
      <c r="M947" s="459" t="str">
        <f t="shared" si="66"/>
        <v/>
      </c>
      <c r="N947" s="344"/>
      <c r="O947" s="344"/>
      <c r="P947" s="82"/>
    </row>
    <row r="948" spans="3:16" ht="14.25" customHeight="1" x14ac:dyDescent="0.15">
      <c r="C948" s="362">
        <f t="shared" si="68"/>
        <v>887</v>
      </c>
      <c r="D948" s="47" t="str">
        <f t="shared" si="65"/>
        <v/>
      </c>
      <c r="E948" s="526"/>
      <c r="F948" s="447"/>
      <c r="G948" s="345"/>
      <c r="H948" s="447"/>
      <c r="I948" s="411"/>
      <c r="J948" s="15" t="s">
        <v>589</v>
      </c>
      <c r="K948" s="15" t="s">
        <v>589</v>
      </c>
      <c r="L948" s="408" t="str">
        <f t="shared" si="69"/>
        <v/>
      </c>
      <c r="M948" s="459" t="str">
        <f t="shared" si="66"/>
        <v/>
      </c>
      <c r="N948" s="344"/>
      <c r="O948" s="344"/>
      <c r="P948" s="82"/>
    </row>
    <row r="949" spans="3:16" ht="14.25" customHeight="1" x14ac:dyDescent="0.15">
      <c r="C949" s="362">
        <f t="shared" si="68"/>
        <v>888</v>
      </c>
      <c r="D949" s="47" t="str">
        <f t="shared" si="65"/>
        <v/>
      </c>
      <c r="E949" s="526"/>
      <c r="F949" s="447"/>
      <c r="G949" s="345"/>
      <c r="H949" s="447"/>
      <c r="I949" s="411"/>
      <c r="J949" s="15" t="s">
        <v>589</v>
      </c>
      <c r="K949" s="15" t="s">
        <v>589</v>
      </c>
      <c r="L949" s="408" t="str">
        <f t="shared" si="69"/>
        <v/>
      </c>
      <c r="M949" s="459" t="str">
        <f t="shared" si="66"/>
        <v/>
      </c>
      <c r="N949" s="344"/>
      <c r="O949" s="344"/>
      <c r="P949" s="82"/>
    </row>
    <row r="950" spans="3:16" ht="14.25" customHeight="1" x14ac:dyDescent="0.15">
      <c r="C950" s="362">
        <f t="shared" si="68"/>
        <v>889</v>
      </c>
      <c r="D950" s="47" t="str">
        <f t="shared" si="65"/>
        <v/>
      </c>
      <c r="E950" s="526"/>
      <c r="F950" s="447"/>
      <c r="G950" s="345"/>
      <c r="H950" s="447"/>
      <c r="I950" s="411"/>
      <c r="J950" s="15" t="s">
        <v>589</v>
      </c>
      <c r="K950" s="15" t="s">
        <v>589</v>
      </c>
      <c r="L950" s="408" t="str">
        <f t="shared" si="69"/>
        <v/>
      </c>
      <c r="M950" s="459" t="str">
        <f t="shared" si="66"/>
        <v/>
      </c>
      <c r="N950" s="344"/>
      <c r="O950" s="344"/>
      <c r="P950" s="82"/>
    </row>
    <row r="951" spans="3:16" ht="14.25" customHeight="1" x14ac:dyDescent="0.15">
      <c r="C951" s="362">
        <f t="shared" si="68"/>
        <v>890</v>
      </c>
      <c r="D951" s="47" t="str">
        <f t="shared" si="65"/>
        <v/>
      </c>
      <c r="E951" s="526"/>
      <c r="F951" s="447"/>
      <c r="G951" s="345"/>
      <c r="H951" s="447"/>
      <c r="I951" s="411"/>
      <c r="J951" s="15" t="s">
        <v>589</v>
      </c>
      <c r="K951" s="15" t="s">
        <v>589</v>
      </c>
      <c r="L951" s="408" t="str">
        <f t="shared" si="69"/>
        <v/>
      </c>
      <c r="M951" s="459" t="str">
        <f t="shared" si="66"/>
        <v/>
      </c>
      <c r="N951" s="344"/>
      <c r="O951" s="344"/>
      <c r="P951" s="82"/>
    </row>
    <row r="952" spans="3:16" ht="14.25" customHeight="1" x14ac:dyDescent="0.15">
      <c r="C952" s="362">
        <f t="shared" si="68"/>
        <v>891</v>
      </c>
      <c r="D952" s="47" t="str">
        <f t="shared" si="65"/>
        <v/>
      </c>
      <c r="E952" s="526"/>
      <c r="F952" s="447"/>
      <c r="G952" s="345"/>
      <c r="H952" s="447"/>
      <c r="I952" s="411"/>
      <c r="J952" s="15" t="s">
        <v>589</v>
      </c>
      <c r="K952" s="15" t="s">
        <v>589</v>
      </c>
      <c r="L952" s="408" t="str">
        <f t="shared" si="69"/>
        <v/>
      </c>
      <c r="M952" s="459" t="str">
        <f t="shared" si="66"/>
        <v/>
      </c>
      <c r="N952" s="344"/>
      <c r="O952" s="344"/>
      <c r="P952" s="82"/>
    </row>
    <row r="953" spans="3:16" ht="14.25" customHeight="1" x14ac:dyDescent="0.15">
      <c r="C953" s="362">
        <f t="shared" si="68"/>
        <v>892</v>
      </c>
      <c r="D953" s="47" t="str">
        <f t="shared" si="65"/>
        <v/>
      </c>
      <c r="E953" s="526"/>
      <c r="F953" s="447"/>
      <c r="G953" s="345"/>
      <c r="H953" s="447"/>
      <c r="I953" s="411"/>
      <c r="J953" s="15" t="s">
        <v>589</v>
      </c>
      <c r="K953" s="15" t="s">
        <v>589</v>
      </c>
      <c r="L953" s="408" t="str">
        <f t="shared" si="69"/>
        <v/>
      </c>
      <c r="M953" s="459" t="str">
        <f t="shared" si="66"/>
        <v/>
      </c>
      <c r="N953" s="344"/>
      <c r="O953" s="344"/>
      <c r="P953" s="82"/>
    </row>
    <row r="954" spans="3:16" ht="14.25" customHeight="1" x14ac:dyDescent="0.15">
      <c r="C954" s="362">
        <f t="shared" si="68"/>
        <v>893</v>
      </c>
      <c r="D954" s="47" t="str">
        <f t="shared" si="65"/>
        <v/>
      </c>
      <c r="E954" s="526"/>
      <c r="F954" s="447"/>
      <c r="G954" s="345"/>
      <c r="H954" s="447"/>
      <c r="I954" s="411"/>
      <c r="J954" s="15" t="s">
        <v>589</v>
      </c>
      <c r="K954" s="15" t="s">
        <v>589</v>
      </c>
      <c r="L954" s="408" t="str">
        <f t="shared" si="69"/>
        <v/>
      </c>
      <c r="M954" s="459" t="str">
        <f t="shared" si="66"/>
        <v/>
      </c>
      <c r="N954" s="344"/>
      <c r="O954" s="344"/>
      <c r="P954" s="82"/>
    </row>
    <row r="955" spans="3:16" ht="14.25" customHeight="1" x14ac:dyDescent="0.15">
      <c r="C955" s="362">
        <f t="shared" si="68"/>
        <v>894</v>
      </c>
      <c r="D955" s="47" t="str">
        <f t="shared" si="65"/>
        <v/>
      </c>
      <c r="E955" s="526"/>
      <c r="F955" s="447"/>
      <c r="G955" s="345"/>
      <c r="H955" s="447"/>
      <c r="I955" s="411"/>
      <c r="J955" s="15" t="s">
        <v>589</v>
      </c>
      <c r="K955" s="15" t="s">
        <v>589</v>
      </c>
      <c r="L955" s="408" t="str">
        <f t="shared" si="69"/>
        <v/>
      </c>
      <c r="M955" s="459" t="str">
        <f t="shared" si="66"/>
        <v/>
      </c>
      <c r="N955" s="344"/>
      <c r="O955" s="344"/>
      <c r="P955" s="82"/>
    </row>
    <row r="956" spans="3:16" ht="14.25" customHeight="1" x14ac:dyDescent="0.15">
      <c r="C956" s="362">
        <f t="shared" si="68"/>
        <v>895</v>
      </c>
      <c r="D956" s="47" t="str">
        <f t="shared" si="65"/>
        <v/>
      </c>
      <c r="E956" s="526"/>
      <c r="F956" s="447"/>
      <c r="G956" s="345"/>
      <c r="H956" s="447"/>
      <c r="I956" s="411"/>
      <c r="J956" s="15" t="s">
        <v>589</v>
      </c>
      <c r="K956" s="15" t="s">
        <v>589</v>
      </c>
      <c r="L956" s="408" t="str">
        <f t="shared" si="69"/>
        <v/>
      </c>
      <c r="M956" s="459" t="str">
        <f t="shared" si="66"/>
        <v/>
      </c>
      <c r="N956" s="344"/>
      <c r="O956" s="344"/>
      <c r="P956" s="82"/>
    </row>
    <row r="957" spans="3:16" ht="14.25" customHeight="1" x14ac:dyDescent="0.15">
      <c r="C957" s="362">
        <f t="shared" si="68"/>
        <v>896</v>
      </c>
      <c r="D957" s="47" t="str">
        <f t="shared" si="65"/>
        <v/>
      </c>
      <c r="E957" s="526"/>
      <c r="F957" s="447"/>
      <c r="G957" s="345"/>
      <c r="H957" s="447"/>
      <c r="I957" s="411"/>
      <c r="J957" s="15" t="s">
        <v>589</v>
      </c>
      <c r="K957" s="15" t="s">
        <v>589</v>
      </c>
      <c r="L957" s="408" t="str">
        <f t="shared" si="69"/>
        <v/>
      </c>
      <c r="M957" s="459" t="str">
        <f t="shared" si="66"/>
        <v/>
      </c>
      <c r="N957" s="344"/>
      <c r="O957" s="344"/>
      <c r="P957" s="82"/>
    </row>
    <row r="958" spans="3:16" ht="14.25" customHeight="1" x14ac:dyDescent="0.15">
      <c r="C958" s="362">
        <f t="shared" si="68"/>
        <v>897</v>
      </c>
      <c r="D958" s="47" t="str">
        <f t="shared" si="65"/>
        <v/>
      </c>
      <c r="E958" s="526"/>
      <c r="F958" s="447"/>
      <c r="G958" s="345"/>
      <c r="H958" s="447"/>
      <c r="I958" s="411"/>
      <c r="J958" s="15" t="s">
        <v>589</v>
      </c>
      <c r="K958" s="15" t="s">
        <v>589</v>
      </c>
      <c r="L958" s="408" t="str">
        <f t="shared" si="69"/>
        <v/>
      </c>
      <c r="M958" s="459" t="str">
        <f t="shared" si="66"/>
        <v/>
      </c>
      <c r="N958" s="344"/>
      <c r="O958" s="344"/>
      <c r="P958" s="82"/>
    </row>
    <row r="959" spans="3:16" ht="14.25" customHeight="1" x14ac:dyDescent="0.15">
      <c r="C959" s="362">
        <f t="shared" ref="C959:C1022" si="70">C958+1</f>
        <v>898</v>
      </c>
      <c r="D959" s="47" t="str">
        <f t="shared" si="65"/>
        <v/>
      </c>
      <c r="E959" s="526"/>
      <c r="F959" s="447"/>
      <c r="G959" s="345"/>
      <c r="H959" s="447"/>
      <c r="I959" s="411"/>
      <c r="J959" s="15" t="s">
        <v>589</v>
      </c>
      <c r="K959" s="15" t="s">
        <v>589</v>
      </c>
      <c r="L959" s="408" t="str">
        <f t="shared" si="69"/>
        <v/>
      </c>
      <c r="M959" s="459" t="str">
        <f t="shared" si="66"/>
        <v/>
      </c>
      <c r="N959" s="344"/>
      <c r="O959" s="344"/>
      <c r="P959" s="82"/>
    </row>
    <row r="960" spans="3:16" ht="14.25" customHeight="1" x14ac:dyDescent="0.15">
      <c r="C960" s="362">
        <f t="shared" si="70"/>
        <v>899</v>
      </c>
      <c r="D960" s="47" t="str">
        <f t="shared" si="65"/>
        <v/>
      </c>
      <c r="E960" s="526"/>
      <c r="F960" s="447"/>
      <c r="G960" s="345"/>
      <c r="H960" s="447"/>
      <c r="I960" s="411"/>
      <c r="J960" s="15" t="s">
        <v>589</v>
      </c>
      <c r="K960" s="15" t="s">
        <v>589</v>
      </c>
      <c r="L960" s="408" t="str">
        <f t="shared" si="69"/>
        <v/>
      </c>
      <c r="M960" s="459" t="str">
        <f t="shared" si="66"/>
        <v/>
      </c>
      <c r="N960" s="344"/>
      <c r="O960" s="344"/>
      <c r="P960" s="82"/>
    </row>
    <row r="961" spans="3:16" ht="14.25" customHeight="1" x14ac:dyDescent="0.15">
      <c r="C961" s="362">
        <f t="shared" si="70"/>
        <v>900</v>
      </c>
      <c r="D961" s="47" t="str">
        <f t="shared" si="65"/>
        <v/>
      </c>
      <c r="E961" s="526"/>
      <c r="F961" s="447"/>
      <c r="G961" s="345"/>
      <c r="H961" s="447"/>
      <c r="I961" s="411"/>
      <c r="J961" s="15" t="s">
        <v>589</v>
      </c>
      <c r="K961" s="15" t="s">
        <v>589</v>
      </c>
      <c r="L961" s="408" t="str">
        <f t="shared" si="69"/>
        <v/>
      </c>
      <c r="M961" s="459" t="str">
        <f t="shared" si="66"/>
        <v/>
      </c>
      <c r="N961" s="344"/>
      <c r="O961" s="344"/>
      <c r="P961" s="82"/>
    </row>
    <row r="962" spans="3:16" ht="14.25" customHeight="1" x14ac:dyDescent="0.15">
      <c r="C962" s="362">
        <f t="shared" si="70"/>
        <v>901</v>
      </c>
      <c r="D962" s="47" t="str">
        <f t="shared" si="65"/>
        <v/>
      </c>
      <c r="E962" s="526"/>
      <c r="F962" s="447"/>
      <c r="G962" s="345"/>
      <c r="H962" s="447"/>
      <c r="I962" s="411"/>
      <c r="J962" s="15" t="s">
        <v>589</v>
      </c>
      <c r="K962" s="15" t="s">
        <v>589</v>
      </c>
      <c r="L962" s="408" t="str">
        <f t="shared" si="69"/>
        <v/>
      </c>
      <c r="M962" s="459" t="str">
        <f t="shared" si="66"/>
        <v/>
      </c>
      <c r="N962" s="344"/>
      <c r="O962" s="344"/>
      <c r="P962" s="82"/>
    </row>
    <row r="963" spans="3:16" ht="14.25" customHeight="1" x14ac:dyDescent="0.15">
      <c r="C963" s="362">
        <f t="shared" si="70"/>
        <v>902</v>
      </c>
      <c r="D963" s="47" t="str">
        <f t="shared" si="65"/>
        <v/>
      </c>
      <c r="E963" s="526"/>
      <c r="F963" s="447"/>
      <c r="G963" s="345"/>
      <c r="H963" s="447"/>
      <c r="I963" s="411"/>
      <c r="J963" s="15" t="s">
        <v>589</v>
      </c>
      <c r="K963" s="15" t="s">
        <v>589</v>
      </c>
      <c r="L963" s="408" t="str">
        <f t="shared" si="69"/>
        <v/>
      </c>
      <c r="M963" s="459" t="str">
        <f t="shared" si="66"/>
        <v/>
      </c>
      <c r="N963" s="344"/>
      <c r="O963" s="344"/>
      <c r="P963" s="82"/>
    </row>
    <row r="964" spans="3:16" ht="14.25" customHeight="1" x14ac:dyDescent="0.15">
      <c r="C964" s="362">
        <f t="shared" si="70"/>
        <v>903</v>
      </c>
      <c r="D964" s="47" t="str">
        <f t="shared" si="65"/>
        <v/>
      </c>
      <c r="E964" s="526"/>
      <c r="F964" s="447"/>
      <c r="G964" s="345"/>
      <c r="H964" s="447"/>
      <c r="I964" s="411"/>
      <c r="J964" s="15" t="s">
        <v>589</v>
      </c>
      <c r="K964" s="15" t="s">
        <v>589</v>
      </c>
      <c r="L964" s="408" t="str">
        <f t="shared" si="69"/>
        <v/>
      </c>
      <c r="M964" s="459" t="str">
        <f t="shared" si="66"/>
        <v/>
      </c>
      <c r="N964" s="344"/>
      <c r="O964" s="344"/>
      <c r="P964" s="82"/>
    </row>
    <row r="965" spans="3:16" ht="14.25" customHeight="1" x14ac:dyDescent="0.15">
      <c r="C965" s="362">
        <f t="shared" si="70"/>
        <v>904</v>
      </c>
      <c r="D965" s="47" t="str">
        <f t="shared" si="65"/>
        <v/>
      </c>
      <c r="E965" s="526"/>
      <c r="F965" s="447"/>
      <c r="G965" s="345"/>
      <c r="H965" s="447"/>
      <c r="I965" s="411"/>
      <c r="J965" s="15" t="s">
        <v>589</v>
      </c>
      <c r="K965" s="15" t="s">
        <v>589</v>
      </c>
      <c r="L965" s="408" t="str">
        <f t="shared" si="69"/>
        <v/>
      </c>
      <c r="M965" s="459" t="str">
        <f t="shared" si="66"/>
        <v/>
      </c>
      <c r="N965" s="344"/>
      <c r="O965" s="344"/>
      <c r="P965" s="82"/>
    </row>
    <row r="966" spans="3:16" ht="14.25" customHeight="1" x14ac:dyDescent="0.15">
      <c r="C966" s="362">
        <f t="shared" si="70"/>
        <v>905</v>
      </c>
      <c r="D966" s="47" t="str">
        <f t="shared" si="65"/>
        <v/>
      </c>
      <c r="E966" s="526"/>
      <c r="F966" s="447"/>
      <c r="G966" s="345"/>
      <c r="H966" s="447"/>
      <c r="I966" s="411"/>
      <c r="J966" s="15" t="s">
        <v>589</v>
      </c>
      <c r="K966" s="15" t="s">
        <v>589</v>
      </c>
      <c r="L966" s="408" t="str">
        <f t="shared" si="69"/>
        <v/>
      </c>
      <c r="M966" s="459" t="str">
        <f t="shared" si="66"/>
        <v/>
      </c>
      <c r="N966" s="344"/>
      <c r="O966" s="344"/>
      <c r="P966" s="82"/>
    </row>
    <row r="967" spans="3:16" ht="14.25" customHeight="1" x14ac:dyDescent="0.15">
      <c r="C967" s="362">
        <f t="shared" si="70"/>
        <v>906</v>
      </c>
      <c r="D967" s="47" t="str">
        <f t="shared" si="65"/>
        <v/>
      </c>
      <c r="E967" s="526"/>
      <c r="F967" s="447"/>
      <c r="G967" s="345"/>
      <c r="H967" s="447"/>
      <c r="I967" s="411"/>
      <c r="J967" s="15" t="s">
        <v>589</v>
      </c>
      <c r="K967" s="15" t="s">
        <v>589</v>
      </c>
      <c r="L967" s="408" t="str">
        <f t="shared" si="69"/>
        <v/>
      </c>
      <c r="M967" s="459" t="str">
        <f t="shared" si="66"/>
        <v/>
      </c>
      <c r="N967" s="344"/>
      <c r="O967" s="344"/>
      <c r="P967" s="82"/>
    </row>
    <row r="968" spans="3:16" ht="14.25" customHeight="1" x14ac:dyDescent="0.15">
      <c r="C968" s="362">
        <f t="shared" si="70"/>
        <v>907</v>
      </c>
      <c r="D968" s="47" t="str">
        <f t="shared" si="65"/>
        <v/>
      </c>
      <c r="E968" s="526"/>
      <c r="F968" s="447"/>
      <c r="G968" s="345"/>
      <c r="H968" s="447"/>
      <c r="I968" s="411"/>
      <c r="J968" s="15" t="s">
        <v>589</v>
      </c>
      <c r="K968" s="15" t="s">
        <v>589</v>
      </c>
      <c r="L968" s="408" t="str">
        <f t="shared" si="69"/>
        <v/>
      </c>
      <c r="M968" s="459" t="str">
        <f t="shared" si="66"/>
        <v/>
      </c>
      <c r="N968" s="344"/>
      <c r="O968" s="344"/>
      <c r="P968" s="82"/>
    </row>
    <row r="969" spans="3:16" ht="14.25" customHeight="1" x14ac:dyDescent="0.15">
      <c r="C969" s="362">
        <f t="shared" si="70"/>
        <v>908</v>
      </c>
      <c r="D969" s="47" t="str">
        <f t="shared" si="65"/>
        <v/>
      </c>
      <c r="E969" s="526"/>
      <c r="F969" s="447"/>
      <c r="G969" s="345"/>
      <c r="H969" s="447"/>
      <c r="I969" s="411"/>
      <c r="J969" s="15" t="s">
        <v>589</v>
      </c>
      <c r="K969" s="15" t="s">
        <v>589</v>
      </c>
      <c r="L969" s="408" t="str">
        <f t="shared" si="69"/>
        <v/>
      </c>
      <c r="M969" s="459" t="str">
        <f t="shared" si="66"/>
        <v/>
      </c>
      <c r="N969" s="344"/>
      <c r="O969" s="344"/>
      <c r="P969" s="82"/>
    </row>
    <row r="970" spans="3:16" ht="14.25" customHeight="1" x14ac:dyDescent="0.15">
      <c r="C970" s="362">
        <f t="shared" si="70"/>
        <v>909</v>
      </c>
      <c r="D970" s="47" t="str">
        <f t="shared" si="65"/>
        <v/>
      </c>
      <c r="E970" s="526"/>
      <c r="F970" s="447"/>
      <c r="G970" s="345"/>
      <c r="H970" s="447"/>
      <c r="I970" s="411"/>
      <c r="J970" s="15" t="s">
        <v>589</v>
      </c>
      <c r="K970" s="15" t="s">
        <v>589</v>
      </c>
      <c r="L970" s="408" t="str">
        <f t="shared" si="69"/>
        <v/>
      </c>
      <c r="M970" s="459" t="str">
        <f t="shared" si="66"/>
        <v/>
      </c>
      <c r="N970" s="344"/>
      <c r="O970" s="344"/>
      <c r="P970" s="82"/>
    </row>
    <row r="971" spans="3:16" ht="14.25" customHeight="1" x14ac:dyDescent="0.15">
      <c r="C971" s="362">
        <f t="shared" si="70"/>
        <v>910</v>
      </c>
      <c r="D971" s="47" t="str">
        <f t="shared" si="65"/>
        <v/>
      </c>
      <c r="E971" s="526"/>
      <c r="F971" s="447"/>
      <c r="G971" s="345"/>
      <c r="H971" s="447"/>
      <c r="I971" s="411"/>
      <c r="J971" s="15" t="s">
        <v>589</v>
      </c>
      <c r="K971" s="15" t="s">
        <v>589</v>
      </c>
      <c r="L971" s="408" t="str">
        <f t="shared" si="69"/>
        <v/>
      </c>
      <c r="M971" s="459" t="str">
        <f t="shared" si="66"/>
        <v/>
      </c>
      <c r="N971" s="344"/>
      <c r="O971" s="344"/>
      <c r="P971" s="82"/>
    </row>
    <row r="972" spans="3:16" ht="14.25" customHeight="1" x14ac:dyDescent="0.15">
      <c r="C972" s="362">
        <f t="shared" si="70"/>
        <v>911</v>
      </c>
      <c r="D972" s="47" t="str">
        <f t="shared" si="65"/>
        <v/>
      </c>
      <c r="E972" s="526"/>
      <c r="F972" s="447"/>
      <c r="G972" s="345"/>
      <c r="H972" s="447"/>
      <c r="I972" s="411"/>
      <c r="J972" s="15" t="s">
        <v>589</v>
      </c>
      <c r="K972" s="15" t="s">
        <v>589</v>
      </c>
      <c r="L972" s="408" t="str">
        <f t="shared" si="69"/>
        <v/>
      </c>
      <c r="M972" s="459" t="str">
        <f t="shared" si="66"/>
        <v/>
      </c>
      <c r="N972" s="344"/>
      <c r="O972" s="344"/>
      <c r="P972" s="82"/>
    </row>
    <row r="973" spans="3:16" ht="14.25" customHeight="1" x14ac:dyDescent="0.15">
      <c r="C973" s="362">
        <f t="shared" si="70"/>
        <v>912</v>
      </c>
      <c r="D973" s="47" t="str">
        <f t="shared" si="65"/>
        <v/>
      </c>
      <c r="E973" s="526"/>
      <c r="F973" s="447"/>
      <c r="G973" s="345"/>
      <c r="H973" s="447"/>
      <c r="I973" s="411"/>
      <c r="J973" s="15" t="s">
        <v>589</v>
      </c>
      <c r="K973" s="15" t="s">
        <v>589</v>
      </c>
      <c r="L973" s="408" t="str">
        <f t="shared" si="69"/>
        <v/>
      </c>
      <c r="M973" s="459" t="str">
        <f t="shared" si="66"/>
        <v/>
      </c>
      <c r="N973" s="344"/>
      <c r="O973" s="344"/>
      <c r="P973" s="82"/>
    </row>
    <row r="974" spans="3:16" ht="14.25" customHeight="1" x14ac:dyDescent="0.15">
      <c r="C974" s="362">
        <f t="shared" si="70"/>
        <v>913</v>
      </c>
      <c r="D974" s="47" t="str">
        <f t="shared" si="65"/>
        <v/>
      </c>
      <c r="E974" s="526"/>
      <c r="F974" s="447"/>
      <c r="G974" s="345"/>
      <c r="H974" s="447"/>
      <c r="I974" s="411"/>
      <c r="J974" s="15" t="s">
        <v>589</v>
      </c>
      <c r="K974" s="15" t="s">
        <v>589</v>
      </c>
      <c r="L974" s="408" t="str">
        <f t="shared" si="69"/>
        <v/>
      </c>
      <c r="M974" s="459" t="str">
        <f t="shared" si="66"/>
        <v/>
      </c>
      <c r="N974" s="344"/>
      <c r="O974" s="344"/>
      <c r="P974" s="82"/>
    </row>
    <row r="975" spans="3:16" ht="14.25" customHeight="1" x14ac:dyDescent="0.15">
      <c r="C975" s="362">
        <f t="shared" si="70"/>
        <v>914</v>
      </c>
      <c r="D975" s="47" t="str">
        <f t="shared" si="65"/>
        <v/>
      </c>
      <c r="E975" s="526"/>
      <c r="F975" s="447"/>
      <c r="G975" s="345"/>
      <c r="H975" s="447"/>
      <c r="I975" s="411"/>
      <c r="J975" s="15" t="s">
        <v>589</v>
      </c>
      <c r="K975" s="15" t="s">
        <v>589</v>
      </c>
      <c r="L975" s="408" t="str">
        <f t="shared" si="69"/>
        <v/>
      </c>
      <c r="M975" s="459" t="str">
        <f t="shared" si="66"/>
        <v/>
      </c>
      <c r="N975" s="344"/>
      <c r="O975" s="344"/>
      <c r="P975" s="82"/>
    </row>
    <row r="976" spans="3:16" ht="14.25" customHeight="1" x14ac:dyDescent="0.15">
      <c r="C976" s="362">
        <f t="shared" si="70"/>
        <v>915</v>
      </c>
      <c r="D976" s="47" t="str">
        <f t="shared" si="65"/>
        <v/>
      </c>
      <c r="E976" s="526"/>
      <c r="F976" s="447"/>
      <c r="G976" s="345"/>
      <c r="H976" s="447"/>
      <c r="I976" s="411"/>
      <c r="J976" s="15" t="s">
        <v>589</v>
      </c>
      <c r="K976" s="15" t="s">
        <v>589</v>
      </c>
      <c r="L976" s="408" t="str">
        <f t="shared" si="69"/>
        <v/>
      </c>
      <c r="M976" s="459" t="str">
        <f t="shared" si="66"/>
        <v/>
      </c>
      <c r="N976" s="344"/>
      <c r="O976" s="344"/>
      <c r="P976" s="82"/>
    </row>
    <row r="977" spans="3:16" ht="14.25" customHeight="1" x14ac:dyDescent="0.15">
      <c r="C977" s="362">
        <f t="shared" si="70"/>
        <v>916</v>
      </c>
      <c r="D977" s="47" t="str">
        <f t="shared" si="65"/>
        <v/>
      </c>
      <c r="E977" s="526"/>
      <c r="F977" s="447"/>
      <c r="G977" s="345"/>
      <c r="H977" s="447"/>
      <c r="I977" s="411"/>
      <c r="J977" s="15" t="s">
        <v>589</v>
      </c>
      <c r="K977" s="15" t="s">
        <v>589</v>
      </c>
      <c r="L977" s="408" t="str">
        <f t="shared" si="69"/>
        <v/>
      </c>
      <c r="M977" s="459" t="str">
        <f t="shared" si="66"/>
        <v/>
      </c>
      <c r="N977" s="344"/>
      <c r="O977" s="344"/>
      <c r="P977" s="82"/>
    </row>
    <row r="978" spans="3:16" ht="14.25" customHeight="1" x14ac:dyDescent="0.15">
      <c r="C978" s="362">
        <f t="shared" si="70"/>
        <v>917</v>
      </c>
      <c r="D978" s="47" t="str">
        <f t="shared" si="65"/>
        <v/>
      </c>
      <c r="E978" s="526"/>
      <c r="F978" s="447"/>
      <c r="G978" s="345"/>
      <c r="H978" s="447"/>
      <c r="I978" s="411"/>
      <c r="J978" s="15" t="s">
        <v>589</v>
      </c>
      <c r="K978" s="15" t="s">
        <v>589</v>
      </c>
      <c r="L978" s="408" t="str">
        <f t="shared" si="69"/>
        <v/>
      </c>
      <c r="M978" s="459" t="str">
        <f t="shared" si="66"/>
        <v/>
      </c>
      <c r="N978" s="344"/>
      <c r="O978" s="344"/>
      <c r="P978" s="82"/>
    </row>
    <row r="979" spans="3:16" ht="14.25" customHeight="1" x14ac:dyDescent="0.15">
      <c r="C979" s="362">
        <f t="shared" si="70"/>
        <v>918</v>
      </c>
      <c r="D979" s="47" t="str">
        <f t="shared" si="65"/>
        <v/>
      </c>
      <c r="E979" s="526"/>
      <c r="F979" s="447"/>
      <c r="G979" s="345"/>
      <c r="H979" s="447"/>
      <c r="I979" s="411"/>
      <c r="J979" s="15" t="s">
        <v>589</v>
      </c>
      <c r="K979" s="15" t="s">
        <v>589</v>
      </c>
      <c r="L979" s="408" t="str">
        <f t="shared" si="69"/>
        <v/>
      </c>
      <c r="M979" s="459" t="str">
        <f t="shared" si="66"/>
        <v/>
      </c>
      <c r="N979" s="344"/>
      <c r="O979" s="344"/>
      <c r="P979" s="82"/>
    </row>
    <row r="980" spans="3:16" ht="14.25" customHeight="1" x14ac:dyDescent="0.15">
      <c r="C980" s="362">
        <f t="shared" si="70"/>
        <v>919</v>
      </c>
      <c r="D980" s="47" t="str">
        <f t="shared" si="65"/>
        <v/>
      </c>
      <c r="E980" s="526"/>
      <c r="F980" s="447"/>
      <c r="G980" s="345"/>
      <c r="H980" s="447"/>
      <c r="I980" s="411"/>
      <c r="J980" s="15" t="s">
        <v>589</v>
      </c>
      <c r="K980" s="15" t="s">
        <v>589</v>
      </c>
      <c r="L980" s="408" t="str">
        <f t="shared" si="69"/>
        <v/>
      </c>
      <c r="M980" s="459" t="str">
        <f t="shared" si="66"/>
        <v/>
      </c>
      <c r="N980" s="344"/>
      <c r="O980" s="344"/>
      <c r="P980" s="82"/>
    </row>
    <row r="981" spans="3:16" ht="14.25" customHeight="1" x14ac:dyDescent="0.15">
      <c r="C981" s="362">
        <f t="shared" si="70"/>
        <v>920</v>
      </c>
      <c r="D981" s="47" t="str">
        <f t="shared" si="65"/>
        <v/>
      </c>
      <c r="E981" s="526"/>
      <c r="F981" s="447"/>
      <c r="G981" s="345"/>
      <c r="H981" s="447"/>
      <c r="I981" s="411"/>
      <c r="J981" s="15" t="s">
        <v>589</v>
      </c>
      <c r="K981" s="15" t="s">
        <v>589</v>
      </c>
      <c r="L981" s="408" t="str">
        <f t="shared" si="69"/>
        <v/>
      </c>
      <c r="M981" s="459" t="str">
        <f t="shared" si="66"/>
        <v/>
      </c>
      <c r="N981" s="344"/>
      <c r="O981" s="344"/>
      <c r="P981" s="82"/>
    </row>
    <row r="982" spans="3:16" ht="14.25" customHeight="1" x14ac:dyDescent="0.15">
      <c r="C982" s="362">
        <f t="shared" si="70"/>
        <v>921</v>
      </c>
      <c r="D982" s="47" t="str">
        <f t="shared" si="65"/>
        <v/>
      </c>
      <c r="E982" s="526"/>
      <c r="F982" s="447"/>
      <c r="G982" s="345"/>
      <c r="H982" s="447"/>
      <c r="I982" s="411"/>
      <c r="J982" s="15" t="s">
        <v>589</v>
      </c>
      <c r="K982" s="15" t="s">
        <v>589</v>
      </c>
      <c r="L982" s="408" t="str">
        <f t="shared" si="69"/>
        <v/>
      </c>
      <c r="M982" s="459" t="str">
        <f t="shared" si="66"/>
        <v/>
      </c>
      <c r="N982" s="344"/>
      <c r="O982" s="344"/>
      <c r="P982" s="82"/>
    </row>
    <row r="983" spans="3:16" ht="14.25" customHeight="1" x14ac:dyDescent="0.15">
      <c r="C983" s="362">
        <f t="shared" si="70"/>
        <v>922</v>
      </c>
      <c r="D983" s="47" t="str">
        <f t="shared" si="65"/>
        <v/>
      </c>
      <c r="E983" s="526"/>
      <c r="F983" s="447"/>
      <c r="G983" s="345"/>
      <c r="H983" s="447"/>
      <c r="I983" s="411"/>
      <c r="J983" s="15" t="s">
        <v>589</v>
      </c>
      <c r="K983" s="15" t="s">
        <v>589</v>
      </c>
      <c r="L983" s="408" t="str">
        <f t="shared" si="69"/>
        <v/>
      </c>
      <c r="M983" s="459" t="str">
        <f t="shared" si="66"/>
        <v/>
      </c>
      <c r="N983" s="344"/>
      <c r="O983" s="344"/>
      <c r="P983" s="82"/>
    </row>
    <row r="984" spans="3:16" ht="14.25" customHeight="1" x14ac:dyDescent="0.15">
      <c r="C984" s="362">
        <f t="shared" si="70"/>
        <v>923</v>
      </c>
      <c r="D984" s="47" t="str">
        <f t="shared" si="65"/>
        <v/>
      </c>
      <c r="E984" s="526"/>
      <c r="F984" s="447"/>
      <c r="G984" s="345"/>
      <c r="H984" s="447"/>
      <c r="I984" s="411"/>
      <c r="J984" s="15" t="s">
        <v>589</v>
      </c>
      <c r="K984" s="15" t="s">
        <v>589</v>
      </c>
      <c r="L984" s="408" t="str">
        <f t="shared" si="69"/>
        <v/>
      </c>
      <c r="M984" s="459" t="str">
        <f t="shared" si="66"/>
        <v/>
      </c>
      <c r="N984" s="344"/>
      <c r="O984" s="344"/>
      <c r="P984" s="82"/>
    </row>
    <row r="985" spans="3:16" ht="14.25" customHeight="1" x14ac:dyDescent="0.15">
      <c r="C985" s="362">
        <f t="shared" si="70"/>
        <v>924</v>
      </c>
      <c r="D985" s="47" t="str">
        <f t="shared" si="65"/>
        <v/>
      </c>
      <c r="E985" s="526"/>
      <c r="F985" s="447"/>
      <c r="G985" s="345"/>
      <c r="H985" s="447"/>
      <c r="I985" s="411"/>
      <c r="J985" s="15" t="s">
        <v>589</v>
      </c>
      <c r="K985" s="15" t="s">
        <v>589</v>
      </c>
      <c r="L985" s="408" t="str">
        <f t="shared" si="69"/>
        <v/>
      </c>
      <c r="M985" s="459" t="str">
        <f t="shared" si="66"/>
        <v/>
      </c>
      <c r="N985" s="344"/>
      <c r="O985" s="344"/>
      <c r="P985" s="82"/>
    </row>
    <row r="986" spans="3:16" ht="14.25" customHeight="1" x14ac:dyDescent="0.15">
      <c r="C986" s="362">
        <f t="shared" si="70"/>
        <v>925</v>
      </c>
      <c r="D986" s="47" t="str">
        <f t="shared" si="65"/>
        <v/>
      </c>
      <c r="E986" s="526"/>
      <c r="F986" s="447"/>
      <c r="G986" s="345"/>
      <c r="H986" s="447"/>
      <c r="I986" s="411"/>
      <c r="J986" s="15" t="s">
        <v>589</v>
      </c>
      <c r="K986" s="15" t="s">
        <v>589</v>
      </c>
      <c r="L986" s="408" t="str">
        <f t="shared" si="69"/>
        <v/>
      </c>
      <c r="M986" s="459" t="str">
        <f t="shared" si="66"/>
        <v/>
      </c>
      <c r="N986" s="344"/>
      <c r="O986" s="344"/>
      <c r="P986" s="82"/>
    </row>
    <row r="987" spans="3:16" ht="14.25" customHeight="1" x14ac:dyDescent="0.15">
      <c r="C987" s="362">
        <f t="shared" si="70"/>
        <v>926</v>
      </c>
      <c r="D987" s="47" t="str">
        <f t="shared" si="65"/>
        <v/>
      </c>
      <c r="E987" s="526"/>
      <c r="F987" s="447"/>
      <c r="G987" s="345"/>
      <c r="H987" s="447"/>
      <c r="I987" s="411"/>
      <c r="J987" s="15" t="s">
        <v>589</v>
      </c>
      <c r="K987" s="15" t="s">
        <v>589</v>
      </c>
      <c r="L987" s="408" t="str">
        <f t="shared" si="69"/>
        <v/>
      </c>
      <c r="M987" s="459" t="str">
        <f t="shared" si="66"/>
        <v/>
      </c>
      <c r="N987" s="344"/>
      <c r="O987" s="344"/>
      <c r="P987" s="82"/>
    </row>
    <row r="988" spans="3:16" ht="14.25" customHeight="1" x14ac:dyDescent="0.15">
      <c r="C988" s="362">
        <f t="shared" si="70"/>
        <v>927</v>
      </c>
      <c r="D988" s="47" t="str">
        <f t="shared" si="65"/>
        <v/>
      </c>
      <c r="E988" s="526"/>
      <c r="F988" s="447"/>
      <c r="G988" s="345"/>
      <c r="H988" s="447"/>
      <c r="I988" s="411"/>
      <c r="J988" s="15" t="s">
        <v>589</v>
      </c>
      <c r="K988" s="15" t="s">
        <v>589</v>
      </c>
      <c r="L988" s="408" t="str">
        <f t="shared" si="69"/>
        <v/>
      </c>
      <c r="M988" s="459" t="str">
        <f t="shared" si="66"/>
        <v/>
      </c>
      <c r="N988" s="344"/>
      <c r="O988" s="344"/>
      <c r="P988" s="82"/>
    </row>
    <row r="989" spans="3:16" ht="14.25" customHeight="1" x14ac:dyDescent="0.15">
      <c r="C989" s="362">
        <f t="shared" si="70"/>
        <v>928</v>
      </c>
      <c r="D989" s="47" t="str">
        <f t="shared" si="65"/>
        <v/>
      </c>
      <c r="E989" s="526"/>
      <c r="F989" s="447"/>
      <c r="G989" s="345"/>
      <c r="H989" s="447"/>
      <c r="I989" s="411"/>
      <c r="J989" s="15" t="s">
        <v>589</v>
      </c>
      <c r="K989" s="15" t="s">
        <v>589</v>
      </c>
      <c r="L989" s="408" t="str">
        <f t="shared" si="69"/>
        <v/>
      </c>
      <c r="M989" s="459" t="str">
        <f t="shared" si="66"/>
        <v/>
      </c>
      <c r="N989" s="344"/>
      <c r="O989" s="344"/>
      <c r="P989" s="82"/>
    </row>
    <row r="990" spans="3:16" ht="14.25" customHeight="1" x14ac:dyDescent="0.15">
      <c r="C990" s="362">
        <f t="shared" si="70"/>
        <v>929</v>
      </c>
      <c r="D990" s="47" t="str">
        <f t="shared" si="65"/>
        <v/>
      </c>
      <c r="E990" s="526"/>
      <c r="F990" s="447"/>
      <c r="G990" s="345"/>
      <c r="H990" s="447"/>
      <c r="I990" s="411"/>
      <c r="J990" s="15" t="s">
        <v>589</v>
      </c>
      <c r="K990" s="15" t="s">
        <v>589</v>
      </c>
      <c r="L990" s="408" t="str">
        <f t="shared" si="69"/>
        <v/>
      </c>
      <c r="M990" s="459" t="str">
        <f t="shared" si="66"/>
        <v/>
      </c>
      <c r="N990" s="344"/>
      <c r="O990" s="344"/>
      <c r="P990" s="82"/>
    </row>
    <row r="991" spans="3:16" ht="14.25" customHeight="1" x14ac:dyDescent="0.15">
      <c r="C991" s="362">
        <f t="shared" si="70"/>
        <v>930</v>
      </c>
      <c r="D991" s="47" t="str">
        <f t="shared" si="65"/>
        <v/>
      </c>
      <c r="E991" s="526"/>
      <c r="F991" s="447"/>
      <c r="G991" s="345"/>
      <c r="H991" s="447"/>
      <c r="I991" s="411"/>
      <c r="J991" s="15" t="s">
        <v>589</v>
      </c>
      <c r="K991" s="15" t="s">
        <v>589</v>
      </c>
      <c r="L991" s="408" t="str">
        <f t="shared" si="69"/>
        <v/>
      </c>
      <c r="M991" s="459" t="str">
        <f t="shared" si="66"/>
        <v/>
      </c>
      <c r="N991" s="344"/>
      <c r="O991" s="344"/>
      <c r="P991" s="82"/>
    </row>
    <row r="992" spans="3:16" ht="14.25" customHeight="1" x14ac:dyDescent="0.15">
      <c r="C992" s="362">
        <f t="shared" si="70"/>
        <v>931</v>
      </c>
      <c r="D992" s="47" t="str">
        <f t="shared" si="65"/>
        <v/>
      </c>
      <c r="E992" s="526"/>
      <c r="F992" s="447"/>
      <c r="G992" s="345"/>
      <c r="H992" s="447"/>
      <c r="I992" s="411"/>
      <c r="J992" s="15" t="s">
        <v>589</v>
      </c>
      <c r="K992" s="15" t="s">
        <v>589</v>
      </c>
      <c r="L992" s="408" t="str">
        <f t="shared" si="69"/>
        <v/>
      </c>
      <c r="M992" s="459" t="str">
        <f t="shared" si="66"/>
        <v/>
      </c>
      <c r="N992" s="344"/>
      <c r="O992" s="344"/>
      <c r="P992" s="82"/>
    </row>
    <row r="993" spans="3:16" ht="14.25" customHeight="1" x14ac:dyDescent="0.15">
      <c r="C993" s="362">
        <f t="shared" si="70"/>
        <v>932</v>
      </c>
      <c r="D993" s="47" t="str">
        <f t="shared" si="65"/>
        <v/>
      </c>
      <c r="E993" s="526"/>
      <c r="F993" s="447"/>
      <c r="G993" s="345"/>
      <c r="H993" s="447"/>
      <c r="I993" s="411"/>
      <c r="J993" s="15" t="s">
        <v>589</v>
      </c>
      <c r="K993" s="15" t="s">
        <v>589</v>
      </c>
      <c r="L993" s="408" t="str">
        <f t="shared" si="69"/>
        <v/>
      </c>
      <c r="M993" s="459" t="str">
        <f t="shared" si="66"/>
        <v/>
      </c>
      <c r="N993" s="344"/>
      <c r="O993" s="344"/>
      <c r="P993" s="82"/>
    </row>
    <row r="994" spans="3:16" ht="14.25" customHeight="1" x14ac:dyDescent="0.15">
      <c r="C994" s="362">
        <f t="shared" si="70"/>
        <v>933</v>
      </c>
      <c r="D994" s="47" t="str">
        <f t="shared" si="65"/>
        <v/>
      </c>
      <c r="E994" s="526"/>
      <c r="F994" s="447"/>
      <c r="G994" s="345"/>
      <c r="H994" s="447"/>
      <c r="I994" s="411"/>
      <c r="J994" s="15" t="s">
        <v>589</v>
      </c>
      <c r="K994" s="15" t="s">
        <v>589</v>
      </c>
      <c r="L994" s="408" t="str">
        <f t="shared" si="69"/>
        <v/>
      </c>
      <c r="M994" s="459" t="str">
        <f t="shared" si="66"/>
        <v/>
      </c>
      <c r="N994" s="344"/>
      <c r="O994" s="344"/>
      <c r="P994" s="82"/>
    </row>
    <row r="995" spans="3:16" ht="14.25" customHeight="1" x14ac:dyDescent="0.15">
      <c r="C995" s="362">
        <f t="shared" si="70"/>
        <v>934</v>
      </c>
      <c r="D995" s="47" t="str">
        <f t="shared" si="65"/>
        <v/>
      </c>
      <c r="E995" s="526"/>
      <c r="F995" s="447"/>
      <c r="G995" s="345"/>
      <c r="H995" s="447"/>
      <c r="I995" s="411"/>
      <c r="J995" s="15" t="s">
        <v>589</v>
      </c>
      <c r="K995" s="15" t="s">
        <v>589</v>
      </c>
      <c r="L995" s="408" t="str">
        <f t="shared" si="69"/>
        <v/>
      </c>
      <c r="M995" s="459" t="str">
        <f t="shared" si="66"/>
        <v/>
      </c>
      <c r="N995" s="344"/>
      <c r="O995" s="344"/>
      <c r="P995" s="82"/>
    </row>
    <row r="996" spans="3:16" ht="14.25" customHeight="1" x14ac:dyDescent="0.15">
      <c r="C996" s="362">
        <f t="shared" si="70"/>
        <v>935</v>
      </c>
      <c r="D996" s="47" t="str">
        <f t="shared" si="65"/>
        <v/>
      </c>
      <c r="E996" s="526"/>
      <c r="F996" s="447"/>
      <c r="G996" s="345"/>
      <c r="H996" s="447"/>
      <c r="I996" s="411"/>
      <c r="J996" s="15" t="s">
        <v>589</v>
      </c>
      <c r="K996" s="15" t="s">
        <v>589</v>
      </c>
      <c r="L996" s="408" t="str">
        <f t="shared" ref="L996:L1059" si="71">IF(K996="","",J996*K996)</f>
        <v/>
      </c>
      <c r="M996" s="459" t="str">
        <f t="shared" si="66"/>
        <v/>
      </c>
      <c r="N996" s="344"/>
      <c r="O996" s="344"/>
      <c r="P996" s="82"/>
    </row>
    <row r="997" spans="3:16" ht="14.25" customHeight="1" x14ac:dyDescent="0.15">
      <c r="C997" s="362">
        <f t="shared" si="70"/>
        <v>936</v>
      </c>
      <c r="D997" s="47" t="str">
        <f t="shared" si="65"/>
        <v/>
      </c>
      <c r="E997" s="526"/>
      <c r="F997" s="447"/>
      <c r="G997" s="345"/>
      <c r="H997" s="447"/>
      <c r="I997" s="411"/>
      <c r="J997" s="15" t="s">
        <v>589</v>
      </c>
      <c r="K997" s="15" t="s">
        <v>589</v>
      </c>
      <c r="L997" s="408" t="str">
        <f t="shared" si="71"/>
        <v/>
      </c>
      <c r="M997" s="459" t="str">
        <f t="shared" si="66"/>
        <v/>
      </c>
      <c r="N997" s="344"/>
      <c r="O997" s="344"/>
      <c r="P997" s="82"/>
    </row>
    <row r="998" spans="3:16" ht="14.25" customHeight="1" x14ac:dyDescent="0.15">
      <c r="C998" s="362">
        <f t="shared" si="70"/>
        <v>937</v>
      </c>
      <c r="D998" s="47" t="str">
        <f t="shared" si="65"/>
        <v/>
      </c>
      <c r="E998" s="526"/>
      <c r="F998" s="447"/>
      <c r="G998" s="345"/>
      <c r="H998" s="447"/>
      <c r="I998" s="411"/>
      <c r="J998" s="15" t="s">
        <v>589</v>
      </c>
      <c r="K998" s="15" t="s">
        <v>589</v>
      </c>
      <c r="L998" s="408" t="str">
        <f t="shared" si="71"/>
        <v/>
      </c>
      <c r="M998" s="459" t="str">
        <f t="shared" si="66"/>
        <v/>
      </c>
      <c r="N998" s="344"/>
      <c r="O998" s="344"/>
      <c r="P998" s="82"/>
    </row>
    <row r="999" spans="3:16" ht="14.25" customHeight="1" x14ac:dyDescent="0.15">
      <c r="C999" s="362">
        <f t="shared" si="70"/>
        <v>938</v>
      </c>
      <c r="D999" s="47" t="str">
        <f t="shared" si="65"/>
        <v/>
      </c>
      <c r="E999" s="526"/>
      <c r="F999" s="447"/>
      <c r="G999" s="345"/>
      <c r="H999" s="447"/>
      <c r="I999" s="411"/>
      <c r="J999" s="15" t="s">
        <v>589</v>
      </c>
      <c r="K999" s="15" t="s">
        <v>589</v>
      </c>
      <c r="L999" s="408" t="str">
        <f t="shared" si="71"/>
        <v/>
      </c>
      <c r="M999" s="459" t="str">
        <f t="shared" si="66"/>
        <v/>
      </c>
      <c r="N999" s="344"/>
      <c r="O999" s="344"/>
      <c r="P999" s="82"/>
    </row>
    <row r="1000" spans="3:16" ht="14.25" customHeight="1" x14ac:dyDescent="0.15">
      <c r="C1000" s="362">
        <f t="shared" si="70"/>
        <v>939</v>
      </c>
      <c r="D1000" s="47" t="str">
        <f t="shared" si="65"/>
        <v/>
      </c>
      <c r="E1000" s="526"/>
      <c r="F1000" s="447"/>
      <c r="G1000" s="345"/>
      <c r="H1000" s="447"/>
      <c r="I1000" s="411"/>
      <c r="J1000" s="15" t="s">
        <v>589</v>
      </c>
      <c r="K1000" s="15" t="s">
        <v>589</v>
      </c>
      <c r="L1000" s="408" t="str">
        <f t="shared" si="71"/>
        <v/>
      </c>
      <c r="M1000" s="459" t="str">
        <f t="shared" si="66"/>
        <v/>
      </c>
      <c r="N1000" s="344"/>
      <c r="O1000" s="344"/>
      <c r="P1000" s="82"/>
    </row>
    <row r="1001" spans="3:16" ht="14.25" customHeight="1" x14ac:dyDescent="0.15">
      <c r="C1001" s="362">
        <f t="shared" si="70"/>
        <v>940</v>
      </c>
      <c r="D1001" s="47" t="str">
        <f t="shared" si="65"/>
        <v/>
      </c>
      <c r="E1001" s="526"/>
      <c r="F1001" s="447"/>
      <c r="G1001" s="345"/>
      <c r="H1001" s="447"/>
      <c r="I1001" s="411"/>
      <c r="J1001" s="15" t="s">
        <v>589</v>
      </c>
      <c r="K1001" s="15" t="s">
        <v>589</v>
      </c>
      <c r="L1001" s="408" t="str">
        <f t="shared" si="71"/>
        <v/>
      </c>
      <c r="M1001" s="459" t="str">
        <f t="shared" si="66"/>
        <v/>
      </c>
      <c r="N1001" s="344"/>
      <c r="O1001" s="344"/>
      <c r="P1001" s="82"/>
    </row>
    <row r="1002" spans="3:16" ht="14.25" customHeight="1" x14ac:dyDescent="0.15">
      <c r="C1002" s="362">
        <f t="shared" si="70"/>
        <v>941</v>
      </c>
      <c r="D1002" s="47" t="str">
        <f t="shared" si="65"/>
        <v/>
      </c>
      <c r="E1002" s="526"/>
      <c r="F1002" s="447"/>
      <c r="G1002" s="345"/>
      <c r="H1002" s="447"/>
      <c r="I1002" s="411"/>
      <c r="J1002" s="15" t="s">
        <v>589</v>
      </c>
      <c r="K1002" s="15" t="s">
        <v>589</v>
      </c>
      <c r="L1002" s="408" t="str">
        <f t="shared" si="71"/>
        <v/>
      </c>
      <c r="M1002" s="459" t="str">
        <f t="shared" si="66"/>
        <v/>
      </c>
      <c r="N1002" s="344"/>
      <c r="O1002" s="344"/>
      <c r="P1002" s="82"/>
    </row>
    <row r="1003" spans="3:16" ht="14.25" customHeight="1" x14ac:dyDescent="0.15">
      <c r="C1003" s="362">
        <f t="shared" si="70"/>
        <v>942</v>
      </c>
      <c r="D1003" s="47" t="str">
        <f t="shared" si="65"/>
        <v/>
      </c>
      <c r="E1003" s="526"/>
      <c r="F1003" s="447"/>
      <c r="G1003" s="345"/>
      <c r="H1003" s="447"/>
      <c r="I1003" s="411"/>
      <c r="J1003" s="15" t="s">
        <v>589</v>
      </c>
      <c r="K1003" s="15" t="s">
        <v>589</v>
      </c>
      <c r="L1003" s="408" t="str">
        <f t="shared" si="71"/>
        <v/>
      </c>
      <c r="M1003" s="459" t="str">
        <f t="shared" si="66"/>
        <v/>
      </c>
      <c r="N1003" s="344"/>
      <c r="O1003" s="344"/>
      <c r="P1003" s="82"/>
    </row>
    <row r="1004" spans="3:16" ht="14.25" customHeight="1" x14ac:dyDescent="0.15">
      <c r="C1004" s="362">
        <f t="shared" si="70"/>
        <v>943</v>
      </c>
      <c r="D1004" s="47" t="str">
        <f t="shared" si="65"/>
        <v/>
      </c>
      <c r="E1004" s="526"/>
      <c r="F1004" s="447"/>
      <c r="G1004" s="345"/>
      <c r="H1004" s="447"/>
      <c r="I1004" s="411"/>
      <c r="J1004" s="15" t="s">
        <v>589</v>
      </c>
      <c r="K1004" s="15" t="s">
        <v>589</v>
      </c>
      <c r="L1004" s="408" t="str">
        <f t="shared" si="71"/>
        <v/>
      </c>
      <c r="M1004" s="459" t="str">
        <f t="shared" si="66"/>
        <v/>
      </c>
      <c r="N1004" s="344"/>
      <c r="O1004" s="344"/>
      <c r="P1004" s="82"/>
    </row>
    <row r="1005" spans="3:16" ht="14.25" customHeight="1" x14ac:dyDescent="0.15">
      <c r="C1005" s="362">
        <f t="shared" si="70"/>
        <v>944</v>
      </c>
      <c r="D1005" s="47" t="str">
        <f t="shared" si="65"/>
        <v/>
      </c>
      <c r="E1005" s="526"/>
      <c r="F1005" s="447"/>
      <c r="G1005" s="345"/>
      <c r="H1005" s="447"/>
      <c r="I1005" s="411"/>
      <c r="J1005" s="15" t="s">
        <v>589</v>
      </c>
      <c r="K1005" s="15" t="s">
        <v>589</v>
      </c>
      <c r="L1005" s="408" t="str">
        <f t="shared" si="71"/>
        <v/>
      </c>
      <c r="M1005" s="459" t="str">
        <f t="shared" si="66"/>
        <v/>
      </c>
      <c r="N1005" s="344"/>
      <c r="O1005" s="344"/>
      <c r="P1005" s="82"/>
    </row>
    <row r="1006" spans="3:16" ht="14.25" customHeight="1" x14ac:dyDescent="0.15">
      <c r="C1006" s="362">
        <f t="shared" si="70"/>
        <v>945</v>
      </c>
      <c r="D1006" s="47" t="str">
        <f t="shared" si="65"/>
        <v/>
      </c>
      <c r="E1006" s="526"/>
      <c r="F1006" s="447"/>
      <c r="G1006" s="345"/>
      <c r="H1006" s="447"/>
      <c r="I1006" s="411"/>
      <c r="J1006" s="15" t="s">
        <v>589</v>
      </c>
      <c r="K1006" s="15" t="s">
        <v>589</v>
      </c>
      <c r="L1006" s="408" t="str">
        <f t="shared" si="71"/>
        <v/>
      </c>
      <c r="M1006" s="459" t="str">
        <f t="shared" si="66"/>
        <v/>
      </c>
      <c r="N1006" s="344"/>
      <c r="O1006" s="344"/>
      <c r="P1006" s="82"/>
    </row>
    <row r="1007" spans="3:16" ht="14.25" customHeight="1" x14ac:dyDescent="0.15">
      <c r="C1007" s="362">
        <f t="shared" si="70"/>
        <v>946</v>
      </c>
      <c r="D1007" s="47" t="str">
        <f t="shared" si="65"/>
        <v/>
      </c>
      <c r="E1007" s="526"/>
      <c r="F1007" s="447"/>
      <c r="G1007" s="345"/>
      <c r="H1007" s="447"/>
      <c r="I1007" s="411"/>
      <c r="J1007" s="15" t="s">
        <v>589</v>
      </c>
      <c r="K1007" s="15" t="s">
        <v>589</v>
      </c>
      <c r="L1007" s="408" t="str">
        <f t="shared" si="71"/>
        <v/>
      </c>
      <c r="M1007" s="459" t="str">
        <f t="shared" si="66"/>
        <v/>
      </c>
      <c r="N1007" s="344"/>
      <c r="O1007" s="344"/>
      <c r="P1007" s="82"/>
    </row>
    <row r="1008" spans="3:16" ht="14.25" customHeight="1" x14ac:dyDescent="0.15">
      <c r="C1008" s="362">
        <f t="shared" si="70"/>
        <v>947</v>
      </c>
      <c r="D1008" s="47" t="str">
        <f t="shared" si="65"/>
        <v/>
      </c>
      <c r="E1008" s="526"/>
      <c r="F1008" s="447"/>
      <c r="G1008" s="345"/>
      <c r="H1008" s="447"/>
      <c r="I1008" s="411"/>
      <c r="J1008" s="15" t="s">
        <v>589</v>
      </c>
      <c r="K1008" s="15" t="s">
        <v>589</v>
      </c>
      <c r="L1008" s="408" t="str">
        <f t="shared" si="71"/>
        <v/>
      </c>
      <c r="M1008" s="459" t="str">
        <f t="shared" si="66"/>
        <v/>
      </c>
      <c r="N1008" s="344"/>
      <c r="O1008" s="344"/>
      <c r="P1008" s="82"/>
    </row>
    <row r="1009" spans="3:16" ht="14.25" customHeight="1" x14ac:dyDescent="0.15">
      <c r="C1009" s="362">
        <f t="shared" si="70"/>
        <v>948</v>
      </c>
      <c r="D1009" s="47" t="str">
        <f t="shared" si="65"/>
        <v/>
      </c>
      <c r="E1009" s="526"/>
      <c r="F1009" s="447"/>
      <c r="G1009" s="345"/>
      <c r="H1009" s="447"/>
      <c r="I1009" s="411"/>
      <c r="J1009" s="15" t="s">
        <v>589</v>
      </c>
      <c r="K1009" s="15" t="s">
        <v>589</v>
      </c>
      <c r="L1009" s="408" t="str">
        <f t="shared" si="71"/>
        <v/>
      </c>
      <c r="M1009" s="459" t="str">
        <f t="shared" si="66"/>
        <v/>
      </c>
      <c r="N1009" s="344"/>
      <c r="O1009" s="344"/>
      <c r="P1009" s="82"/>
    </row>
    <row r="1010" spans="3:16" ht="14.25" customHeight="1" x14ac:dyDescent="0.15">
      <c r="C1010" s="362">
        <f t="shared" si="70"/>
        <v>949</v>
      </c>
      <c r="D1010" s="47" t="str">
        <f t="shared" si="65"/>
        <v/>
      </c>
      <c r="E1010" s="526"/>
      <c r="F1010" s="447"/>
      <c r="G1010" s="345"/>
      <c r="H1010" s="447"/>
      <c r="I1010" s="411"/>
      <c r="J1010" s="15" t="s">
        <v>589</v>
      </c>
      <c r="K1010" s="15" t="s">
        <v>589</v>
      </c>
      <c r="L1010" s="408" t="str">
        <f t="shared" si="71"/>
        <v/>
      </c>
      <c r="M1010" s="459" t="str">
        <f t="shared" si="66"/>
        <v/>
      </c>
      <c r="N1010" s="344"/>
      <c r="O1010" s="344"/>
      <c r="P1010" s="82"/>
    </row>
    <row r="1011" spans="3:16" ht="14.25" customHeight="1" x14ac:dyDescent="0.15">
      <c r="C1011" s="362">
        <f t="shared" si="70"/>
        <v>950</v>
      </c>
      <c r="D1011" s="47" t="str">
        <f t="shared" si="65"/>
        <v/>
      </c>
      <c r="E1011" s="526"/>
      <c r="F1011" s="447"/>
      <c r="G1011" s="345"/>
      <c r="H1011" s="447"/>
      <c r="I1011" s="411"/>
      <c r="J1011" s="15" t="s">
        <v>589</v>
      </c>
      <c r="K1011" s="15" t="s">
        <v>589</v>
      </c>
      <c r="L1011" s="408" t="str">
        <f t="shared" si="71"/>
        <v/>
      </c>
      <c r="M1011" s="459" t="str">
        <f t="shared" si="66"/>
        <v/>
      </c>
      <c r="N1011" s="344"/>
      <c r="O1011" s="344"/>
      <c r="P1011" s="82"/>
    </row>
    <row r="1012" spans="3:16" ht="14.25" customHeight="1" x14ac:dyDescent="0.15">
      <c r="C1012" s="362">
        <f t="shared" si="70"/>
        <v>951</v>
      </c>
      <c r="D1012" s="47" t="str">
        <f t="shared" si="65"/>
        <v/>
      </c>
      <c r="E1012" s="526"/>
      <c r="F1012" s="447"/>
      <c r="G1012" s="345"/>
      <c r="H1012" s="447"/>
      <c r="I1012" s="411"/>
      <c r="J1012" s="15" t="s">
        <v>589</v>
      </c>
      <c r="K1012" s="15" t="s">
        <v>589</v>
      </c>
      <c r="L1012" s="408" t="str">
        <f t="shared" si="71"/>
        <v/>
      </c>
      <c r="M1012" s="459" t="str">
        <f t="shared" si="66"/>
        <v/>
      </c>
      <c r="N1012" s="344"/>
      <c r="O1012" s="344"/>
      <c r="P1012" s="82"/>
    </row>
    <row r="1013" spans="3:16" ht="14.25" customHeight="1" x14ac:dyDescent="0.15">
      <c r="C1013" s="362">
        <f t="shared" si="70"/>
        <v>952</v>
      </c>
      <c r="D1013" s="47" t="str">
        <f t="shared" si="65"/>
        <v/>
      </c>
      <c r="E1013" s="526"/>
      <c r="F1013" s="447"/>
      <c r="G1013" s="345"/>
      <c r="H1013" s="447"/>
      <c r="I1013" s="411"/>
      <c r="J1013" s="15" t="s">
        <v>589</v>
      </c>
      <c r="K1013" s="15" t="s">
        <v>589</v>
      </c>
      <c r="L1013" s="408" t="str">
        <f t="shared" si="71"/>
        <v/>
      </c>
      <c r="M1013" s="459" t="str">
        <f t="shared" si="66"/>
        <v/>
      </c>
      <c r="N1013" s="344"/>
      <c r="O1013" s="344"/>
      <c r="P1013" s="82"/>
    </row>
    <row r="1014" spans="3:16" ht="14.25" customHeight="1" x14ac:dyDescent="0.15">
      <c r="C1014" s="362">
        <f t="shared" si="70"/>
        <v>953</v>
      </c>
      <c r="D1014" s="47" t="str">
        <f t="shared" si="65"/>
        <v/>
      </c>
      <c r="E1014" s="526"/>
      <c r="F1014" s="447"/>
      <c r="G1014" s="345"/>
      <c r="H1014" s="447"/>
      <c r="I1014" s="411"/>
      <c r="J1014" s="15" t="s">
        <v>589</v>
      </c>
      <c r="K1014" s="15" t="s">
        <v>589</v>
      </c>
      <c r="L1014" s="408" t="str">
        <f t="shared" si="71"/>
        <v/>
      </c>
      <c r="M1014" s="459" t="str">
        <f t="shared" si="66"/>
        <v/>
      </c>
      <c r="N1014" s="344"/>
      <c r="O1014" s="344"/>
      <c r="P1014" s="82"/>
    </row>
    <row r="1015" spans="3:16" ht="14.25" customHeight="1" x14ac:dyDescent="0.15">
      <c r="C1015" s="362">
        <f t="shared" si="70"/>
        <v>954</v>
      </c>
      <c r="D1015" s="47" t="str">
        <f t="shared" si="65"/>
        <v/>
      </c>
      <c r="E1015" s="526"/>
      <c r="F1015" s="447"/>
      <c r="G1015" s="345"/>
      <c r="H1015" s="447"/>
      <c r="I1015" s="411"/>
      <c r="J1015" s="15" t="s">
        <v>589</v>
      </c>
      <c r="K1015" s="15" t="s">
        <v>589</v>
      </c>
      <c r="L1015" s="408" t="str">
        <f t="shared" si="71"/>
        <v/>
      </c>
      <c r="M1015" s="459" t="str">
        <f t="shared" si="66"/>
        <v/>
      </c>
      <c r="N1015" s="344"/>
      <c r="O1015" s="344"/>
      <c r="P1015" s="82"/>
    </row>
    <row r="1016" spans="3:16" ht="14.25" customHeight="1" x14ac:dyDescent="0.15">
      <c r="C1016" s="362">
        <f t="shared" si="70"/>
        <v>955</v>
      </c>
      <c r="D1016" s="47" t="str">
        <f t="shared" si="65"/>
        <v/>
      </c>
      <c r="E1016" s="526"/>
      <c r="F1016" s="447"/>
      <c r="G1016" s="345"/>
      <c r="H1016" s="447"/>
      <c r="I1016" s="411"/>
      <c r="J1016" s="15" t="s">
        <v>589</v>
      </c>
      <c r="K1016" s="15" t="s">
        <v>589</v>
      </c>
      <c r="L1016" s="408" t="str">
        <f t="shared" si="71"/>
        <v/>
      </c>
      <c r="M1016" s="459" t="str">
        <f t="shared" si="66"/>
        <v/>
      </c>
      <c r="N1016" s="344"/>
      <c r="O1016" s="344"/>
      <c r="P1016" s="82"/>
    </row>
    <row r="1017" spans="3:16" ht="14.25" customHeight="1" x14ac:dyDescent="0.15">
      <c r="C1017" s="362">
        <f t="shared" si="70"/>
        <v>956</v>
      </c>
      <c r="D1017" s="47" t="str">
        <f t="shared" si="65"/>
        <v/>
      </c>
      <c r="E1017" s="526"/>
      <c r="F1017" s="447"/>
      <c r="G1017" s="345"/>
      <c r="H1017" s="447"/>
      <c r="I1017" s="411"/>
      <c r="J1017" s="15" t="s">
        <v>589</v>
      </c>
      <c r="K1017" s="15" t="s">
        <v>589</v>
      </c>
      <c r="L1017" s="408" t="str">
        <f t="shared" si="71"/>
        <v/>
      </c>
      <c r="M1017" s="459" t="str">
        <f t="shared" si="66"/>
        <v/>
      </c>
      <c r="N1017" s="344"/>
      <c r="O1017" s="344"/>
      <c r="P1017" s="82"/>
    </row>
    <row r="1018" spans="3:16" ht="14.25" customHeight="1" x14ac:dyDescent="0.15">
      <c r="C1018" s="362">
        <f t="shared" si="70"/>
        <v>957</v>
      </c>
      <c r="D1018" s="47" t="str">
        <f t="shared" si="65"/>
        <v/>
      </c>
      <c r="E1018" s="526"/>
      <c r="F1018" s="447"/>
      <c r="G1018" s="345"/>
      <c r="H1018" s="447"/>
      <c r="I1018" s="411"/>
      <c r="J1018" s="15" t="s">
        <v>589</v>
      </c>
      <c r="K1018" s="15" t="s">
        <v>589</v>
      </c>
      <c r="L1018" s="408" t="str">
        <f t="shared" si="71"/>
        <v/>
      </c>
      <c r="M1018" s="459" t="str">
        <f t="shared" si="66"/>
        <v/>
      </c>
      <c r="N1018" s="344"/>
      <c r="O1018" s="344"/>
      <c r="P1018" s="82"/>
    </row>
    <row r="1019" spans="3:16" ht="14.25" customHeight="1" x14ac:dyDescent="0.15">
      <c r="C1019" s="362">
        <f t="shared" si="70"/>
        <v>958</v>
      </c>
      <c r="D1019" s="47" t="str">
        <f t="shared" si="65"/>
        <v/>
      </c>
      <c r="E1019" s="526"/>
      <c r="F1019" s="447"/>
      <c r="G1019" s="345"/>
      <c r="H1019" s="447"/>
      <c r="I1019" s="411"/>
      <c r="J1019" s="15" t="s">
        <v>589</v>
      </c>
      <c r="K1019" s="15" t="s">
        <v>589</v>
      </c>
      <c r="L1019" s="408" t="str">
        <f t="shared" si="71"/>
        <v/>
      </c>
      <c r="M1019" s="459" t="str">
        <f t="shared" si="66"/>
        <v/>
      </c>
      <c r="N1019" s="344"/>
      <c r="O1019" s="344"/>
      <c r="P1019" s="82"/>
    </row>
    <row r="1020" spans="3:16" ht="14.25" customHeight="1" x14ac:dyDescent="0.15">
      <c r="C1020" s="362">
        <f t="shared" si="70"/>
        <v>959</v>
      </c>
      <c r="D1020" s="47" t="str">
        <f t="shared" si="65"/>
        <v/>
      </c>
      <c r="E1020" s="526"/>
      <c r="F1020" s="447"/>
      <c r="G1020" s="345"/>
      <c r="H1020" s="447"/>
      <c r="I1020" s="411"/>
      <c r="J1020" s="15" t="s">
        <v>589</v>
      </c>
      <c r="K1020" s="15" t="s">
        <v>589</v>
      </c>
      <c r="L1020" s="408" t="str">
        <f t="shared" si="71"/>
        <v/>
      </c>
      <c r="M1020" s="459" t="str">
        <f t="shared" si="66"/>
        <v/>
      </c>
      <c r="N1020" s="344"/>
      <c r="O1020" s="344"/>
      <c r="P1020" s="82"/>
    </row>
    <row r="1021" spans="3:16" ht="14.25" customHeight="1" x14ac:dyDescent="0.15">
      <c r="C1021" s="362">
        <f t="shared" si="70"/>
        <v>960</v>
      </c>
      <c r="D1021" s="47" t="str">
        <f t="shared" si="65"/>
        <v/>
      </c>
      <c r="E1021" s="526"/>
      <c r="F1021" s="447"/>
      <c r="G1021" s="345"/>
      <c r="H1021" s="447"/>
      <c r="I1021" s="411"/>
      <c r="J1021" s="15" t="s">
        <v>589</v>
      </c>
      <c r="K1021" s="15" t="s">
        <v>589</v>
      </c>
      <c r="L1021" s="408" t="str">
        <f t="shared" si="71"/>
        <v/>
      </c>
      <c r="M1021" s="459" t="str">
        <f t="shared" si="66"/>
        <v/>
      </c>
      <c r="N1021" s="344"/>
      <c r="O1021" s="344"/>
      <c r="P1021" s="82"/>
    </row>
    <row r="1022" spans="3:16" ht="14.25" customHeight="1" x14ac:dyDescent="0.15">
      <c r="C1022" s="362">
        <f t="shared" si="70"/>
        <v>961</v>
      </c>
      <c r="D1022" s="47" t="str">
        <f t="shared" si="65"/>
        <v/>
      </c>
      <c r="E1022" s="526"/>
      <c r="F1022" s="447"/>
      <c r="G1022" s="345"/>
      <c r="H1022" s="447"/>
      <c r="I1022" s="411"/>
      <c r="J1022" s="15" t="s">
        <v>589</v>
      </c>
      <c r="K1022" s="15" t="s">
        <v>589</v>
      </c>
      <c r="L1022" s="408" t="str">
        <f t="shared" si="71"/>
        <v/>
      </c>
      <c r="M1022" s="459" t="str">
        <f t="shared" si="66"/>
        <v/>
      </c>
      <c r="N1022" s="344"/>
      <c r="O1022" s="344"/>
      <c r="P1022" s="82"/>
    </row>
    <row r="1023" spans="3:16" ht="14.25" customHeight="1" x14ac:dyDescent="0.15">
      <c r="C1023" s="362">
        <f t="shared" ref="C1023:C1086" si="72">C1022+1</f>
        <v>962</v>
      </c>
      <c r="D1023" s="47" t="str">
        <f t="shared" si="65"/>
        <v/>
      </c>
      <c r="E1023" s="526"/>
      <c r="F1023" s="447"/>
      <c r="G1023" s="345"/>
      <c r="H1023" s="447"/>
      <c r="I1023" s="411"/>
      <c r="J1023" s="15" t="s">
        <v>589</v>
      </c>
      <c r="K1023" s="15" t="s">
        <v>589</v>
      </c>
      <c r="L1023" s="408" t="str">
        <f t="shared" si="71"/>
        <v/>
      </c>
      <c r="M1023" s="459" t="str">
        <f t="shared" si="66"/>
        <v/>
      </c>
      <c r="N1023" s="344"/>
      <c r="O1023" s="344"/>
      <c r="P1023" s="82"/>
    </row>
    <row r="1024" spans="3:16" ht="14.25" customHeight="1" x14ac:dyDescent="0.15">
      <c r="C1024" s="362">
        <f t="shared" si="72"/>
        <v>963</v>
      </c>
      <c r="D1024" s="47" t="str">
        <f t="shared" si="65"/>
        <v/>
      </c>
      <c r="E1024" s="526"/>
      <c r="F1024" s="447"/>
      <c r="G1024" s="345"/>
      <c r="H1024" s="447"/>
      <c r="I1024" s="411"/>
      <c r="J1024" s="15" t="s">
        <v>589</v>
      </c>
      <c r="K1024" s="15" t="s">
        <v>589</v>
      </c>
      <c r="L1024" s="408" t="str">
        <f t="shared" si="71"/>
        <v/>
      </c>
      <c r="M1024" s="459" t="str">
        <f t="shared" si="66"/>
        <v/>
      </c>
      <c r="N1024" s="344"/>
      <c r="O1024" s="344"/>
      <c r="P1024" s="82"/>
    </row>
    <row r="1025" spans="3:16" ht="14.25" customHeight="1" x14ac:dyDescent="0.15">
      <c r="C1025" s="362">
        <f t="shared" si="72"/>
        <v>964</v>
      </c>
      <c r="D1025" s="47" t="str">
        <f t="shared" si="65"/>
        <v/>
      </c>
      <c r="E1025" s="526"/>
      <c r="F1025" s="447"/>
      <c r="G1025" s="345"/>
      <c r="H1025" s="447"/>
      <c r="I1025" s="411"/>
      <c r="J1025" s="15" t="s">
        <v>589</v>
      </c>
      <c r="K1025" s="15" t="s">
        <v>589</v>
      </c>
      <c r="L1025" s="408" t="str">
        <f t="shared" si="71"/>
        <v/>
      </c>
      <c r="M1025" s="459" t="str">
        <f t="shared" si="66"/>
        <v/>
      </c>
      <c r="N1025" s="344"/>
      <c r="O1025" s="344"/>
      <c r="P1025" s="82"/>
    </row>
    <row r="1026" spans="3:16" ht="14.25" customHeight="1" x14ac:dyDescent="0.15">
      <c r="C1026" s="362">
        <f t="shared" si="72"/>
        <v>965</v>
      </c>
      <c r="D1026" s="47" t="str">
        <f t="shared" si="65"/>
        <v/>
      </c>
      <c r="E1026" s="526"/>
      <c r="F1026" s="447"/>
      <c r="G1026" s="345"/>
      <c r="H1026" s="447"/>
      <c r="I1026" s="411"/>
      <c r="J1026" s="15" t="s">
        <v>589</v>
      </c>
      <c r="K1026" s="15" t="s">
        <v>589</v>
      </c>
      <c r="L1026" s="408" t="str">
        <f t="shared" si="71"/>
        <v/>
      </c>
      <c r="M1026" s="459" t="str">
        <f t="shared" si="66"/>
        <v/>
      </c>
      <c r="N1026" s="344"/>
      <c r="O1026" s="344"/>
      <c r="P1026" s="82"/>
    </row>
    <row r="1027" spans="3:16" ht="14.25" customHeight="1" x14ac:dyDescent="0.15">
      <c r="C1027" s="362">
        <f t="shared" si="72"/>
        <v>966</v>
      </c>
      <c r="D1027" s="47" t="str">
        <f t="shared" si="65"/>
        <v/>
      </c>
      <c r="E1027" s="526"/>
      <c r="F1027" s="447"/>
      <c r="G1027" s="345"/>
      <c r="H1027" s="447"/>
      <c r="I1027" s="411"/>
      <c r="J1027" s="15" t="s">
        <v>589</v>
      </c>
      <c r="K1027" s="15" t="s">
        <v>589</v>
      </c>
      <c r="L1027" s="408" t="str">
        <f t="shared" si="71"/>
        <v/>
      </c>
      <c r="M1027" s="459" t="str">
        <f t="shared" si="66"/>
        <v/>
      </c>
      <c r="N1027" s="344"/>
      <c r="O1027" s="344"/>
      <c r="P1027" s="82"/>
    </row>
    <row r="1028" spans="3:16" ht="14.25" customHeight="1" x14ac:dyDescent="0.15">
      <c r="C1028" s="362">
        <f t="shared" si="72"/>
        <v>967</v>
      </c>
      <c r="D1028" s="47" t="str">
        <f t="shared" si="65"/>
        <v/>
      </c>
      <c r="E1028" s="526"/>
      <c r="F1028" s="447"/>
      <c r="G1028" s="345"/>
      <c r="H1028" s="447"/>
      <c r="I1028" s="411"/>
      <c r="J1028" s="15" t="s">
        <v>589</v>
      </c>
      <c r="K1028" s="15" t="s">
        <v>589</v>
      </c>
      <c r="L1028" s="408" t="str">
        <f t="shared" si="71"/>
        <v/>
      </c>
      <c r="M1028" s="459" t="str">
        <f t="shared" si="66"/>
        <v/>
      </c>
      <c r="N1028" s="344"/>
      <c r="O1028" s="344"/>
      <c r="P1028" s="82"/>
    </row>
    <row r="1029" spans="3:16" ht="14.25" customHeight="1" x14ac:dyDescent="0.15">
      <c r="C1029" s="362">
        <f t="shared" si="72"/>
        <v>968</v>
      </c>
      <c r="D1029" s="47" t="str">
        <f t="shared" si="65"/>
        <v/>
      </c>
      <c r="E1029" s="526"/>
      <c r="F1029" s="447"/>
      <c r="G1029" s="345"/>
      <c r="H1029" s="447"/>
      <c r="I1029" s="411"/>
      <c r="J1029" s="15" t="s">
        <v>589</v>
      </c>
      <c r="K1029" s="15" t="s">
        <v>589</v>
      </c>
      <c r="L1029" s="408" t="str">
        <f t="shared" si="71"/>
        <v/>
      </c>
      <c r="M1029" s="459" t="str">
        <f t="shared" si="66"/>
        <v/>
      </c>
      <c r="N1029" s="344"/>
      <c r="O1029" s="344"/>
      <c r="P1029" s="82"/>
    </row>
    <row r="1030" spans="3:16" ht="14.25" customHeight="1" x14ac:dyDescent="0.15">
      <c r="C1030" s="362">
        <f t="shared" si="72"/>
        <v>969</v>
      </c>
      <c r="D1030" s="47" t="str">
        <f t="shared" si="65"/>
        <v/>
      </c>
      <c r="E1030" s="526"/>
      <c r="F1030" s="447"/>
      <c r="G1030" s="345"/>
      <c r="H1030" s="447"/>
      <c r="I1030" s="411"/>
      <c r="J1030" s="15" t="s">
        <v>589</v>
      </c>
      <c r="K1030" s="15" t="s">
        <v>589</v>
      </c>
      <c r="L1030" s="408" t="str">
        <f t="shared" si="71"/>
        <v/>
      </c>
      <c r="M1030" s="459" t="str">
        <f t="shared" si="66"/>
        <v/>
      </c>
      <c r="N1030" s="344"/>
      <c r="O1030" s="344"/>
      <c r="P1030" s="82"/>
    </row>
    <row r="1031" spans="3:16" ht="14.25" customHeight="1" x14ac:dyDescent="0.15">
      <c r="C1031" s="362">
        <f t="shared" si="72"/>
        <v>970</v>
      </c>
      <c r="D1031" s="47" t="str">
        <f t="shared" si="65"/>
        <v/>
      </c>
      <c r="E1031" s="526"/>
      <c r="F1031" s="447"/>
      <c r="G1031" s="345"/>
      <c r="H1031" s="447"/>
      <c r="I1031" s="411"/>
      <c r="J1031" s="15" t="s">
        <v>589</v>
      </c>
      <c r="K1031" s="15" t="s">
        <v>589</v>
      </c>
      <c r="L1031" s="408" t="str">
        <f t="shared" si="71"/>
        <v/>
      </c>
      <c r="M1031" s="459" t="str">
        <f t="shared" si="66"/>
        <v/>
      </c>
      <c r="N1031" s="344"/>
      <c r="O1031" s="344"/>
      <c r="P1031" s="82"/>
    </row>
    <row r="1032" spans="3:16" ht="14.25" customHeight="1" x14ac:dyDescent="0.15">
      <c r="C1032" s="362">
        <f t="shared" si="72"/>
        <v>971</v>
      </c>
      <c r="D1032" s="47" t="str">
        <f t="shared" si="65"/>
        <v/>
      </c>
      <c r="E1032" s="526"/>
      <c r="F1032" s="447"/>
      <c r="G1032" s="345"/>
      <c r="H1032" s="447"/>
      <c r="I1032" s="411"/>
      <c r="J1032" s="15" t="s">
        <v>589</v>
      </c>
      <c r="K1032" s="15" t="s">
        <v>589</v>
      </c>
      <c r="L1032" s="408" t="str">
        <f t="shared" si="71"/>
        <v/>
      </c>
      <c r="M1032" s="459" t="str">
        <f t="shared" si="66"/>
        <v/>
      </c>
      <c r="N1032" s="344"/>
      <c r="O1032" s="344"/>
      <c r="P1032" s="82"/>
    </row>
    <row r="1033" spans="3:16" ht="14.25" customHeight="1" x14ac:dyDescent="0.15">
      <c r="C1033" s="362">
        <f t="shared" si="72"/>
        <v>972</v>
      </c>
      <c r="D1033" s="47" t="str">
        <f t="shared" si="65"/>
        <v/>
      </c>
      <c r="E1033" s="526"/>
      <c r="F1033" s="447"/>
      <c r="G1033" s="345"/>
      <c r="H1033" s="447"/>
      <c r="I1033" s="411"/>
      <c r="J1033" s="15" t="s">
        <v>589</v>
      </c>
      <c r="K1033" s="15" t="s">
        <v>589</v>
      </c>
      <c r="L1033" s="408" t="str">
        <f t="shared" si="71"/>
        <v/>
      </c>
      <c r="M1033" s="459" t="str">
        <f t="shared" si="66"/>
        <v/>
      </c>
      <c r="N1033" s="344"/>
      <c r="O1033" s="344"/>
      <c r="P1033" s="82"/>
    </row>
    <row r="1034" spans="3:16" ht="14.25" customHeight="1" x14ac:dyDescent="0.15">
      <c r="C1034" s="362">
        <f t="shared" si="72"/>
        <v>973</v>
      </c>
      <c r="D1034" s="47" t="str">
        <f t="shared" si="65"/>
        <v/>
      </c>
      <c r="E1034" s="526"/>
      <c r="F1034" s="447"/>
      <c r="G1034" s="345"/>
      <c r="H1034" s="447"/>
      <c r="I1034" s="411"/>
      <c r="J1034" s="15" t="s">
        <v>589</v>
      </c>
      <c r="K1034" s="15" t="s">
        <v>589</v>
      </c>
      <c r="L1034" s="408" t="str">
        <f t="shared" si="71"/>
        <v/>
      </c>
      <c r="M1034" s="459" t="str">
        <f t="shared" si="66"/>
        <v/>
      </c>
      <c r="N1034" s="344"/>
      <c r="O1034" s="344"/>
      <c r="P1034" s="82"/>
    </row>
    <row r="1035" spans="3:16" ht="14.25" customHeight="1" x14ac:dyDescent="0.15">
      <c r="C1035" s="362">
        <f t="shared" si="72"/>
        <v>974</v>
      </c>
      <c r="D1035" s="47" t="str">
        <f t="shared" si="65"/>
        <v/>
      </c>
      <c r="E1035" s="526"/>
      <c r="F1035" s="447"/>
      <c r="G1035" s="345"/>
      <c r="H1035" s="447"/>
      <c r="I1035" s="411"/>
      <c r="J1035" s="15" t="s">
        <v>589</v>
      </c>
      <c r="K1035" s="15" t="s">
        <v>589</v>
      </c>
      <c r="L1035" s="408" t="str">
        <f t="shared" si="71"/>
        <v/>
      </c>
      <c r="M1035" s="459" t="str">
        <f t="shared" si="66"/>
        <v/>
      </c>
      <c r="N1035" s="344"/>
      <c r="O1035" s="344"/>
      <c r="P1035" s="82"/>
    </row>
    <row r="1036" spans="3:16" ht="14.25" customHeight="1" x14ac:dyDescent="0.15">
      <c r="C1036" s="362">
        <f t="shared" si="72"/>
        <v>975</v>
      </c>
      <c r="D1036" s="47" t="str">
        <f t="shared" si="65"/>
        <v/>
      </c>
      <c r="E1036" s="526"/>
      <c r="F1036" s="447"/>
      <c r="G1036" s="345"/>
      <c r="H1036" s="447"/>
      <c r="I1036" s="411"/>
      <c r="J1036" s="15" t="s">
        <v>589</v>
      </c>
      <c r="K1036" s="15" t="s">
        <v>589</v>
      </c>
      <c r="L1036" s="408" t="str">
        <f t="shared" si="71"/>
        <v/>
      </c>
      <c r="M1036" s="459" t="str">
        <f t="shared" si="66"/>
        <v/>
      </c>
      <c r="N1036" s="344"/>
      <c r="O1036" s="344"/>
      <c r="P1036" s="82"/>
    </row>
    <row r="1037" spans="3:16" ht="14.25" customHeight="1" x14ac:dyDescent="0.15">
      <c r="C1037" s="362">
        <f t="shared" si="72"/>
        <v>976</v>
      </c>
      <c r="D1037" s="47" t="str">
        <f t="shared" si="65"/>
        <v/>
      </c>
      <c r="E1037" s="526"/>
      <c r="F1037" s="447"/>
      <c r="G1037" s="345"/>
      <c r="H1037" s="447"/>
      <c r="I1037" s="411"/>
      <c r="J1037" s="15" t="s">
        <v>589</v>
      </c>
      <c r="K1037" s="15" t="s">
        <v>589</v>
      </c>
      <c r="L1037" s="408" t="str">
        <f t="shared" si="71"/>
        <v/>
      </c>
      <c r="M1037" s="459" t="str">
        <f t="shared" si="66"/>
        <v/>
      </c>
      <c r="N1037" s="344"/>
      <c r="O1037" s="344"/>
      <c r="P1037" s="82"/>
    </row>
    <row r="1038" spans="3:16" ht="14.25" customHeight="1" x14ac:dyDescent="0.15">
      <c r="C1038" s="362">
        <f t="shared" si="72"/>
        <v>977</v>
      </c>
      <c r="D1038" s="47" t="str">
        <f t="shared" si="65"/>
        <v/>
      </c>
      <c r="E1038" s="526"/>
      <c r="F1038" s="447"/>
      <c r="G1038" s="345"/>
      <c r="H1038" s="447"/>
      <c r="I1038" s="411"/>
      <c r="J1038" s="15" t="s">
        <v>589</v>
      </c>
      <c r="K1038" s="15" t="s">
        <v>589</v>
      </c>
      <c r="L1038" s="408" t="str">
        <f t="shared" si="71"/>
        <v/>
      </c>
      <c r="M1038" s="459" t="str">
        <f t="shared" si="66"/>
        <v/>
      </c>
      <c r="N1038" s="344"/>
      <c r="O1038" s="344"/>
      <c r="P1038" s="82"/>
    </row>
    <row r="1039" spans="3:16" ht="14.25" customHeight="1" x14ac:dyDescent="0.15">
      <c r="C1039" s="362">
        <f t="shared" si="72"/>
        <v>978</v>
      </c>
      <c r="D1039" s="47" t="str">
        <f t="shared" si="65"/>
        <v/>
      </c>
      <c r="E1039" s="526"/>
      <c r="F1039" s="447"/>
      <c r="G1039" s="345"/>
      <c r="H1039" s="447"/>
      <c r="I1039" s="411"/>
      <c r="J1039" s="15" t="s">
        <v>589</v>
      </c>
      <c r="K1039" s="15" t="s">
        <v>589</v>
      </c>
      <c r="L1039" s="408" t="str">
        <f t="shared" si="71"/>
        <v/>
      </c>
      <c r="M1039" s="459" t="str">
        <f t="shared" si="66"/>
        <v/>
      </c>
      <c r="N1039" s="344"/>
      <c r="O1039" s="344"/>
      <c r="P1039" s="82"/>
    </row>
    <row r="1040" spans="3:16" ht="14.25" customHeight="1" x14ac:dyDescent="0.15">
      <c r="C1040" s="362">
        <f t="shared" si="72"/>
        <v>979</v>
      </c>
      <c r="D1040" s="47" t="str">
        <f t="shared" si="65"/>
        <v/>
      </c>
      <c r="E1040" s="526"/>
      <c r="F1040" s="447"/>
      <c r="G1040" s="345"/>
      <c r="H1040" s="447"/>
      <c r="I1040" s="411"/>
      <c r="J1040" s="15" t="s">
        <v>589</v>
      </c>
      <c r="K1040" s="15" t="s">
        <v>589</v>
      </c>
      <c r="L1040" s="408" t="str">
        <f t="shared" si="71"/>
        <v/>
      </c>
      <c r="M1040" s="459" t="str">
        <f t="shared" si="66"/>
        <v/>
      </c>
      <c r="N1040" s="344"/>
      <c r="O1040" s="344"/>
      <c r="P1040" s="82"/>
    </row>
    <row r="1041" spans="3:16" ht="14.25" customHeight="1" x14ac:dyDescent="0.15">
      <c r="C1041" s="362">
        <f t="shared" si="72"/>
        <v>980</v>
      </c>
      <c r="D1041" s="47" t="str">
        <f t="shared" si="65"/>
        <v/>
      </c>
      <c r="E1041" s="526"/>
      <c r="F1041" s="447"/>
      <c r="G1041" s="345"/>
      <c r="H1041" s="447"/>
      <c r="I1041" s="411"/>
      <c r="J1041" s="15" t="s">
        <v>589</v>
      </c>
      <c r="K1041" s="15" t="s">
        <v>589</v>
      </c>
      <c r="L1041" s="408" t="str">
        <f t="shared" si="71"/>
        <v/>
      </c>
      <c r="M1041" s="459" t="str">
        <f t="shared" si="66"/>
        <v/>
      </c>
      <c r="N1041" s="344"/>
      <c r="O1041" s="344"/>
      <c r="P1041" s="82"/>
    </row>
    <row r="1042" spans="3:16" ht="14.25" customHeight="1" x14ac:dyDescent="0.15">
      <c r="C1042" s="362">
        <f t="shared" si="72"/>
        <v>981</v>
      </c>
      <c r="D1042" s="47" t="str">
        <f t="shared" si="65"/>
        <v/>
      </c>
      <c r="E1042" s="526"/>
      <c r="F1042" s="447"/>
      <c r="G1042" s="345"/>
      <c r="H1042" s="447"/>
      <c r="I1042" s="411"/>
      <c r="J1042" s="15" t="s">
        <v>589</v>
      </c>
      <c r="K1042" s="15" t="s">
        <v>589</v>
      </c>
      <c r="L1042" s="408" t="str">
        <f t="shared" si="71"/>
        <v/>
      </c>
      <c r="M1042" s="459" t="str">
        <f t="shared" si="66"/>
        <v/>
      </c>
      <c r="N1042" s="344"/>
      <c r="O1042" s="344"/>
      <c r="P1042" s="82"/>
    </row>
    <row r="1043" spans="3:16" ht="14.25" customHeight="1" x14ac:dyDescent="0.15">
      <c r="C1043" s="362">
        <f t="shared" si="72"/>
        <v>982</v>
      </c>
      <c r="D1043" s="47" t="str">
        <f t="shared" si="65"/>
        <v/>
      </c>
      <c r="E1043" s="526"/>
      <c r="F1043" s="447"/>
      <c r="G1043" s="345"/>
      <c r="H1043" s="447"/>
      <c r="I1043" s="411"/>
      <c r="J1043" s="15" t="s">
        <v>589</v>
      </c>
      <c r="K1043" s="15" t="s">
        <v>589</v>
      </c>
      <c r="L1043" s="408" t="str">
        <f t="shared" si="71"/>
        <v/>
      </c>
      <c r="M1043" s="459" t="str">
        <f t="shared" si="66"/>
        <v/>
      </c>
      <c r="N1043" s="344"/>
      <c r="O1043" s="344"/>
      <c r="P1043" s="82"/>
    </row>
    <row r="1044" spans="3:16" ht="14.25" customHeight="1" x14ac:dyDescent="0.15">
      <c r="C1044" s="362">
        <f t="shared" si="72"/>
        <v>983</v>
      </c>
      <c r="D1044" s="47" t="str">
        <f t="shared" si="65"/>
        <v/>
      </c>
      <c r="E1044" s="526"/>
      <c r="F1044" s="447"/>
      <c r="G1044" s="345"/>
      <c r="H1044" s="447"/>
      <c r="I1044" s="411"/>
      <c r="J1044" s="15" t="s">
        <v>589</v>
      </c>
      <c r="K1044" s="15" t="s">
        <v>589</v>
      </c>
      <c r="L1044" s="408" t="str">
        <f t="shared" si="71"/>
        <v/>
      </c>
      <c r="M1044" s="459" t="str">
        <f t="shared" si="66"/>
        <v/>
      </c>
      <c r="N1044" s="344"/>
      <c r="O1044" s="344"/>
      <c r="P1044" s="82"/>
    </row>
    <row r="1045" spans="3:16" ht="14.25" customHeight="1" x14ac:dyDescent="0.15">
      <c r="C1045" s="362">
        <f t="shared" si="72"/>
        <v>984</v>
      </c>
      <c r="D1045" s="47" t="str">
        <f t="shared" si="65"/>
        <v/>
      </c>
      <c r="E1045" s="526"/>
      <c r="F1045" s="447"/>
      <c r="G1045" s="345"/>
      <c r="H1045" s="447"/>
      <c r="I1045" s="411"/>
      <c r="J1045" s="15" t="s">
        <v>589</v>
      </c>
      <c r="K1045" s="15" t="s">
        <v>589</v>
      </c>
      <c r="L1045" s="408" t="str">
        <f t="shared" si="71"/>
        <v/>
      </c>
      <c r="M1045" s="459" t="str">
        <f t="shared" si="66"/>
        <v/>
      </c>
      <c r="N1045" s="344"/>
      <c r="O1045" s="344"/>
      <c r="P1045" s="82"/>
    </row>
    <row r="1046" spans="3:16" ht="14.25" customHeight="1" x14ac:dyDescent="0.15">
      <c r="C1046" s="362">
        <f t="shared" si="72"/>
        <v>985</v>
      </c>
      <c r="D1046" s="47" t="str">
        <f t="shared" si="65"/>
        <v/>
      </c>
      <c r="E1046" s="526"/>
      <c r="F1046" s="447"/>
      <c r="G1046" s="345"/>
      <c r="H1046" s="447"/>
      <c r="I1046" s="411"/>
      <c r="J1046" s="15" t="s">
        <v>589</v>
      </c>
      <c r="K1046" s="15" t="s">
        <v>589</v>
      </c>
      <c r="L1046" s="408" t="str">
        <f t="shared" si="71"/>
        <v/>
      </c>
      <c r="M1046" s="459" t="str">
        <f t="shared" si="66"/>
        <v/>
      </c>
      <c r="N1046" s="344"/>
      <c r="O1046" s="344"/>
      <c r="P1046" s="82"/>
    </row>
    <row r="1047" spans="3:16" ht="14.25" customHeight="1" x14ac:dyDescent="0.15">
      <c r="C1047" s="362">
        <f t="shared" si="72"/>
        <v>986</v>
      </c>
      <c r="D1047" s="47" t="str">
        <f t="shared" si="65"/>
        <v/>
      </c>
      <c r="E1047" s="526"/>
      <c r="F1047" s="447"/>
      <c r="G1047" s="345"/>
      <c r="H1047" s="447"/>
      <c r="I1047" s="411"/>
      <c r="J1047" s="15" t="s">
        <v>589</v>
      </c>
      <c r="K1047" s="15" t="s">
        <v>589</v>
      </c>
      <c r="L1047" s="408" t="str">
        <f t="shared" si="71"/>
        <v/>
      </c>
      <c r="M1047" s="459" t="str">
        <f t="shared" si="66"/>
        <v/>
      </c>
      <c r="N1047" s="344"/>
      <c r="O1047" s="344"/>
      <c r="P1047" s="82"/>
    </row>
    <row r="1048" spans="3:16" ht="14.25" customHeight="1" x14ac:dyDescent="0.15">
      <c r="C1048" s="362">
        <f t="shared" si="72"/>
        <v>987</v>
      </c>
      <c r="D1048" s="47" t="str">
        <f t="shared" si="65"/>
        <v/>
      </c>
      <c r="E1048" s="526"/>
      <c r="F1048" s="447"/>
      <c r="G1048" s="345"/>
      <c r="H1048" s="447"/>
      <c r="I1048" s="411"/>
      <c r="J1048" s="15" t="s">
        <v>589</v>
      </c>
      <c r="K1048" s="15" t="s">
        <v>589</v>
      </c>
      <c r="L1048" s="408" t="str">
        <f t="shared" si="71"/>
        <v/>
      </c>
      <c r="M1048" s="459" t="str">
        <f t="shared" si="66"/>
        <v/>
      </c>
      <c r="N1048" s="344"/>
      <c r="O1048" s="344"/>
      <c r="P1048" s="82"/>
    </row>
    <row r="1049" spans="3:16" ht="14.25" customHeight="1" x14ac:dyDescent="0.15">
      <c r="C1049" s="362">
        <f t="shared" si="72"/>
        <v>988</v>
      </c>
      <c r="D1049" s="47" t="str">
        <f t="shared" si="65"/>
        <v/>
      </c>
      <c r="E1049" s="526"/>
      <c r="F1049" s="447"/>
      <c r="G1049" s="345"/>
      <c r="H1049" s="447"/>
      <c r="I1049" s="411"/>
      <c r="J1049" s="15" t="s">
        <v>589</v>
      </c>
      <c r="K1049" s="15" t="s">
        <v>589</v>
      </c>
      <c r="L1049" s="408" t="str">
        <f t="shared" si="71"/>
        <v/>
      </c>
      <c r="M1049" s="459" t="str">
        <f t="shared" si="66"/>
        <v/>
      </c>
      <c r="N1049" s="344"/>
      <c r="O1049" s="344"/>
      <c r="P1049" s="82"/>
    </row>
    <row r="1050" spans="3:16" ht="14.25" customHeight="1" x14ac:dyDescent="0.15">
      <c r="C1050" s="362">
        <f t="shared" si="72"/>
        <v>989</v>
      </c>
      <c r="D1050" s="47" t="str">
        <f t="shared" si="65"/>
        <v/>
      </c>
      <c r="E1050" s="526"/>
      <c r="F1050" s="447"/>
      <c r="G1050" s="345"/>
      <c r="H1050" s="447"/>
      <c r="I1050" s="411"/>
      <c r="J1050" s="15" t="s">
        <v>589</v>
      </c>
      <c r="K1050" s="15" t="s">
        <v>589</v>
      </c>
      <c r="L1050" s="408" t="str">
        <f t="shared" si="71"/>
        <v/>
      </c>
      <c r="M1050" s="459" t="str">
        <f t="shared" si="66"/>
        <v/>
      </c>
      <c r="N1050" s="344"/>
      <c r="O1050" s="344"/>
      <c r="P1050" s="82"/>
    </row>
    <row r="1051" spans="3:16" ht="14.25" customHeight="1" x14ac:dyDescent="0.15">
      <c r="C1051" s="362">
        <f t="shared" si="72"/>
        <v>990</v>
      </c>
      <c r="D1051" s="47" t="str">
        <f t="shared" si="65"/>
        <v/>
      </c>
      <c r="E1051" s="526"/>
      <c r="F1051" s="447"/>
      <c r="G1051" s="345"/>
      <c r="H1051" s="447"/>
      <c r="I1051" s="411"/>
      <c r="J1051" s="15" t="s">
        <v>589</v>
      </c>
      <c r="K1051" s="15" t="s">
        <v>589</v>
      </c>
      <c r="L1051" s="408" t="str">
        <f t="shared" si="71"/>
        <v/>
      </c>
      <c r="M1051" s="459" t="str">
        <f t="shared" si="66"/>
        <v/>
      </c>
      <c r="N1051" s="344"/>
      <c r="O1051" s="344"/>
      <c r="P1051" s="82"/>
    </row>
    <row r="1052" spans="3:16" ht="14.25" customHeight="1" x14ac:dyDescent="0.15">
      <c r="C1052" s="362">
        <f t="shared" si="72"/>
        <v>991</v>
      </c>
      <c r="D1052" s="47" t="str">
        <f t="shared" si="65"/>
        <v/>
      </c>
      <c r="E1052" s="526"/>
      <c r="F1052" s="447"/>
      <c r="G1052" s="345"/>
      <c r="H1052" s="447"/>
      <c r="I1052" s="411"/>
      <c r="J1052" s="15" t="s">
        <v>589</v>
      </c>
      <c r="K1052" s="15" t="s">
        <v>589</v>
      </c>
      <c r="L1052" s="408" t="str">
        <f t="shared" si="71"/>
        <v/>
      </c>
      <c r="M1052" s="459" t="str">
        <f t="shared" si="66"/>
        <v/>
      </c>
      <c r="N1052" s="344"/>
      <c r="O1052" s="344"/>
      <c r="P1052" s="82"/>
    </row>
    <row r="1053" spans="3:16" ht="14.25" customHeight="1" x14ac:dyDescent="0.15">
      <c r="C1053" s="362">
        <f t="shared" si="72"/>
        <v>992</v>
      </c>
      <c r="D1053" s="47" t="str">
        <f t="shared" si="65"/>
        <v/>
      </c>
      <c r="E1053" s="526"/>
      <c r="F1053" s="447"/>
      <c r="G1053" s="345"/>
      <c r="H1053" s="447"/>
      <c r="I1053" s="411"/>
      <c r="J1053" s="15" t="s">
        <v>589</v>
      </c>
      <c r="K1053" s="15" t="s">
        <v>589</v>
      </c>
      <c r="L1053" s="408" t="str">
        <f t="shared" si="71"/>
        <v/>
      </c>
      <c r="M1053" s="459" t="str">
        <f t="shared" si="66"/>
        <v/>
      </c>
      <c r="N1053" s="344"/>
      <c r="O1053" s="344"/>
      <c r="P1053" s="82"/>
    </row>
    <row r="1054" spans="3:16" ht="14.25" customHeight="1" x14ac:dyDescent="0.15">
      <c r="C1054" s="362">
        <f t="shared" si="72"/>
        <v>993</v>
      </c>
      <c r="D1054" s="47" t="str">
        <f t="shared" si="65"/>
        <v/>
      </c>
      <c r="E1054" s="526"/>
      <c r="F1054" s="447"/>
      <c r="G1054" s="345"/>
      <c r="H1054" s="447"/>
      <c r="I1054" s="411"/>
      <c r="J1054" s="15" t="s">
        <v>589</v>
      </c>
      <c r="K1054" s="15" t="s">
        <v>589</v>
      </c>
      <c r="L1054" s="408" t="str">
        <f t="shared" si="71"/>
        <v/>
      </c>
      <c r="M1054" s="459" t="str">
        <f t="shared" si="66"/>
        <v/>
      </c>
      <c r="N1054" s="344"/>
      <c r="O1054" s="344"/>
      <c r="P1054" s="82"/>
    </row>
    <row r="1055" spans="3:16" ht="14.25" customHeight="1" x14ac:dyDescent="0.15">
      <c r="C1055" s="362">
        <f t="shared" si="72"/>
        <v>994</v>
      </c>
      <c r="D1055" s="47" t="str">
        <f t="shared" si="65"/>
        <v/>
      </c>
      <c r="E1055" s="526"/>
      <c r="F1055" s="447"/>
      <c r="G1055" s="345"/>
      <c r="H1055" s="447"/>
      <c r="I1055" s="411"/>
      <c r="J1055" s="15" t="s">
        <v>589</v>
      </c>
      <c r="K1055" s="15" t="s">
        <v>589</v>
      </c>
      <c r="L1055" s="408" t="str">
        <f t="shared" si="71"/>
        <v/>
      </c>
      <c r="M1055" s="459" t="str">
        <f t="shared" si="66"/>
        <v/>
      </c>
      <c r="N1055" s="344"/>
      <c r="O1055" s="344"/>
      <c r="P1055" s="82"/>
    </row>
    <row r="1056" spans="3:16" ht="14.25" customHeight="1" x14ac:dyDescent="0.15">
      <c r="C1056" s="362">
        <f t="shared" si="72"/>
        <v>995</v>
      </c>
      <c r="D1056" s="47" t="str">
        <f t="shared" si="65"/>
        <v/>
      </c>
      <c r="E1056" s="526"/>
      <c r="F1056" s="447"/>
      <c r="G1056" s="345"/>
      <c r="H1056" s="447"/>
      <c r="I1056" s="411"/>
      <c r="J1056" s="15" t="s">
        <v>589</v>
      </c>
      <c r="K1056" s="15" t="s">
        <v>589</v>
      </c>
      <c r="L1056" s="408" t="str">
        <f t="shared" si="71"/>
        <v/>
      </c>
      <c r="M1056" s="459" t="str">
        <f t="shared" si="66"/>
        <v/>
      </c>
      <c r="N1056" s="344"/>
      <c r="O1056" s="344"/>
      <c r="P1056" s="82"/>
    </row>
    <row r="1057" spans="3:16" ht="14.25" customHeight="1" x14ac:dyDescent="0.15">
      <c r="C1057" s="362">
        <f t="shared" si="72"/>
        <v>996</v>
      </c>
      <c r="D1057" s="47" t="str">
        <f t="shared" si="65"/>
        <v/>
      </c>
      <c r="E1057" s="526"/>
      <c r="F1057" s="447"/>
      <c r="G1057" s="345"/>
      <c r="H1057" s="447"/>
      <c r="I1057" s="411"/>
      <c r="J1057" s="15" t="s">
        <v>589</v>
      </c>
      <c r="K1057" s="15" t="s">
        <v>589</v>
      </c>
      <c r="L1057" s="408" t="str">
        <f t="shared" si="71"/>
        <v/>
      </c>
      <c r="M1057" s="459" t="str">
        <f t="shared" si="66"/>
        <v/>
      </c>
      <c r="N1057" s="344"/>
      <c r="O1057" s="344"/>
      <c r="P1057" s="82"/>
    </row>
    <row r="1058" spans="3:16" ht="14.25" customHeight="1" x14ac:dyDescent="0.15">
      <c r="C1058" s="362">
        <f t="shared" si="72"/>
        <v>997</v>
      </c>
      <c r="D1058" s="47" t="str">
        <f t="shared" si="65"/>
        <v/>
      </c>
      <c r="E1058" s="526"/>
      <c r="F1058" s="447"/>
      <c r="G1058" s="345"/>
      <c r="H1058" s="447"/>
      <c r="I1058" s="411"/>
      <c r="J1058" s="15" t="s">
        <v>589</v>
      </c>
      <c r="K1058" s="15" t="s">
        <v>589</v>
      </c>
      <c r="L1058" s="408" t="str">
        <f t="shared" si="71"/>
        <v/>
      </c>
      <c r="M1058" s="459" t="str">
        <f t="shared" si="66"/>
        <v/>
      </c>
      <c r="N1058" s="344"/>
      <c r="O1058" s="344"/>
      <c r="P1058" s="82"/>
    </row>
    <row r="1059" spans="3:16" ht="14.25" customHeight="1" x14ac:dyDescent="0.15">
      <c r="C1059" s="362">
        <f t="shared" si="72"/>
        <v>998</v>
      </c>
      <c r="D1059" s="47" t="str">
        <f t="shared" si="65"/>
        <v/>
      </c>
      <c r="E1059" s="526"/>
      <c r="F1059" s="447"/>
      <c r="G1059" s="345"/>
      <c r="H1059" s="447"/>
      <c r="I1059" s="411"/>
      <c r="J1059" s="15" t="s">
        <v>589</v>
      </c>
      <c r="K1059" s="15" t="s">
        <v>589</v>
      </c>
      <c r="L1059" s="408" t="str">
        <f t="shared" si="71"/>
        <v/>
      </c>
      <c r="M1059" s="459" t="str">
        <f t="shared" si="66"/>
        <v/>
      </c>
      <c r="N1059" s="344"/>
      <c r="O1059" s="344"/>
      <c r="P1059" s="82"/>
    </row>
    <row r="1060" spans="3:16" ht="14.25" customHeight="1" x14ac:dyDescent="0.15">
      <c r="C1060" s="362">
        <f t="shared" si="72"/>
        <v>999</v>
      </c>
      <c r="D1060" s="47" t="str">
        <f t="shared" si="65"/>
        <v/>
      </c>
      <c r="E1060" s="526"/>
      <c r="F1060" s="447"/>
      <c r="G1060" s="345"/>
      <c r="H1060" s="447"/>
      <c r="I1060" s="411"/>
      <c r="J1060" s="15" t="s">
        <v>589</v>
      </c>
      <c r="K1060" s="15" t="s">
        <v>589</v>
      </c>
      <c r="L1060" s="408" t="str">
        <f t="shared" ref="L1060:L1082" si="73">IF(K1060="","",J1060*K1060)</f>
        <v/>
      </c>
      <c r="M1060" s="459" t="str">
        <f t="shared" si="66"/>
        <v/>
      </c>
      <c r="N1060" s="344"/>
      <c r="O1060" s="344"/>
      <c r="P1060" s="82"/>
    </row>
    <row r="1061" spans="3:16" ht="14.25" customHeight="1" x14ac:dyDescent="0.15">
      <c r="C1061" s="362">
        <f t="shared" si="72"/>
        <v>1000</v>
      </c>
      <c r="D1061" s="47" t="str">
        <f t="shared" si="65"/>
        <v/>
      </c>
      <c r="E1061" s="526"/>
      <c r="F1061" s="447"/>
      <c r="G1061" s="345"/>
      <c r="H1061" s="447"/>
      <c r="I1061" s="411"/>
      <c r="J1061" s="15" t="s">
        <v>589</v>
      </c>
      <c r="K1061" s="15" t="s">
        <v>589</v>
      </c>
      <c r="L1061" s="408" t="str">
        <f t="shared" si="73"/>
        <v/>
      </c>
      <c r="M1061" s="459" t="str">
        <f t="shared" si="66"/>
        <v/>
      </c>
      <c r="N1061" s="344"/>
      <c r="O1061" s="344"/>
      <c r="P1061" s="82"/>
    </row>
    <row r="1062" spans="3:16" ht="14.25" customHeight="1" x14ac:dyDescent="0.15">
      <c r="C1062" s="362">
        <f t="shared" si="72"/>
        <v>1001</v>
      </c>
      <c r="D1062" s="47" t="str">
        <f t="shared" si="65"/>
        <v/>
      </c>
      <c r="E1062" s="526"/>
      <c r="F1062" s="447"/>
      <c r="G1062" s="345"/>
      <c r="H1062" s="447"/>
      <c r="I1062" s="411"/>
      <c r="J1062" s="15" t="s">
        <v>589</v>
      </c>
      <c r="K1062" s="15" t="s">
        <v>589</v>
      </c>
      <c r="L1062" s="408" t="str">
        <f t="shared" si="73"/>
        <v/>
      </c>
      <c r="M1062" s="459" t="str">
        <f t="shared" si="66"/>
        <v/>
      </c>
      <c r="N1062" s="344"/>
      <c r="O1062" s="344"/>
      <c r="P1062" s="82"/>
    </row>
    <row r="1063" spans="3:16" ht="14.25" customHeight="1" x14ac:dyDescent="0.15">
      <c r="C1063" s="362">
        <f t="shared" si="72"/>
        <v>1002</v>
      </c>
      <c r="D1063" s="47" t="str">
        <f t="shared" si="65"/>
        <v/>
      </c>
      <c r="E1063" s="526"/>
      <c r="F1063" s="447"/>
      <c r="G1063" s="345"/>
      <c r="H1063" s="447"/>
      <c r="I1063" s="411"/>
      <c r="J1063" s="15" t="s">
        <v>589</v>
      </c>
      <c r="K1063" s="15" t="s">
        <v>589</v>
      </c>
      <c r="L1063" s="408" t="str">
        <f t="shared" si="73"/>
        <v/>
      </c>
      <c r="M1063" s="459" t="str">
        <f t="shared" si="66"/>
        <v/>
      </c>
      <c r="N1063" s="344"/>
      <c r="O1063" s="344"/>
      <c r="P1063" s="82"/>
    </row>
    <row r="1064" spans="3:16" ht="14.25" customHeight="1" x14ac:dyDescent="0.15">
      <c r="C1064" s="362">
        <f t="shared" si="72"/>
        <v>1003</v>
      </c>
      <c r="D1064" s="47" t="str">
        <f t="shared" si="65"/>
        <v/>
      </c>
      <c r="E1064" s="526"/>
      <c r="F1064" s="447"/>
      <c r="G1064" s="345"/>
      <c r="H1064" s="447"/>
      <c r="I1064" s="411"/>
      <c r="J1064" s="15" t="s">
        <v>589</v>
      </c>
      <c r="K1064" s="15" t="s">
        <v>589</v>
      </c>
      <c r="L1064" s="408" t="str">
        <f t="shared" si="73"/>
        <v/>
      </c>
      <c r="M1064" s="459" t="str">
        <f t="shared" si="66"/>
        <v/>
      </c>
      <c r="N1064" s="344"/>
      <c r="O1064" s="344"/>
      <c r="P1064" s="82"/>
    </row>
    <row r="1065" spans="3:16" ht="14.25" customHeight="1" x14ac:dyDescent="0.15">
      <c r="C1065" s="362">
        <f t="shared" si="72"/>
        <v>1004</v>
      </c>
      <c r="D1065" s="47" t="str">
        <f t="shared" si="65"/>
        <v/>
      </c>
      <c r="E1065" s="526"/>
      <c r="F1065" s="447"/>
      <c r="G1065" s="345"/>
      <c r="H1065" s="447"/>
      <c r="I1065" s="411"/>
      <c r="J1065" s="15" t="s">
        <v>589</v>
      </c>
      <c r="K1065" s="15" t="s">
        <v>589</v>
      </c>
      <c r="L1065" s="408" t="str">
        <f t="shared" si="73"/>
        <v/>
      </c>
      <c r="M1065" s="459" t="str">
        <f t="shared" si="66"/>
        <v/>
      </c>
      <c r="N1065" s="344"/>
      <c r="O1065" s="344"/>
      <c r="P1065" s="82"/>
    </row>
    <row r="1066" spans="3:16" ht="14.25" customHeight="1" x14ac:dyDescent="0.15">
      <c r="C1066" s="362">
        <f t="shared" si="72"/>
        <v>1005</v>
      </c>
      <c r="D1066" s="47" t="str">
        <f t="shared" si="65"/>
        <v/>
      </c>
      <c r="E1066" s="526"/>
      <c r="F1066" s="447"/>
      <c r="G1066" s="345"/>
      <c r="H1066" s="447"/>
      <c r="I1066" s="411"/>
      <c r="J1066" s="15" t="s">
        <v>589</v>
      </c>
      <c r="K1066" s="15" t="s">
        <v>589</v>
      </c>
      <c r="L1066" s="408" t="str">
        <f t="shared" si="73"/>
        <v/>
      </c>
      <c r="M1066" s="459" t="str">
        <f t="shared" si="66"/>
        <v/>
      </c>
      <c r="N1066" s="344"/>
      <c r="O1066" s="344"/>
      <c r="P1066" s="82"/>
    </row>
    <row r="1067" spans="3:16" ht="14.25" customHeight="1" x14ac:dyDescent="0.15">
      <c r="C1067" s="362">
        <f t="shared" si="72"/>
        <v>1006</v>
      </c>
      <c r="D1067" s="47" t="str">
        <f t="shared" si="65"/>
        <v/>
      </c>
      <c r="E1067" s="526"/>
      <c r="F1067" s="447"/>
      <c r="G1067" s="345"/>
      <c r="H1067" s="447"/>
      <c r="I1067" s="411"/>
      <c r="J1067" s="15" t="s">
        <v>589</v>
      </c>
      <c r="K1067" s="15" t="s">
        <v>589</v>
      </c>
      <c r="L1067" s="408" t="str">
        <f t="shared" si="73"/>
        <v/>
      </c>
      <c r="M1067" s="459" t="str">
        <f t="shared" si="66"/>
        <v/>
      </c>
      <c r="N1067" s="344"/>
      <c r="O1067" s="344"/>
      <c r="P1067" s="82"/>
    </row>
    <row r="1068" spans="3:16" ht="14.25" customHeight="1" x14ac:dyDescent="0.15">
      <c r="C1068" s="362">
        <f t="shared" si="72"/>
        <v>1007</v>
      </c>
      <c r="D1068" s="47" t="str">
        <f t="shared" si="65"/>
        <v/>
      </c>
      <c r="E1068" s="526"/>
      <c r="F1068" s="447"/>
      <c r="G1068" s="345"/>
      <c r="H1068" s="447"/>
      <c r="I1068" s="411"/>
      <c r="J1068" s="15" t="s">
        <v>589</v>
      </c>
      <c r="K1068" s="15" t="s">
        <v>589</v>
      </c>
      <c r="L1068" s="408" t="str">
        <f t="shared" si="73"/>
        <v/>
      </c>
      <c r="M1068" s="459" t="str">
        <f t="shared" si="66"/>
        <v/>
      </c>
      <c r="N1068" s="344"/>
      <c r="O1068" s="344"/>
      <c r="P1068" s="82"/>
    </row>
    <row r="1069" spans="3:16" ht="14.25" customHeight="1" x14ac:dyDescent="0.15">
      <c r="C1069" s="362">
        <f t="shared" si="72"/>
        <v>1008</v>
      </c>
      <c r="D1069" s="47" t="str">
        <f t="shared" si="65"/>
        <v/>
      </c>
      <c r="E1069" s="526"/>
      <c r="F1069" s="447"/>
      <c r="G1069" s="345"/>
      <c r="H1069" s="447"/>
      <c r="I1069" s="411"/>
      <c r="J1069" s="15" t="s">
        <v>589</v>
      </c>
      <c r="K1069" s="15" t="s">
        <v>589</v>
      </c>
      <c r="L1069" s="408" t="str">
        <f t="shared" si="73"/>
        <v/>
      </c>
      <c r="M1069" s="459" t="str">
        <f t="shared" si="66"/>
        <v/>
      </c>
      <c r="N1069" s="344"/>
      <c r="O1069" s="344"/>
      <c r="P1069" s="82"/>
    </row>
    <row r="1070" spans="3:16" ht="14.25" customHeight="1" x14ac:dyDescent="0.15">
      <c r="C1070" s="362">
        <f t="shared" si="72"/>
        <v>1009</v>
      </c>
      <c r="D1070" s="47" t="str">
        <f t="shared" si="65"/>
        <v/>
      </c>
      <c r="E1070" s="526"/>
      <c r="F1070" s="447"/>
      <c r="G1070" s="345"/>
      <c r="H1070" s="447"/>
      <c r="I1070" s="411"/>
      <c r="J1070" s="15" t="s">
        <v>589</v>
      </c>
      <c r="K1070" s="15" t="s">
        <v>589</v>
      </c>
      <c r="L1070" s="408" t="str">
        <f t="shared" si="73"/>
        <v/>
      </c>
      <c r="M1070" s="459" t="str">
        <f t="shared" si="66"/>
        <v/>
      </c>
      <c r="N1070" s="344"/>
      <c r="O1070" s="344"/>
      <c r="P1070" s="82"/>
    </row>
    <row r="1071" spans="3:16" ht="14.25" customHeight="1" x14ac:dyDescent="0.15">
      <c r="C1071" s="362">
        <f t="shared" si="72"/>
        <v>1010</v>
      </c>
      <c r="D1071" s="47" t="str">
        <f t="shared" si="65"/>
        <v/>
      </c>
      <c r="E1071" s="526"/>
      <c r="F1071" s="447"/>
      <c r="G1071" s="345"/>
      <c r="H1071" s="447"/>
      <c r="I1071" s="411"/>
      <c r="J1071" s="15" t="s">
        <v>589</v>
      </c>
      <c r="K1071" s="15" t="s">
        <v>589</v>
      </c>
      <c r="L1071" s="408" t="str">
        <f t="shared" si="73"/>
        <v/>
      </c>
      <c r="M1071" s="459" t="str">
        <f t="shared" si="66"/>
        <v/>
      </c>
      <c r="N1071" s="344"/>
      <c r="O1071" s="344"/>
      <c r="P1071" s="82"/>
    </row>
    <row r="1072" spans="3:16" ht="14.25" customHeight="1" x14ac:dyDescent="0.15">
      <c r="C1072" s="362">
        <f t="shared" si="72"/>
        <v>1011</v>
      </c>
      <c r="D1072" s="47" t="str">
        <f t="shared" si="65"/>
        <v/>
      </c>
      <c r="E1072" s="526"/>
      <c r="F1072" s="447"/>
      <c r="G1072" s="345"/>
      <c r="H1072" s="447"/>
      <c r="I1072" s="411"/>
      <c r="J1072" s="15" t="s">
        <v>589</v>
      </c>
      <c r="K1072" s="15" t="s">
        <v>589</v>
      </c>
      <c r="L1072" s="408" t="str">
        <f t="shared" si="73"/>
        <v/>
      </c>
      <c r="M1072" s="459" t="str">
        <f t="shared" si="66"/>
        <v/>
      </c>
      <c r="N1072" s="344"/>
      <c r="O1072" s="344"/>
      <c r="P1072" s="82"/>
    </row>
    <row r="1073" spans="3:16" ht="14.25" customHeight="1" x14ac:dyDescent="0.15">
      <c r="C1073" s="362">
        <f t="shared" si="72"/>
        <v>1012</v>
      </c>
      <c r="D1073" s="47" t="str">
        <f t="shared" si="65"/>
        <v/>
      </c>
      <c r="E1073" s="526"/>
      <c r="F1073" s="447"/>
      <c r="G1073" s="345"/>
      <c r="H1073" s="447"/>
      <c r="I1073" s="411"/>
      <c r="J1073" s="15" t="s">
        <v>589</v>
      </c>
      <c r="K1073" s="15" t="s">
        <v>589</v>
      </c>
      <c r="L1073" s="408" t="str">
        <f t="shared" si="73"/>
        <v/>
      </c>
      <c r="M1073" s="459" t="str">
        <f t="shared" si="66"/>
        <v/>
      </c>
      <c r="N1073" s="344"/>
      <c r="O1073" s="344"/>
      <c r="P1073" s="82"/>
    </row>
    <row r="1074" spans="3:16" ht="14.25" customHeight="1" x14ac:dyDescent="0.15">
      <c r="C1074" s="362">
        <f t="shared" si="72"/>
        <v>1013</v>
      </c>
      <c r="D1074" s="47" t="str">
        <f t="shared" si="65"/>
        <v/>
      </c>
      <c r="E1074" s="526"/>
      <c r="F1074" s="447"/>
      <c r="G1074" s="345"/>
      <c r="H1074" s="447"/>
      <c r="I1074" s="411"/>
      <c r="J1074" s="15" t="s">
        <v>589</v>
      </c>
      <c r="K1074" s="15" t="s">
        <v>589</v>
      </c>
      <c r="L1074" s="408" t="str">
        <f t="shared" si="73"/>
        <v/>
      </c>
      <c r="M1074" s="459" t="str">
        <f t="shared" si="66"/>
        <v/>
      </c>
      <c r="N1074" s="344"/>
      <c r="O1074" s="344"/>
      <c r="P1074" s="82"/>
    </row>
    <row r="1075" spans="3:16" ht="14.25" customHeight="1" x14ac:dyDescent="0.15">
      <c r="C1075" s="362">
        <f t="shared" si="72"/>
        <v>1014</v>
      </c>
      <c r="D1075" s="47" t="str">
        <f t="shared" si="65"/>
        <v/>
      </c>
      <c r="E1075" s="526"/>
      <c r="F1075" s="447"/>
      <c r="G1075" s="345"/>
      <c r="H1075" s="447"/>
      <c r="I1075" s="411"/>
      <c r="J1075" s="15" t="s">
        <v>589</v>
      </c>
      <c r="K1075" s="15" t="s">
        <v>589</v>
      </c>
      <c r="L1075" s="408" t="str">
        <f t="shared" si="73"/>
        <v/>
      </c>
      <c r="M1075" s="459" t="str">
        <f t="shared" si="66"/>
        <v/>
      </c>
      <c r="N1075" s="344"/>
      <c r="O1075" s="344"/>
      <c r="P1075" s="82"/>
    </row>
    <row r="1076" spans="3:16" ht="14.25" customHeight="1" x14ac:dyDescent="0.15">
      <c r="C1076" s="362">
        <f t="shared" si="72"/>
        <v>1015</v>
      </c>
      <c r="D1076" s="47" t="str">
        <f t="shared" si="65"/>
        <v/>
      </c>
      <c r="E1076" s="526"/>
      <c r="F1076" s="447"/>
      <c r="G1076" s="345"/>
      <c r="H1076" s="447"/>
      <c r="I1076" s="411"/>
      <c r="J1076" s="15" t="s">
        <v>589</v>
      </c>
      <c r="K1076" s="15" t="s">
        <v>589</v>
      </c>
      <c r="L1076" s="408" t="str">
        <f t="shared" si="73"/>
        <v/>
      </c>
      <c r="M1076" s="459" t="str">
        <f t="shared" si="66"/>
        <v/>
      </c>
      <c r="N1076" s="344"/>
      <c r="O1076" s="344"/>
      <c r="P1076" s="82"/>
    </row>
    <row r="1077" spans="3:16" ht="14.25" customHeight="1" x14ac:dyDescent="0.15">
      <c r="C1077" s="362">
        <f t="shared" si="72"/>
        <v>1016</v>
      </c>
      <c r="D1077" s="47" t="str">
        <f t="shared" si="65"/>
        <v/>
      </c>
      <c r="E1077" s="526"/>
      <c r="F1077" s="447"/>
      <c r="G1077" s="345"/>
      <c r="H1077" s="447"/>
      <c r="I1077" s="411"/>
      <c r="J1077" s="15" t="s">
        <v>589</v>
      </c>
      <c r="K1077" s="15" t="s">
        <v>589</v>
      </c>
      <c r="L1077" s="408" t="str">
        <f t="shared" si="73"/>
        <v/>
      </c>
      <c r="M1077" s="459" t="str">
        <f t="shared" si="66"/>
        <v/>
      </c>
      <c r="N1077" s="344"/>
      <c r="O1077" s="344"/>
      <c r="P1077" s="82"/>
    </row>
    <row r="1078" spans="3:16" ht="14.25" customHeight="1" x14ac:dyDescent="0.15">
      <c r="C1078" s="362">
        <f t="shared" si="72"/>
        <v>1017</v>
      </c>
      <c r="D1078" s="47" t="str">
        <f t="shared" si="65"/>
        <v/>
      </c>
      <c r="E1078" s="526"/>
      <c r="F1078" s="447"/>
      <c r="G1078" s="345"/>
      <c r="H1078" s="447"/>
      <c r="I1078" s="411"/>
      <c r="J1078" s="15" t="s">
        <v>589</v>
      </c>
      <c r="K1078" s="15" t="s">
        <v>589</v>
      </c>
      <c r="L1078" s="408" t="str">
        <f t="shared" si="73"/>
        <v/>
      </c>
      <c r="M1078" s="459" t="str">
        <f t="shared" si="66"/>
        <v/>
      </c>
      <c r="N1078" s="344"/>
      <c r="O1078" s="344"/>
      <c r="P1078" s="82"/>
    </row>
    <row r="1079" spans="3:16" ht="14.25" customHeight="1" x14ac:dyDescent="0.15">
      <c r="C1079" s="362">
        <f t="shared" si="72"/>
        <v>1018</v>
      </c>
      <c r="D1079" s="47" t="str">
        <f t="shared" si="65"/>
        <v/>
      </c>
      <c r="E1079" s="526"/>
      <c r="F1079" s="447"/>
      <c r="G1079" s="345"/>
      <c r="H1079" s="447"/>
      <c r="I1079" s="411"/>
      <c r="J1079" s="15" t="s">
        <v>589</v>
      </c>
      <c r="K1079" s="15" t="s">
        <v>589</v>
      </c>
      <c r="L1079" s="408" t="str">
        <f t="shared" si="73"/>
        <v/>
      </c>
      <c r="M1079" s="459" t="str">
        <f t="shared" si="66"/>
        <v/>
      </c>
      <c r="N1079" s="344"/>
      <c r="O1079" s="344"/>
      <c r="P1079" s="82"/>
    </row>
    <row r="1080" spans="3:16" ht="14.25" customHeight="1" x14ac:dyDescent="0.15">
      <c r="C1080" s="362">
        <f t="shared" si="72"/>
        <v>1019</v>
      </c>
      <c r="D1080" s="47" t="str">
        <f t="shared" si="65"/>
        <v/>
      </c>
      <c r="E1080" s="526"/>
      <c r="F1080" s="447"/>
      <c r="G1080" s="345"/>
      <c r="H1080" s="447"/>
      <c r="I1080" s="411"/>
      <c r="J1080" s="15" t="s">
        <v>589</v>
      </c>
      <c r="K1080" s="15" t="s">
        <v>589</v>
      </c>
      <c r="L1080" s="408" t="str">
        <f t="shared" si="73"/>
        <v/>
      </c>
      <c r="M1080" s="459" t="str">
        <f t="shared" si="66"/>
        <v/>
      </c>
      <c r="N1080" s="344"/>
      <c r="O1080" s="344"/>
      <c r="P1080" s="82"/>
    </row>
    <row r="1081" spans="3:16" ht="14.25" customHeight="1" x14ac:dyDescent="0.15">
      <c r="C1081" s="362">
        <f t="shared" si="72"/>
        <v>1020</v>
      </c>
      <c r="D1081" s="47" t="str">
        <f t="shared" si="65"/>
        <v/>
      </c>
      <c r="E1081" s="526"/>
      <c r="F1081" s="447"/>
      <c r="G1081" s="345"/>
      <c r="H1081" s="447"/>
      <c r="I1081" s="411"/>
      <c r="J1081" s="15" t="s">
        <v>589</v>
      </c>
      <c r="K1081" s="15" t="s">
        <v>589</v>
      </c>
      <c r="L1081" s="408" t="str">
        <f t="shared" si="73"/>
        <v/>
      </c>
      <c r="M1081" s="459" t="str">
        <f t="shared" si="66"/>
        <v/>
      </c>
      <c r="N1081" s="344"/>
      <c r="O1081" s="344"/>
      <c r="P1081" s="82"/>
    </row>
    <row r="1082" spans="3:16" ht="14.25" customHeight="1" x14ac:dyDescent="0.15">
      <c r="C1082" s="362">
        <f t="shared" si="72"/>
        <v>1021</v>
      </c>
      <c r="D1082" s="47" t="str">
        <f t="shared" si="65"/>
        <v/>
      </c>
      <c r="E1082" s="526"/>
      <c r="F1082" s="447"/>
      <c r="G1082" s="345"/>
      <c r="H1082" s="447"/>
      <c r="I1082" s="411"/>
      <c r="J1082" s="15" t="s">
        <v>589</v>
      </c>
      <c r="K1082" s="15" t="s">
        <v>589</v>
      </c>
      <c r="L1082" s="408" t="str">
        <f t="shared" si="73"/>
        <v/>
      </c>
      <c r="M1082" s="459" t="str">
        <f t="shared" si="66"/>
        <v/>
      </c>
      <c r="N1082" s="344"/>
      <c r="O1082" s="344"/>
      <c r="P1082" s="82"/>
    </row>
    <row r="1083" spans="3:16" ht="14.25" customHeight="1" x14ac:dyDescent="0.15">
      <c r="C1083" s="362">
        <f t="shared" si="72"/>
        <v>1022</v>
      </c>
      <c r="D1083" s="47" t="str">
        <f t="shared" si="65"/>
        <v/>
      </c>
      <c r="E1083" s="526"/>
      <c r="F1083" s="447"/>
      <c r="G1083" s="345"/>
      <c r="H1083" s="447"/>
      <c r="I1083" s="411"/>
      <c r="J1083" s="15" t="s">
        <v>589</v>
      </c>
      <c r="K1083" s="15" t="s">
        <v>589</v>
      </c>
      <c r="L1083" s="408" t="str">
        <f t="shared" ref="L1083:L1141" si="74">IF(K1083="","",J1083*K1083)</f>
        <v/>
      </c>
      <c r="M1083" s="459" t="str">
        <f t="shared" si="66"/>
        <v/>
      </c>
      <c r="N1083" s="344"/>
      <c r="O1083" s="344"/>
      <c r="P1083" s="82"/>
    </row>
    <row r="1084" spans="3:16" ht="14.25" customHeight="1" x14ac:dyDescent="0.15">
      <c r="C1084" s="362">
        <f t="shared" si="72"/>
        <v>1023</v>
      </c>
      <c r="D1084" s="47" t="str">
        <f t="shared" si="65"/>
        <v/>
      </c>
      <c r="E1084" s="526"/>
      <c r="F1084" s="447"/>
      <c r="G1084" s="345"/>
      <c r="H1084" s="447"/>
      <c r="I1084" s="411"/>
      <c r="J1084" s="15" t="s">
        <v>589</v>
      </c>
      <c r="K1084" s="15" t="s">
        <v>589</v>
      </c>
      <c r="L1084" s="408" t="str">
        <f t="shared" si="74"/>
        <v/>
      </c>
      <c r="M1084" s="459" t="str">
        <f t="shared" si="66"/>
        <v/>
      </c>
      <c r="N1084" s="344"/>
      <c r="O1084" s="344"/>
      <c r="P1084" s="82"/>
    </row>
    <row r="1085" spans="3:16" ht="14.25" customHeight="1" x14ac:dyDescent="0.15">
      <c r="C1085" s="362">
        <f t="shared" si="72"/>
        <v>1024</v>
      </c>
      <c r="D1085" s="47" t="str">
        <f t="shared" si="65"/>
        <v/>
      </c>
      <c r="E1085" s="526"/>
      <c r="F1085" s="447"/>
      <c r="G1085" s="345"/>
      <c r="H1085" s="447"/>
      <c r="I1085" s="411"/>
      <c r="J1085" s="15" t="s">
        <v>589</v>
      </c>
      <c r="K1085" s="15" t="s">
        <v>589</v>
      </c>
      <c r="L1085" s="408" t="str">
        <f t="shared" si="74"/>
        <v/>
      </c>
      <c r="M1085" s="459" t="str">
        <f t="shared" si="66"/>
        <v/>
      </c>
      <c r="N1085" s="344"/>
      <c r="O1085" s="344"/>
      <c r="P1085" s="82"/>
    </row>
    <row r="1086" spans="3:16" ht="14.25" customHeight="1" x14ac:dyDescent="0.15">
      <c r="C1086" s="362">
        <f t="shared" si="72"/>
        <v>1025</v>
      </c>
      <c r="D1086" s="47" t="str">
        <f t="shared" si="65"/>
        <v/>
      </c>
      <c r="E1086" s="526"/>
      <c r="F1086" s="447"/>
      <c r="G1086" s="345"/>
      <c r="H1086" s="447"/>
      <c r="I1086" s="411"/>
      <c r="J1086" s="15" t="s">
        <v>589</v>
      </c>
      <c r="K1086" s="15" t="s">
        <v>589</v>
      </c>
      <c r="L1086" s="408" t="str">
        <f t="shared" si="74"/>
        <v/>
      </c>
      <c r="M1086" s="459" t="str">
        <f t="shared" si="66"/>
        <v/>
      </c>
      <c r="N1086" s="344"/>
      <c r="O1086" s="344"/>
      <c r="P1086" s="82"/>
    </row>
    <row r="1087" spans="3:16" ht="14.25" customHeight="1" x14ac:dyDescent="0.15">
      <c r="C1087" s="362">
        <f t="shared" ref="C1087:C1150" si="75">C1086+1</f>
        <v>1026</v>
      </c>
      <c r="D1087" s="47" t="str">
        <f t="shared" si="65"/>
        <v/>
      </c>
      <c r="E1087" s="526"/>
      <c r="F1087" s="447"/>
      <c r="G1087" s="345"/>
      <c r="H1087" s="447"/>
      <c r="I1087" s="411"/>
      <c r="J1087" s="15" t="s">
        <v>589</v>
      </c>
      <c r="K1087" s="15" t="s">
        <v>589</v>
      </c>
      <c r="L1087" s="408" t="str">
        <f t="shared" si="74"/>
        <v/>
      </c>
      <c r="M1087" s="459" t="str">
        <f t="shared" si="66"/>
        <v/>
      </c>
      <c r="N1087" s="344"/>
      <c r="O1087" s="344"/>
      <c r="P1087" s="82"/>
    </row>
    <row r="1088" spans="3:16" ht="14.25" customHeight="1" x14ac:dyDescent="0.15">
      <c r="C1088" s="362">
        <f t="shared" si="75"/>
        <v>1027</v>
      </c>
      <c r="D1088" s="47" t="str">
        <f t="shared" si="65"/>
        <v/>
      </c>
      <c r="E1088" s="526"/>
      <c r="F1088" s="447"/>
      <c r="G1088" s="345"/>
      <c r="H1088" s="447"/>
      <c r="I1088" s="411"/>
      <c r="J1088" s="15" t="s">
        <v>589</v>
      </c>
      <c r="K1088" s="15" t="s">
        <v>589</v>
      </c>
      <c r="L1088" s="408" t="str">
        <f t="shared" si="74"/>
        <v/>
      </c>
      <c r="M1088" s="459" t="str">
        <f t="shared" si="66"/>
        <v/>
      </c>
      <c r="N1088" s="344"/>
      <c r="O1088" s="344"/>
      <c r="P1088" s="82"/>
    </row>
    <row r="1089" spans="3:16" ht="14.25" customHeight="1" x14ac:dyDescent="0.15">
      <c r="C1089" s="362">
        <f t="shared" si="75"/>
        <v>1028</v>
      </c>
      <c r="D1089" s="47" t="str">
        <f t="shared" si="65"/>
        <v/>
      </c>
      <c r="E1089" s="526"/>
      <c r="F1089" s="447"/>
      <c r="G1089" s="345"/>
      <c r="H1089" s="447"/>
      <c r="I1089" s="411"/>
      <c r="J1089" s="15" t="s">
        <v>589</v>
      </c>
      <c r="K1089" s="15" t="s">
        <v>589</v>
      </c>
      <c r="L1089" s="408" t="str">
        <f t="shared" si="74"/>
        <v/>
      </c>
      <c r="M1089" s="459" t="str">
        <f t="shared" si="66"/>
        <v/>
      </c>
      <c r="N1089" s="344"/>
      <c r="O1089" s="344"/>
      <c r="P1089" s="82"/>
    </row>
    <row r="1090" spans="3:16" ht="14.25" customHeight="1" x14ac:dyDescent="0.15">
      <c r="C1090" s="362">
        <f t="shared" si="75"/>
        <v>1029</v>
      </c>
      <c r="D1090" s="47" t="str">
        <f t="shared" si="65"/>
        <v/>
      </c>
      <c r="E1090" s="526"/>
      <c r="F1090" s="447"/>
      <c r="G1090" s="345"/>
      <c r="H1090" s="447"/>
      <c r="I1090" s="411"/>
      <c r="J1090" s="15" t="s">
        <v>589</v>
      </c>
      <c r="K1090" s="15" t="s">
        <v>589</v>
      </c>
      <c r="L1090" s="408" t="str">
        <f t="shared" si="74"/>
        <v/>
      </c>
      <c r="M1090" s="459" t="str">
        <f t="shared" si="66"/>
        <v/>
      </c>
      <c r="N1090" s="344"/>
      <c r="O1090" s="344"/>
      <c r="P1090" s="82"/>
    </row>
    <row r="1091" spans="3:16" ht="14.25" customHeight="1" x14ac:dyDescent="0.15">
      <c r="C1091" s="362">
        <f t="shared" si="75"/>
        <v>1030</v>
      </c>
      <c r="D1091" s="47" t="str">
        <f t="shared" si="65"/>
        <v/>
      </c>
      <c r="E1091" s="526"/>
      <c r="F1091" s="447"/>
      <c r="G1091" s="345"/>
      <c r="H1091" s="447"/>
      <c r="I1091" s="411"/>
      <c r="J1091" s="15" t="s">
        <v>589</v>
      </c>
      <c r="K1091" s="15" t="s">
        <v>589</v>
      </c>
      <c r="L1091" s="408" t="str">
        <f t="shared" si="74"/>
        <v/>
      </c>
      <c r="M1091" s="459" t="str">
        <f t="shared" si="66"/>
        <v/>
      </c>
      <c r="N1091" s="344"/>
      <c r="O1091" s="344"/>
      <c r="P1091" s="82"/>
    </row>
    <row r="1092" spans="3:16" ht="14.25" customHeight="1" x14ac:dyDescent="0.15">
      <c r="C1092" s="362">
        <f t="shared" si="75"/>
        <v>1031</v>
      </c>
      <c r="D1092" s="47" t="str">
        <f t="shared" si="65"/>
        <v/>
      </c>
      <c r="E1092" s="526"/>
      <c r="F1092" s="447"/>
      <c r="G1092" s="345"/>
      <c r="H1092" s="447"/>
      <c r="I1092" s="411"/>
      <c r="J1092" s="15" t="s">
        <v>589</v>
      </c>
      <c r="K1092" s="15" t="s">
        <v>589</v>
      </c>
      <c r="L1092" s="408" t="str">
        <f t="shared" si="74"/>
        <v/>
      </c>
      <c r="M1092" s="459" t="str">
        <f t="shared" si="66"/>
        <v/>
      </c>
      <c r="N1092" s="344"/>
      <c r="O1092" s="344"/>
      <c r="P1092" s="82"/>
    </row>
    <row r="1093" spans="3:16" ht="14.25" customHeight="1" x14ac:dyDescent="0.15">
      <c r="C1093" s="362">
        <f t="shared" si="75"/>
        <v>1032</v>
      </c>
      <c r="D1093" s="47" t="str">
        <f t="shared" si="65"/>
        <v/>
      </c>
      <c r="E1093" s="526"/>
      <c r="F1093" s="447"/>
      <c r="G1093" s="345"/>
      <c r="H1093" s="447"/>
      <c r="I1093" s="411"/>
      <c r="J1093" s="15" t="s">
        <v>589</v>
      </c>
      <c r="K1093" s="15" t="s">
        <v>589</v>
      </c>
      <c r="L1093" s="408" t="str">
        <f t="shared" si="74"/>
        <v/>
      </c>
      <c r="M1093" s="459" t="str">
        <f t="shared" si="66"/>
        <v/>
      </c>
      <c r="N1093" s="344"/>
      <c r="O1093" s="344"/>
      <c r="P1093" s="82"/>
    </row>
    <row r="1094" spans="3:16" ht="14.25" customHeight="1" x14ac:dyDescent="0.15">
      <c r="C1094" s="362">
        <f t="shared" si="75"/>
        <v>1033</v>
      </c>
      <c r="D1094" s="47" t="str">
        <f t="shared" si="65"/>
        <v/>
      </c>
      <c r="E1094" s="526"/>
      <c r="F1094" s="447"/>
      <c r="G1094" s="345"/>
      <c r="H1094" s="447"/>
      <c r="I1094" s="411"/>
      <c r="J1094" s="15" t="s">
        <v>589</v>
      </c>
      <c r="K1094" s="15" t="s">
        <v>589</v>
      </c>
      <c r="L1094" s="408" t="str">
        <f t="shared" si="74"/>
        <v/>
      </c>
      <c r="M1094" s="459" t="str">
        <f t="shared" si="66"/>
        <v/>
      </c>
      <c r="N1094" s="344"/>
      <c r="O1094" s="344"/>
      <c r="P1094" s="82"/>
    </row>
    <row r="1095" spans="3:16" ht="14.25" customHeight="1" x14ac:dyDescent="0.15">
      <c r="C1095" s="362">
        <f t="shared" si="75"/>
        <v>1034</v>
      </c>
      <c r="D1095" s="47" t="str">
        <f t="shared" si="65"/>
        <v/>
      </c>
      <c r="E1095" s="526"/>
      <c r="F1095" s="447"/>
      <c r="G1095" s="345"/>
      <c r="H1095" s="447"/>
      <c r="I1095" s="411"/>
      <c r="J1095" s="15" t="s">
        <v>589</v>
      </c>
      <c r="K1095" s="15" t="s">
        <v>589</v>
      </c>
      <c r="L1095" s="408" t="str">
        <f t="shared" si="74"/>
        <v/>
      </c>
      <c r="M1095" s="459" t="str">
        <f t="shared" si="66"/>
        <v/>
      </c>
      <c r="N1095" s="344"/>
      <c r="O1095" s="344"/>
      <c r="P1095" s="82"/>
    </row>
    <row r="1096" spans="3:16" ht="14.25" customHeight="1" x14ac:dyDescent="0.15">
      <c r="C1096" s="362">
        <f t="shared" si="75"/>
        <v>1035</v>
      </c>
      <c r="D1096" s="47" t="str">
        <f t="shared" si="65"/>
        <v/>
      </c>
      <c r="E1096" s="526"/>
      <c r="F1096" s="447"/>
      <c r="G1096" s="345"/>
      <c r="H1096" s="447"/>
      <c r="I1096" s="411"/>
      <c r="J1096" s="15" t="s">
        <v>589</v>
      </c>
      <c r="K1096" s="15" t="s">
        <v>589</v>
      </c>
      <c r="L1096" s="408" t="str">
        <f t="shared" si="74"/>
        <v/>
      </c>
      <c r="M1096" s="459" t="str">
        <f t="shared" si="66"/>
        <v/>
      </c>
      <c r="N1096" s="344"/>
      <c r="O1096" s="344"/>
      <c r="P1096" s="82"/>
    </row>
    <row r="1097" spans="3:16" ht="14.25" customHeight="1" x14ac:dyDescent="0.15">
      <c r="C1097" s="362">
        <f t="shared" si="75"/>
        <v>1036</v>
      </c>
      <c r="D1097" s="47" t="str">
        <f t="shared" si="65"/>
        <v/>
      </c>
      <c r="E1097" s="526"/>
      <c r="F1097" s="447"/>
      <c r="G1097" s="345"/>
      <c r="H1097" s="447"/>
      <c r="I1097" s="411"/>
      <c r="J1097" s="15" t="s">
        <v>589</v>
      </c>
      <c r="K1097" s="15" t="s">
        <v>589</v>
      </c>
      <c r="L1097" s="408" t="str">
        <f t="shared" si="74"/>
        <v/>
      </c>
      <c r="M1097" s="459" t="str">
        <f t="shared" si="66"/>
        <v/>
      </c>
      <c r="N1097" s="344"/>
      <c r="O1097" s="344"/>
      <c r="P1097" s="82"/>
    </row>
    <row r="1098" spans="3:16" ht="14.25" customHeight="1" x14ac:dyDescent="0.15">
      <c r="C1098" s="362">
        <f t="shared" si="75"/>
        <v>1037</v>
      </c>
      <c r="D1098" s="47" t="str">
        <f t="shared" si="65"/>
        <v/>
      </c>
      <c r="E1098" s="526"/>
      <c r="F1098" s="447"/>
      <c r="G1098" s="345"/>
      <c r="H1098" s="447"/>
      <c r="I1098" s="411"/>
      <c r="J1098" s="15" t="s">
        <v>589</v>
      </c>
      <c r="K1098" s="15" t="s">
        <v>589</v>
      </c>
      <c r="L1098" s="408" t="str">
        <f t="shared" si="74"/>
        <v/>
      </c>
      <c r="M1098" s="459" t="str">
        <f t="shared" si="66"/>
        <v/>
      </c>
      <c r="N1098" s="344"/>
      <c r="O1098" s="344"/>
      <c r="P1098" s="82"/>
    </row>
    <row r="1099" spans="3:16" ht="14.25" customHeight="1" x14ac:dyDescent="0.15">
      <c r="C1099" s="362">
        <f t="shared" si="75"/>
        <v>1038</v>
      </c>
      <c r="D1099" s="47" t="str">
        <f t="shared" si="65"/>
        <v/>
      </c>
      <c r="E1099" s="526"/>
      <c r="F1099" s="447"/>
      <c r="G1099" s="345"/>
      <c r="H1099" s="447"/>
      <c r="I1099" s="411"/>
      <c r="J1099" s="15" t="s">
        <v>589</v>
      </c>
      <c r="K1099" s="15" t="s">
        <v>589</v>
      </c>
      <c r="L1099" s="408" t="str">
        <f t="shared" si="74"/>
        <v/>
      </c>
      <c r="M1099" s="459" t="str">
        <f t="shared" si="66"/>
        <v/>
      </c>
      <c r="N1099" s="344"/>
      <c r="O1099" s="344"/>
      <c r="P1099" s="82"/>
    </row>
    <row r="1100" spans="3:16" ht="14.25" customHeight="1" x14ac:dyDescent="0.15">
      <c r="C1100" s="362">
        <f t="shared" si="75"/>
        <v>1039</v>
      </c>
      <c r="D1100" s="47" t="str">
        <f t="shared" si="65"/>
        <v/>
      </c>
      <c r="E1100" s="526"/>
      <c r="F1100" s="447"/>
      <c r="G1100" s="345"/>
      <c r="H1100" s="447"/>
      <c r="I1100" s="411"/>
      <c r="J1100" s="15" t="s">
        <v>589</v>
      </c>
      <c r="K1100" s="15" t="s">
        <v>589</v>
      </c>
      <c r="L1100" s="408" t="str">
        <f t="shared" si="74"/>
        <v/>
      </c>
      <c r="M1100" s="459" t="str">
        <f t="shared" si="66"/>
        <v/>
      </c>
      <c r="N1100" s="344"/>
      <c r="O1100" s="344"/>
      <c r="P1100" s="82"/>
    </row>
    <row r="1101" spans="3:16" ht="14.25" customHeight="1" x14ac:dyDescent="0.15">
      <c r="C1101" s="362">
        <f t="shared" si="75"/>
        <v>1040</v>
      </c>
      <c r="D1101" s="47" t="str">
        <f t="shared" ref="D1101:D1164" si="76">IF(E1101="","",IF(E1101&lt;=$W$2,"○",""))</f>
        <v/>
      </c>
      <c r="E1101" s="526"/>
      <c r="F1101" s="447"/>
      <c r="G1101" s="345"/>
      <c r="H1101" s="447"/>
      <c r="I1101" s="411"/>
      <c r="J1101" s="15" t="s">
        <v>589</v>
      </c>
      <c r="K1101" s="15" t="s">
        <v>589</v>
      </c>
      <c r="L1101" s="408" t="str">
        <f t="shared" si="74"/>
        <v/>
      </c>
      <c r="M1101" s="459" t="str">
        <f t="shared" ref="M1101:M1164" si="77">IF(I1101="","",IF(HLOOKUP(I1101,$U$5:$AI$7,2,FALSE)&gt;=0.8,"○",""))</f>
        <v/>
      </c>
      <c r="N1101" s="344"/>
      <c r="O1101" s="344"/>
      <c r="P1101" s="82"/>
    </row>
    <row r="1102" spans="3:16" ht="14.25" customHeight="1" x14ac:dyDescent="0.15">
      <c r="C1102" s="362">
        <f t="shared" si="75"/>
        <v>1041</v>
      </c>
      <c r="D1102" s="47" t="str">
        <f t="shared" si="76"/>
        <v/>
      </c>
      <c r="E1102" s="526"/>
      <c r="F1102" s="447"/>
      <c r="G1102" s="345"/>
      <c r="H1102" s="447"/>
      <c r="I1102" s="411"/>
      <c r="J1102" s="15" t="s">
        <v>589</v>
      </c>
      <c r="K1102" s="15" t="s">
        <v>589</v>
      </c>
      <c r="L1102" s="408" t="str">
        <f t="shared" si="74"/>
        <v/>
      </c>
      <c r="M1102" s="459" t="str">
        <f t="shared" si="77"/>
        <v/>
      </c>
      <c r="N1102" s="344"/>
      <c r="O1102" s="344"/>
      <c r="P1102" s="82"/>
    </row>
    <row r="1103" spans="3:16" ht="14.25" customHeight="1" x14ac:dyDescent="0.15">
      <c r="C1103" s="362">
        <f t="shared" si="75"/>
        <v>1042</v>
      </c>
      <c r="D1103" s="47" t="str">
        <f t="shared" si="76"/>
        <v/>
      </c>
      <c r="E1103" s="526"/>
      <c r="F1103" s="447"/>
      <c r="G1103" s="345"/>
      <c r="H1103" s="447"/>
      <c r="I1103" s="411"/>
      <c r="J1103" s="15" t="s">
        <v>589</v>
      </c>
      <c r="K1103" s="15" t="s">
        <v>589</v>
      </c>
      <c r="L1103" s="408" t="str">
        <f t="shared" si="74"/>
        <v/>
      </c>
      <c r="M1103" s="459" t="str">
        <f t="shared" si="77"/>
        <v/>
      </c>
      <c r="N1103" s="344"/>
      <c r="O1103" s="344"/>
      <c r="P1103" s="82"/>
    </row>
    <row r="1104" spans="3:16" ht="14.25" customHeight="1" x14ac:dyDescent="0.15">
      <c r="C1104" s="362">
        <f t="shared" si="75"/>
        <v>1043</v>
      </c>
      <c r="D1104" s="47" t="str">
        <f t="shared" si="76"/>
        <v/>
      </c>
      <c r="E1104" s="526"/>
      <c r="F1104" s="447"/>
      <c r="G1104" s="345"/>
      <c r="H1104" s="447"/>
      <c r="I1104" s="411"/>
      <c r="J1104" s="15" t="s">
        <v>589</v>
      </c>
      <c r="K1104" s="15" t="s">
        <v>589</v>
      </c>
      <c r="L1104" s="408" t="str">
        <f t="shared" si="74"/>
        <v/>
      </c>
      <c r="M1104" s="459" t="str">
        <f t="shared" si="77"/>
        <v/>
      </c>
      <c r="N1104" s="344"/>
      <c r="O1104" s="344"/>
      <c r="P1104" s="82"/>
    </row>
    <row r="1105" spans="3:16" ht="14.25" customHeight="1" x14ac:dyDescent="0.15">
      <c r="C1105" s="362">
        <f t="shared" si="75"/>
        <v>1044</v>
      </c>
      <c r="D1105" s="47" t="str">
        <f t="shared" si="76"/>
        <v/>
      </c>
      <c r="E1105" s="526"/>
      <c r="F1105" s="447"/>
      <c r="G1105" s="345"/>
      <c r="H1105" s="447"/>
      <c r="I1105" s="411"/>
      <c r="J1105" s="15" t="s">
        <v>589</v>
      </c>
      <c r="K1105" s="15" t="s">
        <v>589</v>
      </c>
      <c r="L1105" s="408" t="str">
        <f t="shared" si="74"/>
        <v/>
      </c>
      <c r="M1105" s="459" t="str">
        <f t="shared" si="77"/>
        <v/>
      </c>
      <c r="N1105" s="344"/>
      <c r="O1105" s="344"/>
      <c r="P1105" s="82"/>
    </row>
    <row r="1106" spans="3:16" ht="14.25" customHeight="1" x14ac:dyDescent="0.15">
      <c r="C1106" s="362">
        <f t="shared" si="75"/>
        <v>1045</v>
      </c>
      <c r="D1106" s="47" t="str">
        <f t="shared" si="76"/>
        <v/>
      </c>
      <c r="E1106" s="526"/>
      <c r="F1106" s="447"/>
      <c r="G1106" s="345"/>
      <c r="H1106" s="447"/>
      <c r="I1106" s="411"/>
      <c r="J1106" s="15" t="s">
        <v>589</v>
      </c>
      <c r="K1106" s="15" t="s">
        <v>589</v>
      </c>
      <c r="L1106" s="408" t="str">
        <f t="shared" si="74"/>
        <v/>
      </c>
      <c r="M1106" s="459" t="str">
        <f t="shared" si="77"/>
        <v/>
      </c>
      <c r="N1106" s="344"/>
      <c r="O1106" s="344"/>
      <c r="P1106" s="82"/>
    </row>
    <row r="1107" spans="3:16" ht="14.25" customHeight="1" x14ac:dyDescent="0.15">
      <c r="C1107" s="362">
        <f t="shared" si="75"/>
        <v>1046</v>
      </c>
      <c r="D1107" s="47" t="str">
        <f t="shared" si="76"/>
        <v/>
      </c>
      <c r="E1107" s="526"/>
      <c r="F1107" s="447"/>
      <c r="G1107" s="345"/>
      <c r="H1107" s="447"/>
      <c r="I1107" s="411"/>
      <c r="J1107" s="15" t="s">
        <v>589</v>
      </c>
      <c r="K1107" s="15" t="s">
        <v>589</v>
      </c>
      <c r="L1107" s="408" t="str">
        <f t="shared" si="74"/>
        <v/>
      </c>
      <c r="M1107" s="459" t="str">
        <f t="shared" si="77"/>
        <v/>
      </c>
      <c r="N1107" s="344"/>
      <c r="O1107" s="344"/>
      <c r="P1107" s="82"/>
    </row>
    <row r="1108" spans="3:16" ht="14.25" customHeight="1" x14ac:dyDescent="0.15">
      <c r="C1108" s="362">
        <f t="shared" si="75"/>
        <v>1047</v>
      </c>
      <c r="D1108" s="47" t="str">
        <f t="shared" si="76"/>
        <v/>
      </c>
      <c r="E1108" s="526"/>
      <c r="F1108" s="447"/>
      <c r="G1108" s="345"/>
      <c r="H1108" s="447"/>
      <c r="I1108" s="411"/>
      <c r="J1108" s="15" t="s">
        <v>589</v>
      </c>
      <c r="K1108" s="15" t="s">
        <v>589</v>
      </c>
      <c r="L1108" s="408" t="str">
        <f t="shared" si="74"/>
        <v/>
      </c>
      <c r="M1108" s="459" t="str">
        <f t="shared" si="77"/>
        <v/>
      </c>
      <c r="N1108" s="344"/>
      <c r="O1108" s="344"/>
      <c r="P1108" s="82"/>
    </row>
    <row r="1109" spans="3:16" ht="14.25" customHeight="1" x14ac:dyDescent="0.15">
      <c r="C1109" s="362">
        <f t="shared" si="75"/>
        <v>1048</v>
      </c>
      <c r="D1109" s="47" t="str">
        <f t="shared" si="76"/>
        <v/>
      </c>
      <c r="E1109" s="526"/>
      <c r="F1109" s="447"/>
      <c r="G1109" s="345"/>
      <c r="H1109" s="447"/>
      <c r="I1109" s="411"/>
      <c r="J1109" s="15" t="s">
        <v>589</v>
      </c>
      <c r="K1109" s="15" t="s">
        <v>589</v>
      </c>
      <c r="L1109" s="408" t="str">
        <f t="shared" si="74"/>
        <v/>
      </c>
      <c r="M1109" s="459" t="str">
        <f t="shared" si="77"/>
        <v/>
      </c>
      <c r="N1109" s="344"/>
      <c r="O1109" s="344"/>
      <c r="P1109" s="82"/>
    </row>
    <row r="1110" spans="3:16" ht="14.25" customHeight="1" x14ac:dyDescent="0.15">
      <c r="C1110" s="362">
        <f t="shared" si="75"/>
        <v>1049</v>
      </c>
      <c r="D1110" s="47" t="str">
        <f t="shared" si="76"/>
        <v/>
      </c>
      <c r="E1110" s="526"/>
      <c r="F1110" s="447"/>
      <c r="G1110" s="345"/>
      <c r="H1110" s="447"/>
      <c r="I1110" s="411"/>
      <c r="J1110" s="15" t="s">
        <v>589</v>
      </c>
      <c r="K1110" s="15" t="s">
        <v>589</v>
      </c>
      <c r="L1110" s="408" t="str">
        <f t="shared" si="74"/>
        <v/>
      </c>
      <c r="M1110" s="459" t="str">
        <f t="shared" si="77"/>
        <v/>
      </c>
      <c r="N1110" s="344"/>
      <c r="O1110" s="344"/>
      <c r="P1110" s="82"/>
    </row>
    <row r="1111" spans="3:16" ht="14.25" customHeight="1" x14ac:dyDescent="0.15">
      <c r="C1111" s="362">
        <f t="shared" si="75"/>
        <v>1050</v>
      </c>
      <c r="D1111" s="47" t="str">
        <f t="shared" si="76"/>
        <v/>
      </c>
      <c r="E1111" s="526"/>
      <c r="F1111" s="447"/>
      <c r="G1111" s="345"/>
      <c r="H1111" s="447"/>
      <c r="I1111" s="411"/>
      <c r="J1111" s="15" t="s">
        <v>589</v>
      </c>
      <c r="K1111" s="15" t="s">
        <v>589</v>
      </c>
      <c r="L1111" s="408" t="str">
        <f t="shared" si="74"/>
        <v/>
      </c>
      <c r="M1111" s="459" t="str">
        <f t="shared" si="77"/>
        <v/>
      </c>
      <c r="N1111" s="344"/>
      <c r="O1111" s="344"/>
      <c r="P1111" s="82"/>
    </row>
    <row r="1112" spans="3:16" ht="14.25" customHeight="1" x14ac:dyDescent="0.15">
      <c r="C1112" s="362">
        <f t="shared" si="75"/>
        <v>1051</v>
      </c>
      <c r="D1112" s="47" t="str">
        <f t="shared" si="76"/>
        <v/>
      </c>
      <c r="E1112" s="526"/>
      <c r="F1112" s="447"/>
      <c r="G1112" s="345"/>
      <c r="H1112" s="447"/>
      <c r="I1112" s="411"/>
      <c r="J1112" s="15" t="s">
        <v>589</v>
      </c>
      <c r="K1112" s="15" t="s">
        <v>589</v>
      </c>
      <c r="L1112" s="408" t="str">
        <f t="shared" si="74"/>
        <v/>
      </c>
      <c r="M1112" s="459" t="str">
        <f t="shared" si="77"/>
        <v/>
      </c>
      <c r="N1112" s="344"/>
      <c r="O1112" s="344"/>
      <c r="P1112" s="82"/>
    </row>
    <row r="1113" spans="3:16" ht="14.25" customHeight="1" x14ac:dyDescent="0.15">
      <c r="C1113" s="362">
        <f t="shared" si="75"/>
        <v>1052</v>
      </c>
      <c r="D1113" s="47" t="str">
        <f t="shared" si="76"/>
        <v/>
      </c>
      <c r="E1113" s="526"/>
      <c r="F1113" s="447"/>
      <c r="G1113" s="345"/>
      <c r="H1113" s="447"/>
      <c r="I1113" s="411"/>
      <c r="J1113" s="15" t="s">
        <v>589</v>
      </c>
      <c r="K1113" s="15" t="s">
        <v>589</v>
      </c>
      <c r="L1113" s="408" t="str">
        <f t="shared" si="74"/>
        <v/>
      </c>
      <c r="M1113" s="459" t="str">
        <f t="shared" si="77"/>
        <v/>
      </c>
      <c r="N1113" s="344"/>
      <c r="O1113" s="344"/>
      <c r="P1113" s="82"/>
    </row>
    <row r="1114" spans="3:16" ht="14.25" customHeight="1" x14ac:dyDescent="0.15">
      <c r="C1114" s="362">
        <f t="shared" si="75"/>
        <v>1053</v>
      </c>
      <c r="D1114" s="47" t="str">
        <f t="shared" si="76"/>
        <v/>
      </c>
      <c r="E1114" s="526"/>
      <c r="F1114" s="447"/>
      <c r="G1114" s="345"/>
      <c r="H1114" s="447"/>
      <c r="I1114" s="411"/>
      <c r="J1114" s="15" t="s">
        <v>589</v>
      </c>
      <c r="K1114" s="15" t="s">
        <v>589</v>
      </c>
      <c r="L1114" s="408" t="str">
        <f t="shared" si="74"/>
        <v/>
      </c>
      <c r="M1114" s="459" t="str">
        <f t="shared" si="77"/>
        <v/>
      </c>
      <c r="N1114" s="344"/>
      <c r="O1114" s="344"/>
      <c r="P1114" s="82"/>
    </row>
    <row r="1115" spans="3:16" ht="14.25" customHeight="1" x14ac:dyDescent="0.15">
      <c r="C1115" s="362">
        <f t="shared" si="75"/>
        <v>1054</v>
      </c>
      <c r="D1115" s="47" t="str">
        <f t="shared" si="76"/>
        <v/>
      </c>
      <c r="E1115" s="526"/>
      <c r="F1115" s="447"/>
      <c r="G1115" s="345"/>
      <c r="H1115" s="447"/>
      <c r="I1115" s="411"/>
      <c r="J1115" s="15" t="s">
        <v>589</v>
      </c>
      <c r="K1115" s="15" t="s">
        <v>589</v>
      </c>
      <c r="L1115" s="408" t="str">
        <f t="shared" si="74"/>
        <v/>
      </c>
      <c r="M1115" s="459" t="str">
        <f t="shared" si="77"/>
        <v/>
      </c>
      <c r="N1115" s="344"/>
      <c r="O1115" s="344"/>
      <c r="P1115" s="82"/>
    </row>
    <row r="1116" spans="3:16" ht="14.25" customHeight="1" x14ac:dyDescent="0.15">
      <c r="C1116" s="362">
        <f t="shared" si="75"/>
        <v>1055</v>
      </c>
      <c r="D1116" s="47" t="str">
        <f t="shared" si="76"/>
        <v/>
      </c>
      <c r="E1116" s="526"/>
      <c r="F1116" s="447"/>
      <c r="G1116" s="345"/>
      <c r="H1116" s="447"/>
      <c r="I1116" s="411"/>
      <c r="J1116" s="15" t="s">
        <v>589</v>
      </c>
      <c r="K1116" s="15" t="s">
        <v>589</v>
      </c>
      <c r="L1116" s="408" t="str">
        <f t="shared" si="74"/>
        <v/>
      </c>
      <c r="M1116" s="459" t="str">
        <f t="shared" si="77"/>
        <v/>
      </c>
      <c r="N1116" s="344"/>
      <c r="O1116" s="344"/>
      <c r="P1116" s="82"/>
    </row>
    <row r="1117" spans="3:16" ht="14.25" customHeight="1" x14ac:dyDescent="0.15">
      <c r="C1117" s="362">
        <f t="shared" si="75"/>
        <v>1056</v>
      </c>
      <c r="D1117" s="47" t="str">
        <f t="shared" si="76"/>
        <v/>
      </c>
      <c r="E1117" s="526"/>
      <c r="F1117" s="447"/>
      <c r="G1117" s="345"/>
      <c r="H1117" s="447"/>
      <c r="I1117" s="411"/>
      <c r="J1117" s="15" t="s">
        <v>589</v>
      </c>
      <c r="K1117" s="15" t="s">
        <v>589</v>
      </c>
      <c r="L1117" s="408" t="str">
        <f t="shared" si="74"/>
        <v/>
      </c>
      <c r="M1117" s="459" t="str">
        <f t="shared" si="77"/>
        <v/>
      </c>
      <c r="N1117" s="344"/>
      <c r="O1117" s="344"/>
      <c r="P1117" s="82"/>
    </row>
    <row r="1118" spans="3:16" ht="14.25" customHeight="1" x14ac:dyDescent="0.15">
      <c r="C1118" s="362">
        <f t="shared" si="75"/>
        <v>1057</v>
      </c>
      <c r="D1118" s="47" t="str">
        <f t="shared" si="76"/>
        <v/>
      </c>
      <c r="E1118" s="526"/>
      <c r="F1118" s="447"/>
      <c r="G1118" s="345"/>
      <c r="H1118" s="447"/>
      <c r="I1118" s="411"/>
      <c r="J1118" s="15" t="s">
        <v>589</v>
      </c>
      <c r="K1118" s="15" t="s">
        <v>589</v>
      </c>
      <c r="L1118" s="408" t="str">
        <f t="shared" si="74"/>
        <v/>
      </c>
      <c r="M1118" s="459" t="str">
        <f t="shared" si="77"/>
        <v/>
      </c>
      <c r="N1118" s="344"/>
      <c r="O1118" s="344"/>
      <c r="P1118" s="82"/>
    </row>
    <row r="1119" spans="3:16" ht="14.25" customHeight="1" x14ac:dyDescent="0.15">
      <c r="C1119" s="362">
        <f t="shared" si="75"/>
        <v>1058</v>
      </c>
      <c r="D1119" s="47" t="str">
        <f t="shared" si="76"/>
        <v/>
      </c>
      <c r="E1119" s="526"/>
      <c r="F1119" s="447"/>
      <c r="G1119" s="345"/>
      <c r="H1119" s="447"/>
      <c r="I1119" s="411"/>
      <c r="J1119" s="15" t="s">
        <v>589</v>
      </c>
      <c r="K1119" s="15" t="s">
        <v>589</v>
      </c>
      <c r="L1119" s="408" t="str">
        <f t="shared" si="74"/>
        <v/>
      </c>
      <c r="M1119" s="459" t="str">
        <f t="shared" si="77"/>
        <v/>
      </c>
      <c r="N1119" s="344"/>
      <c r="O1119" s="344"/>
      <c r="P1119" s="82"/>
    </row>
    <row r="1120" spans="3:16" ht="14.25" customHeight="1" x14ac:dyDescent="0.15">
      <c r="C1120" s="362">
        <f t="shared" si="75"/>
        <v>1059</v>
      </c>
      <c r="D1120" s="47" t="str">
        <f t="shared" si="76"/>
        <v/>
      </c>
      <c r="E1120" s="526"/>
      <c r="F1120" s="447"/>
      <c r="G1120" s="345"/>
      <c r="H1120" s="447"/>
      <c r="I1120" s="411"/>
      <c r="J1120" s="15" t="s">
        <v>589</v>
      </c>
      <c r="K1120" s="15" t="s">
        <v>589</v>
      </c>
      <c r="L1120" s="408" t="str">
        <f t="shared" si="74"/>
        <v/>
      </c>
      <c r="M1120" s="459" t="str">
        <f t="shared" si="77"/>
        <v/>
      </c>
      <c r="N1120" s="344"/>
      <c r="O1120" s="344"/>
      <c r="P1120" s="82"/>
    </row>
    <row r="1121" spans="3:16" ht="14.25" customHeight="1" x14ac:dyDescent="0.15">
      <c r="C1121" s="362">
        <f t="shared" si="75"/>
        <v>1060</v>
      </c>
      <c r="D1121" s="47" t="str">
        <f t="shared" si="76"/>
        <v/>
      </c>
      <c r="E1121" s="526"/>
      <c r="F1121" s="447"/>
      <c r="G1121" s="345"/>
      <c r="H1121" s="447"/>
      <c r="I1121" s="411"/>
      <c r="J1121" s="15" t="s">
        <v>589</v>
      </c>
      <c r="K1121" s="15" t="s">
        <v>589</v>
      </c>
      <c r="L1121" s="408" t="str">
        <f t="shared" si="74"/>
        <v/>
      </c>
      <c r="M1121" s="459" t="str">
        <f t="shared" si="77"/>
        <v/>
      </c>
      <c r="N1121" s="344"/>
      <c r="O1121" s="344"/>
      <c r="P1121" s="82"/>
    </row>
    <row r="1122" spans="3:16" ht="14.25" customHeight="1" x14ac:dyDescent="0.15">
      <c r="C1122" s="362">
        <f t="shared" si="75"/>
        <v>1061</v>
      </c>
      <c r="D1122" s="47" t="str">
        <f t="shared" si="76"/>
        <v/>
      </c>
      <c r="E1122" s="526"/>
      <c r="F1122" s="447"/>
      <c r="G1122" s="345"/>
      <c r="H1122" s="447"/>
      <c r="I1122" s="411"/>
      <c r="J1122" s="15" t="s">
        <v>589</v>
      </c>
      <c r="K1122" s="15" t="s">
        <v>589</v>
      </c>
      <c r="L1122" s="408" t="str">
        <f t="shared" si="74"/>
        <v/>
      </c>
      <c r="M1122" s="459" t="str">
        <f t="shared" si="77"/>
        <v/>
      </c>
      <c r="N1122" s="344"/>
      <c r="O1122" s="344"/>
      <c r="P1122" s="82"/>
    </row>
    <row r="1123" spans="3:16" ht="14.25" customHeight="1" x14ac:dyDescent="0.15">
      <c r="C1123" s="362">
        <f t="shared" si="75"/>
        <v>1062</v>
      </c>
      <c r="D1123" s="47" t="str">
        <f t="shared" si="76"/>
        <v/>
      </c>
      <c r="E1123" s="526"/>
      <c r="F1123" s="447"/>
      <c r="G1123" s="345"/>
      <c r="H1123" s="447"/>
      <c r="I1123" s="411"/>
      <c r="J1123" s="15" t="s">
        <v>589</v>
      </c>
      <c r="K1123" s="15" t="s">
        <v>589</v>
      </c>
      <c r="L1123" s="408" t="str">
        <f t="shared" si="74"/>
        <v/>
      </c>
      <c r="M1123" s="459" t="str">
        <f t="shared" si="77"/>
        <v/>
      </c>
      <c r="N1123" s="344"/>
      <c r="O1123" s="344"/>
      <c r="P1123" s="82"/>
    </row>
    <row r="1124" spans="3:16" ht="14.25" customHeight="1" x14ac:dyDescent="0.15">
      <c r="C1124" s="362">
        <f t="shared" si="75"/>
        <v>1063</v>
      </c>
      <c r="D1124" s="47" t="str">
        <f t="shared" si="76"/>
        <v/>
      </c>
      <c r="E1124" s="526"/>
      <c r="F1124" s="447"/>
      <c r="G1124" s="345"/>
      <c r="H1124" s="447"/>
      <c r="I1124" s="411"/>
      <c r="J1124" s="15" t="s">
        <v>589</v>
      </c>
      <c r="K1124" s="15" t="s">
        <v>589</v>
      </c>
      <c r="L1124" s="408" t="str">
        <f t="shared" si="74"/>
        <v/>
      </c>
      <c r="M1124" s="459" t="str">
        <f t="shared" si="77"/>
        <v/>
      </c>
      <c r="N1124" s="344"/>
      <c r="O1124" s="344"/>
      <c r="P1124" s="82"/>
    </row>
    <row r="1125" spans="3:16" ht="14.25" customHeight="1" x14ac:dyDescent="0.15">
      <c r="C1125" s="362">
        <f t="shared" si="75"/>
        <v>1064</v>
      </c>
      <c r="D1125" s="47" t="str">
        <f t="shared" si="76"/>
        <v/>
      </c>
      <c r="E1125" s="526"/>
      <c r="F1125" s="447"/>
      <c r="G1125" s="345"/>
      <c r="H1125" s="447"/>
      <c r="I1125" s="411"/>
      <c r="J1125" s="15" t="s">
        <v>589</v>
      </c>
      <c r="K1125" s="15" t="s">
        <v>589</v>
      </c>
      <c r="L1125" s="408" t="str">
        <f t="shared" si="74"/>
        <v/>
      </c>
      <c r="M1125" s="459" t="str">
        <f t="shared" si="77"/>
        <v/>
      </c>
      <c r="N1125" s="344"/>
      <c r="O1125" s="344"/>
      <c r="P1125" s="82"/>
    </row>
    <row r="1126" spans="3:16" ht="14.25" customHeight="1" x14ac:dyDescent="0.15">
      <c r="C1126" s="362">
        <f t="shared" si="75"/>
        <v>1065</v>
      </c>
      <c r="D1126" s="47" t="str">
        <f t="shared" si="76"/>
        <v/>
      </c>
      <c r="E1126" s="526"/>
      <c r="F1126" s="447"/>
      <c r="G1126" s="345"/>
      <c r="H1126" s="447"/>
      <c r="I1126" s="411"/>
      <c r="J1126" s="15" t="s">
        <v>589</v>
      </c>
      <c r="K1126" s="15" t="s">
        <v>589</v>
      </c>
      <c r="L1126" s="408" t="str">
        <f t="shared" si="74"/>
        <v/>
      </c>
      <c r="M1126" s="459" t="str">
        <f t="shared" si="77"/>
        <v/>
      </c>
      <c r="N1126" s="344"/>
      <c r="O1126" s="344"/>
      <c r="P1126" s="82"/>
    </row>
    <row r="1127" spans="3:16" ht="14.25" customHeight="1" x14ac:dyDescent="0.15">
      <c r="C1127" s="362">
        <f t="shared" si="75"/>
        <v>1066</v>
      </c>
      <c r="D1127" s="47" t="str">
        <f t="shared" si="76"/>
        <v/>
      </c>
      <c r="E1127" s="526"/>
      <c r="F1127" s="447"/>
      <c r="G1127" s="345"/>
      <c r="H1127" s="447"/>
      <c r="I1127" s="411"/>
      <c r="J1127" s="15" t="s">
        <v>589</v>
      </c>
      <c r="K1127" s="15" t="s">
        <v>589</v>
      </c>
      <c r="L1127" s="408" t="str">
        <f t="shared" si="74"/>
        <v/>
      </c>
      <c r="M1127" s="459" t="str">
        <f t="shared" si="77"/>
        <v/>
      </c>
      <c r="N1127" s="344"/>
      <c r="O1127" s="344"/>
      <c r="P1127" s="82"/>
    </row>
    <row r="1128" spans="3:16" ht="14.25" customHeight="1" x14ac:dyDescent="0.15">
      <c r="C1128" s="362">
        <f t="shared" si="75"/>
        <v>1067</v>
      </c>
      <c r="D1128" s="47" t="str">
        <f t="shared" si="76"/>
        <v/>
      </c>
      <c r="E1128" s="526"/>
      <c r="F1128" s="447"/>
      <c r="G1128" s="345"/>
      <c r="H1128" s="447"/>
      <c r="I1128" s="411"/>
      <c r="J1128" s="15" t="s">
        <v>589</v>
      </c>
      <c r="K1128" s="15" t="s">
        <v>589</v>
      </c>
      <c r="L1128" s="408" t="str">
        <f t="shared" si="74"/>
        <v/>
      </c>
      <c r="M1128" s="459" t="str">
        <f t="shared" si="77"/>
        <v/>
      </c>
      <c r="N1128" s="344"/>
      <c r="O1128" s="344"/>
      <c r="P1128" s="82"/>
    </row>
    <row r="1129" spans="3:16" ht="14.25" customHeight="1" x14ac:dyDescent="0.15">
      <c r="C1129" s="362">
        <f t="shared" si="75"/>
        <v>1068</v>
      </c>
      <c r="D1129" s="47" t="str">
        <f t="shared" si="76"/>
        <v/>
      </c>
      <c r="E1129" s="526"/>
      <c r="F1129" s="447"/>
      <c r="G1129" s="345"/>
      <c r="H1129" s="447"/>
      <c r="I1129" s="411"/>
      <c r="J1129" s="15" t="s">
        <v>589</v>
      </c>
      <c r="K1129" s="15" t="s">
        <v>589</v>
      </c>
      <c r="L1129" s="408" t="str">
        <f t="shared" si="74"/>
        <v/>
      </c>
      <c r="M1129" s="459" t="str">
        <f t="shared" si="77"/>
        <v/>
      </c>
      <c r="N1129" s="344"/>
      <c r="O1129" s="344"/>
      <c r="P1129" s="82"/>
    </row>
    <row r="1130" spans="3:16" ht="14.25" customHeight="1" x14ac:dyDescent="0.15">
      <c r="C1130" s="362">
        <f t="shared" si="75"/>
        <v>1069</v>
      </c>
      <c r="D1130" s="47" t="str">
        <f t="shared" si="76"/>
        <v/>
      </c>
      <c r="E1130" s="526"/>
      <c r="F1130" s="447"/>
      <c r="G1130" s="345"/>
      <c r="H1130" s="447"/>
      <c r="I1130" s="411"/>
      <c r="J1130" s="15" t="s">
        <v>589</v>
      </c>
      <c r="K1130" s="15" t="s">
        <v>589</v>
      </c>
      <c r="L1130" s="408" t="str">
        <f t="shared" si="74"/>
        <v/>
      </c>
      <c r="M1130" s="459" t="str">
        <f t="shared" si="77"/>
        <v/>
      </c>
      <c r="N1130" s="344"/>
      <c r="O1130" s="344"/>
      <c r="P1130" s="82"/>
    </row>
    <row r="1131" spans="3:16" ht="14.25" customHeight="1" x14ac:dyDescent="0.15">
      <c r="C1131" s="362">
        <f t="shared" si="75"/>
        <v>1070</v>
      </c>
      <c r="D1131" s="47" t="str">
        <f t="shared" si="76"/>
        <v/>
      </c>
      <c r="E1131" s="526"/>
      <c r="F1131" s="447"/>
      <c r="G1131" s="345"/>
      <c r="H1131" s="447"/>
      <c r="I1131" s="411"/>
      <c r="J1131" s="15" t="s">
        <v>589</v>
      </c>
      <c r="K1131" s="15" t="s">
        <v>589</v>
      </c>
      <c r="L1131" s="408" t="str">
        <f t="shared" si="74"/>
        <v/>
      </c>
      <c r="M1131" s="459" t="str">
        <f t="shared" si="77"/>
        <v/>
      </c>
      <c r="N1131" s="344"/>
      <c r="O1131" s="344"/>
      <c r="P1131" s="82"/>
    </row>
    <row r="1132" spans="3:16" ht="14.25" customHeight="1" x14ac:dyDescent="0.15">
      <c r="C1132" s="362">
        <f t="shared" si="75"/>
        <v>1071</v>
      </c>
      <c r="D1132" s="47" t="str">
        <f t="shared" si="76"/>
        <v/>
      </c>
      <c r="E1132" s="526"/>
      <c r="F1132" s="447"/>
      <c r="G1132" s="345"/>
      <c r="H1132" s="447"/>
      <c r="I1132" s="411"/>
      <c r="J1132" s="15" t="s">
        <v>589</v>
      </c>
      <c r="K1132" s="15" t="s">
        <v>589</v>
      </c>
      <c r="L1132" s="408" t="str">
        <f t="shared" si="74"/>
        <v/>
      </c>
      <c r="M1132" s="459" t="str">
        <f t="shared" si="77"/>
        <v/>
      </c>
      <c r="N1132" s="344"/>
      <c r="O1132" s="344"/>
      <c r="P1132" s="82"/>
    </row>
    <row r="1133" spans="3:16" ht="14.25" customHeight="1" x14ac:dyDescent="0.15">
      <c r="C1133" s="362">
        <f t="shared" si="75"/>
        <v>1072</v>
      </c>
      <c r="D1133" s="47" t="str">
        <f t="shared" si="76"/>
        <v/>
      </c>
      <c r="E1133" s="526"/>
      <c r="F1133" s="447"/>
      <c r="G1133" s="345"/>
      <c r="H1133" s="447"/>
      <c r="I1133" s="411"/>
      <c r="J1133" s="15" t="s">
        <v>589</v>
      </c>
      <c r="K1133" s="15" t="s">
        <v>589</v>
      </c>
      <c r="L1133" s="408" t="str">
        <f t="shared" si="74"/>
        <v/>
      </c>
      <c r="M1133" s="459" t="str">
        <f t="shared" si="77"/>
        <v/>
      </c>
      <c r="N1133" s="344"/>
      <c r="O1133" s="344"/>
      <c r="P1133" s="82"/>
    </row>
    <row r="1134" spans="3:16" ht="14.25" customHeight="1" x14ac:dyDescent="0.15">
      <c r="C1134" s="362">
        <f t="shared" si="75"/>
        <v>1073</v>
      </c>
      <c r="D1134" s="47" t="str">
        <f t="shared" si="76"/>
        <v/>
      </c>
      <c r="E1134" s="526"/>
      <c r="F1134" s="447"/>
      <c r="G1134" s="345"/>
      <c r="H1134" s="447"/>
      <c r="I1134" s="411"/>
      <c r="J1134" s="15" t="s">
        <v>589</v>
      </c>
      <c r="K1134" s="15" t="s">
        <v>589</v>
      </c>
      <c r="L1134" s="408" t="str">
        <f t="shared" si="74"/>
        <v/>
      </c>
      <c r="M1134" s="459" t="str">
        <f t="shared" si="77"/>
        <v/>
      </c>
      <c r="N1134" s="344"/>
      <c r="O1134" s="344"/>
      <c r="P1134" s="82"/>
    </row>
    <row r="1135" spans="3:16" ht="14.25" customHeight="1" x14ac:dyDescent="0.15">
      <c r="C1135" s="362">
        <f t="shared" si="75"/>
        <v>1074</v>
      </c>
      <c r="D1135" s="47" t="str">
        <f t="shared" si="76"/>
        <v/>
      </c>
      <c r="E1135" s="526"/>
      <c r="F1135" s="447"/>
      <c r="G1135" s="345"/>
      <c r="H1135" s="447"/>
      <c r="I1135" s="411"/>
      <c r="J1135" s="15" t="s">
        <v>589</v>
      </c>
      <c r="K1135" s="15" t="s">
        <v>589</v>
      </c>
      <c r="L1135" s="408" t="str">
        <f t="shared" si="74"/>
        <v/>
      </c>
      <c r="M1135" s="459" t="str">
        <f t="shared" si="77"/>
        <v/>
      </c>
      <c r="N1135" s="344"/>
      <c r="O1135" s="344"/>
      <c r="P1135" s="82"/>
    </row>
    <row r="1136" spans="3:16" ht="14.25" customHeight="1" x14ac:dyDescent="0.15">
      <c r="C1136" s="362">
        <f t="shared" si="75"/>
        <v>1075</v>
      </c>
      <c r="D1136" s="47" t="str">
        <f t="shared" si="76"/>
        <v/>
      </c>
      <c r="E1136" s="526"/>
      <c r="F1136" s="447"/>
      <c r="G1136" s="345"/>
      <c r="H1136" s="447"/>
      <c r="I1136" s="411"/>
      <c r="J1136" s="15" t="s">
        <v>589</v>
      </c>
      <c r="K1136" s="15" t="s">
        <v>589</v>
      </c>
      <c r="L1136" s="408" t="str">
        <f t="shared" si="74"/>
        <v/>
      </c>
      <c r="M1136" s="459" t="str">
        <f t="shared" si="77"/>
        <v/>
      </c>
      <c r="N1136" s="344"/>
      <c r="O1136" s="344"/>
      <c r="P1136" s="82"/>
    </row>
    <row r="1137" spans="3:16" ht="14.25" customHeight="1" x14ac:dyDescent="0.15">
      <c r="C1137" s="362">
        <f t="shared" si="75"/>
        <v>1076</v>
      </c>
      <c r="D1137" s="47" t="str">
        <f t="shared" si="76"/>
        <v/>
      </c>
      <c r="E1137" s="526"/>
      <c r="F1137" s="447"/>
      <c r="G1137" s="345"/>
      <c r="H1137" s="447"/>
      <c r="I1137" s="411"/>
      <c r="J1137" s="15" t="s">
        <v>589</v>
      </c>
      <c r="K1137" s="15" t="s">
        <v>589</v>
      </c>
      <c r="L1137" s="408" t="str">
        <f t="shared" si="74"/>
        <v/>
      </c>
      <c r="M1137" s="459" t="str">
        <f t="shared" si="77"/>
        <v/>
      </c>
      <c r="N1137" s="344"/>
      <c r="O1137" s="344"/>
      <c r="P1137" s="82"/>
    </row>
    <row r="1138" spans="3:16" ht="14.25" customHeight="1" x14ac:dyDescent="0.15">
      <c r="C1138" s="362">
        <f t="shared" si="75"/>
        <v>1077</v>
      </c>
      <c r="D1138" s="47" t="str">
        <f t="shared" si="76"/>
        <v/>
      </c>
      <c r="E1138" s="526"/>
      <c r="F1138" s="447"/>
      <c r="G1138" s="345"/>
      <c r="H1138" s="447"/>
      <c r="I1138" s="411"/>
      <c r="J1138" s="15" t="s">
        <v>589</v>
      </c>
      <c r="K1138" s="15" t="s">
        <v>589</v>
      </c>
      <c r="L1138" s="408" t="str">
        <f t="shared" si="74"/>
        <v/>
      </c>
      <c r="M1138" s="459" t="str">
        <f t="shared" si="77"/>
        <v/>
      </c>
      <c r="N1138" s="344"/>
      <c r="O1138" s="344"/>
      <c r="P1138" s="82"/>
    </row>
    <row r="1139" spans="3:16" ht="14.25" customHeight="1" x14ac:dyDescent="0.15">
      <c r="C1139" s="362">
        <f t="shared" si="75"/>
        <v>1078</v>
      </c>
      <c r="D1139" s="47" t="str">
        <f t="shared" si="76"/>
        <v/>
      </c>
      <c r="E1139" s="526"/>
      <c r="F1139" s="447"/>
      <c r="G1139" s="345"/>
      <c r="H1139" s="447"/>
      <c r="I1139" s="411"/>
      <c r="J1139" s="15" t="s">
        <v>589</v>
      </c>
      <c r="K1139" s="15" t="s">
        <v>589</v>
      </c>
      <c r="L1139" s="408" t="str">
        <f t="shared" si="74"/>
        <v/>
      </c>
      <c r="M1139" s="459" t="str">
        <f t="shared" si="77"/>
        <v/>
      </c>
      <c r="N1139" s="344"/>
      <c r="O1139" s="344"/>
      <c r="P1139" s="82"/>
    </row>
    <row r="1140" spans="3:16" ht="14.25" customHeight="1" x14ac:dyDescent="0.15">
      <c r="C1140" s="362">
        <f t="shared" si="75"/>
        <v>1079</v>
      </c>
      <c r="D1140" s="47" t="str">
        <f t="shared" si="76"/>
        <v/>
      </c>
      <c r="E1140" s="526"/>
      <c r="F1140" s="447"/>
      <c r="G1140" s="345"/>
      <c r="H1140" s="447"/>
      <c r="I1140" s="411"/>
      <c r="J1140" s="15" t="s">
        <v>589</v>
      </c>
      <c r="K1140" s="15" t="s">
        <v>589</v>
      </c>
      <c r="L1140" s="408" t="str">
        <f t="shared" si="74"/>
        <v/>
      </c>
      <c r="M1140" s="459" t="str">
        <f t="shared" si="77"/>
        <v/>
      </c>
      <c r="N1140" s="344"/>
      <c r="O1140" s="344"/>
      <c r="P1140" s="82"/>
    </row>
    <row r="1141" spans="3:16" ht="14.25" customHeight="1" x14ac:dyDescent="0.15">
      <c r="C1141" s="362">
        <f t="shared" si="75"/>
        <v>1080</v>
      </c>
      <c r="D1141" s="47" t="str">
        <f t="shared" si="76"/>
        <v/>
      </c>
      <c r="E1141" s="526"/>
      <c r="F1141" s="447"/>
      <c r="G1141" s="345"/>
      <c r="H1141" s="447"/>
      <c r="I1141" s="411"/>
      <c r="J1141" s="15" t="s">
        <v>589</v>
      </c>
      <c r="K1141" s="15" t="s">
        <v>589</v>
      </c>
      <c r="L1141" s="408" t="str">
        <f t="shared" si="74"/>
        <v/>
      </c>
      <c r="M1141" s="459" t="str">
        <f t="shared" si="77"/>
        <v/>
      </c>
      <c r="N1141" s="344"/>
      <c r="O1141" s="344"/>
      <c r="P1141" s="82"/>
    </row>
    <row r="1142" spans="3:16" ht="14.25" customHeight="1" x14ac:dyDescent="0.15">
      <c r="C1142" s="362">
        <f t="shared" si="75"/>
        <v>1081</v>
      </c>
      <c r="D1142" s="47" t="str">
        <f t="shared" si="76"/>
        <v/>
      </c>
      <c r="E1142" s="526"/>
      <c r="F1142" s="447"/>
      <c r="G1142" s="345"/>
      <c r="H1142" s="447"/>
      <c r="I1142" s="411"/>
      <c r="J1142" s="15" t="s">
        <v>589</v>
      </c>
      <c r="K1142" s="15" t="s">
        <v>589</v>
      </c>
      <c r="L1142" s="408" t="str">
        <f>IF(K1142="","",J1142*K1142)</f>
        <v/>
      </c>
      <c r="M1142" s="459" t="str">
        <f t="shared" si="77"/>
        <v/>
      </c>
      <c r="N1142" s="344"/>
      <c r="O1142" s="344"/>
      <c r="P1142" s="82"/>
    </row>
    <row r="1143" spans="3:16" ht="14.25" customHeight="1" x14ac:dyDescent="0.15">
      <c r="C1143" s="362">
        <f t="shared" si="75"/>
        <v>1082</v>
      </c>
      <c r="D1143" s="47" t="str">
        <f t="shared" si="76"/>
        <v/>
      </c>
      <c r="E1143" s="526"/>
      <c r="F1143" s="447"/>
      <c r="G1143" s="345"/>
      <c r="H1143" s="447"/>
      <c r="I1143" s="411"/>
      <c r="J1143" s="15" t="s">
        <v>589</v>
      </c>
      <c r="K1143" s="15" t="s">
        <v>589</v>
      </c>
      <c r="L1143" s="408" t="str">
        <f t="shared" ref="L1143:L1206" si="78">IF(K1143="","",J1143*K1143)</f>
        <v/>
      </c>
      <c r="M1143" s="459" t="str">
        <f t="shared" si="77"/>
        <v/>
      </c>
      <c r="N1143" s="344"/>
      <c r="O1143" s="344"/>
      <c r="P1143" s="82"/>
    </row>
    <row r="1144" spans="3:16" ht="14.25" customHeight="1" x14ac:dyDescent="0.15">
      <c r="C1144" s="362">
        <f t="shared" si="75"/>
        <v>1083</v>
      </c>
      <c r="D1144" s="47" t="str">
        <f t="shared" si="76"/>
        <v/>
      </c>
      <c r="E1144" s="526"/>
      <c r="F1144" s="447"/>
      <c r="G1144" s="345"/>
      <c r="H1144" s="447"/>
      <c r="I1144" s="411"/>
      <c r="J1144" s="15" t="s">
        <v>589</v>
      </c>
      <c r="K1144" s="15" t="s">
        <v>589</v>
      </c>
      <c r="L1144" s="408" t="str">
        <f t="shared" si="78"/>
        <v/>
      </c>
      <c r="M1144" s="459" t="str">
        <f t="shared" si="77"/>
        <v/>
      </c>
      <c r="N1144" s="344"/>
      <c r="O1144" s="344"/>
      <c r="P1144" s="82"/>
    </row>
    <row r="1145" spans="3:16" ht="14.25" customHeight="1" x14ac:dyDescent="0.15">
      <c r="C1145" s="362">
        <f t="shared" si="75"/>
        <v>1084</v>
      </c>
      <c r="D1145" s="47" t="str">
        <f t="shared" si="76"/>
        <v/>
      </c>
      <c r="E1145" s="526"/>
      <c r="F1145" s="447"/>
      <c r="G1145" s="345"/>
      <c r="H1145" s="447"/>
      <c r="I1145" s="411"/>
      <c r="J1145" s="15" t="s">
        <v>589</v>
      </c>
      <c r="K1145" s="15" t="s">
        <v>589</v>
      </c>
      <c r="L1145" s="408" t="str">
        <f t="shared" si="78"/>
        <v/>
      </c>
      <c r="M1145" s="459" t="str">
        <f t="shared" si="77"/>
        <v/>
      </c>
      <c r="N1145" s="344"/>
      <c r="O1145" s="344"/>
      <c r="P1145" s="82"/>
    </row>
    <row r="1146" spans="3:16" ht="14.25" customHeight="1" x14ac:dyDescent="0.15">
      <c r="C1146" s="362">
        <f t="shared" si="75"/>
        <v>1085</v>
      </c>
      <c r="D1146" s="47" t="str">
        <f t="shared" si="76"/>
        <v/>
      </c>
      <c r="E1146" s="526"/>
      <c r="F1146" s="447"/>
      <c r="G1146" s="345"/>
      <c r="H1146" s="447"/>
      <c r="I1146" s="411"/>
      <c r="J1146" s="15" t="s">
        <v>589</v>
      </c>
      <c r="K1146" s="15" t="s">
        <v>589</v>
      </c>
      <c r="L1146" s="408" t="str">
        <f t="shared" si="78"/>
        <v/>
      </c>
      <c r="M1146" s="459" t="str">
        <f t="shared" si="77"/>
        <v/>
      </c>
      <c r="N1146" s="344"/>
      <c r="O1146" s="344"/>
      <c r="P1146" s="82"/>
    </row>
    <row r="1147" spans="3:16" ht="14.25" customHeight="1" x14ac:dyDescent="0.15">
      <c r="C1147" s="362">
        <f t="shared" si="75"/>
        <v>1086</v>
      </c>
      <c r="D1147" s="47" t="str">
        <f t="shared" si="76"/>
        <v/>
      </c>
      <c r="E1147" s="526"/>
      <c r="F1147" s="447"/>
      <c r="G1147" s="345"/>
      <c r="H1147" s="447"/>
      <c r="I1147" s="411"/>
      <c r="J1147" s="15" t="s">
        <v>589</v>
      </c>
      <c r="K1147" s="15" t="s">
        <v>589</v>
      </c>
      <c r="L1147" s="408" t="str">
        <f t="shared" si="78"/>
        <v/>
      </c>
      <c r="M1147" s="459" t="str">
        <f t="shared" si="77"/>
        <v/>
      </c>
      <c r="N1147" s="344"/>
      <c r="O1147" s="344"/>
      <c r="P1147" s="82"/>
    </row>
    <row r="1148" spans="3:16" ht="14.25" customHeight="1" x14ac:dyDescent="0.15">
      <c r="C1148" s="362">
        <f t="shared" si="75"/>
        <v>1087</v>
      </c>
      <c r="D1148" s="47" t="str">
        <f t="shared" si="76"/>
        <v/>
      </c>
      <c r="E1148" s="526"/>
      <c r="F1148" s="447"/>
      <c r="G1148" s="345"/>
      <c r="H1148" s="447"/>
      <c r="I1148" s="411"/>
      <c r="J1148" s="15" t="s">
        <v>589</v>
      </c>
      <c r="K1148" s="15" t="s">
        <v>589</v>
      </c>
      <c r="L1148" s="408" t="str">
        <f t="shared" si="78"/>
        <v/>
      </c>
      <c r="M1148" s="459" t="str">
        <f t="shared" si="77"/>
        <v/>
      </c>
      <c r="N1148" s="344"/>
      <c r="O1148" s="344"/>
      <c r="P1148" s="82"/>
    </row>
    <row r="1149" spans="3:16" ht="14.25" customHeight="1" x14ac:dyDescent="0.15">
      <c r="C1149" s="362">
        <f t="shared" si="75"/>
        <v>1088</v>
      </c>
      <c r="D1149" s="47" t="str">
        <f t="shared" si="76"/>
        <v/>
      </c>
      <c r="E1149" s="526"/>
      <c r="F1149" s="447"/>
      <c r="G1149" s="345"/>
      <c r="H1149" s="447"/>
      <c r="I1149" s="411"/>
      <c r="J1149" s="15" t="s">
        <v>589</v>
      </c>
      <c r="K1149" s="15" t="s">
        <v>589</v>
      </c>
      <c r="L1149" s="408" t="str">
        <f t="shared" si="78"/>
        <v/>
      </c>
      <c r="M1149" s="459" t="str">
        <f t="shared" si="77"/>
        <v/>
      </c>
      <c r="N1149" s="344"/>
      <c r="O1149" s="344"/>
      <c r="P1149" s="82"/>
    </row>
    <row r="1150" spans="3:16" ht="14.25" customHeight="1" x14ac:dyDescent="0.15">
      <c r="C1150" s="362">
        <f t="shared" si="75"/>
        <v>1089</v>
      </c>
      <c r="D1150" s="47" t="str">
        <f t="shared" si="76"/>
        <v/>
      </c>
      <c r="E1150" s="526"/>
      <c r="F1150" s="447"/>
      <c r="G1150" s="345"/>
      <c r="H1150" s="447"/>
      <c r="I1150" s="411"/>
      <c r="J1150" s="15" t="s">
        <v>589</v>
      </c>
      <c r="K1150" s="15" t="s">
        <v>589</v>
      </c>
      <c r="L1150" s="408" t="str">
        <f t="shared" si="78"/>
        <v/>
      </c>
      <c r="M1150" s="459" t="str">
        <f t="shared" si="77"/>
        <v/>
      </c>
      <c r="N1150" s="344"/>
      <c r="O1150" s="344"/>
      <c r="P1150" s="82"/>
    </row>
    <row r="1151" spans="3:16" ht="14.25" customHeight="1" x14ac:dyDescent="0.15">
      <c r="C1151" s="362">
        <f t="shared" ref="C1151:C1214" si="79">C1150+1</f>
        <v>1090</v>
      </c>
      <c r="D1151" s="47" t="str">
        <f t="shared" si="76"/>
        <v/>
      </c>
      <c r="E1151" s="526"/>
      <c r="F1151" s="447"/>
      <c r="G1151" s="345"/>
      <c r="H1151" s="447"/>
      <c r="I1151" s="411"/>
      <c r="J1151" s="15" t="s">
        <v>589</v>
      </c>
      <c r="K1151" s="15" t="s">
        <v>589</v>
      </c>
      <c r="L1151" s="408" t="str">
        <f t="shared" si="78"/>
        <v/>
      </c>
      <c r="M1151" s="459" t="str">
        <f t="shared" si="77"/>
        <v/>
      </c>
      <c r="N1151" s="344"/>
      <c r="O1151" s="344"/>
      <c r="P1151" s="82"/>
    </row>
    <row r="1152" spans="3:16" ht="14.25" customHeight="1" x14ac:dyDescent="0.15">
      <c r="C1152" s="362">
        <f t="shared" si="79"/>
        <v>1091</v>
      </c>
      <c r="D1152" s="47" t="str">
        <f t="shared" si="76"/>
        <v/>
      </c>
      <c r="E1152" s="526"/>
      <c r="F1152" s="447"/>
      <c r="G1152" s="345"/>
      <c r="H1152" s="447"/>
      <c r="I1152" s="411"/>
      <c r="J1152" s="15" t="s">
        <v>589</v>
      </c>
      <c r="K1152" s="15" t="s">
        <v>589</v>
      </c>
      <c r="L1152" s="408" t="str">
        <f t="shared" si="78"/>
        <v/>
      </c>
      <c r="M1152" s="459" t="str">
        <f t="shared" si="77"/>
        <v/>
      </c>
      <c r="N1152" s="344"/>
      <c r="O1152" s="344"/>
      <c r="P1152" s="82"/>
    </row>
    <row r="1153" spans="3:16" ht="14.25" customHeight="1" x14ac:dyDescent="0.15">
      <c r="C1153" s="362">
        <f t="shared" si="79"/>
        <v>1092</v>
      </c>
      <c r="D1153" s="47" t="str">
        <f t="shared" si="76"/>
        <v/>
      </c>
      <c r="E1153" s="526"/>
      <c r="F1153" s="447"/>
      <c r="G1153" s="345"/>
      <c r="H1153" s="447"/>
      <c r="I1153" s="411"/>
      <c r="J1153" s="15" t="s">
        <v>589</v>
      </c>
      <c r="K1153" s="15" t="s">
        <v>589</v>
      </c>
      <c r="L1153" s="408" t="str">
        <f t="shared" si="78"/>
        <v/>
      </c>
      <c r="M1153" s="459" t="str">
        <f t="shared" si="77"/>
        <v/>
      </c>
      <c r="N1153" s="344"/>
      <c r="O1153" s="344"/>
      <c r="P1153" s="82"/>
    </row>
    <row r="1154" spans="3:16" ht="14.25" customHeight="1" x14ac:dyDescent="0.15">
      <c r="C1154" s="362">
        <f t="shared" si="79"/>
        <v>1093</v>
      </c>
      <c r="D1154" s="47" t="str">
        <f t="shared" si="76"/>
        <v/>
      </c>
      <c r="E1154" s="526"/>
      <c r="F1154" s="447"/>
      <c r="G1154" s="345"/>
      <c r="H1154" s="447"/>
      <c r="I1154" s="411"/>
      <c r="J1154" s="15" t="s">
        <v>589</v>
      </c>
      <c r="K1154" s="15" t="s">
        <v>589</v>
      </c>
      <c r="L1154" s="408" t="str">
        <f t="shared" si="78"/>
        <v/>
      </c>
      <c r="M1154" s="459" t="str">
        <f t="shared" si="77"/>
        <v/>
      </c>
      <c r="N1154" s="344"/>
      <c r="O1154" s="344"/>
      <c r="P1154" s="82"/>
    </row>
    <row r="1155" spans="3:16" ht="14.25" customHeight="1" x14ac:dyDescent="0.15">
      <c r="C1155" s="362">
        <f t="shared" si="79"/>
        <v>1094</v>
      </c>
      <c r="D1155" s="47" t="str">
        <f t="shared" si="76"/>
        <v/>
      </c>
      <c r="E1155" s="526"/>
      <c r="F1155" s="447"/>
      <c r="G1155" s="345"/>
      <c r="H1155" s="447"/>
      <c r="I1155" s="411"/>
      <c r="J1155" s="15" t="s">
        <v>589</v>
      </c>
      <c r="K1155" s="15" t="s">
        <v>589</v>
      </c>
      <c r="L1155" s="408" t="str">
        <f t="shared" si="78"/>
        <v/>
      </c>
      <c r="M1155" s="459" t="str">
        <f t="shared" si="77"/>
        <v/>
      </c>
      <c r="N1155" s="344"/>
      <c r="O1155" s="344"/>
      <c r="P1155" s="82"/>
    </row>
    <row r="1156" spans="3:16" ht="14.25" customHeight="1" x14ac:dyDescent="0.15">
      <c r="C1156" s="362">
        <f t="shared" si="79"/>
        <v>1095</v>
      </c>
      <c r="D1156" s="47" t="str">
        <f t="shared" si="76"/>
        <v/>
      </c>
      <c r="E1156" s="526"/>
      <c r="F1156" s="447"/>
      <c r="G1156" s="345"/>
      <c r="H1156" s="447"/>
      <c r="I1156" s="411"/>
      <c r="J1156" s="15" t="s">
        <v>589</v>
      </c>
      <c r="K1156" s="15" t="s">
        <v>589</v>
      </c>
      <c r="L1156" s="408" t="str">
        <f t="shared" si="78"/>
        <v/>
      </c>
      <c r="M1156" s="459" t="str">
        <f t="shared" si="77"/>
        <v/>
      </c>
      <c r="N1156" s="344"/>
      <c r="O1156" s="344"/>
      <c r="P1156" s="82"/>
    </row>
    <row r="1157" spans="3:16" ht="14.25" customHeight="1" x14ac:dyDescent="0.15">
      <c r="C1157" s="362">
        <f t="shared" si="79"/>
        <v>1096</v>
      </c>
      <c r="D1157" s="47" t="str">
        <f t="shared" si="76"/>
        <v/>
      </c>
      <c r="E1157" s="526"/>
      <c r="F1157" s="447"/>
      <c r="G1157" s="345"/>
      <c r="H1157" s="447"/>
      <c r="I1157" s="411"/>
      <c r="J1157" s="15" t="s">
        <v>589</v>
      </c>
      <c r="K1157" s="15" t="s">
        <v>589</v>
      </c>
      <c r="L1157" s="408" t="str">
        <f t="shared" si="78"/>
        <v/>
      </c>
      <c r="M1157" s="459" t="str">
        <f t="shared" si="77"/>
        <v/>
      </c>
      <c r="N1157" s="344"/>
      <c r="O1157" s="344"/>
      <c r="P1157" s="82"/>
    </row>
    <row r="1158" spans="3:16" ht="14.25" customHeight="1" x14ac:dyDescent="0.15">
      <c r="C1158" s="362">
        <f t="shared" si="79"/>
        <v>1097</v>
      </c>
      <c r="D1158" s="47" t="str">
        <f t="shared" si="76"/>
        <v/>
      </c>
      <c r="E1158" s="526"/>
      <c r="F1158" s="447"/>
      <c r="G1158" s="345"/>
      <c r="H1158" s="447"/>
      <c r="I1158" s="411"/>
      <c r="J1158" s="15" t="s">
        <v>589</v>
      </c>
      <c r="K1158" s="15" t="s">
        <v>589</v>
      </c>
      <c r="L1158" s="408" t="str">
        <f t="shared" si="78"/>
        <v/>
      </c>
      <c r="M1158" s="459" t="str">
        <f t="shared" si="77"/>
        <v/>
      </c>
      <c r="N1158" s="344"/>
      <c r="O1158" s="344"/>
      <c r="P1158" s="82"/>
    </row>
    <row r="1159" spans="3:16" ht="14.25" customHeight="1" x14ac:dyDescent="0.15">
      <c r="C1159" s="362">
        <f t="shared" si="79"/>
        <v>1098</v>
      </c>
      <c r="D1159" s="47" t="str">
        <f t="shared" si="76"/>
        <v/>
      </c>
      <c r="E1159" s="526"/>
      <c r="F1159" s="447"/>
      <c r="G1159" s="345"/>
      <c r="H1159" s="447"/>
      <c r="I1159" s="411"/>
      <c r="J1159" s="15" t="s">
        <v>589</v>
      </c>
      <c r="K1159" s="15" t="s">
        <v>589</v>
      </c>
      <c r="L1159" s="408" t="str">
        <f t="shared" si="78"/>
        <v/>
      </c>
      <c r="M1159" s="459" t="str">
        <f t="shared" si="77"/>
        <v/>
      </c>
      <c r="N1159" s="344"/>
      <c r="O1159" s="344"/>
      <c r="P1159" s="82"/>
    </row>
    <row r="1160" spans="3:16" ht="14.25" customHeight="1" x14ac:dyDescent="0.15">
      <c r="C1160" s="362">
        <f t="shared" si="79"/>
        <v>1099</v>
      </c>
      <c r="D1160" s="47" t="str">
        <f t="shared" si="76"/>
        <v/>
      </c>
      <c r="E1160" s="526"/>
      <c r="F1160" s="447"/>
      <c r="G1160" s="345"/>
      <c r="H1160" s="447"/>
      <c r="I1160" s="411"/>
      <c r="J1160" s="15" t="s">
        <v>589</v>
      </c>
      <c r="K1160" s="15" t="s">
        <v>589</v>
      </c>
      <c r="L1160" s="408" t="str">
        <f t="shared" si="78"/>
        <v/>
      </c>
      <c r="M1160" s="459" t="str">
        <f t="shared" si="77"/>
        <v/>
      </c>
      <c r="N1160" s="344"/>
      <c r="O1160" s="344"/>
      <c r="P1160" s="82"/>
    </row>
    <row r="1161" spans="3:16" ht="14.25" customHeight="1" x14ac:dyDescent="0.15">
      <c r="C1161" s="362">
        <f t="shared" si="79"/>
        <v>1100</v>
      </c>
      <c r="D1161" s="47" t="str">
        <f t="shared" si="76"/>
        <v/>
      </c>
      <c r="E1161" s="526"/>
      <c r="F1161" s="447"/>
      <c r="G1161" s="345"/>
      <c r="H1161" s="447"/>
      <c r="I1161" s="411"/>
      <c r="J1161" s="15" t="s">
        <v>589</v>
      </c>
      <c r="K1161" s="15" t="s">
        <v>589</v>
      </c>
      <c r="L1161" s="408" t="str">
        <f t="shared" si="78"/>
        <v/>
      </c>
      <c r="M1161" s="459" t="str">
        <f t="shared" si="77"/>
        <v/>
      </c>
      <c r="N1161" s="344"/>
      <c r="O1161" s="344"/>
      <c r="P1161" s="82"/>
    </row>
    <row r="1162" spans="3:16" ht="14.25" customHeight="1" x14ac:dyDescent="0.15">
      <c r="C1162" s="362">
        <f t="shared" si="79"/>
        <v>1101</v>
      </c>
      <c r="D1162" s="47" t="str">
        <f t="shared" si="76"/>
        <v/>
      </c>
      <c r="E1162" s="526"/>
      <c r="F1162" s="447"/>
      <c r="G1162" s="345"/>
      <c r="H1162" s="447"/>
      <c r="I1162" s="411"/>
      <c r="J1162" s="15" t="s">
        <v>589</v>
      </c>
      <c r="K1162" s="15" t="s">
        <v>589</v>
      </c>
      <c r="L1162" s="408" t="str">
        <f t="shared" si="78"/>
        <v/>
      </c>
      <c r="M1162" s="459" t="str">
        <f t="shared" si="77"/>
        <v/>
      </c>
      <c r="N1162" s="344"/>
      <c r="O1162" s="344"/>
      <c r="P1162" s="82"/>
    </row>
    <row r="1163" spans="3:16" ht="14.25" customHeight="1" x14ac:dyDescent="0.15">
      <c r="C1163" s="362">
        <f t="shared" si="79"/>
        <v>1102</v>
      </c>
      <c r="D1163" s="47" t="str">
        <f t="shared" si="76"/>
        <v/>
      </c>
      <c r="E1163" s="526"/>
      <c r="F1163" s="447"/>
      <c r="G1163" s="345"/>
      <c r="H1163" s="447"/>
      <c r="I1163" s="411"/>
      <c r="J1163" s="15" t="s">
        <v>589</v>
      </c>
      <c r="K1163" s="15" t="s">
        <v>589</v>
      </c>
      <c r="L1163" s="408" t="str">
        <f t="shared" si="78"/>
        <v/>
      </c>
      <c r="M1163" s="459" t="str">
        <f t="shared" si="77"/>
        <v/>
      </c>
      <c r="N1163" s="344"/>
      <c r="O1163" s="344"/>
      <c r="P1163" s="82"/>
    </row>
    <row r="1164" spans="3:16" ht="14.25" customHeight="1" x14ac:dyDescent="0.15">
      <c r="C1164" s="362">
        <f t="shared" si="79"/>
        <v>1103</v>
      </c>
      <c r="D1164" s="47" t="str">
        <f t="shared" si="76"/>
        <v/>
      </c>
      <c r="E1164" s="526"/>
      <c r="F1164" s="447"/>
      <c r="G1164" s="345"/>
      <c r="H1164" s="447"/>
      <c r="I1164" s="411"/>
      <c r="J1164" s="15" t="s">
        <v>589</v>
      </c>
      <c r="K1164" s="15" t="s">
        <v>589</v>
      </c>
      <c r="L1164" s="408" t="str">
        <f t="shared" si="78"/>
        <v/>
      </c>
      <c r="M1164" s="459" t="str">
        <f t="shared" si="77"/>
        <v/>
      </c>
      <c r="N1164" s="344"/>
      <c r="O1164" s="344"/>
      <c r="P1164" s="82"/>
    </row>
    <row r="1165" spans="3:16" ht="14.25" customHeight="1" x14ac:dyDescent="0.15">
      <c r="C1165" s="362">
        <f t="shared" si="79"/>
        <v>1104</v>
      </c>
      <c r="D1165" s="47" t="str">
        <f t="shared" ref="D1165:D1228" si="80">IF(E1165="","",IF(E1165&lt;=$W$2,"○",""))</f>
        <v/>
      </c>
      <c r="E1165" s="526"/>
      <c r="F1165" s="447"/>
      <c r="G1165" s="345"/>
      <c r="H1165" s="447"/>
      <c r="I1165" s="411"/>
      <c r="J1165" s="15" t="s">
        <v>589</v>
      </c>
      <c r="K1165" s="15" t="s">
        <v>589</v>
      </c>
      <c r="L1165" s="408" t="str">
        <f t="shared" si="78"/>
        <v/>
      </c>
      <c r="M1165" s="459" t="str">
        <f t="shared" ref="M1165:M1228" si="81">IF(I1165="","",IF(HLOOKUP(I1165,$U$5:$AI$7,2,FALSE)&gt;=0.8,"○",""))</f>
        <v/>
      </c>
      <c r="N1165" s="344"/>
      <c r="O1165" s="344"/>
      <c r="P1165" s="82"/>
    </row>
    <row r="1166" spans="3:16" ht="14.25" customHeight="1" x14ac:dyDescent="0.15">
      <c r="C1166" s="362">
        <f t="shared" si="79"/>
        <v>1105</v>
      </c>
      <c r="D1166" s="47" t="str">
        <f t="shared" si="80"/>
        <v/>
      </c>
      <c r="E1166" s="526"/>
      <c r="F1166" s="447"/>
      <c r="G1166" s="345"/>
      <c r="H1166" s="447"/>
      <c r="I1166" s="411"/>
      <c r="J1166" s="15" t="s">
        <v>589</v>
      </c>
      <c r="K1166" s="15" t="s">
        <v>589</v>
      </c>
      <c r="L1166" s="408" t="str">
        <f t="shared" si="78"/>
        <v/>
      </c>
      <c r="M1166" s="459" t="str">
        <f t="shared" si="81"/>
        <v/>
      </c>
      <c r="N1166" s="344"/>
      <c r="O1166" s="344"/>
      <c r="P1166" s="82"/>
    </row>
    <row r="1167" spans="3:16" ht="14.25" customHeight="1" x14ac:dyDescent="0.15">
      <c r="C1167" s="362">
        <f t="shared" si="79"/>
        <v>1106</v>
      </c>
      <c r="D1167" s="47" t="str">
        <f t="shared" si="80"/>
        <v/>
      </c>
      <c r="E1167" s="526"/>
      <c r="F1167" s="447"/>
      <c r="G1167" s="345"/>
      <c r="H1167" s="447"/>
      <c r="I1167" s="411"/>
      <c r="J1167" s="15" t="s">
        <v>589</v>
      </c>
      <c r="K1167" s="15" t="s">
        <v>589</v>
      </c>
      <c r="L1167" s="408" t="str">
        <f t="shared" si="78"/>
        <v/>
      </c>
      <c r="M1167" s="459" t="str">
        <f t="shared" si="81"/>
        <v/>
      </c>
      <c r="N1167" s="344"/>
      <c r="O1167" s="344"/>
      <c r="P1167" s="82"/>
    </row>
    <row r="1168" spans="3:16" ht="14.25" customHeight="1" x14ac:dyDescent="0.15">
      <c r="C1168" s="362">
        <f t="shared" si="79"/>
        <v>1107</v>
      </c>
      <c r="D1168" s="47" t="str">
        <f t="shared" si="80"/>
        <v/>
      </c>
      <c r="E1168" s="526"/>
      <c r="F1168" s="447"/>
      <c r="G1168" s="345"/>
      <c r="H1168" s="447"/>
      <c r="I1168" s="411"/>
      <c r="J1168" s="15" t="s">
        <v>589</v>
      </c>
      <c r="K1168" s="15" t="s">
        <v>589</v>
      </c>
      <c r="L1168" s="408" t="str">
        <f t="shared" si="78"/>
        <v/>
      </c>
      <c r="M1168" s="459" t="str">
        <f t="shared" si="81"/>
        <v/>
      </c>
      <c r="N1168" s="344"/>
      <c r="O1168" s="344"/>
      <c r="P1168" s="82"/>
    </row>
    <row r="1169" spans="3:16" ht="14.25" customHeight="1" x14ac:dyDescent="0.15">
      <c r="C1169" s="362">
        <f t="shared" si="79"/>
        <v>1108</v>
      </c>
      <c r="D1169" s="47" t="str">
        <f t="shared" si="80"/>
        <v/>
      </c>
      <c r="E1169" s="526"/>
      <c r="F1169" s="447"/>
      <c r="G1169" s="345"/>
      <c r="H1169" s="447"/>
      <c r="I1169" s="411"/>
      <c r="J1169" s="15" t="s">
        <v>589</v>
      </c>
      <c r="K1169" s="15" t="s">
        <v>589</v>
      </c>
      <c r="L1169" s="408" t="str">
        <f t="shared" si="78"/>
        <v/>
      </c>
      <c r="M1169" s="459" t="str">
        <f t="shared" si="81"/>
        <v/>
      </c>
      <c r="N1169" s="344"/>
      <c r="O1169" s="344"/>
      <c r="P1169" s="82"/>
    </row>
    <row r="1170" spans="3:16" ht="14.25" customHeight="1" x14ac:dyDescent="0.15">
      <c r="C1170" s="362">
        <f t="shared" si="79"/>
        <v>1109</v>
      </c>
      <c r="D1170" s="47" t="str">
        <f t="shared" si="80"/>
        <v/>
      </c>
      <c r="E1170" s="526"/>
      <c r="F1170" s="447"/>
      <c r="G1170" s="345"/>
      <c r="H1170" s="447"/>
      <c r="I1170" s="411"/>
      <c r="J1170" s="15" t="s">
        <v>589</v>
      </c>
      <c r="K1170" s="15" t="s">
        <v>589</v>
      </c>
      <c r="L1170" s="408" t="str">
        <f t="shared" si="78"/>
        <v/>
      </c>
      <c r="M1170" s="459" t="str">
        <f t="shared" si="81"/>
        <v/>
      </c>
      <c r="N1170" s="344"/>
      <c r="O1170" s="344"/>
      <c r="P1170" s="82"/>
    </row>
    <row r="1171" spans="3:16" ht="14.25" customHeight="1" x14ac:dyDescent="0.15">
      <c r="C1171" s="362">
        <f t="shared" si="79"/>
        <v>1110</v>
      </c>
      <c r="D1171" s="47" t="str">
        <f t="shared" si="80"/>
        <v/>
      </c>
      <c r="E1171" s="526"/>
      <c r="F1171" s="447"/>
      <c r="G1171" s="345"/>
      <c r="H1171" s="447"/>
      <c r="I1171" s="411"/>
      <c r="J1171" s="15" t="s">
        <v>589</v>
      </c>
      <c r="K1171" s="15" t="s">
        <v>589</v>
      </c>
      <c r="L1171" s="408" t="str">
        <f t="shared" si="78"/>
        <v/>
      </c>
      <c r="M1171" s="459" t="str">
        <f t="shared" si="81"/>
        <v/>
      </c>
      <c r="N1171" s="344"/>
      <c r="O1171" s="344"/>
      <c r="P1171" s="82"/>
    </row>
    <row r="1172" spans="3:16" ht="14.25" customHeight="1" x14ac:dyDescent="0.15">
      <c r="C1172" s="362">
        <f t="shared" si="79"/>
        <v>1111</v>
      </c>
      <c r="D1172" s="47" t="str">
        <f t="shared" si="80"/>
        <v/>
      </c>
      <c r="E1172" s="526"/>
      <c r="F1172" s="447"/>
      <c r="G1172" s="345"/>
      <c r="H1172" s="447"/>
      <c r="I1172" s="411"/>
      <c r="J1172" s="15" t="s">
        <v>589</v>
      </c>
      <c r="K1172" s="15" t="s">
        <v>589</v>
      </c>
      <c r="L1172" s="408" t="str">
        <f t="shared" si="78"/>
        <v/>
      </c>
      <c r="M1172" s="459" t="str">
        <f t="shared" si="81"/>
        <v/>
      </c>
      <c r="N1172" s="344"/>
      <c r="O1172" s="344"/>
      <c r="P1172" s="82"/>
    </row>
    <row r="1173" spans="3:16" ht="14.25" customHeight="1" x14ac:dyDescent="0.15">
      <c r="C1173" s="362">
        <f t="shared" si="79"/>
        <v>1112</v>
      </c>
      <c r="D1173" s="47" t="str">
        <f t="shared" si="80"/>
        <v/>
      </c>
      <c r="E1173" s="526"/>
      <c r="F1173" s="447"/>
      <c r="G1173" s="345"/>
      <c r="H1173" s="447"/>
      <c r="I1173" s="411"/>
      <c r="J1173" s="15" t="s">
        <v>589</v>
      </c>
      <c r="K1173" s="15" t="s">
        <v>589</v>
      </c>
      <c r="L1173" s="408" t="str">
        <f t="shared" si="78"/>
        <v/>
      </c>
      <c r="M1173" s="459" t="str">
        <f t="shared" si="81"/>
        <v/>
      </c>
      <c r="N1173" s="344"/>
      <c r="O1173" s="344"/>
      <c r="P1173" s="82"/>
    </row>
    <row r="1174" spans="3:16" ht="14.25" customHeight="1" x14ac:dyDescent="0.15">
      <c r="C1174" s="362">
        <f t="shared" si="79"/>
        <v>1113</v>
      </c>
      <c r="D1174" s="47" t="str">
        <f t="shared" si="80"/>
        <v/>
      </c>
      <c r="E1174" s="526"/>
      <c r="F1174" s="447"/>
      <c r="G1174" s="345"/>
      <c r="H1174" s="447"/>
      <c r="I1174" s="411"/>
      <c r="J1174" s="15" t="s">
        <v>589</v>
      </c>
      <c r="K1174" s="15" t="s">
        <v>589</v>
      </c>
      <c r="L1174" s="408" t="str">
        <f t="shared" si="78"/>
        <v/>
      </c>
      <c r="M1174" s="459" t="str">
        <f t="shared" si="81"/>
        <v/>
      </c>
      <c r="N1174" s="344"/>
      <c r="O1174" s="344"/>
      <c r="P1174" s="82"/>
    </row>
    <row r="1175" spans="3:16" ht="14.25" customHeight="1" x14ac:dyDescent="0.15">
      <c r="C1175" s="362">
        <f t="shared" si="79"/>
        <v>1114</v>
      </c>
      <c r="D1175" s="47" t="str">
        <f t="shared" si="80"/>
        <v/>
      </c>
      <c r="E1175" s="526"/>
      <c r="F1175" s="447"/>
      <c r="G1175" s="345"/>
      <c r="H1175" s="447"/>
      <c r="I1175" s="411"/>
      <c r="J1175" s="15" t="s">
        <v>589</v>
      </c>
      <c r="K1175" s="15" t="s">
        <v>589</v>
      </c>
      <c r="L1175" s="408" t="str">
        <f t="shared" si="78"/>
        <v/>
      </c>
      <c r="M1175" s="459" t="str">
        <f t="shared" si="81"/>
        <v/>
      </c>
      <c r="N1175" s="344"/>
      <c r="O1175" s="344"/>
      <c r="P1175" s="82"/>
    </row>
    <row r="1176" spans="3:16" ht="14.25" customHeight="1" x14ac:dyDescent="0.15">
      <c r="C1176" s="362">
        <f t="shared" si="79"/>
        <v>1115</v>
      </c>
      <c r="D1176" s="47" t="str">
        <f t="shared" si="80"/>
        <v/>
      </c>
      <c r="E1176" s="526"/>
      <c r="F1176" s="447"/>
      <c r="G1176" s="345"/>
      <c r="H1176" s="447"/>
      <c r="I1176" s="411"/>
      <c r="J1176" s="15" t="s">
        <v>589</v>
      </c>
      <c r="K1176" s="15" t="s">
        <v>589</v>
      </c>
      <c r="L1176" s="408" t="str">
        <f t="shared" si="78"/>
        <v/>
      </c>
      <c r="M1176" s="459" t="str">
        <f t="shared" si="81"/>
        <v/>
      </c>
      <c r="N1176" s="344"/>
      <c r="O1176" s="344"/>
      <c r="P1176" s="82"/>
    </row>
    <row r="1177" spans="3:16" ht="14.25" customHeight="1" x14ac:dyDescent="0.15">
      <c r="C1177" s="362">
        <f t="shared" si="79"/>
        <v>1116</v>
      </c>
      <c r="D1177" s="47" t="str">
        <f t="shared" si="80"/>
        <v/>
      </c>
      <c r="E1177" s="526"/>
      <c r="F1177" s="447"/>
      <c r="G1177" s="345"/>
      <c r="H1177" s="447"/>
      <c r="I1177" s="411"/>
      <c r="J1177" s="15" t="s">
        <v>589</v>
      </c>
      <c r="K1177" s="15" t="s">
        <v>589</v>
      </c>
      <c r="L1177" s="408" t="str">
        <f t="shared" si="78"/>
        <v/>
      </c>
      <c r="M1177" s="459" t="str">
        <f t="shared" si="81"/>
        <v/>
      </c>
      <c r="N1177" s="344"/>
      <c r="O1177" s="344"/>
      <c r="P1177" s="82"/>
    </row>
    <row r="1178" spans="3:16" ht="14.25" customHeight="1" x14ac:dyDescent="0.15">
      <c r="C1178" s="362">
        <f t="shared" si="79"/>
        <v>1117</v>
      </c>
      <c r="D1178" s="47" t="str">
        <f t="shared" si="80"/>
        <v/>
      </c>
      <c r="E1178" s="526"/>
      <c r="F1178" s="447"/>
      <c r="G1178" s="345"/>
      <c r="H1178" s="447"/>
      <c r="I1178" s="411"/>
      <c r="J1178" s="15" t="s">
        <v>589</v>
      </c>
      <c r="K1178" s="15" t="s">
        <v>589</v>
      </c>
      <c r="L1178" s="408" t="str">
        <f t="shared" si="78"/>
        <v/>
      </c>
      <c r="M1178" s="459" t="str">
        <f t="shared" si="81"/>
        <v/>
      </c>
      <c r="N1178" s="344"/>
      <c r="O1178" s="344"/>
      <c r="P1178" s="82"/>
    </row>
    <row r="1179" spans="3:16" ht="14.25" customHeight="1" x14ac:dyDescent="0.15">
      <c r="C1179" s="362">
        <f t="shared" si="79"/>
        <v>1118</v>
      </c>
      <c r="D1179" s="47" t="str">
        <f t="shared" si="80"/>
        <v/>
      </c>
      <c r="E1179" s="526"/>
      <c r="F1179" s="447"/>
      <c r="G1179" s="345"/>
      <c r="H1179" s="447"/>
      <c r="I1179" s="411"/>
      <c r="J1179" s="15" t="s">
        <v>589</v>
      </c>
      <c r="K1179" s="15" t="s">
        <v>589</v>
      </c>
      <c r="L1179" s="408" t="str">
        <f t="shared" si="78"/>
        <v/>
      </c>
      <c r="M1179" s="459" t="str">
        <f t="shared" si="81"/>
        <v/>
      </c>
      <c r="N1179" s="344"/>
      <c r="O1179" s="344"/>
      <c r="P1179" s="82"/>
    </row>
    <row r="1180" spans="3:16" ht="14.25" customHeight="1" x14ac:dyDescent="0.15">
      <c r="C1180" s="362">
        <f t="shared" si="79"/>
        <v>1119</v>
      </c>
      <c r="D1180" s="47" t="str">
        <f t="shared" si="80"/>
        <v/>
      </c>
      <c r="E1180" s="526"/>
      <c r="F1180" s="447"/>
      <c r="G1180" s="345"/>
      <c r="H1180" s="447"/>
      <c r="I1180" s="411"/>
      <c r="J1180" s="15" t="s">
        <v>589</v>
      </c>
      <c r="K1180" s="15" t="s">
        <v>589</v>
      </c>
      <c r="L1180" s="408" t="str">
        <f t="shared" si="78"/>
        <v/>
      </c>
      <c r="M1180" s="459" t="str">
        <f t="shared" si="81"/>
        <v/>
      </c>
      <c r="N1180" s="344"/>
      <c r="O1180" s="344"/>
      <c r="P1180" s="82"/>
    </row>
    <row r="1181" spans="3:16" ht="14.25" customHeight="1" x14ac:dyDescent="0.15">
      <c r="C1181" s="362">
        <f t="shared" si="79"/>
        <v>1120</v>
      </c>
      <c r="D1181" s="47" t="str">
        <f t="shared" si="80"/>
        <v/>
      </c>
      <c r="E1181" s="526"/>
      <c r="F1181" s="447"/>
      <c r="G1181" s="345"/>
      <c r="H1181" s="447"/>
      <c r="I1181" s="411"/>
      <c r="J1181" s="15" t="s">
        <v>589</v>
      </c>
      <c r="K1181" s="15" t="s">
        <v>589</v>
      </c>
      <c r="L1181" s="408" t="str">
        <f t="shared" si="78"/>
        <v/>
      </c>
      <c r="M1181" s="459" t="str">
        <f t="shared" si="81"/>
        <v/>
      </c>
      <c r="N1181" s="344"/>
      <c r="O1181" s="344"/>
      <c r="P1181" s="82"/>
    </row>
    <row r="1182" spans="3:16" ht="14.25" customHeight="1" x14ac:dyDescent="0.15">
      <c r="C1182" s="362">
        <f t="shared" si="79"/>
        <v>1121</v>
      </c>
      <c r="D1182" s="47" t="str">
        <f t="shared" si="80"/>
        <v/>
      </c>
      <c r="E1182" s="526"/>
      <c r="F1182" s="447"/>
      <c r="G1182" s="345"/>
      <c r="H1182" s="447"/>
      <c r="I1182" s="411"/>
      <c r="J1182" s="15" t="s">
        <v>589</v>
      </c>
      <c r="K1182" s="15" t="s">
        <v>589</v>
      </c>
      <c r="L1182" s="408" t="str">
        <f t="shared" si="78"/>
        <v/>
      </c>
      <c r="M1182" s="459" t="str">
        <f t="shared" si="81"/>
        <v/>
      </c>
      <c r="N1182" s="344"/>
      <c r="O1182" s="344"/>
      <c r="P1182" s="82"/>
    </row>
    <row r="1183" spans="3:16" ht="14.25" customHeight="1" x14ac:dyDescent="0.15">
      <c r="C1183" s="362">
        <f t="shared" si="79"/>
        <v>1122</v>
      </c>
      <c r="D1183" s="47" t="str">
        <f t="shared" si="80"/>
        <v/>
      </c>
      <c r="E1183" s="526"/>
      <c r="F1183" s="447"/>
      <c r="G1183" s="345"/>
      <c r="H1183" s="447"/>
      <c r="I1183" s="411"/>
      <c r="J1183" s="15" t="s">
        <v>589</v>
      </c>
      <c r="K1183" s="15" t="s">
        <v>589</v>
      </c>
      <c r="L1183" s="408" t="str">
        <f t="shared" si="78"/>
        <v/>
      </c>
      <c r="M1183" s="459" t="str">
        <f t="shared" si="81"/>
        <v/>
      </c>
      <c r="N1183" s="344"/>
      <c r="O1183" s="344"/>
      <c r="P1183" s="82"/>
    </row>
    <row r="1184" spans="3:16" ht="14.25" customHeight="1" x14ac:dyDescent="0.15">
      <c r="C1184" s="362">
        <f t="shared" si="79"/>
        <v>1123</v>
      </c>
      <c r="D1184" s="47" t="str">
        <f t="shared" si="80"/>
        <v/>
      </c>
      <c r="E1184" s="526"/>
      <c r="F1184" s="447"/>
      <c r="G1184" s="345"/>
      <c r="H1184" s="447"/>
      <c r="I1184" s="411"/>
      <c r="J1184" s="15" t="s">
        <v>589</v>
      </c>
      <c r="K1184" s="15" t="s">
        <v>589</v>
      </c>
      <c r="L1184" s="408" t="str">
        <f t="shared" si="78"/>
        <v/>
      </c>
      <c r="M1184" s="459" t="str">
        <f t="shared" si="81"/>
        <v/>
      </c>
      <c r="N1184" s="344"/>
      <c r="O1184" s="344"/>
      <c r="P1184" s="82"/>
    </row>
    <row r="1185" spans="3:16" ht="14.25" customHeight="1" x14ac:dyDescent="0.15">
      <c r="C1185" s="362">
        <f t="shared" si="79"/>
        <v>1124</v>
      </c>
      <c r="D1185" s="47" t="str">
        <f t="shared" si="80"/>
        <v/>
      </c>
      <c r="E1185" s="526"/>
      <c r="F1185" s="447"/>
      <c r="G1185" s="345"/>
      <c r="H1185" s="447"/>
      <c r="I1185" s="411"/>
      <c r="J1185" s="15" t="s">
        <v>589</v>
      </c>
      <c r="K1185" s="15" t="s">
        <v>589</v>
      </c>
      <c r="L1185" s="408" t="str">
        <f t="shared" si="78"/>
        <v/>
      </c>
      <c r="M1185" s="459" t="str">
        <f t="shared" si="81"/>
        <v/>
      </c>
      <c r="N1185" s="344"/>
      <c r="O1185" s="344"/>
      <c r="P1185" s="82"/>
    </row>
    <row r="1186" spans="3:16" ht="14.25" customHeight="1" x14ac:dyDescent="0.15">
      <c r="C1186" s="362">
        <f t="shared" si="79"/>
        <v>1125</v>
      </c>
      <c r="D1186" s="47" t="str">
        <f t="shared" si="80"/>
        <v/>
      </c>
      <c r="E1186" s="526"/>
      <c r="F1186" s="447"/>
      <c r="G1186" s="345"/>
      <c r="H1186" s="447"/>
      <c r="I1186" s="411"/>
      <c r="J1186" s="15" t="s">
        <v>589</v>
      </c>
      <c r="K1186" s="15" t="s">
        <v>589</v>
      </c>
      <c r="L1186" s="408" t="str">
        <f t="shared" si="78"/>
        <v/>
      </c>
      <c r="M1186" s="459" t="str">
        <f t="shared" si="81"/>
        <v/>
      </c>
      <c r="N1186" s="344"/>
      <c r="O1186" s="344"/>
      <c r="P1186" s="82"/>
    </row>
    <row r="1187" spans="3:16" ht="14.25" customHeight="1" x14ac:dyDescent="0.15">
      <c r="C1187" s="362">
        <f t="shared" si="79"/>
        <v>1126</v>
      </c>
      <c r="D1187" s="47" t="str">
        <f t="shared" si="80"/>
        <v/>
      </c>
      <c r="E1187" s="526"/>
      <c r="F1187" s="447"/>
      <c r="G1187" s="345"/>
      <c r="H1187" s="447"/>
      <c r="I1187" s="411"/>
      <c r="J1187" s="15" t="s">
        <v>589</v>
      </c>
      <c r="K1187" s="15" t="s">
        <v>589</v>
      </c>
      <c r="L1187" s="408" t="str">
        <f t="shared" si="78"/>
        <v/>
      </c>
      <c r="M1187" s="459" t="str">
        <f t="shared" si="81"/>
        <v/>
      </c>
      <c r="N1187" s="344"/>
      <c r="O1187" s="344"/>
      <c r="P1187" s="82"/>
    </row>
    <row r="1188" spans="3:16" ht="14.25" customHeight="1" x14ac:dyDescent="0.15">
      <c r="C1188" s="362">
        <f t="shared" si="79"/>
        <v>1127</v>
      </c>
      <c r="D1188" s="47" t="str">
        <f t="shared" si="80"/>
        <v/>
      </c>
      <c r="E1188" s="526"/>
      <c r="F1188" s="447"/>
      <c r="G1188" s="345"/>
      <c r="H1188" s="447"/>
      <c r="I1188" s="411"/>
      <c r="J1188" s="15" t="s">
        <v>589</v>
      </c>
      <c r="K1188" s="15" t="s">
        <v>589</v>
      </c>
      <c r="L1188" s="408" t="str">
        <f t="shared" si="78"/>
        <v/>
      </c>
      <c r="M1188" s="459" t="str">
        <f t="shared" si="81"/>
        <v/>
      </c>
      <c r="N1188" s="344"/>
      <c r="O1188" s="344"/>
      <c r="P1188" s="82"/>
    </row>
    <row r="1189" spans="3:16" ht="14.25" customHeight="1" x14ac:dyDescent="0.15">
      <c r="C1189" s="362">
        <f t="shared" si="79"/>
        <v>1128</v>
      </c>
      <c r="D1189" s="47" t="str">
        <f t="shared" si="80"/>
        <v/>
      </c>
      <c r="E1189" s="526"/>
      <c r="F1189" s="447"/>
      <c r="G1189" s="345"/>
      <c r="H1189" s="447"/>
      <c r="I1189" s="411"/>
      <c r="J1189" s="15" t="s">
        <v>589</v>
      </c>
      <c r="K1189" s="15" t="s">
        <v>589</v>
      </c>
      <c r="L1189" s="408" t="str">
        <f t="shared" si="78"/>
        <v/>
      </c>
      <c r="M1189" s="459" t="str">
        <f t="shared" si="81"/>
        <v/>
      </c>
      <c r="N1189" s="344"/>
      <c r="O1189" s="344"/>
      <c r="P1189" s="82"/>
    </row>
    <row r="1190" spans="3:16" ht="14.25" customHeight="1" x14ac:dyDescent="0.15">
      <c r="C1190" s="362">
        <f t="shared" si="79"/>
        <v>1129</v>
      </c>
      <c r="D1190" s="47" t="str">
        <f t="shared" si="80"/>
        <v/>
      </c>
      <c r="E1190" s="526"/>
      <c r="F1190" s="447"/>
      <c r="G1190" s="345"/>
      <c r="H1190" s="447"/>
      <c r="I1190" s="411"/>
      <c r="J1190" s="15" t="s">
        <v>589</v>
      </c>
      <c r="K1190" s="15" t="s">
        <v>589</v>
      </c>
      <c r="L1190" s="408" t="str">
        <f t="shared" si="78"/>
        <v/>
      </c>
      <c r="M1190" s="459" t="str">
        <f t="shared" si="81"/>
        <v/>
      </c>
      <c r="N1190" s="344"/>
      <c r="O1190" s="344"/>
      <c r="P1190" s="82"/>
    </row>
    <row r="1191" spans="3:16" ht="14.25" customHeight="1" x14ac:dyDescent="0.15">
      <c r="C1191" s="362">
        <f t="shared" si="79"/>
        <v>1130</v>
      </c>
      <c r="D1191" s="47" t="str">
        <f t="shared" si="80"/>
        <v/>
      </c>
      <c r="E1191" s="526"/>
      <c r="F1191" s="447"/>
      <c r="G1191" s="345"/>
      <c r="H1191" s="447"/>
      <c r="I1191" s="411"/>
      <c r="J1191" s="15" t="s">
        <v>589</v>
      </c>
      <c r="K1191" s="15" t="s">
        <v>589</v>
      </c>
      <c r="L1191" s="408" t="str">
        <f t="shared" si="78"/>
        <v/>
      </c>
      <c r="M1191" s="459" t="str">
        <f t="shared" si="81"/>
        <v/>
      </c>
      <c r="N1191" s="344"/>
      <c r="O1191" s="344"/>
      <c r="P1191" s="82"/>
    </row>
    <row r="1192" spans="3:16" ht="14.25" customHeight="1" x14ac:dyDescent="0.15">
      <c r="C1192" s="362">
        <f t="shared" si="79"/>
        <v>1131</v>
      </c>
      <c r="D1192" s="47" t="str">
        <f t="shared" si="80"/>
        <v/>
      </c>
      <c r="E1192" s="526"/>
      <c r="F1192" s="447"/>
      <c r="G1192" s="345"/>
      <c r="H1192" s="447"/>
      <c r="I1192" s="411"/>
      <c r="J1192" s="15" t="s">
        <v>589</v>
      </c>
      <c r="K1192" s="15" t="s">
        <v>589</v>
      </c>
      <c r="L1192" s="408" t="str">
        <f t="shared" si="78"/>
        <v/>
      </c>
      <c r="M1192" s="459" t="str">
        <f t="shared" si="81"/>
        <v/>
      </c>
      <c r="N1192" s="344"/>
      <c r="O1192" s="344"/>
      <c r="P1192" s="82"/>
    </row>
    <row r="1193" spans="3:16" ht="14.25" customHeight="1" x14ac:dyDescent="0.15">
      <c r="C1193" s="362">
        <f t="shared" si="79"/>
        <v>1132</v>
      </c>
      <c r="D1193" s="47" t="str">
        <f t="shared" si="80"/>
        <v/>
      </c>
      <c r="E1193" s="526"/>
      <c r="F1193" s="447"/>
      <c r="G1193" s="345"/>
      <c r="H1193" s="447"/>
      <c r="I1193" s="411"/>
      <c r="J1193" s="15" t="s">
        <v>589</v>
      </c>
      <c r="K1193" s="15" t="s">
        <v>589</v>
      </c>
      <c r="L1193" s="408" t="str">
        <f t="shared" si="78"/>
        <v/>
      </c>
      <c r="M1193" s="459" t="str">
        <f t="shared" si="81"/>
        <v/>
      </c>
      <c r="N1193" s="344"/>
      <c r="O1193" s="344"/>
      <c r="P1193" s="82"/>
    </row>
    <row r="1194" spans="3:16" ht="14.25" customHeight="1" x14ac:dyDescent="0.15">
      <c r="C1194" s="362">
        <f t="shared" si="79"/>
        <v>1133</v>
      </c>
      <c r="D1194" s="47" t="str">
        <f t="shared" si="80"/>
        <v/>
      </c>
      <c r="E1194" s="526"/>
      <c r="F1194" s="447"/>
      <c r="G1194" s="345"/>
      <c r="H1194" s="447"/>
      <c r="I1194" s="411"/>
      <c r="J1194" s="15" t="s">
        <v>589</v>
      </c>
      <c r="K1194" s="15" t="s">
        <v>589</v>
      </c>
      <c r="L1194" s="408" t="str">
        <f t="shared" si="78"/>
        <v/>
      </c>
      <c r="M1194" s="459" t="str">
        <f t="shared" si="81"/>
        <v/>
      </c>
      <c r="N1194" s="344"/>
      <c r="O1194" s="344"/>
      <c r="P1194" s="82"/>
    </row>
    <row r="1195" spans="3:16" ht="14.25" customHeight="1" x14ac:dyDescent="0.15">
      <c r="C1195" s="362">
        <f t="shared" si="79"/>
        <v>1134</v>
      </c>
      <c r="D1195" s="47" t="str">
        <f t="shared" si="80"/>
        <v/>
      </c>
      <c r="E1195" s="526"/>
      <c r="F1195" s="447"/>
      <c r="G1195" s="345"/>
      <c r="H1195" s="447"/>
      <c r="I1195" s="411"/>
      <c r="J1195" s="15" t="s">
        <v>589</v>
      </c>
      <c r="K1195" s="15" t="s">
        <v>589</v>
      </c>
      <c r="L1195" s="408" t="str">
        <f t="shared" si="78"/>
        <v/>
      </c>
      <c r="M1195" s="459" t="str">
        <f t="shared" si="81"/>
        <v/>
      </c>
      <c r="N1195" s="344"/>
      <c r="O1195" s="344"/>
      <c r="P1195" s="82"/>
    </row>
    <row r="1196" spans="3:16" ht="14.25" customHeight="1" x14ac:dyDescent="0.15">
      <c r="C1196" s="362">
        <f t="shared" si="79"/>
        <v>1135</v>
      </c>
      <c r="D1196" s="47" t="str">
        <f t="shared" si="80"/>
        <v/>
      </c>
      <c r="E1196" s="526"/>
      <c r="F1196" s="447"/>
      <c r="G1196" s="345"/>
      <c r="H1196" s="447"/>
      <c r="I1196" s="411"/>
      <c r="J1196" s="15" t="s">
        <v>589</v>
      </c>
      <c r="K1196" s="15" t="s">
        <v>589</v>
      </c>
      <c r="L1196" s="408" t="str">
        <f t="shared" si="78"/>
        <v/>
      </c>
      <c r="M1196" s="459" t="str">
        <f t="shared" si="81"/>
        <v/>
      </c>
      <c r="N1196" s="344"/>
      <c r="O1196" s="344"/>
      <c r="P1196" s="82"/>
    </row>
    <row r="1197" spans="3:16" ht="14.25" customHeight="1" x14ac:dyDescent="0.15">
      <c r="C1197" s="362">
        <f t="shared" si="79"/>
        <v>1136</v>
      </c>
      <c r="D1197" s="47" t="str">
        <f t="shared" si="80"/>
        <v/>
      </c>
      <c r="E1197" s="526"/>
      <c r="F1197" s="447"/>
      <c r="G1197" s="345"/>
      <c r="H1197" s="447"/>
      <c r="I1197" s="411"/>
      <c r="J1197" s="15" t="s">
        <v>589</v>
      </c>
      <c r="K1197" s="15" t="s">
        <v>589</v>
      </c>
      <c r="L1197" s="408" t="str">
        <f t="shared" si="78"/>
        <v/>
      </c>
      <c r="M1197" s="459" t="str">
        <f t="shared" si="81"/>
        <v/>
      </c>
      <c r="N1197" s="344"/>
      <c r="O1197" s="344"/>
      <c r="P1197" s="82"/>
    </row>
    <row r="1198" spans="3:16" ht="14.25" customHeight="1" x14ac:dyDescent="0.15">
      <c r="C1198" s="362">
        <f t="shared" si="79"/>
        <v>1137</v>
      </c>
      <c r="D1198" s="47" t="str">
        <f t="shared" si="80"/>
        <v/>
      </c>
      <c r="E1198" s="526"/>
      <c r="F1198" s="447"/>
      <c r="G1198" s="345"/>
      <c r="H1198" s="447"/>
      <c r="I1198" s="411"/>
      <c r="J1198" s="15" t="s">
        <v>589</v>
      </c>
      <c r="K1198" s="15" t="s">
        <v>589</v>
      </c>
      <c r="L1198" s="408" t="str">
        <f t="shared" si="78"/>
        <v/>
      </c>
      <c r="M1198" s="459" t="str">
        <f t="shared" si="81"/>
        <v/>
      </c>
      <c r="N1198" s="344"/>
      <c r="O1198" s="344"/>
      <c r="P1198" s="82"/>
    </row>
    <row r="1199" spans="3:16" ht="14.25" customHeight="1" x14ac:dyDescent="0.15">
      <c r="C1199" s="362">
        <f t="shared" si="79"/>
        <v>1138</v>
      </c>
      <c r="D1199" s="47" t="str">
        <f t="shared" si="80"/>
        <v/>
      </c>
      <c r="E1199" s="526"/>
      <c r="F1199" s="447"/>
      <c r="G1199" s="345"/>
      <c r="H1199" s="447"/>
      <c r="I1199" s="411"/>
      <c r="J1199" s="15" t="s">
        <v>589</v>
      </c>
      <c r="K1199" s="15" t="s">
        <v>589</v>
      </c>
      <c r="L1199" s="408" t="str">
        <f t="shared" si="78"/>
        <v/>
      </c>
      <c r="M1199" s="459" t="str">
        <f t="shared" si="81"/>
        <v/>
      </c>
      <c r="N1199" s="344"/>
      <c r="O1199" s="344"/>
      <c r="P1199" s="82"/>
    </row>
    <row r="1200" spans="3:16" ht="14.25" customHeight="1" x14ac:dyDescent="0.15">
      <c r="C1200" s="362">
        <f t="shared" si="79"/>
        <v>1139</v>
      </c>
      <c r="D1200" s="47" t="str">
        <f t="shared" si="80"/>
        <v/>
      </c>
      <c r="E1200" s="526"/>
      <c r="F1200" s="447"/>
      <c r="G1200" s="345"/>
      <c r="H1200" s="447"/>
      <c r="I1200" s="411"/>
      <c r="J1200" s="15" t="s">
        <v>589</v>
      </c>
      <c r="K1200" s="15" t="s">
        <v>589</v>
      </c>
      <c r="L1200" s="408" t="str">
        <f t="shared" si="78"/>
        <v/>
      </c>
      <c r="M1200" s="459" t="str">
        <f t="shared" si="81"/>
        <v/>
      </c>
      <c r="N1200" s="344"/>
      <c r="O1200" s="344"/>
      <c r="P1200" s="82"/>
    </row>
    <row r="1201" spans="3:16" ht="14.25" customHeight="1" x14ac:dyDescent="0.15">
      <c r="C1201" s="362">
        <f t="shared" si="79"/>
        <v>1140</v>
      </c>
      <c r="D1201" s="47" t="str">
        <f t="shared" si="80"/>
        <v/>
      </c>
      <c r="E1201" s="526"/>
      <c r="F1201" s="447"/>
      <c r="G1201" s="345"/>
      <c r="H1201" s="447"/>
      <c r="I1201" s="411"/>
      <c r="J1201" s="15" t="s">
        <v>589</v>
      </c>
      <c r="K1201" s="15" t="s">
        <v>589</v>
      </c>
      <c r="L1201" s="408" t="str">
        <f t="shared" si="78"/>
        <v/>
      </c>
      <c r="M1201" s="459" t="str">
        <f t="shared" si="81"/>
        <v/>
      </c>
      <c r="N1201" s="344"/>
      <c r="O1201" s="344"/>
      <c r="P1201" s="82"/>
    </row>
    <row r="1202" spans="3:16" ht="14.25" customHeight="1" x14ac:dyDescent="0.15">
      <c r="C1202" s="362">
        <f t="shared" si="79"/>
        <v>1141</v>
      </c>
      <c r="D1202" s="47" t="str">
        <f t="shared" si="80"/>
        <v/>
      </c>
      <c r="E1202" s="526"/>
      <c r="F1202" s="447"/>
      <c r="G1202" s="345"/>
      <c r="H1202" s="447"/>
      <c r="I1202" s="411"/>
      <c r="J1202" s="15" t="s">
        <v>589</v>
      </c>
      <c r="K1202" s="15" t="s">
        <v>589</v>
      </c>
      <c r="L1202" s="408" t="str">
        <f t="shared" si="78"/>
        <v/>
      </c>
      <c r="M1202" s="459" t="str">
        <f t="shared" si="81"/>
        <v/>
      </c>
      <c r="N1202" s="344"/>
      <c r="O1202" s="344"/>
      <c r="P1202" s="82"/>
    </row>
    <row r="1203" spans="3:16" ht="14.25" customHeight="1" x14ac:dyDescent="0.15">
      <c r="C1203" s="362">
        <f t="shared" si="79"/>
        <v>1142</v>
      </c>
      <c r="D1203" s="47" t="str">
        <f t="shared" si="80"/>
        <v/>
      </c>
      <c r="E1203" s="526"/>
      <c r="F1203" s="447"/>
      <c r="G1203" s="345"/>
      <c r="H1203" s="447"/>
      <c r="I1203" s="411"/>
      <c r="J1203" s="15" t="s">
        <v>589</v>
      </c>
      <c r="K1203" s="15" t="s">
        <v>589</v>
      </c>
      <c r="L1203" s="408" t="str">
        <f t="shared" si="78"/>
        <v/>
      </c>
      <c r="M1203" s="459" t="str">
        <f t="shared" si="81"/>
        <v/>
      </c>
      <c r="N1203" s="344"/>
      <c r="O1203" s="344"/>
      <c r="P1203" s="82"/>
    </row>
    <row r="1204" spans="3:16" ht="14.25" customHeight="1" x14ac:dyDescent="0.15">
      <c r="C1204" s="362">
        <f t="shared" si="79"/>
        <v>1143</v>
      </c>
      <c r="D1204" s="47" t="str">
        <f t="shared" si="80"/>
        <v/>
      </c>
      <c r="E1204" s="526"/>
      <c r="F1204" s="447"/>
      <c r="G1204" s="345"/>
      <c r="H1204" s="447"/>
      <c r="I1204" s="411"/>
      <c r="J1204" s="15" t="s">
        <v>589</v>
      </c>
      <c r="K1204" s="15" t="s">
        <v>589</v>
      </c>
      <c r="L1204" s="408" t="str">
        <f t="shared" si="78"/>
        <v/>
      </c>
      <c r="M1204" s="459" t="str">
        <f t="shared" si="81"/>
        <v/>
      </c>
      <c r="N1204" s="344"/>
      <c r="O1204" s="344"/>
      <c r="P1204" s="82"/>
    </row>
    <row r="1205" spans="3:16" ht="14.25" customHeight="1" x14ac:dyDescent="0.15">
      <c r="C1205" s="362">
        <f t="shared" si="79"/>
        <v>1144</v>
      </c>
      <c r="D1205" s="47" t="str">
        <f t="shared" si="80"/>
        <v/>
      </c>
      <c r="E1205" s="526"/>
      <c r="F1205" s="447"/>
      <c r="G1205" s="345"/>
      <c r="H1205" s="447"/>
      <c r="I1205" s="411"/>
      <c r="J1205" s="15" t="s">
        <v>589</v>
      </c>
      <c r="K1205" s="15" t="s">
        <v>589</v>
      </c>
      <c r="L1205" s="408" t="str">
        <f t="shared" si="78"/>
        <v/>
      </c>
      <c r="M1205" s="459" t="str">
        <f t="shared" si="81"/>
        <v/>
      </c>
      <c r="N1205" s="344"/>
      <c r="O1205" s="344"/>
      <c r="P1205" s="82"/>
    </row>
    <row r="1206" spans="3:16" ht="14.25" customHeight="1" x14ac:dyDescent="0.15">
      <c r="C1206" s="362">
        <f t="shared" si="79"/>
        <v>1145</v>
      </c>
      <c r="D1206" s="47" t="str">
        <f t="shared" si="80"/>
        <v/>
      </c>
      <c r="E1206" s="526"/>
      <c r="F1206" s="447"/>
      <c r="G1206" s="345"/>
      <c r="H1206" s="447"/>
      <c r="I1206" s="411"/>
      <c r="J1206" s="15" t="s">
        <v>589</v>
      </c>
      <c r="K1206" s="15" t="s">
        <v>589</v>
      </c>
      <c r="L1206" s="408" t="str">
        <f t="shared" si="78"/>
        <v/>
      </c>
      <c r="M1206" s="459" t="str">
        <f t="shared" si="81"/>
        <v/>
      </c>
      <c r="N1206" s="344"/>
      <c r="O1206" s="344"/>
      <c r="P1206" s="82"/>
    </row>
    <row r="1207" spans="3:16" ht="14.25" customHeight="1" x14ac:dyDescent="0.15">
      <c r="C1207" s="362">
        <f t="shared" si="79"/>
        <v>1146</v>
      </c>
      <c r="D1207" s="47" t="str">
        <f t="shared" si="80"/>
        <v/>
      </c>
      <c r="E1207" s="526"/>
      <c r="F1207" s="447"/>
      <c r="G1207" s="345"/>
      <c r="H1207" s="447"/>
      <c r="I1207" s="411"/>
      <c r="J1207" s="15" t="s">
        <v>589</v>
      </c>
      <c r="K1207" s="15" t="s">
        <v>589</v>
      </c>
      <c r="L1207" s="408" t="str">
        <f t="shared" ref="L1207:L1270" si="82">IF(K1207="","",J1207*K1207)</f>
        <v/>
      </c>
      <c r="M1207" s="459" t="str">
        <f t="shared" si="81"/>
        <v/>
      </c>
      <c r="N1207" s="344"/>
      <c r="O1207" s="344"/>
      <c r="P1207" s="82"/>
    </row>
    <row r="1208" spans="3:16" ht="14.25" customHeight="1" x14ac:dyDescent="0.15">
      <c r="C1208" s="362">
        <f t="shared" si="79"/>
        <v>1147</v>
      </c>
      <c r="D1208" s="47" t="str">
        <f t="shared" si="80"/>
        <v/>
      </c>
      <c r="E1208" s="526"/>
      <c r="F1208" s="447"/>
      <c r="G1208" s="345"/>
      <c r="H1208" s="447"/>
      <c r="I1208" s="411"/>
      <c r="J1208" s="15" t="s">
        <v>589</v>
      </c>
      <c r="K1208" s="15" t="s">
        <v>589</v>
      </c>
      <c r="L1208" s="408" t="str">
        <f t="shared" si="82"/>
        <v/>
      </c>
      <c r="M1208" s="459" t="str">
        <f t="shared" si="81"/>
        <v/>
      </c>
      <c r="N1208" s="344"/>
      <c r="O1208" s="344"/>
      <c r="P1208" s="82"/>
    </row>
    <row r="1209" spans="3:16" ht="14.25" customHeight="1" x14ac:dyDescent="0.15">
      <c r="C1209" s="362">
        <f t="shared" si="79"/>
        <v>1148</v>
      </c>
      <c r="D1209" s="47" t="str">
        <f t="shared" si="80"/>
        <v/>
      </c>
      <c r="E1209" s="526"/>
      <c r="F1209" s="447"/>
      <c r="G1209" s="345"/>
      <c r="H1209" s="447"/>
      <c r="I1209" s="411"/>
      <c r="J1209" s="15" t="s">
        <v>589</v>
      </c>
      <c r="K1209" s="15" t="s">
        <v>589</v>
      </c>
      <c r="L1209" s="408" t="str">
        <f t="shared" si="82"/>
        <v/>
      </c>
      <c r="M1209" s="459" t="str">
        <f t="shared" si="81"/>
        <v/>
      </c>
      <c r="N1209" s="344"/>
      <c r="O1209" s="344"/>
      <c r="P1209" s="82"/>
    </row>
    <row r="1210" spans="3:16" ht="14.25" customHeight="1" x14ac:dyDescent="0.15">
      <c r="C1210" s="362">
        <f t="shared" si="79"/>
        <v>1149</v>
      </c>
      <c r="D1210" s="47" t="str">
        <f t="shared" si="80"/>
        <v/>
      </c>
      <c r="E1210" s="526"/>
      <c r="F1210" s="447"/>
      <c r="G1210" s="345"/>
      <c r="H1210" s="447"/>
      <c r="I1210" s="411"/>
      <c r="J1210" s="15" t="s">
        <v>589</v>
      </c>
      <c r="K1210" s="15" t="s">
        <v>589</v>
      </c>
      <c r="L1210" s="408" t="str">
        <f t="shared" si="82"/>
        <v/>
      </c>
      <c r="M1210" s="459" t="str">
        <f t="shared" si="81"/>
        <v/>
      </c>
      <c r="N1210" s="344"/>
      <c r="O1210" s="344"/>
      <c r="P1210" s="82"/>
    </row>
    <row r="1211" spans="3:16" ht="14.25" customHeight="1" x14ac:dyDescent="0.15">
      <c r="C1211" s="362">
        <f t="shared" si="79"/>
        <v>1150</v>
      </c>
      <c r="D1211" s="47" t="str">
        <f t="shared" si="80"/>
        <v/>
      </c>
      <c r="E1211" s="526"/>
      <c r="F1211" s="447"/>
      <c r="G1211" s="345"/>
      <c r="H1211" s="447"/>
      <c r="I1211" s="411"/>
      <c r="J1211" s="15" t="s">
        <v>589</v>
      </c>
      <c r="K1211" s="15" t="s">
        <v>589</v>
      </c>
      <c r="L1211" s="408" t="str">
        <f t="shared" si="82"/>
        <v/>
      </c>
      <c r="M1211" s="459" t="str">
        <f t="shared" si="81"/>
        <v/>
      </c>
      <c r="N1211" s="344"/>
      <c r="O1211" s="344"/>
      <c r="P1211" s="82"/>
    </row>
    <row r="1212" spans="3:16" ht="14.25" customHeight="1" x14ac:dyDescent="0.15">
      <c r="C1212" s="362">
        <f t="shared" si="79"/>
        <v>1151</v>
      </c>
      <c r="D1212" s="47" t="str">
        <f t="shared" si="80"/>
        <v/>
      </c>
      <c r="E1212" s="526"/>
      <c r="F1212" s="447"/>
      <c r="G1212" s="345"/>
      <c r="H1212" s="447"/>
      <c r="I1212" s="411"/>
      <c r="J1212" s="15" t="s">
        <v>589</v>
      </c>
      <c r="K1212" s="15" t="s">
        <v>589</v>
      </c>
      <c r="L1212" s="408" t="str">
        <f t="shared" si="82"/>
        <v/>
      </c>
      <c r="M1212" s="459" t="str">
        <f t="shared" si="81"/>
        <v/>
      </c>
      <c r="N1212" s="344"/>
      <c r="O1212" s="344"/>
      <c r="P1212" s="82"/>
    </row>
    <row r="1213" spans="3:16" ht="14.25" customHeight="1" x14ac:dyDescent="0.15">
      <c r="C1213" s="362">
        <f t="shared" si="79"/>
        <v>1152</v>
      </c>
      <c r="D1213" s="47" t="str">
        <f t="shared" si="80"/>
        <v/>
      </c>
      <c r="E1213" s="526"/>
      <c r="F1213" s="447"/>
      <c r="G1213" s="345"/>
      <c r="H1213" s="447"/>
      <c r="I1213" s="411"/>
      <c r="J1213" s="15" t="s">
        <v>589</v>
      </c>
      <c r="K1213" s="15" t="s">
        <v>589</v>
      </c>
      <c r="L1213" s="408" t="str">
        <f t="shared" si="82"/>
        <v/>
      </c>
      <c r="M1213" s="459" t="str">
        <f t="shared" si="81"/>
        <v/>
      </c>
      <c r="N1213" s="344"/>
      <c r="O1213" s="344"/>
      <c r="P1213" s="82"/>
    </row>
    <row r="1214" spans="3:16" ht="14.25" customHeight="1" x14ac:dyDescent="0.15">
      <c r="C1214" s="362">
        <f t="shared" si="79"/>
        <v>1153</v>
      </c>
      <c r="D1214" s="47" t="str">
        <f t="shared" si="80"/>
        <v/>
      </c>
      <c r="E1214" s="526"/>
      <c r="F1214" s="447"/>
      <c r="G1214" s="345"/>
      <c r="H1214" s="447"/>
      <c r="I1214" s="411"/>
      <c r="J1214" s="15" t="s">
        <v>589</v>
      </c>
      <c r="K1214" s="15" t="s">
        <v>589</v>
      </c>
      <c r="L1214" s="408" t="str">
        <f t="shared" si="82"/>
        <v/>
      </c>
      <c r="M1214" s="459" t="str">
        <f t="shared" si="81"/>
        <v/>
      </c>
      <c r="N1214" s="344"/>
      <c r="O1214" s="344"/>
      <c r="P1214" s="82"/>
    </row>
    <row r="1215" spans="3:16" ht="14.25" customHeight="1" x14ac:dyDescent="0.15">
      <c r="C1215" s="362">
        <f t="shared" ref="C1215:C1278" si="83">C1214+1</f>
        <v>1154</v>
      </c>
      <c r="D1215" s="47" t="str">
        <f t="shared" si="80"/>
        <v/>
      </c>
      <c r="E1215" s="526"/>
      <c r="F1215" s="447"/>
      <c r="G1215" s="345"/>
      <c r="H1215" s="447"/>
      <c r="I1215" s="411"/>
      <c r="J1215" s="15" t="s">
        <v>589</v>
      </c>
      <c r="K1215" s="15" t="s">
        <v>589</v>
      </c>
      <c r="L1215" s="408" t="str">
        <f t="shared" si="82"/>
        <v/>
      </c>
      <c r="M1215" s="459" t="str">
        <f t="shared" si="81"/>
        <v/>
      </c>
      <c r="N1215" s="344"/>
      <c r="O1215" s="344"/>
      <c r="P1215" s="82"/>
    </row>
    <row r="1216" spans="3:16" ht="14.25" customHeight="1" x14ac:dyDescent="0.15">
      <c r="C1216" s="362">
        <f t="shared" si="83"/>
        <v>1155</v>
      </c>
      <c r="D1216" s="47" t="str">
        <f t="shared" si="80"/>
        <v/>
      </c>
      <c r="E1216" s="526"/>
      <c r="F1216" s="447"/>
      <c r="G1216" s="345"/>
      <c r="H1216" s="447"/>
      <c r="I1216" s="411"/>
      <c r="J1216" s="15" t="s">
        <v>589</v>
      </c>
      <c r="K1216" s="15" t="s">
        <v>589</v>
      </c>
      <c r="L1216" s="408" t="str">
        <f t="shared" si="82"/>
        <v/>
      </c>
      <c r="M1216" s="459" t="str">
        <f t="shared" si="81"/>
        <v/>
      </c>
      <c r="N1216" s="344"/>
      <c r="O1216" s="344"/>
      <c r="P1216" s="82"/>
    </row>
    <row r="1217" spans="3:16" ht="14.25" customHeight="1" x14ac:dyDescent="0.15">
      <c r="C1217" s="362">
        <f t="shared" si="83"/>
        <v>1156</v>
      </c>
      <c r="D1217" s="47" t="str">
        <f t="shared" si="80"/>
        <v/>
      </c>
      <c r="E1217" s="526"/>
      <c r="F1217" s="447"/>
      <c r="G1217" s="345"/>
      <c r="H1217" s="447"/>
      <c r="I1217" s="411"/>
      <c r="J1217" s="15" t="s">
        <v>589</v>
      </c>
      <c r="K1217" s="15" t="s">
        <v>589</v>
      </c>
      <c r="L1217" s="408" t="str">
        <f t="shared" si="82"/>
        <v/>
      </c>
      <c r="M1217" s="459" t="str">
        <f t="shared" si="81"/>
        <v/>
      </c>
      <c r="N1217" s="344"/>
      <c r="O1217" s="344"/>
      <c r="P1217" s="82"/>
    </row>
    <row r="1218" spans="3:16" ht="14.25" customHeight="1" x14ac:dyDescent="0.15">
      <c r="C1218" s="362">
        <f t="shared" si="83"/>
        <v>1157</v>
      </c>
      <c r="D1218" s="47" t="str">
        <f t="shared" si="80"/>
        <v/>
      </c>
      <c r="E1218" s="526"/>
      <c r="F1218" s="447"/>
      <c r="G1218" s="345"/>
      <c r="H1218" s="447"/>
      <c r="I1218" s="411"/>
      <c r="J1218" s="15" t="s">
        <v>589</v>
      </c>
      <c r="K1218" s="15" t="s">
        <v>589</v>
      </c>
      <c r="L1218" s="408" t="str">
        <f t="shared" si="82"/>
        <v/>
      </c>
      <c r="M1218" s="459" t="str">
        <f t="shared" si="81"/>
        <v/>
      </c>
      <c r="N1218" s="344"/>
      <c r="O1218" s="344"/>
      <c r="P1218" s="82"/>
    </row>
    <row r="1219" spans="3:16" ht="14.25" customHeight="1" x14ac:dyDescent="0.15">
      <c r="C1219" s="362">
        <f t="shared" si="83"/>
        <v>1158</v>
      </c>
      <c r="D1219" s="47" t="str">
        <f t="shared" si="80"/>
        <v/>
      </c>
      <c r="E1219" s="526"/>
      <c r="F1219" s="447"/>
      <c r="G1219" s="345"/>
      <c r="H1219" s="447"/>
      <c r="I1219" s="411"/>
      <c r="J1219" s="15" t="s">
        <v>589</v>
      </c>
      <c r="K1219" s="15" t="s">
        <v>589</v>
      </c>
      <c r="L1219" s="408" t="str">
        <f t="shared" si="82"/>
        <v/>
      </c>
      <c r="M1219" s="459" t="str">
        <f t="shared" si="81"/>
        <v/>
      </c>
      <c r="N1219" s="344"/>
      <c r="O1219" s="344"/>
      <c r="P1219" s="82"/>
    </row>
    <row r="1220" spans="3:16" ht="14.25" customHeight="1" x14ac:dyDescent="0.15">
      <c r="C1220" s="362">
        <f t="shared" si="83"/>
        <v>1159</v>
      </c>
      <c r="D1220" s="47" t="str">
        <f t="shared" si="80"/>
        <v/>
      </c>
      <c r="E1220" s="526"/>
      <c r="F1220" s="447"/>
      <c r="G1220" s="345"/>
      <c r="H1220" s="447"/>
      <c r="I1220" s="411"/>
      <c r="J1220" s="15" t="s">
        <v>589</v>
      </c>
      <c r="K1220" s="15" t="s">
        <v>589</v>
      </c>
      <c r="L1220" s="408" t="str">
        <f t="shared" si="82"/>
        <v/>
      </c>
      <c r="M1220" s="459" t="str">
        <f t="shared" si="81"/>
        <v/>
      </c>
      <c r="N1220" s="344"/>
      <c r="O1220" s="344"/>
      <c r="P1220" s="82"/>
    </row>
    <row r="1221" spans="3:16" ht="14.25" customHeight="1" x14ac:dyDescent="0.15">
      <c r="C1221" s="362">
        <f t="shared" si="83"/>
        <v>1160</v>
      </c>
      <c r="D1221" s="47" t="str">
        <f t="shared" si="80"/>
        <v/>
      </c>
      <c r="E1221" s="526"/>
      <c r="F1221" s="447"/>
      <c r="G1221" s="345"/>
      <c r="H1221" s="447"/>
      <c r="I1221" s="411"/>
      <c r="J1221" s="15" t="s">
        <v>589</v>
      </c>
      <c r="K1221" s="15" t="s">
        <v>589</v>
      </c>
      <c r="L1221" s="408" t="str">
        <f t="shared" si="82"/>
        <v/>
      </c>
      <c r="M1221" s="459" t="str">
        <f t="shared" si="81"/>
        <v/>
      </c>
      <c r="N1221" s="344"/>
      <c r="O1221" s="344"/>
      <c r="P1221" s="82"/>
    </row>
    <row r="1222" spans="3:16" ht="14.25" customHeight="1" x14ac:dyDescent="0.15">
      <c r="C1222" s="362">
        <f t="shared" si="83"/>
        <v>1161</v>
      </c>
      <c r="D1222" s="47" t="str">
        <f t="shared" si="80"/>
        <v/>
      </c>
      <c r="E1222" s="526"/>
      <c r="F1222" s="447"/>
      <c r="G1222" s="345"/>
      <c r="H1222" s="447"/>
      <c r="I1222" s="411"/>
      <c r="J1222" s="15" t="s">
        <v>589</v>
      </c>
      <c r="K1222" s="15" t="s">
        <v>589</v>
      </c>
      <c r="L1222" s="408" t="str">
        <f t="shared" si="82"/>
        <v/>
      </c>
      <c r="M1222" s="459" t="str">
        <f t="shared" si="81"/>
        <v/>
      </c>
      <c r="N1222" s="344"/>
      <c r="O1222" s="344"/>
      <c r="P1222" s="82"/>
    </row>
    <row r="1223" spans="3:16" ht="14.25" customHeight="1" x14ac:dyDescent="0.15">
      <c r="C1223" s="362">
        <f t="shared" si="83"/>
        <v>1162</v>
      </c>
      <c r="D1223" s="47" t="str">
        <f t="shared" si="80"/>
        <v/>
      </c>
      <c r="E1223" s="526"/>
      <c r="F1223" s="447"/>
      <c r="G1223" s="345"/>
      <c r="H1223" s="447"/>
      <c r="I1223" s="411"/>
      <c r="J1223" s="15" t="s">
        <v>589</v>
      </c>
      <c r="K1223" s="15" t="s">
        <v>589</v>
      </c>
      <c r="L1223" s="408" t="str">
        <f t="shared" si="82"/>
        <v/>
      </c>
      <c r="M1223" s="459" t="str">
        <f t="shared" si="81"/>
        <v/>
      </c>
      <c r="N1223" s="344"/>
      <c r="O1223" s="344"/>
      <c r="P1223" s="82"/>
    </row>
    <row r="1224" spans="3:16" ht="14.25" customHeight="1" x14ac:dyDescent="0.15">
      <c r="C1224" s="362">
        <f t="shared" si="83"/>
        <v>1163</v>
      </c>
      <c r="D1224" s="47" t="str">
        <f t="shared" si="80"/>
        <v/>
      </c>
      <c r="E1224" s="526"/>
      <c r="F1224" s="447"/>
      <c r="G1224" s="345"/>
      <c r="H1224" s="447"/>
      <c r="I1224" s="411"/>
      <c r="J1224" s="15" t="s">
        <v>589</v>
      </c>
      <c r="K1224" s="15" t="s">
        <v>589</v>
      </c>
      <c r="L1224" s="408" t="str">
        <f t="shared" si="82"/>
        <v/>
      </c>
      <c r="M1224" s="459" t="str">
        <f t="shared" si="81"/>
        <v/>
      </c>
      <c r="N1224" s="344"/>
      <c r="O1224" s="344"/>
      <c r="P1224" s="82"/>
    </row>
    <row r="1225" spans="3:16" ht="14.25" customHeight="1" x14ac:dyDescent="0.15">
      <c r="C1225" s="362">
        <f t="shared" si="83"/>
        <v>1164</v>
      </c>
      <c r="D1225" s="47" t="str">
        <f t="shared" si="80"/>
        <v/>
      </c>
      <c r="E1225" s="526"/>
      <c r="F1225" s="447"/>
      <c r="G1225" s="345"/>
      <c r="H1225" s="447"/>
      <c r="I1225" s="411"/>
      <c r="J1225" s="15" t="s">
        <v>589</v>
      </c>
      <c r="K1225" s="15" t="s">
        <v>589</v>
      </c>
      <c r="L1225" s="408" t="str">
        <f t="shared" si="82"/>
        <v/>
      </c>
      <c r="M1225" s="459" t="str">
        <f t="shared" si="81"/>
        <v/>
      </c>
      <c r="N1225" s="344"/>
      <c r="O1225" s="344"/>
      <c r="P1225" s="82"/>
    </row>
    <row r="1226" spans="3:16" ht="14.25" customHeight="1" x14ac:dyDescent="0.15">
      <c r="C1226" s="362">
        <f t="shared" si="83"/>
        <v>1165</v>
      </c>
      <c r="D1226" s="47" t="str">
        <f t="shared" si="80"/>
        <v/>
      </c>
      <c r="E1226" s="526"/>
      <c r="F1226" s="447"/>
      <c r="G1226" s="345"/>
      <c r="H1226" s="447"/>
      <c r="I1226" s="411"/>
      <c r="J1226" s="15" t="s">
        <v>589</v>
      </c>
      <c r="K1226" s="15" t="s">
        <v>589</v>
      </c>
      <c r="L1226" s="408" t="str">
        <f t="shared" si="82"/>
        <v/>
      </c>
      <c r="M1226" s="459" t="str">
        <f t="shared" si="81"/>
        <v/>
      </c>
      <c r="N1226" s="344"/>
      <c r="O1226" s="344"/>
      <c r="P1226" s="82"/>
    </row>
    <row r="1227" spans="3:16" ht="14.25" customHeight="1" x14ac:dyDescent="0.15">
      <c r="C1227" s="362">
        <f t="shared" si="83"/>
        <v>1166</v>
      </c>
      <c r="D1227" s="47" t="str">
        <f t="shared" si="80"/>
        <v/>
      </c>
      <c r="E1227" s="526"/>
      <c r="F1227" s="447"/>
      <c r="G1227" s="345"/>
      <c r="H1227" s="447"/>
      <c r="I1227" s="411"/>
      <c r="J1227" s="15" t="s">
        <v>589</v>
      </c>
      <c r="K1227" s="15" t="s">
        <v>589</v>
      </c>
      <c r="L1227" s="408" t="str">
        <f t="shared" si="82"/>
        <v/>
      </c>
      <c r="M1227" s="459" t="str">
        <f t="shared" si="81"/>
        <v/>
      </c>
      <c r="N1227" s="344"/>
      <c r="O1227" s="344"/>
      <c r="P1227" s="82"/>
    </row>
    <row r="1228" spans="3:16" ht="14.25" customHeight="1" x14ac:dyDescent="0.15">
      <c r="C1228" s="362">
        <f t="shared" si="83"/>
        <v>1167</v>
      </c>
      <c r="D1228" s="47" t="str">
        <f t="shared" si="80"/>
        <v/>
      </c>
      <c r="E1228" s="526"/>
      <c r="F1228" s="447"/>
      <c r="G1228" s="345"/>
      <c r="H1228" s="447"/>
      <c r="I1228" s="411"/>
      <c r="J1228" s="15" t="s">
        <v>589</v>
      </c>
      <c r="K1228" s="15" t="s">
        <v>589</v>
      </c>
      <c r="L1228" s="408" t="str">
        <f t="shared" si="82"/>
        <v/>
      </c>
      <c r="M1228" s="459" t="str">
        <f t="shared" si="81"/>
        <v/>
      </c>
      <c r="N1228" s="344"/>
      <c r="O1228" s="344"/>
      <c r="P1228" s="82"/>
    </row>
    <row r="1229" spans="3:16" ht="14.25" customHeight="1" x14ac:dyDescent="0.15">
      <c r="C1229" s="362">
        <f t="shared" si="83"/>
        <v>1168</v>
      </c>
      <c r="D1229" s="47" t="str">
        <f t="shared" ref="D1229:D1292" si="84">IF(E1229="","",IF(E1229&lt;=$W$2,"○",""))</f>
        <v/>
      </c>
      <c r="E1229" s="526"/>
      <c r="F1229" s="447"/>
      <c r="G1229" s="345"/>
      <c r="H1229" s="447"/>
      <c r="I1229" s="411"/>
      <c r="J1229" s="15" t="s">
        <v>589</v>
      </c>
      <c r="K1229" s="15" t="s">
        <v>589</v>
      </c>
      <c r="L1229" s="408" t="str">
        <f t="shared" si="82"/>
        <v/>
      </c>
      <c r="M1229" s="459" t="str">
        <f t="shared" ref="M1229:M1292" si="85">IF(I1229="","",IF(HLOOKUP(I1229,$U$5:$AI$7,2,FALSE)&gt;=0.8,"○",""))</f>
        <v/>
      </c>
      <c r="N1229" s="344"/>
      <c r="O1229" s="344"/>
      <c r="P1229" s="82"/>
    </row>
    <row r="1230" spans="3:16" ht="14.25" customHeight="1" x14ac:dyDescent="0.15">
      <c r="C1230" s="362">
        <f t="shared" si="83"/>
        <v>1169</v>
      </c>
      <c r="D1230" s="47" t="str">
        <f t="shared" si="84"/>
        <v/>
      </c>
      <c r="E1230" s="526"/>
      <c r="F1230" s="447"/>
      <c r="G1230" s="345"/>
      <c r="H1230" s="447"/>
      <c r="I1230" s="411"/>
      <c r="J1230" s="15" t="s">
        <v>589</v>
      </c>
      <c r="K1230" s="15" t="s">
        <v>589</v>
      </c>
      <c r="L1230" s="408" t="str">
        <f t="shared" si="82"/>
        <v/>
      </c>
      <c r="M1230" s="459" t="str">
        <f t="shared" si="85"/>
        <v/>
      </c>
      <c r="N1230" s="344"/>
      <c r="O1230" s="344"/>
      <c r="P1230" s="82"/>
    </row>
    <row r="1231" spans="3:16" ht="14.25" customHeight="1" x14ac:dyDescent="0.15">
      <c r="C1231" s="362">
        <f t="shared" si="83"/>
        <v>1170</v>
      </c>
      <c r="D1231" s="47" t="str">
        <f t="shared" si="84"/>
        <v/>
      </c>
      <c r="E1231" s="526"/>
      <c r="F1231" s="447"/>
      <c r="G1231" s="345"/>
      <c r="H1231" s="447"/>
      <c r="I1231" s="411"/>
      <c r="J1231" s="15" t="s">
        <v>589</v>
      </c>
      <c r="K1231" s="15" t="s">
        <v>589</v>
      </c>
      <c r="L1231" s="408" t="str">
        <f t="shared" si="82"/>
        <v/>
      </c>
      <c r="M1231" s="459" t="str">
        <f t="shared" si="85"/>
        <v/>
      </c>
      <c r="N1231" s="344"/>
      <c r="O1231" s="344"/>
      <c r="P1231" s="82"/>
    </row>
    <row r="1232" spans="3:16" ht="14.25" customHeight="1" x14ac:dyDescent="0.15">
      <c r="C1232" s="362">
        <f t="shared" si="83"/>
        <v>1171</v>
      </c>
      <c r="D1232" s="47" t="str">
        <f t="shared" si="84"/>
        <v/>
      </c>
      <c r="E1232" s="526"/>
      <c r="F1232" s="447"/>
      <c r="G1232" s="345"/>
      <c r="H1232" s="447"/>
      <c r="I1232" s="411"/>
      <c r="J1232" s="15" t="s">
        <v>589</v>
      </c>
      <c r="K1232" s="15" t="s">
        <v>589</v>
      </c>
      <c r="L1232" s="408" t="str">
        <f t="shared" si="82"/>
        <v/>
      </c>
      <c r="M1232" s="459" t="str">
        <f t="shared" si="85"/>
        <v/>
      </c>
      <c r="N1232" s="344"/>
      <c r="O1232" s="344"/>
      <c r="P1232" s="82"/>
    </row>
    <row r="1233" spans="3:16" ht="14.25" customHeight="1" x14ac:dyDescent="0.15">
      <c r="C1233" s="362">
        <f t="shared" si="83"/>
        <v>1172</v>
      </c>
      <c r="D1233" s="47" t="str">
        <f t="shared" si="84"/>
        <v/>
      </c>
      <c r="E1233" s="526"/>
      <c r="F1233" s="447"/>
      <c r="G1233" s="345"/>
      <c r="H1233" s="447"/>
      <c r="I1233" s="411"/>
      <c r="J1233" s="15" t="s">
        <v>589</v>
      </c>
      <c r="K1233" s="15" t="s">
        <v>589</v>
      </c>
      <c r="L1233" s="408" t="str">
        <f t="shared" si="82"/>
        <v/>
      </c>
      <c r="M1233" s="459" t="str">
        <f t="shared" si="85"/>
        <v/>
      </c>
      <c r="N1233" s="344"/>
      <c r="O1233" s="344"/>
      <c r="P1233" s="82"/>
    </row>
    <row r="1234" spans="3:16" ht="14.25" customHeight="1" x14ac:dyDescent="0.15">
      <c r="C1234" s="362">
        <f t="shared" si="83"/>
        <v>1173</v>
      </c>
      <c r="D1234" s="47" t="str">
        <f t="shared" si="84"/>
        <v/>
      </c>
      <c r="E1234" s="526"/>
      <c r="F1234" s="447"/>
      <c r="G1234" s="345"/>
      <c r="H1234" s="447"/>
      <c r="I1234" s="411"/>
      <c r="J1234" s="15" t="s">
        <v>589</v>
      </c>
      <c r="K1234" s="15" t="s">
        <v>589</v>
      </c>
      <c r="L1234" s="408" t="str">
        <f t="shared" si="82"/>
        <v/>
      </c>
      <c r="M1234" s="459" t="str">
        <f t="shared" si="85"/>
        <v/>
      </c>
      <c r="N1234" s="344"/>
      <c r="O1234" s="344"/>
      <c r="P1234" s="82"/>
    </row>
    <row r="1235" spans="3:16" ht="14.25" customHeight="1" x14ac:dyDescent="0.15">
      <c r="C1235" s="362">
        <f t="shared" si="83"/>
        <v>1174</v>
      </c>
      <c r="D1235" s="47" t="str">
        <f t="shared" si="84"/>
        <v/>
      </c>
      <c r="E1235" s="526"/>
      <c r="F1235" s="447"/>
      <c r="G1235" s="345"/>
      <c r="H1235" s="447"/>
      <c r="I1235" s="411"/>
      <c r="J1235" s="15" t="s">
        <v>589</v>
      </c>
      <c r="K1235" s="15" t="s">
        <v>589</v>
      </c>
      <c r="L1235" s="408" t="str">
        <f t="shared" si="82"/>
        <v/>
      </c>
      <c r="M1235" s="459" t="str">
        <f t="shared" si="85"/>
        <v/>
      </c>
      <c r="N1235" s="344"/>
      <c r="O1235" s="344"/>
      <c r="P1235" s="82"/>
    </row>
    <row r="1236" spans="3:16" ht="14.25" customHeight="1" x14ac:dyDescent="0.15">
      <c r="C1236" s="362">
        <f t="shared" si="83"/>
        <v>1175</v>
      </c>
      <c r="D1236" s="47" t="str">
        <f t="shared" si="84"/>
        <v/>
      </c>
      <c r="E1236" s="526"/>
      <c r="F1236" s="447"/>
      <c r="G1236" s="345"/>
      <c r="H1236" s="447"/>
      <c r="I1236" s="411"/>
      <c r="J1236" s="15" t="s">
        <v>589</v>
      </c>
      <c r="K1236" s="15" t="s">
        <v>589</v>
      </c>
      <c r="L1236" s="408" t="str">
        <f t="shared" si="82"/>
        <v/>
      </c>
      <c r="M1236" s="459" t="str">
        <f t="shared" si="85"/>
        <v/>
      </c>
      <c r="N1236" s="344"/>
      <c r="O1236" s="344"/>
      <c r="P1236" s="82"/>
    </row>
    <row r="1237" spans="3:16" ht="14.25" customHeight="1" x14ac:dyDescent="0.15">
      <c r="C1237" s="362">
        <f t="shared" si="83"/>
        <v>1176</v>
      </c>
      <c r="D1237" s="47" t="str">
        <f t="shared" si="84"/>
        <v/>
      </c>
      <c r="E1237" s="526"/>
      <c r="F1237" s="447"/>
      <c r="G1237" s="345"/>
      <c r="H1237" s="447"/>
      <c r="I1237" s="411"/>
      <c r="J1237" s="15" t="s">
        <v>589</v>
      </c>
      <c r="K1237" s="15" t="s">
        <v>589</v>
      </c>
      <c r="L1237" s="408" t="str">
        <f t="shared" si="82"/>
        <v/>
      </c>
      <c r="M1237" s="459" t="str">
        <f t="shared" si="85"/>
        <v/>
      </c>
      <c r="N1237" s="344"/>
      <c r="O1237" s="344"/>
      <c r="P1237" s="82"/>
    </row>
    <row r="1238" spans="3:16" ht="14.25" customHeight="1" x14ac:dyDescent="0.15">
      <c r="C1238" s="362">
        <f t="shared" si="83"/>
        <v>1177</v>
      </c>
      <c r="D1238" s="47" t="str">
        <f t="shared" si="84"/>
        <v/>
      </c>
      <c r="E1238" s="526"/>
      <c r="F1238" s="447"/>
      <c r="G1238" s="345"/>
      <c r="H1238" s="447"/>
      <c r="I1238" s="411"/>
      <c r="J1238" s="15" t="s">
        <v>589</v>
      </c>
      <c r="K1238" s="15" t="s">
        <v>589</v>
      </c>
      <c r="L1238" s="408" t="str">
        <f t="shared" si="82"/>
        <v/>
      </c>
      <c r="M1238" s="459" t="str">
        <f t="shared" si="85"/>
        <v/>
      </c>
      <c r="N1238" s="344"/>
      <c r="O1238" s="344"/>
      <c r="P1238" s="82"/>
    </row>
    <row r="1239" spans="3:16" ht="14.25" customHeight="1" x14ac:dyDescent="0.15">
      <c r="C1239" s="362">
        <f t="shared" si="83"/>
        <v>1178</v>
      </c>
      <c r="D1239" s="47" t="str">
        <f t="shared" si="84"/>
        <v/>
      </c>
      <c r="E1239" s="526"/>
      <c r="F1239" s="447"/>
      <c r="G1239" s="345"/>
      <c r="H1239" s="447"/>
      <c r="I1239" s="411"/>
      <c r="J1239" s="15" t="s">
        <v>589</v>
      </c>
      <c r="K1239" s="15" t="s">
        <v>589</v>
      </c>
      <c r="L1239" s="408" t="str">
        <f t="shared" si="82"/>
        <v/>
      </c>
      <c r="M1239" s="459" t="str">
        <f t="shared" si="85"/>
        <v/>
      </c>
      <c r="N1239" s="344"/>
      <c r="O1239" s="344"/>
      <c r="P1239" s="82"/>
    </row>
    <row r="1240" spans="3:16" ht="14.25" customHeight="1" x14ac:dyDescent="0.15">
      <c r="C1240" s="362">
        <f t="shared" si="83"/>
        <v>1179</v>
      </c>
      <c r="D1240" s="47" t="str">
        <f t="shared" si="84"/>
        <v/>
      </c>
      <c r="E1240" s="526"/>
      <c r="F1240" s="447"/>
      <c r="G1240" s="345"/>
      <c r="H1240" s="447"/>
      <c r="I1240" s="411"/>
      <c r="J1240" s="15" t="s">
        <v>589</v>
      </c>
      <c r="K1240" s="15" t="s">
        <v>589</v>
      </c>
      <c r="L1240" s="408" t="str">
        <f t="shared" si="82"/>
        <v/>
      </c>
      <c r="M1240" s="459" t="str">
        <f t="shared" si="85"/>
        <v/>
      </c>
      <c r="N1240" s="344"/>
      <c r="O1240" s="344"/>
      <c r="P1240" s="82"/>
    </row>
    <row r="1241" spans="3:16" ht="14.25" customHeight="1" x14ac:dyDescent="0.15">
      <c r="C1241" s="362">
        <f t="shared" si="83"/>
        <v>1180</v>
      </c>
      <c r="D1241" s="47" t="str">
        <f t="shared" si="84"/>
        <v/>
      </c>
      <c r="E1241" s="526"/>
      <c r="F1241" s="447"/>
      <c r="G1241" s="345"/>
      <c r="H1241" s="447"/>
      <c r="I1241" s="411"/>
      <c r="J1241" s="15" t="s">
        <v>589</v>
      </c>
      <c r="K1241" s="15" t="s">
        <v>589</v>
      </c>
      <c r="L1241" s="408" t="str">
        <f t="shared" si="82"/>
        <v/>
      </c>
      <c r="M1241" s="459" t="str">
        <f t="shared" si="85"/>
        <v/>
      </c>
      <c r="N1241" s="344"/>
      <c r="O1241" s="344"/>
      <c r="P1241" s="82"/>
    </row>
    <row r="1242" spans="3:16" ht="14.25" customHeight="1" x14ac:dyDescent="0.15">
      <c r="C1242" s="362">
        <f t="shared" si="83"/>
        <v>1181</v>
      </c>
      <c r="D1242" s="47" t="str">
        <f t="shared" si="84"/>
        <v/>
      </c>
      <c r="E1242" s="526"/>
      <c r="F1242" s="447"/>
      <c r="G1242" s="345"/>
      <c r="H1242" s="447"/>
      <c r="I1242" s="411"/>
      <c r="J1242" s="15" t="s">
        <v>589</v>
      </c>
      <c r="K1242" s="15" t="s">
        <v>589</v>
      </c>
      <c r="L1242" s="408" t="str">
        <f t="shared" si="82"/>
        <v/>
      </c>
      <c r="M1242" s="459" t="str">
        <f t="shared" si="85"/>
        <v/>
      </c>
      <c r="N1242" s="344"/>
      <c r="O1242" s="344"/>
      <c r="P1242" s="82"/>
    </row>
    <row r="1243" spans="3:16" ht="14.25" customHeight="1" x14ac:dyDescent="0.15">
      <c r="C1243" s="362">
        <f t="shared" si="83"/>
        <v>1182</v>
      </c>
      <c r="D1243" s="47" t="str">
        <f t="shared" si="84"/>
        <v/>
      </c>
      <c r="E1243" s="526"/>
      <c r="F1243" s="447"/>
      <c r="G1243" s="345"/>
      <c r="H1243" s="447"/>
      <c r="I1243" s="411"/>
      <c r="J1243" s="15" t="s">
        <v>589</v>
      </c>
      <c r="K1243" s="15" t="s">
        <v>589</v>
      </c>
      <c r="L1243" s="408" t="str">
        <f t="shared" si="82"/>
        <v/>
      </c>
      <c r="M1243" s="459" t="str">
        <f t="shared" si="85"/>
        <v/>
      </c>
      <c r="N1243" s="344"/>
      <c r="O1243" s="344"/>
      <c r="P1243" s="82"/>
    </row>
    <row r="1244" spans="3:16" ht="14.25" customHeight="1" x14ac:dyDescent="0.15">
      <c r="C1244" s="362">
        <f t="shared" si="83"/>
        <v>1183</v>
      </c>
      <c r="D1244" s="47" t="str">
        <f t="shared" si="84"/>
        <v/>
      </c>
      <c r="E1244" s="526"/>
      <c r="F1244" s="447"/>
      <c r="G1244" s="345"/>
      <c r="H1244" s="447"/>
      <c r="I1244" s="411"/>
      <c r="J1244" s="15" t="s">
        <v>589</v>
      </c>
      <c r="K1244" s="15" t="s">
        <v>589</v>
      </c>
      <c r="L1244" s="408" t="str">
        <f t="shared" si="82"/>
        <v/>
      </c>
      <c r="M1244" s="459" t="str">
        <f t="shared" si="85"/>
        <v/>
      </c>
      <c r="N1244" s="344"/>
      <c r="O1244" s="344"/>
      <c r="P1244" s="82"/>
    </row>
    <row r="1245" spans="3:16" ht="14.25" customHeight="1" x14ac:dyDescent="0.15">
      <c r="C1245" s="362">
        <f t="shared" si="83"/>
        <v>1184</v>
      </c>
      <c r="D1245" s="47" t="str">
        <f t="shared" si="84"/>
        <v/>
      </c>
      <c r="E1245" s="526"/>
      <c r="F1245" s="447"/>
      <c r="G1245" s="345"/>
      <c r="H1245" s="447"/>
      <c r="I1245" s="411"/>
      <c r="J1245" s="15" t="s">
        <v>589</v>
      </c>
      <c r="K1245" s="15" t="s">
        <v>589</v>
      </c>
      <c r="L1245" s="408" t="str">
        <f t="shared" si="82"/>
        <v/>
      </c>
      <c r="M1245" s="459" t="str">
        <f t="shared" si="85"/>
        <v/>
      </c>
      <c r="N1245" s="344"/>
      <c r="O1245" s="344"/>
      <c r="P1245" s="82"/>
    </row>
    <row r="1246" spans="3:16" ht="14.25" customHeight="1" x14ac:dyDescent="0.15">
      <c r="C1246" s="362">
        <f t="shared" si="83"/>
        <v>1185</v>
      </c>
      <c r="D1246" s="47" t="str">
        <f t="shared" si="84"/>
        <v/>
      </c>
      <c r="E1246" s="526"/>
      <c r="F1246" s="447"/>
      <c r="G1246" s="345"/>
      <c r="H1246" s="447"/>
      <c r="I1246" s="411"/>
      <c r="J1246" s="15" t="s">
        <v>589</v>
      </c>
      <c r="K1246" s="15" t="s">
        <v>589</v>
      </c>
      <c r="L1246" s="408" t="str">
        <f t="shared" si="82"/>
        <v/>
      </c>
      <c r="M1246" s="459" t="str">
        <f t="shared" si="85"/>
        <v/>
      </c>
      <c r="N1246" s="344"/>
      <c r="O1246" s="344"/>
      <c r="P1246" s="82"/>
    </row>
    <row r="1247" spans="3:16" ht="14.25" customHeight="1" x14ac:dyDescent="0.15">
      <c r="C1247" s="362">
        <f t="shared" si="83"/>
        <v>1186</v>
      </c>
      <c r="D1247" s="47" t="str">
        <f t="shared" si="84"/>
        <v/>
      </c>
      <c r="E1247" s="526"/>
      <c r="F1247" s="447"/>
      <c r="G1247" s="345"/>
      <c r="H1247" s="447"/>
      <c r="I1247" s="411"/>
      <c r="J1247" s="15" t="s">
        <v>589</v>
      </c>
      <c r="K1247" s="15" t="s">
        <v>589</v>
      </c>
      <c r="L1247" s="408" t="str">
        <f t="shared" si="82"/>
        <v/>
      </c>
      <c r="M1247" s="459" t="str">
        <f t="shared" si="85"/>
        <v/>
      </c>
      <c r="N1247" s="344"/>
      <c r="O1247" s="344"/>
      <c r="P1247" s="82"/>
    </row>
    <row r="1248" spans="3:16" ht="14.25" customHeight="1" x14ac:dyDescent="0.15">
      <c r="C1248" s="362">
        <f t="shared" si="83"/>
        <v>1187</v>
      </c>
      <c r="D1248" s="47" t="str">
        <f t="shared" si="84"/>
        <v/>
      </c>
      <c r="E1248" s="526"/>
      <c r="F1248" s="447"/>
      <c r="G1248" s="345"/>
      <c r="H1248" s="447"/>
      <c r="I1248" s="411"/>
      <c r="J1248" s="15" t="s">
        <v>589</v>
      </c>
      <c r="K1248" s="15" t="s">
        <v>589</v>
      </c>
      <c r="L1248" s="408" t="str">
        <f t="shared" si="82"/>
        <v/>
      </c>
      <c r="M1248" s="459" t="str">
        <f t="shared" si="85"/>
        <v/>
      </c>
      <c r="N1248" s="344"/>
      <c r="O1248" s="344"/>
      <c r="P1248" s="82"/>
    </row>
    <row r="1249" spans="3:16" ht="14.25" customHeight="1" x14ac:dyDescent="0.15">
      <c r="C1249" s="362">
        <f t="shared" si="83"/>
        <v>1188</v>
      </c>
      <c r="D1249" s="47" t="str">
        <f t="shared" si="84"/>
        <v/>
      </c>
      <c r="E1249" s="526"/>
      <c r="F1249" s="447"/>
      <c r="G1249" s="345"/>
      <c r="H1249" s="447"/>
      <c r="I1249" s="411"/>
      <c r="J1249" s="15" t="s">
        <v>589</v>
      </c>
      <c r="K1249" s="15" t="s">
        <v>589</v>
      </c>
      <c r="L1249" s="408" t="str">
        <f t="shared" si="82"/>
        <v/>
      </c>
      <c r="M1249" s="459" t="str">
        <f t="shared" si="85"/>
        <v/>
      </c>
      <c r="N1249" s="344"/>
      <c r="O1249" s="344"/>
      <c r="P1249" s="82"/>
    </row>
    <row r="1250" spans="3:16" ht="14.25" customHeight="1" x14ac:dyDescent="0.15">
      <c r="C1250" s="362">
        <f t="shared" si="83"/>
        <v>1189</v>
      </c>
      <c r="D1250" s="47" t="str">
        <f t="shared" si="84"/>
        <v/>
      </c>
      <c r="E1250" s="526"/>
      <c r="F1250" s="447"/>
      <c r="G1250" s="345"/>
      <c r="H1250" s="447"/>
      <c r="I1250" s="411"/>
      <c r="J1250" s="15" t="s">
        <v>589</v>
      </c>
      <c r="K1250" s="15" t="s">
        <v>589</v>
      </c>
      <c r="L1250" s="408" t="str">
        <f t="shared" si="82"/>
        <v/>
      </c>
      <c r="M1250" s="459" t="str">
        <f t="shared" si="85"/>
        <v/>
      </c>
      <c r="N1250" s="344"/>
      <c r="O1250" s="344"/>
      <c r="P1250" s="82"/>
    </row>
    <row r="1251" spans="3:16" ht="14.25" customHeight="1" x14ac:dyDescent="0.15">
      <c r="C1251" s="362">
        <f t="shared" si="83"/>
        <v>1190</v>
      </c>
      <c r="D1251" s="47" t="str">
        <f t="shared" si="84"/>
        <v/>
      </c>
      <c r="E1251" s="526"/>
      <c r="F1251" s="447"/>
      <c r="G1251" s="345"/>
      <c r="H1251" s="447"/>
      <c r="I1251" s="411"/>
      <c r="J1251" s="15" t="s">
        <v>589</v>
      </c>
      <c r="K1251" s="15" t="s">
        <v>589</v>
      </c>
      <c r="L1251" s="408" t="str">
        <f t="shared" si="82"/>
        <v/>
      </c>
      <c r="M1251" s="459" t="str">
        <f t="shared" si="85"/>
        <v/>
      </c>
      <c r="N1251" s="344"/>
      <c r="O1251" s="344"/>
      <c r="P1251" s="82"/>
    </row>
    <row r="1252" spans="3:16" ht="14.25" customHeight="1" x14ac:dyDescent="0.15">
      <c r="C1252" s="362">
        <f t="shared" si="83"/>
        <v>1191</v>
      </c>
      <c r="D1252" s="47" t="str">
        <f t="shared" si="84"/>
        <v/>
      </c>
      <c r="E1252" s="526"/>
      <c r="F1252" s="447"/>
      <c r="G1252" s="345"/>
      <c r="H1252" s="447"/>
      <c r="I1252" s="411"/>
      <c r="J1252" s="15" t="s">
        <v>589</v>
      </c>
      <c r="K1252" s="15" t="s">
        <v>589</v>
      </c>
      <c r="L1252" s="408" t="str">
        <f t="shared" si="82"/>
        <v/>
      </c>
      <c r="M1252" s="459" t="str">
        <f t="shared" si="85"/>
        <v/>
      </c>
      <c r="N1252" s="344"/>
      <c r="O1252" s="344"/>
      <c r="P1252" s="82"/>
    </row>
    <row r="1253" spans="3:16" ht="14.25" customHeight="1" x14ac:dyDescent="0.15">
      <c r="C1253" s="362">
        <f t="shared" si="83"/>
        <v>1192</v>
      </c>
      <c r="D1253" s="47" t="str">
        <f t="shared" si="84"/>
        <v/>
      </c>
      <c r="E1253" s="526"/>
      <c r="F1253" s="447"/>
      <c r="G1253" s="345"/>
      <c r="H1253" s="447"/>
      <c r="I1253" s="411"/>
      <c r="J1253" s="15" t="s">
        <v>589</v>
      </c>
      <c r="K1253" s="15" t="s">
        <v>589</v>
      </c>
      <c r="L1253" s="408" t="str">
        <f t="shared" si="82"/>
        <v/>
      </c>
      <c r="M1253" s="459" t="str">
        <f t="shared" si="85"/>
        <v/>
      </c>
      <c r="N1253" s="344"/>
      <c r="O1253" s="344"/>
      <c r="P1253" s="82"/>
    </row>
    <row r="1254" spans="3:16" ht="14.25" customHeight="1" x14ac:dyDescent="0.15">
      <c r="C1254" s="362">
        <f t="shared" si="83"/>
        <v>1193</v>
      </c>
      <c r="D1254" s="47" t="str">
        <f t="shared" si="84"/>
        <v/>
      </c>
      <c r="E1254" s="526"/>
      <c r="F1254" s="447"/>
      <c r="G1254" s="345"/>
      <c r="H1254" s="447"/>
      <c r="I1254" s="411"/>
      <c r="J1254" s="15" t="s">
        <v>589</v>
      </c>
      <c r="K1254" s="15" t="s">
        <v>589</v>
      </c>
      <c r="L1254" s="408" t="str">
        <f t="shared" si="82"/>
        <v/>
      </c>
      <c r="M1254" s="459" t="str">
        <f t="shared" si="85"/>
        <v/>
      </c>
      <c r="N1254" s="344"/>
      <c r="O1254" s="344"/>
      <c r="P1254" s="82"/>
    </row>
    <row r="1255" spans="3:16" ht="14.25" customHeight="1" x14ac:dyDescent="0.15">
      <c r="C1255" s="362">
        <f t="shared" si="83"/>
        <v>1194</v>
      </c>
      <c r="D1255" s="47" t="str">
        <f t="shared" si="84"/>
        <v/>
      </c>
      <c r="E1255" s="526"/>
      <c r="F1255" s="447"/>
      <c r="G1255" s="345"/>
      <c r="H1255" s="447"/>
      <c r="I1255" s="411"/>
      <c r="J1255" s="15" t="s">
        <v>589</v>
      </c>
      <c r="K1255" s="15" t="s">
        <v>589</v>
      </c>
      <c r="L1255" s="408" t="str">
        <f t="shared" si="82"/>
        <v/>
      </c>
      <c r="M1255" s="459" t="str">
        <f t="shared" si="85"/>
        <v/>
      </c>
      <c r="N1255" s="344"/>
      <c r="O1255" s="344"/>
      <c r="P1255" s="82"/>
    </row>
    <row r="1256" spans="3:16" ht="14.25" customHeight="1" x14ac:dyDescent="0.15">
      <c r="C1256" s="362">
        <f t="shared" si="83"/>
        <v>1195</v>
      </c>
      <c r="D1256" s="47" t="str">
        <f t="shared" si="84"/>
        <v/>
      </c>
      <c r="E1256" s="526"/>
      <c r="F1256" s="447"/>
      <c r="G1256" s="345"/>
      <c r="H1256" s="447"/>
      <c r="I1256" s="411"/>
      <c r="J1256" s="15" t="s">
        <v>589</v>
      </c>
      <c r="K1256" s="15" t="s">
        <v>589</v>
      </c>
      <c r="L1256" s="408" t="str">
        <f t="shared" si="82"/>
        <v/>
      </c>
      <c r="M1256" s="459" t="str">
        <f t="shared" si="85"/>
        <v/>
      </c>
      <c r="N1256" s="344"/>
      <c r="O1256" s="344"/>
      <c r="P1256" s="82"/>
    </row>
    <row r="1257" spans="3:16" ht="14.25" customHeight="1" x14ac:dyDescent="0.15">
      <c r="C1257" s="362">
        <f t="shared" si="83"/>
        <v>1196</v>
      </c>
      <c r="D1257" s="47" t="str">
        <f t="shared" si="84"/>
        <v/>
      </c>
      <c r="E1257" s="526"/>
      <c r="F1257" s="447"/>
      <c r="G1257" s="345"/>
      <c r="H1257" s="447"/>
      <c r="I1257" s="411"/>
      <c r="J1257" s="15" t="s">
        <v>589</v>
      </c>
      <c r="K1257" s="15" t="s">
        <v>589</v>
      </c>
      <c r="L1257" s="408" t="str">
        <f t="shared" si="82"/>
        <v/>
      </c>
      <c r="M1257" s="459" t="str">
        <f t="shared" si="85"/>
        <v/>
      </c>
      <c r="N1257" s="344"/>
      <c r="O1257" s="344"/>
      <c r="P1257" s="82"/>
    </row>
    <row r="1258" spans="3:16" ht="14.25" customHeight="1" x14ac:dyDescent="0.15">
      <c r="C1258" s="362">
        <f t="shared" si="83"/>
        <v>1197</v>
      </c>
      <c r="D1258" s="47" t="str">
        <f t="shared" si="84"/>
        <v/>
      </c>
      <c r="E1258" s="526"/>
      <c r="F1258" s="447"/>
      <c r="G1258" s="345"/>
      <c r="H1258" s="447"/>
      <c r="I1258" s="411"/>
      <c r="J1258" s="15" t="s">
        <v>589</v>
      </c>
      <c r="K1258" s="15" t="s">
        <v>589</v>
      </c>
      <c r="L1258" s="408" t="str">
        <f t="shared" si="82"/>
        <v/>
      </c>
      <c r="M1258" s="459" t="str">
        <f t="shared" si="85"/>
        <v/>
      </c>
      <c r="N1258" s="344"/>
      <c r="O1258" s="344"/>
      <c r="P1258" s="82"/>
    </row>
    <row r="1259" spans="3:16" ht="14.25" customHeight="1" x14ac:dyDescent="0.15">
      <c r="C1259" s="362">
        <f t="shared" si="83"/>
        <v>1198</v>
      </c>
      <c r="D1259" s="47" t="str">
        <f t="shared" si="84"/>
        <v/>
      </c>
      <c r="E1259" s="526"/>
      <c r="F1259" s="447"/>
      <c r="G1259" s="345"/>
      <c r="H1259" s="447"/>
      <c r="I1259" s="411"/>
      <c r="J1259" s="15" t="s">
        <v>589</v>
      </c>
      <c r="K1259" s="15" t="s">
        <v>589</v>
      </c>
      <c r="L1259" s="408" t="str">
        <f t="shared" si="82"/>
        <v/>
      </c>
      <c r="M1259" s="459" t="str">
        <f t="shared" si="85"/>
        <v/>
      </c>
      <c r="N1259" s="344"/>
      <c r="O1259" s="344"/>
      <c r="P1259" s="82"/>
    </row>
    <row r="1260" spans="3:16" ht="14.25" customHeight="1" x14ac:dyDescent="0.15">
      <c r="C1260" s="362">
        <f t="shared" si="83"/>
        <v>1199</v>
      </c>
      <c r="D1260" s="47" t="str">
        <f t="shared" si="84"/>
        <v/>
      </c>
      <c r="E1260" s="526"/>
      <c r="F1260" s="447"/>
      <c r="G1260" s="345"/>
      <c r="H1260" s="447"/>
      <c r="I1260" s="411"/>
      <c r="J1260" s="15" t="s">
        <v>589</v>
      </c>
      <c r="K1260" s="15" t="s">
        <v>589</v>
      </c>
      <c r="L1260" s="408" t="str">
        <f t="shared" si="82"/>
        <v/>
      </c>
      <c r="M1260" s="459" t="str">
        <f t="shared" si="85"/>
        <v/>
      </c>
      <c r="N1260" s="344"/>
      <c r="O1260" s="344"/>
      <c r="P1260" s="82"/>
    </row>
    <row r="1261" spans="3:16" ht="14.25" customHeight="1" x14ac:dyDescent="0.15">
      <c r="C1261" s="362">
        <f t="shared" si="83"/>
        <v>1200</v>
      </c>
      <c r="D1261" s="47" t="str">
        <f t="shared" si="84"/>
        <v/>
      </c>
      <c r="E1261" s="526"/>
      <c r="F1261" s="447"/>
      <c r="G1261" s="345"/>
      <c r="H1261" s="447"/>
      <c r="I1261" s="411"/>
      <c r="J1261" s="15" t="s">
        <v>589</v>
      </c>
      <c r="K1261" s="15" t="s">
        <v>589</v>
      </c>
      <c r="L1261" s="408" t="str">
        <f t="shared" si="82"/>
        <v/>
      </c>
      <c r="M1261" s="459" t="str">
        <f t="shared" si="85"/>
        <v/>
      </c>
      <c r="N1261" s="344"/>
      <c r="O1261" s="344"/>
      <c r="P1261" s="82"/>
    </row>
    <row r="1262" spans="3:16" ht="14.25" customHeight="1" x14ac:dyDescent="0.15">
      <c r="C1262" s="362">
        <f t="shared" si="83"/>
        <v>1201</v>
      </c>
      <c r="D1262" s="47" t="str">
        <f t="shared" si="84"/>
        <v/>
      </c>
      <c r="E1262" s="526"/>
      <c r="F1262" s="447"/>
      <c r="G1262" s="345"/>
      <c r="H1262" s="447"/>
      <c r="I1262" s="411"/>
      <c r="J1262" s="15" t="s">
        <v>589</v>
      </c>
      <c r="K1262" s="15" t="s">
        <v>589</v>
      </c>
      <c r="L1262" s="408" t="str">
        <f t="shared" si="82"/>
        <v/>
      </c>
      <c r="M1262" s="459" t="str">
        <f t="shared" si="85"/>
        <v/>
      </c>
      <c r="N1262" s="344"/>
      <c r="O1262" s="344"/>
      <c r="P1262" s="82"/>
    </row>
    <row r="1263" spans="3:16" ht="14.25" customHeight="1" x14ac:dyDescent="0.15">
      <c r="C1263" s="362">
        <f t="shared" si="83"/>
        <v>1202</v>
      </c>
      <c r="D1263" s="47" t="str">
        <f t="shared" si="84"/>
        <v/>
      </c>
      <c r="E1263" s="526"/>
      <c r="F1263" s="447"/>
      <c r="G1263" s="345"/>
      <c r="H1263" s="447"/>
      <c r="I1263" s="411"/>
      <c r="J1263" s="15" t="s">
        <v>589</v>
      </c>
      <c r="K1263" s="15" t="s">
        <v>589</v>
      </c>
      <c r="L1263" s="408" t="str">
        <f t="shared" si="82"/>
        <v/>
      </c>
      <c r="M1263" s="459" t="str">
        <f t="shared" si="85"/>
        <v/>
      </c>
      <c r="N1263" s="344"/>
      <c r="O1263" s="344"/>
      <c r="P1263" s="82"/>
    </row>
    <row r="1264" spans="3:16" ht="14.25" customHeight="1" x14ac:dyDescent="0.15">
      <c r="C1264" s="362">
        <f t="shared" si="83"/>
        <v>1203</v>
      </c>
      <c r="D1264" s="47" t="str">
        <f t="shared" si="84"/>
        <v/>
      </c>
      <c r="E1264" s="526"/>
      <c r="F1264" s="447"/>
      <c r="G1264" s="345"/>
      <c r="H1264" s="447"/>
      <c r="I1264" s="411"/>
      <c r="J1264" s="15" t="s">
        <v>589</v>
      </c>
      <c r="K1264" s="15" t="s">
        <v>589</v>
      </c>
      <c r="L1264" s="408" t="str">
        <f t="shared" si="82"/>
        <v/>
      </c>
      <c r="M1264" s="459" t="str">
        <f t="shared" si="85"/>
        <v/>
      </c>
      <c r="N1264" s="344"/>
      <c r="O1264" s="344"/>
      <c r="P1264" s="82"/>
    </row>
    <row r="1265" spans="3:16" ht="14.25" customHeight="1" x14ac:dyDescent="0.15">
      <c r="C1265" s="362">
        <f t="shared" si="83"/>
        <v>1204</v>
      </c>
      <c r="D1265" s="47" t="str">
        <f t="shared" si="84"/>
        <v/>
      </c>
      <c r="E1265" s="526"/>
      <c r="F1265" s="447"/>
      <c r="G1265" s="345"/>
      <c r="H1265" s="447"/>
      <c r="I1265" s="411"/>
      <c r="J1265" s="15" t="s">
        <v>589</v>
      </c>
      <c r="K1265" s="15" t="s">
        <v>589</v>
      </c>
      <c r="L1265" s="408" t="str">
        <f t="shared" si="82"/>
        <v/>
      </c>
      <c r="M1265" s="459" t="str">
        <f t="shared" si="85"/>
        <v/>
      </c>
      <c r="N1265" s="344"/>
      <c r="O1265" s="344"/>
      <c r="P1265" s="82"/>
    </row>
    <row r="1266" spans="3:16" ht="14.25" customHeight="1" x14ac:dyDescent="0.15">
      <c r="C1266" s="362">
        <f t="shared" si="83"/>
        <v>1205</v>
      </c>
      <c r="D1266" s="47" t="str">
        <f t="shared" si="84"/>
        <v/>
      </c>
      <c r="E1266" s="526"/>
      <c r="F1266" s="447"/>
      <c r="G1266" s="345"/>
      <c r="H1266" s="447"/>
      <c r="I1266" s="411"/>
      <c r="J1266" s="15" t="s">
        <v>589</v>
      </c>
      <c r="K1266" s="15" t="s">
        <v>589</v>
      </c>
      <c r="L1266" s="408" t="str">
        <f t="shared" si="82"/>
        <v/>
      </c>
      <c r="M1266" s="459" t="str">
        <f t="shared" si="85"/>
        <v/>
      </c>
      <c r="N1266" s="344"/>
      <c r="O1266" s="344"/>
      <c r="P1266" s="82"/>
    </row>
    <row r="1267" spans="3:16" ht="14.25" customHeight="1" x14ac:dyDescent="0.15">
      <c r="C1267" s="362">
        <f t="shared" si="83"/>
        <v>1206</v>
      </c>
      <c r="D1267" s="47" t="str">
        <f t="shared" si="84"/>
        <v/>
      </c>
      <c r="E1267" s="526"/>
      <c r="F1267" s="447"/>
      <c r="G1267" s="345"/>
      <c r="H1267" s="447"/>
      <c r="I1267" s="411"/>
      <c r="J1267" s="15" t="s">
        <v>589</v>
      </c>
      <c r="K1267" s="15" t="s">
        <v>589</v>
      </c>
      <c r="L1267" s="408" t="str">
        <f t="shared" si="82"/>
        <v/>
      </c>
      <c r="M1267" s="459" t="str">
        <f t="shared" si="85"/>
        <v/>
      </c>
      <c r="N1267" s="344"/>
      <c r="O1267" s="344"/>
      <c r="P1267" s="82"/>
    </row>
    <row r="1268" spans="3:16" ht="14.25" customHeight="1" x14ac:dyDescent="0.15">
      <c r="C1268" s="362">
        <f t="shared" si="83"/>
        <v>1207</v>
      </c>
      <c r="D1268" s="47" t="str">
        <f t="shared" si="84"/>
        <v/>
      </c>
      <c r="E1268" s="526"/>
      <c r="F1268" s="447"/>
      <c r="G1268" s="345"/>
      <c r="H1268" s="447"/>
      <c r="I1268" s="411"/>
      <c r="J1268" s="15" t="s">
        <v>589</v>
      </c>
      <c r="K1268" s="15" t="s">
        <v>589</v>
      </c>
      <c r="L1268" s="408" t="str">
        <f t="shared" si="82"/>
        <v/>
      </c>
      <c r="M1268" s="459" t="str">
        <f t="shared" si="85"/>
        <v/>
      </c>
      <c r="N1268" s="344"/>
      <c r="O1268" s="344"/>
      <c r="P1268" s="82"/>
    </row>
    <row r="1269" spans="3:16" ht="14.25" customHeight="1" x14ac:dyDescent="0.15">
      <c r="C1269" s="362">
        <f t="shared" si="83"/>
        <v>1208</v>
      </c>
      <c r="D1269" s="47" t="str">
        <f t="shared" si="84"/>
        <v/>
      </c>
      <c r="E1269" s="526"/>
      <c r="F1269" s="447"/>
      <c r="G1269" s="345"/>
      <c r="H1269" s="447"/>
      <c r="I1269" s="411"/>
      <c r="J1269" s="15" t="s">
        <v>589</v>
      </c>
      <c r="K1269" s="15" t="s">
        <v>589</v>
      </c>
      <c r="L1269" s="408" t="str">
        <f t="shared" si="82"/>
        <v/>
      </c>
      <c r="M1269" s="459" t="str">
        <f t="shared" si="85"/>
        <v/>
      </c>
      <c r="N1269" s="344"/>
      <c r="O1269" s="344"/>
      <c r="P1269" s="82"/>
    </row>
    <row r="1270" spans="3:16" ht="14.25" customHeight="1" x14ac:dyDescent="0.15">
      <c r="C1270" s="362">
        <f t="shared" si="83"/>
        <v>1209</v>
      </c>
      <c r="D1270" s="47" t="str">
        <f t="shared" si="84"/>
        <v/>
      </c>
      <c r="E1270" s="526"/>
      <c r="F1270" s="447"/>
      <c r="G1270" s="345"/>
      <c r="H1270" s="447"/>
      <c r="I1270" s="411"/>
      <c r="J1270" s="15" t="s">
        <v>589</v>
      </c>
      <c r="K1270" s="15" t="s">
        <v>589</v>
      </c>
      <c r="L1270" s="408" t="str">
        <f t="shared" si="82"/>
        <v/>
      </c>
      <c r="M1270" s="459" t="str">
        <f t="shared" si="85"/>
        <v/>
      </c>
      <c r="N1270" s="344"/>
      <c r="O1270" s="344"/>
      <c r="P1270" s="82"/>
    </row>
    <row r="1271" spans="3:16" ht="14.25" customHeight="1" x14ac:dyDescent="0.15">
      <c r="C1271" s="362">
        <f t="shared" si="83"/>
        <v>1210</v>
      </c>
      <c r="D1271" s="47" t="str">
        <f t="shared" si="84"/>
        <v/>
      </c>
      <c r="E1271" s="526"/>
      <c r="F1271" s="447"/>
      <c r="G1271" s="345"/>
      <c r="H1271" s="447"/>
      <c r="I1271" s="411"/>
      <c r="J1271" s="15" t="s">
        <v>589</v>
      </c>
      <c r="K1271" s="15" t="s">
        <v>589</v>
      </c>
      <c r="L1271" s="408" t="str">
        <f t="shared" ref="L1271:L1321" si="86">IF(K1271="","",J1271*K1271)</f>
        <v/>
      </c>
      <c r="M1271" s="459" t="str">
        <f t="shared" si="85"/>
        <v/>
      </c>
      <c r="N1271" s="344"/>
      <c r="O1271" s="344"/>
      <c r="P1271" s="82"/>
    </row>
    <row r="1272" spans="3:16" ht="14.25" customHeight="1" x14ac:dyDescent="0.15">
      <c r="C1272" s="362">
        <f t="shared" si="83"/>
        <v>1211</v>
      </c>
      <c r="D1272" s="47" t="str">
        <f t="shared" si="84"/>
        <v/>
      </c>
      <c r="E1272" s="526"/>
      <c r="F1272" s="447"/>
      <c r="G1272" s="345"/>
      <c r="H1272" s="447"/>
      <c r="I1272" s="411"/>
      <c r="J1272" s="15" t="s">
        <v>589</v>
      </c>
      <c r="K1272" s="15" t="s">
        <v>589</v>
      </c>
      <c r="L1272" s="408" t="str">
        <f t="shared" si="86"/>
        <v/>
      </c>
      <c r="M1272" s="459" t="str">
        <f t="shared" si="85"/>
        <v/>
      </c>
      <c r="N1272" s="344"/>
      <c r="O1272" s="344"/>
      <c r="P1272" s="82"/>
    </row>
    <row r="1273" spans="3:16" ht="14.25" customHeight="1" x14ac:dyDescent="0.15">
      <c r="C1273" s="362">
        <f t="shared" si="83"/>
        <v>1212</v>
      </c>
      <c r="D1273" s="47" t="str">
        <f t="shared" si="84"/>
        <v/>
      </c>
      <c r="E1273" s="526"/>
      <c r="F1273" s="447"/>
      <c r="G1273" s="345"/>
      <c r="H1273" s="447"/>
      <c r="I1273" s="411"/>
      <c r="J1273" s="15" t="s">
        <v>589</v>
      </c>
      <c r="K1273" s="15" t="s">
        <v>589</v>
      </c>
      <c r="L1273" s="408" t="str">
        <f t="shared" si="86"/>
        <v/>
      </c>
      <c r="M1273" s="459" t="str">
        <f t="shared" si="85"/>
        <v/>
      </c>
      <c r="N1273" s="344"/>
      <c r="O1273" s="344"/>
      <c r="P1273" s="82"/>
    </row>
    <row r="1274" spans="3:16" ht="14.25" customHeight="1" x14ac:dyDescent="0.15">
      <c r="C1274" s="362">
        <f t="shared" si="83"/>
        <v>1213</v>
      </c>
      <c r="D1274" s="47" t="str">
        <f t="shared" si="84"/>
        <v/>
      </c>
      <c r="E1274" s="526"/>
      <c r="F1274" s="447"/>
      <c r="G1274" s="345"/>
      <c r="H1274" s="447"/>
      <c r="I1274" s="411"/>
      <c r="J1274" s="15" t="s">
        <v>589</v>
      </c>
      <c r="K1274" s="15" t="s">
        <v>589</v>
      </c>
      <c r="L1274" s="408" t="str">
        <f t="shared" si="86"/>
        <v/>
      </c>
      <c r="M1274" s="459" t="str">
        <f t="shared" si="85"/>
        <v/>
      </c>
      <c r="N1274" s="344"/>
      <c r="O1274" s="344"/>
      <c r="P1274" s="82"/>
    </row>
    <row r="1275" spans="3:16" ht="14.25" customHeight="1" x14ac:dyDescent="0.15">
      <c r="C1275" s="362">
        <f t="shared" si="83"/>
        <v>1214</v>
      </c>
      <c r="D1275" s="47" t="str">
        <f t="shared" si="84"/>
        <v/>
      </c>
      <c r="E1275" s="526"/>
      <c r="F1275" s="447"/>
      <c r="G1275" s="345"/>
      <c r="H1275" s="447"/>
      <c r="I1275" s="411"/>
      <c r="J1275" s="15" t="s">
        <v>589</v>
      </c>
      <c r="K1275" s="15" t="s">
        <v>589</v>
      </c>
      <c r="L1275" s="408" t="str">
        <f t="shared" si="86"/>
        <v/>
      </c>
      <c r="M1275" s="459" t="str">
        <f t="shared" si="85"/>
        <v/>
      </c>
      <c r="N1275" s="344"/>
      <c r="O1275" s="344"/>
      <c r="P1275" s="82"/>
    </row>
    <row r="1276" spans="3:16" ht="14.25" customHeight="1" x14ac:dyDescent="0.15">
      <c r="C1276" s="362">
        <f t="shared" si="83"/>
        <v>1215</v>
      </c>
      <c r="D1276" s="47" t="str">
        <f t="shared" si="84"/>
        <v/>
      </c>
      <c r="E1276" s="526"/>
      <c r="F1276" s="447"/>
      <c r="G1276" s="345"/>
      <c r="H1276" s="447"/>
      <c r="I1276" s="411"/>
      <c r="J1276" s="15" t="s">
        <v>589</v>
      </c>
      <c r="K1276" s="15" t="s">
        <v>589</v>
      </c>
      <c r="L1276" s="408" t="str">
        <f t="shared" si="86"/>
        <v/>
      </c>
      <c r="M1276" s="459" t="str">
        <f t="shared" si="85"/>
        <v/>
      </c>
      <c r="N1276" s="344"/>
      <c r="O1276" s="344"/>
      <c r="P1276" s="82"/>
    </row>
    <row r="1277" spans="3:16" ht="14.25" customHeight="1" x14ac:dyDescent="0.15">
      <c r="C1277" s="362">
        <f t="shared" si="83"/>
        <v>1216</v>
      </c>
      <c r="D1277" s="47" t="str">
        <f t="shared" si="84"/>
        <v/>
      </c>
      <c r="E1277" s="526"/>
      <c r="F1277" s="447"/>
      <c r="G1277" s="345"/>
      <c r="H1277" s="447"/>
      <c r="I1277" s="411"/>
      <c r="J1277" s="15" t="s">
        <v>589</v>
      </c>
      <c r="K1277" s="15" t="s">
        <v>589</v>
      </c>
      <c r="L1277" s="408" t="str">
        <f t="shared" si="86"/>
        <v/>
      </c>
      <c r="M1277" s="459" t="str">
        <f t="shared" si="85"/>
        <v/>
      </c>
      <c r="N1277" s="344"/>
      <c r="O1277" s="344"/>
      <c r="P1277" s="82"/>
    </row>
    <row r="1278" spans="3:16" ht="14.25" customHeight="1" x14ac:dyDescent="0.15">
      <c r="C1278" s="362">
        <f t="shared" si="83"/>
        <v>1217</v>
      </c>
      <c r="D1278" s="47" t="str">
        <f t="shared" si="84"/>
        <v/>
      </c>
      <c r="E1278" s="526"/>
      <c r="F1278" s="447"/>
      <c r="G1278" s="345"/>
      <c r="H1278" s="447"/>
      <c r="I1278" s="411"/>
      <c r="J1278" s="15" t="s">
        <v>589</v>
      </c>
      <c r="K1278" s="15" t="s">
        <v>589</v>
      </c>
      <c r="L1278" s="408" t="str">
        <f t="shared" si="86"/>
        <v/>
      </c>
      <c r="M1278" s="459" t="str">
        <f t="shared" si="85"/>
        <v/>
      </c>
      <c r="N1278" s="344"/>
      <c r="O1278" s="344"/>
      <c r="P1278" s="82"/>
    </row>
    <row r="1279" spans="3:16" ht="14.25" customHeight="1" x14ac:dyDescent="0.15">
      <c r="C1279" s="362">
        <f t="shared" ref="C1279:C1342" si="87">C1278+1</f>
        <v>1218</v>
      </c>
      <c r="D1279" s="47" t="str">
        <f t="shared" si="84"/>
        <v/>
      </c>
      <c r="E1279" s="526"/>
      <c r="F1279" s="447"/>
      <c r="G1279" s="345"/>
      <c r="H1279" s="447"/>
      <c r="I1279" s="411"/>
      <c r="J1279" s="15" t="s">
        <v>589</v>
      </c>
      <c r="K1279" s="15" t="s">
        <v>589</v>
      </c>
      <c r="L1279" s="408" t="str">
        <f t="shared" si="86"/>
        <v/>
      </c>
      <c r="M1279" s="459" t="str">
        <f t="shared" si="85"/>
        <v/>
      </c>
      <c r="N1279" s="344"/>
      <c r="O1279" s="344"/>
      <c r="P1279" s="82"/>
    </row>
    <row r="1280" spans="3:16" ht="14.25" customHeight="1" x14ac:dyDescent="0.15">
      <c r="C1280" s="362">
        <f t="shared" si="87"/>
        <v>1219</v>
      </c>
      <c r="D1280" s="47" t="str">
        <f t="shared" si="84"/>
        <v/>
      </c>
      <c r="E1280" s="526"/>
      <c r="F1280" s="447"/>
      <c r="G1280" s="345"/>
      <c r="H1280" s="447"/>
      <c r="I1280" s="411"/>
      <c r="J1280" s="15" t="s">
        <v>589</v>
      </c>
      <c r="K1280" s="15" t="s">
        <v>589</v>
      </c>
      <c r="L1280" s="408" t="str">
        <f t="shared" si="86"/>
        <v/>
      </c>
      <c r="M1280" s="459" t="str">
        <f t="shared" si="85"/>
        <v/>
      </c>
      <c r="N1280" s="344"/>
      <c r="O1280" s="344"/>
      <c r="P1280" s="82"/>
    </row>
    <row r="1281" spans="3:16" ht="14.25" customHeight="1" x14ac:dyDescent="0.15">
      <c r="C1281" s="362">
        <f t="shared" si="87"/>
        <v>1220</v>
      </c>
      <c r="D1281" s="47" t="str">
        <f t="shared" si="84"/>
        <v/>
      </c>
      <c r="E1281" s="526"/>
      <c r="F1281" s="447"/>
      <c r="G1281" s="345"/>
      <c r="H1281" s="447"/>
      <c r="I1281" s="411"/>
      <c r="J1281" s="15" t="s">
        <v>589</v>
      </c>
      <c r="K1281" s="15" t="s">
        <v>589</v>
      </c>
      <c r="L1281" s="408" t="str">
        <f t="shared" si="86"/>
        <v/>
      </c>
      <c r="M1281" s="459" t="str">
        <f t="shared" si="85"/>
        <v/>
      </c>
      <c r="N1281" s="344"/>
      <c r="O1281" s="344"/>
      <c r="P1281" s="82"/>
    </row>
    <row r="1282" spans="3:16" ht="14.25" customHeight="1" x14ac:dyDescent="0.15">
      <c r="C1282" s="362">
        <f t="shared" si="87"/>
        <v>1221</v>
      </c>
      <c r="D1282" s="47" t="str">
        <f t="shared" si="84"/>
        <v/>
      </c>
      <c r="E1282" s="526"/>
      <c r="F1282" s="447"/>
      <c r="G1282" s="345"/>
      <c r="H1282" s="447"/>
      <c r="I1282" s="411"/>
      <c r="J1282" s="15" t="s">
        <v>589</v>
      </c>
      <c r="K1282" s="15" t="s">
        <v>589</v>
      </c>
      <c r="L1282" s="408" t="str">
        <f t="shared" si="86"/>
        <v/>
      </c>
      <c r="M1282" s="459" t="str">
        <f t="shared" si="85"/>
        <v/>
      </c>
      <c r="N1282" s="344"/>
      <c r="O1282" s="344"/>
      <c r="P1282" s="82"/>
    </row>
    <row r="1283" spans="3:16" ht="14.25" customHeight="1" x14ac:dyDescent="0.15">
      <c r="C1283" s="362">
        <f t="shared" si="87"/>
        <v>1222</v>
      </c>
      <c r="D1283" s="47" t="str">
        <f t="shared" si="84"/>
        <v/>
      </c>
      <c r="E1283" s="526"/>
      <c r="F1283" s="447"/>
      <c r="G1283" s="345"/>
      <c r="H1283" s="447"/>
      <c r="I1283" s="411"/>
      <c r="J1283" s="15" t="s">
        <v>589</v>
      </c>
      <c r="K1283" s="15" t="s">
        <v>589</v>
      </c>
      <c r="L1283" s="408" t="str">
        <f t="shared" si="86"/>
        <v/>
      </c>
      <c r="M1283" s="459" t="str">
        <f t="shared" si="85"/>
        <v/>
      </c>
      <c r="N1283" s="344"/>
      <c r="O1283" s="344"/>
      <c r="P1283" s="82"/>
    </row>
    <row r="1284" spans="3:16" ht="14.25" customHeight="1" x14ac:dyDescent="0.15">
      <c r="C1284" s="362">
        <f t="shared" si="87"/>
        <v>1223</v>
      </c>
      <c r="D1284" s="47" t="str">
        <f t="shared" si="84"/>
        <v/>
      </c>
      <c r="E1284" s="526"/>
      <c r="F1284" s="447"/>
      <c r="G1284" s="345"/>
      <c r="H1284" s="447"/>
      <c r="I1284" s="411"/>
      <c r="J1284" s="15" t="s">
        <v>589</v>
      </c>
      <c r="K1284" s="15" t="s">
        <v>589</v>
      </c>
      <c r="L1284" s="408" t="str">
        <f t="shared" si="86"/>
        <v/>
      </c>
      <c r="M1284" s="459" t="str">
        <f t="shared" si="85"/>
        <v/>
      </c>
      <c r="N1284" s="344"/>
      <c r="O1284" s="344"/>
      <c r="P1284" s="82"/>
    </row>
    <row r="1285" spans="3:16" ht="14.25" customHeight="1" x14ac:dyDescent="0.15">
      <c r="C1285" s="362">
        <f t="shared" si="87"/>
        <v>1224</v>
      </c>
      <c r="D1285" s="47" t="str">
        <f t="shared" si="84"/>
        <v/>
      </c>
      <c r="E1285" s="526"/>
      <c r="F1285" s="447"/>
      <c r="G1285" s="345"/>
      <c r="H1285" s="447"/>
      <c r="I1285" s="411"/>
      <c r="J1285" s="15" t="s">
        <v>589</v>
      </c>
      <c r="K1285" s="15" t="s">
        <v>589</v>
      </c>
      <c r="L1285" s="408" t="str">
        <f t="shared" si="86"/>
        <v/>
      </c>
      <c r="M1285" s="459" t="str">
        <f t="shared" si="85"/>
        <v/>
      </c>
      <c r="N1285" s="344"/>
      <c r="O1285" s="344"/>
      <c r="P1285" s="82"/>
    </row>
    <row r="1286" spans="3:16" ht="14.25" customHeight="1" x14ac:dyDescent="0.15">
      <c r="C1286" s="362">
        <f t="shared" si="87"/>
        <v>1225</v>
      </c>
      <c r="D1286" s="47" t="str">
        <f t="shared" si="84"/>
        <v/>
      </c>
      <c r="E1286" s="526"/>
      <c r="F1286" s="447"/>
      <c r="G1286" s="345"/>
      <c r="H1286" s="447"/>
      <c r="I1286" s="411"/>
      <c r="J1286" s="15" t="s">
        <v>589</v>
      </c>
      <c r="K1286" s="15" t="s">
        <v>589</v>
      </c>
      <c r="L1286" s="408" t="str">
        <f t="shared" si="86"/>
        <v/>
      </c>
      <c r="M1286" s="459" t="str">
        <f t="shared" si="85"/>
        <v/>
      </c>
      <c r="N1286" s="344"/>
      <c r="O1286" s="344"/>
      <c r="P1286" s="82"/>
    </row>
    <row r="1287" spans="3:16" ht="14.25" customHeight="1" x14ac:dyDescent="0.15">
      <c r="C1287" s="362">
        <f t="shared" si="87"/>
        <v>1226</v>
      </c>
      <c r="D1287" s="47" t="str">
        <f t="shared" si="84"/>
        <v/>
      </c>
      <c r="E1287" s="526"/>
      <c r="F1287" s="447"/>
      <c r="G1287" s="345"/>
      <c r="H1287" s="447"/>
      <c r="I1287" s="411"/>
      <c r="J1287" s="15" t="s">
        <v>589</v>
      </c>
      <c r="K1287" s="15" t="s">
        <v>589</v>
      </c>
      <c r="L1287" s="408" t="str">
        <f t="shared" si="86"/>
        <v/>
      </c>
      <c r="M1287" s="459" t="str">
        <f t="shared" si="85"/>
        <v/>
      </c>
      <c r="N1287" s="344"/>
      <c r="O1287" s="344"/>
      <c r="P1287" s="82"/>
    </row>
    <row r="1288" spans="3:16" ht="14.25" customHeight="1" x14ac:dyDescent="0.15">
      <c r="C1288" s="362">
        <f t="shared" si="87"/>
        <v>1227</v>
      </c>
      <c r="D1288" s="47" t="str">
        <f t="shared" si="84"/>
        <v/>
      </c>
      <c r="E1288" s="526"/>
      <c r="F1288" s="447"/>
      <c r="G1288" s="345"/>
      <c r="H1288" s="447"/>
      <c r="I1288" s="411"/>
      <c r="J1288" s="15" t="s">
        <v>589</v>
      </c>
      <c r="K1288" s="15" t="s">
        <v>589</v>
      </c>
      <c r="L1288" s="408" t="str">
        <f t="shared" si="86"/>
        <v/>
      </c>
      <c r="M1288" s="459" t="str">
        <f t="shared" si="85"/>
        <v/>
      </c>
      <c r="N1288" s="344"/>
      <c r="O1288" s="344"/>
      <c r="P1288" s="82"/>
    </row>
    <row r="1289" spans="3:16" ht="14.25" customHeight="1" x14ac:dyDescent="0.15">
      <c r="C1289" s="362">
        <f t="shared" si="87"/>
        <v>1228</v>
      </c>
      <c r="D1289" s="47" t="str">
        <f t="shared" si="84"/>
        <v/>
      </c>
      <c r="E1289" s="526"/>
      <c r="F1289" s="447"/>
      <c r="G1289" s="345"/>
      <c r="H1289" s="447"/>
      <c r="I1289" s="411"/>
      <c r="J1289" s="15" t="s">
        <v>589</v>
      </c>
      <c r="K1289" s="15" t="s">
        <v>589</v>
      </c>
      <c r="L1289" s="408" t="str">
        <f t="shared" si="86"/>
        <v/>
      </c>
      <c r="M1289" s="459" t="str">
        <f t="shared" si="85"/>
        <v/>
      </c>
      <c r="N1289" s="344"/>
      <c r="O1289" s="344"/>
      <c r="P1289" s="82"/>
    </row>
    <row r="1290" spans="3:16" ht="14.25" customHeight="1" x14ac:dyDescent="0.15">
      <c r="C1290" s="362">
        <f t="shared" si="87"/>
        <v>1229</v>
      </c>
      <c r="D1290" s="47" t="str">
        <f t="shared" si="84"/>
        <v/>
      </c>
      <c r="E1290" s="526"/>
      <c r="F1290" s="447"/>
      <c r="G1290" s="345"/>
      <c r="H1290" s="447"/>
      <c r="I1290" s="411"/>
      <c r="J1290" s="15" t="s">
        <v>589</v>
      </c>
      <c r="K1290" s="15" t="s">
        <v>589</v>
      </c>
      <c r="L1290" s="408" t="str">
        <f t="shared" si="86"/>
        <v/>
      </c>
      <c r="M1290" s="459" t="str">
        <f t="shared" si="85"/>
        <v/>
      </c>
      <c r="N1290" s="344"/>
      <c r="O1290" s="344"/>
      <c r="P1290" s="82"/>
    </row>
    <row r="1291" spans="3:16" ht="14.25" customHeight="1" x14ac:dyDescent="0.15">
      <c r="C1291" s="362">
        <f t="shared" si="87"/>
        <v>1230</v>
      </c>
      <c r="D1291" s="47" t="str">
        <f t="shared" si="84"/>
        <v/>
      </c>
      <c r="E1291" s="526"/>
      <c r="F1291" s="447"/>
      <c r="G1291" s="345"/>
      <c r="H1291" s="447"/>
      <c r="I1291" s="411"/>
      <c r="J1291" s="15" t="s">
        <v>589</v>
      </c>
      <c r="K1291" s="15" t="s">
        <v>589</v>
      </c>
      <c r="L1291" s="408" t="str">
        <f t="shared" si="86"/>
        <v/>
      </c>
      <c r="M1291" s="459" t="str">
        <f t="shared" si="85"/>
        <v/>
      </c>
      <c r="N1291" s="344"/>
      <c r="O1291" s="344"/>
      <c r="P1291" s="82"/>
    </row>
    <row r="1292" spans="3:16" ht="14.25" customHeight="1" x14ac:dyDescent="0.15">
      <c r="C1292" s="362">
        <f t="shared" si="87"/>
        <v>1231</v>
      </c>
      <c r="D1292" s="47" t="str">
        <f t="shared" si="84"/>
        <v/>
      </c>
      <c r="E1292" s="526"/>
      <c r="F1292" s="447"/>
      <c r="G1292" s="345"/>
      <c r="H1292" s="447"/>
      <c r="I1292" s="411"/>
      <c r="J1292" s="15" t="s">
        <v>589</v>
      </c>
      <c r="K1292" s="15" t="s">
        <v>589</v>
      </c>
      <c r="L1292" s="408" t="str">
        <f t="shared" si="86"/>
        <v/>
      </c>
      <c r="M1292" s="459" t="str">
        <f t="shared" si="85"/>
        <v/>
      </c>
      <c r="N1292" s="344"/>
      <c r="O1292" s="344"/>
      <c r="P1292" s="82"/>
    </row>
    <row r="1293" spans="3:16" ht="14.25" customHeight="1" x14ac:dyDescent="0.15">
      <c r="C1293" s="362">
        <f t="shared" si="87"/>
        <v>1232</v>
      </c>
      <c r="D1293" s="47" t="str">
        <f t="shared" ref="D1293:D1356" si="88">IF(E1293="","",IF(E1293&lt;=$W$2,"○",""))</f>
        <v/>
      </c>
      <c r="E1293" s="526"/>
      <c r="F1293" s="447"/>
      <c r="G1293" s="345"/>
      <c r="H1293" s="447"/>
      <c r="I1293" s="411"/>
      <c r="J1293" s="15" t="s">
        <v>589</v>
      </c>
      <c r="K1293" s="15" t="s">
        <v>589</v>
      </c>
      <c r="L1293" s="408" t="str">
        <f t="shared" si="86"/>
        <v/>
      </c>
      <c r="M1293" s="459" t="str">
        <f t="shared" ref="M1293:M1356" si="89">IF(I1293="","",IF(HLOOKUP(I1293,$U$5:$AI$7,2,FALSE)&gt;=0.8,"○",""))</f>
        <v/>
      </c>
      <c r="N1293" s="344"/>
      <c r="O1293" s="344"/>
      <c r="P1293" s="82"/>
    </row>
    <row r="1294" spans="3:16" ht="14.25" customHeight="1" x14ac:dyDescent="0.15">
      <c r="C1294" s="362">
        <f t="shared" si="87"/>
        <v>1233</v>
      </c>
      <c r="D1294" s="47" t="str">
        <f t="shared" si="88"/>
        <v/>
      </c>
      <c r="E1294" s="526"/>
      <c r="F1294" s="447"/>
      <c r="G1294" s="345"/>
      <c r="H1294" s="447"/>
      <c r="I1294" s="411"/>
      <c r="J1294" s="15" t="s">
        <v>589</v>
      </c>
      <c r="K1294" s="15" t="s">
        <v>589</v>
      </c>
      <c r="L1294" s="408" t="str">
        <f t="shared" si="86"/>
        <v/>
      </c>
      <c r="M1294" s="459" t="str">
        <f t="shared" si="89"/>
        <v/>
      </c>
      <c r="N1294" s="344"/>
      <c r="O1294" s="344"/>
      <c r="P1294" s="82"/>
    </row>
    <row r="1295" spans="3:16" ht="14.25" customHeight="1" x14ac:dyDescent="0.15">
      <c r="C1295" s="362">
        <f t="shared" si="87"/>
        <v>1234</v>
      </c>
      <c r="D1295" s="47" t="str">
        <f t="shared" si="88"/>
        <v/>
      </c>
      <c r="E1295" s="526"/>
      <c r="F1295" s="447"/>
      <c r="G1295" s="345"/>
      <c r="H1295" s="447"/>
      <c r="I1295" s="411"/>
      <c r="J1295" s="15" t="s">
        <v>589</v>
      </c>
      <c r="K1295" s="15" t="s">
        <v>589</v>
      </c>
      <c r="L1295" s="408" t="str">
        <f t="shared" si="86"/>
        <v/>
      </c>
      <c r="M1295" s="459" t="str">
        <f t="shared" si="89"/>
        <v/>
      </c>
      <c r="N1295" s="344"/>
      <c r="O1295" s="344"/>
      <c r="P1295" s="82"/>
    </row>
    <row r="1296" spans="3:16" ht="14.25" customHeight="1" x14ac:dyDescent="0.15">
      <c r="C1296" s="362">
        <f t="shared" si="87"/>
        <v>1235</v>
      </c>
      <c r="D1296" s="47" t="str">
        <f t="shared" si="88"/>
        <v/>
      </c>
      <c r="E1296" s="526"/>
      <c r="F1296" s="447"/>
      <c r="G1296" s="345"/>
      <c r="H1296" s="447"/>
      <c r="I1296" s="411"/>
      <c r="J1296" s="15" t="s">
        <v>589</v>
      </c>
      <c r="K1296" s="15" t="s">
        <v>589</v>
      </c>
      <c r="L1296" s="408" t="str">
        <f t="shared" si="86"/>
        <v/>
      </c>
      <c r="M1296" s="459" t="str">
        <f t="shared" si="89"/>
        <v/>
      </c>
      <c r="N1296" s="344"/>
      <c r="O1296" s="344"/>
      <c r="P1296" s="82"/>
    </row>
    <row r="1297" spans="3:16" ht="14.25" customHeight="1" x14ac:dyDescent="0.15">
      <c r="C1297" s="362">
        <f t="shared" si="87"/>
        <v>1236</v>
      </c>
      <c r="D1297" s="47" t="str">
        <f t="shared" si="88"/>
        <v/>
      </c>
      <c r="E1297" s="526"/>
      <c r="F1297" s="447"/>
      <c r="G1297" s="345"/>
      <c r="H1297" s="447"/>
      <c r="I1297" s="411"/>
      <c r="J1297" s="15" t="s">
        <v>589</v>
      </c>
      <c r="K1297" s="15" t="s">
        <v>589</v>
      </c>
      <c r="L1297" s="408" t="str">
        <f t="shared" si="86"/>
        <v/>
      </c>
      <c r="M1297" s="459" t="str">
        <f t="shared" si="89"/>
        <v/>
      </c>
      <c r="N1297" s="344"/>
      <c r="O1297" s="344"/>
      <c r="P1297" s="82"/>
    </row>
    <row r="1298" spans="3:16" ht="14.25" customHeight="1" x14ac:dyDescent="0.15">
      <c r="C1298" s="362">
        <f t="shared" si="87"/>
        <v>1237</v>
      </c>
      <c r="D1298" s="47" t="str">
        <f t="shared" si="88"/>
        <v/>
      </c>
      <c r="E1298" s="526"/>
      <c r="F1298" s="447"/>
      <c r="G1298" s="345"/>
      <c r="H1298" s="447"/>
      <c r="I1298" s="411"/>
      <c r="J1298" s="15" t="s">
        <v>589</v>
      </c>
      <c r="K1298" s="15" t="s">
        <v>589</v>
      </c>
      <c r="L1298" s="408" t="str">
        <f t="shared" si="86"/>
        <v/>
      </c>
      <c r="M1298" s="459" t="str">
        <f t="shared" si="89"/>
        <v/>
      </c>
      <c r="N1298" s="344"/>
      <c r="O1298" s="344"/>
      <c r="P1298" s="82"/>
    </row>
    <row r="1299" spans="3:16" ht="14.25" customHeight="1" x14ac:dyDescent="0.15">
      <c r="C1299" s="362">
        <f t="shared" si="87"/>
        <v>1238</v>
      </c>
      <c r="D1299" s="47" t="str">
        <f t="shared" si="88"/>
        <v/>
      </c>
      <c r="E1299" s="526"/>
      <c r="F1299" s="447"/>
      <c r="G1299" s="345"/>
      <c r="H1299" s="447"/>
      <c r="I1299" s="411"/>
      <c r="J1299" s="15" t="s">
        <v>589</v>
      </c>
      <c r="K1299" s="15" t="s">
        <v>589</v>
      </c>
      <c r="L1299" s="408" t="str">
        <f t="shared" si="86"/>
        <v/>
      </c>
      <c r="M1299" s="459" t="str">
        <f t="shared" si="89"/>
        <v/>
      </c>
      <c r="N1299" s="344"/>
      <c r="O1299" s="344"/>
      <c r="P1299" s="82"/>
    </row>
    <row r="1300" spans="3:16" ht="14.25" customHeight="1" x14ac:dyDescent="0.15">
      <c r="C1300" s="362">
        <f t="shared" si="87"/>
        <v>1239</v>
      </c>
      <c r="D1300" s="47" t="str">
        <f t="shared" si="88"/>
        <v/>
      </c>
      <c r="E1300" s="526"/>
      <c r="F1300" s="447"/>
      <c r="G1300" s="345"/>
      <c r="H1300" s="447"/>
      <c r="I1300" s="411"/>
      <c r="J1300" s="15" t="s">
        <v>589</v>
      </c>
      <c r="K1300" s="15" t="s">
        <v>589</v>
      </c>
      <c r="L1300" s="408" t="str">
        <f t="shared" si="86"/>
        <v/>
      </c>
      <c r="M1300" s="459" t="str">
        <f t="shared" si="89"/>
        <v/>
      </c>
      <c r="N1300" s="344"/>
      <c r="O1300" s="344"/>
      <c r="P1300" s="82"/>
    </row>
    <row r="1301" spans="3:16" ht="14.25" customHeight="1" x14ac:dyDescent="0.15">
      <c r="C1301" s="362">
        <f t="shared" si="87"/>
        <v>1240</v>
      </c>
      <c r="D1301" s="47" t="str">
        <f t="shared" si="88"/>
        <v/>
      </c>
      <c r="E1301" s="526"/>
      <c r="F1301" s="447"/>
      <c r="G1301" s="345"/>
      <c r="H1301" s="447"/>
      <c r="I1301" s="411"/>
      <c r="J1301" s="15" t="s">
        <v>589</v>
      </c>
      <c r="K1301" s="15" t="s">
        <v>589</v>
      </c>
      <c r="L1301" s="408" t="str">
        <f t="shared" si="86"/>
        <v/>
      </c>
      <c r="M1301" s="459" t="str">
        <f t="shared" si="89"/>
        <v/>
      </c>
      <c r="N1301" s="344"/>
      <c r="O1301" s="344"/>
      <c r="P1301" s="82"/>
    </row>
    <row r="1302" spans="3:16" ht="14.25" customHeight="1" x14ac:dyDescent="0.15">
      <c r="C1302" s="362">
        <f t="shared" si="87"/>
        <v>1241</v>
      </c>
      <c r="D1302" s="47" t="str">
        <f t="shared" si="88"/>
        <v/>
      </c>
      <c r="E1302" s="526"/>
      <c r="F1302" s="447"/>
      <c r="G1302" s="345"/>
      <c r="H1302" s="447"/>
      <c r="I1302" s="411"/>
      <c r="J1302" s="15" t="s">
        <v>589</v>
      </c>
      <c r="K1302" s="15" t="s">
        <v>589</v>
      </c>
      <c r="L1302" s="408" t="str">
        <f t="shared" si="86"/>
        <v/>
      </c>
      <c r="M1302" s="459" t="str">
        <f t="shared" si="89"/>
        <v/>
      </c>
      <c r="N1302" s="344"/>
      <c r="O1302" s="344"/>
      <c r="P1302" s="82"/>
    </row>
    <row r="1303" spans="3:16" ht="14.25" customHeight="1" x14ac:dyDescent="0.15">
      <c r="C1303" s="362">
        <f t="shared" si="87"/>
        <v>1242</v>
      </c>
      <c r="D1303" s="47" t="str">
        <f t="shared" si="88"/>
        <v/>
      </c>
      <c r="E1303" s="526"/>
      <c r="F1303" s="447"/>
      <c r="G1303" s="345"/>
      <c r="H1303" s="447"/>
      <c r="I1303" s="411"/>
      <c r="J1303" s="15" t="s">
        <v>589</v>
      </c>
      <c r="K1303" s="15" t="s">
        <v>589</v>
      </c>
      <c r="L1303" s="408" t="str">
        <f t="shared" si="86"/>
        <v/>
      </c>
      <c r="M1303" s="459" t="str">
        <f t="shared" si="89"/>
        <v/>
      </c>
      <c r="N1303" s="344"/>
      <c r="O1303" s="344"/>
      <c r="P1303" s="82"/>
    </row>
    <row r="1304" spans="3:16" ht="14.25" customHeight="1" x14ac:dyDescent="0.15">
      <c r="C1304" s="362">
        <f t="shared" si="87"/>
        <v>1243</v>
      </c>
      <c r="D1304" s="47" t="str">
        <f t="shared" si="88"/>
        <v/>
      </c>
      <c r="E1304" s="526"/>
      <c r="F1304" s="447"/>
      <c r="G1304" s="345"/>
      <c r="H1304" s="447"/>
      <c r="I1304" s="411"/>
      <c r="J1304" s="15" t="s">
        <v>589</v>
      </c>
      <c r="K1304" s="15" t="s">
        <v>589</v>
      </c>
      <c r="L1304" s="408" t="str">
        <f t="shared" si="86"/>
        <v/>
      </c>
      <c r="M1304" s="459" t="str">
        <f t="shared" si="89"/>
        <v/>
      </c>
      <c r="N1304" s="344"/>
      <c r="O1304" s="344"/>
      <c r="P1304" s="82"/>
    </row>
    <row r="1305" spans="3:16" ht="14.25" customHeight="1" x14ac:dyDescent="0.15">
      <c r="C1305" s="362">
        <f t="shared" si="87"/>
        <v>1244</v>
      </c>
      <c r="D1305" s="47" t="str">
        <f t="shared" si="88"/>
        <v/>
      </c>
      <c r="E1305" s="526"/>
      <c r="F1305" s="447"/>
      <c r="G1305" s="345"/>
      <c r="H1305" s="447"/>
      <c r="I1305" s="411"/>
      <c r="J1305" s="15" t="s">
        <v>589</v>
      </c>
      <c r="K1305" s="15" t="s">
        <v>589</v>
      </c>
      <c r="L1305" s="408" t="str">
        <f t="shared" si="86"/>
        <v/>
      </c>
      <c r="M1305" s="459" t="str">
        <f t="shared" si="89"/>
        <v/>
      </c>
      <c r="N1305" s="344"/>
      <c r="O1305" s="344"/>
      <c r="P1305" s="82"/>
    </row>
    <row r="1306" spans="3:16" ht="14.25" customHeight="1" x14ac:dyDescent="0.15">
      <c r="C1306" s="362">
        <f t="shared" si="87"/>
        <v>1245</v>
      </c>
      <c r="D1306" s="47" t="str">
        <f t="shared" si="88"/>
        <v/>
      </c>
      <c r="E1306" s="526"/>
      <c r="F1306" s="447"/>
      <c r="G1306" s="345"/>
      <c r="H1306" s="447"/>
      <c r="I1306" s="411"/>
      <c r="J1306" s="15" t="s">
        <v>589</v>
      </c>
      <c r="K1306" s="15" t="s">
        <v>589</v>
      </c>
      <c r="L1306" s="408" t="str">
        <f t="shared" si="86"/>
        <v/>
      </c>
      <c r="M1306" s="459" t="str">
        <f t="shared" si="89"/>
        <v/>
      </c>
      <c r="N1306" s="344"/>
      <c r="O1306" s="344"/>
      <c r="P1306" s="82"/>
    </row>
    <row r="1307" spans="3:16" ht="14.25" customHeight="1" x14ac:dyDescent="0.15">
      <c r="C1307" s="362">
        <f t="shared" si="87"/>
        <v>1246</v>
      </c>
      <c r="D1307" s="47" t="str">
        <f t="shared" si="88"/>
        <v/>
      </c>
      <c r="E1307" s="526"/>
      <c r="F1307" s="447"/>
      <c r="G1307" s="345"/>
      <c r="H1307" s="447"/>
      <c r="I1307" s="411"/>
      <c r="J1307" s="15" t="s">
        <v>589</v>
      </c>
      <c r="K1307" s="15" t="s">
        <v>589</v>
      </c>
      <c r="L1307" s="408" t="str">
        <f t="shared" si="86"/>
        <v/>
      </c>
      <c r="M1307" s="459" t="str">
        <f t="shared" si="89"/>
        <v/>
      </c>
      <c r="N1307" s="344"/>
      <c r="O1307" s="344"/>
      <c r="P1307" s="82"/>
    </row>
    <row r="1308" spans="3:16" ht="14.25" customHeight="1" x14ac:dyDescent="0.15">
      <c r="C1308" s="362">
        <f t="shared" si="87"/>
        <v>1247</v>
      </c>
      <c r="D1308" s="47" t="str">
        <f t="shared" si="88"/>
        <v/>
      </c>
      <c r="E1308" s="526"/>
      <c r="F1308" s="447"/>
      <c r="G1308" s="345"/>
      <c r="H1308" s="447"/>
      <c r="I1308" s="411"/>
      <c r="J1308" s="15" t="s">
        <v>589</v>
      </c>
      <c r="K1308" s="15" t="s">
        <v>589</v>
      </c>
      <c r="L1308" s="408" t="str">
        <f t="shared" si="86"/>
        <v/>
      </c>
      <c r="M1308" s="459" t="str">
        <f t="shared" si="89"/>
        <v/>
      </c>
      <c r="N1308" s="344"/>
      <c r="O1308" s="344"/>
      <c r="P1308" s="82"/>
    </row>
    <row r="1309" spans="3:16" ht="14.25" customHeight="1" x14ac:dyDescent="0.15">
      <c r="C1309" s="362">
        <f t="shared" si="87"/>
        <v>1248</v>
      </c>
      <c r="D1309" s="47" t="str">
        <f t="shared" si="88"/>
        <v/>
      </c>
      <c r="E1309" s="526"/>
      <c r="F1309" s="447"/>
      <c r="G1309" s="345"/>
      <c r="H1309" s="447"/>
      <c r="I1309" s="411"/>
      <c r="J1309" s="15" t="s">
        <v>589</v>
      </c>
      <c r="K1309" s="15" t="s">
        <v>589</v>
      </c>
      <c r="L1309" s="408" t="str">
        <f t="shared" si="86"/>
        <v/>
      </c>
      <c r="M1309" s="459" t="str">
        <f t="shared" si="89"/>
        <v/>
      </c>
      <c r="N1309" s="344"/>
      <c r="O1309" s="344"/>
      <c r="P1309" s="82"/>
    </row>
    <row r="1310" spans="3:16" ht="14.25" customHeight="1" x14ac:dyDescent="0.15">
      <c r="C1310" s="362">
        <f t="shared" si="87"/>
        <v>1249</v>
      </c>
      <c r="D1310" s="47" t="str">
        <f t="shared" si="88"/>
        <v/>
      </c>
      <c r="E1310" s="526"/>
      <c r="F1310" s="447"/>
      <c r="G1310" s="345"/>
      <c r="H1310" s="447"/>
      <c r="I1310" s="411"/>
      <c r="J1310" s="15" t="s">
        <v>589</v>
      </c>
      <c r="K1310" s="15" t="s">
        <v>589</v>
      </c>
      <c r="L1310" s="408" t="str">
        <f t="shared" si="86"/>
        <v/>
      </c>
      <c r="M1310" s="459" t="str">
        <f t="shared" si="89"/>
        <v/>
      </c>
      <c r="N1310" s="344"/>
      <c r="O1310" s="344"/>
      <c r="P1310" s="82"/>
    </row>
    <row r="1311" spans="3:16" ht="14.25" customHeight="1" x14ac:dyDescent="0.15">
      <c r="C1311" s="362">
        <f t="shared" si="87"/>
        <v>1250</v>
      </c>
      <c r="D1311" s="47" t="str">
        <f t="shared" si="88"/>
        <v/>
      </c>
      <c r="E1311" s="526"/>
      <c r="F1311" s="447"/>
      <c r="G1311" s="345"/>
      <c r="H1311" s="447"/>
      <c r="I1311" s="411"/>
      <c r="J1311" s="15" t="s">
        <v>589</v>
      </c>
      <c r="K1311" s="15" t="s">
        <v>589</v>
      </c>
      <c r="L1311" s="408" t="str">
        <f t="shared" si="86"/>
        <v/>
      </c>
      <c r="M1311" s="459" t="str">
        <f t="shared" si="89"/>
        <v/>
      </c>
      <c r="N1311" s="344"/>
      <c r="O1311" s="344"/>
      <c r="P1311" s="82"/>
    </row>
    <row r="1312" spans="3:16" ht="14.25" customHeight="1" x14ac:dyDescent="0.15">
      <c r="C1312" s="362">
        <f t="shared" si="87"/>
        <v>1251</v>
      </c>
      <c r="D1312" s="47" t="str">
        <f t="shared" si="88"/>
        <v/>
      </c>
      <c r="E1312" s="526"/>
      <c r="F1312" s="447"/>
      <c r="G1312" s="345"/>
      <c r="H1312" s="447"/>
      <c r="I1312" s="411"/>
      <c r="J1312" s="15" t="s">
        <v>589</v>
      </c>
      <c r="K1312" s="15" t="s">
        <v>589</v>
      </c>
      <c r="L1312" s="408" t="str">
        <f t="shared" si="86"/>
        <v/>
      </c>
      <c r="M1312" s="459" t="str">
        <f t="shared" si="89"/>
        <v/>
      </c>
      <c r="N1312" s="344"/>
      <c r="O1312" s="344"/>
      <c r="P1312" s="82"/>
    </row>
    <row r="1313" spans="3:16" ht="14.25" customHeight="1" x14ac:dyDescent="0.15">
      <c r="C1313" s="362">
        <f t="shared" si="87"/>
        <v>1252</v>
      </c>
      <c r="D1313" s="47" t="str">
        <f t="shared" si="88"/>
        <v/>
      </c>
      <c r="E1313" s="526"/>
      <c r="F1313" s="447"/>
      <c r="G1313" s="345"/>
      <c r="H1313" s="447"/>
      <c r="I1313" s="411"/>
      <c r="J1313" s="15" t="s">
        <v>589</v>
      </c>
      <c r="K1313" s="15" t="s">
        <v>589</v>
      </c>
      <c r="L1313" s="408" t="str">
        <f t="shared" si="86"/>
        <v/>
      </c>
      <c r="M1313" s="459" t="str">
        <f t="shared" si="89"/>
        <v/>
      </c>
      <c r="N1313" s="344"/>
      <c r="O1313" s="344"/>
      <c r="P1313" s="82"/>
    </row>
    <row r="1314" spans="3:16" ht="14.25" customHeight="1" x14ac:dyDescent="0.15">
      <c r="C1314" s="362">
        <f t="shared" si="87"/>
        <v>1253</v>
      </c>
      <c r="D1314" s="47" t="str">
        <f t="shared" si="88"/>
        <v/>
      </c>
      <c r="E1314" s="526"/>
      <c r="F1314" s="447"/>
      <c r="G1314" s="345"/>
      <c r="H1314" s="447"/>
      <c r="I1314" s="411"/>
      <c r="J1314" s="15" t="s">
        <v>589</v>
      </c>
      <c r="K1314" s="15" t="s">
        <v>589</v>
      </c>
      <c r="L1314" s="408" t="str">
        <f t="shared" si="86"/>
        <v/>
      </c>
      <c r="M1314" s="459" t="str">
        <f t="shared" si="89"/>
        <v/>
      </c>
      <c r="N1314" s="344"/>
      <c r="O1314" s="344"/>
      <c r="P1314" s="82"/>
    </row>
    <row r="1315" spans="3:16" ht="14.25" customHeight="1" x14ac:dyDescent="0.15">
      <c r="C1315" s="362">
        <f t="shared" si="87"/>
        <v>1254</v>
      </c>
      <c r="D1315" s="47" t="str">
        <f t="shared" si="88"/>
        <v/>
      </c>
      <c r="E1315" s="526"/>
      <c r="F1315" s="447"/>
      <c r="G1315" s="345"/>
      <c r="H1315" s="447"/>
      <c r="I1315" s="411"/>
      <c r="J1315" s="15" t="s">
        <v>589</v>
      </c>
      <c r="K1315" s="15" t="s">
        <v>589</v>
      </c>
      <c r="L1315" s="408" t="str">
        <f t="shared" si="86"/>
        <v/>
      </c>
      <c r="M1315" s="459" t="str">
        <f t="shared" si="89"/>
        <v/>
      </c>
      <c r="N1315" s="344"/>
      <c r="O1315" s="344"/>
      <c r="P1315" s="82"/>
    </row>
    <row r="1316" spans="3:16" ht="14.25" customHeight="1" x14ac:dyDescent="0.15">
      <c r="C1316" s="362">
        <f t="shared" si="87"/>
        <v>1255</v>
      </c>
      <c r="D1316" s="47" t="str">
        <f t="shared" si="88"/>
        <v/>
      </c>
      <c r="E1316" s="526"/>
      <c r="F1316" s="447"/>
      <c r="G1316" s="345"/>
      <c r="H1316" s="447"/>
      <c r="I1316" s="411"/>
      <c r="J1316" s="15" t="s">
        <v>589</v>
      </c>
      <c r="K1316" s="15" t="s">
        <v>589</v>
      </c>
      <c r="L1316" s="408" t="str">
        <f t="shared" si="86"/>
        <v/>
      </c>
      <c r="M1316" s="459" t="str">
        <f t="shared" si="89"/>
        <v/>
      </c>
      <c r="N1316" s="344"/>
      <c r="O1316" s="344"/>
      <c r="P1316" s="82"/>
    </row>
    <row r="1317" spans="3:16" ht="14.25" customHeight="1" x14ac:dyDescent="0.15">
      <c r="C1317" s="362">
        <f t="shared" si="87"/>
        <v>1256</v>
      </c>
      <c r="D1317" s="47" t="str">
        <f t="shared" si="88"/>
        <v/>
      </c>
      <c r="E1317" s="526"/>
      <c r="F1317" s="447"/>
      <c r="G1317" s="345"/>
      <c r="H1317" s="447"/>
      <c r="I1317" s="411"/>
      <c r="J1317" s="15" t="s">
        <v>589</v>
      </c>
      <c r="K1317" s="15" t="s">
        <v>589</v>
      </c>
      <c r="L1317" s="408" t="str">
        <f t="shared" si="86"/>
        <v/>
      </c>
      <c r="M1317" s="459" t="str">
        <f t="shared" si="89"/>
        <v/>
      </c>
      <c r="N1317" s="344"/>
      <c r="O1317" s="344"/>
      <c r="P1317" s="82"/>
    </row>
    <row r="1318" spans="3:16" ht="14.25" customHeight="1" x14ac:dyDescent="0.15">
      <c r="C1318" s="362">
        <f t="shared" si="87"/>
        <v>1257</v>
      </c>
      <c r="D1318" s="47" t="str">
        <f t="shared" si="88"/>
        <v/>
      </c>
      <c r="E1318" s="526"/>
      <c r="F1318" s="447"/>
      <c r="G1318" s="345"/>
      <c r="H1318" s="447"/>
      <c r="I1318" s="411"/>
      <c r="J1318" s="15" t="s">
        <v>589</v>
      </c>
      <c r="K1318" s="15" t="s">
        <v>589</v>
      </c>
      <c r="L1318" s="408" t="str">
        <f t="shared" si="86"/>
        <v/>
      </c>
      <c r="M1318" s="459" t="str">
        <f t="shared" si="89"/>
        <v/>
      </c>
      <c r="N1318" s="344"/>
      <c r="O1318" s="344"/>
      <c r="P1318" s="82"/>
    </row>
    <row r="1319" spans="3:16" ht="14.25" customHeight="1" x14ac:dyDescent="0.15">
      <c r="C1319" s="362">
        <f t="shared" si="87"/>
        <v>1258</v>
      </c>
      <c r="D1319" s="47" t="str">
        <f t="shared" si="88"/>
        <v/>
      </c>
      <c r="E1319" s="526"/>
      <c r="F1319" s="447"/>
      <c r="G1319" s="345"/>
      <c r="H1319" s="447"/>
      <c r="I1319" s="411"/>
      <c r="J1319" s="15" t="s">
        <v>589</v>
      </c>
      <c r="K1319" s="15" t="s">
        <v>589</v>
      </c>
      <c r="L1319" s="408" t="str">
        <f t="shared" si="86"/>
        <v/>
      </c>
      <c r="M1319" s="459" t="str">
        <f t="shared" si="89"/>
        <v/>
      </c>
      <c r="N1319" s="344"/>
      <c r="O1319" s="344"/>
      <c r="P1319" s="82"/>
    </row>
    <row r="1320" spans="3:16" ht="14.25" customHeight="1" x14ac:dyDescent="0.15">
      <c r="C1320" s="362">
        <f t="shared" si="87"/>
        <v>1259</v>
      </c>
      <c r="D1320" s="47" t="str">
        <f t="shared" si="88"/>
        <v/>
      </c>
      <c r="E1320" s="526"/>
      <c r="F1320" s="447"/>
      <c r="G1320" s="345"/>
      <c r="H1320" s="447"/>
      <c r="I1320" s="411"/>
      <c r="J1320" s="15" t="s">
        <v>589</v>
      </c>
      <c r="K1320" s="15" t="s">
        <v>589</v>
      </c>
      <c r="L1320" s="408" t="str">
        <f t="shared" si="86"/>
        <v/>
      </c>
      <c r="M1320" s="459" t="str">
        <f t="shared" si="89"/>
        <v/>
      </c>
      <c r="N1320" s="344"/>
      <c r="O1320" s="344"/>
      <c r="P1320" s="82"/>
    </row>
    <row r="1321" spans="3:16" ht="14.25" customHeight="1" x14ac:dyDescent="0.15">
      <c r="C1321" s="362">
        <f t="shared" si="87"/>
        <v>1260</v>
      </c>
      <c r="D1321" s="47" t="str">
        <f t="shared" si="88"/>
        <v/>
      </c>
      <c r="E1321" s="526"/>
      <c r="F1321" s="447"/>
      <c r="G1321" s="345"/>
      <c r="H1321" s="447"/>
      <c r="I1321" s="411"/>
      <c r="J1321" s="15" t="s">
        <v>589</v>
      </c>
      <c r="K1321" s="15" t="s">
        <v>589</v>
      </c>
      <c r="L1321" s="408" t="str">
        <f t="shared" si="86"/>
        <v/>
      </c>
      <c r="M1321" s="459" t="str">
        <f t="shared" si="89"/>
        <v/>
      </c>
      <c r="N1321" s="344"/>
      <c r="O1321" s="344"/>
      <c r="P1321" s="82"/>
    </row>
    <row r="1322" spans="3:16" ht="14.25" customHeight="1" x14ac:dyDescent="0.15">
      <c r="C1322" s="362">
        <f t="shared" si="87"/>
        <v>1261</v>
      </c>
      <c r="D1322" s="47" t="str">
        <f t="shared" si="88"/>
        <v/>
      </c>
      <c r="E1322" s="526"/>
      <c r="F1322" s="447"/>
      <c r="G1322" s="345"/>
      <c r="H1322" s="447"/>
      <c r="I1322" s="411"/>
      <c r="J1322" s="15" t="s">
        <v>589</v>
      </c>
      <c r="K1322" s="15" t="s">
        <v>589</v>
      </c>
      <c r="L1322" s="408" t="str">
        <f>IF(K1322="","",J1322*K1322)</f>
        <v/>
      </c>
      <c r="M1322" s="459" t="str">
        <f t="shared" si="89"/>
        <v/>
      </c>
      <c r="N1322" s="344"/>
      <c r="O1322" s="344"/>
      <c r="P1322" s="82"/>
    </row>
    <row r="1323" spans="3:16" ht="14.25" customHeight="1" x14ac:dyDescent="0.15">
      <c r="C1323" s="362">
        <f t="shared" si="87"/>
        <v>1262</v>
      </c>
      <c r="D1323" s="47" t="str">
        <f t="shared" si="88"/>
        <v/>
      </c>
      <c r="E1323" s="526"/>
      <c r="F1323" s="447"/>
      <c r="G1323" s="345"/>
      <c r="H1323" s="447"/>
      <c r="I1323" s="411"/>
      <c r="J1323" s="15" t="s">
        <v>589</v>
      </c>
      <c r="K1323" s="15" t="s">
        <v>589</v>
      </c>
      <c r="L1323" s="408" t="str">
        <f t="shared" ref="L1323:L1386" si="90">IF(K1323="","",J1323*K1323)</f>
        <v/>
      </c>
      <c r="M1323" s="459" t="str">
        <f t="shared" si="89"/>
        <v/>
      </c>
      <c r="N1323" s="344"/>
      <c r="O1323" s="344"/>
      <c r="P1323" s="82"/>
    </row>
    <row r="1324" spans="3:16" ht="14.25" customHeight="1" x14ac:dyDescent="0.15">
      <c r="C1324" s="362">
        <f t="shared" si="87"/>
        <v>1263</v>
      </c>
      <c r="D1324" s="47" t="str">
        <f t="shared" si="88"/>
        <v/>
      </c>
      <c r="E1324" s="526"/>
      <c r="F1324" s="447"/>
      <c r="G1324" s="345"/>
      <c r="H1324" s="447"/>
      <c r="I1324" s="411"/>
      <c r="J1324" s="15" t="s">
        <v>589</v>
      </c>
      <c r="K1324" s="15" t="s">
        <v>589</v>
      </c>
      <c r="L1324" s="408" t="str">
        <f t="shared" si="90"/>
        <v/>
      </c>
      <c r="M1324" s="459" t="str">
        <f t="shared" si="89"/>
        <v/>
      </c>
      <c r="N1324" s="344"/>
      <c r="O1324" s="344"/>
      <c r="P1324" s="82"/>
    </row>
    <row r="1325" spans="3:16" ht="14.25" customHeight="1" x14ac:dyDescent="0.15">
      <c r="C1325" s="362">
        <f t="shared" si="87"/>
        <v>1264</v>
      </c>
      <c r="D1325" s="47" t="str">
        <f t="shared" si="88"/>
        <v/>
      </c>
      <c r="E1325" s="526"/>
      <c r="F1325" s="447"/>
      <c r="G1325" s="345"/>
      <c r="H1325" s="447"/>
      <c r="I1325" s="411"/>
      <c r="J1325" s="15" t="s">
        <v>589</v>
      </c>
      <c r="K1325" s="15" t="s">
        <v>589</v>
      </c>
      <c r="L1325" s="408" t="str">
        <f t="shared" si="90"/>
        <v/>
      </c>
      <c r="M1325" s="459" t="str">
        <f t="shared" si="89"/>
        <v/>
      </c>
      <c r="N1325" s="344"/>
      <c r="O1325" s="344"/>
      <c r="P1325" s="82"/>
    </row>
    <row r="1326" spans="3:16" ht="14.25" customHeight="1" x14ac:dyDescent="0.15">
      <c r="C1326" s="362">
        <f t="shared" si="87"/>
        <v>1265</v>
      </c>
      <c r="D1326" s="47" t="str">
        <f t="shared" si="88"/>
        <v/>
      </c>
      <c r="E1326" s="526"/>
      <c r="F1326" s="447"/>
      <c r="G1326" s="345"/>
      <c r="H1326" s="447"/>
      <c r="I1326" s="411"/>
      <c r="J1326" s="15" t="s">
        <v>589</v>
      </c>
      <c r="K1326" s="15" t="s">
        <v>589</v>
      </c>
      <c r="L1326" s="408" t="str">
        <f t="shared" si="90"/>
        <v/>
      </c>
      <c r="M1326" s="459" t="str">
        <f t="shared" si="89"/>
        <v/>
      </c>
      <c r="N1326" s="344"/>
      <c r="O1326" s="344"/>
      <c r="P1326" s="82"/>
    </row>
    <row r="1327" spans="3:16" ht="14.25" customHeight="1" x14ac:dyDescent="0.15">
      <c r="C1327" s="362">
        <f t="shared" si="87"/>
        <v>1266</v>
      </c>
      <c r="D1327" s="47" t="str">
        <f t="shared" si="88"/>
        <v/>
      </c>
      <c r="E1327" s="526"/>
      <c r="F1327" s="447"/>
      <c r="G1327" s="345"/>
      <c r="H1327" s="447"/>
      <c r="I1327" s="411"/>
      <c r="J1327" s="15" t="s">
        <v>589</v>
      </c>
      <c r="K1327" s="15" t="s">
        <v>589</v>
      </c>
      <c r="L1327" s="408" t="str">
        <f t="shared" si="90"/>
        <v/>
      </c>
      <c r="M1327" s="459" t="str">
        <f t="shared" si="89"/>
        <v/>
      </c>
      <c r="N1327" s="344"/>
      <c r="O1327" s="344"/>
      <c r="P1327" s="82"/>
    </row>
    <row r="1328" spans="3:16" ht="14.25" customHeight="1" x14ac:dyDescent="0.15">
      <c r="C1328" s="362">
        <f t="shared" si="87"/>
        <v>1267</v>
      </c>
      <c r="D1328" s="47" t="str">
        <f t="shared" si="88"/>
        <v/>
      </c>
      <c r="E1328" s="526"/>
      <c r="F1328" s="447"/>
      <c r="G1328" s="345"/>
      <c r="H1328" s="447"/>
      <c r="I1328" s="411"/>
      <c r="J1328" s="15" t="s">
        <v>589</v>
      </c>
      <c r="K1328" s="15" t="s">
        <v>589</v>
      </c>
      <c r="L1328" s="408" t="str">
        <f t="shared" si="90"/>
        <v/>
      </c>
      <c r="M1328" s="459" t="str">
        <f t="shared" si="89"/>
        <v/>
      </c>
      <c r="N1328" s="344"/>
      <c r="O1328" s="344"/>
      <c r="P1328" s="82"/>
    </row>
    <row r="1329" spans="3:16" ht="14.25" customHeight="1" x14ac:dyDescent="0.15">
      <c r="C1329" s="362">
        <f t="shared" si="87"/>
        <v>1268</v>
      </c>
      <c r="D1329" s="47" t="str">
        <f t="shared" si="88"/>
        <v/>
      </c>
      <c r="E1329" s="526"/>
      <c r="F1329" s="447"/>
      <c r="G1329" s="345"/>
      <c r="H1329" s="447"/>
      <c r="I1329" s="411"/>
      <c r="J1329" s="15" t="s">
        <v>589</v>
      </c>
      <c r="K1329" s="15" t="s">
        <v>589</v>
      </c>
      <c r="L1329" s="408" t="str">
        <f t="shared" si="90"/>
        <v/>
      </c>
      <c r="M1329" s="459" t="str">
        <f t="shared" si="89"/>
        <v/>
      </c>
      <c r="N1329" s="344"/>
      <c r="O1329" s="344"/>
      <c r="P1329" s="82"/>
    </row>
    <row r="1330" spans="3:16" ht="14.25" customHeight="1" x14ac:dyDescent="0.15">
      <c r="C1330" s="362">
        <f t="shared" si="87"/>
        <v>1269</v>
      </c>
      <c r="D1330" s="47" t="str">
        <f t="shared" si="88"/>
        <v/>
      </c>
      <c r="E1330" s="526"/>
      <c r="F1330" s="447"/>
      <c r="G1330" s="345"/>
      <c r="H1330" s="447"/>
      <c r="I1330" s="411"/>
      <c r="J1330" s="15" t="s">
        <v>589</v>
      </c>
      <c r="K1330" s="15" t="s">
        <v>589</v>
      </c>
      <c r="L1330" s="408" t="str">
        <f t="shared" si="90"/>
        <v/>
      </c>
      <c r="M1330" s="459" t="str">
        <f t="shared" si="89"/>
        <v/>
      </c>
      <c r="N1330" s="344"/>
      <c r="O1330" s="344"/>
      <c r="P1330" s="82"/>
    </row>
    <row r="1331" spans="3:16" ht="14.25" customHeight="1" x14ac:dyDescent="0.15">
      <c r="C1331" s="362">
        <f t="shared" si="87"/>
        <v>1270</v>
      </c>
      <c r="D1331" s="47" t="str">
        <f t="shared" si="88"/>
        <v/>
      </c>
      <c r="E1331" s="526"/>
      <c r="F1331" s="447"/>
      <c r="G1331" s="345"/>
      <c r="H1331" s="447"/>
      <c r="I1331" s="411"/>
      <c r="J1331" s="15" t="s">
        <v>589</v>
      </c>
      <c r="K1331" s="15" t="s">
        <v>589</v>
      </c>
      <c r="L1331" s="408" t="str">
        <f t="shared" si="90"/>
        <v/>
      </c>
      <c r="M1331" s="459" t="str">
        <f t="shared" si="89"/>
        <v/>
      </c>
      <c r="N1331" s="344"/>
      <c r="O1331" s="344"/>
      <c r="P1331" s="82"/>
    </row>
    <row r="1332" spans="3:16" ht="14.25" customHeight="1" x14ac:dyDescent="0.15">
      <c r="C1332" s="362">
        <f t="shared" si="87"/>
        <v>1271</v>
      </c>
      <c r="D1332" s="47" t="str">
        <f t="shared" si="88"/>
        <v/>
      </c>
      <c r="E1332" s="526"/>
      <c r="F1332" s="447"/>
      <c r="G1332" s="345"/>
      <c r="H1332" s="447"/>
      <c r="I1332" s="411"/>
      <c r="J1332" s="15" t="s">
        <v>589</v>
      </c>
      <c r="K1332" s="15" t="s">
        <v>589</v>
      </c>
      <c r="L1332" s="408" t="str">
        <f t="shared" si="90"/>
        <v/>
      </c>
      <c r="M1332" s="459" t="str">
        <f t="shared" si="89"/>
        <v/>
      </c>
      <c r="N1332" s="344"/>
      <c r="O1332" s="344"/>
      <c r="P1332" s="82"/>
    </row>
    <row r="1333" spans="3:16" ht="14.25" customHeight="1" x14ac:dyDescent="0.15">
      <c r="C1333" s="362">
        <f t="shared" si="87"/>
        <v>1272</v>
      </c>
      <c r="D1333" s="47" t="str">
        <f t="shared" si="88"/>
        <v/>
      </c>
      <c r="E1333" s="526"/>
      <c r="F1333" s="447"/>
      <c r="G1333" s="345"/>
      <c r="H1333" s="447"/>
      <c r="I1333" s="411"/>
      <c r="J1333" s="15" t="s">
        <v>589</v>
      </c>
      <c r="K1333" s="15" t="s">
        <v>589</v>
      </c>
      <c r="L1333" s="408" t="str">
        <f t="shared" si="90"/>
        <v/>
      </c>
      <c r="M1333" s="459" t="str">
        <f t="shared" si="89"/>
        <v/>
      </c>
      <c r="N1333" s="344"/>
      <c r="O1333" s="344"/>
      <c r="P1333" s="82"/>
    </row>
    <row r="1334" spans="3:16" ht="14.25" customHeight="1" x14ac:dyDescent="0.15">
      <c r="C1334" s="362">
        <f t="shared" si="87"/>
        <v>1273</v>
      </c>
      <c r="D1334" s="47" t="str">
        <f t="shared" si="88"/>
        <v/>
      </c>
      <c r="E1334" s="526"/>
      <c r="F1334" s="447"/>
      <c r="G1334" s="345"/>
      <c r="H1334" s="447"/>
      <c r="I1334" s="411"/>
      <c r="J1334" s="15" t="s">
        <v>589</v>
      </c>
      <c r="K1334" s="15" t="s">
        <v>589</v>
      </c>
      <c r="L1334" s="408" t="str">
        <f t="shared" si="90"/>
        <v/>
      </c>
      <c r="M1334" s="459" t="str">
        <f t="shared" si="89"/>
        <v/>
      </c>
      <c r="N1334" s="344"/>
      <c r="O1334" s="344"/>
      <c r="P1334" s="82"/>
    </row>
    <row r="1335" spans="3:16" ht="14.25" customHeight="1" x14ac:dyDescent="0.15">
      <c r="C1335" s="362">
        <f t="shared" si="87"/>
        <v>1274</v>
      </c>
      <c r="D1335" s="47" t="str">
        <f t="shared" si="88"/>
        <v/>
      </c>
      <c r="E1335" s="526"/>
      <c r="F1335" s="447"/>
      <c r="G1335" s="345"/>
      <c r="H1335" s="447"/>
      <c r="I1335" s="411"/>
      <c r="J1335" s="15" t="s">
        <v>589</v>
      </c>
      <c r="K1335" s="15" t="s">
        <v>589</v>
      </c>
      <c r="L1335" s="408" t="str">
        <f t="shared" si="90"/>
        <v/>
      </c>
      <c r="M1335" s="459" t="str">
        <f t="shared" si="89"/>
        <v/>
      </c>
      <c r="N1335" s="344"/>
      <c r="O1335" s="344"/>
      <c r="P1335" s="82"/>
    </row>
    <row r="1336" spans="3:16" ht="14.25" customHeight="1" x14ac:dyDescent="0.15">
      <c r="C1336" s="362">
        <f t="shared" si="87"/>
        <v>1275</v>
      </c>
      <c r="D1336" s="47" t="str">
        <f t="shared" si="88"/>
        <v/>
      </c>
      <c r="E1336" s="526"/>
      <c r="F1336" s="447"/>
      <c r="G1336" s="345"/>
      <c r="H1336" s="447"/>
      <c r="I1336" s="411"/>
      <c r="J1336" s="15" t="s">
        <v>589</v>
      </c>
      <c r="K1336" s="15" t="s">
        <v>589</v>
      </c>
      <c r="L1336" s="408" t="str">
        <f t="shared" si="90"/>
        <v/>
      </c>
      <c r="M1336" s="459" t="str">
        <f t="shared" si="89"/>
        <v/>
      </c>
      <c r="N1336" s="344"/>
      <c r="O1336" s="344"/>
      <c r="P1336" s="82"/>
    </row>
    <row r="1337" spans="3:16" ht="14.25" customHeight="1" x14ac:dyDescent="0.15">
      <c r="C1337" s="362">
        <f t="shared" si="87"/>
        <v>1276</v>
      </c>
      <c r="D1337" s="47" t="str">
        <f t="shared" si="88"/>
        <v/>
      </c>
      <c r="E1337" s="526"/>
      <c r="F1337" s="447"/>
      <c r="G1337" s="345"/>
      <c r="H1337" s="447"/>
      <c r="I1337" s="411"/>
      <c r="J1337" s="15" t="s">
        <v>589</v>
      </c>
      <c r="K1337" s="15" t="s">
        <v>589</v>
      </c>
      <c r="L1337" s="408" t="str">
        <f t="shared" si="90"/>
        <v/>
      </c>
      <c r="M1337" s="459" t="str">
        <f t="shared" si="89"/>
        <v/>
      </c>
      <c r="N1337" s="344"/>
      <c r="O1337" s="344"/>
      <c r="P1337" s="82"/>
    </row>
    <row r="1338" spans="3:16" ht="14.25" customHeight="1" x14ac:dyDescent="0.15">
      <c r="C1338" s="362">
        <f t="shared" si="87"/>
        <v>1277</v>
      </c>
      <c r="D1338" s="47" t="str">
        <f t="shared" si="88"/>
        <v/>
      </c>
      <c r="E1338" s="526"/>
      <c r="F1338" s="447"/>
      <c r="G1338" s="345"/>
      <c r="H1338" s="447"/>
      <c r="I1338" s="411"/>
      <c r="J1338" s="15" t="s">
        <v>589</v>
      </c>
      <c r="K1338" s="15" t="s">
        <v>589</v>
      </c>
      <c r="L1338" s="408" t="str">
        <f t="shared" si="90"/>
        <v/>
      </c>
      <c r="M1338" s="459" t="str">
        <f t="shared" si="89"/>
        <v/>
      </c>
      <c r="N1338" s="344"/>
      <c r="O1338" s="344"/>
      <c r="P1338" s="82"/>
    </row>
    <row r="1339" spans="3:16" ht="14.25" customHeight="1" x14ac:dyDescent="0.15">
      <c r="C1339" s="362">
        <f t="shared" si="87"/>
        <v>1278</v>
      </c>
      <c r="D1339" s="47" t="str">
        <f t="shared" si="88"/>
        <v/>
      </c>
      <c r="E1339" s="526"/>
      <c r="F1339" s="447"/>
      <c r="G1339" s="345"/>
      <c r="H1339" s="447"/>
      <c r="I1339" s="411"/>
      <c r="J1339" s="15" t="s">
        <v>589</v>
      </c>
      <c r="K1339" s="15" t="s">
        <v>589</v>
      </c>
      <c r="L1339" s="408" t="str">
        <f t="shared" si="90"/>
        <v/>
      </c>
      <c r="M1339" s="459" t="str">
        <f t="shared" si="89"/>
        <v/>
      </c>
      <c r="N1339" s="344"/>
      <c r="O1339" s="344"/>
      <c r="P1339" s="82"/>
    </row>
    <row r="1340" spans="3:16" ht="14.25" customHeight="1" x14ac:dyDescent="0.15">
      <c r="C1340" s="362">
        <f t="shared" si="87"/>
        <v>1279</v>
      </c>
      <c r="D1340" s="47" t="str">
        <f t="shared" si="88"/>
        <v/>
      </c>
      <c r="E1340" s="526"/>
      <c r="F1340" s="447"/>
      <c r="G1340" s="345"/>
      <c r="H1340" s="447"/>
      <c r="I1340" s="411"/>
      <c r="J1340" s="15" t="s">
        <v>589</v>
      </c>
      <c r="K1340" s="15" t="s">
        <v>589</v>
      </c>
      <c r="L1340" s="408" t="str">
        <f t="shared" si="90"/>
        <v/>
      </c>
      <c r="M1340" s="459" t="str">
        <f t="shared" si="89"/>
        <v/>
      </c>
      <c r="N1340" s="344"/>
      <c r="O1340" s="344"/>
      <c r="P1340" s="82"/>
    </row>
    <row r="1341" spans="3:16" ht="14.25" customHeight="1" x14ac:dyDescent="0.15">
      <c r="C1341" s="362">
        <f t="shared" si="87"/>
        <v>1280</v>
      </c>
      <c r="D1341" s="47" t="str">
        <f t="shared" si="88"/>
        <v/>
      </c>
      <c r="E1341" s="526"/>
      <c r="F1341" s="447"/>
      <c r="G1341" s="345"/>
      <c r="H1341" s="447"/>
      <c r="I1341" s="411"/>
      <c r="J1341" s="15" t="s">
        <v>589</v>
      </c>
      <c r="K1341" s="15" t="s">
        <v>589</v>
      </c>
      <c r="L1341" s="408" t="str">
        <f t="shared" si="90"/>
        <v/>
      </c>
      <c r="M1341" s="459" t="str">
        <f t="shared" si="89"/>
        <v/>
      </c>
      <c r="N1341" s="344"/>
      <c r="O1341" s="344"/>
      <c r="P1341" s="82"/>
    </row>
    <row r="1342" spans="3:16" ht="14.25" customHeight="1" x14ac:dyDescent="0.15">
      <c r="C1342" s="362">
        <f t="shared" si="87"/>
        <v>1281</v>
      </c>
      <c r="D1342" s="47" t="str">
        <f t="shared" si="88"/>
        <v/>
      </c>
      <c r="E1342" s="526"/>
      <c r="F1342" s="447"/>
      <c r="G1342" s="345"/>
      <c r="H1342" s="447"/>
      <c r="I1342" s="411"/>
      <c r="J1342" s="15" t="s">
        <v>589</v>
      </c>
      <c r="K1342" s="15" t="s">
        <v>589</v>
      </c>
      <c r="L1342" s="408" t="str">
        <f t="shared" si="90"/>
        <v/>
      </c>
      <c r="M1342" s="459" t="str">
        <f t="shared" si="89"/>
        <v/>
      </c>
      <c r="N1342" s="344"/>
      <c r="O1342" s="344"/>
      <c r="P1342" s="82"/>
    </row>
    <row r="1343" spans="3:16" ht="14.25" customHeight="1" x14ac:dyDescent="0.15">
      <c r="C1343" s="362">
        <f t="shared" ref="C1343:C1406" si="91">C1342+1</f>
        <v>1282</v>
      </c>
      <c r="D1343" s="47" t="str">
        <f t="shared" si="88"/>
        <v/>
      </c>
      <c r="E1343" s="526"/>
      <c r="F1343" s="447"/>
      <c r="G1343" s="345"/>
      <c r="H1343" s="447"/>
      <c r="I1343" s="411"/>
      <c r="J1343" s="15" t="s">
        <v>589</v>
      </c>
      <c r="K1343" s="15" t="s">
        <v>589</v>
      </c>
      <c r="L1343" s="408" t="str">
        <f t="shared" si="90"/>
        <v/>
      </c>
      <c r="M1343" s="459" t="str">
        <f t="shared" si="89"/>
        <v/>
      </c>
      <c r="N1343" s="344"/>
      <c r="O1343" s="344"/>
      <c r="P1343" s="82"/>
    </row>
    <row r="1344" spans="3:16" ht="14.25" customHeight="1" x14ac:dyDescent="0.15">
      <c r="C1344" s="362">
        <f t="shared" si="91"/>
        <v>1283</v>
      </c>
      <c r="D1344" s="47" t="str">
        <f t="shared" si="88"/>
        <v/>
      </c>
      <c r="E1344" s="526"/>
      <c r="F1344" s="447"/>
      <c r="G1344" s="345"/>
      <c r="H1344" s="447"/>
      <c r="I1344" s="411"/>
      <c r="J1344" s="15" t="s">
        <v>589</v>
      </c>
      <c r="K1344" s="15" t="s">
        <v>589</v>
      </c>
      <c r="L1344" s="408" t="str">
        <f t="shared" si="90"/>
        <v/>
      </c>
      <c r="M1344" s="459" t="str">
        <f t="shared" si="89"/>
        <v/>
      </c>
      <c r="N1344" s="344"/>
      <c r="O1344" s="344"/>
      <c r="P1344" s="82"/>
    </row>
    <row r="1345" spans="3:16" ht="14.25" customHeight="1" x14ac:dyDescent="0.15">
      <c r="C1345" s="362">
        <f t="shared" si="91"/>
        <v>1284</v>
      </c>
      <c r="D1345" s="47" t="str">
        <f t="shared" si="88"/>
        <v/>
      </c>
      <c r="E1345" s="526"/>
      <c r="F1345" s="447"/>
      <c r="G1345" s="345"/>
      <c r="H1345" s="447"/>
      <c r="I1345" s="411"/>
      <c r="J1345" s="15" t="s">
        <v>589</v>
      </c>
      <c r="K1345" s="15" t="s">
        <v>589</v>
      </c>
      <c r="L1345" s="408" t="str">
        <f t="shared" si="90"/>
        <v/>
      </c>
      <c r="M1345" s="459" t="str">
        <f t="shared" si="89"/>
        <v/>
      </c>
      <c r="N1345" s="344"/>
      <c r="O1345" s="344"/>
      <c r="P1345" s="82"/>
    </row>
    <row r="1346" spans="3:16" ht="14.25" customHeight="1" x14ac:dyDescent="0.15">
      <c r="C1346" s="362">
        <f t="shared" si="91"/>
        <v>1285</v>
      </c>
      <c r="D1346" s="47" t="str">
        <f t="shared" si="88"/>
        <v/>
      </c>
      <c r="E1346" s="526"/>
      <c r="F1346" s="447"/>
      <c r="G1346" s="345"/>
      <c r="H1346" s="447"/>
      <c r="I1346" s="411"/>
      <c r="J1346" s="15" t="s">
        <v>589</v>
      </c>
      <c r="K1346" s="15" t="s">
        <v>589</v>
      </c>
      <c r="L1346" s="408" t="str">
        <f t="shared" si="90"/>
        <v/>
      </c>
      <c r="M1346" s="459" t="str">
        <f t="shared" si="89"/>
        <v/>
      </c>
      <c r="N1346" s="344"/>
      <c r="O1346" s="344"/>
      <c r="P1346" s="82"/>
    </row>
    <row r="1347" spans="3:16" ht="14.25" customHeight="1" x14ac:dyDescent="0.15">
      <c r="C1347" s="362">
        <f t="shared" si="91"/>
        <v>1286</v>
      </c>
      <c r="D1347" s="47" t="str">
        <f t="shared" si="88"/>
        <v/>
      </c>
      <c r="E1347" s="526"/>
      <c r="F1347" s="447"/>
      <c r="G1347" s="345"/>
      <c r="H1347" s="447"/>
      <c r="I1347" s="411"/>
      <c r="J1347" s="15" t="s">
        <v>589</v>
      </c>
      <c r="K1347" s="15" t="s">
        <v>589</v>
      </c>
      <c r="L1347" s="408" t="str">
        <f t="shared" si="90"/>
        <v/>
      </c>
      <c r="M1347" s="459" t="str">
        <f t="shared" si="89"/>
        <v/>
      </c>
      <c r="N1347" s="344"/>
      <c r="O1347" s="344"/>
      <c r="P1347" s="82"/>
    </row>
    <row r="1348" spans="3:16" ht="14.25" customHeight="1" x14ac:dyDescent="0.15">
      <c r="C1348" s="362">
        <f t="shared" si="91"/>
        <v>1287</v>
      </c>
      <c r="D1348" s="47" t="str">
        <f t="shared" si="88"/>
        <v/>
      </c>
      <c r="E1348" s="526"/>
      <c r="F1348" s="447"/>
      <c r="G1348" s="345"/>
      <c r="H1348" s="447"/>
      <c r="I1348" s="411"/>
      <c r="J1348" s="15" t="s">
        <v>589</v>
      </c>
      <c r="K1348" s="15" t="s">
        <v>589</v>
      </c>
      <c r="L1348" s="408" t="str">
        <f t="shared" si="90"/>
        <v/>
      </c>
      <c r="M1348" s="459" t="str">
        <f t="shared" si="89"/>
        <v/>
      </c>
      <c r="N1348" s="344"/>
      <c r="O1348" s="344"/>
      <c r="P1348" s="82"/>
    </row>
    <row r="1349" spans="3:16" ht="14.25" customHeight="1" x14ac:dyDescent="0.15">
      <c r="C1349" s="362">
        <f t="shared" si="91"/>
        <v>1288</v>
      </c>
      <c r="D1349" s="47" t="str">
        <f t="shared" si="88"/>
        <v/>
      </c>
      <c r="E1349" s="526"/>
      <c r="F1349" s="447"/>
      <c r="G1349" s="345"/>
      <c r="H1349" s="447"/>
      <c r="I1349" s="411"/>
      <c r="J1349" s="15" t="s">
        <v>589</v>
      </c>
      <c r="K1349" s="15" t="s">
        <v>589</v>
      </c>
      <c r="L1349" s="408" t="str">
        <f t="shared" si="90"/>
        <v/>
      </c>
      <c r="M1349" s="459" t="str">
        <f t="shared" si="89"/>
        <v/>
      </c>
      <c r="N1349" s="344"/>
      <c r="O1349" s="344"/>
      <c r="P1349" s="82"/>
    </row>
    <row r="1350" spans="3:16" ht="14.25" customHeight="1" x14ac:dyDescent="0.15">
      <c r="C1350" s="362">
        <f t="shared" si="91"/>
        <v>1289</v>
      </c>
      <c r="D1350" s="47" t="str">
        <f t="shared" si="88"/>
        <v/>
      </c>
      <c r="E1350" s="526"/>
      <c r="F1350" s="447"/>
      <c r="G1350" s="345"/>
      <c r="H1350" s="447"/>
      <c r="I1350" s="411"/>
      <c r="J1350" s="15" t="s">
        <v>589</v>
      </c>
      <c r="K1350" s="15" t="s">
        <v>589</v>
      </c>
      <c r="L1350" s="408" t="str">
        <f t="shared" si="90"/>
        <v/>
      </c>
      <c r="M1350" s="459" t="str">
        <f t="shared" si="89"/>
        <v/>
      </c>
      <c r="N1350" s="344"/>
      <c r="O1350" s="344"/>
      <c r="P1350" s="82"/>
    </row>
    <row r="1351" spans="3:16" ht="14.25" customHeight="1" x14ac:dyDescent="0.15">
      <c r="C1351" s="362">
        <f t="shared" si="91"/>
        <v>1290</v>
      </c>
      <c r="D1351" s="47" t="str">
        <f t="shared" si="88"/>
        <v/>
      </c>
      <c r="E1351" s="526"/>
      <c r="F1351" s="447"/>
      <c r="G1351" s="345"/>
      <c r="H1351" s="447"/>
      <c r="I1351" s="411"/>
      <c r="J1351" s="15" t="s">
        <v>589</v>
      </c>
      <c r="K1351" s="15" t="s">
        <v>589</v>
      </c>
      <c r="L1351" s="408" t="str">
        <f t="shared" si="90"/>
        <v/>
      </c>
      <c r="M1351" s="459" t="str">
        <f t="shared" si="89"/>
        <v/>
      </c>
      <c r="N1351" s="344"/>
      <c r="O1351" s="344"/>
      <c r="P1351" s="82"/>
    </row>
    <row r="1352" spans="3:16" ht="14.25" customHeight="1" x14ac:dyDescent="0.15">
      <c r="C1352" s="362">
        <f t="shared" si="91"/>
        <v>1291</v>
      </c>
      <c r="D1352" s="47" t="str">
        <f t="shared" si="88"/>
        <v/>
      </c>
      <c r="E1352" s="526"/>
      <c r="F1352" s="447"/>
      <c r="G1352" s="345"/>
      <c r="H1352" s="447"/>
      <c r="I1352" s="411"/>
      <c r="J1352" s="15" t="s">
        <v>589</v>
      </c>
      <c r="K1352" s="15" t="s">
        <v>589</v>
      </c>
      <c r="L1352" s="408" t="str">
        <f t="shared" si="90"/>
        <v/>
      </c>
      <c r="M1352" s="459" t="str">
        <f t="shared" si="89"/>
        <v/>
      </c>
      <c r="N1352" s="344"/>
      <c r="O1352" s="344"/>
      <c r="P1352" s="82"/>
    </row>
    <row r="1353" spans="3:16" ht="14.25" customHeight="1" x14ac:dyDescent="0.15">
      <c r="C1353" s="362">
        <f t="shared" si="91"/>
        <v>1292</v>
      </c>
      <c r="D1353" s="47" t="str">
        <f t="shared" si="88"/>
        <v/>
      </c>
      <c r="E1353" s="526"/>
      <c r="F1353" s="447"/>
      <c r="G1353" s="345"/>
      <c r="H1353" s="447"/>
      <c r="I1353" s="411"/>
      <c r="J1353" s="15" t="s">
        <v>589</v>
      </c>
      <c r="K1353" s="15" t="s">
        <v>589</v>
      </c>
      <c r="L1353" s="408" t="str">
        <f t="shared" si="90"/>
        <v/>
      </c>
      <c r="M1353" s="459" t="str">
        <f t="shared" si="89"/>
        <v/>
      </c>
      <c r="N1353" s="344"/>
      <c r="O1353" s="344"/>
      <c r="P1353" s="82"/>
    </row>
    <row r="1354" spans="3:16" ht="14.25" customHeight="1" x14ac:dyDescent="0.15">
      <c r="C1354" s="362">
        <f t="shared" si="91"/>
        <v>1293</v>
      </c>
      <c r="D1354" s="47" t="str">
        <f t="shared" si="88"/>
        <v/>
      </c>
      <c r="E1354" s="526"/>
      <c r="F1354" s="447"/>
      <c r="G1354" s="345"/>
      <c r="H1354" s="447"/>
      <c r="I1354" s="411"/>
      <c r="J1354" s="15" t="s">
        <v>589</v>
      </c>
      <c r="K1354" s="15" t="s">
        <v>589</v>
      </c>
      <c r="L1354" s="408" t="str">
        <f t="shared" si="90"/>
        <v/>
      </c>
      <c r="M1354" s="459" t="str">
        <f t="shared" si="89"/>
        <v/>
      </c>
      <c r="N1354" s="344"/>
      <c r="O1354" s="344"/>
      <c r="P1354" s="82"/>
    </row>
    <row r="1355" spans="3:16" ht="14.25" customHeight="1" x14ac:dyDescent="0.15">
      <c r="C1355" s="362">
        <f t="shared" si="91"/>
        <v>1294</v>
      </c>
      <c r="D1355" s="47" t="str">
        <f t="shared" si="88"/>
        <v/>
      </c>
      <c r="E1355" s="526"/>
      <c r="F1355" s="447"/>
      <c r="G1355" s="345"/>
      <c r="H1355" s="447"/>
      <c r="I1355" s="411"/>
      <c r="J1355" s="15" t="s">
        <v>589</v>
      </c>
      <c r="K1355" s="15" t="s">
        <v>589</v>
      </c>
      <c r="L1355" s="408" t="str">
        <f t="shared" si="90"/>
        <v/>
      </c>
      <c r="M1355" s="459" t="str">
        <f t="shared" si="89"/>
        <v/>
      </c>
      <c r="N1355" s="344"/>
      <c r="O1355" s="344"/>
      <c r="P1355" s="82"/>
    </row>
    <row r="1356" spans="3:16" ht="14.25" customHeight="1" x14ac:dyDescent="0.15">
      <c r="C1356" s="362">
        <f t="shared" si="91"/>
        <v>1295</v>
      </c>
      <c r="D1356" s="47" t="str">
        <f t="shared" si="88"/>
        <v/>
      </c>
      <c r="E1356" s="526"/>
      <c r="F1356" s="447"/>
      <c r="G1356" s="345"/>
      <c r="H1356" s="447"/>
      <c r="I1356" s="411"/>
      <c r="J1356" s="15" t="s">
        <v>589</v>
      </c>
      <c r="K1356" s="15" t="s">
        <v>589</v>
      </c>
      <c r="L1356" s="408" t="str">
        <f t="shared" si="90"/>
        <v/>
      </c>
      <c r="M1356" s="459" t="str">
        <f t="shared" si="89"/>
        <v/>
      </c>
      <c r="N1356" s="344"/>
      <c r="O1356" s="344"/>
      <c r="P1356" s="82"/>
    </row>
    <row r="1357" spans="3:16" ht="14.25" customHeight="1" x14ac:dyDescent="0.15">
      <c r="C1357" s="362">
        <f t="shared" si="91"/>
        <v>1296</v>
      </c>
      <c r="D1357" s="47" t="str">
        <f t="shared" ref="D1357:D1420" si="92">IF(E1357="","",IF(E1357&lt;=$W$2,"○",""))</f>
        <v/>
      </c>
      <c r="E1357" s="526"/>
      <c r="F1357" s="447"/>
      <c r="G1357" s="345"/>
      <c r="H1357" s="447"/>
      <c r="I1357" s="411"/>
      <c r="J1357" s="15" t="s">
        <v>589</v>
      </c>
      <c r="K1357" s="15" t="s">
        <v>589</v>
      </c>
      <c r="L1357" s="408" t="str">
        <f t="shared" si="90"/>
        <v/>
      </c>
      <c r="M1357" s="459" t="str">
        <f t="shared" ref="M1357:M1420" si="93">IF(I1357="","",IF(HLOOKUP(I1357,$U$5:$AI$7,2,FALSE)&gt;=0.8,"○",""))</f>
        <v/>
      </c>
      <c r="N1357" s="344"/>
      <c r="O1357" s="344"/>
      <c r="P1357" s="82"/>
    </row>
    <row r="1358" spans="3:16" ht="14.25" customHeight="1" x14ac:dyDescent="0.15">
      <c r="C1358" s="362">
        <f t="shared" si="91"/>
        <v>1297</v>
      </c>
      <c r="D1358" s="47" t="str">
        <f t="shared" si="92"/>
        <v/>
      </c>
      <c r="E1358" s="526"/>
      <c r="F1358" s="447"/>
      <c r="G1358" s="345"/>
      <c r="H1358" s="447"/>
      <c r="I1358" s="411"/>
      <c r="J1358" s="15" t="s">
        <v>589</v>
      </c>
      <c r="K1358" s="15" t="s">
        <v>589</v>
      </c>
      <c r="L1358" s="408" t="str">
        <f t="shared" si="90"/>
        <v/>
      </c>
      <c r="M1358" s="459" t="str">
        <f t="shared" si="93"/>
        <v/>
      </c>
      <c r="N1358" s="344"/>
      <c r="O1358" s="344"/>
      <c r="P1358" s="82"/>
    </row>
    <row r="1359" spans="3:16" ht="14.25" customHeight="1" x14ac:dyDescent="0.15">
      <c r="C1359" s="362">
        <f t="shared" si="91"/>
        <v>1298</v>
      </c>
      <c r="D1359" s="47" t="str">
        <f t="shared" si="92"/>
        <v/>
      </c>
      <c r="E1359" s="526"/>
      <c r="F1359" s="447"/>
      <c r="G1359" s="345"/>
      <c r="H1359" s="447"/>
      <c r="I1359" s="411"/>
      <c r="J1359" s="15" t="s">
        <v>589</v>
      </c>
      <c r="K1359" s="15" t="s">
        <v>589</v>
      </c>
      <c r="L1359" s="408" t="str">
        <f t="shared" si="90"/>
        <v/>
      </c>
      <c r="M1359" s="459" t="str">
        <f t="shared" si="93"/>
        <v/>
      </c>
      <c r="N1359" s="344"/>
      <c r="O1359" s="344"/>
      <c r="P1359" s="82"/>
    </row>
    <row r="1360" spans="3:16" ht="14.25" customHeight="1" x14ac:dyDescent="0.15">
      <c r="C1360" s="362">
        <f t="shared" si="91"/>
        <v>1299</v>
      </c>
      <c r="D1360" s="47" t="str">
        <f t="shared" si="92"/>
        <v/>
      </c>
      <c r="E1360" s="526"/>
      <c r="F1360" s="447"/>
      <c r="G1360" s="345"/>
      <c r="H1360" s="447"/>
      <c r="I1360" s="411"/>
      <c r="J1360" s="15" t="s">
        <v>589</v>
      </c>
      <c r="K1360" s="15" t="s">
        <v>589</v>
      </c>
      <c r="L1360" s="408" t="str">
        <f t="shared" si="90"/>
        <v/>
      </c>
      <c r="M1360" s="459" t="str">
        <f t="shared" si="93"/>
        <v/>
      </c>
      <c r="N1360" s="344"/>
      <c r="O1360" s="344"/>
      <c r="P1360" s="82"/>
    </row>
    <row r="1361" spans="3:16" ht="14.25" customHeight="1" x14ac:dyDescent="0.15">
      <c r="C1361" s="362">
        <f t="shared" si="91"/>
        <v>1300</v>
      </c>
      <c r="D1361" s="47" t="str">
        <f t="shared" si="92"/>
        <v/>
      </c>
      <c r="E1361" s="526"/>
      <c r="F1361" s="447"/>
      <c r="G1361" s="345"/>
      <c r="H1361" s="447"/>
      <c r="I1361" s="411"/>
      <c r="J1361" s="15" t="s">
        <v>589</v>
      </c>
      <c r="K1361" s="15" t="s">
        <v>589</v>
      </c>
      <c r="L1361" s="408" t="str">
        <f t="shared" si="90"/>
        <v/>
      </c>
      <c r="M1361" s="459" t="str">
        <f t="shared" si="93"/>
        <v/>
      </c>
      <c r="N1361" s="344"/>
      <c r="O1361" s="344"/>
      <c r="P1361" s="82"/>
    </row>
    <row r="1362" spans="3:16" ht="14.25" customHeight="1" x14ac:dyDescent="0.15">
      <c r="C1362" s="362">
        <f t="shared" si="91"/>
        <v>1301</v>
      </c>
      <c r="D1362" s="47" t="str">
        <f t="shared" si="92"/>
        <v/>
      </c>
      <c r="E1362" s="526"/>
      <c r="F1362" s="447"/>
      <c r="G1362" s="345"/>
      <c r="H1362" s="447"/>
      <c r="I1362" s="411"/>
      <c r="J1362" s="15" t="s">
        <v>589</v>
      </c>
      <c r="K1362" s="15" t="s">
        <v>589</v>
      </c>
      <c r="L1362" s="408" t="str">
        <f t="shared" si="90"/>
        <v/>
      </c>
      <c r="M1362" s="459" t="str">
        <f t="shared" si="93"/>
        <v/>
      </c>
      <c r="N1362" s="344"/>
      <c r="O1362" s="344"/>
      <c r="P1362" s="82"/>
    </row>
    <row r="1363" spans="3:16" ht="14.25" customHeight="1" x14ac:dyDescent="0.15">
      <c r="C1363" s="362">
        <f t="shared" si="91"/>
        <v>1302</v>
      </c>
      <c r="D1363" s="47" t="str">
        <f t="shared" si="92"/>
        <v/>
      </c>
      <c r="E1363" s="526"/>
      <c r="F1363" s="447"/>
      <c r="G1363" s="345"/>
      <c r="H1363" s="447"/>
      <c r="I1363" s="411"/>
      <c r="J1363" s="15" t="s">
        <v>589</v>
      </c>
      <c r="K1363" s="15" t="s">
        <v>589</v>
      </c>
      <c r="L1363" s="408" t="str">
        <f t="shared" si="90"/>
        <v/>
      </c>
      <c r="M1363" s="459" t="str">
        <f t="shared" si="93"/>
        <v/>
      </c>
      <c r="N1363" s="344"/>
      <c r="O1363" s="344"/>
      <c r="P1363" s="82"/>
    </row>
    <row r="1364" spans="3:16" ht="14.25" customHeight="1" x14ac:dyDescent="0.15">
      <c r="C1364" s="362">
        <f t="shared" si="91"/>
        <v>1303</v>
      </c>
      <c r="D1364" s="47" t="str">
        <f t="shared" si="92"/>
        <v/>
      </c>
      <c r="E1364" s="526"/>
      <c r="F1364" s="447"/>
      <c r="G1364" s="345"/>
      <c r="H1364" s="447"/>
      <c r="I1364" s="411"/>
      <c r="J1364" s="15" t="s">
        <v>589</v>
      </c>
      <c r="K1364" s="15" t="s">
        <v>589</v>
      </c>
      <c r="L1364" s="408" t="str">
        <f t="shared" si="90"/>
        <v/>
      </c>
      <c r="M1364" s="459" t="str">
        <f t="shared" si="93"/>
        <v/>
      </c>
      <c r="N1364" s="344"/>
      <c r="O1364" s="344"/>
      <c r="P1364" s="82"/>
    </row>
    <row r="1365" spans="3:16" ht="14.25" customHeight="1" x14ac:dyDescent="0.15">
      <c r="C1365" s="362">
        <f t="shared" si="91"/>
        <v>1304</v>
      </c>
      <c r="D1365" s="47" t="str">
        <f t="shared" si="92"/>
        <v/>
      </c>
      <c r="E1365" s="526"/>
      <c r="F1365" s="447"/>
      <c r="G1365" s="345"/>
      <c r="H1365" s="447"/>
      <c r="I1365" s="411"/>
      <c r="J1365" s="15" t="s">
        <v>589</v>
      </c>
      <c r="K1365" s="15" t="s">
        <v>589</v>
      </c>
      <c r="L1365" s="408" t="str">
        <f t="shared" si="90"/>
        <v/>
      </c>
      <c r="M1365" s="459" t="str">
        <f t="shared" si="93"/>
        <v/>
      </c>
      <c r="N1365" s="344"/>
      <c r="O1365" s="344"/>
      <c r="P1365" s="82"/>
    </row>
    <row r="1366" spans="3:16" ht="14.25" customHeight="1" x14ac:dyDescent="0.15">
      <c r="C1366" s="362">
        <f t="shared" si="91"/>
        <v>1305</v>
      </c>
      <c r="D1366" s="47" t="str">
        <f t="shared" si="92"/>
        <v/>
      </c>
      <c r="E1366" s="526"/>
      <c r="F1366" s="447"/>
      <c r="G1366" s="345"/>
      <c r="H1366" s="447"/>
      <c r="I1366" s="411"/>
      <c r="J1366" s="15" t="s">
        <v>589</v>
      </c>
      <c r="K1366" s="15" t="s">
        <v>589</v>
      </c>
      <c r="L1366" s="408" t="str">
        <f t="shared" si="90"/>
        <v/>
      </c>
      <c r="M1366" s="459" t="str">
        <f t="shared" si="93"/>
        <v/>
      </c>
      <c r="N1366" s="344"/>
      <c r="O1366" s="344"/>
      <c r="P1366" s="82"/>
    </row>
    <row r="1367" spans="3:16" ht="14.25" customHeight="1" x14ac:dyDescent="0.15">
      <c r="C1367" s="362">
        <f t="shared" si="91"/>
        <v>1306</v>
      </c>
      <c r="D1367" s="47" t="str">
        <f t="shared" si="92"/>
        <v/>
      </c>
      <c r="E1367" s="526"/>
      <c r="F1367" s="447"/>
      <c r="G1367" s="345"/>
      <c r="H1367" s="447"/>
      <c r="I1367" s="411"/>
      <c r="J1367" s="15" t="s">
        <v>589</v>
      </c>
      <c r="K1367" s="15" t="s">
        <v>589</v>
      </c>
      <c r="L1367" s="408" t="str">
        <f t="shared" si="90"/>
        <v/>
      </c>
      <c r="M1367" s="459" t="str">
        <f t="shared" si="93"/>
        <v/>
      </c>
      <c r="N1367" s="344"/>
      <c r="O1367" s="344"/>
      <c r="P1367" s="82"/>
    </row>
    <row r="1368" spans="3:16" ht="14.25" customHeight="1" x14ac:dyDescent="0.15">
      <c r="C1368" s="362">
        <f t="shared" si="91"/>
        <v>1307</v>
      </c>
      <c r="D1368" s="47" t="str">
        <f t="shared" si="92"/>
        <v/>
      </c>
      <c r="E1368" s="526"/>
      <c r="F1368" s="447"/>
      <c r="G1368" s="345"/>
      <c r="H1368" s="447"/>
      <c r="I1368" s="411"/>
      <c r="J1368" s="15" t="s">
        <v>589</v>
      </c>
      <c r="K1368" s="15" t="s">
        <v>589</v>
      </c>
      <c r="L1368" s="408" t="str">
        <f t="shared" si="90"/>
        <v/>
      </c>
      <c r="M1368" s="459" t="str">
        <f t="shared" si="93"/>
        <v/>
      </c>
      <c r="N1368" s="344"/>
      <c r="O1368" s="344"/>
      <c r="P1368" s="82"/>
    </row>
    <row r="1369" spans="3:16" ht="14.25" customHeight="1" x14ac:dyDescent="0.15">
      <c r="C1369" s="362">
        <f t="shared" si="91"/>
        <v>1308</v>
      </c>
      <c r="D1369" s="47" t="str">
        <f t="shared" si="92"/>
        <v/>
      </c>
      <c r="E1369" s="526"/>
      <c r="F1369" s="447"/>
      <c r="G1369" s="345"/>
      <c r="H1369" s="447"/>
      <c r="I1369" s="411"/>
      <c r="J1369" s="15" t="s">
        <v>589</v>
      </c>
      <c r="K1369" s="15" t="s">
        <v>589</v>
      </c>
      <c r="L1369" s="408" t="str">
        <f t="shared" si="90"/>
        <v/>
      </c>
      <c r="M1369" s="459" t="str">
        <f t="shared" si="93"/>
        <v/>
      </c>
      <c r="N1369" s="344"/>
      <c r="O1369" s="344"/>
      <c r="P1369" s="82"/>
    </row>
    <row r="1370" spans="3:16" ht="14.25" customHeight="1" x14ac:dyDescent="0.15">
      <c r="C1370" s="362">
        <f t="shared" si="91"/>
        <v>1309</v>
      </c>
      <c r="D1370" s="47" t="str">
        <f t="shared" si="92"/>
        <v/>
      </c>
      <c r="E1370" s="526"/>
      <c r="F1370" s="447"/>
      <c r="G1370" s="345"/>
      <c r="H1370" s="447"/>
      <c r="I1370" s="411"/>
      <c r="J1370" s="15" t="s">
        <v>589</v>
      </c>
      <c r="K1370" s="15" t="s">
        <v>589</v>
      </c>
      <c r="L1370" s="408" t="str">
        <f t="shared" si="90"/>
        <v/>
      </c>
      <c r="M1370" s="459" t="str">
        <f t="shared" si="93"/>
        <v/>
      </c>
      <c r="N1370" s="344"/>
      <c r="O1370" s="344"/>
      <c r="P1370" s="82"/>
    </row>
    <row r="1371" spans="3:16" ht="14.25" customHeight="1" x14ac:dyDescent="0.15">
      <c r="C1371" s="362">
        <f t="shared" si="91"/>
        <v>1310</v>
      </c>
      <c r="D1371" s="47" t="str">
        <f t="shared" si="92"/>
        <v/>
      </c>
      <c r="E1371" s="526"/>
      <c r="F1371" s="447"/>
      <c r="G1371" s="345"/>
      <c r="H1371" s="447"/>
      <c r="I1371" s="411"/>
      <c r="J1371" s="15" t="s">
        <v>589</v>
      </c>
      <c r="K1371" s="15" t="s">
        <v>589</v>
      </c>
      <c r="L1371" s="408" t="str">
        <f t="shared" si="90"/>
        <v/>
      </c>
      <c r="M1371" s="459" t="str">
        <f t="shared" si="93"/>
        <v/>
      </c>
      <c r="N1371" s="344"/>
      <c r="O1371" s="344"/>
      <c r="P1371" s="82"/>
    </row>
    <row r="1372" spans="3:16" ht="14.25" customHeight="1" x14ac:dyDescent="0.15">
      <c r="C1372" s="362">
        <f t="shared" si="91"/>
        <v>1311</v>
      </c>
      <c r="D1372" s="47" t="str">
        <f t="shared" si="92"/>
        <v/>
      </c>
      <c r="E1372" s="526"/>
      <c r="F1372" s="447"/>
      <c r="G1372" s="345"/>
      <c r="H1372" s="447"/>
      <c r="I1372" s="411"/>
      <c r="J1372" s="15" t="s">
        <v>589</v>
      </c>
      <c r="K1372" s="15" t="s">
        <v>589</v>
      </c>
      <c r="L1372" s="408" t="str">
        <f t="shared" si="90"/>
        <v/>
      </c>
      <c r="M1372" s="459" t="str">
        <f t="shared" si="93"/>
        <v/>
      </c>
      <c r="N1372" s="344"/>
      <c r="O1372" s="344"/>
      <c r="P1372" s="82"/>
    </row>
    <row r="1373" spans="3:16" ht="14.25" customHeight="1" x14ac:dyDescent="0.15">
      <c r="C1373" s="362">
        <f t="shared" si="91"/>
        <v>1312</v>
      </c>
      <c r="D1373" s="47" t="str">
        <f t="shared" si="92"/>
        <v/>
      </c>
      <c r="E1373" s="526"/>
      <c r="F1373" s="447"/>
      <c r="G1373" s="345"/>
      <c r="H1373" s="447"/>
      <c r="I1373" s="411"/>
      <c r="J1373" s="15" t="s">
        <v>589</v>
      </c>
      <c r="K1373" s="15" t="s">
        <v>589</v>
      </c>
      <c r="L1373" s="408" t="str">
        <f t="shared" si="90"/>
        <v/>
      </c>
      <c r="M1373" s="459" t="str">
        <f t="shared" si="93"/>
        <v/>
      </c>
      <c r="N1373" s="344"/>
      <c r="O1373" s="344"/>
      <c r="P1373" s="82"/>
    </row>
    <row r="1374" spans="3:16" ht="14.25" customHeight="1" x14ac:dyDescent="0.15">
      <c r="C1374" s="362">
        <f t="shared" si="91"/>
        <v>1313</v>
      </c>
      <c r="D1374" s="47" t="str">
        <f t="shared" si="92"/>
        <v/>
      </c>
      <c r="E1374" s="526"/>
      <c r="F1374" s="447"/>
      <c r="G1374" s="345"/>
      <c r="H1374" s="447"/>
      <c r="I1374" s="411"/>
      <c r="J1374" s="15" t="s">
        <v>589</v>
      </c>
      <c r="K1374" s="15" t="s">
        <v>589</v>
      </c>
      <c r="L1374" s="408" t="str">
        <f t="shared" si="90"/>
        <v/>
      </c>
      <c r="M1374" s="459" t="str">
        <f t="shared" si="93"/>
        <v/>
      </c>
      <c r="N1374" s="344"/>
      <c r="O1374" s="344"/>
      <c r="P1374" s="82"/>
    </row>
    <row r="1375" spans="3:16" ht="14.25" customHeight="1" x14ac:dyDescent="0.15">
      <c r="C1375" s="362">
        <f t="shared" si="91"/>
        <v>1314</v>
      </c>
      <c r="D1375" s="47" t="str">
        <f t="shared" si="92"/>
        <v/>
      </c>
      <c r="E1375" s="526"/>
      <c r="F1375" s="447"/>
      <c r="G1375" s="345"/>
      <c r="H1375" s="447"/>
      <c r="I1375" s="411"/>
      <c r="J1375" s="15" t="s">
        <v>589</v>
      </c>
      <c r="K1375" s="15" t="s">
        <v>589</v>
      </c>
      <c r="L1375" s="408" t="str">
        <f t="shared" si="90"/>
        <v/>
      </c>
      <c r="M1375" s="459" t="str">
        <f t="shared" si="93"/>
        <v/>
      </c>
      <c r="N1375" s="344"/>
      <c r="O1375" s="344"/>
      <c r="P1375" s="82"/>
    </row>
    <row r="1376" spans="3:16" ht="14.25" customHeight="1" x14ac:dyDescent="0.15">
      <c r="C1376" s="362">
        <f t="shared" si="91"/>
        <v>1315</v>
      </c>
      <c r="D1376" s="47" t="str">
        <f t="shared" si="92"/>
        <v/>
      </c>
      <c r="E1376" s="526"/>
      <c r="F1376" s="447"/>
      <c r="G1376" s="345"/>
      <c r="H1376" s="447"/>
      <c r="I1376" s="411"/>
      <c r="J1376" s="15" t="s">
        <v>589</v>
      </c>
      <c r="K1376" s="15" t="s">
        <v>589</v>
      </c>
      <c r="L1376" s="408" t="str">
        <f t="shared" si="90"/>
        <v/>
      </c>
      <c r="M1376" s="459" t="str">
        <f t="shared" si="93"/>
        <v/>
      </c>
      <c r="N1376" s="344"/>
      <c r="O1376" s="344"/>
      <c r="P1376" s="82"/>
    </row>
    <row r="1377" spans="3:16" ht="14.25" customHeight="1" x14ac:dyDescent="0.15">
      <c r="C1377" s="362">
        <f t="shared" si="91"/>
        <v>1316</v>
      </c>
      <c r="D1377" s="47" t="str">
        <f t="shared" si="92"/>
        <v/>
      </c>
      <c r="E1377" s="526"/>
      <c r="F1377" s="447"/>
      <c r="G1377" s="345"/>
      <c r="H1377" s="447"/>
      <c r="I1377" s="411"/>
      <c r="J1377" s="15" t="s">
        <v>589</v>
      </c>
      <c r="K1377" s="15" t="s">
        <v>589</v>
      </c>
      <c r="L1377" s="408" t="str">
        <f t="shared" si="90"/>
        <v/>
      </c>
      <c r="M1377" s="459" t="str">
        <f t="shared" si="93"/>
        <v/>
      </c>
      <c r="N1377" s="344"/>
      <c r="O1377" s="344"/>
      <c r="P1377" s="82"/>
    </row>
    <row r="1378" spans="3:16" ht="14.25" customHeight="1" x14ac:dyDescent="0.15">
      <c r="C1378" s="362">
        <f t="shared" si="91"/>
        <v>1317</v>
      </c>
      <c r="D1378" s="47" t="str">
        <f t="shared" si="92"/>
        <v/>
      </c>
      <c r="E1378" s="526"/>
      <c r="F1378" s="447"/>
      <c r="G1378" s="345"/>
      <c r="H1378" s="447"/>
      <c r="I1378" s="411"/>
      <c r="J1378" s="15" t="s">
        <v>589</v>
      </c>
      <c r="K1378" s="15" t="s">
        <v>589</v>
      </c>
      <c r="L1378" s="408" t="str">
        <f t="shared" si="90"/>
        <v/>
      </c>
      <c r="M1378" s="459" t="str">
        <f t="shared" si="93"/>
        <v/>
      </c>
      <c r="N1378" s="344"/>
      <c r="O1378" s="344"/>
      <c r="P1378" s="82"/>
    </row>
    <row r="1379" spans="3:16" ht="14.25" customHeight="1" x14ac:dyDescent="0.15">
      <c r="C1379" s="362">
        <f t="shared" si="91"/>
        <v>1318</v>
      </c>
      <c r="D1379" s="47" t="str">
        <f t="shared" si="92"/>
        <v/>
      </c>
      <c r="E1379" s="526"/>
      <c r="F1379" s="447"/>
      <c r="G1379" s="345"/>
      <c r="H1379" s="447"/>
      <c r="I1379" s="411"/>
      <c r="J1379" s="15" t="s">
        <v>589</v>
      </c>
      <c r="K1379" s="15" t="s">
        <v>589</v>
      </c>
      <c r="L1379" s="408" t="str">
        <f t="shared" si="90"/>
        <v/>
      </c>
      <c r="M1379" s="459" t="str">
        <f t="shared" si="93"/>
        <v/>
      </c>
      <c r="N1379" s="344"/>
      <c r="O1379" s="344"/>
      <c r="P1379" s="82"/>
    </row>
    <row r="1380" spans="3:16" ht="14.25" customHeight="1" x14ac:dyDescent="0.15">
      <c r="C1380" s="362">
        <f t="shared" si="91"/>
        <v>1319</v>
      </c>
      <c r="D1380" s="47" t="str">
        <f t="shared" si="92"/>
        <v/>
      </c>
      <c r="E1380" s="526"/>
      <c r="F1380" s="447"/>
      <c r="G1380" s="345"/>
      <c r="H1380" s="447"/>
      <c r="I1380" s="411"/>
      <c r="J1380" s="15" t="s">
        <v>589</v>
      </c>
      <c r="K1380" s="15" t="s">
        <v>589</v>
      </c>
      <c r="L1380" s="408" t="str">
        <f t="shared" si="90"/>
        <v/>
      </c>
      <c r="M1380" s="459" t="str">
        <f t="shared" si="93"/>
        <v/>
      </c>
      <c r="N1380" s="344"/>
      <c r="O1380" s="344"/>
      <c r="P1380" s="82"/>
    </row>
    <row r="1381" spans="3:16" ht="14.25" customHeight="1" x14ac:dyDescent="0.15">
      <c r="C1381" s="362">
        <f t="shared" si="91"/>
        <v>1320</v>
      </c>
      <c r="D1381" s="47" t="str">
        <f t="shared" si="92"/>
        <v/>
      </c>
      <c r="E1381" s="526"/>
      <c r="F1381" s="447"/>
      <c r="G1381" s="345"/>
      <c r="H1381" s="447"/>
      <c r="I1381" s="411"/>
      <c r="J1381" s="15" t="s">
        <v>589</v>
      </c>
      <c r="K1381" s="15" t="s">
        <v>589</v>
      </c>
      <c r="L1381" s="408" t="str">
        <f t="shared" si="90"/>
        <v/>
      </c>
      <c r="M1381" s="459" t="str">
        <f t="shared" si="93"/>
        <v/>
      </c>
      <c r="N1381" s="344"/>
      <c r="O1381" s="344"/>
      <c r="P1381" s="82"/>
    </row>
    <row r="1382" spans="3:16" ht="14.25" customHeight="1" x14ac:dyDescent="0.15">
      <c r="C1382" s="362">
        <f t="shared" si="91"/>
        <v>1321</v>
      </c>
      <c r="D1382" s="47" t="str">
        <f t="shared" si="92"/>
        <v/>
      </c>
      <c r="E1382" s="526"/>
      <c r="F1382" s="447"/>
      <c r="G1382" s="345"/>
      <c r="H1382" s="447"/>
      <c r="I1382" s="411"/>
      <c r="J1382" s="15" t="s">
        <v>589</v>
      </c>
      <c r="K1382" s="15" t="s">
        <v>589</v>
      </c>
      <c r="L1382" s="408" t="str">
        <f t="shared" si="90"/>
        <v/>
      </c>
      <c r="M1382" s="459" t="str">
        <f t="shared" si="93"/>
        <v/>
      </c>
      <c r="N1382" s="344"/>
      <c r="O1382" s="344"/>
      <c r="P1382" s="82"/>
    </row>
    <row r="1383" spans="3:16" ht="14.25" customHeight="1" x14ac:dyDescent="0.15">
      <c r="C1383" s="362">
        <f t="shared" si="91"/>
        <v>1322</v>
      </c>
      <c r="D1383" s="47" t="str">
        <f t="shared" si="92"/>
        <v/>
      </c>
      <c r="E1383" s="526"/>
      <c r="F1383" s="447"/>
      <c r="G1383" s="345"/>
      <c r="H1383" s="447"/>
      <c r="I1383" s="411"/>
      <c r="J1383" s="15" t="s">
        <v>589</v>
      </c>
      <c r="K1383" s="15" t="s">
        <v>589</v>
      </c>
      <c r="L1383" s="408" t="str">
        <f t="shared" si="90"/>
        <v/>
      </c>
      <c r="M1383" s="459" t="str">
        <f t="shared" si="93"/>
        <v/>
      </c>
      <c r="N1383" s="344"/>
      <c r="O1383" s="344"/>
      <c r="P1383" s="82"/>
    </row>
    <row r="1384" spans="3:16" ht="14.25" customHeight="1" x14ac:dyDescent="0.15">
      <c r="C1384" s="362">
        <f t="shared" si="91"/>
        <v>1323</v>
      </c>
      <c r="D1384" s="47" t="str">
        <f t="shared" si="92"/>
        <v/>
      </c>
      <c r="E1384" s="526"/>
      <c r="F1384" s="447"/>
      <c r="G1384" s="345"/>
      <c r="H1384" s="447"/>
      <c r="I1384" s="411"/>
      <c r="J1384" s="15" t="s">
        <v>589</v>
      </c>
      <c r="K1384" s="15" t="s">
        <v>589</v>
      </c>
      <c r="L1384" s="408" t="str">
        <f t="shared" si="90"/>
        <v/>
      </c>
      <c r="M1384" s="459" t="str">
        <f t="shared" si="93"/>
        <v/>
      </c>
      <c r="N1384" s="344"/>
      <c r="O1384" s="344"/>
      <c r="P1384" s="82"/>
    </row>
    <row r="1385" spans="3:16" ht="14.25" customHeight="1" x14ac:dyDescent="0.15">
      <c r="C1385" s="362">
        <f t="shared" si="91"/>
        <v>1324</v>
      </c>
      <c r="D1385" s="47" t="str">
        <f t="shared" si="92"/>
        <v/>
      </c>
      <c r="E1385" s="526"/>
      <c r="F1385" s="447"/>
      <c r="G1385" s="345"/>
      <c r="H1385" s="447"/>
      <c r="I1385" s="411"/>
      <c r="J1385" s="15" t="s">
        <v>589</v>
      </c>
      <c r="K1385" s="15" t="s">
        <v>589</v>
      </c>
      <c r="L1385" s="408" t="str">
        <f t="shared" si="90"/>
        <v/>
      </c>
      <c r="M1385" s="459" t="str">
        <f t="shared" si="93"/>
        <v/>
      </c>
      <c r="N1385" s="344"/>
      <c r="O1385" s="344"/>
      <c r="P1385" s="82"/>
    </row>
    <row r="1386" spans="3:16" ht="14.25" customHeight="1" x14ac:dyDescent="0.15">
      <c r="C1386" s="362">
        <f t="shared" si="91"/>
        <v>1325</v>
      </c>
      <c r="D1386" s="47" t="str">
        <f t="shared" si="92"/>
        <v/>
      </c>
      <c r="E1386" s="526"/>
      <c r="F1386" s="447"/>
      <c r="G1386" s="345"/>
      <c r="H1386" s="447"/>
      <c r="I1386" s="411"/>
      <c r="J1386" s="15" t="s">
        <v>589</v>
      </c>
      <c r="K1386" s="15" t="s">
        <v>589</v>
      </c>
      <c r="L1386" s="408" t="str">
        <f t="shared" si="90"/>
        <v/>
      </c>
      <c r="M1386" s="459" t="str">
        <f t="shared" si="93"/>
        <v/>
      </c>
      <c r="N1386" s="344"/>
      <c r="O1386" s="344"/>
      <c r="P1386" s="82"/>
    </row>
    <row r="1387" spans="3:16" ht="14.25" customHeight="1" x14ac:dyDescent="0.15">
      <c r="C1387" s="362">
        <f t="shared" si="91"/>
        <v>1326</v>
      </c>
      <c r="D1387" s="47" t="str">
        <f t="shared" si="92"/>
        <v/>
      </c>
      <c r="E1387" s="526"/>
      <c r="F1387" s="447"/>
      <c r="G1387" s="345"/>
      <c r="H1387" s="447"/>
      <c r="I1387" s="411"/>
      <c r="J1387" s="15" t="s">
        <v>589</v>
      </c>
      <c r="K1387" s="15" t="s">
        <v>589</v>
      </c>
      <c r="L1387" s="408" t="str">
        <f t="shared" ref="L1387:L1442" si="94">IF(K1387="","",J1387*K1387)</f>
        <v/>
      </c>
      <c r="M1387" s="459" t="str">
        <f t="shared" si="93"/>
        <v/>
      </c>
      <c r="N1387" s="344"/>
      <c r="O1387" s="344"/>
      <c r="P1387" s="82"/>
    </row>
    <row r="1388" spans="3:16" ht="14.25" customHeight="1" x14ac:dyDescent="0.15">
      <c r="C1388" s="362">
        <f t="shared" si="91"/>
        <v>1327</v>
      </c>
      <c r="D1388" s="47" t="str">
        <f t="shared" si="92"/>
        <v/>
      </c>
      <c r="E1388" s="526"/>
      <c r="F1388" s="447"/>
      <c r="G1388" s="345"/>
      <c r="H1388" s="447"/>
      <c r="I1388" s="411"/>
      <c r="J1388" s="15" t="s">
        <v>589</v>
      </c>
      <c r="K1388" s="15" t="s">
        <v>589</v>
      </c>
      <c r="L1388" s="408" t="str">
        <f t="shared" si="94"/>
        <v/>
      </c>
      <c r="M1388" s="459" t="str">
        <f t="shared" si="93"/>
        <v/>
      </c>
      <c r="N1388" s="344"/>
      <c r="O1388" s="344"/>
      <c r="P1388" s="82"/>
    </row>
    <row r="1389" spans="3:16" ht="14.25" customHeight="1" x14ac:dyDescent="0.15">
      <c r="C1389" s="362">
        <f t="shared" si="91"/>
        <v>1328</v>
      </c>
      <c r="D1389" s="47" t="str">
        <f t="shared" si="92"/>
        <v/>
      </c>
      <c r="E1389" s="526"/>
      <c r="F1389" s="447"/>
      <c r="G1389" s="345"/>
      <c r="H1389" s="447"/>
      <c r="I1389" s="411"/>
      <c r="J1389" s="15" t="s">
        <v>589</v>
      </c>
      <c r="K1389" s="15" t="s">
        <v>589</v>
      </c>
      <c r="L1389" s="408" t="str">
        <f t="shared" si="94"/>
        <v/>
      </c>
      <c r="M1389" s="459" t="str">
        <f t="shared" si="93"/>
        <v/>
      </c>
      <c r="N1389" s="344"/>
      <c r="O1389" s="344"/>
      <c r="P1389" s="82"/>
    </row>
    <row r="1390" spans="3:16" ht="14.25" customHeight="1" x14ac:dyDescent="0.15">
      <c r="C1390" s="362">
        <f t="shared" si="91"/>
        <v>1329</v>
      </c>
      <c r="D1390" s="47" t="str">
        <f t="shared" si="92"/>
        <v/>
      </c>
      <c r="E1390" s="526"/>
      <c r="F1390" s="447"/>
      <c r="G1390" s="345"/>
      <c r="H1390" s="447"/>
      <c r="I1390" s="411"/>
      <c r="J1390" s="15" t="s">
        <v>589</v>
      </c>
      <c r="K1390" s="15" t="s">
        <v>589</v>
      </c>
      <c r="L1390" s="408" t="str">
        <f t="shared" si="94"/>
        <v/>
      </c>
      <c r="M1390" s="459" t="str">
        <f t="shared" si="93"/>
        <v/>
      </c>
      <c r="N1390" s="344"/>
      <c r="O1390" s="344"/>
      <c r="P1390" s="82"/>
    </row>
    <row r="1391" spans="3:16" ht="14.25" customHeight="1" x14ac:dyDescent="0.15">
      <c r="C1391" s="362">
        <f t="shared" si="91"/>
        <v>1330</v>
      </c>
      <c r="D1391" s="47" t="str">
        <f t="shared" si="92"/>
        <v/>
      </c>
      <c r="E1391" s="526"/>
      <c r="F1391" s="447"/>
      <c r="G1391" s="345"/>
      <c r="H1391" s="447"/>
      <c r="I1391" s="411"/>
      <c r="J1391" s="15" t="s">
        <v>589</v>
      </c>
      <c r="K1391" s="15" t="s">
        <v>589</v>
      </c>
      <c r="L1391" s="408" t="str">
        <f t="shared" si="94"/>
        <v/>
      </c>
      <c r="M1391" s="459" t="str">
        <f t="shared" si="93"/>
        <v/>
      </c>
      <c r="N1391" s="344"/>
      <c r="O1391" s="344"/>
      <c r="P1391" s="82"/>
    </row>
    <row r="1392" spans="3:16" ht="14.25" customHeight="1" x14ac:dyDescent="0.15">
      <c r="C1392" s="362">
        <f t="shared" si="91"/>
        <v>1331</v>
      </c>
      <c r="D1392" s="47" t="str">
        <f t="shared" si="92"/>
        <v/>
      </c>
      <c r="E1392" s="526"/>
      <c r="F1392" s="447"/>
      <c r="G1392" s="345"/>
      <c r="H1392" s="447"/>
      <c r="I1392" s="411"/>
      <c r="J1392" s="15" t="s">
        <v>589</v>
      </c>
      <c r="K1392" s="15" t="s">
        <v>589</v>
      </c>
      <c r="L1392" s="408" t="str">
        <f t="shared" si="94"/>
        <v/>
      </c>
      <c r="M1392" s="459" t="str">
        <f t="shared" si="93"/>
        <v/>
      </c>
      <c r="N1392" s="344"/>
      <c r="O1392" s="344"/>
      <c r="P1392" s="82"/>
    </row>
    <row r="1393" spans="3:16" ht="14.25" customHeight="1" x14ac:dyDescent="0.15">
      <c r="C1393" s="362">
        <f t="shared" si="91"/>
        <v>1332</v>
      </c>
      <c r="D1393" s="47" t="str">
        <f t="shared" si="92"/>
        <v/>
      </c>
      <c r="E1393" s="526"/>
      <c r="F1393" s="447"/>
      <c r="G1393" s="345"/>
      <c r="H1393" s="447"/>
      <c r="I1393" s="411"/>
      <c r="J1393" s="15" t="s">
        <v>589</v>
      </c>
      <c r="K1393" s="15" t="s">
        <v>589</v>
      </c>
      <c r="L1393" s="408" t="str">
        <f t="shared" si="94"/>
        <v/>
      </c>
      <c r="M1393" s="459" t="str">
        <f t="shared" si="93"/>
        <v/>
      </c>
      <c r="N1393" s="344"/>
      <c r="O1393" s="344"/>
      <c r="P1393" s="82"/>
    </row>
    <row r="1394" spans="3:16" ht="14.25" customHeight="1" x14ac:dyDescent="0.15">
      <c r="C1394" s="362">
        <f t="shared" si="91"/>
        <v>1333</v>
      </c>
      <c r="D1394" s="47" t="str">
        <f t="shared" si="92"/>
        <v/>
      </c>
      <c r="E1394" s="526"/>
      <c r="F1394" s="447"/>
      <c r="G1394" s="345"/>
      <c r="H1394" s="447"/>
      <c r="I1394" s="411"/>
      <c r="J1394" s="15" t="s">
        <v>589</v>
      </c>
      <c r="K1394" s="15" t="s">
        <v>589</v>
      </c>
      <c r="L1394" s="408" t="str">
        <f t="shared" si="94"/>
        <v/>
      </c>
      <c r="M1394" s="459" t="str">
        <f t="shared" si="93"/>
        <v/>
      </c>
      <c r="N1394" s="344"/>
      <c r="O1394" s="344"/>
      <c r="P1394" s="82"/>
    </row>
    <row r="1395" spans="3:16" ht="14.25" customHeight="1" x14ac:dyDescent="0.15">
      <c r="C1395" s="362">
        <f t="shared" si="91"/>
        <v>1334</v>
      </c>
      <c r="D1395" s="47" t="str">
        <f t="shared" si="92"/>
        <v/>
      </c>
      <c r="E1395" s="526"/>
      <c r="F1395" s="447"/>
      <c r="G1395" s="345"/>
      <c r="H1395" s="447"/>
      <c r="I1395" s="411"/>
      <c r="J1395" s="15" t="s">
        <v>589</v>
      </c>
      <c r="K1395" s="15" t="s">
        <v>589</v>
      </c>
      <c r="L1395" s="408" t="str">
        <f t="shared" si="94"/>
        <v/>
      </c>
      <c r="M1395" s="459" t="str">
        <f t="shared" si="93"/>
        <v/>
      </c>
      <c r="N1395" s="344"/>
      <c r="O1395" s="344"/>
      <c r="P1395" s="82"/>
    </row>
    <row r="1396" spans="3:16" ht="14.25" customHeight="1" x14ac:dyDescent="0.15">
      <c r="C1396" s="362">
        <f t="shared" si="91"/>
        <v>1335</v>
      </c>
      <c r="D1396" s="47" t="str">
        <f t="shared" si="92"/>
        <v/>
      </c>
      <c r="E1396" s="526"/>
      <c r="F1396" s="447"/>
      <c r="G1396" s="345"/>
      <c r="H1396" s="447"/>
      <c r="I1396" s="411"/>
      <c r="J1396" s="15" t="s">
        <v>589</v>
      </c>
      <c r="K1396" s="15" t="s">
        <v>589</v>
      </c>
      <c r="L1396" s="408" t="str">
        <f t="shared" si="94"/>
        <v/>
      </c>
      <c r="M1396" s="459" t="str">
        <f t="shared" si="93"/>
        <v/>
      </c>
      <c r="N1396" s="344"/>
      <c r="O1396" s="344"/>
      <c r="P1396" s="82"/>
    </row>
    <row r="1397" spans="3:16" ht="14.25" customHeight="1" x14ac:dyDescent="0.15">
      <c r="C1397" s="362">
        <f t="shared" si="91"/>
        <v>1336</v>
      </c>
      <c r="D1397" s="47" t="str">
        <f t="shared" si="92"/>
        <v/>
      </c>
      <c r="E1397" s="526"/>
      <c r="F1397" s="447"/>
      <c r="G1397" s="345"/>
      <c r="H1397" s="447"/>
      <c r="I1397" s="411"/>
      <c r="J1397" s="15" t="s">
        <v>589</v>
      </c>
      <c r="K1397" s="15" t="s">
        <v>589</v>
      </c>
      <c r="L1397" s="408" t="str">
        <f t="shared" si="94"/>
        <v/>
      </c>
      <c r="M1397" s="459" t="str">
        <f t="shared" si="93"/>
        <v/>
      </c>
      <c r="N1397" s="344"/>
      <c r="O1397" s="344"/>
      <c r="P1397" s="82"/>
    </row>
    <row r="1398" spans="3:16" ht="14.25" customHeight="1" x14ac:dyDescent="0.15">
      <c r="C1398" s="362">
        <f t="shared" si="91"/>
        <v>1337</v>
      </c>
      <c r="D1398" s="47" t="str">
        <f t="shared" si="92"/>
        <v/>
      </c>
      <c r="E1398" s="526"/>
      <c r="F1398" s="447"/>
      <c r="G1398" s="345"/>
      <c r="H1398" s="447"/>
      <c r="I1398" s="411"/>
      <c r="J1398" s="15" t="s">
        <v>589</v>
      </c>
      <c r="K1398" s="15" t="s">
        <v>589</v>
      </c>
      <c r="L1398" s="408" t="str">
        <f t="shared" si="94"/>
        <v/>
      </c>
      <c r="M1398" s="459" t="str">
        <f t="shared" si="93"/>
        <v/>
      </c>
      <c r="N1398" s="344"/>
      <c r="O1398" s="344"/>
      <c r="P1398" s="82"/>
    </row>
    <row r="1399" spans="3:16" ht="14.25" customHeight="1" x14ac:dyDescent="0.15">
      <c r="C1399" s="362">
        <f t="shared" si="91"/>
        <v>1338</v>
      </c>
      <c r="D1399" s="47" t="str">
        <f t="shared" si="92"/>
        <v/>
      </c>
      <c r="E1399" s="526"/>
      <c r="F1399" s="447"/>
      <c r="G1399" s="345"/>
      <c r="H1399" s="447"/>
      <c r="I1399" s="411"/>
      <c r="J1399" s="15" t="s">
        <v>589</v>
      </c>
      <c r="K1399" s="15" t="s">
        <v>589</v>
      </c>
      <c r="L1399" s="408" t="str">
        <f t="shared" si="94"/>
        <v/>
      </c>
      <c r="M1399" s="459" t="str">
        <f t="shared" si="93"/>
        <v/>
      </c>
      <c r="N1399" s="344"/>
      <c r="O1399" s="344"/>
      <c r="P1399" s="82"/>
    </row>
    <row r="1400" spans="3:16" ht="14.25" customHeight="1" x14ac:dyDescent="0.15">
      <c r="C1400" s="362">
        <f t="shared" si="91"/>
        <v>1339</v>
      </c>
      <c r="D1400" s="47" t="str">
        <f t="shared" si="92"/>
        <v/>
      </c>
      <c r="E1400" s="526"/>
      <c r="F1400" s="447"/>
      <c r="G1400" s="345"/>
      <c r="H1400" s="447"/>
      <c r="I1400" s="411"/>
      <c r="J1400" s="15" t="s">
        <v>589</v>
      </c>
      <c r="K1400" s="15" t="s">
        <v>589</v>
      </c>
      <c r="L1400" s="408" t="str">
        <f t="shared" si="94"/>
        <v/>
      </c>
      <c r="M1400" s="459" t="str">
        <f t="shared" si="93"/>
        <v/>
      </c>
      <c r="N1400" s="344"/>
      <c r="O1400" s="344"/>
      <c r="P1400" s="82"/>
    </row>
    <row r="1401" spans="3:16" ht="14.25" customHeight="1" x14ac:dyDescent="0.15">
      <c r="C1401" s="362">
        <f t="shared" si="91"/>
        <v>1340</v>
      </c>
      <c r="D1401" s="47" t="str">
        <f t="shared" si="92"/>
        <v/>
      </c>
      <c r="E1401" s="526"/>
      <c r="F1401" s="447"/>
      <c r="G1401" s="345"/>
      <c r="H1401" s="447"/>
      <c r="I1401" s="411"/>
      <c r="J1401" s="15" t="s">
        <v>589</v>
      </c>
      <c r="K1401" s="15" t="s">
        <v>589</v>
      </c>
      <c r="L1401" s="408" t="str">
        <f t="shared" si="94"/>
        <v/>
      </c>
      <c r="M1401" s="459" t="str">
        <f t="shared" si="93"/>
        <v/>
      </c>
      <c r="N1401" s="344"/>
      <c r="O1401" s="344"/>
      <c r="P1401" s="82"/>
    </row>
    <row r="1402" spans="3:16" ht="14.25" customHeight="1" x14ac:dyDescent="0.15">
      <c r="C1402" s="362">
        <f t="shared" si="91"/>
        <v>1341</v>
      </c>
      <c r="D1402" s="47" t="str">
        <f t="shared" si="92"/>
        <v/>
      </c>
      <c r="E1402" s="526"/>
      <c r="F1402" s="447"/>
      <c r="G1402" s="345"/>
      <c r="H1402" s="447"/>
      <c r="I1402" s="411"/>
      <c r="J1402" s="15" t="s">
        <v>589</v>
      </c>
      <c r="K1402" s="15" t="s">
        <v>589</v>
      </c>
      <c r="L1402" s="408" t="str">
        <f t="shared" si="94"/>
        <v/>
      </c>
      <c r="M1402" s="459" t="str">
        <f t="shared" si="93"/>
        <v/>
      </c>
      <c r="N1402" s="344"/>
      <c r="O1402" s="344"/>
      <c r="P1402" s="82"/>
    </row>
    <row r="1403" spans="3:16" ht="14.25" customHeight="1" x14ac:dyDescent="0.15">
      <c r="C1403" s="362">
        <f t="shared" si="91"/>
        <v>1342</v>
      </c>
      <c r="D1403" s="47" t="str">
        <f t="shared" si="92"/>
        <v/>
      </c>
      <c r="E1403" s="526"/>
      <c r="F1403" s="447"/>
      <c r="G1403" s="345"/>
      <c r="H1403" s="447"/>
      <c r="I1403" s="411"/>
      <c r="J1403" s="15" t="s">
        <v>589</v>
      </c>
      <c r="K1403" s="15" t="s">
        <v>589</v>
      </c>
      <c r="L1403" s="408" t="str">
        <f t="shared" si="94"/>
        <v/>
      </c>
      <c r="M1403" s="459" t="str">
        <f t="shared" si="93"/>
        <v/>
      </c>
      <c r="N1403" s="344"/>
      <c r="O1403" s="344"/>
      <c r="P1403" s="82"/>
    </row>
    <row r="1404" spans="3:16" ht="14.25" customHeight="1" x14ac:dyDescent="0.15">
      <c r="C1404" s="362">
        <f t="shared" si="91"/>
        <v>1343</v>
      </c>
      <c r="D1404" s="47" t="str">
        <f t="shared" si="92"/>
        <v/>
      </c>
      <c r="E1404" s="526"/>
      <c r="F1404" s="447"/>
      <c r="G1404" s="345"/>
      <c r="H1404" s="447"/>
      <c r="I1404" s="411"/>
      <c r="J1404" s="15" t="s">
        <v>589</v>
      </c>
      <c r="K1404" s="15" t="s">
        <v>589</v>
      </c>
      <c r="L1404" s="408" t="str">
        <f t="shared" si="94"/>
        <v/>
      </c>
      <c r="M1404" s="459" t="str">
        <f t="shared" si="93"/>
        <v/>
      </c>
      <c r="N1404" s="344"/>
      <c r="O1404" s="344"/>
      <c r="P1404" s="82"/>
    </row>
    <row r="1405" spans="3:16" ht="14.25" customHeight="1" x14ac:dyDescent="0.15">
      <c r="C1405" s="362">
        <f t="shared" si="91"/>
        <v>1344</v>
      </c>
      <c r="D1405" s="47" t="str">
        <f t="shared" si="92"/>
        <v/>
      </c>
      <c r="E1405" s="526"/>
      <c r="F1405" s="447"/>
      <c r="G1405" s="345"/>
      <c r="H1405" s="447"/>
      <c r="I1405" s="411"/>
      <c r="J1405" s="15" t="s">
        <v>589</v>
      </c>
      <c r="K1405" s="15" t="s">
        <v>589</v>
      </c>
      <c r="L1405" s="408" t="str">
        <f t="shared" si="94"/>
        <v/>
      </c>
      <c r="M1405" s="459" t="str">
        <f t="shared" si="93"/>
        <v/>
      </c>
      <c r="N1405" s="344"/>
      <c r="O1405" s="344"/>
      <c r="P1405" s="82"/>
    </row>
    <row r="1406" spans="3:16" ht="14.25" customHeight="1" x14ac:dyDescent="0.15">
      <c r="C1406" s="362">
        <f t="shared" si="91"/>
        <v>1345</v>
      </c>
      <c r="D1406" s="47" t="str">
        <f t="shared" si="92"/>
        <v/>
      </c>
      <c r="E1406" s="526"/>
      <c r="F1406" s="447"/>
      <c r="G1406" s="345"/>
      <c r="H1406" s="447"/>
      <c r="I1406" s="411"/>
      <c r="J1406" s="15" t="s">
        <v>589</v>
      </c>
      <c r="K1406" s="15" t="s">
        <v>589</v>
      </c>
      <c r="L1406" s="408" t="str">
        <f t="shared" si="94"/>
        <v/>
      </c>
      <c r="M1406" s="459" t="str">
        <f t="shared" si="93"/>
        <v/>
      </c>
      <c r="N1406" s="344"/>
      <c r="O1406" s="344"/>
      <c r="P1406" s="82"/>
    </row>
    <row r="1407" spans="3:16" ht="14.25" customHeight="1" x14ac:dyDescent="0.15">
      <c r="C1407" s="362">
        <f t="shared" ref="C1407:C1470" si="95">C1406+1</f>
        <v>1346</v>
      </c>
      <c r="D1407" s="47" t="str">
        <f t="shared" si="92"/>
        <v/>
      </c>
      <c r="E1407" s="526"/>
      <c r="F1407" s="447"/>
      <c r="G1407" s="345"/>
      <c r="H1407" s="447"/>
      <c r="I1407" s="411"/>
      <c r="J1407" s="15" t="s">
        <v>589</v>
      </c>
      <c r="K1407" s="15" t="s">
        <v>589</v>
      </c>
      <c r="L1407" s="408" t="str">
        <f t="shared" si="94"/>
        <v/>
      </c>
      <c r="M1407" s="459" t="str">
        <f t="shared" si="93"/>
        <v/>
      </c>
      <c r="N1407" s="344"/>
      <c r="O1407" s="344"/>
      <c r="P1407" s="82"/>
    </row>
    <row r="1408" spans="3:16" ht="14.25" customHeight="1" x14ac:dyDescent="0.15">
      <c r="C1408" s="362">
        <f t="shared" si="95"/>
        <v>1347</v>
      </c>
      <c r="D1408" s="47" t="str">
        <f t="shared" si="92"/>
        <v/>
      </c>
      <c r="E1408" s="526"/>
      <c r="F1408" s="447"/>
      <c r="G1408" s="345"/>
      <c r="H1408" s="447"/>
      <c r="I1408" s="411"/>
      <c r="J1408" s="15" t="s">
        <v>589</v>
      </c>
      <c r="K1408" s="15" t="s">
        <v>589</v>
      </c>
      <c r="L1408" s="408" t="str">
        <f t="shared" si="94"/>
        <v/>
      </c>
      <c r="M1408" s="459" t="str">
        <f t="shared" si="93"/>
        <v/>
      </c>
      <c r="N1408" s="344"/>
      <c r="O1408" s="344"/>
      <c r="P1408" s="82"/>
    </row>
    <row r="1409" spans="3:16" ht="14.25" customHeight="1" x14ac:dyDescent="0.15">
      <c r="C1409" s="362">
        <f t="shared" si="95"/>
        <v>1348</v>
      </c>
      <c r="D1409" s="47" t="str">
        <f t="shared" si="92"/>
        <v/>
      </c>
      <c r="E1409" s="526"/>
      <c r="F1409" s="447"/>
      <c r="G1409" s="345"/>
      <c r="H1409" s="447"/>
      <c r="I1409" s="411"/>
      <c r="J1409" s="15" t="s">
        <v>589</v>
      </c>
      <c r="K1409" s="15" t="s">
        <v>589</v>
      </c>
      <c r="L1409" s="408" t="str">
        <f t="shared" si="94"/>
        <v/>
      </c>
      <c r="M1409" s="459" t="str">
        <f t="shared" si="93"/>
        <v/>
      </c>
      <c r="N1409" s="344"/>
      <c r="O1409" s="344"/>
      <c r="P1409" s="82"/>
    </row>
    <row r="1410" spans="3:16" ht="14.25" customHeight="1" x14ac:dyDescent="0.15">
      <c r="C1410" s="362">
        <f t="shared" si="95"/>
        <v>1349</v>
      </c>
      <c r="D1410" s="47" t="str">
        <f t="shared" si="92"/>
        <v/>
      </c>
      <c r="E1410" s="526"/>
      <c r="F1410" s="447"/>
      <c r="G1410" s="345"/>
      <c r="H1410" s="447"/>
      <c r="I1410" s="411"/>
      <c r="J1410" s="15" t="s">
        <v>589</v>
      </c>
      <c r="K1410" s="15" t="s">
        <v>589</v>
      </c>
      <c r="L1410" s="408" t="str">
        <f t="shared" si="94"/>
        <v/>
      </c>
      <c r="M1410" s="459" t="str">
        <f t="shared" si="93"/>
        <v/>
      </c>
      <c r="N1410" s="344"/>
      <c r="O1410" s="344"/>
      <c r="P1410" s="82"/>
    </row>
    <row r="1411" spans="3:16" ht="14.25" customHeight="1" x14ac:dyDescent="0.15">
      <c r="C1411" s="362">
        <f t="shared" si="95"/>
        <v>1350</v>
      </c>
      <c r="D1411" s="47" t="str">
        <f t="shared" si="92"/>
        <v/>
      </c>
      <c r="E1411" s="526"/>
      <c r="F1411" s="447"/>
      <c r="G1411" s="345"/>
      <c r="H1411" s="447"/>
      <c r="I1411" s="411"/>
      <c r="J1411" s="15" t="s">
        <v>589</v>
      </c>
      <c r="K1411" s="15" t="s">
        <v>589</v>
      </c>
      <c r="L1411" s="408" t="str">
        <f t="shared" si="94"/>
        <v/>
      </c>
      <c r="M1411" s="459" t="str">
        <f t="shared" si="93"/>
        <v/>
      </c>
      <c r="N1411" s="344"/>
      <c r="O1411" s="344"/>
      <c r="P1411" s="82"/>
    </row>
    <row r="1412" spans="3:16" ht="14.25" customHeight="1" x14ac:dyDescent="0.15">
      <c r="C1412" s="362">
        <f t="shared" si="95"/>
        <v>1351</v>
      </c>
      <c r="D1412" s="47" t="str">
        <f t="shared" si="92"/>
        <v/>
      </c>
      <c r="E1412" s="526"/>
      <c r="F1412" s="447"/>
      <c r="G1412" s="345"/>
      <c r="H1412" s="447"/>
      <c r="I1412" s="411"/>
      <c r="J1412" s="15" t="s">
        <v>589</v>
      </c>
      <c r="K1412" s="15" t="s">
        <v>589</v>
      </c>
      <c r="L1412" s="408" t="str">
        <f t="shared" si="94"/>
        <v/>
      </c>
      <c r="M1412" s="459" t="str">
        <f t="shared" si="93"/>
        <v/>
      </c>
      <c r="N1412" s="344"/>
      <c r="O1412" s="344"/>
      <c r="P1412" s="82"/>
    </row>
    <row r="1413" spans="3:16" ht="14.25" customHeight="1" x14ac:dyDescent="0.15">
      <c r="C1413" s="362">
        <f t="shared" si="95"/>
        <v>1352</v>
      </c>
      <c r="D1413" s="47" t="str">
        <f t="shared" si="92"/>
        <v/>
      </c>
      <c r="E1413" s="526"/>
      <c r="F1413" s="447"/>
      <c r="G1413" s="345"/>
      <c r="H1413" s="447"/>
      <c r="I1413" s="411"/>
      <c r="J1413" s="15" t="s">
        <v>589</v>
      </c>
      <c r="K1413" s="15" t="s">
        <v>589</v>
      </c>
      <c r="L1413" s="408" t="str">
        <f t="shared" si="94"/>
        <v/>
      </c>
      <c r="M1413" s="459" t="str">
        <f t="shared" si="93"/>
        <v/>
      </c>
      <c r="N1413" s="344"/>
      <c r="O1413" s="344"/>
      <c r="P1413" s="82"/>
    </row>
    <row r="1414" spans="3:16" ht="14.25" customHeight="1" x14ac:dyDescent="0.15">
      <c r="C1414" s="362">
        <f t="shared" si="95"/>
        <v>1353</v>
      </c>
      <c r="D1414" s="47" t="str">
        <f t="shared" si="92"/>
        <v/>
      </c>
      <c r="E1414" s="526"/>
      <c r="F1414" s="447"/>
      <c r="G1414" s="345"/>
      <c r="H1414" s="447"/>
      <c r="I1414" s="411"/>
      <c r="J1414" s="15" t="s">
        <v>589</v>
      </c>
      <c r="K1414" s="15" t="s">
        <v>589</v>
      </c>
      <c r="L1414" s="408" t="str">
        <f t="shared" si="94"/>
        <v/>
      </c>
      <c r="M1414" s="459" t="str">
        <f t="shared" si="93"/>
        <v/>
      </c>
      <c r="N1414" s="344"/>
      <c r="O1414" s="344"/>
      <c r="P1414" s="82"/>
    </row>
    <row r="1415" spans="3:16" ht="14.25" customHeight="1" x14ac:dyDescent="0.15">
      <c r="C1415" s="362">
        <f t="shared" si="95"/>
        <v>1354</v>
      </c>
      <c r="D1415" s="47" t="str">
        <f t="shared" si="92"/>
        <v/>
      </c>
      <c r="E1415" s="526"/>
      <c r="F1415" s="447"/>
      <c r="G1415" s="345"/>
      <c r="H1415" s="447"/>
      <c r="I1415" s="411"/>
      <c r="J1415" s="15" t="s">
        <v>589</v>
      </c>
      <c r="K1415" s="15" t="s">
        <v>589</v>
      </c>
      <c r="L1415" s="408" t="str">
        <f t="shared" si="94"/>
        <v/>
      </c>
      <c r="M1415" s="459" t="str">
        <f t="shared" si="93"/>
        <v/>
      </c>
      <c r="N1415" s="344"/>
      <c r="O1415" s="344"/>
      <c r="P1415" s="82"/>
    </row>
    <row r="1416" spans="3:16" ht="14.25" customHeight="1" x14ac:dyDescent="0.15">
      <c r="C1416" s="362">
        <f t="shared" si="95"/>
        <v>1355</v>
      </c>
      <c r="D1416" s="47" t="str">
        <f t="shared" si="92"/>
        <v/>
      </c>
      <c r="E1416" s="526"/>
      <c r="F1416" s="447"/>
      <c r="G1416" s="345"/>
      <c r="H1416" s="447"/>
      <c r="I1416" s="411"/>
      <c r="J1416" s="15" t="s">
        <v>589</v>
      </c>
      <c r="K1416" s="15" t="s">
        <v>589</v>
      </c>
      <c r="L1416" s="408" t="str">
        <f t="shared" si="94"/>
        <v/>
      </c>
      <c r="M1416" s="459" t="str">
        <f t="shared" si="93"/>
        <v/>
      </c>
      <c r="N1416" s="344"/>
      <c r="O1416" s="344"/>
      <c r="P1416" s="82"/>
    </row>
    <row r="1417" spans="3:16" ht="14.25" customHeight="1" x14ac:dyDescent="0.15">
      <c r="C1417" s="362">
        <f t="shared" si="95"/>
        <v>1356</v>
      </c>
      <c r="D1417" s="47" t="str">
        <f t="shared" si="92"/>
        <v/>
      </c>
      <c r="E1417" s="526"/>
      <c r="F1417" s="447"/>
      <c r="G1417" s="345"/>
      <c r="H1417" s="447"/>
      <c r="I1417" s="411"/>
      <c r="J1417" s="15" t="s">
        <v>589</v>
      </c>
      <c r="K1417" s="15" t="s">
        <v>589</v>
      </c>
      <c r="L1417" s="408" t="str">
        <f t="shared" si="94"/>
        <v/>
      </c>
      <c r="M1417" s="459" t="str">
        <f t="shared" si="93"/>
        <v/>
      </c>
      <c r="N1417" s="344"/>
      <c r="O1417" s="344"/>
      <c r="P1417" s="82"/>
    </row>
    <row r="1418" spans="3:16" ht="14.25" customHeight="1" x14ac:dyDescent="0.15">
      <c r="C1418" s="362">
        <f t="shared" si="95"/>
        <v>1357</v>
      </c>
      <c r="D1418" s="47" t="str">
        <f t="shared" si="92"/>
        <v/>
      </c>
      <c r="E1418" s="526"/>
      <c r="F1418" s="447"/>
      <c r="G1418" s="345"/>
      <c r="H1418" s="447"/>
      <c r="I1418" s="411"/>
      <c r="J1418" s="15" t="s">
        <v>589</v>
      </c>
      <c r="K1418" s="15" t="s">
        <v>589</v>
      </c>
      <c r="L1418" s="408" t="str">
        <f t="shared" si="94"/>
        <v/>
      </c>
      <c r="M1418" s="459" t="str">
        <f t="shared" si="93"/>
        <v/>
      </c>
      <c r="N1418" s="344"/>
      <c r="O1418" s="344"/>
      <c r="P1418" s="82"/>
    </row>
    <row r="1419" spans="3:16" ht="14.25" customHeight="1" x14ac:dyDescent="0.15">
      <c r="C1419" s="362">
        <f t="shared" si="95"/>
        <v>1358</v>
      </c>
      <c r="D1419" s="47" t="str">
        <f t="shared" si="92"/>
        <v/>
      </c>
      <c r="E1419" s="526"/>
      <c r="F1419" s="447"/>
      <c r="G1419" s="345"/>
      <c r="H1419" s="447"/>
      <c r="I1419" s="411"/>
      <c r="J1419" s="15" t="s">
        <v>589</v>
      </c>
      <c r="K1419" s="15" t="s">
        <v>589</v>
      </c>
      <c r="L1419" s="408" t="str">
        <f t="shared" si="94"/>
        <v/>
      </c>
      <c r="M1419" s="459" t="str">
        <f t="shared" si="93"/>
        <v/>
      </c>
      <c r="N1419" s="344"/>
      <c r="O1419" s="344"/>
      <c r="P1419" s="82"/>
    </row>
    <row r="1420" spans="3:16" ht="14.25" customHeight="1" x14ac:dyDescent="0.15">
      <c r="C1420" s="362">
        <f t="shared" si="95"/>
        <v>1359</v>
      </c>
      <c r="D1420" s="47" t="str">
        <f t="shared" si="92"/>
        <v/>
      </c>
      <c r="E1420" s="526"/>
      <c r="F1420" s="447"/>
      <c r="G1420" s="345"/>
      <c r="H1420" s="447"/>
      <c r="I1420" s="411"/>
      <c r="J1420" s="15" t="s">
        <v>589</v>
      </c>
      <c r="K1420" s="15" t="s">
        <v>589</v>
      </c>
      <c r="L1420" s="408" t="str">
        <f t="shared" si="94"/>
        <v/>
      </c>
      <c r="M1420" s="459" t="str">
        <f t="shared" si="93"/>
        <v/>
      </c>
      <c r="N1420" s="344"/>
      <c r="O1420" s="344"/>
      <c r="P1420" s="82"/>
    </row>
    <row r="1421" spans="3:16" ht="14.25" customHeight="1" x14ac:dyDescent="0.15">
      <c r="C1421" s="362">
        <f t="shared" si="95"/>
        <v>1360</v>
      </c>
      <c r="D1421" s="47" t="str">
        <f t="shared" ref="D1421:D1442" si="96">IF(E1421="","",IF(E1421&lt;=$W$2,"○",""))</f>
        <v/>
      </c>
      <c r="E1421" s="526"/>
      <c r="F1421" s="447"/>
      <c r="G1421" s="345"/>
      <c r="H1421" s="447"/>
      <c r="I1421" s="411"/>
      <c r="J1421" s="15" t="s">
        <v>589</v>
      </c>
      <c r="K1421" s="15" t="s">
        <v>589</v>
      </c>
      <c r="L1421" s="408" t="str">
        <f t="shared" si="94"/>
        <v/>
      </c>
      <c r="M1421" s="459" t="str">
        <f t="shared" ref="M1421:M1442" si="97">IF(I1421="","",IF(HLOOKUP(I1421,$U$5:$AI$7,2,FALSE)&gt;=0.8,"○",""))</f>
        <v/>
      </c>
      <c r="N1421" s="344"/>
      <c r="O1421" s="344"/>
      <c r="P1421" s="82"/>
    </row>
    <row r="1422" spans="3:16" ht="14.25" customHeight="1" x14ac:dyDescent="0.15">
      <c r="C1422" s="362">
        <f t="shared" si="95"/>
        <v>1361</v>
      </c>
      <c r="D1422" s="47" t="str">
        <f t="shared" si="96"/>
        <v/>
      </c>
      <c r="E1422" s="526"/>
      <c r="F1422" s="447"/>
      <c r="G1422" s="345"/>
      <c r="H1422" s="447"/>
      <c r="I1422" s="411"/>
      <c r="J1422" s="15" t="s">
        <v>589</v>
      </c>
      <c r="K1422" s="15" t="s">
        <v>589</v>
      </c>
      <c r="L1422" s="408" t="str">
        <f t="shared" si="94"/>
        <v/>
      </c>
      <c r="M1422" s="459" t="str">
        <f t="shared" si="97"/>
        <v/>
      </c>
      <c r="N1422" s="344"/>
      <c r="O1422" s="344"/>
      <c r="P1422" s="82"/>
    </row>
    <row r="1423" spans="3:16" ht="14.25" customHeight="1" x14ac:dyDescent="0.15">
      <c r="C1423" s="362">
        <f t="shared" si="95"/>
        <v>1362</v>
      </c>
      <c r="D1423" s="47" t="str">
        <f t="shared" si="96"/>
        <v/>
      </c>
      <c r="E1423" s="526"/>
      <c r="F1423" s="447"/>
      <c r="G1423" s="345"/>
      <c r="H1423" s="447"/>
      <c r="I1423" s="411"/>
      <c r="J1423" s="15" t="s">
        <v>589</v>
      </c>
      <c r="K1423" s="15" t="s">
        <v>589</v>
      </c>
      <c r="L1423" s="408" t="str">
        <f t="shared" si="94"/>
        <v/>
      </c>
      <c r="M1423" s="459" t="str">
        <f t="shared" si="97"/>
        <v/>
      </c>
      <c r="N1423" s="344"/>
      <c r="O1423" s="344"/>
      <c r="P1423" s="82"/>
    </row>
    <row r="1424" spans="3:16" ht="14.25" customHeight="1" x14ac:dyDescent="0.15">
      <c r="C1424" s="362">
        <f t="shared" si="95"/>
        <v>1363</v>
      </c>
      <c r="D1424" s="47" t="str">
        <f t="shared" si="96"/>
        <v/>
      </c>
      <c r="E1424" s="526"/>
      <c r="F1424" s="447"/>
      <c r="G1424" s="345"/>
      <c r="H1424" s="447"/>
      <c r="I1424" s="411"/>
      <c r="J1424" s="15" t="s">
        <v>589</v>
      </c>
      <c r="K1424" s="15" t="s">
        <v>589</v>
      </c>
      <c r="L1424" s="408" t="str">
        <f t="shared" si="94"/>
        <v/>
      </c>
      <c r="M1424" s="459" t="str">
        <f t="shared" si="97"/>
        <v/>
      </c>
      <c r="N1424" s="344"/>
      <c r="O1424" s="344"/>
      <c r="P1424" s="82"/>
    </row>
    <row r="1425" spans="3:16" ht="14.25" customHeight="1" x14ac:dyDescent="0.15">
      <c r="C1425" s="362">
        <f t="shared" si="95"/>
        <v>1364</v>
      </c>
      <c r="D1425" s="47" t="str">
        <f t="shared" si="96"/>
        <v/>
      </c>
      <c r="E1425" s="526"/>
      <c r="F1425" s="447"/>
      <c r="G1425" s="345"/>
      <c r="H1425" s="447"/>
      <c r="I1425" s="411"/>
      <c r="J1425" s="15" t="s">
        <v>589</v>
      </c>
      <c r="K1425" s="15" t="s">
        <v>589</v>
      </c>
      <c r="L1425" s="408" t="str">
        <f t="shared" si="94"/>
        <v/>
      </c>
      <c r="M1425" s="459" t="str">
        <f t="shared" si="97"/>
        <v/>
      </c>
      <c r="N1425" s="344"/>
      <c r="O1425" s="344"/>
      <c r="P1425" s="82"/>
    </row>
    <row r="1426" spans="3:16" ht="14.25" customHeight="1" x14ac:dyDescent="0.15">
      <c r="C1426" s="362">
        <f t="shared" si="95"/>
        <v>1365</v>
      </c>
      <c r="D1426" s="47" t="str">
        <f t="shared" si="96"/>
        <v/>
      </c>
      <c r="E1426" s="526"/>
      <c r="F1426" s="447"/>
      <c r="G1426" s="345"/>
      <c r="H1426" s="447"/>
      <c r="I1426" s="411"/>
      <c r="J1426" s="15" t="s">
        <v>589</v>
      </c>
      <c r="K1426" s="15" t="s">
        <v>589</v>
      </c>
      <c r="L1426" s="408" t="str">
        <f t="shared" si="94"/>
        <v/>
      </c>
      <c r="M1426" s="459" t="str">
        <f t="shared" si="97"/>
        <v/>
      </c>
      <c r="N1426" s="344"/>
      <c r="O1426" s="344"/>
      <c r="P1426" s="82"/>
    </row>
    <row r="1427" spans="3:16" ht="14.25" customHeight="1" x14ac:dyDescent="0.15">
      <c r="C1427" s="362">
        <f t="shared" si="95"/>
        <v>1366</v>
      </c>
      <c r="D1427" s="47" t="str">
        <f t="shared" si="96"/>
        <v/>
      </c>
      <c r="E1427" s="526"/>
      <c r="F1427" s="447"/>
      <c r="G1427" s="345"/>
      <c r="H1427" s="447"/>
      <c r="I1427" s="411"/>
      <c r="J1427" s="15" t="s">
        <v>589</v>
      </c>
      <c r="K1427" s="15" t="s">
        <v>589</v>
      </c>
      <c r="L1427" s="408" t="str">
        <f t="shared" si="94"/>
        <v/>
      </c>
      <c r="M1427" s="459" t="str">
        <f t="shared" si="97"/>
        <v/>
      </c>
      <c r="N1427" s="344"/>
      <c r="O1427" s="344"/>
      <c r="P1427" s="82"/>
    </row>
    <row r="1428" spans="3:16" ht="14.25" customHeight="1" x14ac:dyDescent="0.15">
      <c r="C1428" s="362">
        <f t="shared" si="95"/>
        <v>1367</v>
      </c>
      <c r="D1428" s="47" t="str">
        <f t="shared" si="96"/>
        <v/>
      </c>
      <c r="E1428" s="526"/>
      <c r="F1428" s="447"/>
      <c r="G1428" s="345"/>
      <c r="H1428" s="447"/>
      <c r="I1428" s="411"/>
      <c r="J1428" s="15" t="s">
        <v>589</v>
      </c>
      <c r="K1428" s="15" t="s">
        <v>589</v>
      </c>
      <c r="L1428" s="408" t="str">
        <f t="shared" si="94"/>
        <v/>
      </c>
      <c r="M1428" s="459" t="str">
        <f t="shared" si="97"/>
        <v/>
      </c>
      <c r="N1428" s="344"/>
      <c r="O1428" s="344"/>
      <c r="P1428" s="82"/>
    </row>
    <row r="1429" spans="3:16" ht="14.25" customHeight="1" x14ac:dyDescent="0.15">
      <c r="C1429" s="362">
        <f t="shared" si="95"/>
        <v>1368</v>
      </c>
      <c r="D1429" s="47" t="str">
        <f t="shared" si="96"/>
        <v/>
      </c>
      <c r="E1429" s="526"/>
      <c r="F1429" s="447"/>
      <c r="G1429" s="345"/>
      <c r="H1429" s="447"/>
      <c r="I1429" s="411"/>
      <c r="J1429" s="15" t="s">
        <v>589</v>
      </c>
      <c r="K1429" s="15" t="s">
        <v>589</v>
      </c>
      <c r="L1429" s="408" t="str">
        <f t="shared" si="94"/>
        <v/>
      </c>
      <c r="M1429" s="459" t="str">
        <f t="shared" si="97"/>
        <v/>
      </c>
      <c r="N1429" s="344"/>
      <c r="O1429" s="344"/>
      <c r="P1429" s="82"/>
    </row>
    <row r="1430" spans="3:16" ht="14.25" customHeight="1" x14ac:dyDescent="0.15">
      <c r="C1430" s="362">
        <f t="shared" si="95"/>
        <v>1369</v>
      </c>
      <c r="D1430" s="47" t="str">
        <f t="shared" si="96"/>
        <v/>
      </c>
      <c r="E1430" s="526"/>
      <c r="F1430" s="447"/>
      <c r="G1430" s="345"/>
      <c r="H1430" s="447"/>
      <c r="I1430" s="411"/>
      <c r="J1430" s="15" t="s">
        <v>589</v>
      </c>
      <c r="K1430" s="15" t="s">
        <v>589</v>
      </c>
      <c r="L1430" s="408" t="str">
        <f t="shared" si="94"/>
        <v/>
      </c>
      <c r="M1430" s="459" t="str">
        <f t="shared" si="97"/>
        <v/>
      </c>
      <c r="N1430" s="344"/>
      <c r="O1430" s="344"/>
      <c r="P1430" s="82"/>
    </row>
    <row r="1431" spans="3:16" ht="14.25" customHeight="1" x14ac:dyDescent="0.15">
      <c r="C1431" s="362">
        <f t="shared" si="95"/>
        <v>1370</v>
      </c>
      <c r="D1431" s="47" t="str">
        <f t="shared" si="96"/>
        <v/>
      </c>
      <c r="E1431" s="526"/>
      <c r="F1431" s="447"/>
      <c r="G1431" s="345"/>
      <c r="H1431" s="447"/>
      <c r="I1431" s="411"/>
      <c r="J1431" s="15" t="s">
        <v>589</v>
      </c>
      <c r="K1431" s="15" t="s">
        <v>589</v>
      </c>
      <c r="L1431" s="408" t="str">
        <f t="shared" si="94"/>
        <v/>
      </c>
      <c r="M1431" s="459" t="str">
        <f t="shared" si="97"/>
        <v/>
      </c>
      <c r="N1431" s="344"/>
      <c r="O1431" s="344"/>
      <c r="P1431" s="82"/>
    </row>
    <row r="1432" spans="3:16" ht="14.25" customHeight="1" x14ac:dyDescent="0.15">
      <c r="C1432" s="362">
        <f t="shared" si="95"/>
        <v>1371</v>
      </c>
      <c r="D1432" s="47" t="str">
        <f t="shared" si="96"/>
        <v/>
      </c>
      <c r="E1432" s="526"/>
      <c r="F1432" s="447"/>
      <c r="G1432" s="345"/>
      <c r="H1432" s="447"/>
      <c r="I1432" s="411"/>
      <c r="J1432" s="15" t="s">
        <v>589</v>
      </c>
      <c r="K1432" s="15" t="s">
        <v>589</v>
      </c>
      <c r="L1432" s="408" t="str">
        <f t="shared" si="94"/>
        <v/>
      </c>
      <c r="M1432" s="459" t="str">
        <f t="shared" si="97"/>
        <v/>
      </c>
      <c r="N1432" s="344"/>
      <c r="O1432" s="344"/>
      <c r="P1432" s="82"/>
    </row>
    <row r="1433" spans="3:16" ht="14.25" customHeight="1" x14ac:dyDescent="0.15">
      <c r="C1433" s="362">
        <f t="shared" si="95"/>
        <v>1372</v>
      </c>
      <c r="D1433" s="47" t="str">
        <f t="shared" si="96"/>
        <v/>
      </c>
      <c r="E1433" s="526"/>
      <c r="F1433" s="447"/>
      <c r="G1433" s="345"/>
      <c r="H1433" s="447"/>
      <c r="I1433" s="411"/>
      <c r="J1433" s="15" t="s">
        <v>589</v>
      </c>
      <c r="K1433" s="15" t="s">
        <v>589</v>
      </c>
      <c r="L1433" s="408" t="str">
        <f t="shared" si="94"/>
        <v/>
      </c>
      <c r="M1433" s="459" t="str">
        <f t="shared" si="97"/>
        <v/>
      </c>
      <c r="N1433" s="344"/>
      <c r="O1433" s="344"/>
      <c r="P1433" s="82"/>
    </row>
    <row r="1434" spans="3:16" ht="14.25" customHeight="1" x14ac:dyDescent="0.15">
      <c r="C1434" s="362">
        <f t="shared" si="95"/>
        <v>1373</v>
      </c>
      <c r="D1434" s="47" t="str">
        <f t="shared" si="96"/>
        <v/>
      </c>
      <c r="E1434" s="526"/>
      <c r="F1434" s="447"/>
      <c r="G1434" s="345"/>
      <c r="H1434" s="447"/>
      <c r="I1434" s="411"/>
      <c r="J1434" s="15" t="s">
        <v>589</v>
      </c>
      <c r="K1434" s="15" t="s">
        <v>589</v>
      </c>
      <c r="L1434" s="408" t="str">
        <f t="shared" si="94"/>
        <v/>
      </c>
      <c r="M1434" s="459" t="str">
        <f t="shared" si="97"/>
        <v/>
      </c>
      <c r="N1434" s="344"/>
      <c r="O1434" s="344"/>
      <c r="P1434" s="82"/>
    </row>
    <row r="1435" spans="3:16" ht="14.25" customHeight="1" x14ac:dyDescent="0.15">
      <c r="C1435" s="362">
        <f t="shared" si="95"/>
        <v>1374</v>
      </c>
      <c r="D1435" s="47" t="str">
        <f t="shared" si="96"/>
        <v/>
      </c>
      <c r="E1435" s="526"/>
      <c r="F1435" s="447"/>
      <c r="G1435" s="345"/>
      <c r="H1435" s="447"/>
      <c r="I1435" s="411"/>
      <c r="J1435" s="15" t="s">
        <v>589</v>
      </c>
      <c r="K1435" s="15" t="s">
        <v>589</v>
      </c>
      <c r="L1435" s="408" t="str">
        <f t="shared" si="94"/>
        <v/>
      </c>
      <c r="M1435" s="459" t="str">
        <f t="shared" si="97"/>
        <v/>
      </c>
      <c r="N1435" s="344"/>
      <c r="O1435" s="344"/>
      <c r="P1435" s="82"/>
    </row>
    <row r="1436" spans="3:16" ht="14.25" customHeight="1" x14ac:dyDescent="0.15">
      <c r="C1436" s="362">
        <f t="shared" si="95"/>
        <v>1375</v>
      </c>
      <c r="D1436" s="47" t="str">
        <f t="shared" si="96"/>
        <v/>
      </c>
      <c r="E1436" s="526"/>
      <c r="F1436" s="447"/>
      <c r="G1436" s="345"/>
      <c r="H1436" s="447"/>
      <c r="I1436" s="411"/>
      <c r="J1436" s="15" t="s">
        <v>589</v>
      </c>
      <c r="K1436" s="15" t="s">
        <v>589</v>
      </c>
      <c r="L1436" s="408" t="str">
        <f t="shared" si="94"/>
        <v/>
      </c>
      <c r="M1436" s="459" t="str">
        <f t="shared" si="97"/>
        <v/>
      </c>
      <c r="N1436" s="344"/>
      <c r="O1436" s="344"/>
      <c r="P1436" s="82"/>
    </row>
    <row r="1437" spans="3:16" ht="14.25" customHeight="1" x14ac:dyDescent="0.15">
      <c r="C1437" s="362">
        <f t="shared" si="95"/>
        <v>1376</v>
      </c>
      <c r="D1437" s="47" t="str">
        <f t="shared" si="96"/>
        <v/>
      </c>
      <c r="E1437" s="526"/>
      <c r="F1437" s="447"/>
      <c r="G1437" s="345"/>
      <c r="H1437" s="447"/>
      <c r="I1437" s="411"/>
      <c r="J1437" s="15" t="s">
        <v>589</v>
      </c>
      <c r="K1437" s="15" t="s">
        <v>589</v>
      </c>
      <c r="L1437" s="408" t="str">
        <f t="shared" si="94"/>
        <v/>
      </c>
      <c r="M1437" s="459" t="str">
        <f t="shared" si="97"/>
        <v/>
      </c>
      <c r="N1437" s="344"/>
      <c r="O1437" s="344"/>
      <c r="P1437" s="82"/>
    </row>
    <row r="1438" spans="3:16" ht="14.25" customHeight="1" x14ac:dyDescent="0.15">
      <c r="C1438" s="362">
        <f t="shared" si="95"/>
        <v>1377</v>
      </c>
      <c r="D1438" s="47" t="str">
        <f t="shared" si="96"/>
        <v/>
      </c>
      <c r="E1438" s="526"/>
      <c r="F1438" s="447"/>
      <c r="G1438" s="345"/>
      <c r="H1438" s="447"/>
      <c r="I1438" s="411"/>
      <c r="J1438" s="15" t="s">
        <v>589</v>
      </c>
      <c r="K1438" s="15" t="s">
        <v>589</v>
      </c>
      <c r="L1438" s="408" t="str">
        <f t="shared" si="94"/>
        <v/>
      </c>
      <c r="M1438" s="459" t="str">
        <f t="shared" si="97"/>
        <v/>
      </c>
      <c r="N1438" s="344"/>
      <c r="O1438" s="344"/>
      <c r="P1438" s="82"/>
    </row>
    <row r="1439" spans="3:16" ht="14.25" customHeight="1" x14ac:dyDescent="0.15">
      <c r="C1439" s="362">
        <f t="shared" si="95"/>
        <v>1378</v>
      </c>
      <c r="D1439" s="47" t="str">
        <f t="shared" si="96"/>
        <v/>
      </c>
      <c r="E1439" s="526"/>
      <c r="F1439" s="447"/>
      <c r="G1439" s="345"/>
      <c r="H1439" s="447"/>
      <c r="I1439" s="411"/>
      <c r="J1439" s="15" t="s">
        <v>589</v>
      </c>
      <c r="K1439" s="15" t="s">
        <v>589</v>
      </c>
      <c r="L1439" s="408" t="str">
        <f t="shared" si="94"/>
        <v/>
      </c>
      <c r="M1439" s="459" t="str">
        <f t="shared" si="97"/>
        <v/>
      </c>
      <c r="N1439" s="344"/>
      <c r="O1439" s="344"/>
      <c r="P1439" s="82"/>
    </row>
    <row r="1440" spans="3:16" ht="14.25" customHeight="1" x14ac:dyDescent="0.15">
      <c r="C1440" s="362">
        <f t="shared" si="95"/>
        <v>1379</v>
      </c>
      <c r="D1440" s="47" t="str">
        <f t="shared" si="96"/>
        <v/>
      </c>
      <c r="E1440" s="526"/>
      <c r="F1440" s="447"/>
      <c r="G1440" s="345"/>
      <c r="H1440" s="447"/>
      <c r="I1440" s="411"/>
      <c r="J1440" s="15" t="s">
        <v>589</v>
      </c>
      <c r="K1440" s="15" t="s">
        <v>589</v>
      </c>
      <c r="L1440" s="408" t="str">
        <f t="shared" si="94"/>
        <v/>
      </c>
      <c r="M1440" s="459" t="str">
        <f t="shared" si="97"/>
        <v/>
      </c>
      <c r="N1440" s="344"/>
      <c r="O1440" s="344"/>
      <c r="P1440" s="82"/>
    </row>
    <row r="1441" spans="3:16" ht="14.25" customHeight="1" x14ac:dyDescent="0.15">
      <c r="C1441" s="362">
        <f t="shared" si="95"/>
        <v>1380</v>
      </c>
      <c r="D1441" s="47" t="str">
        <f t="shared" si="96"/>
        <v/>
      </c>
      <c r="E1441" s="526"/>
      <c r="F1441" s="447"/>
      <c r="G1441" s="345"/>
      <c r="H1441" s="447"/>
      <c r="I1441" s="411"/>
      <c r="J1441" s="15" t="s">
        <v>589</v>
      </c>
      <c r="K1441" s="15" t="s">
        <v>589</v>
      </c>
      <c r="L1441" s="408" t="str">
        <f t="shared" si="94"/>
        <v/>
      </c>
      <c r="M1441" s="459" t="str">
        <f t="shared" si="97"/>
        <v/>
      </c>
      <c r="N1441" s="344"/>
      <c r="O1441" s="344"/>
      <c r="P1441" s="82"/>
    </row>
    <row r="1442" spans="3:16" ht="14.25" customHeight="1" x14ac:dyDescent="0.15">
      <c r="C1442" s="362">
        <f t="shared" si="95"/>
        <v>1381</v>
      </c>
      <c r="D1442" s="47" t="str">
        <f t="shared" si="96"/>
        <v/>
      </c>
      <c r="E1442" s="526"/>
      <c r="F1442" s="447"/>
      <c r="G1442" s="345"/>
      <c r="H1442" s="447"/>
      <c r="I1442" s="411"/>
      <c r="J1442" s="15" t="s">
        <v>589</v>
      </c>
      <c r="K1442" s="15" t="s">
        <v>589</v>
      </c>
      <c r="L1442" s="408" t="str">
        <f t="shared" si="94"/>
        <v/>
      </c>
      <c r="M1442" s="459" t="str">
        <f t="shared" si="97"/>
        <v/>
      </c>
      <c r="N1442" s="344"/>
      <c r="O1442" s="344"/>
      <c r="P1442" s="82"/>
    </row>
    <row r="1443" spans="3:16" ht="14.25" customHeight="1" x14ac:dyDescent="0.15">
      <c r="C1443" s="362">
        <f t="shared" si="95"/>
        <v>1382</v>
      </c>
      <c r="D1443" s="47" t="str">
        <f t="shared" ref="D1443:D1506" si="98">IF(E1443="","",IF(E1443&lt;=$W$2,"○",""))</f>
        <v/>
      </c>
      <c r="E1443" s="526"/>
      <c r="F1443" s="447"/>
      <c r="G1443" s="345"/>
      <c r="H1443" s="447"/>
      <c r="I1443" s="411"/>
      <c r="J1443" s="15" t="s">
        <v>589</v>
      </c>
      <c r="K1443" s="15" t="s">
        <v>589</v>
      </c>
      <c r="L1443" s="408" t="str">
        <f t="shared" ref="L1443:L1474" si="99">IF(K1443="","",J1443*K1443)</f>
        <v/>
      </c>
      <c r="M1443" s="459" t="str">
        <f t="shared" ref="M1443:M1506" si="100">IF(I1443="","",IF(HLOOKUP(I1443,$U$5:$AI$7,2,FALSE)&gt;=0.8,"○",""))</f>
        <v/>
      </c>
      <c r="N1443" s="344"/>
      <c r="O1443" s="344"/>
      <c r="P1443" s="82"/>
    </row>
    <row r="1444" spans="3:16" ht="14.25" customHeight="1" x14ac:dyDescent="0.15">
      <c r="C1444" s="362">
        <f t="shared" si="95"/>
        <v>1383</v>
      </c>
      <c r="D1444" s="47" t="str">
        <f t="shared" si="98"/>
        <v/>
      </c>
      <c r="E1444" s="526"/>
      <c r="F1444" s="447"/>
      <c r="G1444" s="345"/>
      <c r="H1444" s="447"/>
      <c r="I1444" s="411"/>
      <c r="J1444" s="15" t="s">
        <v>589</v>
      </c>
      <c r="K1444" s="15" t="s">
        <v>589</v>
      </c>
      <c r="L1444" s="408" t="str">
        <f t="shared" si="99"/>
        <v/>
      </c>
      <c r="M1444" s="459" t="str">
        <f t="shared" si="100"/>
        <v/>
      </c>
      <c r="N1444" s="344"/>
      <c r="O1444" s="344"/>
      <c r="P1444" s="82"/>
    </row>
    <row r="1445" spans="3:16" ht="14.25" customHeight="1" x14ac:dyDescent="0.15">
      <c r="C1445" s="362">
        <f t="shared" si="95"/>
        <v>1384</v>
      </c>
      <c r="D1445" s="47" t="str">
        <f t="shared" si="98"/>
        <v/>
      </c>
      <c r="E1445" s="526"/>
      <c r="F1445" s="447"/>
      <c r="G1445" s="345"/>
      <c r="H1445" s="447"/>
      <c r="I1445" s="411"/>
      <c r="J1445" s="15" t="s">
        <v>589</v>
      </c>
      <c r="K1445" s="15" t="s">
        <v>589</v>
      </c>
      <c r="L1445" s="408" t="str">
        <f t="shared" si="99"/>
        <v/>
      </c>
      <c r="M1445" s="459" t="str">
        <f t="shared" si="100"/>
        <v/>
      </c>
      <c r="N1445" s="344"/>
      <c r="O1445" s="344"/>
      <c r="P1445" s="82"/>
    </row>
    <row r="1446" spans="3:16" ht="14.25" customHeight="1" x14ac:dyDescent="0.15">
      <c r="C1446" s="362">
        <f t="shared" si="95"/>
        <v>1385</v>
      </c>
      <c r="D1446" s="47" t="str">
        <f t="shared" si="98"/>
        <v/>
      </c>
      <c r="E1446" s="526"/>
      <c r="F1446" s="447"/>
      <c r="G1446" s="345"/>
      <c r="H1446" s="447"/>
      <c r="I1446" s="411"/>
      <c r="J1446" s="15" t="s">
        <v>589</v>
      </c>
      <c r="K1446" s="15" t="s">
        <v>589</v>
      </c>
      <c r="L1446" s="408" t="str">
        <f t="shared" si="99"/>
        <v/>
      </c>
      <c r="M1446" s="459" t="str">
        <f t="shared" si="100"/>
        <v/>
      </c>
      <c r="N1446" s="344"/>
      <c r="O1446" s="344"/>
      <c r="P1446" s="82"/>
    </row>
    <row r="1447" spans="3:16" ht="14.25" customHeight="1" x14ac:dyDescent="0.15">
      <c r="C1447" s="362">
        <f t="shared" si="95"/>
        <v>1386</v>
      </c>
      <c r="D1447" s="47" t="str">
        <f t="shared" si="98"/>
        <v/>
      </c>
      <c r="E1447" s="526"/>
      <c r="F1447" s="447"/>
      <c r="G1447" s="345"/>
      <c r="H1447" s="447"/>
      <c r="I1447" s="411"/>
      <c r="J1447" s="15" t="s">
        <v>589</v>
      </c>
      <c r="K1447" s="15" t="s">
        <v>589</v>
      </c>
      <c r="L1447" s="408" t="str">
        <f t="shared" si="99"/>
        <v/>
      </c>
      <c r="M1447" s="459" t="str">
        <f t="shared" si="100"/>
        <v/>
      </c>
      <c r="N1447" s="344"/>
      <c r="O1447" s="344"/>
      <c r="P1447" s="82"/>
    </row>
    <row r="1448" spans="3:16" ht="14.25" customHeight="1" x14ac:dyDescent="0.15">
      <c r="C1448" s="362">
        <f t="shared" si="95"/>
        <v>1387</v>
      </c>
      <c r="D1448" s="47" t="str">
        <f t="shared" si="98"/>
        <v/>
      </c>
      <c r="E1448" s="526"/>
      <c r="F1448" s="447"/>
      <c r="G1448" s="345"/>
      <c r="H1448" s="447"/>
      <c r="I1448" s="411"/>
      <c r="J1448" s="15" t="s">
        <v>589</v>
      </c>
      <c r="K1448" s="15" t="s">
        <v>589</v>
      </c>
      <c r="L1448" s="408" t="str">
        <f t="shared" si="99"/>
        <v/>
      </c>
      <c r="M1448" s="459" t="str">
        <f t="shared" si="100"/>
        <v/>
      </c>
      <c r="N1448" s="344"/>
      <c r="O1448" s="344"/>
      <c r="P1448" s="82"/>
    </row>
    <row r="1449" spans="3:16" ht="14.25" customHeight="1" x14ac:dyDescent="0.15">
      <c r="C1449" s="362">
        <f t="shared" si="95"/>
        <v>1388</v>
      </c>
      <c r="D1449" s="47" t="str">
        <f t="shared" si="98"/>
        <v/>
      </c>
      <c r="E1449" s="526"/>
      <c r="F1449" s="447"/>
      <c r="G1449" s="345"/>
      <c r="H1449" s="447"/>
      <c r="I1449" s="411"/>
      <c r="J1449" s="15" t="s">
        <v>589</v>
      </c>
      <c r="K1449" s="15" t="s">
        <v>589</v>
      </c>
      <c r="L1449" s="408" t="str">
        <f t="shared" si="99"/>
        <v/>
      </c>
      <c r="M1449" s="459" t="str">
        <f t="shared" si="100"/>
        <v/>
      </c>
      <c r="N1449" s="344"/>
      <c r="O1449" s="344"/>
      <c r="P1449" s="82"/>
    </row>
    <row r="1450" spans="3:16" ht="14.25" customHeight="1" x14ac:dyDescent="0.15">
      <c r="C1450" s="362">
        <f t="shared" si="95"/>
        <v>1389</v>
      </c>
      <c r="D1450" s="47" t="str">
        <f t="shared" si="98"/>
        <v/>
      </c>
      <c r="E1450" s="526"/>
      <c r="F1450" s="447"/>
      <c r="G1450" s="345"/>
      <c r="H1450" s="447"/>
      <c r="I1450" s="411"/>
      <c r="J1450" s="15" t="s">
        <v>589</v>
      </c>
      <c r="K1450" s="15" t="s">
        <v>589</v>
      </c>
      <c r="L1450" s="408" t="str">
        <f t="shared" si="99"/>
        <v/>
      </c>
      <c r="M1450" s="459" t="str">
        <f t="shared" si="100"/>
        <v/>
      </c>
      <c r="N1450" s="344"/>
      <c r="O1450" s="344"/>
      <c r="P1450" s="82"/>
    </row>
    <row r="1451" spans="3:16" ht="14.25" customHeight="1" x14ac:dyDescent="0.15">
      <c r="C1451" s="362">
        <f t="shared" si="95"/>
        <v>1390</v>
      </c>
      <c r="D1451" s="47" t="str">
        <f t="shared" si="98"/>
        <v/>
      </c>
      <c r="E1451" s="526"/>
      <c r="F1451" s="447"/>
      <c r="G1451" s="345"/>
      <c r="H1451" s="447"/>
      <c r="I1451" s="411"/>
      <c r="J1451" s="15" t="s">
        <v>589</v>
      </c>
      <c r="K1451" s="15" t="s">
        <v>589</v>
      </c>
      <c r="L1451" s="408" t="str">
        <f t="shared" si="99"/>
        <v/>
      </c>
      <c r="M1451" s="459" t="str">
        <f t="shared" si="100"/>
        <v/>
      </c>
      <c r="N1451" s="344"/>
      <c r="O1451" s="344"/>
      <c r="P1451" s="82"/>
    </row>
    <row r="1452" spans="3:16" ht="14.25" customHeight="1" x14ac:dyDescent="0.15">
      <c r="C1452" s="362">
        <f t="shared" si="95"/>
        <v>1391</v>
      </c>
      <c r="D1452" s="47" t="str">
        <f t="shared" si="98"/>
        <v/>
      </c>
      <c r="E1452" s="526"/>
      <c r="F1452" s="447"/>
      <c r="G1452" s="345"/>
      <c r="H1452" s="447"/>
      <c r="I1452" s="411"/>
      <c r="J1452" s="15" t="s">
        <v>589</v>
      </c>
      <c r="K1452" s="15" t="s">
        <v>589</v>
      </c>
      <c r="L1452" s="408" t="str">
        <f t="shared" si="99"/>
        <v/>
      </c>
      <c r="M1452" s="459" t="str">
        <f t="shared" si="100"/>
        <v/>
      </c>
      <c r="N1452" s="344"/>
      <c r="O1452" s="344"/>
      <c r="P1452" s="82"/>
    </row>
    <row r="1453" spans="3:16" ht="14.25" customHeight="1" x14ac:dyDescent="0.15">
      <c r="C1453" s="362">
        <f t="shared" si="95"/>
        <v>1392</v>
      </c>
      <c r="D1453" s="47" t="str">
        <f t="shared" si="98"/>
        <v/>
      </c>
      <c r="E1453" s="526"/>
      <c r="F1453" s="447"/>
      <c r="G1453" s="345"/>
      <c r="H1453" s="447"/>
      <c r="I1453" s="411"/>
      <c r="J1453" s="15" t="s">
        <v>589</v>
      </c>
      <c r="K1453" s="15" t="s">
        <v>589</v>
      </c>
      <c r="L1453" s="408" t="str">
        <f t="shared" si="99"/>
        <v/>
      </c>
      <c r="M1453" s="459" t="str">
        <f t="shared" si="100"/>
        <v/>
      </c>
      <c r="N1453" s="344"/>
      <c r="O1453" s="344"/>
      <c r="P1453" s="82"/>
    </row>
    <row r="1454" spans="3:16" ht="14.25" customHeight="1" x14ac:dyDescent="0.15">
      <c r="C1454" s="362">
        <f t="shared" si="95"/>
        <v>1393</v>
      </c>
      <c r="D1454" s="47" t="str">
        <f t="shared" si="98"/>
        <v/>
      </c>
      <c r="E1454" s="526"/>
      <c r="F1454" s="447"/>
      <c r="G1454" s="345"/>
      <c r="H1454" s="447"/>
      <c r="I1454" s="411"/>
      <c r="J1454" s="15" t="s">
        <v>589</v>
      </c>
      <c r="K1454" s="15" t="s">
        <v>589</v>
      </c>
      <c r="L1454" s="408" t="str">
        <f t="shared" si="99"/>
        <v/>
      </c>
      <c r="M1454" s="459" t="str">
        <f t="shared" si="100"/>
        <v/>
      </c>
      <c r="N1454" s="344"/>
      <c r="O1454" s="344"/>
      <c r="P1454" s="82"/>
    </row>
    <row r="1455" spans="3:16" ht="14.25" customHeight="1" x14ac:dyDescent="0.15">
      <c r="C1455" s="362">
        <f t="shared" si="95"/>
        <v>1394</v>
      </c>
      <c r="D1455" s="47" t="str">
        <f t="shared" si="98"/>
        <v/>
      </c>
      <c r="E1455" s="526"/>
      <c r="F1455" s="447"/>
      <c r="G1455" s="345"/>
      <c r="H1455" s="447"/>
      <c r="I1455" s="411"/>
      <c r="J1455" s="15" t="s">
        <v>589</v>
      </c>
      <c r="K1455" s="15" t="s">
        <v>589</v>
      </c>
      <c r="L1455" s="408" t="str">
        <f t="shared" si="99"/>
        <v/>
      </c>
      <c r="M1455" s="459" t="str">
        <f t="shared" si="100"/>
        <v/>
      </c>
      <c r="N1455" s="344"/>
      <c r="O1455" s="344"/>
      <c r="P1455" s="82"/>
    </row>
    <row r="1456" spans="3:16" ht="14.25" customHeight="1" x14ac:dyDescent="0.15">
      <c r="C1456" s="362">
        <f t="shared" si="95"/>
        <v>1395</v>
      </c>
      <c r="D1456" s="47" t="str">
        <f t="shared" si="98"/>
        <v/>
      </c>
      <c r="E1456" s="526"/>
      <c r="F1456" s="447"/>
      <c r="G1456" s="345"/>
      <c r="H1456" s="447"/>
      <c r="I1456" s="411"/>
      <c r="J1456" s="15" t="s">
        <v>589</v>
      </c>
      <c r="K1456" s="15" t="s">
        <v>589</v>
      </c>
      <c r="L1456" s="408" t="str">
        <f t="shared" si="99"/>
        <v/>
      </c>
      <c r="M1456" s="459" t="str">
        <f t="shared" si="100"/>
        <v/>
      </c>
      <c r="N1456" s="344"/>
      <c r="O1456" s="344"/>
      <c r="P1456" s="82"/>
    </row>
    <row r="1457" spans="3:16" ht="14.25" customHeight="1" x14ac:dyDescent="0.15">
      <c r="C1457" s="362">
        <f t="shared" si="95"/>
        <v>1396</v>
      </c>
      <c r="D1457" s="47" t="str">
        <f t="shared" si="98"/>
        <v/>
      </c>
      <c r="E1457" s="526"/>
      <c r="F1457" s="447"/>
      <c r="G1457" s="345"/>
      <c r="H1457" s="447"/>
      <c r="I1457" s="411"/>
      <c r="J1457" s="15" t="s">
        <v>589</v>
      </c>
      <c r="K1457" s="15" t="s">
        <v>589</v>
      </c>
      <c r="L1457" s="408" t="str">
        <f t="shared" si="99"/>
        <v/>
      </c>
      <c r="M1457" s="459" t="str">
        <f t="shared" si="100"/>
        <v/>
      </c>
      <c r="N1457" s="344"/>
      <c r="O1457" s="344"/>
      <c r="P1457" s="82"/>
    </row>
    <row r="1458" spans="3:16" ht="14.25" customHeight="1" x14ac:dyDescent="0.15">
      <c r="C1458" s="362">
        <f t="shared" si="95"/>
        <v>1397</v>
      </c>
      <c r="D1458" s="47" t="str">
        <f t="shared" si="98"/>
        <v/>
      </c>
      <c r="E1458" s="526"/>
      <c r="F1458" s="447"/>
      <c r="G1458" s="345"/>
      <c r="H1458" s="447"/>
      <c r="I1458" s="411"/>
      <c r="J1458" s="15" t="s">
        <v>589</v>
      </c>
      <c r="K1458" s="15" t="s">
        <v>589</v>
      </c>
      <c r="L1458" s="408" t="str">
        <f t="shared" si="99"/>
        <v/>
      </c>
      <c r="M1458" s="459" t="str">
        <f t="shared" si="100"/>
        <v/>
      </c>
      <c r="N1458" s="344"/>
      <c r="O1458" s="344"/>
      <c r="P1458" s="82"/>
    </row>
    <row r="1459" spans="3:16" ht="14.25" customHeight="1" x14ac:dyDescent="0.15">
      <c r="C1459" s="362">
        <f t="shared" si="95"/>
        <v>1398</v>
      </c>
      <c r="D1459" s="47" t="str">
        <f t="shared" si="98"/>
        <v/>
      </c>
      <c r="E1459" s="526"/>
      <c r="F1459" s="447"/>
      <c r="G1459" s="345"/>
      <c r="H1459" s="447"/>
      <c r="I1459" s="411"/>
      <c r="J1459" s="15" t="s">
        <v>589</v>
      </c>
      <c r="K1459" s="15" t="s">
        <v>589</v>
      </c>
      <c r="L1459" s="408" t="str">
        <f t="shared" si="99"/>
        <v/>
      </c>
      <c r="M1459" s="459" t="str">
        <f t="shared" si="100"/>
        <v/>
      </c>
      <c r="N1459" s="344"/>
      <c r="O1459" s="344"/>
      <c r="P1459" s="82"/>
    </row>
    <row r="1460" spans="3:16" ht="14.25" customHeight="1" x14ac:dyDescent="0.15">
      <c r="C1460" s="362">
        <f t="shared" si="95"/>
        <v>1399</v>
      </c>
      <c r="D1460" s="47" t="str">
        <f t="shared" si="98"/>
        <v/>
      </c>
      <c r="E1460" s="526"/>
      <c r="F1460" s="447"/>
      <c r="G1460" s="345"/>
      <c r="H1460" s="447"/>
      <c r="I1460" s="411"/>
      <c r="J1460" s="15" t="s">
        <v>589</v>
      </c>
      <c r="K1460" s="15" t="s">
        <v>589</v>
      </c>
      <c r="L1460" s="408" t="str">
        <f t="shared" si="99"/>
        <v/>
      </c>
      <c r="M1460" s="459" t="str">
        <f t="shared" si="100"/>
        <v/>
      </c>
      <c r="N1460" s="344"/>
      <c r="O1460" s="344"/>
      <c r="P1460" s="82"/>
    </row>
    <row r="1461" spans="3:16" ht="14.25" customHeight="1" x14ac:dyDescent="0.15">
      <c r="C1461" s="362">
        <f t="shared" si="95"/>
        <v>1400</v>
      </c>
      <c r="D1461" s="47" t="str">
        <f t="shared" si="98"/>
        <v/>
      </c>
      <c r="E1461" s="526"/>
      <c r="F1461" s="447"/>
      <c r="G1461" s="345"/>
      <c r="H1461" s="447"/>
      <c r="I1461" s="411"/>
      <c r="J1461" s="15" t="s">
        <v>589</v>
      </c>
      <c r="K1461" s="15" t="s">
        <v>589</v>
      </c>
      <c r="L1461" s="408" t="str">
        <f t="shared" si="99"/>
        <v/>
      </c>
      <c r="M1461" s="459" t="str">
        <f t="shared" si="100"/>
        <v/>
      </c>
      <c r="N1461" s="344"/>
      <c r="O1461" s="344"/>
      <c r="P1461" s="82"/>
    </row>
    <row r="1462" spans="3:16" ht="14.25" customHeight="1" x14ac:dyDescent="0.15">
      <c r="C1462" s="362">
        <f t="shared" si="95"/>
        <v>1401</v>
      </c>
      <c r="D1462" s="47" t="str">
        <f t="shared" si="98"/>
        <v/>
      </c>
      <c r="E1462" s="526"/>
      <c r="F1462" s="447"/>
      <c r="G1462" s="345"/>
      <c r="H1462" s="447"/>
      <c r="I1462" s="411"/>
      <c r="J1462" s="15" t="s">
        <v>589</v>
      </c>
      <c r="K1462" s="15" t="s">
        <v>589</v>
      </c>
      <c r="L1462" s="408" t="str">
        <f t="shared" si="99"/>
        <v/>
      </c>
      <c r="M1462" s="459" t="str">
        <f t="shared" si="100"/>
        <v/>
      </c>
      <c r="N1462" s="344"/>
      <c r="O1462" s="344"/>
      <c r="P1462" s="82"/>
    </row>
    <row r="1463" spans="3:16" ht="14.25" customHeight="1" x14ac:dyDescent="0.15">
      <c r="C1463" s="362">
        <f t="shared" si="95"/>
        <v>1402</v>
      </c>
      <c r="D1463" s="47" t="str">
        <f t="shared" si="98"/>
        <v/>
      </c>
      <c r="E1463" s="526"/>
      <c r="F1463" s="447"/>
      <c r="G1463" s="345"/>
      <c r="H1463" s="447"/>
      <c r="I1463" s="411"/>
      <c r="J1463" s="15" t="s">
        <v>589</v>
      </c>
      <c r="K1463" s="15" t="s">
        <v>589</v>
      </c>
      <c r="L1463" s="408" t="str">
        <f t="shared" si="99"/>
        <v/>
      </c>
      <c r="M1463" s="459" t="str">
        <f t="shared" si="100"/>
        <v/>
      </c>
      <c r="N1463" s="344"/>
      <c r="O1463" s="344"/>
      <c r="P1463" s="82"/>
    </row>
    <row r="1464" spans="3:16" ht="14.25" customHeight="1" x14ac:dyDescent="0.15">
      <c r="C1464" s="362">
        <f t="shared" si="95"/>
        <v>1403</v>
      </c>
      <c r="D1464" s="47" t="str">
        <f t="shared" si="98"/>
        <v/>
      </c>
      <c r="E1464" s="526"/>
      <c r="F1464" s="447"/>
      <c r="G1464" s="345"/>
      <c r="H1464" s="447"/>
      <c r="I1464" s="411"/>
      <c r="J1464" s="15" t="s">
        <v>589</v>
      </c>
      <c r="K1464" s="15" t="s">
        <v>589</v>
      </c>
      <c r="L1464" s="408" t="str">
        <f t="shared" si="99"/>
        <v/>
      </c>
      <c r="M1464" s="459" t="str">
        <f t="shared" si="100"/>
        <v/>
      </c>
      <c r="N1464" s="344"/>
      <c r="O1464" s="344"/>
      <c r="P1464" s="82"/>
    </row>
    <row r="1465" spans="3:16" ht="14.25" customHeight="1" x14ac:dyDescent="0.15">
      <c r="C1465" s="362">
        <f t="shared" si="95"/>
        <v>1404</v>
      </c>
      <c r="D1465" s="47" t="str">
        <f t="shared" si="98"/>
        <v/>
      </c>
      <c r="E1465" s="526"/>
      <c r="F1465" s="447"/>
      <c r="G1465" s="345"/>
      <c r="H1465" s="447"/>
      <c r="I1465" s="411"/>
      <c r="J1465" s="15" t="s">
        <v>589</v>
      </c>
      <c r="K1465" s="15" t="s">
        <v>589</v>
      </c>
      <c r="L1465" s="408" t="str">
        <f t="shared" si="99"/>
        <v/>
      </c>
      <c r="M1465" s="459" t="str">
        <f t="shared" si="100"/>
        <v/>
      </c>
      <c r="N1465" s="344"/>
      <c r="O1465" s="344"/>
      <c r="P1465" s="82"/>
    </row>
    <row r="1466" spans="3:16" ht="14.25" customHeight="1" x14ac:dyDescent="0.15">
      <c r="C1466" s="362">
        <f t="shared" si="95"/>
        <v>1405</v>
      </c>
      <c r="D1466" s="47" t="str">
        <f t="shared" si="98"/>
        <v/>
      </c>
      <c r="E1466" s="526"/>
      <c r="F1466" s="447"/>
      <c r="G1466" s="345"/>
      <c r="H1466" s="447"/>
      <c r="I1466" s="411"/>
      <c r="J1466" s="15" t="s">
        <v>589</v>
      </c>
      <c r="K1466" s="15" t="s">
        <v>589</v>
      </c>
      <c r="L1466" s="408" t="str">
        <f t="shared" si="99"/>
        <v/>
      </c>
      <c r="M1466" s="459" t="str">
        <f t="shared" si="100"/>
        <v/>
      </c>
      <c r="N1466" s="344"/>
      <c r="O1466" s="344"/>
      <c r="P1466" s="82"/>
    </row>
    <row r="1467" spans="3:16" ht="14.25" customHeight="1" x14ac:dyDescent="0.15">
      <c r="C1467" s="362">
        <f t="shared" si="95"/>
        <v>1406</v>
      </c>
      <c r="D1467" s="47" t="str">
        <f t="shared" si="98"/>
        <v/>
      </c>
      <c r="E1467" s="526"/>
      <c r="F1467" s="447"/>
      <c r="G1467" s="345"/>
      <c r="H1467" s="447"/>
      <c r="I1467" s="411"/>
      <c r="J1467" s="15" t="s">
        <v>589</v>
      </c>
      <c r="K1467" s="15" t="s">
        <v>589</v>
      </c>
      <c r="L1467" s="408" t="str">
        <f t="shared" si="99"/>
        <v/>
      </c>
      <c r="M1467" s="459" t="str">
        <f t="shared" si="100"/>
        <v/>
      </c>
      <c r="N1467" s="344"/>
      <c r="O1467" s="344"/>
      <c r="P1467" s="82"/>
    </row>
    <row r="1468" spans="3:16" ht="14.25" customHeight="1" x14ac:dyDescent="0.15">
      <c r="C1468" s="362">
        <f t="shared" si="95"/>
        <v>1407</v>
      </c>
      <c r="D1468" s="47" t="str">
        <f t="shared" si="98"/>
        <v/>
      </c>
      <c r="E1468" s="526"/>
      <c r="F1468" s="447"/>
      <c r="G1468" s="345"/>
      <c r="H1468" s="447"/>
      <c r="I1468" s="411"/>
      <c r="J1468" s="15" t="s">
        <v>589</v>
      </c>
      <c r="K1468" s="15" t="s">
        <v>589</v>
      </c>
      <c r="L1468" s="408" t="str">
        <f t="shared" si="99"/>
        <v/>
      </c>
      <c r="M1468" s="459" t="str">
        <f t="shared" si="100"/>
        <v/>
      </c>
      <c r="N1468" s="344"/>
      <c r="O1468" s="344"/>
      <c r="P1468" s="82"/>
    </row>
    <row r="1469" spans="3:16" ht="14.25" customHeight="1" x14ac:dyDescent="0.15">
      <c r="C1469" s="362">
        <f t="shared" si="95"/>
        <v>1408</v>
      </c>
      <c r="D1469" s="47" t="str">
        <f t="shared" si="98"/>
        <v/>
      </c>
      <c r="E1469" s="526"/>
      <c r="F1469" s="447"/>
      <c r="G1469" s="345"/>
      <c r="H1469" s="447"/>
      <c r="I1469" s="411"/>
      <c r="J1469" s="15" t="s">
        <v>589</v>
      </c>
      <c r="K1469" s="15" t="s">
        <v>589</v>
      </c>
      <c r="L1469" s="408" t="str">
        <f t="shared" si="99"/>
        <v/>
      </c>
      <c r="M1469" s="459" t="str">
        <f t="shared" si="100"/>
        <v/>
      </c>
      <c r="N1469" s="344"/>
      <c r="O1469" s="344"/>
      <c r="P1469" s="82"/>
    </row>
    <row r="1470" spans="3:16" ht="14.25" customHeight="1" x14ac:dyDescent="0.15">
      <c r="C1470" s="362">
        <f t="shared" si="95"/>
        <v>1409</v>
      </c>
      <c r="D1470" s="47" t="str">
        <f t="shared" si="98"/>
        <v/>
      </c>
      <c r="E1470" s="526"/>
      <c r="F1470" s="447"/>
      <c r="G1470" s="345"/>
      <c r="H1470" s="447"/>
      <c r="I1470" s="411"/>
      <c r="J1470" s="15" t="s">
        <v>589</v>
      </c>
      <c r="K1470" s="15" t="s">
        <v>589</v>
      </c>
      <c r="L1470" s="408" t="str">
        <f t="shared" si="99"/>
        <v/>
      </c>
      <c r="M1470" s="459" t="str">
        <f t="shared" si="100"/>
        <v/>
      </c>
      <c r="N1470" s="344"/>
      <c r="O1470" s="344"/>
      <c r="P1470" s="82"/>
    </row>
    <row r="1471" spans="3:16" ht="14.25" customHeight="1" x14ac:dyDescent="0.15">
      <c r="C1471" s="362">
        <f t="shared" ref="C1471:C1534" si="101">C1470+1</f>
        <v>1410</v>
      </c>
      <c r="D1471" s="47" t="str">
        <f t="shared" si="98"/>
        <v/>
      </c>
      <c r="E1471" s="526"/>
      <c r="F1471" s="447"/>
      <c r="G1471" s="345"/>
      <c r="H1471" s="447"/>
      <c r="I1471" s="411"/>
      <c r="J1471" s="15" t="s">
        <v>589</v>
      </c>
      <c r="K1471" s="15" t="s">
        <v>589</v>
      </c>
      <c r="L1471" s="408" t="str">
        <f t="shared" si="99"/>
        <v/>
      </c>
      <c r="M1471" s="459" t="str">
        <f t="shared" si="100"/>
        <v/>
      </c>
      <c r="N1471" s="344"/>
      <c r="O1471" s="344"/>
      <c r="P1471" s="82"/>
    </row>
    <row r="1472" spans="3:16" ht="14.25" customHeight="1" x14ac:dyDescent="0.15">
      <c r="C1472" s="362">
        <f t="shared" si="101"/>
        <v>1411</v>
      </c>
      <c r="D1472" s="47" t="str">
        <f t="shared" si="98"/>
        <v/>
      </c>
      <c r="E1472" s="526"/>
      <c r="F1472" s="447"/>
      <c r="G1472" s="345"/>
      <c r="H1472" s="447"/>
      <c r="I1472" s="411"/>
      <c r="J1472" s="15" t="s">
        <v>589</v>
      </c>
      <c r="K1472" s="15" t="s">
        <v>589</v>
      </c>
      <c r="L1472" s="408" t="str">
        <f t="shared" si="99"/>
        <v/>
      </c>
      <c r="M1472" s="459" t="str">
        <f t="shared" si="100"/>
        <v/>
      </c>
      <c r="N1472" s="344"/>
      <c r="O1472" s="344"/>
      <c r="P1472" s="82"/>
    </row>
    <row r="1473" spans="3:16" ht="14.25" customHeight="1" x14ac:dyDescent="0.15">
      <c r="C1473" s="362">
        <f t="shared" si="101"/>
        <v>1412</v>
      </c>
      <c r="D1473" s="47" t="str">
        <f t="shared" si="98"/>
        <v/>
      </c>
      <c r="E1473" s="526"/>
      <c r="F1473" s="447"/>
      <c r="G1473" s="345"/>
      <c r="H1473" s="447"/>
      <c r="I1473" s="411"/>
      <c r="J1473" s="15" t="s">
        <v>589</v>
      </c>
      <c r="K1473" s="15" t="s">
        <v>589</v>
      </c>
      <c r="L1473" s="408" t="str">
        <f t="shared" si="99"/>
        <v/>
      </c>
      <c r="M1473" s="459" t="str">
        <f t="shared" si="100"/>
        <v/>
      </c>
      <c r="N1473" s="344"/>
      <c r="O1473" s="344"/>
      <c r="P1473" s="82"/>
    </row>
    <row r="1474" spans="3:16" ht="14.25" customHeight="1" x14ac:dyDescent="0.15">
      <c r="C1474" s="362">
        <f t="shared" si="101"/>
        <v>1413</v>
      </c>
      <c r="D1474" s="47" t="str">
        <f t="shared" si="98"/>
        <v/>
      </c>
      <c r="E1474" s="526"/>
      <c r="F1474" s="447"/>
      <c r="G1474" s="345"/>
      <c r="H1474" s="447"/>
      <c r="I1474" s="411"/>
      <c r="J1474" s="15" t="s">
        <v>589</v>
      </c>
      <c r="K1474" s="15" t="s">
        <v>589</v>
      </c>
      <c r="L1474" s="408" t="str">
        <f t="shared" si="99"/>
        <v/>
      </c>
      <c r="M1474" s="459" t="str">
        <f t="shared" si="100"/>
        <v/>
      </c>
      <c r="N1474" s="344"/>
      <c r="O1474" s="344"/>
      <c r="P1474" s="82"/>
    </row>
    <row r="1475" spans="3:16" ht="14.25" customHeight="1" x14ac:dyDescent="0.15">
      <c r="C1475" s="362">
        <f t="shared" si="101"/>
        <v>1414</v>
      </c>
      <c r="D1475" s="47" t="str">
        <f t="shared" si="98"/>
        <v/>
      </c>
      <c r="E1475" s="526"/>
      <c r="F1475" s="447"/>
      <c r="G1475" s="345"/>
      <c r="H1475" s="447"/>
      <c r="I1475" s="411"/>
      <c r="J1475" s="15" t="s">
        <v>589</v>
      </c>
      <c r="K1475" s="15" t="s">
        <v>589</v>
      </c>
      <c r="L1475" s="408" t="str">
        <f t="shared" ref="L1475:L1506" si="102">IF(K1475="","",J1475*K1475)</f>
        <v/>
      </c>
      <c r="M1475" s="459" t="str">
        <f t="shared" si="100"/>
        <v/>
      </c>
      <c r="N1475" s="344"/>
      <c r="O1475" s="344"/>
      <c r="P1475" s="82"/>
    </row>
    <row r="1476" spans="3:16" ht="14.25" customHeight="1" x14ac:dyDescent="0.15">
      <c r="C1476" s="362">
        <f t="shared" si="101"/>
        <v>1415</v>
      </c>
      <c r="D1476" s="47" t="str">
        <f t="shared" si="98"/>
        <v/>
      </c>
      <c r="E1476" s="526"/>
      <c r="F1476" s="447"/>
      <c r="G1476" s="345"/>
      <c r="H1476" s="447"/>
      <c r="I1476" s="411"/>
      <c r="J1476" s="15" t="s">
        <v>589</v>
      </c>
      <c r="K1476" s="15" t="s">
        <v>589</v>
      </c>
      <c r="L1476" s="408" t="str">
        <f t="shared" si="102"/>
        <v/>
      </c>
      <c r="M1476" s="459" t="str">
        <f t="shared" si="100"/>
        <v/>
      </c>
      <c r="N1476" s="344"/>
      <c r="O1476" s="344"/>
      <c r="P1476" s="82"/>
    </row>
    <row r="1477" spans="3:16" ht="14.25" customHeight="1" x14ac:dyDescent="0.15">
      <c r="C1477" s="362">
        <f t="shared" si="101"/>
        <v>1416</v>
      </c>
      <c r="D1477" s="47" t="str">
        <f t="shared" si="98"/>
        <v/>
      </c>
      <c r="E1477" s="526"/>
      <c r="F1477" s="447"/>
      <c r="G1477" s="345"/>
      <c r="H1477" s="447"/>
      <c r="I1477" s="411"/>
      <c r="J1477" s="15" t="s">
        <v>589</v>
      </c>
      <c r="K1477" s="15" t="s">
        <v>589</v>
      </c>
      <c r="L1477" s="408" t="str">
        <f t="shared" si="102"/>
        <v/>
      </c>
      <c r="M1477" s="459" t="str">
        <f t="shared" si="100"/>
        <v/>
      </c>
      <c r="N1477" s="344"/>
      <c r="O1477" s="344"/>
      <c r="P1477" s="82"/>
    </row>
    <row r="1478" spans="3:16" ht="14.25" customHeight="1" x14ac:dyDescent="0.15">
      <c r="C1478" s="362">
        <f t="shared" si="101"/>
        <v>1417</v>
      </c>
      <c r="D1478" s="47" t="str">
        <f t="shared" si="98"/>
        <v/>
      </c>
      <c r="E1478" s="526"/>
      <c r="F1478" s="447"/>
      <c r="G1478" s="345"/>
      <c r="H1478" s="447"/>
      <c r="I1478" s="411"/>
      <c r="J1478" s="15" t="s">
        <v>589</v>
      </c>
      <c r="K1478" s="15" t="s">
        <v>589</v>
      </c>
      <c r="L1478" s="408" t="str">
        <f t="shared" si="102"/>
        <v/>
      </c>
      <c r="M1478" s="459" t="str">
        <f t="shared" si="100"/>
        <v/>
      </c>
      <c r="N1478" s="344"/>
      <c r="O1478" s="344"/>
      <c r="P1478" s="82"/>
    </row>
    <row r="1479" spans="3:16" ht="14.25" customHeight="1" x14ac:dyDescent="0.15">
      <c r="C1479" s="362">
        <f t="shared" si="101"/>
        <v>1418</v>
      </c>
      <c r="D1479" s="47" t="str">
        <f t="shared" si="98"/>
        <v/>
      </c>
      <c r="E1479" s="526"/>
      <c r="F1479" s="447"/>
      <c r="G1479" s="345"/>
      <c r="H1479" s="447"/>
      <c r="I1479" s="411"/>
      <c r="J1479" s="15" t="s">
        <v>589</v>
      </c>
      <c r="K1479" s="15" t="s">
        <v>589</v>
      </c>
      <c r="L1479" s="408" t="str">
        <f t="shared" si="102"/>
        <v/>
      </c>
      <c r="M1479" s="459" t="str">
        <f t="shared" si="100"/>
        <v/>
      </c>
      <c r="N1479" s="344"/>
      <c r="O1479" s="344"/>
      <c r="P1479" s="82"/>
    </row>
    <row r="1480" spans="3:16" ht="14.25" customHeight="1" x14ac:dyDescent="0.15">
      <c r="C1480" s="362">
        <f t="shared" si="101"/>
        <v>1419</v>
      </c>
      <c r="D1480" s="47" t="str">
        <f t="shared" si="98"/>
        <v/>
      </c>
      <c r="E1480" s="526"/>
      <c r="F1480" s="447"/>
      <c r="G1480" s="345"/>
      <c r="H1480" s="447"/>
      <c r="I1480" s="411"/>
      <c r="J1480" s="15" t="s">
        <v>589</v>
      </c>
      <c r="K1480" s="15" t="s">
        <v>589</v>
      </c>
      <c r="L1480" s="408" t="str">
        <f t="shared" si="102"/>
        <v/>
      </c>
      <c r="M1480" s="459" t="str">
        <f t="shared" si="100"/>
        <v/>
      </c>
      <c r="N1480" s="344"/>
      <c r="O1480" s="344"/>
      <c r="P1480" s="82"/>
    </row>
    <row r="1481" spans="3:16" ht="14.25" customHeight="1" x14ac:dyDescent="0.15">
      <c r="C1481" s="362">
        <f t="shared" si="101"/>
        <v>1420</v>
      </c>
      <c r="D1481" s="47" t="str">
        <f t="shared" si="98"/>
        <v/>
      </c>
      <c r="E1481" s="526"/>
      <c r="F1481" s="447"/>
      <c r="G1481" s="345"/>
      <c r="H1481" s="447"/>
      <c r="I1481" s="411"/>
      <c r="J1481" s="15" t="s">
        <v>589</v>
      </c>
      <c r="K1481" s="15" t="s">
        <v>589</v>
      </c>
      <c r="L1481" s="408" t="str">
        <f t="shared" si="102"/>
        <v/>
      </c>
      <c r="M1481" s="459" t="str">
        <f t="shared" si="100"/>
        <v/>
      </c>
      <c r="N1481" s="344"/>
      <c r="O1481" s="344"/>
      <c r="P1481" s="82"/>
    </row>
    <row r="1482" spans="3:16" ht="14.25" customHeight="1" x14ac:dyDescent="0.15">
      <c r="C1482" s="362">
        <f t="shared" si="101"/>
        <v>1421</v>
      </c>
      <c r="D1482" s="47" t="str">
        <f t="shared" si="98"/>
        <v/>
      </c>
      <c r="E1482" s="526"/>
      <c r="F1482" s="447"/>
      <c r="G1482" s="345"/>
      <c r="H1482" s="447"/>
      <c r="I1482" s="411"/>
      <c r="J1482" s="15" t="s">
        <v>589</v>
      </c>
      <c r="K1482" s="15" t="s">
        <v>589</v>
      </c>
      <c r="L1482" s="408" t="str">
        <f t="shared" si="102"/>
        <v/>
      </c>
      <c r="M1482" s="459" t="str">
        <f t="shared" si="100"/>
        <v/>
      </c>
      <c r="N1482" s="344"/>
      <c r="O1482" s="344"/>
      <c r="P1482" s="82"/>
    </row>
    <row r="1483" spans="3:16" ht="14.25" customHeight="1" x14ac:dyDescent="0.15">
      <c r="C1483" s="362">
        <f t="shared" si="101"/>
        <v>1422</v>
      </c>
      <c r="D1483" s="47" t="str">
        <f t="shared" si="98"/>
        <v/>
      </c>
      <c r="E1483" s="526"/>
      <c r="F1483" s="447"/>
      <c r="G1483" s="345"/>
      <c r="H1483" s="447"/>
      <c r="I1483" s="411"/>
      <c r="J1483" s="15" t="s">
        <v>589</v>
      </c>
      <c r="K1483" s="15" t="s">
        <v>589</v>
      </c>
      <c r="L1483" s="408" t="str">
        <f t="shared" si="102"/>
        <v/>
      </c>
      <c r="M1483" s="459" t="str">
        <f t="shared" si="100"/>
        <v/>
      </c>
      <c r="N1483" s="344"/>
      <c r="O1483" s="344"/>
      <c r="P1483" s="82"/>
    </row>
    <row r="1484" spans="3:16" ht="14.25" customHeight="1" x14ac:dyDescent="0.15">
      <c r="C1484" s="362">
        <f t="shared" si="101"/>
        <v>1423</v>
      </c>
      <c r="D1484" s="47" t="str">
        <f t="shared" si="98"/>
        <v/>
      </c>
      <c r="E1484" s="526"/>
      <c r="F1484" s="447"/>
      <c r="G1484" s="345"/>
      <c r="H1484" s="447"/>
      <c r="I1484" s="411"/>
      <c r="J1484" s="15" t="s">
        <v>589</v>
      </c>
      <c r="K1484" s="15" t="s">
        <v>589</v>
      </c>
      <c r="L1484" s="408" t="str">
        <f t="shared" si="102"/>
        <v/>
      </c>
      <c r="M1484" s="459" t="str">
        <f t="shared" si="100"/>
        <v/>
      </c>
      <c r="N1484" s="344"/>
      <c r="O1484" s="344"/>
      <c r="P1484" s="82"/>
    </row>
    <row r="1485" spans="3:16" ht="14.25" customHeight="1" x14ac:dyDescent="0.15">
      <c r="C1485" s="362">
        <f t="shared" si="101"/>
        <v>1424</v>
      </c>
      <c r="D1485" s="47" t="str">
        <f t="shared" si="98"/>
        <v/>
      </c>
      <c r="E1485" s="526"/>
      <c r="F1485" s="447"/>
      <c r="G1485" s="345"/>
      <c r="H1485" s="447"/>
      <c r="I1485" s="411"/>
      <c r="J1485" s="15" t="s">
        <v>589</v>
      </c>
      <c r="K1485" s="15" t="s">
        <v>589</v>
      </c>
      <c r="L1485" s="408" t="str">
        <f t="shared" si="102"/>
        <v/>
      </c>
      <c r="M1485" s="459" t="str">
        <f t="shared" si="100"/>
        <v/>
      </c>
      <c r="N1485" s="344"/>
      <c r="O1485" s="344"/>
      <c r="P1485" s="82"/>
    </row>
    <row r="1486" spans="3:16" ht="14.25" customHeight="1" x14ac:dyDescent="0.15">
      <c r="C1486" s="362">
        <f t="shared" si="101"/>
        <v>1425</v>
      </c>
      <c r="D1486" s="47" t="str">
        <f t="shared" si="98"/>
        <v/>
      </c>
      <c r="E1486" s="526"/>
      <c r="F1486" s="447"/>
      <c r="G1486" s="345"/>
      <c r="H1486" s="447"/>
      <c r="I1486" s="411"/>
      <c r="J1486" s="15" t="s">
        <v>589</v>
      </c>
      <c r="K1486" s="15" t="s">
        <v>589</v>
      </c>
      <c r="L1486" s="408" t="str">
        <f t="shared" si="102"/>
        <v/>
      </c>
      <c r="M1486" s="459" t="str">
        <f t="shared" si="100"/>
        <v/>
      </c>
      <c r="N1486" s="344"/>
      <c r="O1486" s="344"/>
      <c r="P1486" s="82"/>
    </row>
    <row r="1487" spans="3:16" ht="14.25" customHeight="1" x14ac:dyDescent="0.15">
      <c r="C1487" s="362">
        <f t="shared" si="101"/>
        <v>1426</v>
      </c>
      <c r="D1487" s="47" t="str">
        <f t="shared" si="98"/>
        <v/>
      </c>
      <c r="E1487" s="526"/>
      <c r="F1487" s="447"/>
      <c r="G1487" s="345"/>
      <c r="H1487" s="447"/>
      <c r="I1487" s="411"/>
      <c r="J1487" s="15" t="s">
        <v>589</v>
      </c>
      <c r="K1487" s="15" t="s">
        <v>589</v>
      </c>
      <c r="L1487" s="408" t="str">
        <f t="shared" si="102"/>
        <v/>
      </c>
      <c r="M1487" s="459" t="str">
        <f t="shared" si="100"/>
        <v/>
      </c>
      <c r="N1487" s="344"/>
      <c r="O1487" s="344"/>
      <c r="P1487" s="82"/>
    </row>
    <row r="1488" spans="3:16" ht="14.25" customHeight="1" x14ac:dyDescent="0.15">
      <c r="C1488" s="362">
        <f t="shared" si="101"/>
        <v>1427</v>
      </c>
      <c r="D1488" s="47" t="str">
        <f t="shared" si="98"/>
        <v/>
      </c>
      <c r="E1488" s="526"/>
      <c r="F1488" s="447"/>
      <c r="G1488" s="345"/>
      <c r="H1488" s="447"/>
      <c r="I1488" s="411"/>
      <c r="J1488" s="15" t="s">
        <v>589</v>
      </c>
      <c r="K1488" s="15" t="s">
        <v>589</v>
      </c>
      <c r="L1488" s="408" t="str">
        <f t="shared" si="102"/>
        <v/>
      </c>
      <c r="M1488" s="459" t="str">
        <f t="shared" si="100"/>
        <v/>
      </c>
      <c r="N1488" s="344"/>
      <c r="O1488" s="344"/>
      <c r="P1488" s="82"/>
    </row>
    <row r="1489" spans="3:16" ht="14.25" customHeight="1" x14ac:dyDescent="0.15">
      <c r="C1489" s="362">
        <f t="shared" si="101"/>
        <v>1428</v>
      </c>
      <c r="D1489" s="47" t="str">
        <f t="shared" si="98"/>
        <v/>
      </c>
      <c r="E1489" s="526"/>
      <c r="F1489" s="447"/>
      <c r="G1489" s="345"/>
      <c r="H1489" s="447"/>
      <c r="I1489" s="411"/>
      <c r="J1489" s="15" t="s">
        <v>589</v>
      </c>
      <c r="K1489" s="15" t="s">
        <v>589</v>
      </c>
      <c r="L1489" s="408" t="str">
        <f t="shared" si="102"/>
        <v/>
      </c>
      <c r="M1489" s="459" t="str">
        <f t="shared" si="100"/>
        <v/>
      </c>
      <c r="N1489" s="344"/>
      <c r="O1489" s="344"/>
      <c r="P1489" s="82"/>
    </row>
    <row r="1490" spans="3:16" ht="14.25" customHeight="1" x14ac:dyDescent="0.15">
      <c r="C1490" s="362">
        <f t="shared" si="101"/>
        <v>1429</v>
      </c>
      <c r="D1490" s="47" t="str">
        <f t="shared" si="98"/>
        <v/>
      </c>
      <c r="E1490" s="526"/>
      <c r="F1490" s="447"/>
      <c r="G1490" s="345"/>
      <c r="H1490" s="447"/>
      <c r="I1490" s="411"/>
      <c r="J1490" s="15" t="s">
        <v>589</v>
      </c>
      <c r="K1490" s="15" t="s">
        <v>589</v>
      </c>
      <c r="L1490" s="408" t="str">
        <f t="shared" si="102"/>
        <v/>
      </c>
      <c r="M1490" s="459" t="str">
        <f t="shared" si="100"/>
        <v/>
      </c>
      <c r="N1490" s="344"/>
      <c r="O1490" s="344"/>
      <c r="P1490" s="82"/>
    </row>
    <row r="1491" spans="3:16" ht="14.25" customHeight="1" x14ac:dyDescent="0.15">
      <c r="C1491" s="362">
        <f t="shared" si="101"/>
        <v>1430</v>
      </c>
      <c r="D1491" s="47" t="str">
        <f t="shared" si="98"/>
        <v/>
      </c>
      <c r="E1491" s="526"/>
      <c r="F1491" s="447"/>
      <c r="G1491" s="345"/>
      <c r="H1491" s="447"/>
      <c r="I1491" s="411"/>
      <c r="J1491" s="15" t="s">
        <v>589</v>
      </c>
      <c r="K1491" s="15" t="s">
        <v>589</v>
      </c>
      <c r="L1491" s="408" t="str">
        <f t="shared" si="102"/>
        <v/>
      </c>
      <c r="M1491" s="459" t="str">
        <f t="shared" si="100"/>
        <v/>
      </c>
      <c r="N1491" s="344"/>
      <c r="O1491" s="344"/>
      <c r="P1491" s="82"/>
    </row>
    <row r="1492" spans="3:16" ht="14.25" customHeight="1" x14ac:dyDescent="0.15">
      <c r="C1492" s="362">
        <f t="shared" si="101"/>
        <v>1431</v>
      </c>
      <c r="D1492" s="47" t="str">
        <f t="shared" si="98"/>
        <v/>
      </c>
      <c r="E1492" s="526"/>
      <c r="F1492" s="447"/>
      <c r="G1492" s="345"/>
      <c r="H1492" s="447"/>
      <c r="I1492" s="411"/>
      <c r="J1492" s="15" t="s">
        <v>589</v>
      </c>
      <c r="K1492" s="15" t="s">
        <v>589</v>
      </c>
      <c r="L1492" s="408" t="str">
        <f t="shared" si="102"/>
        <v/>
      </c>
      <c r="M1492" s="459" t="str">
        <f t="shared" si="100"/>
        <v/>
      </c>
      <c r="N1492" s="344"/>
      <c r="O1492" s="344"/>
      <c r="P1492" s="82"/>
    </row>
    <row r="1493" spans="3:16" ht="14.25" customHeight="1" x14ac:dyDescent="0.15">
      <c r="C1493" s="362">
        <f t="shared" si="101"/>
        <v>1432</v>
      </c>
      <c r="D1493" s="47" t="str">
        <f t="shared" si="98"/>
        <v/>
      </c>
      <c r="E1493" s="526"/>
      <c r="F1493" s="447"/>
      <c r="G1493" s="345"/>
      <c r="H1493" s="447"/>
      <c r="I1493" s="411"/>
      <c r="J1493" s="15" t="s">
        <v>589</v>
      </c>
      <c r="K1493" s="15" t="s">
        <v>589</v>
      </c>
      <c r="L1493" s="408" t="str">
        <f t="shared" si="102"/>
        <v/>
      </c>
      <c r="M1493" s="459" t="str">
        <f t="shared" si="100"/>
        <v/>
      </c>
      <c r="N1493" s="344"/>
      <c r="O1493" s="344"/>
      <c r="P1493" s="82"/>
    </row>
    <row r="1494" spans="3:16" ht="14.25" customHeight="1" x14ac:dyDescent="0.15">
      <c r="C1494" s="362">
        <f t="shared" si="101"/>
        <v>1433</v>
      </c>
      <c r="D1494" s="47" t="str">
        <f t="shared" si="98"/>
        <v/>
      </c>
      <c r="E1494" s="526"/>
      <c r="F1494" s="447"/>
      <c r="G1494" s="345"/>
      <c r="H1494" s="447"/>
      <c r="I1494" s="411"/>
      <c r="J1494" s="15" t="s">
        <v>589</v>
      </c>
      <c r="K1494" s="15" t="s">
        <v>589</v>
      </c>
      <c r="L1494" s="408" t="str">
        <f t="shared" si="102"/>
        <v/>
      </c>
      <c r="M1494" s="459" t="str">
        <f t="shared" si="100"/>
        <v/>
      </c>
      <c r="N1494" s="344"/>
      <c r="O1494" s="344"/>
      <c r="P1494" s="82"/>
    </row>
    <row r="1495" spans="3:16" ht="14.25" customHeight="1" x14ac:dyDescent="0.15">
      <c r="C1495" s="362">
        <f t="shared" si="101"/>
        <v>1434</v>
      </c>
      <c r="D1495" s="47" t="str">
        <f t="shared" si="98"/>
        <v/>
      </c>
      <c r="E1495" s="526"/>
      <c r="F1495" s="447"/>
      <c r="G1495" s="345"/>
      <c r="H1495" s="447"/>
      <c r="I1495" s="411"/>
      <c r="J1495" s="15" t="s">
        <v>589</v>
      </c>
      <c r="K1495" s="15" t="s">
        <v>589</v>
      </c>
      <c r="L1495" s="408" t="str">
        <f t="shared" si="102"/>
        <v/>
      </c>
      <c r="M1495" s="459" t="str">
        <f t="shared" si="100"/>
        <v/>
      </c>
      <c r="N1495" s="344"/>
      <c r="O1495" s="344"/>
      <c r="P1495" s="82"/>
    </row>
    <row r="1496" spans="3:16" ht="14.25" customHeight="1" x14ac:dyDescent="0.15">
      <c r="C1496" s="362">
        <f t="shared" si="101"/>
        <v>1435</v>
      </c>
      <c r="D1496" s="47" t="str">
        <f t="shared" si="98"/>
        <v/>
      </c>
      <c r="E1496" s="526"/>
      <c r="F1496" s="447"/>
      <c r="G1496" s="345"/>
      <c r="H1496" s="447"/>
      <c r="I1496" s="411"/>
      <c r="J1496" s="15" t="s">
        <v>589</v>
      </c>
      <c r="K1496" s="15" t="s">
        <v>589</v>
      </c>
      <c r="L1496" s="408" t="str">
        <f t="shared" si="102"/>
        <v/>
      </c>
      <c r="M1496" s="459" t="str">
        <f t="shared" si="100"/>
        <v/>
      </c>
      <c r="N1496" s="344"/>
      <c r="O1496" s="344"/>
      <c r="P1496" s="82"/>
    </row>
    <row r="1497" spans="3:16" ht="14.25" customHeight="1" x14ac:dyDescent="0.15">
      <c r="C1497" s="362">
        <f t="shared" si="101"/>
        <v>1436</v>
      </c>
      <c r="D1497" s="47" t="str">
        <f t="shared" si="98"/>
        <v/>
      </c>
      <c r="E1497" s="526"/>
      <c r="F1497" s="447"/>
      <c r="G1497" s="345"/>
      <c r="H1497" s="447"/>
      <c r="I1497" s="411"/>
      <c r="J1497" s="15" t="s">
        <v>589</v>
      </c>
      <c r="K1497" s="15" t="s">
        <v>589</v>
      </c>
      <c r="L1497" s="408" t="str">
        <f t="shared" si="102"/>
        <v/>
      </c>
      <c r="M1497" s="459" t="str">
        <f t="shared" si="100"/>
        <v/>
      </c>
      <c r="N1497" s="344"/>
      <c r="O1497" s="344"/>
      <c r="P1497" s="82"/>
    </row>
    <row r="1498" spans="3:16" ht="14.25" customHeight="1" x14ac:dyDescent="0.15">
      <c r="C1498" s="362">
        <f t="shared" si="101"/>
        <v>1437</v>
      </c>
      <c r="D1498" s="47" t="str">
        <f t="shared" si="98"/>
        <v/>
      </c>
      <c r="E1498" s="526"/>
      <c r="F1498" s="447"/>
      <c r="G1498" s="345"/>
      <c r="H1498" s="447"/>
      <c r="I1498" s="411"/>
      <c r="J1498" s="15" t="s">
        <v>589</v>
      </c>
      <c r="K1498" s="15" t="s">
        <v>589</v>
      </c>
      <c r="L1498" s="408" t="str">
        <f t="shared" si="102"/>
        <v/>
      </c>
      <c r="M1498" s="459" t="str">
        <f t="shared" si="100"/>
        <v/>
      </c>
      <c r="N1498" s="344"/>
      <c r="O1498" s="344"/>
      <c r="P1498" s="82"/>
    </row>
    <row r="1499" spans="3:16" ht="14.25" customHeight="1" x14ac:dyDescent="0.15">
      <c r="C1499" s="362">
        <f t="shared" si="101"/>
        <v>1438</v>
      </c>
      <c r="D1499" s="47" t="str">
        <f t="shared" si="98"/>
        <v/>
      </c>
      <c r="E1499" s="526"/>
      <c r="F1499" s="447"/>
      <c r="G1499" s="345"/>
      <c r="H1499" s="447"/>
      <c r="I1499" s="411"/>
      <c r="J1499" s="15" t="s">
        <v>589</v>
      </c>
      <c r="K1499" s="15" t="s">
        <v>589</v>
      </c>
      <c r="L1499" s="408" t="str">
        <f t="shared" si="102"/>
        <v/>
      </c>
      <c r="M1499" s="459" t="str">
        <f t="shared" si="100"/>
        <v/>
      </c>
      <c r="N1499" s="344"/>
      <c r="O1499" s="344"/>
      <c r="P1499" s="82"/>
    </row>
    <row r="1500" spans="3:16" ht="14.25" customHeight="1" x14ac:dyDescent="0.15">
      <c r="C1500" s="362">
        <f t="shared" si="101"/>
        <v>1439</v>
      </c>
      <c r="D1500" s="47" t="str">
        <f t="shared" si="98"/>
        <v/>
      </c>
      <c r="E1500" s="526"/>
      <c r="F1500" s="447"/>
      <c r="G1500" s="345"/>
      <c r="H1500" s="447"/>
      <c r="I1500" s="411"/>
      <c r="J1500" s="15" t="s">
        <v>589</v>
      </c>
      <c r="K1500" s="15" t="s">
        <v>589</v>
      </c>
      <c r="L1500" s="408" t="str">
        <f t="shared" si="102"/>
        <v/>
      </c>
      <c r="M1500" s="459" t="str">
        <f t="shared" si="100"/>
        <v/>
      </c>
      <c r="N1500" s="344"/>
      <c r="O1500" s="344"/>
      <c r="P1500" s="82"/>
    </row>
    <row r="1501" spans="3:16" ht="14.25" customHeight="1" x14ac:dyDescent="0.15">
      <c r="C1501" s="362">
        <f t="shared" si="101"/>
        <v>1440</v>
      </c>
      <c r="D1501" s="47" t="str">
        <f t="shared" si="98"/>
        <v/>
      </c>
      <c r="E1501" s="526"/>
      <c r="F1501" s="447"/>
      <c r="G1501" s="345"/>
      <c r="H1501" s="447"/>
      <c r="I1501" s="411"/>
      <c r="J1501" s="15" t="s">
        <v>589</v>
      </c>
      <c r="K1501" s="15" t="s">
        <v>589</v>
      </c>
      <c r="L1501" s="408" t="str">
        <f t="shared" si="102"/>
        <v/>
      </c>
      <c r="M1501" s="459" t="str">
        <f t="shared" si="100"/>
        <v/>
      </c>
      <c r="N1501" s="344"/>
      <c r="O1501" s="344"/>
      <c r="P1501" s="82"/>
    </row>
    <row r="1502" spans="3:16" ht="14.25" customHeight="1" x14ac:dyDescent="0.15">
      <c r="C1502" s="362">
        <f t="shared" si="101"/>
        <v>1441</v>
      </c>
      <c r="D1502" s="47" t="str">
        <f t="shared" si="98"/>
        <v/>
      </c>
      <c r="E1502" s="526"/>
      <c r="F1502" s="447"/>
      <c r="G1502" s="345"/>
      <c r="H1502" s="447"/>
      <c r="I1502" s="411"/>
      <c r="J1502" s="15" t="s">
        <v>589</v>
      </c>
      <c r="K1502" s="15" t="s">
        <v>589</v>
      </c>
      <c r="L1502" s="408" t="str">
        <f t="shared" si="102"/>
        <v/>
      </c>
      <c r="M1502" s="459" t="str">
        <f t="shared" si="100"/>
        <v/>
      </c>
      <c r="N1502" s="344"/>
      <c r="O1502" s="344"/>
      <c r="P1502" s="82"/>
    </row>
    <row r="1503" spans="3:16" ht="14.25" customHeight="1" x14ac:dyDescent="0.15">
      <c r="C1503" s="362">
        <f t="shared" si="101"/>
        <v>1442</v>
      </c>
      <c r="D1503" s="47" t="str">
        <f t="shared" si="98"/>
        <v/>
      </c>
      <c r="E1503" s="526"/>
      <c r="F1503" s="447"/>
      <c r="G1503" s="345"/>
      <c r="H1503" s="447"/>
      <c r="I1503" s="411"/>
      <c r="J1503" s="15" t="s">
        <v>589</v>
      </c>
      <c r="K1503" s="15" t="s">
        <v>589</v>
      </c>
      <c r="L1503" s="408" t="str">
        <f t="shared" si="102"/>
        <v/>
      </c>
      <c r="M1503" s="459" t="str">
        <f t="shared" si="100"/>
        <v/>
      </c>
      <c r="N1503" s="344"/>
      <c r="O1503" s="344"/>
      <c r="P1503" s="82"/>
    </row>
    <row r="1504" spans="3:16" ht="14.25" customHeight="1" x14ac:dyDescent="0.15">
      <c r="C1504" s="362">
        <f t="shared" si="101"/>
        <v>1443</v>
      </c>
      <c r="D1504" s="47" t="str">
        <f t="shared" si="98"/>
        <v/>
      </c>
      <c r="E1504" s="526"/>
      <c r="F1504" s="447"/>
      <c r="G1504" s="345"/>
      <c r="H1504" s="447"/>
      <c r="I1504" s="411"/>
      <c r="J1504" s="15" t="s">
        <v>589</v>
      </c>
      <c r="K1504" s="15" t="s">
        <v>589</v>
      </c>
      <c r="L1504" s="408" t="str">
        <f t="shared" si="102"/>
        <v/>
      </c>
      <c r="M1504" s="459" t="str">
        <f t="shared" si="100"/>
        <v/>
      </c>
      <c r="N1504" s="344"/>
      <c r="O1504" s="344"/>
      <c r="P1504" s="82"/>
    </row>
    <row r="1505" spans="3:16" ht="14.25" customHeight="1" x14ac:dyDescent="0.15">
      <c r="C1505" s="362">
        <f t="shared" si="101"/>
        <v>1444</v>
      </c>
      <c r="D1505" s="47" t="str">
        <f t="shared" si="98"/>
        <v/>
      </c>
      <c r="E1505" s="526"/>
      <c r="F1505" s="447"/>
      <c r="G1505" s="345"/>
      <c r="H1505" s="447"/>
      <c r="I1505" s="411"/>
      <c r="J1505" s="15" t="s">
        <v>589</v>
      </c>
      <c r="K1505" s="15" t="s">
        <v>589</v>
      </c>
      <c r="L1505" s="408" t="str">
        <f t="shared" si="102"/>
        <v/>
      </c>
      <c r="M1505" s="459" t="str">
        <f t="shared" si="100"/>
        <v/>
      </c>
      <c r="N1505" s="344"/>
      <c r="O1505" s="344"/>
      <c r="P1505" s="82"/>
    </row>
    <row r="1506" spans="3:16" ht="14.25" customHeight="1" x14ac:dyDescent="0.15">
      <c r="C1506" s="362">
        <f t="shared" si="101"/>
        <v>1445</v>
      </c>
      <c r="D1506" s="47" t="str">
        <f t="shared" si="98"/>
        <v/>
      </c>
      <c r="E1506" s="526"/>
      <c r="F1506" s="447"/>
      <c r="G1506" s="345"/>
      <c r="H1506" s="447"/>
      <c r="I1506" s="411"/>
      <c r="J1506" s="15" t="s">
        <v>589</v>
      </c>
      <c r="K1506" s="15" t="s">
        <v>589</v>
      </c>
      <c r="L1506" s="408" t="str">
        <f t="shared" si="102"/>
        <v/>
      </c>
      <c r="M1506" s="459" t="str">
        <f t="shared" si="100"/>
        <v/>
      </c>
      <c r="N1506" s="344"/>
      <c r="O1506" s="344"/>
      <c r="P1506" s="82"/>
    </row>
    <row r="1507" spans="3:16" ht="14.25" customHeight="1" x14ac:dyDescent="0.15">
      <c r="C1507" s="362">
        <f t="shared" si="101"/>
        <v>1446</v>
      </c>
      <c r="D1507" s="47" t="str">
        <f t="shared" ref="D1507:D1570" si="103">IF(E1507="","",IF(E1507&lt;=$W$2,"○",""))</f>
        <v/>
      </c>
      <c r="E1507" s="526"/>
      <c r="F1507" s="447"/>
      <c r="G1507" s="345"/>
      <c r="H1507" s="447"/>
      <c r="I1507" s="411"/>
      <c r="J1507" s="15" t="s">
        <v>589</v>
      </c>
      <c r="K1507" s="15" t="s">
        <v>589</v>
      </c>
      <c r="L1507" s="408" t="str">
        <f t="shared" ref="L1507:L1538" si="104">IF(K1507="","",J1507*K1507)</f>
        <v/>
      </c>
      <c r="M1507" s="459" t="str">
        <f t="shared" ref="M1507:M1570" si="105">IF(I1507="","",IF(HLOOKUP(I1507,$U$5:$AI$7,2,FALSE)&gt;=0.8,"○",""))</f>
        <v/>
      </c>
      <c r="N1507" s="344"/>
      <c r="O1507" s="344"/>
      <c r="P1507" s="82"/>
    </row>
    <row r="1508" spans="3:16" ht="14.25" customHeight="1" x14ac:dyDescent="0.15">
      <c r="C1508" s="362">
        <f t="shared" si="101"/>
        <v>1447</v>
      </c>
      <c r="D1508" s="47" t="str">
        <f t="shared" si="103"/>
        <v/>
      </c>
      <c r="E1508" s="526"/>
      <c r="F1508" s="447"/>
      <c r="G1508" s="345"/>
      <c r="H1508" s="447"/>
      <c r="I1508" s="411"/>
      <c r="J1508" s="15" t="s">
        <v>589</v>
      </c>
      <c r="K1508" s="15" t="s">
        <v>589</v>
      </c>
      <c r="L1508" s="408" t="str">
        <f t="shared" si="104"/>
        <v/>
      </c>
      <c r="M1508" s="459" t="str">
        <f t="shared" si="105"/>
        <v/>
      </c>
      <c r="N1508" s="344"/>
      <c r="O1508" s="344"/>
      <c r="P1508" s="82"/>
    </row>
    <row r="1509" spans="3:16" ht="14.25" customHeight="1" x14ac:dyDescent="0.15">
      <c r="C1509" s="362">
        <f t="shared" si="101"/>
        <v>1448</v>
      </c>
      <c r="D1509" s="47" t="str">
        <f t="shared" si="103"/>
        <v/>
      </c>
      <c r="E1509" s="526"/>
      <c r="F1509" s="447"/>
      <c r="G1509" s="345"/>
      <c r="H1509" s="447"/>
      <c r="I1509" s="411"/>
      <c r="J1509" s="15" t="s">
        <v>589</v>
      </c>
      <c r="K1509" s="15" t="s">
        <v>589</v>
      </c>
      <c r="L1509" s="408" t="str">
        <f t="shared" si="104"/>
        <v/>
      </c>
      <c r="M1509" s="459" t="str">
        <f t="shared" si="105"/>
        <v/>
      </c>
      <c r="N1509" s="344"/>
      <c r="O1509" s="344"/>
      <c r="P1509" s="82"/>
    </row>
    <row r="1510" spans="3:16" ht="14.25" customHeight="1" x14ac:dyDescent="0.15">
      <c r="C1510" s="362">
        <f t="shared" si="101"/>
        <v>1449</v>
      </c>
      <c r="D1510" s="47" t="str">
        <f t="shared" si="103"/>
        <v/>
      </c>
      <c r="E1510" s="526"/>
      <c r="F1510" s="447"/>
      <c r="G1510" s="345"/>
      <c r="H1510" s="447"/>
      <c r="I1510" s="411"/>
      <c r="J1510" s="15" t="s">
        <v>589</v>
      </c>
      <c r="K1510" s="15" t="s">
        <v>589</v>
      </c>
      <c r="L1510" s="408" t="str">
        <f t="shared" si="104"/>
        <v/>
      </c>
      <c r="M1510" s="459" t="str">
        <f t="shared" si="105"/>
        <v/>
      </c>
      <c r="N1510" s="344"/>
      <c r="O1510" s="344"/>
      <c r="P1510" s="82"/>
    </row>
    <row r="1511" spans="3:16" ht="14.25" customHeight="1" x14ac:dyDescent="0.15">
      <c r="C1511" s="362">
        <f t="shared" si="101"/>
        <v>1450</v>
      </c>
      <c r="D1511" s="47" t="str">
        <f t="shared" si="103"/>
        <v/>
      </c>
      <c r="E1511" s="526"/>
      <c r="F1511" s="447"/>
      <c r="G1511" s="345"/>
      <c r="H1511" s="447"/>
      <c r="I1511" s="411"/>
      <c r="J1511" s="15" t="s">
        <v>589</v>
      </c>
      <c r="K1511" s="15" t="s">
        <v>589</v>
      </c>
      <c r="L1511" s="408" t="str">
        <f t="shared" si="104"/>
        <v/>
      </c>
      <c r="M1511" s="459" t="str">
        <f t="shared" si="105"/>
        <v/>
      </c>
      <c r="N1511" s="344"/>
      <c r="O1511" s="344"/>
      <c r="P1511" s="82"/>
    </row>
    <row r="1512" spans="3:16" ht="14.25" customHeight="1" x14ac:dyDescent="0.15">
      <c r="C1512" s="362">
        <f t="shared" si="101"/>
        <v>1451</v>
      </c>
      <c r="D1512" s="47" t="str">
        <f t="shared" si="103"/>
        <v/>
      </c>
      <c r="E1512" s="526"/>
      <c r="F1512" s="447"/>
      <c r="G1512" s="345"/>
      <c r="H1512" s="447"/>
      <c r="I1512" s="411"/>
      <c r="J1512" s="15" t="s">
        <v>589</v>
      </c>
      <c r="K1512" s="15" t="s">
        <v>589</v>
      </c>
      <c r="L1512" s="408" t="str">
        <f t="shared" si="104"/>
        <v/>
      </c>
      <c r="M1512" s="459" t="str">
        <f t="shared" si="105"/>
        <v/>
      </c>
      <c r="N1512" s="344"/>
      <c r="O1512" s="344"/>
      <c r="P1512" s="82"/>
    </row>
    <row r="1513" spans="3:16" ht="14.25" customHeight="1" x14ac:dyDescent="0.15">
      <c r="C1513" s="362">
        <f t="shared" si="101"/>
        <v>1452</v>
      </c>
      <c r="D1513" s="47" t="str">
        <f t="shared" si="103"/>
        <v/>
      </c>
      <c r="E1513" s="526"/>
      <c r="F1513" s="447"/>
      <c r="G1513" s="345"/>
      <c r="H1513" s="447"/>
      <c r="I1513" s="411"/>
      <c r="J1513" s="15" t="s">
        <v>589</v>
      </c>
      <c r="K1513" s="15" t="s">
        <v>589</v>
      </c>
      <c r="L1513" s="408" t="str">
        <f t="shared" si="104"/>
        <v/>
      </c>
      <c r="M1513" s="459" t="str">
        <f t="shared" si="105"/>
        <v/>
      </c>
      <c r="N1513" s="344"/>
      <c r="O1513" s="344"/>
      <c r="P1513" s="82"/>
    </row>
    <row r="1514" spans="3:16" ht="14.25" customHeight="1" x14ac:dyDescent="0.15">
      <c r="C1514" s="362">
        <f t="shared" si="101"/>
        <v>1453</v>
      </c>
      <c r="D1514" s="47" t="str">
        <f t="shared" si="103"/>
        <v/>
      </c>
      <c r="E1514" s="526"/>
      <c r="F1514" s="447"/>
      <c r="G1514" s="345"/>
      <c r="H1514" s="447"/>
      <c r="I1514" s="411"/>
      <c r="J1514" s="15" t="s">
        <v>589</v>
      </c>
      <c r="K1514" s="15" t="s">
        <v>589</v>
      </c>
      <c r="L1514" s="408" t="str">
        <f t="shared" si="104"/>
        <v/>
      </c>
      <c r="M1514" s="459" t="str">
        <f t="shared" si="105"/>
        <v/>
      </c>
      <c r="N1514" s="344"/>
      <c r="O1514" s="344"/>
      <c r="P1514" s="82"/>
    </row>
    <row r="1515" spans="3:16" ht="14.25" customHeight="1" x14ac:dyDescent="0.15">
      <c r="C1515" s="362">
        <f t="shared" si="101"/>
        <v>1454</v>
      </c>
      <c r="D1515" s="47" t="str">
        <f t="shared" si="103"/>
        <v/>
      </c>
      <c r="E1515" s="526"/>
      <c r="F1515" s="447"/>
      <c r="G1515" s="345"/>
      <c r="H1515" s="447"/>
      <c r="I1515" s="411"/>
      <c r="J1515" s="15" t="s">
        <v>589</v>
      </c>
      <c r="K1515" s="15" t="s">
        <v>589</v>
      </c>
      <c r="L1515" s="408" t="str">
        <f t="shared" si="104"/>
        <v/>
      </c>
      <c r="M1515" s="459" t="str">
        <f t="shared" si="105"/>
        <v/>
      </c>
      <c r="N1515" s="344"/>
      <c r="O1515" s="344"/>
      <c r="P1515" s="82"/>
    </row>
    <row r="1516" spans="3:16" ht="14.25" customHeight="1" x14ac:dyDescent="0.15">
      <c r="C1516" s="362">
        <f t="shared" si="101"/>
        <v>1455</v>
      </c>
      <c r="D1516" s="47" t="str">
        <f t="shared" si="103"/>
        <v/>
      </c>
      <c r="E1516" s="526"/>
      <c r="F1516" s="447"/>
      <c r="G1516" s="345"/>
      <c r="H1516" s="447"/>
      <c r="I1516" s="411"/>
      <c r="J1516" s="15" t="s">
        <v>589</v>
      </c>
      <c r="K1516" s="15" t="s">
        <v>589</v>
      </c>
      <c r="L1516" s="408" t="str">
        <f t="shared" si="104"/>
        <v/>
      </c>
      <c r="M1516" s="459" t="str">
        <f t="shared" si="105"/>
        <v/>
      </c>
      <c r="N1516" s="344"/>
      <c r="O1516" s="344"/>
      <c r="P1516" s="82"/>
    </row>
    <row r="1517" spans="3:16" ht="14.25" customHeight="1" x14ac:dyDescent="0.15">
      <c r="C1517" s="362">
        <f t="shared" si="101"/>
        <v>1456</v>
      </c>
      <c r="D1517" s="47" t="str">
        <f t="shared" si="103"/>
        <v/>
      </c>
      <c r="E1517" s="526"/>
      <c r="F1517" s="447"/>
      <c r="G1517" s="345"/>
      <c r="H1517" s="447"/>
      <c r="I1517" s="411"/>
      <c r="J1517" s="15" t="s">
        <v>589</v>
      </c>
      <c r="K1517" s="15" t="s">
        <v>589</v>
      </c>
      <c r="L1517" s="408" t="str">
        <f t="shared" si="104"/>
        <v/>
      </c>
      <c r="M1517" s="459" t="str">
        <f t="shared" si="105"/>
        <v/>
      </c>
      <c r="N1517" s="344"/>
      <c r="O1517" s="344"/>
      <c r="P1517" s="82"/>
    </row>
    <row r="1518" spans="3:16" ht="14.25" customHeight="1" x14ac:dyDescent="0.15">
      <c r="C1518" s="362">
        <f t="shared" si="101"/>
        <v>1457</v>
      </c>
      <c r="D1518" s="47" t="str">
        <f t="shared" si="103"/>
        <v/>
      </c>
      <c r="E1518" s="526"/>
      <c r="F1518" s="447"/>
      <c r="G1518" s="345"/>
      <c r="H1518" s="447"/>
      <c r="I1518" s="411"/>
      <c r="J1518" s="15" t="s">
        <v>589</v>
      </c>
      <c r="K1518" s="15" t="s">
        <v>589</v>
      </c>
      <c r="L1518" s="408" t="str">
        <f t="shared" si="104"/>
        <v/>
      </c>
      <c r="M1518" s="459" t="str">
        <f t="shared" si="105"/>
        <v/>
      </c>
      <c r="N1518" s="344"/>
      <c r="O1518" s="344"/>
      <c r="P1518" s="82"/>
    </row>
    <row r="1519" spans="3:16" ht="14.25" customHeight="1" x14ac:dyDescent="0.15">
      <c r="C1519" s="362">
        <f t="shared" si="101"/>
        <v>1458</v>
      </c>
      <c r="D1519" s="47" t="str">
        <f t="shared" si="103"/>
        <v/>
      </c>
      <c r="E1519" s="526"/>
      <c r="F1519" s="447"/>
      <c r="G1519" s="345"/>
      <c r="H1519" s="447"/>
      <c r="I1519" s="411"/>
      <c r="J1519" s="15" t="s">
        <v>589</v>
      </c>
      <c r="K1519" s="15" t="s">
        <v>589</v>
      </c>
      <c r="L1519" s="408" t="str">
        <f t="shared" si="104"/>
        <v/>
      </c>
      <c r="M1519" s="459" t="str">
        <f t="shared" si="105"/>
        <v/>
      </c>
      <c r="N1519" s="344"/>
      <c r="O1519" s="344"/>
      <c r="P1519" s="82"/>
    </row>
    <row r="1520" spans="3:16" ht="14.25" customHeight="1" x14ac:dyDescent="0.15">
      <c r="C1520" s="362">
        <f t="shared" si="101"/>
        <v>1459</v>
      </c>
      <c r="D1520" s="47" t="str">
        <f t="shared" si="103"/>
        <v/>
      </c>
      <c r="E1520" s="526"/>
      <c r="F1520" s="447"/>
      <c r="G1520" s="345"/>
      <c r="H1520" s="447"/>
      <c r="I1520" s="411"/>
      <c r="J1520" s="15" t="s">
        <v>589</v>
      </c>
      <c r="K1520" s="15" t="s">
        <v>589</v>
      </c>
      <c r="L1520" s="408" t="str">
        <f t="shared" si="104"/>
        <v/>
      </c>
      <c r="M1520" s="459" t="str">
        <f t="shared" si="105"/>
        <v/>
      </c>
      <c r="N1520" s="344"/>
      <c r="O1520" s="344"/>
      <c r="P1520" s="82"/>
    </row>
    <row r="1521" spans="3:16" ht="14.25" customHeight="1" x14ac:dyDescent="0.15">
      <c r="C1521" s="362">
        <f t="shared" si="101"/>
        <v>1460</v>
      </c>
      <c r="D1521" s="47" t="str">
        <f t="shared" si="103"/>
        <v/>
      </c>
      <c r="E1521" s="526"/>
      <c r="F1521" s="447"/>
      <c r="G1521" s="345"/>
      <c r="H1521" s="447"/>
      <c r="I1521" s="411"/>
      <c r="J1521" s="15" t="s">
        <v>589</v>
      </c>
      <c r="K1521" s="15" t="s">
        <v>589</v>
      </c>
      <c r="L1521" s="408" t="str">
        <f t="shared" si="104"/>
        <v/>
      </c>
      <c r="M1521" s="459" t="str">
        <f t="shared" si="105"/>
        <v/>
      </c>
      <c r="N1521" s="344"/>
      <c r="O1521" s="344"/>
      <c r="P1521" s="82"/>
    </row>
    <row r="1522" spans="3:16" ht="14.25" customHeight="1" x14ac:dyDescent="0.15">
      <c r="C1522" s="362">
        <f t="shared" si="101"/>
        <v>1461</v>
      </c>
      <c r="D1522" s="47" t="str">
        <f t="shared" si="103"/>
        <v/>
      </c>
      <c r="E1522" s="526"/>
      <c r="F1522" s="447"/>
      <c r="G1522" s="345"/>
      <c r="H1522" s="447"/>
      <c r="I1522" s="411"/>
      <c r="J1522" s="15" t="s">
        <v>589</v>
      </c>
      <c r="K1522" s="15" t="s">
        <v>589</v>
      </c>
      <c r="L1522" s="408" t="str">
        <f t="shared" si="104"/>
        <v/>
      </c>
      <c r="M1522" s="459" t="str">
        <f t="shared" si="105"/>
        <v/>
      </c>
      <c r="N1522" s="344"/>
      <c r="O1522" s="344"/>
      <c r="P1522" s="82"/>
    </row>
    <row r="1523" spans="3:16" ht="14.25" customHeight="1" x14ac:dyDescent="0.15">
      <c r="C1523" s="362">
        <f t="shared" si="101"/>
        <v>1462</v>
      </c>
      <c r="D1523" s="47" t="str">
        <f t="shared" si="103"/>
        <v/>
      </c>
      <c r="E1523" s="526"/>
      <c r="F1523" s="447"/>
      <c r="G1523" s="345"/>
      <c r="H1523" s="447"/>
      <c r="I1523" s="411"/>
      <c r="J1523" s="15" t="s">
        <v>589</v>
      </c>
      <c r="K1523" s="15" t="s">
        <v>589</v>
      </c>
      <c r="L1523" s="408" t="str">
        <f t="shared" si="104"/>
        <v/>
      </c>
      <c r="M1523" s="459" t="str">
        <f t="shared" si="105"/>
        <v/>
      </c>
      <c r="N1523" s="344"/>
      <c r="O1523" s="344"/>
      <c r="P1523" s="82"/>
    </row>
    <row r="1524" spans="3:16" ht="14.25" customHeight="1" x14ac:dyDescent="0.15">
      <c r="C1524" s="362">
        <f t="shared" si="101"/>
        <v>1463</v>
      </c>
      <c r="D1524" s="47" t="str">
        <f t="shared" si="103"/>
        <v/>
      </c>
      <c r="E1524" s="526"/>
      <c r="F1524" s="447"/>
      <c r="G1524" s="345"/>
      <c r="H1524" s="447"/>
      <c r="I1524" s="411"/>
      <c r="J1524" s="15" t="s">
        <v>589</v>
      </c>
      <c r="K1524" s="15" t="s">
        <v>589</v>
      </c>
      <c r="L1524" s="408" t="str">
        <f t="shared" si="104"/>
        <v/>
      </c>
      <c r="M1524" s="459" t="str">
        <f t="shared" si="105"/>
        <v/>
      </c>
      <c r="N1524" s="344"/>
      <c r="O1524" s="344"/>
      <c r="P1524" s="82"/>
    </row>
    <row r="1525" spans="3:16" ht="14.25" customHeight="1" x14ac:dyDescent="0.15">
      <c r="C1525" s="362">
        <f t="shared" si="101"/>
        <v>1464</v>
      </c>
      <c r="D1525" s="47" t="str">
        <f t="shared" si="103"/>
        <v/>
      </c>
      <c r="E1525" s="526"/>
      <c r="F1525" s="447"/>
      <c r="G1525" s="345"/>
      <c r="H1525" s="447"/>
      <c r="I1525" s="411"/>
      <c r="J1525" s="15" t="s">
        <v>589</v>
      </c>
      <c r="K1525" s="15" t="s">
        <v>589</v>
      </c>
      <c r="L1525" s="408" t="str">
        <f t="shared" si="104"/>
        <v/>
      </c>
      <c r="M1525" s="459" t="str">
        <f t="shared" si="105"/>
        <v/>
      </c>
      <c r="N1525" s="344"/>
      <c r="O1525" s="344"/>
      <c r="P1525" s="82"/>
    </row>
    <row r="1526" spans="3:16" ht="14.25" customHeight="1" x14ac:dyDescent="0.15">
      <c r="C1526" s="362">
        <f t="shared" si="101"/>
        <v>1465</v>
      </c>
      <c r="D1526" s="47" t="str">
        <f t="shared" si="103"/>
        <v/>
      </c>
      <c r="E1526" s="526"/>
      <c r="F1526" s="447"/>
      <c r="G1526" s="345"/>
      <c r="H1526" s="447"/>
      <c r="I1526" s="411"/>
      <c r="J1526" s="15" t="s">
        <v>589</v>
      </c>
      <c r="K1526" s="15" t="s">
        <v>589</v>
      </c>
      <c r="L1526" s="408" t="str">
        <f t="shared" si="104"/>
        <v/>
      </c>
      <c r="M1526" s="459" t="str">
        <f t="shared" si="105"/>
        <v/>
      </c>
      <c r="N1526" s="344"/>
      <c r="O1526" s="344"/>
      <c r="P1526" s="82"/>
    </row>
    <row r="1527" spans="3:16" ht="14.25" customHeight="1" x14ac:dyDescent="0.15">
      <c r="C1527" s="362">
        <f t="shared" si="101"/>
        <v>1466</v>
      </c>
      <c r="D1527" s="47" t="str">
        <f t="shared" si="103"/>
        <v/>
      </c>
      <c r="E1527" s="526"/>
      <c r="F1527" s="447"/>
      <c r="G1527" s="345"/>
      <c r="H1527" s="447"/>
      <c r="I1527" s="411"/>
      <c r="J1527" s="15" t="s">
        <v>589</v>
      </c>
      <c r="K1527" s="15" t="s">
        <v>589</v>
      </c>
      <c r="L1527" s="408" t="str">
        <f t="shared" si="104"/>
        <v/>
      </c>
      <c r="M1527" s="459" t="str">
        <f t="shared" si="105"/>
        <v/>
      </c>
      <c r="N1527" s="344"/>
      <c r="O1527" s="344"/>
      <c r="P1527" s="82"/>
    </row>
    <row r="1528" spans="3:16" ht="14.25" customHeight="1" x14ac:dyDescent="0.15">
      <c r="C1528" s="362">
        <f t="shared" si="101"/>
        <v>1467</v>
      </c>
      <c r="D1528" s="47" t="str">
        <f t="shared" si="103"/>
        <v/>
      </c>
      <c r="E1528" s="526"/>
      <c r="F1528" s="447"/>
      <c r="G1528" s="345"/>
      <c r="H1528" s="447"/>
      <c r="I1528" s="411"/>
      <c r="J1528" s="15" t="s">
        <v>589</v>
      </c>
      <c r="K1528" s="15" t="s">
        <v>589</v>
      </c>
      <c r="L1528" s="408" t="str">
        <f t="shared" si="104"/>
        <v/>
      </c>
      <c r="M1528" s="459" t="str">
        <f t="shared" si="105"/>
        <v/>
      </c>
      <c r="N1528" s="344"/>
      <c r="O1528" s="344"/>
      <c r="P1528" s="82"/>
    </row>
    <row r="1529" spans="3:16" ht="14.25" customHeight="1" x14ac:dyDescent="0.15">
      <c r="C1529" s="362">
        <f t="shared" si="101"/>
        <v>1468</v>
      </c>
      <c r="D1529" s="47" t="str">
        <f t="shared" si="103"/>
        <v/>
      </c>
      <c r="E1529" s="526"/>
      <c r="F1529" s="447"/>
      <c r="G1529" s="345"/>
      <c r="H1529" s="447"/>
      <c r="I1529" s="411"/>
      <c r="J1529" s="15" t="s">
        <v>589</v>
      </c>
      <c r="K1529" s="15" t="s">
        <v>589</v>
      </c>
      <c r="L1529" s="408" t="str">
        <f t="shared" si="104"/>
        <v/>
      </c>
      <c r="M1529" s="459" t="str">
        <f t="shared" si="105"/>
        <v/>
      </c>
      <c r="N1529" s="344"/>
      <c r="O1529" s="344"/>
      <c r="P1529" s="82"/>
    </row>
    <row r="1530" spans="3:16" ht="14.25" customHeight="1" x14ac:dyDescent="0.15">
      <c r="C1530" s="362">
        <f t="shared" si="101"/>
        <v>1469</v>
      </c>
      <c r="D1530" s="47" t="str">
        <f t="shared" si="103"/>
        <v/>
      </c>
      <c r="E1530" s="526"/>
      <c r="F1530" s="447"/>
      <c r="G1530" s="345"/>
      <c r="H1530" s="447"/>
      <c r="I1530" s="411"/>
      <c r="J1530" s="15" t="s">
        <v>589</v>
      </c>
      <c r="K1530" s="15" t="s">
        <v>589</v>
      </c>
      <c r="L1530" s="408" t="str">
        <f t="shared" si="104"/>
        <v/>
      </c>
      <c r="M1530" s="459" t="str">
        <f t="shared" si="105"/>
        <v/>
      </c>
      <c r="N1530" s="344"/>
      <c r="O1530" s="344"/>
      <c r="P1530" s="82"/>
    </row>
    <row r="1531" spans="3:16" ht="14.25" customHeight="1" x14ac:dyDescent="0.15">
      <c r="C1531" s="362">
        <f t="shared" si="101"/>
        <v>1470</v>
      </c>
      <c r="D1531" s="47" t="str">
        <f t="shared" si="103"/>
        <v/>
      </c>
      <c r="E1531" s="526"/>
      <c r="F1531" s="447"/>
      <c r="G1531" s="345"/>
      <c r="H1531" s="447"/>
      <c r="I1531" s="411"/>
      <c r="J1531" s="15" t="s">
        <v>589</v>
      </c>
      <c r="K1531" s="15" t="s">
        <v>589</v>
      </c>
      <c r="L1531" s="408" t="str">
        <f t="shared" si="104"/>
        <v/>
      </c>
      <c r="M1531" s="459" t="str">
        <f t="shared" si="105"/>
        <v/>
      </c>
      <c r="N1531" s="344"/>
      <c r="O1531" s="344"/>
      <c r="P1531" s="82"/>
    </row>
    <row r="1532" spans="3:16" ht="14.25" customHeight="1" x14ac:dyDescent="0.15">
      <c r="C1532" s="362">
        <f t="shared" si="101"/>
        <v>1471</v>
      </c>
      <c r="D1532" s="47" t="str">
        <f t="shared" si="103"/>
        <v/>
      </c>
      <c r="E1532" s="526"/>
      <c r="F1532" s="447"/>
      <c r="G1532" s="345"/>
      <c r="H1532" s="447"/>
      <c r="I1532" s="411"/>
      <c r="J1532" s="15" t="s">
        <v>589</v>
      </c>
      <c r="K1532" s="15" t="s">
        <v>589</v>
      </c>
      <c r="L1532" s="408" t="str">
        <f t="shared" si="104"/>
        <v/>
      </c>
      <c r="M1532" s="459" t="str">
        <f t="shared" si="105"/>
        <v/>
      </c>
      <c r="N1532" s="344"/>
      <c r="O1532" s="344"/>
      <c r="P1532" s="82"/>
    </row>
    <row r="1533" spans="3:16" ht="14.25" customHeight="1" x14ac:dyDescent="0.15">
      <c r="C1533" s="362">
        <f t="shared" si="101"/>
        <v>1472</v>
      </c>
      <c r="D1533" s="47" t="str">
        <f t="shared" si="103"/>
        <v/>
      </c>
      <c r="E1533" s="526"/>
      <c r="F1533" s="447"/>
      <c r="G1533" s="345"/>
      <c r="H1533" s="447"/>
      <c r="I1533" s="411"/>
      <c r="J1533" s="15" t="s">
        <v>589</v>
      </c>
      <c r="K1533" s="15" t="s">
        <v>589</v>
      </c>
      <c r="L1533" s="408" t="str">
        <f t="shared" si="104"/>
        <v/>
      </c>
      <c r="M1533" s="459" t="str">
        <f t="shared" si="105"/>
        <v/>
      </c>
      <c r="N1533" s="344"/>
      <c r="O1533" s="344"/>
      <c r="P1533" s="82"/>
    </row>
    <row r="1534" spans="3:16" ht="14.25" customHeight="1" x14ac:dyDescent="0.15">
      <c r="C1534" s="362">
        <f t="shared" si="101"/>
        <v>1473</v>
      </c>
      <c r="D1534" s="47" t="str">
        <f t="shared" si="103"/>
        <v/>
      </c>
      <c r="E1534" s="526"/>
      <c r="F1534" s="447"/>
      <c r="G1534" s="345"/>
      <c r="H1534" s="447"/>
      <c r="I1534" s="411"/>
      <c r="J1534" s="15" t="s">
        <v>589</v>
      </c>
      <c r="K1534" s="15" t="s">
        <v>589</v>
      </c>
      <c r="L1534" s="408" t="str">
        <f t="shared" si="104"/>
        <v/>
      </c>
      <c r="M1534" s="459" t="str">
        <f t="shared" si="105"/>
        <v/>
      </c>
      <c r="N1534" s="344"/>
      <c r="O1534" s="344"/>
      <c r="P1534" s="82"/>
    </row>
    <row r="1535" spans="3:16" ht="14.25" customHeight="1" x14ac:dyDescent="0.15">
      <c r="C1535" s="362">
        <f t="shared" ref="C1535:C1598" si="106">C1534+1</f>
        <v>1474</v>
      </c>
      <c r="D1535" s="47" t="str">
        <f t="shared" si="103"/>
        <v/>
      </c>
      <c r="E1535" s="526"/>
      <c r="F1535" s="447"/>
      <c r="G1535" s="345"/>
      <c r="H1535" s="447"/>
      <c r="I1535" s="411"/>
      <c r="J1535" s="15" t="s">
        <v>589</v>
      </c>
      <c r="K1535" s="15" t="s">
        <v>589</v>
      </c>
      <c r="L1535" s="408" t="str">
        <f t="shared" si="104"/>
        <v/>
      </c>
      <c r="M1535" s="459" t="str">
        <f t="shared" si="105"/>
        <v/>
      </c>
      <c r="N1535" s="344"/>
      <c r="O1535" s="344"/>
      <c r="P1535" s="82"/>
    </row>
    <row r="1536" spans="3:16" ht="14.25" customHeight="1" x14ac:dyDescent="0.15">
      <c r="C1536" s="362">
        <f t="shared" si="106"/>
        <v>1475</v>
      </c>
      <c r="D1536" s="47" t="str">
        <f t="shared" si="103"/>
        <v/>
      </c>
      <c r="E1536" s="526"/>
      <c r="F1536" s="447"/>
      <c r="G1536" s="345"/>
      <c r="H1536" s="447"/>
      <c r="I1536" s="411"/>
      <c r="J1536" s="15" t="s">
        <v>589</v>
      </c>
      <c r="K1536" s="15" t="s">
        <v>589</v>
      </c>
      <c r="L1536" s="408" t="str">
        <f t="shared" si="104"/>
        <v/>
      </c>
      <c r="M1536" s="459" t="str">
        <f t="shared" si="105"/>
        <v/>
      </c>
      <c r="N1536" s="344"/>
      <c r="O1536" s="344"/>
      <c r="P1536" s="82"/>
    </row>
    <row r="1537" spans="3:16" ht="14.25" customHeight="1" x14ac:dyDescent="0.15">
      <c r="C1537" s="362">
        <f t="shared" si="106"/>
        <v>1476</v>
      </c>
      <c r="D1537" s="47" t="str">
        <f t="shared" si="103"/>
        <v/>
      </c>
      <c r="E1537" s="526"/>
      <c r="F1537" s="447"/>
      <c r="G1537" s="345"/>
      <c r="H1537" s="447"/>
      <c r="I1537" s="411"/>
      <c r="J1537" s="15" t="s">
        <v>589</v>
      </c>
      <c r="K1537" s="15" t="s">
        <v>589</v>
      </c>
      <c r="L1537" s="408" t="str">
        <f t="shared" si="104"/>
        <v/>
      </c>
      <c r="M1537" s="459" t="str">
        <f t="shared" si="105"/>
        <v/>
      </c>
      <c r="N1537" s="344"/>
      <c r="O1537" s="344"/>
      <c r="P1537" s="82"/>
    </row>
    <row r="1538" spans="3:16" ht="14.25" customHeight="1" x14ac:dyDescent="0.15">
      <c r="C1538" s="362">
        <f t="shared" si="106"/>
        <v>1477</v>
      </c>
      <c r="D1538" s="47" t="str">
        <f t="shared" si="103"/>
        <v/>
      </c>
      <c r="E1538" s="526"/>
      <c r="F1538" s="447"/>
      <c r="G1538" s="345"/>
      <c r="H1538" s="447"/>
      <c r="I1538" s="411"/>
      <c r="J1538" s="15" t="s">
        <v>589</v>
      </c>
      <c r="K1538" s="15" t="s">
        <v>589</v>
      </c>
      <c r="L1538" s="408" t="str">
        <f t="shared" si="104"/>
        <v/>
      </c>
      <c r="M1538" s="459" t="str">
        <f t="shared" si="105"/>
        <v/>
      </c>
      <c r="N1538" s="344"/>
      <c r="O1538" s="344"/>
      <c r="P1538" s="82"/>
    </row>
    <row r="1539" spans="3:16" ht="14.25" customHeight="1" x14ac:dyDescent="0.15">
      <c r="C1539" s="362">
        <f t="shared" si="106"/>
        <v>1478</v>
      </c>
      <c r="D1539" s="47" t="str">
        <f t="shared" si="103"/>
        <v/>
      </c>
      <c r="E1539" s="526"/>
      <c r="F1539" s="447"/>
      <c r="G1539" s="345"/>
      <c r="H1539" s="447"/>
      <c r="I1539" s="411"/>
      <c r="J1539" s="15" t="s">
        <v>589</v>
      </c>
      <c r="K1539" s="15" t="s">
        <v>589</v>
      </c>
      <c r="L1539" s="408" t="str">
        <f>IF(K1539="","",J1539*K1539)</f>
        <v/>
      </c>
      <c r="M1539" s="459" t="str">
        <f t="shared" si="105"/>
        <v/>
      </c>
      <c r="N1539" s="344"/>
      <c r="O1539" s="344"/>
      <c r="P1539" s="82"/>
    </row>
    <row r="1540" spans="3:16" ht="14.25" customHeight="1" x14ac:dyDescent="0.15">
      <c r="C1540" s="362">
        <f t="shared" si="106"/>
        <v>1479</v>
      </c>
      <c r="D1540" s="47" t="str">
        <f t="shared" si="103"/>
        <v/>
      </c>
      <c r="E1540" s="526"/>
      <c r="F1540" s="447"/>
      <c r="G1540" s="345"/>
      <c r="H1540" s="447"/>
      <c r="I1540" s="411"/>
      <c r="J1540" s="15" t="s">
        <v>589</v>
      </c>
      <c r="K1540" s="15" t="s">
        <v>589</v>
      </c>
      <c r="L1540" s="408" t="str">
        <f>IF(K1540="","",J1540*K1540)</f>
        <v/>
      </c>
      <c r="M1540" s="459" t="str">
        <f t="shared" si="105"/>
        <v/>
      </c>
      <c r="N1540" s="344"/>
      <c r="O1540" s="344"/>
      <c r="P1540" s="82"/>
    </row>
    <row r="1541" spans="3:16" ht="14.25" customHeight="1" x14ac:dyDescent="0.15">
      <c r="C1541" s="362">
        <f t="shared" si="106"/>
        <v>1480</v>
      </c>
      <c r="D1541" s="47" t="str">
        <f t="shared" si="103"/>
        <v/>
      </c>
      <c r="E1541" s="526"/>
      <c r="F1541" s="447"/>
      <c r="G1541" s="345"/>
      <c r="H1541" s="447"/>
      <c r="I1541" s="411"/>
      <c r="J1541" s="15" t="s">
        <v>589</v>
      </c>
      <c r="K1541" s="15" t="s">
        <v>589</v>
      </c>
      <c r="L1541" s="408" t="str">
        <f>IF(K1541="","",J1541*K1541)</f>
        <v/>
      </c>
      <c r="M1541" s="459" t="str">
        <f t="shared" si="105"/>
        <v/>
      </c>
      <c r="N1541" s="344"/>
      <c r="O1541" s="344"/>
      <c r="P1541" s="82"/>
    </row>
    <row r="1542" spans="3:16" ht="14.25" customHeight="1" x14ac:dyDescent="0.15">
      <c r="C1542" s="362">
        <f t="shared" si="106"/>
        <v>1481</v>
      </c>
      <c r="D1542" s="47" t="str">
        <f t="shared" si="103"/>
        <v/>
      </c>
      <c r="E1542" s="526"/>
      <c r="F1542" s="447"/>
      <c r="G1542" s="345"/>
      <c r="H1542" s="447"/>
      <c r="I1542" s="411"/>
      <c r="J1542" s="15" t="s">
        <v>589</v>
      </c>
      <c r="K1542" s="15" t="s">
        <v>589</v>
      </c>
      <c r="L1542" s="408" t="str">
        <f>IF(K1542="","",J1542*K1542)</f>
        <v/>
      </c>
      <c r="M1542" s="459" t="str">
        <f t="shared" si="105"/>
        <v/>
      </c>
      <c r="N1542" s="344"/>
      <c r="O1542" s="344"/>
      <c r="P1542" s="82"/>
    </row>
    <row r="1543" spans="3:16" ht="14.25" customHeight="1" x14ac:dyDescent="0.15">
      <c r="C1543" s="362">
        <f t="shared" si="106"/>
        <v>1482</v>
      </c>
      <c r="D1543" s="47" t="str">
        <f t="shared" si="103"/>
        <v/>
      </c>
      <c r="E1543" s="526"/>
      <c r="F1543" s="447"/>
      <c r="G1543" s="345"/>
      <c r="H1543" s="447"/>
      <c r="I1543" s="411"/>
      <c r="J1543" s="15" t="s">
        <v>589</v>
      </c>
      <c r="K1543" s="15" t="s">
        <v>589</v>
      </c>
      <c r="L1543" s="408" t="str">
        <f>IF(K1543="","",J1543*K1543)</f>
        <v/>
      </c>
      <c r="M1543" s="459" t="str">
        <f t="shared" si="105"/>
        <v/>
      </c>
      <c r="N1543" s="344"/>
      <c r="O1543" s="344"/>
      <c r="P1543" s="82"/>
    </row>
    <row r="1544" spans="3:16" ht="14.25" customHeight="1" x14ac:dyDescent="0.15">
      <c r="C1544" s="362">
        <f t="shared" si="106"/>
        <v>1483</v>
      </c>
      <c r="D1544" s="47" t="str">
        <f t="shared" si="103"/>
        <v/>
      </c>
      <c r="E1544" s="526"/>
      <c r="F1544" s="447"/>
      <c r="G1544" s="345"/>
      <c r="H1544" s="447"/>
      <c r="I1544" s="411"/>
      <c r="J1544" s="15" t="s">
        <v>589</v>
      </c>
      <c r="K1544" s="15" t="s">
        <v>589</v>
      </c>
      <c r="L1544" s="408" t="str">
        <f t="shared" ref="L1544:L1602" si="107">IF(K1544="","",J1544*K1544)</f>
        <v/>
      </c>
      <c r="M1544" s="459" t="str">
        <f t="shared" si="105"/>
        <v/>
      </c>
      <c r="N1544" s="344"/>
      <c r="O1544" s="344"/>
      <c r="P1544" s="82"/>
    </row>
    <row r="1545" spans="3:16" ht="14.25" customHeight="1" x14ac:dyDescent="0.15">
      <c r="C1545" s="362">
        <f t="shared" si="106"/>
        <v>1484</v>
      </c>
      <c r="D1545" s="47" t="str">
        <f t="shared" si="103"/>
        <v/>
      </c>
      <c r="E1545" s="526"/>
      <c r="F1545" s="447"/>
      <c r="G1545" s="345"/>
      <c r="H1545" s="447"/>
      <c r="I1545" s="411"/>
      <c r="J1545" s="15" t="s">
        <v>589</v>
      </c>
      <c r="K1545" s="15" t="s">
        <v>589</v>
      </c>
      <c r="L1545" s="408" t="str">
        <f t="shared" si="107"/>
        <v/>
      </c>
      <c r="M1545" s="459" t="str">
        <f t="shared" si="105"/>
        <v/>
      </c>
      <c r="N1545" s="344"/>
      <c r="O1545" s="344"/>
      <c r="P1545" s="82"/>
    </row>
    <row r="1546" spans="3:16" ht="14.25" customHeight="1" x14ac:dyDescent="0.15">
      <c r="C1546" s="362">
        <f t="shared" si="106"/>
        <v>1485</v>
      </c>
      <c r="D1546" s="47" t="str">
        <f t="shared" si="103"/>
        <v/>
      </c>
      <c r="E1546" s="526"/>
      <c r="F1546" s="447"/>
      <c r="G1546" s="345"/>
      <c r="H1546" s="447"/>
      <c r="I1546" s="411"/>
      <c r="J1546" s="15" t="s">
        <v>589</v>
      </c>
      <c r="K1546" s="15" t="s">
        <v>589</v>
      </c>
      <c r="L1546" s="408" t="str">
        <f t="shared" si="107"/>
        <v/>
      </c>
      <c r="M1546" s="459" t="str">
        <f t="shared" si="105"/>
        <v/>
      </c>
      <c r="N1546" s="344"/>
      <c r="O1546" s="344"/>
      <c r="P1546" s="82"/>
    </row>
    <row r="1547" spans="3:16" ht="14.25" customHeight="1" x14ac:dyDescent="0.15">
      <c r="C1547" s="362">
        <f t="shared" si="106"/>
        <v>1486</v>
      </c>
      <c r="D1547" s="47" t="str">
        <f t="shared" si="103"/>
        <v/>
      </c>
      <c r="E1547" s="526"/>
      <c r="F1547" s="447"/>
      <c r="G1547" s="345"/>
      <c r="H1547" s="447"/>
      <c r="I1547" s="411"/>
      <c r="J1547" s="15" t="s">
        <v>589</v>
      </c>
      <c r="K1547" s="15" t="s">
        <v>589</v>
      </c>
      <c r="L1547" s="408" t="str">
        <f t="shared" si="107"/>
        <v/>
      </c>
      <c r="M1547" s="459" t="str">
        <f t="shared" si="105"/>
        <v/>
      </c>
      <c r="N1547" s="344"/>
      <c r="O1547" s="344"/>
      <c r="P1547" s="82"/>
    </row>
    <row r="1548" spans="3:16" ht="14.25" customHeight="1" x14ac:dyDescent="0.15">
      <c r="C1548" s="362">
        <f t="shared" si="106"/>
        <v>1487</v>
      </c>
      <c r="D1548" s="47" t="str">
        <f t="shared" si="103"/>
        <v/>
      </c>
      <c r="E1548" s="526"/>
      <c r="F1548" s="447"/>
      <c r="G1548" s="345"/>
      <c r="H1548" s="447"/>
      <c r="I1548" s="411"/>
      <c r="J1548" s="15" t="s">
        <v>589</v>
      </c>
      <c r="K1548" s="15" t="s">
        <v>589</v>
      </c>
      <c r="L1548" s="408" t="str">
        <f t="shared" si="107"/>
        <v/>
      </c>
      <c r="M1548" s="459" t="str">
        <f t="shared" si="105"/>
        <v/>
      </c>
      <c r="N1548" s="344"/>
      <c r="O1548" s="344"/>
      <c r="P1548" s="82"/>
    </row>
    <row r="1549" spans="3:16" ht="14.25" customHeight="1" x14ac:dyDescent="0.15">
      <c r="C1549" s="362">
        <f t="shared" si="106"/>
        <v>1488</v>
      </c>
      <c r="D1549" s="47" t="str">
        <f t="shared" si="103"/>
        <v/>
      </c>
      <c r="E1549" s="526"/>
      <c r="F1549" s="447"/>
      <c r="G1549" s="345"/>
      <c r="H1549" s="447"/>
      <c r="I1549" s="411"/>
      <c r="J1549" s="15" t="s">
        <v>589</v>
      </c>
      <c r="K1549" s="15" t="s">
        <v>589</v>
      </c>
      <c r="L1549" s="408" t="str">
        <f t="shared" si="107"/>
        <v/>
      </c>
      <c r="M1549" s="459" t="str">
        <f t="shared" si="105"/>
        <v/>
      </c>
      <c r="N1549" s="344"/>
      <c r="O1549" s="344"/>
      <c r="P1549" s="82"/>
    </row>
    <row r="1550" spans="3:16" ht="14.25" customHeight="1" x14ac:dyDescent="0.15">
      <c r="C1550" s="362">
        <f t="shared" si="106"/>
        <v>1489</v>
      </c>
      <c r="D1550" s="47" t="str">
        <f t="shared" si="103"/>
        <v/>
      </c>
      <c r="E1550" s="526"/>
      <c r="F1550" s="447"/>
      <c r="G1550" s="345"/>
      <c r="H1550" s="447"/>
      <c r="I1550" s="411"/>
      <c r="J1550" s="15" t="s">
        <v>589</v>
      </c>
      <c r="K1550" s="15" t="s">
        <v>589</v>
      </c>
      <c r="L1550" s="408" t="str">
        <f t="shared" si="107"/>
        <v/>
      </c>
      <c r="M1550" s="459" t="str">
        <f t="shared" si="105"/>
        <v/>
      </c>
      <c r="N1550" s="344"/>
      <c r="O1550" s="344"/>
      <c r="P1550" s="82"/>
    </row>
    <row r="1551" spans="3:16" ht="14.25" customHeight="1" x14ac:dyDescent="0.15">
      <c r="C1551" s="362">
        <f t="shared" si="106"/>
        <v>1490</v>
      </c>
      <c r="D1551" s="47" t="str">
        <f t="shared" si="103"/>
        <v/>
      </c>
      <c r="E1551" s="526"/>
      <c r="F1551" s="447"/>
      <c r="G1551" s="345"/>
      <c r="H1551" s="447"/>
      <c r="I1551" s="411"/>
      <c r="J1551" s="15" t="s">
        <v>589</v>
      </c>
      <c r="K1551" s="15" t="s">
        <v>589</v>
      </c>
      <c r="L1551" s="408" t="str">
        <f t="shared" si="107"/>
        <v/>
      </c>
      <c r="M1551" s="459" t="str">
        <f t="shared" si="105"/>
        <v/>
      </c>
      <c r="N1551" s="344"/>
      <c r="O1551" s="344"/>
      <c r="P1551" s="82"/>
    </row>
    <row r="1552" spans="3:16" ht="14.25" customHeight="1" x14ac:dyDescent="0.15">
      <c r="C1552" s="362">
        <f t="shared" si="106"/>
        <v>1491</v>
      </c>
      <c r="D1552" s="47" t="str">
        <f t="shared" si="103"/>
        <v/>
      </c>
      <c r="E1552" s="526"/>
      <c r="F1552" s="447"/>
      <c r="G1552" s="345"/>
      <c r="H1552" s="447"/>
      <c r="I1552" s="411"/>
      <c r="J1552" s="15" t="s">
        <v>589</v>
      </c>
      <c r="K1552" s="15" t="s">
        <v>589</v>
      </c>
      <c r="L1552" s="408" t="str">
        <f t="shared" si="107"/>
        <v/>
      </c>
      <c r="M1552" s="459" t="str">
        <f t="shared" si="105"/>
        <v/>
      </c>
      <c r="N1552" s="344"/>
      <c r="O1552" s="344"/>
      <c r="P1552" s="82"/>
    </row>
    <row r="1553" spans="3:16" ht="14.25" customHeight="1" x14ac:dyDescent="0.15">
      <c r="C1553" s="362">
        <f t="shared" si="106"/>
        <v>1492</v>
      </c>
      <c r="D1553" s="47" t="str">
        <f t="shared" si="103"/>
        <v/>
      </c>
      <c r="E1553" s="526"/>
      <c r="F1553" s="447"/>
      <c r="G1553" s="345"/>
      <c r="H1553" s="447"/>
      <c r="I1553" s="411"/>
      <c r="J1553" s="15" t="s">
        <v>589</v>
      </c>
      <c r="K1553" s="15" t="s">
        <v>589</v>
      </c>
      <c r="L1553" s="408" t="str">
        <f t="shared" si="107"/>
        <v/>
      </c>
      <c r="M1553" s="459" t="str">
        <f t="shared" si="105"/>
        <v/>
      </c>
      <c r="N1553" s="344"/>
      <c r="O1553" s="344"/>
      <c r="P1553" s="82"/>
    </row>
    <row r="1554" spans="3:16" ht="14.25" customHeight="1" x14ac:dyDescent="0.15">
      <c r="C1554" s="362">
        <f t="shared" si="106"/>
        <v>1493</v>
      </c>
      <c r="D1554" s="47" t="str">
        <f t="shared" si="103"/>
        <v/>
      </c>
      <c r="E1554" s="526"/>
      <c r="F1554" s="447"/>
      <c r="G1554" s="345"/>
      <c r="H1554" s="447"/>
      <c r="I1554" s="411"/>
      <c r="J1554" s="15" t="s">
        <v>589</v>
      </c>
      <c r="K1554" s="15" t="s">
        <v>589</v>
      </c>
      <c r="L1554" s="408" t="str">
        <f t="shared" si="107"/>
        <v/>
      </c>
      <c r="M1554" s="459" t="str">
        <f t="shared" si="105"/>
        <v/>
      </c>
      <c r="N1554" s="344"/>
      <c r="O1554" s="344"/>
      <c r="P1554" s="82"/>
    </row>
    <row r="1555" spans="3:16" ht="14.25" customHeight="1" x14ac:dyDescent="0.15">
      <c r="C1555" s="362">
        <f t="shared" si="106"/>
        <v>1494</v>
      </c>
      <c r="D1555" s="47" t="str">
        <f t="shared" si="103"/>
        <v/>
      </c>
      <c r="E1555" s="526"/>
      <c r="F1555" s="447"/>
      <c r="G1555" s="345"/>
      <c r="H1555" s="447"/>
      <c r="I1555" s="411"/>
      <c r="J1555" s="15" t="s">
        <v>589</v>
      </c>
      <c r="K1555" s="15" t="s">
        <v>589</v>
      </c>
      <c r="L1555" s="408" t="str">
        <f t="shared" si="107"/>
        <v/>
      </c>
      <c r="M1555" s="459" t="str">
        <f t="shared" si="105"/>
        <v/>
      </c>
      <c r="N1555" s="344"/>
      <c r="O1555" s="344"/>
      <c r="P1555" s="82"/>
    </row>
    <row r="1556" spans="3:16" ht="14.25" customHeight="1" x14ac:dyDescent="0.15">
      <c r="C1556" s="362">
        <f t="shared" si="106"/>
        <v>1495</v>
      </c>
      <c r="D1556" s="47" t="str">
        <f t="shared" si="103"/>
        <v/>
      </c>
      <c r="E1556" s="526"/>
      <c r="F1556" s="447"/>
      <c r="G1556" s="345"/>
      <c r="H1556" s="447"/>
      <c r="I1556" s="411"/>
      <c r="J1556" s="15" t="s">
        <v>589</v>
      </c>
      <c r="K1556" s="15" t="s">
        <v>589</v>
      </c>
      <c r="L1556" s="408" t="str">
        <f t="shared" si="107"/>
        <v/>
      </c>
      <c r="M1556" s="459" t="str">
        <f t="shared" si="105"/>
        <v/>
      </c>
      <c r="N1556" s="344"/>
      <c r="O1556" s="344"/>
      <c r="P1556" s="82"/>
    </row>
    <row r="1557" spans="3:16" ht="14.25" customHeight="1" x14ac:dyDescent="0.15">
      <c r="C1557" s="362">
        <f t="shared" si="106"/>
        <v>1496</v>
      </c>
      <c r="D1557" s="47" t="str">
        <f t="shared" si="103"/>
        <v/>
      </c>
      <c r="E1557" s="526"/>
      <c r="F1557" s="447"/>
      <c r="G1557" s="345"/>
      <c r="H1557" s="447"/>
      <c r="I1557" s="411"/>
      <c r="J1557" s="15" t="s">
        <v>589</v>
      </c>
      <c r="K1557" s="15" t="s">
        <v>589</v>
      </c>
      <c r="L1557" s="408" t="str">
        <f t="shared" si="107"/>
        <v/>
      </c>
      <c r="M1557" s="459" t="str">
        <f t="shared" si="105"/>
        <v/>
      </c>
      <c r="N1557" s="344"/>
      <c r="O1557" s="344"/>
      <c r="P1557" s="82"/>
    </row>
    <row r="1558" spans="3:16" ht="14.25" customHeight="1" x14ac:dyDescent="0.15">
      <c r="C1558" s="362">
        <f t="shared" si="106"/>
        <v>1497</v>
      </c>
      <c r="D1558" s="47" t="str">
        <f t="shared" si="103"/>
        <v/>
      </c>
      <c r="E1558" s="526"/>
      <c r="F1558" s="447"/>
      <c r="G1558" s="345"/>
      <c r="H1558" s="447"/>
      <c r="I1558" s="411"/>
      <c r="J1558" s="15" t="s">
        <v>589</v>
      </c>
      <c r="K1558" s="15" t="s">
        <v>589</v>
      </c>
      <c r="L1558" s="408" t="str">
        <f t="shared" si="107"/>
        <v/>
      </c>
      <c r="M1558" s="459" t="str">
        <f t="shared" si="105"/>
        <v/>
      </c>
      <c r="N1558" s="344"/>
      <c r="O1558" s="344"/>
      <c r="P1558" s="82"/>
    </row>
    <row r="1559" spans="3:16" ht="14.25" customHeight="1" x14ac:dyDescent="0.15">
      <c r="C1559" s="362">
        <f t="shared" si="106"/>
        <v>1498</v>
      </c>
      <c r="D1559" s="47" t="str">
        <f t="shared" si="103"/>
        <v/>
      </c>
      <c r="E1559" s="526"/>
      <c r="F1559" s="447"/>
      <c r="G1559" s="345"/>
      <c r="H1559" s="447"/>
      <c r="I1559" s="411"/>
      <c r="J1559" s="15" t="s">
        <v>589</v>
      </c>
      <c r="K1559" s="15" t="s">
        <v>589</v>
      </c>
      <c r="L1559" s="408" t="str">
        <f t="shared" si="107"/>
        <v/>
      </c>
      <c r="M1559" s="459" t="str">
        <f t="shared" si="105"/>
        <v/>
      </c>
      <c r="N1559" s="344"/>
      <c r="O1559" s="344"/>
      <c r="P1559" s="82"/>
    </row>
    <row r="1560" spans="3:16" ht="14.25" customHeight="1" x14ac:dyDescent="0.15">
      <c r="C1560" s="362">
        <f t="shared" si="106"/>
        <v>1499</v>
      </c>
      <c r="D1560" s="47" t="str">
        <f t="shared" si="103"/>
        <v/>
      </c>
      <c r="E1560" s="526"/>
      <c r="F1560" s="447"/>
      <c r="G1560" s="345"/>
      <c r="H1560" s="447"/>
      <c r="I1560" s="411"/>
      <c r="J1560" s="15" t="s">
        <v>589</v>
      </c>
      <c r="K1560" s="15" t="s">
        <v>589</v>
      </c>
      <c r="L1560" s="408" t="str">
        <f t="shared" si="107"/>
        <v/>
      </c>
      <c r="M1560" s="459" t="str">
        <f t="shared" si="105"/>
        <v/>
      </c>
      <c r="N1560" s="344"/>
      <c r="O1560" s="344"/>
      <c r="P1560" s="82"/>
    </row>
    <row r="1561" spans="3:16" ht="14.25" customHeight="1" x14ac:dyDescent="0.15">
      <c r="C1561" s="362">
        <f t="shared" si="106"/>
        <v>1500</v>
      </c>
      <c r="D1561" s="47" t="str">
        <f t="shared" si="103"/>
        <v/>
      </c>
      <c r="E1561" s="526"/>
      <c r="F1561" s="447"/>
      <c r="G1561" s="345"/>
      <c r="H1561" s="447"/>
      <c r="I1561" s="411"/>
      <c r="J1561" s="15" t="s">
        <v>589</v>
      </c>
      <c r="K1561" s="15" t="s">
        <v>589</v>
      </c>
      <c r="L1561" s="408" t="str">
        <f t="shared" si="107"/>
        <v/>
      </c>
      <c r="M1561" s="459" t="str">
        <f t="shared" si="105"/>
        <v/>
      </c>
      <c r="N1561" s="344"/>
      <c r="O1561" s="344"/>
      <c r="P1561" s="82"/>
    </row>
    <row r="1562" spans="3:16" ht="14.25" customHeight="1" x14ac:dyDescent="0.15">
      <c r="C1562" s="362">
        <f t="shared" si="106"/>
        <v>1501</v>
      </c>
      <c r="D1562" s="47" t="str">
        <f t="shared" si="103"/>
        <v/>
      </c>
      <c r="E1562" s="526"/>
      <c r="F1562" s="447"/>
      <c r="G1562" s="345"/>
      <c r="H1562" s="447"/>
      <c r="I1562" s="411"/>
      <c r="J1562" s="15" t="s">
        <v>589</v>
      </c>
      <c r="K1562" s="15" t="s">
        <v>589</v>
      </c>
      <c r="L1562" s="408" t="str">
        <f t="shared" si="107"/>
        <v/>
      </c>
      <c r="M1562" s="459" t="str">
        <f t="shared" si="105"/>
        <v/>
      </c>
      <c r="N1562" s="344"/>
      <c r="O1562" s="344"/>
      <c r="P1562" s="82"/>
    </row>
    <row r="1563" spans="3:16" ht="14.25" customHeight="1" x14ac:dyDescent="0.15">
      <c r="C1563" s="362">
        <f t="shared" si="106"/>
        <v>1502</v>
      </c>
      <c r="D1563" s="47" t="str">
        <f t="shared" si="103"/>
        <v/>
      </c>
      <c r="E1563" s="526"/>
      <c r="F1563" s="447"/>
      <c r="G1563" s="345"/>
      <c r="H1563" s="447"/>
      <c r="I1563" s="411"/>
      <c r="J1563" s="15" t="s">
        <v>589</v>
      </c>
      <c r="K1563" s="15" t="s">
        <v>589</v>
      </c>
      <c r="L1563" s="408" t="str">
        <f t="shared" si="107"/>
        <v/>
      </c>
      <c r="M1563" s="459" t="str">
        <f t="shared" si="105"/>
        <v/>
      </c>
      <c r="N1563" s="344"/>
      <c r="O1563" s="344"/>
      <c r="P1563" s="82"/>
    </row>
    <row r="1564" spans="3:16" ht="14.25" customHeight="1" x14ac:dyDescent="0.15">
      <c r="C1564" s="362">
        <f t="shared" si="106"/>
        <v>1503</v>
      </c>
      <c r="D1564" s="47" t="str">
        <f t="shared" si="103"/>
        <v/>
      </c>
      <c r="E1564" s="526"/>
      <c r="F1564" s="447"/>
      <c r="G1564" s="345"/>
      <c r="H1564" s="447"/>
      <c r="I1564" s="411"/>
      <c r="J1564" s="15" t="s">
        <v>589</v>
      </c>
      <c r="K1564" s="15" t="s">
        <v>589</v>
      </c>
      <c r="L1564" s="408" t="str">
        <f t="shared" si="107"/>
        <v/>
      </c>
      <c r="M1564" s="459" t="str">
        <f t="shared" si="105"/>
        <v/>
      </c>
      <c r="N1564" s="344"/>
      <c r="O1564" s="344"/>
      <c r="P1564" s="82"/>
    </row>
    <row r="1565" spans="3:16" ht="14.25" customHeight="1" x14ac:dyDescent="0.15">
      <c r="C1565" s="362">
        <f t="shared" si="106"/>
        <v>1504</v>
      </c>
      <c r="D1565" s="47" t="str">
        <f t="shared" si="103"/>
        <v/>
      </c>
      <c r="E1565" s="526"/>
      <c r="F1565" s="447"/>
      <c r="G1565" s="345"/>
      <c r="H1565" s="447"/>
      <c r="I1565" s="411"/>
      <c r="J1565" s="15" t="s">
        <v>589</v>
      </c>
      <c r="K1565" s="15" t="s">
        <v>589</v>
      </c>
      <c r="L1565" s="408" t="str">
        <f t="shared" si="107"/>
        <v/>
      </c>
      <c r="M1565" s="459" t="str">
        <f t="shared" si="105"/>
        <v/>
      </c>
      <c r="N1565" s="344"/>
      <c r="O1565" s="344"/>
      <c r="P1565" s="82"/>
    </row>
    <row r="1566" spans="3:16" ht="14.25" customHeight="1" x14ac:dyDescent="0.15">
      <c r="C1566" s="362">
        <f t="shared" si="106"/>
        <v>1505</v>
      </c>
      <c r="D1566" s="47" t="str">
        <f t="shared" si="103"/>
        <v/>
      </c>
      <c r="E1566" s="526"/>
      <c r="F1566" s="447"/>
      <c r="G1566" s="345"/>
      <c r="H1566" s="447"/>
      <c r="I1566" s="411"/>
      <c r="J1566" s="15" t="s">
        <v>589</v>
      </c>
      <c r="K1566" s="15" t="s">
        <v>589</v>
      </c>
      <c r="L1566" s="408" t="str">
        <f t="shared" si="107"/>
        <v/>
      </c>
      <c r="M1566" s="459" t="str">
        <f t="shared" si="105"/>
        <v/>
      </c>
      <c r="N1566" s="344"/>
      <c r="O1566" s="344"/>
      <c r="P1566" s="82"/>
    </row>
    <row r="1567" spans="3:16" ht="14.25" customHeight="1" x14ac:dyDescent="0.15">
      <c r="C1567" s="362">
        <f t="shared" si="106"/>
        <v>1506</v>
      </c>
      <c r="D1567" s="47" t="str">
        <f t="shared" si="103"/>
        <v/>
      </c>
      <c r="E1567" s="526"/>
      <c r="F1567" s="447"/>
      <c r="G1567" s="345"/>
      <c r="H1567" s="447"/>
      <c r="I1567" s="411"/>
      <c r="J1567" s="15" t="s">
        <v>589</v>
      </c>
      <c r="K1567" s="15" t="s">
        <v>589</v>
      </c>
      <c r="L1567" s="408" t="str">
        <f t="shared" si="107"/>
        <v/>
      </c>
      <c r="M1567" s="459" t="str">
        <f t="shared" si="105"/>
        <v/>
      </c>
      <c r="N1567" s="344"/>
      <c r="O1567" s="344"/>
      <c r="P1567" s="82"/>
    </row>
    <row r="1568" spans="3:16" ht="14.25" customHeight="1" x14ac:dyDescent="0.15">
      <c r="C1568" s="362">
        <f t="shared" si="106"/>
        <v>1507</v>
      </c>
      <c r="D1568" s="47" t="str">
        <f t="shared" si="103"/>
        <v/>
      </c>
      <c r="E1568" s="526"/>
      <c r="F1568" s="447"/>
      <c r="G1568" s="345"/>
      <c r="H1568" s="447"/>
      <c r="I1568" s="411"/>
      <c r="J1568" s="15" t="s">
        <v>589</v>
      </c>
      <c r="K1568" s="15" t="s">
        <v>589</v>
      </c>
      <c r="L1568" s="408" t="str">
        <f t="shared" si="107"/>
        <v/>
      </c>
      <c r="M1568" s="459" t="str">
        <f t="shared" si="105"/>
        <v/>
      </c>
      <c r="N1568" s="344"/>
      <c r="O1568" s="344"/>
      <c r="P1568" s="82"/>
    </row>
    <row r="1569" spans="3:16" ht="14.25" customHeight="1" x14ac:dyDescent="0.15">
      <c r="C1569" s="362">
        <f t="shared" si="106"/>
        <v>1508</v>
      </c>
      <c r="D1569" s="47" t="str">
        <f t="shared" si="103"/>
        <v/>
      </c>
      <c r="E1569" s="526"/>
      <c r="F1569" s="447"/>
      <c r="G1569" s="345"/>
      <c r="H1569" s="447"/>
      <c r="I1569" s="411"/>
      <c r="J1569" s="15" t="s">
        <v>589</v>
      </c>
      <c r="K1569" s="15" t="s">
        <v>589</v>
      </c>
      <c r="L1569" s="408" t="str">
        <f t="shared" si="107"/>
        <v/>
      </c>
      <c r="M1569" s="459" t="str">
        <f t="shared" si="105"/>
        <v/>
      </c>
      <c r="N1569" s="344"/>
      <c r="O1569" s="344"/>
      <c r="P1569" s="82"/>
    </row>
    <row r="1570" spans="3:16" ht="14.25" customHeight="1" x14ac:dyDescent="0.15">
      <c r="C1570" s="362">
        <f t="shared" si="106"/>
        <v>1509</v>
      </c>
      <c r="D1570" s="47" t="str">
        <f t="shared" si="103"/>
        <v/>
      </c>
      <c r="E1570" s="526"/>
      <c r="F1570" s="447"/>
      <c r="G1570" s="345"/>
      <c r="H1570" s="447"/>
      <c r="I1570" s="411"/>
      <c r="J1570" s="15" t="s">
        <v>589</v>
      </c>
      <c r="K1570" s="15" t="s">
        <v>589</v>
      </c>
      <c r="L1570" s="408" t="str">
        <f t="shared" si="107"/>
        <v/>
      </c>
      <c r="M1570" s="459" t="str">
        <f t="shared" si="105"/>
        <v/>
      </c>
      <c r="N1570" s="344"/>
      <c r="O1570" s="344"/>
      <c r="P1570" s="82"/>
    </row>
    <row r="1571" spans="3:16" ht="14.25" customHeight="1" x14ac:dyDescent="0.15">
      <c r="C1571" s="362">
        <f t="shared" si="106"/>
        <v>1510</v>
      </c>
      <c r="D1571" s="47" t="str">
        <f t="shared" ref="D1571:D1634" si="108">IF(E1571="","",IF(E1571&lt;=$W$2,"○",""))</f>
        <v/>
      </c>
      <c r="E1571" s="526"/>
      <c r="F1571" s="447"/>
      <c r="G1571" s="345"/>
      <c r="H1571" s="447"/>
      <c r="I1571" s="411"/>
      <c r="J1571" s="15" t="s">
        <v>589</v>
      </c>
      <c r="K1571" s="15" t="s">
        <v>589</v>
      </c>
      <c r="L1571" s="408" t="str">
        <f t="shared" si="107"/>
        <v/>
      </c>
      <c r="M1571" s="459" t="str">
        <f t="shared" ref="M1571:M1634" si="109">IF(I1571="","",IF(HLOOKUP(I1571,$U$5:$AI$7,2,FALSE)&gt;=0.8,"○",""))</f>
        <v/>
      </c>
      <c r="N1571" s="344"/>
      <c r="O1571" s="344"/>
      <c r="P1571" s="82"/>
    </row>
    <row r="1572" spans="3:16" ht="14.25" customHeight="1" x14ac:dyDescent="0.15">
      <c r="C1572" s="362">
        <f t="shared" si="106"/>
        <v>1511</v>
      </c>
      <c r="D1572" s="47" t="str">
        <f t="shared" si="108"/>
        <v/>
      </c>
      <c r="E1572" s="526"/>
      <c r="F1572" s="447"/>
      <c r="G1572" s="345"/>
      <c r="H1572" s="447"/>
      <c r="I1572" s="411"/>
      <c r="J1572" s="15" t="s">
        <v>589</v>
      </c>
      <c r="K1572" s="15" t="s">
        <v>589</v>
      </c>
      <c r="L1572" s="408" t="str">
        <f t="shared" si="107"/>
        <v/>
      </c>
      <c r="M1572" s="459" t="str">
        <f t="shared" si="109"/>
        <v/>
      </c>
      <c r="N1572" s="344"/>
      <c r="O1572" s="344"/>
      <c r="P1572" s="82"/>
    </row>
    <row r="1573" spans="3:16" ht="14.25" customHeight="1" x14ac:dyDescent="0.15">
      <c r="C1573" s="362">
        <f t="shared" si="106"/>
        <v>1512</v>
      </c>
      <c r="D1573" s="47" t="str">
        <f t="shared" si="108"/>
        <v/>
      </c>
      <c r="E1573" s="526"/>
      <c r="F1573" s="447"/>
      <c r="G1573" s="345"/>
      <c r="H1573" s="447"/>
      <c r="I1573" s="411"/>
      <c r="J1573" s="15" t="s">
        <v>589</v>
      </c>
      <c r="K1573" s="15" t="s">
        <v>589</v>
      </c>
      <c r="L1573" s="408" t="str">
        <f t="shared" si="107"/>
        <v/>
      </c>
      <c r="M1573" s="459" t="str">
        <f t="shared" si="109"/>
        <v/>
      </c>
      <c r="N1573" s="344"/>
      <c r="O1573" s="344"/>
      <c r="P1573" s="82"/>
    </row>
    <row r="1574" spans="3:16" ht="14.25" customHeight="1" x14ac:dyDescent="0.15">
      <c r="C1574" s="362">
        <f t="shared" si="106"/>
        <v>1513</v>
      </c>
      <c r="D1574" s="47" t="str">
        <f t="shared" si="108"/>
        <v/>
      </c>
      <c r="E1574" s="526"/>
      <c r="F1574" s="447"/>
      <c r="G1574" s="345"/>
      <c r="H1574" s="447"/>
      <c r="I1574" s="411"/>
      <c r="J1574" s="15" t="s">
        <v>589</v>
      </c>
      <c r="K1574" s="15" t="s">
        <v>589</v>
      </c>
      <c r="L1574" s="408" t="str">
        <f t="shared" si="107"/>
        <v/>
      </c>
      <c r="M1574" s="459" t="str">
        <f t="shared" si="109"/>
        <v/>
      </c>
      <c r="N1574" s="344"/>
      <c r="O1574" s="344"/>
      <c r="P1574" s="82"/>
    </row>
    <row r="1575" spans="3:16" ht="14.25" customHeight="1" x14ac:dyDescent="0.15">
      <c r="C1575" s="362">
        <f t="shared" si="106"/>
        <v>1514</v>
      </c>
      <c r="D1575" s="47" t="str">
        <f t="shared" si="108"/>
        <v/>
      </c>
      <c r="E1575" s="526"/>
      <c r="F1575" s="447"/>
      <c r="G1575" s="345"/>
      <c r="H1575" s="447"/>
      <c r="I1575" s="411"/>
      <c r="J1575" s="15" t="s">
        <v>589</v>
      </c>
      <c r="K1575" s="15" t="s">
        <v>589</v>
      </c>
      <c r="L1575" s="408" t="str">
        <f t="shared" si="107"/>
        <v/>
      </c>
      <c r="M1575" s="459" t="str">
        <f t="shared" si="109"/>
        <v/>
      </c>
      <c r="N1575" s="344"/>
      <c r="O1575" s="344"/>
      <c r="P1575" s="82"/>
    </row>
    <row r="1576" spans="3:16" ht="14.25" customHeight="1" x14ac:dyDescent="0.15">
      <c r="C1576" s="362">
        <f t="shared" si="106"/>
        <v>1515</v>
      </c>
      <c r="D1576" s="47" t="str">
        <f t="shared" si="108"/>
        <v/>
      </c>
      <c r="E1576" s="526"/>
      <c r="F1576" s="447"/>
      <c r="G1576" s="345"/>
      <c r="H1576" s="447"/>
      <c r="I1576" s="411"/>
      <c r="J1576" s="15" t="s">
        <v>589</v>
      </c>
      <c r="K1576" s="15" t="s">
        <v>589</v>
      </c>
      <c r="L1576" s="408" t="str">
        <f t="shared" si="107"/>
        <v/>
      </c>
      <c r="M1576" s="459" t="str">
        <f t="shared" si="109"/>
        <v/>
      </c>
      <c r="N1576" s="344"/>
      <c r="O1576" s="344"/>
      <c r="P1576" s="82"/>
    </row>
    <row r="1577" spans="3:16" ht="14.25" customHeight="1" x14ac:dyDescent="0.15">
      <c r="C1577" s="362">
        <f t="shared" si="106"/>
        <v>1516</v>
      </c>
      <c r="D1577" s="47" t="str">
        <f t="shared" si="108"/>
        <v/>
      </c>
      <c r="E1577" s="526"/>
      <c r="F1577" s="447"/>
      <c r="G1577" s="345"/>
      <c r="H1577" s="447"/>
      <c r="I1577" s="411"/>
      <c r="J1577" s="15" t="s">
        <v>589</v>
      </c>
      <c r="K1577" s="15" t="s">
        <v>589</v>
      </c>
      <c r="L1577" s="408" t="str">
        <f t="shared" si="107"/>
        <v/>
      </c>
      <c r="M1577" s="459" t="str">
        <f t="shared" si="109"/>
        <v/>
      </c>
      <c r="N1577" s="344"/>
      <c r="O1577" s="344"/>
      <c r="P1577" s="82"/>
    </row>
    <row r="1578" spans="3:16" ht="14.25" customHeight="1" x14ac:dyDescent="0.15">
      <c r="C1578" s="362">
        <f t="shared" si="106"/>
        <v>1517</v>
      </c>
      <c r="D1578" s="47" t="str">
        <f t="shared" si="108"/>
        <v/>
      </c>
      <c r="E1578" s="526"/>
      <c r="F1578" s="447"/>
      <c r="G1578" s="345"/>
      <c r="H1578" s="447"/>
      <c r="I1578" s="411"/>
      <c r="J1578" s="15" t="s">
        <v>589</v>
      </c>
      <c r="K1578" s="15" t="s">
        <v>589</v>
      </c>
      <c r="L1578" s="408" t="str">
        <f t="shared" si="107"/>
        <v/>
      </c>
      <c r="M1578" s="459" t="str">
        <f t="shared" si="109"/>
        <v/>
      </c>
      <c r="N1578" s="344"/>
      <c r="O1578" s="344"/>
      <c r="P1578" s="82"/>
    </row>
    <row r="1579" spans="3:16" ht="14.25" customHeight="1" x14ac:dyDescent="0.15">
      <c r="C1579" s="362">
        <f t="shared" si="106"/>
        <v>1518</v>
      </c>
      <c r="D1579" s="47" t="str">
        <f t="shared" si="108"/>
        <v/>
      </c>
      <c r="E1579" s="526"/>
      <c r="F1579" s="447"/>
      <c r="G1579" s="345"/>
      <c r="H1579" s="447"/>
      <c r="I1579" s="411"/>
      <c r="J1579" s="15" t="s">
        <v>589</v>
      </c>
      <c r="K1579" s="15" t="s">
        <v>589</v>
      </c>
      <c r="L1579" s="408" t="str">
        <f t="shared" si="107"/>
        <v/>
      </c>
      <c r="M1579" s="459" t="str">
        <f t="shared" si="109"/>
        <v/>
      </c>
      <c r="N1579" s="344"/>
      <c r="O1579" s="344"/>
      <c r="P1579" s="82"/>
    </row>
    <row r="1580" spans="3:16" ht="14.25" customHeight="1" x14ac:dyDescent="0.15">
      <c r="C1580" s="362">
        <f t="shared" si="106"/>
        <v>1519</v>
      </c>
      <c r="D1580" s="47" t="str">
        <f t="shared" si="108"/>
        <v/>
      </c>
      <c r="E1580" s="526"/>
      <c r="F1580" s="447"/>
      <c r="G1580" s="345"/>
      <c r="H1580" s="447"/>
      <c r="I1580" s="411"/>
      <c r="J1580" s="15" t="s">
        <v>589</v>
      </c>
      <c r="K1580" s="15" t="s">
        <v>589</v>
      </c>
      <c r="L1580" s="408" t="str">
        <f t="shared" si="107"/>
        <v/>
      </c>
      <c r="M1580" s="459" t="str">
        <f t="shared" si="109"/>
        <v/>
      </c>
      <c r="N1580" s="344"/>
      <c r="O1580" s="344"/>
      <c r="P1580" s="82"/>
    </row>
    <row r="1581" spans="3:16" ht="14.25" customHeight="1" x14ac:dyDescent="0.15">
      <c r="C1581" s="362">
        <f t="shared" si="106"/>
        <v>1520</v>
      </c>
      <c r="D1581" s="47" t="str">
        <f t="shared" si="108"/>
        <v/>
      </c>
      <c r="E1581" s="526"/>
      <c r="F1581" s="447"/>
      <c r="G1581" s="345"/>
      <c r="H1581" s="447"/>
      <c r="I1581" s="411"/>
      <c r="J1581" s="15" t="s">
        <v>589</v>
      </c>
      <c r="K1581" s="15" t="s">
        <v>589</v>
      </c>
      <c r="L1581" s="408" t="str">
        <f t="shared" si="107"/>
        <v/>
      </c>
      <c r="M1581" s="459" t="str">
        <f t="shared" si="109"/>
        <v/>
      </c>
      <c r="N1581" s="344"/>
      <c r="O1581" s="344"/>
      <c r="P1581" s="82"/>
    </row>
    <row r="1582" spans="3:16" ht="14.25" customHeight="1" x14ac:dyDescent="0.15">
      <c r="C1582" s="362">
        <f t="shared" si="106"/>
        <v>1521</v>
      </c>
      <c r="D1582" s="47" t="str">
        <f t="shared" si="108"/>
        <v/>
      </c>
      <c r="E1582" s="526"/>
      <c r="F1582" s="447"/>
      <c r="G1582" s="345"/>
      <c r="H1582" s="447"/>
      <c r="I1582" s="411"/>
      <c r="J1582" s="15" t="s">
        <v>589</v>
      </c>
      <c r="K1582" s="15" t="s">
        <v>589</v>
      </c>
      <c r="L1582" s="408" t="str">
        <f t="shared" si="107"/>
        <v/>
      </c>
      <c r="M1582" s="459" t="str">
        <f t="shared" si="109"/>
        <v/>
      </c>
      <c r="N1582" s="344"/>
      <c r="O1582" s="344"/>
      <c r="P1582" s="82"/>
    </row>
    <row r="1583" spans="3:16" ht="14.25" customHeight="1" x14ac:dyDescent="0.15">
      <c r="C1583" s="362">
        <f t="shared" si="106"/>
        <v>1522</v>
      </c>
      <c r="D1583" s="47" t="str">
        <f t="shared" si="108"/>
        <v/>
      </c>
      <c r="E1583" s="526"/>
      <c r="F1583" s="447"/>
      <c r="G1583" s="345"/>
      <c r="H1583" s="447"/>
      <c r="I1583" s="411"/>
      <c r="J1583" s="15" t="s">
        <v>589</v>
      </c>
      <c r="K1583" s="15" t="s">
        <v>589</v>
      </c>
      <c r="L1583" s="408" t="str">
        <f t="shared" si="107"/>
        <v/>
      </c>
      <c r="M1583" s="459" t="str">
        <f t="shared" si="109"/>
        <v/>
      </c>
      <c r="N1583" s="344"/>
      <c r="O1583" s="344"/>
      <c r="P1583" s="82"/>
    </row>
    <row r="1584" spans="3:16" ht="14.25" customHeight="1" x14ac:dyDescent="0.15">
      <c r="C1584" s="362">
        <f t="shared" si="106"/>
        <v>1523</v>
      </c>
      <c r="D1584" s="47" t="str">
        <f t="shared" si="108"/>
        <v/>
      </c>
      <c r="E1584" s="526"/>
      <c r="F1584" s="447"/>
      <c r="G1584" s="345"/>
      <c r="H1584" s="447"/>
      <c r="I1584" s="411"/>
      <c r="J1584" s="15" t="s">
        <v>589</v>
      </c>
      <c r="K1584" s="15" t="s">
        <v>589</v>
      </c>
      <c r="L1584" s="408" t="str">
        <f t="shared" si="107"/>
        <v/>
      </c>
      <c r="M1584" s="459" t="str">
        <f t="shared" si="109"/>
        <v/>
      </c>
      <c r="N1584" s="344"/>
      <c r="O1584" s="344"/>
      <c r="P1584" s="82"/>
    </row>
    <row r="1585" spans="3:16" ht="14.25" customHeight="1" x14ac:dyDescent="0.15">
      <c r="C1585" s="362">
        <f t="shared" si="106"/>
        <v>1524</v>
      </c>
      <c r="D1585" s="47" t="str">
        <f t="shared" si="108"/>
        <v/>
      </c>
      <c r="E1585" s="526"/>
      <c r="F1585" s="447"/>
      <c r="G1585" s="345"/>
      <c r="H1585" s="447"/>
      <c r="I1585" s="411"/>
      <c r="J1585" s="15" t="s">
        <v>589</v>
      </c>
      <c r="K1585" s="15" t="s">
        <v>589</v>
      </c>
      <c r="L1585" s="408" t="str">
        <f t="shared" si="107"/>
        <v/>
      </c>
      <c r="M1585" s="459" t="str">
        <f t="shared" si="109"/>
        <v/>
      </c>
      <c r="N1585" s="344"/>
      <c r="O1585" s="344"/>
      <c r="P1585" s="82"/>
    </row>
    <row r="1586" spans="3:16" ht="14.25" customHeight="1" x14ac:dyDescent="0.15">
      <c r="C1586" s="362">
        <f t="shared" si="106"/>
        <v>1525</v>
      </c>
      <c r="D1586" s="47" t="str">
        <f t="shared" si="108"/>
        <v/>
      </c>
      <c r="E1586" s="526"/>
      <c r="F1586" s="447"/>
      <c r="G1586" s="345"/>
      <c r="H1586" s="447"/>
      <c r="I1586" s="411"/>
      <c r="J1586" s="15" t="s">
        <v>589</v>
      </c>
      <c r="K1586" s="15" t="s">
        <v>589</v>
      </c>
      <c r="L1586" s="408" t="str">
        <f t="shared" si="107"/>
        <v/>
      </c>
      <c r="M1586" s="459" t="str">
        <f t="shared" si="109"/>
        <v/>
      </c>
      <c r="N1586" s="344"/>
      <c r="O1586" s="344"/>
      <c r="P1586" s="82"/>
    </row>
    <row r="1587" spans="3:16" ht="14.25" customHeight="1" x14ac:dyDescent="0.15">
      <c r="C1587" s="362">
        <f t="shared" si="106"/>
        <v>1526</v>
      </c>
      <c r="D1587" s="47" t="str">
        <f t="shared" si="108"/>
        <v/>
      </c>
      <c r="E1587" s="526"/>
      <c r="F1587" s="447"/>
      <c r="G1587" s="345"/>
      <c r="H1587" s="447"/>
      <c r="I1587" s="411"/>
      <c r="J1587" s="15" t="s">
        <v>589</v>
      </c>
      <c r="K1587" s="15" t="s">
        <v>589</v>
      </c>
      <c r="L1587" s="408" t="str">
        <f t="shared" si="107"/>
        <v/>
      </c>
      <c r="M1587" s="459" t="str">
        <f t="shared" si="109"/>
        <v/>
      </c>
      <c r="N1587" s="344"/>
      <c r="O1587" s="344"/>
      <c r="P1587" s="82"/>
    </row>
    <row r="1588" spans="3:16" ht="14.25" customHeight="1" x14ac:dyDescent="0.15">
      <c r="C1588" s="362">
        <f t="shared" si="106"/>
        <v>1527</v>
      </c>
      <c r="D1588" s="47" t="str">
        <f t="shared" si="108"/>
        <v/>
      </c>
      <c r="E1588" s="526"/>
      <c r="F1588" s="447"/>
      <c r="G1588" s="345"/>
      <c r="H1588" s="447"/>
      <c r="I1588" s="411"/>
      <c r="J1588" s="15" t="s">
        <v>589</v>
      </c>
      <c r="K1588" s="15" t="s">
        <v>589</v>
      </c>
      <c r="L1588" s="408" t="str">
        <f t="shared" si="107"/>
        <v/>
      </c>
      <c r="M1588" s="459" t="str">
        <f t="shared" si="109"/>
        <v/>
      </c>
      <c r="N1588" s="344"/>
      <c r="O1588" s="344"/>
      <c r="P1588" s="82"/>
    </row>
    <row r="1589" spans="3:16" ht="14.25" customHeight="1" x14ac:dyDescent="0.15">
      <c r="C1589" s="362">
        <f t="shared" si="106"/>
        <v>1528</v>
      </c>
      <c r="D1589" s="47" t="str">
        <f t="shared" si="108"/>
        <v/>
      </c>
      <c r="E1589" s="526"/>
      <c r="F1589" s="447"/>
      <c r="G1589" s="345"/>
      <c r="H1589" s="447"/>
      <c r="I1589" s="411"/>
      <c r="J1589" s="15" t="s">
        <v>589</v>
      </c>
      <c r="K1589" s="15" t="s">
        <v>589</v>
      </c>
      <c r="L1589" s="408" t="str">
        <f t="shared" si="107"/>
        <v/>
      </c>
      <c r="M1589" s="459" t="str">
        <f t="shared" si="109"/>
        <v/>
      </c>
      <c r="N1589" s="344"/>
      <c r="O1589" s="344"/>
      <c r="P1589" s="82"/>
    </row>
    <row r="1590" spans="3:16" ht="14.25" customHeight="1" x14ac:dyDescent="0.15">
      <c r="C1590" s="362">
        <f t="shared" si="106"/>
        <v>1529</v>
      </c>
      <c r="D1590" s="47" t="str">
        <f t="shared" si="108"/>
        <v/>
      </c>
      <c r="E1590" s="526"/>
      <c r="F1590" s="447"/>
      <c r="G1590" s="345"/>
      <c r="H1590" s="447"/>
      <c r="I1590" s="411"/>
      <c r="J1590" s="15" t="s">
        <v>589</v>
      </c>
      <c r="K1590" s="15" t="s">
        <v>589</v>
      </c>
      <c r="L1590" s="408" t="str">
        <f t="shared" si="107"/>
        <v/>
      </c>
      <c r="M1590" s="459" t="str">
        <f t="shared" si="109"/>
        <v/>
      </c>
      <c r="N1590" s="344"/>
      <c r="O1590" s="344"/>
      <c r="P1590" s="82"/>
    </row>
    <row r="1591" spans="3:16" ht="14.25" customHeight="1" x14ac:dyDescent="0.15">
      <c r="C1591" s="362">
        <f t="shared" si="106"/>
        <v>1530</v>
      </c>
      <c r="D1591" s="47" t="str">
        <f t="shared" si="108"/>
        <v/>
      </c>
      <c r="E1591" s="526"/>
      <c r="F1591" s="447"/>
      <c r="G1591" s="345"/>
      <c r="H1591" s="447"/>
      <c r="I1591" s="411"/>
      <c r="J1591" s="15" t="s">
        <v>589</v>
      </c>
      <c r="K1591" s="15" t="s">
        <v>589</v>
      </c>
      <c r="L1591" s="408" t="str">
        <f t="shared" si="107"/>
        <v/>
      </c>
      <c r="M1591" s="459" t="str">
        <f t="shared" si="109"/>
        <v/>
      </c>
      <c r="N1591" s="344"/>
      <c r="O1591" s="344"/>
      <c r="P1591" s="82"/>
    </row>
    <row r="1592" spans="3:16" ht="14.25" customHeight="1" x14ac:dyDescent="0.15">
      <c r="C1592" s="362">
        <f t="shared" si="106"/>
        <v>1531</v>
      </c>
      <c r="D1592" s="47" t="str">
        <f t="shared" si="108"/>
        <v/>
      </c>
      <c r="E1592" s="526"/>
      <c r="F1592" s="447"/>
      <c r="G1592" s="345"/>
      <c r="H1592" s="447"/>
      <c r="I1592" s="411"/>
      <c r="J1592" s="15" t="s">
        <v>589</v>
      </c>
      <c r="K1592" s="15" t="s">
        <v>589</v>
      </c>
      <c r="L1592" s="408" t="str">
        <f t="shared" si="107"/>
        <v/>
      </c>
      <c r="M1592" s="459" t="str">
        <f t="shared" si="109"/>
        <v/>
      </c>
      <c r="N1592" s="344"/>
      <c r="O1592" s="344"/>
      <c r="P1592" s="82"/>
    </row>
    <row r="1593" spans="3:16" ht="14.25" customHeight="1" x14ac:dyDescent="0.15">
      <c r="C1593" s="362">
        <f t="shared" si="106"/>
        <v>1532</v>
      </c>
      <c r="D1593" s="47" t="str">
        <f t="shared" si="108"/>
        <v/>
      </c>
      <c r="E1593" s="526"/>
      <c r="F1593" s="447"/>
      <c r="G1593" s="345"/>
      <c r="H1593" s="447"/>
      <c r="I1593" s="411"/>
      <c r="J1593" s="15" t="s">
        <v>589</v>
      </c>
      <c r="K1593" s="15" t="s">
        <v>589</v>
      </c>
      <c r="L1593" s="408" t="str">
        <f t="shared" si="107"/>
        <v/>
      </c>
      <c r="M1593" s="459" t="str">
        <f t="shared" si="109"/>
        <v/>
      </c>
      <c r="N1593" s="344"/>
      <c r="O1593" s="344"/>
      <c r="P1593" s="82"/>
    </row>
    <row r="1594" spans="3:16" ht="14.25" customHeight="1" x14ac:dyDescent="0.15">
      <c r="C1594" s="362">
        <f t="shared" si="106"/>
        <v>1533</v>
      </c>
      <c r="D1594" s="47" t="str">
        <f t="shared" si="108"/>
        <v/>
      </c>
      <c r="E1594" s="526"/>
      <c r="F1594" s="447"/>
      <c r="G1594" s="345"/>
      <c r="H1594" s="447"/>
      <c r="I1594" s="411"/>
      <c r="J1594" s="15" t="s">
        <v>589</v>
      </c>
      <c r="K1594" s="15" t="s">
        <v>589</v>
      </c>
      <c r="L1594" s="408" t="str">
        <f t="shared" si="107"/>
        <v/>
      </c>
      <c r="M1594" s="459" t="str">
        <f t="shared" si="109"/>
        <v/>
      </c>
      <c r="N1594" s="344"/>
      <c r="O1594" s="344"/>
      <c r="P1594" s="82"/>
    </row>
    <row r="1595" spans="3:16" ht="14.25" customHeight="1" x14ac:dyDescent="0.15">
      <c r="C1595" s="362">
        <f t="shared" si="106"/>
        <v>1534</v>
      </c>
      <c r="D1595" s="47" t="str">
        <f t="shared" si="108"/>
        <v/>
      </c>
      <c r="E1595" s="526"/>
      <c r="F1595" s="447"/>
      <c r="G1595" s="345"/>
      <c r="H1595" s="447"/>
      <c r="I1595" s="411"/>
      <c r="J1595" s="15" t="s">
        <v>589</v>
      </c>
      <c r="K1595" s="15" t="s">
        <v>589</v>
      </c>
      <c r="L1595" s="408" t="str">
        <f t="shared" si="107"/>
        <v/>
      </c>
      <c r="M1595" s="459" t="str">
        <f t="shared" si="109"/>
        <v/>
      </c>
      <c r="N1595" s="344"/>
      <c r="O1595" s="344"/>
      <c r="P1595" s="82"/>
    </row>
    <row r="1596" spans="3:16" ht="14.25" customHeight="1" x14ac:dyDescent="0.15">
      <c r="C1596" s="362">
        <f t="shared" si="106"/>
        <v>1535</v>
      </c>
      <c r="D1596" s="47" t="str">
        <f t="shared" si="108"/>
        <v/>
      </c>
      <c r="E1596" s="526"/>
      <c r="F1596" s="447"/>
      <c r="G1596" s="345"/>
      <c r="H1596" s="447"/>
      <c r="I1596" s="411"/>
      <c r="J1596" s="15" t="s">
        <v>589</v>
      </c>
      <c r="K1596" s="15" t="s">
        <v>589</v>
      </c>
      <c r="L1596" s="408" t="str">
        <f t="shared" si="107"/>
        <v/>
      </c>
      <c r="M1596" s="459" t="str">
        <f t="shared" si="109"/>
        <v/>
      </c>
      <c r="N1596" s="344"/>
      <c r="O1596" s="344"/>
      <c r="P1596" s="82"/>
    </row>
    <row r="1597" spans="3:16" ht="14.25" customHeight="1" x14ac:dyDescent="0.15">
      <c r="C1597" s="362">
        <f t="shared" si="106"/>
        <v>1536</v>
      </c>
      <c r="D1597" s="47" t="str">
        <f t="shared" si="108"/>
        <v/>
      </c>
      <c r="E1597" s="526"/>
      <c r="F1597" s="447"/>
      <c r="G1597" s="345"/>
      <c r="H1597" s="447"/>
      <c r="I1597" s="411"/>
      <c r="J1597" s="15" t="s">
        <v>589</v>
      </c>
      <c r="K1597" s="15" t="s">
        <v>589</v>
      </c>
      <c r="L1597" s="408" t="str">
        <f t="shared" si="107"/>
        <v/>
      </c>
      <c r="M1597" s="459" t="str">
        <f t="shared" si="109"/>
        <v/>
      </c>
      <c r="N1597" s="344"/>
      <c r="O1597" s="344"/>
      <c r="P1597" s="82"/>
    </row>
    <row r="1598" spans="3:16" ht="14.25" customHeight="1" x14ac:dyDescent="0.15">
      <c r="C1598" s="362">
        <f t="shared" si="106"/>
        <v>1537</v>
      </c>
      <c r="D1598" s="47" t="str">
        <f t="shared" si="108"/>
        <v/>
      </c>
      <c r="E1598" s="526"/>
      <c r="F1598" s="447"/>
      <c r="G1598" s="345"/>
      <c r="H1598" s="447"/>
      <c r="I1598" s="411"/>
      <c r="J1598" s="15" t="s">
        <v>589</v>
      </c>
      <c r="K1598" s="15" t="s">
        <v>589</v>
      </c>
      <c r="L1598" s="408" t="str">
        <f t="shared" si="107"/>
        <v/>
      </c>
      <c r="M1598" s="459" t="str">
        <f t="shared" si="109"/>
        <v/>
      </c>
      <c r="N1598" s="344"/>
      <c r="O1598" s="344"/>
      <c r="P1598" s="82"/>
    </row>
    <row r="1599" spans="3:16" ht="14.25" customHeight="1" x14ac:dyDescent="0.15">
      <c r="C1599" s="362">
        <f t="shared" ref="C1599:C1662" si="110">C1598+1</f>
        <v>1538</v>
      </c>
      <c r="D1599" s="47" t="str">
        <f t="shared" si="108"/>
        <v/>
      </c>
      <c r="E1599" s="526"/>
      <c r="F1599" s="447"/>
      <c r="G1599" s="345"/>
      <c r="H1599" s="447"/>
      <c r="I1599" s="411"/>
      <c r="J1599" s="15" t="s">
        <v>589</v>
      </c>
      <c r="K1599" s="15" t="s">
        <v>589</v>
      </c>
      <c r="L1599" s="408" t="str">
        <f t="shared" si="107"/>
        <v/>
      </c>
      <c r="M1599" s="459" t="str">
        <f t="shared" si="109"/>
        <v/>
      </c>
      <c r="N1599" s="344"/>
      <c r="O1599" s="344"/>
      <c r="P1599" s="82"/>
    </row>
    <row r="1600" spans="3:16" ht="14.25" customHeight="1" x14ac:dyDescent="0.15">
      <c r="C1600" s="362">
        <f t="shared" si="110"/>
        <v>1539</v>
      </c>
      <c r="D1600" s="47" t="str">
        <f t="shared" si="108"/>
        <v/>
      </c>
      <c r="E1600" s="526"/>
      <c r="F1600" s="447"/>
      <c r="G1600" s="345"/>
      <c r="H1600" s="447"/>
      <c r="I1600" s="411"/>
      <c r="J1600" s="15" t="s">
        <v>589</v>
      </c>
      <c r="K1600" s="15" t="s">
        <v>589</v>
      </c>
      <c r="L1600" s="408" t="str">
        <f t="shared" si="107"/>
        <v/>
      </c>
      <c r="M1600" s="459" t="str">
        <f t="shared" si="109"/>
        <v/>
      </c>
      <c r="N1600" s="344"/>
      <c r="O1600" s="344"/>
      <c r="P1600" s="82"/>
    </row>
    <row r="1601" spans="3:16" ht="14.25" customHeight="1" x14ac:dyDescent="0.15">
      <c r="C1601" s="362">
        <f t="shared" si="110"/>
        <v>1540</v>
      </c>
      <c r="D1601" s="47" t="str">
        <f t="shared" si="108"/>
        <v/>
      </c>
      <c r="E1601" s="526"/>
      <c r="F1601" s="447"/>
      <c r="G1601" s="345"/>
      <c r="H1601" s="447"/>
      <c r="I1601" s="411"/>
      <c r="J1601" s="15" t="s">
        <v>589</v>
      </c>
      <c r="K1601" s="15" t="s">
        <v>589</v>
      </c>
      <c r="L1601" s="408" t="str">
        <f t="shared" si="107"/>
        <v/>
      </c>
      <c r="M1601" s="459" t="str">
        <f t="shared" si="109"/>
        <v/>
      </c>
      <c r="N1601" s="344"/>
      <c r="O1601" s="344"/>
      <c r="P1601" s="82"/>
    </row>
    <row r="1602" spans="3:16" ht="14.25" customHeight="1" x14ac:dyDescent="0.15">
      <c r="C1602" s="362">
        <f t="shared" si="110"/>
        <v>1541</v>
      </c>
      <c r="D1602" s="47" t="str">
        <f t="shared" si="108"/>
        <v/>
      </c>
      <c r="E1602" s="526"/>
      <c r="F1602" s="447"/>
      <c r="G1602" s="345"/>
      <c r="H1602" s="447"/>
      <c r="I1602" s="411"/>
      <c r="J1602" s="15" t="s">
        <v>589</v>
      </c>
      <c r="K1602" s="15" t="s">
        <v>589</v>
      </c>
      <c r="L1602" s="408" t="str">
        <f t="shared" si="107"/>
        <v/>
      </c>
      <c r="M1602" s="459" t="str">
        <f t="shared" si="109"/>
        <v/>
      </c>
      <c r="N1602" s="344"/>
      <c r="O1602" s="344"/>
      <c r="P1602" s="82"/>
    </row>
    <row r="1603" spans="3:16" ht="14.25" customHeight="1" x14ac:dyDescent="0.15">
      <c r="C1603" s="362">
        <f t="shared" si="110"/>
        <v>1542</v>
      </c>
      <c r="D1603" s="47" t="str">
        <f t="shared" si="108"/>
        <v/>
      </c>
      <c r="E1603" s="526"/>
      <c r="F1603" s="447"/>
      <c r="G1603" s="345"/>
      <c r="H1603" s="447"/>
      <c r="I1603" s="411"/>
      <c r="J1603" s="15" t="s">
        <v>589</v>
      </c>
      <c r="K1603" s="15" t="s">
        <v>589</v>
      </c>
      <c r="L1603" s="408" t="str">
        <f>IF(K1603="","",J1603*K1603)</f>
        <v/>
      </c>
      <c r="M1603" s="459" t="str">
        <f t="shared" si="109"/>
        <v/>
      </c>
      <c r="N1603" s="344"/>
      <c r="O1603" s="344"/>
      <c r="P1603" s="82"/>
    </row>
    <row r="1604" spans="3:16" ht="14.25" customHeight="1" x14ac:dyDescent="0.15">
      <c r="C1604" s="362">
        <f t="shared" si="110"/>
        <v>1543</v>
      </c>
      <c r="D1604" s="47" t="str">
        <f t="shared" si="108"/>
        <v/>
      </c>
      <c r="E1604" s="526"/>
      <c r="F1604" s="447"/>
      <c r="G1604" s="345"/>
      <c r="H1604" s="447"/>
      <c r="I1604" s="411"/>
      <c r="J1604" s="15" t="s">
        <v>589</v>
      </c>
      <c r="K1604" s="15" t="s">
        <v>589</v>
      </c>
      <c r="L1604" s="408" t="str">
        <f t="shared" ref="L1604:L1667" si="111">IF(K1604="","",J1604*K1604)</f>
        <v/>
      </c>
      <c r="M1604" s="459" t="str">
        <f t="shared" si="109"/>
        <v/>
      </c>
      <c r="N1604" s="344"/>
      <c r="O1604" s="344"/>
      <c r="P1604" s="82"/>
    </row>
    <row r="1605" spans="3:16" ht="14.25" customHeight="1" x14ac:dyDescent="0.15">
      <c r="C1605" s="362">
        <f t="shared" si="110"/>
        <v>1544</v>
      </c>
      <c r="D1605" s="47" t="str">
        <f t="shared" si="108"/>
        <v/>
      </c>
      <c r="E1605" s="526"/>
      <c r="F1605" s="447"/>
      <c r="G1605" s="345"/>
      <c r="H1605" s="447"/>
      <c r="I1605" s="411"/>
      <c r="J1605" s="15" t="s">
        <v>589</v>
      </c>
      <c r="K1605" s="15" t="s">
        <v>589</v>
      </c>
      <c r="L1605" s="408" t="str">
        <f t="shared" si="111"/>
        <v/>
      </c>
      <c r="M1605" s="459" t="str">
        <f t="shared" si="109"/>
        <v/>
      </c>
      <c r="N1605" s="344"/>
      <c r="O1605" s="344"/>
      <c r="P1605" s="82"/>
    </row>
    <row r="1606" spans="3:16" ht="14.25" customHeight="1" x14ac:dyDescent="0.15">
      <c r="C1606" s="362">
        <f t="shared" si="110"/>
        <v>1545</v>
      </c>
      <c r="D1606" s="47" t="str">
        <f t="shared" si="108"/>
        <v/>
      </c>
      <c r="E1606" s="526"/>
      <c r="F1606" s="447"/>
      <c r="G1606" s="345"/>
      <c r="H1606" s="447"/>
      <c r="I1606" s="411"/>
      <c r="J1606" s="15" t="s">
        <v>589</v>
      </c>
      <c r="K1606" s="15" t="s">
        <v>589</v>
      </c>
      <c r="L1606" s="408" t="str">
        <f t="shared" si="111"/>
        <v/>
      </c>
      <c r="M1606" s="459" t="str">
        <f t="shared" si="109"/>
        <v/>
      </c>
      <c r="N1606" s="344"/>
      <c r="O1606" s="344"/>
      <c r="P1606" s="82"/>
    </row>
    <row r="1607" spans="3:16" ht="14.25" customHeight="1" x14ac:dyDescent="0.15">
      <c r="C1607" s="362">
        <f t="shared" si="110"/>
        <v>1546</v>
      </c>
      <c r="D1607" s="47" t="str">
        <f t="shared" si="108"/>
        <v/>
      </c>
      <c r="E1607" s="526"/>
      <c r="F1607" s="447"/>
      <c r="G1607" s="345"/>
      <c r="H1607" s="447"/>
      <c r="I1607" s="411"/>
      <c r="J1607" s="15" t="s">
        <v>589</v>
      </c>
      <c r="K1607" s="15" t="s">
        <v>589</v>
      </c>
      <c r="L1607" s="408" t="str">
        <f t="shared" si="111"/>
        <v/>
      </c>
      <c r="M1607" s="459" t="str">
        <f t="shared" si="109"/>
        <v/>
      </c>
      <c r="N1607" s="344"/>
      <c r="O1607" s="344"/>
      <c r="P1607" s="82"/>
    </row>
    <row r="1608" spans="3:16" ht="14.25" customHeight="1" x14ac:dyDescent="0.15">
      <c r="C1608" s="362">
        <f t="shared" si="110"/>
        <v>1547</v>
      </c>
      <c r="D1608" s="47" t="str">
        <f t="shared" si="108"/>
        <v/>
      </c>
      <c r="E1608" s="526"/>
      <c r="F1608" s="447"/>
      <c r="G1608" s="345"/>
      <c r="H1608" s="447"/>
      <c r="I1608" s="411"/>
      <c r="J1608" s="15" t="s">
        <v>589</v>
      </c>
      <c r="K1608" s="15" t="s">
        <v>589</v>
      </c>
      <c r="L1608" s="408" t="str">
        <f t="shared" si="111"/>
        <v/>
      </c>
      <c r="M1608" s="459" t="str">
        <f t="shared" si="109"/>
        <v/>
      </c>
      <c r="N1608" s="344"/>
      <c r="O1608" s="344"/>
      <c r="P1608" s="82"/>
    </row>
    <row r="1609" spans="3:16" ht="14.25" customHeight="1" x14ac:dyDescent="0.15">
      <c r="C1609" s="362">
        <f t="shared" si="110"/>
        <v>1548</v>
      </c>
      <c r="D1609" s="47" t="str">
        <f t="shared" si="108"/>
        <v/>
      </c>
      <c r="E1609" s="526"/>
      <c r="F1609" s="447"/>
      <c r="G1609" s="345"/>
      <c r="H1609" s="447"/>
      <c r="I1609" s="411"/>
      <c r="J1609" s="15" t="s">
        <v>589</v>
      </c>
      <c r="K1609" s="15" t="s">
        <v>589</v>
      </c>
      <c r="L1609" s="408" t="str">
        <f t="shared" si="111"/>
        <v/>
      </c>
      <c r="M1609" s="459" t="str">
        <f t="shared" si="109"/>
        <v/>
      </c>
      <c r="N1609" s="344"/>
      <c r="O1609" s="344"/>
      <c r="P1609" s="82"/>
    </row>
    <row r="1610" spans="3:16" ht="14.25" customHeight="1" x14ac:dyDescent="0.15">
      <c r="C1610" s="362">
        <f t="shared" si="110"/>
        <v>1549</v>
      </c>
      <c r="D1610" s="47" t="str">
        <f t="shared" si="108"/>
        <v/>
      </c>
      <c r="E1610" s="526"/>
      <c r="F1610" s="447"/>
      <c r="G1610" s="345"/>
      <c r="H1610" s="447"/>
      <c r="I1610" s="411"/>
      <c r="J1610" s="15" t="s">
        <v>589</v>
      </c>
      <c r="K1610" s="15" t="s">
        <v>589</v>
      </c>
      <c r="L1610" s="408" t="str">
        <f t="shared" si="111"/>
        <v/>
      </c>
      <c r="M1610" s="459" t="str">
        <f t="shared" si="109"/>
        <v/>
      </c>
      <c r="N1610" s="344"/>
      <c r="O1610" s="344"/>
      <c r="P1610" s="82"/>
    </row>
    <row r="1611" spans="3:16" ht="14.25" customHeight="1" x14ac:dyDescent="0.15">
      <c r="C1611" s="362">
        <f t="shared" si="110"/>
        <v>1550</v>
      </c>
      <c r="D1611" s="47" t="str">
        <f t="shared" si="108"/>
        <v/>
      </c>
      <c r="E1611" s="526"/>
      <c r="F1611" s="447"/>
      <c r="G1611" s="345"/>
      <c r="H1611" s="447"/>
      <c r="I1611" s="411"/>
      <c r="J1611" s="15" t="s">
        <v>589</v>
      </c>
      <c r="K1611" s="15" t="s">
        <v>589</v>
      </c>
      <c r="L1611" s="408" t="str">
        <f t="shared" si="111"/>
        <v/>
      </c>
      <c r="M1611" s="459" t="str">
        <f t="shared" si="109"/>
        <v/>
      </c>
      <c r="N1611" s="344"/>
      <c r="O1611" s="344"/>
      <c r="P1611" s="82"/>
    </row>
    <row r="1612" spans="3:16" ht="14.25" customHeight="1" x14ac:dyDescent="0.15">
      <c r="C1612" s="362">
        <f t="shared" si="110"/>
        <v>1551</v>
      </c>
      <c r="D1612" s="47" t="str">
        <f t="shared" si="108"/>
        <v/>
      </c>
      <c r="E1612" s="526"/>
      <c r="F1612" s="447"/>
      <c r="G1612" s="345"/>
      <c r="H1612" s="447"/>
      <c r="I1612" s="411"/>
      <c r="J1612" s="15" t="s">
        <v>589</v>
      </c>
      <c r="K1612" s="15" t="s">
        <v>589</v>
      </c>
      <c r="L1612" s="408" t="str">
        <f t="shared" si="111"/>
        <v/>
      </c>
      <c r="M1612" s="459" t="str">
        <f t="shared" si="109"/>
        <v/>
      </c>
      <c r="N1612" s="344"/>
      <c r="O1612" s="344"/>
      <c r="P1612" s="82"/>
    </row>
    <row r="1613" spans="3:16" ht="14.25" customHeight="1" x14ac:dyDescent="0.15">
      <c r="C1613" s="362">
        <f t="shared" si="110"/>
        <v>1552</v>
      </c>
      <c r="D1613" s="47" t="str">
        <f t="shared" si="108"/>
        <v/>
      </c>
      <c r="E1613" s="526"/>
      <c r="F1613" s="447"/>
      <c r="G1613" s="345"/>
      <c r="H1613" s="447"/>
      <c r="I1613" s="411"/>
      <c r="J1613" s="15" t="s">
        <v>589</v>
      </c>
      <c r="K1613" s="15" t="s">
        <v>589</v>
      </c>
      <c r="L1613" s="408" t="str">
        <f t="shared" si="111"/>
        <v/>
      </c>
      <c r="M1613" s="459" t="str">
        <f t="shared" si="109"/>
        <v/>
      </c>
      <c r="N1613" s="344"/>
      <c r="O1613" s="344"/>
      <c r="P1613" s="82"/>
    </row>
    <row r="1614" spans="3:16" ht="14.25" customHeight="1" x14ac:dyDescent="0.15">
      <c r="C1614" s="362">
        <f t="shared" si="110"/>
        <v>1553</v>
      </c>
      <c r="D1614" s="47" t="str">
        <f t="shared" si="108"/>
        <v/>
      </c>
      <c r="E1614" s="526"/>
      <c r="F1614" s="447"/>
      <c r="G1614" s="345"/>
      <c r="H1614" s="447"/>
      <c r="I1614" s="411"/>
      <c r="J1614" s="15" t="s">
        <v>589</v>
      </c>
      <c r="K1614" s="15" t="s">
        <v>589</v>
      </c>
      <c r="L1614" s="408" t="str">
        <f t="shared" si="111"/>
        <v/>
      </c>
      <c r="M1614" s="459" t="str">
        <f t="shared" si="109"/>
        <v/>
      </c>
      <c r="N1614" s="344"/>
      <c r="O1614" s="344"/>
      <c r="P1614" s="82"/>
    </row>
    <row r="1615" spans="3:16" ht="14.25" customHeight="1" x14ac:dyDescent="0.15">
      <c r="C1615" s="362">
        <f t="shared" si="110"/>
        <v>1554</v>
      </c>
      <c r="D1615" s="47" t="str">
        <f t="shared" si="108"/>
        <v/>
      </c>
      <c r="E1615" s="526"/>
      <c r="F1615" s="447"/>
      <c r="G1615" s="345"/>
      <c r="H1615" s="447"/>
      <c r="I1615" s="411"/>
      <c r="J1615" s="15" t="s">
        <v>589</v>
      </c>
      <c r="K1615" s="15" t="s">
        <v>589</v>
      </c>
      <c r="L1615" s="408" t="str">
        <f t="shared" si="111"/>
        <v/>
      </c>
      <c r="M1615" s="459" t="str">
        <f t="shared" si="109"/>
        <v/>
      </c>
      <c r="N1615" s="344"/>
      <c r="O1615" s="344"/>
      <c r="P1615" s="82"/>
    </row>
    <row r="1616" spans="3:16" ht="14.25" customHeight="1" x14ac:dyDescent="0.15">
      <c r="C1616" s="362">
        <f t="shared" si="110"/>
        <v>1555</v>
      </c>
      <c r="D1616" s="47" t="str">
        <f t="shared" si="108"/>
        <v/>
      </c>
      <c r="E1616" s="526"/>
      <c r="F1616" s="447"/>
      <c r="G1616" s="345"/>
      <c r="H1616" s="447"/>
      <c r="I1616" s="411"/>
      <c r="J1616" s="15" t="s">
        <v>589</v>
      </c>
      <c r="K1616" s="15" t="s">
        <v>589</v>
      </c>
      <c r="L1616" s="408" t="str">
        <f t="shared" si="111"/>
        <v/>
      </c>
      <c r="M1616" s="459" t="str">
        <f t="shared" si="109"/>
        <v/>
      </c>
      <c r="N1616" s="344"/>
      <c r="O1616" s="344"/>
      <c r="P1616" s="82"/>
    </row>
    <row r="1617" spans="3:16" ht="14.25" customHeight="1" x14ac:dyDescent="0.15">
      <c r="C1617" s="362">
        <f t="shared" si="110"/>
        <v>1556</v>
      </c>
      <c r="D1617" s="47" t="str">
        <f t="shared" si="108"/>
        <v/>
      </c>
      <c r="E1617" s="526"/>
      <c r="F1617" s="447"/>
      <c r="G1617" s="345"/>
      <c r="H1617" s="447"/>
      <c r="I1617" s="411"/>
      <c r="J1617" s="15" t="s">
        <v>589</v>
      </c>
      <c r="K1617" s="15" t="s">
        <v>589</v>
      </c>
      <c r="L1617" s="408" t="str">
        <f t="shared" si="111"/>
        <v/>
      </c>
      <c r="M1617" s="459" t="str">
        <f t="shared" si="109"/>
        <v/>
      </c>
      <c r="N1617" s="344"/>
      <c r="O1617" s="344"/>
      <c r="P1617" s="82"/>
    </row>
    <row r="1618" spans="3:16" ht="14.25" customHeight="1" x14ac:dyDescent="0.15">
      <c r="C1618" s="362">
        <f t="shared" si="110"/>
        <v>1557</v>
      </c>
      <c r="D1618" s="47" t="str">
        <f t="shared" si="108"/>
        <v/>
      </c>
      <c r="E1618" s="526"/>
      <c r="F1618" s="447"/>
      <c r="G1618" s="345"/>
      <c r="H1618" s="447"/>
      <c r="I1618" s="411"/>
      <c r="J1618" s="15" t="s">
        <v>589</v>
      </c>
      <c r="K1618" s="15" t="s">
        <v>589</v>
      </c>
      <c r="L1618" s="408" t="str">
        <f t="shared" si="111"/>
        <v/>
      </c>
      <c r="M1618" s="459" t="str">
        <f t="shared" si="109"/>
        <v/>
      </c>
      <c r="N1618" s="344"/>
      <c r="O1618" s="344"/>
      <c r="P1618" s="82"/>
    </row>
    <row r="1619" spans="3:16" ht="14.25" customHeight="1" x14ac:dyDescent="0.15">
      <c r="C1619" s="362">
        <f t="shared" si="110"/>
        <v>1558</v>
      </c>
      <c r="D1619" s="47" t="str">
        <f t="shared" si="108"/>
        <v/>
      </c>
      <c r="E1619" s="526"/>
      <c r="F1619" s="447"/>
      <c r="G1619" s="345"/>
      <c r="H1619" s="447"/>
      <c r="I1619" s="411"/>
      <c r="J1619" s="15" t="s">
        <v>589</v>
      </c>
      <c r="K1619" s="15" t="s">
        <v>589</v>
      </c>
      <c r="L1619" s="408" t="str">
        <f t="shared" si="111"/>
        <v/>
      </c>
      <c r="M1619" s="459" t="str">
        <f t="shared" si="109"/>
        <v/>
      </c>
      <c r="N1619" s="344"/>
      <c r="O1619" s="344"/>
      <c r="P1619" s="82"/>
    </row>
    <row r="1620" spans="3:16" ht="14.25" customHeight="1" x14ac:dyDescent="0.15">
      <c r="C1620" s="362">
        <f t="shared" si="110"/>
        <v>1559</v>
      </c>
      <c r="D1620" s="47" t="str">
        <f t="shared" si="108"/>
        <v/>
      </c>
      <c r="E1620" s="526"/>
      <c r="F1620" s="447"/>
      <c r="G1620" s="345"/>
      <c r="H1620" s="447"/>
      <c r="I1620" s="411"/>
      <c r="J1620" s="15" t="s">
        <v>589</v>
      </c>
      <c r="K1620" s="15" t="s">
        <v>589</v>
      </c>
      <c r="L1620" s="408" t="str">
        <f t="shared" si="111"/>
        <v/>
      </c>
      <c r="M1620" s="459" t="str">
        <f t="shared" si="109"/>
        <v/>
      </c>
      <c r="N1620" s="344"/>
      <c r="O1620" s="344"/>
      <c r="P1620" s="82"/>
    </row>
    <row r="1621" spans="3:16" ht="14.25" customHeight="1" x14ac:dyDescent="0.15">
      <c r="C1621" s="362">
        <f t="shared" si="110"/>
        <v>1560</v>
      </c>
      <c r="D1621" s="47" t="str">
        <f t="shared" si="108"/>
        <v/>
      </c>
      <c r="E1621" s="526"/>
      <c r="F1621" s="447"/>
      <c r="G1621" s="345"/>
      <c r="H1621" s="447"/>
      <c r="I1621" s="411"/>
      <c r="J1621" s="15" t="s">
        <v>589</v>
      </c>
      <c r="K1621" s="15" t="s">
        <v>589</v>
      </c>
      <c r="L1621" s="408" t="str">
        <f t="shared" si="111"/>
        <v/>
      </c>
      <c r="M1621" s="459" t="str">
        <f t="shared" si="109"/>
        <v/>
      </c>
      <c r="N1621" s="344"/>
      <c r="O1621" s="344"/>
      <c r="P1621" s="82"/>
    </row>
    <row r="1622" spans="3:16" ht="14.25" customHeight="1" x14ac:dyDescent="0.15">
      <c r="C1622" s="362">
        <f t="shared" si="110"/>
        <v>1561</v>
      </c>
      <c r="D1622" s="47" t="str">
        <f t="shared" si="108"/>
        <v/>
      </c>
      <c r="E1622" s="526"/>
      <c r="F1622" s="447"/>
      <c r="G1622" s="345"/>
      <c r="H1622" s="447"/>
      <c r="I1622" s="411"/>
      <c r="J1622" s="15" t="s">
        <v>589</v>
      </c>
      <c r="K1622" s="15" t="s">
        <v>589</v>
      </c>
      <c r="L1622" s="408" t="str">
        <f t="shared" si="111"/>
        <v/>
      </c>
      <c r="M1622" s="459" t="str">
        <f t="shared" si="109"/>
        <v/>
      </c>
      <c r="N1622" s="344"/>
      <c r="O1622" s="344"/>
      <c r="P1622" s="82"/>
    </row>
    <row r="1623" spans="3:16" ht="14.25" customHeight="1" x14ac:dyDescent="0.15">
      <c r="C1623" s="362">
        <f t="shared" si="110"/>
        <v>1562</v>
      </c>
      <c r="D1623" s="47" t="str">
        <f t="shared" si="108"/>
        <v/>
      </c>
      <c r="E1623" s="526"/>
      <c r="F1623" s="447"/>
      <c r="G1623" s="345"/>
      <c r="H1623" s="447"/>
      <c r="I1623" s="411"/>
      <c r="J1623" s="15" t="s">
        <v>589</v>
      </c>
      <c r="K1623" s="15" t="s">
        <v>589</v>
      </c>
      <c r="L1623" s="408" t="str">
        <f t="shared" si="111"/>
        <v/>
      </c>
      <c r="M1623" s="459" t="str">
        <f t="shared" si="109"/>
        <v/>
      </c>
      <c r="N1623" s="344"/>
      <c r="O1623" s="344"/>
      <c r="P1623" s="82"/>
    </row>
    <row r="1624" spans="3:16" ht="14.25" customHeight="1" x14ac:dyDescent="0.15">
      <c r="C1624" s="362">
        <f t="shared" si="110"/>
        <v>1563</v>
      </c>
      <c r="D1624" s="47" t="str">
        <f t="shared" si="108"/>
        <v/>
      </c>
      <c r="E1624" s="526"/>
      <c r="F1624" s="447"/>
      <c r="G1624" s="345"/>
      <c r="H1624" s="447"/>
      <c r="I1624" s="411"/>
      <c r="J1624" s="15" t="s">
        <v>589</v>
      </c>
      <c r="K1624" s="15" t="s">
        <v>589</v>
      </c>
      <c r="L1624" s="408" t="str">
        <f t="shared" si="111"/>
        <v/>
      </c>
      <c r="M1624" s="459" t="str">
        <f t="shared" si="109"/>
        <v/>
      </c>
      <c r="N1624" s="344"/>
      <c r="O1624" s="344"/>
      <c r="P1624" s="82"/>
    </row>
    <row r="1625" spans="3:16" ht="14.25" customHeight="1" x14ac:dyDescent="0.15">
      <c r="C1625" s="362">
        <f t="shared" si="110"/>
        <v>1564</v>
      </c>
      <c r="D1625" s="47" t="str">
        <f t="shared" si="108"/>
        <v/>
      </c>
      <c r="E1625" s="526"/>
      <c r="F1625" s="447"/>
      <c r="G1625" s="345"/>
      <c r="H1625" s="447"/>
      <c r="I1625" s="411"/>
      <c r="J1625" s="15" t="s">
        <v>589</v>
      </c>
      <c r="K1625" s="15" t="s">
        <v>589</v>
      </c>
      <c r="L1625" s="408" t="str">
        <f t="shared" si="111"/>
        <v/>
      </c>
      <c r="M1625" s="459" t="str">
        <f t="shared" si="109"/>
        <v/>
      </c>
      <c r="N1625" s="344"/>
      <c r="O1625" s="344"/>
      <c r="P1625" s="82"/>
    </row>
    <row r="1626" spans="3:16" ht="14.25" customHeight="1" x14ac:dyDescent="0.15">
      <c r="C1626" s="362">
        <f t="shared" si="110"/>
        <v>1565</v>
      </c>
      <c r="D1626" s="47" t="str">
        <f t="shared" si="108"/>
        <v/>
      </c>
      <c r="E1626" s="526"/>
      <c r="F1626" s="447"/>
      <c r="G1626" s="345"/>
      <c r="H1626" s="447"/>
      <c r="I1626" s="411"/>
      <c r="J1626" s="15" t="s">
        <v>589</v>
      </c>
      <c r="K1626" s="15" t="s">
        <v>589</v>
      </c>
      <c r="L1626" s="408" t="str">
        <f t="shared" si="111"/>
        <v/>
      </c>
      <c r="M1626" s="459" t="str">
        <f t="shared" si="109"/>
        <v/>
      </c>
      <c r="N1626" s="344"/>
      <c r="O1626" s="344"/>
      <c r="P1626" s="82"/>
    </row>
    <row r="1627" spans="3:16" ht="14.25" customHeight="1" x14ac:dyDescent="0.15">
      <c r="C1627" s="362">
        <f t="shared" si="110"/>
        <v>1566</v>
      </c>
      <c r="D1627" s="47" t="str">
        <f t="shared" si="108"/>
        <v/>
      </c>
      <c r="E1627" s="526"/>
      <c r="F1627" s="447"/>
      <c r="G1627" s="345"/>
      <c r="H1627" s="447"/>
      <c r="I1627" s="411"/>
      <c r="J1627" s="15" t="s">
        <v>589</v>
      </c>
      <c r="K1627" s="15" t="s">
        <v>589</v>
      </c>
      <c r="L1627" s="408" t="str">
        <f t="shared" si="111"/>
        <v/>
      </c>
      <c r="M1627" s="459" t="str">
        <f t="shared" si="109"/>
        <v/>
      </c>
      <c r="N1627" s="344"/>
      <c r="O1627" s="344"/>
      <c r="P1627" s="82"/>
    </row>
    <row r="1628" spans="3:16" ht="14.25" customHeight="1" x14ac:dyDescent="0.15">
      <c r="C1628" s="362">
        <f t="shared" si="110"/>
        <v>1567</v>
      </c>
      <c r="D1628" s="47" t="str">
        <f t="shared" si="108"/>
        <v/>
      </c>
      <c r="E1628" s="526"/>
      <c r="F1628" s="447"/>
      <c r="G1628" s="345"/>
      <c r="H1628" s="447"/>
      <c r="I1628" s="411"/>
      <c r="J1628" s="15" t="s">
        <v>589</v>
      </c>
      <c r="K1628" s="15" t="s">
        <v>589</v>
      </c>
      <c r="L1628" s="408" t="str">
        <f t="shared" si="111"/>
        <v/>
      </c>
      <c r="M1628" s="459" t="str">
        <f t="shared" si="109"/>
        <v/>
      </c>
      <c r="N1628" s="344"/>
      <c r="O1628" s="344"/>
      <c r="P1628" s="82"/>
    </row>
    <row r="1629" spans="3:16" ht="14.25" customHeight="1" x14ac:dyDescent="0.15">
      <c r="C1629" s="362">
        <f t="shared" si="110"/>
        <v>1568</v>
      </c>
      <c r="D1629" s="47" t="str">
        <f t="shared" si="108"/>
        <v/>
      </c>
      <c r="E1629" s="526"/>
      <c r="F1629" s="447"/>
      <c r="G1629" s="345"/>
      <c r="H1629" s="447"/>
      <c r="I1629" s="411"/>
      <c r="J1629" s="15" t="s">
        <v>589</v>
      </c>
      <c r="K1629" s="15" t="s">
        <v>589</v>
      </c>
      <c r="L1629" s="408" t="str">
        <f t="shared" si="111"/>
        <v/>
      </c>
      <c r="M1629" s="459" t="str">
        <f t="shared" si="109"/>
        <v/>
      </c>
      <c r="N1629" s="344"/>
      <c r="O1629" s="344"/>
      <c r="P1629" s="82"/>
    </row>
    <row r="1630" spans="3:16" ht="14.25" customHeight="1" x14ac:dyDescent="0.15">
      <c r="C1630" s="362">
        <f t="shared" si="110"/>
        <v>1569</v>
      </c>
      <c r="D1630" s="47" t="str">
        <f t="shared" si="108"/>
        <v/>
      </c>
      <c r="E1630" s="526"/>
      <c r="F1630" s="447"/>
      <c r="G1630" s="345"/>
      <c r="H1630" s="447"/>
      <c r="I1630" s="411"/>
      <c r="J1630" s="15" t="s">
        <v>589</v>
      </c>
      <c r="K1630" s="15" t="s">
        <v>589</v>
      </c>
      <c r="L1630" s="408" t="str">
        <f t="shared" si="111"/>
        <v/>
      </c>
      <c r="M1630" s="459" t="str">
        <f t="shared" si="109"/>
        <v/>
      </c>
      <c r="N1630" s="344"/>
      <c r="O1630" s="344"/>
      <c r="P1630" s="82"/>
    </row>
    <row r="1631" spans="3:16" ht="14.25" customHeight="1" x14ac:dyDescent="0.15">
      <c r="C1631" s="362">
        <f t="shared" si="110"/>
        <v>1570</v>
      </c>
      <c r="D1631" s="47" t="str">
        <f t="shared" si="108"/>
        <v/>
      </c>
      <c r="E1631" s="526"/>
      <c r="F1631" s="447"/>
      <c r="G1631" s="345"/>
      <c r="H1631" s="447"/>
      <c r="I1631" s="411"/>
      <c r="J1631" s="15" t="s">
        <v>589</v>
      </c>
      <c r="K1631" s="15" t="s">
        <v>589</v>
      </c>
      <c r="L1631" s="408" t="str">
        <f t="shared" si="111"/>
        <v/>
      </c>
      <c r="M1631" s="459" t="str">
        <f t="shared" si="109"/>
        <v/>
      </c>
      <c r="N1631" s="344"/>
      <c r="O1631" s="344"/>
      <c r="P1631" s="82"/>
    </row>
    <row r="1632" spans="3:16" ht="14.25" customHeight="1" x14ac:dyDescent="0.15">
      <c r="C1632" s="362">
        <f t="shared" si="110"/>
        <v>1571</v>
      </c>
      <c r="D1632" s="47" t="str">
        <f t="shared" si="108"/>
        <v/>
      </c>
      <c r="E1632" s="526"/>
      <c r="F1632" s="447"/>
      <c r="G1632" s="345"/>
      <c r="H1632" s="447"/>
      <c r="I1632" s="411"/>
      <c r="J1632" s="15" t="s">
        <v>589</v>
      </c>
      <c r="K1632" s="15" t="s">
        <v>589</v>
      </c>
      <c r="L1632" s="408" t="str">
        <f t="shared" si="111"/>
        <v/>
      </c>
      <c r="M1632" s="459" t="str">
        <f t="shared" si="109"/>
        <v/>
      </c>
      <c r="N1632" s="344"/>
      <c r="O1632" s="344"/>
      <c r="P1632" s="82"/>
    </row>
    <row r="1633" spans="3:16" ht="14.25" customHeight="1" x14ac:dyDescent="0.15">
      <c r="C1633" s="362">
        <f t="shared" si="110"/>
        <v>1572</v>
      </c>
      <c r="D1633" s="47" t="str">
        <f t="shared" si="108"/>
        <v/>
      </c>
      <c r="E1633" s="526"/>
      <c r="F1633" s="447"/>
      <c r="G1633" s="345"/>
      <c r="H1633" s="447"/>
      <c r="I1633" s="411"/>
      <c r="J1633" s="15" t="s">
        <v>589</v>
      </c>
      <c r="K1633" s="15" t="s">
        <v>589</v>
      </c>
      <c r="L1633" s="408" t="str">
        <f t="shared" si="111"/>
        <v/>
      </c>
      <c r="M1633" s="459" t="str">
        <f t="shared" si="109"/>
        <v/>
      </c>
      <c r="N1633" s="344"/>
      <c r="O1633" s="344"/>
      <c r="P1633" s="82"/>
    </row>
    <row r="1634" spans="3:16" ht="14.25" customHeight="1" x14ac:dyDescent="0.15">
      <c r="C1634" s="362">
        <f t="shared" si="110"/>
        <v>1573</v>
      </c>
      <c r="D1634" s="47" t="str">
        <f t="shared" si="108"/>
        <v/>
      </c>
      <c r="E1634" s="526"/>
      <c r="F1634" s="447"/>
      <c r="G1634" s="345"/>
      <c r="H1634" s="447"/>
      <c r="I1634" s="411"/>
      <c r="J1634" s="15" t="s">
        <v>589</v>
      </c>
      <c r="K1634" s="15" t="s">
        <v>589</v>
      </c>
      <c r="L1634" s="408" t="str">
        <f t="shared" si="111"/>
        <v/>
      </c>
      <c r="M1634" s="459" t="str">
        <f t="shared" si="109"/>
        <v/>
      </c>
      <c r="N1634" s="344"/>
      <c r="O1634" s="344"/>
      <c r="P1634" s="82"/>
    </row>
    <row r="1635" spans="3:16" ht="14.25" customHeight="1" x14ac:dyDescent="0.15">
      <c r="C1635" s="362">
        <f t="shared" si="110"/>
        <v>1574</v>
      </c>
      <c r="D1635" s="47" t="str">
        <f t="shared" ref="D1635:D1698" si="112">IF(E1635="","",IF(E1635&lt;=$W$2,"○",""))</f>
        <v/>
      </c>
      <c r="E1635" s="526"/>
      <c r="F1635" s="447"/>
      <c r="G1635" s="345"/>
      <c r="H1635" s="447"/>
      <c r="I1635" s="411"/>
      <c r="J1635" s="15" t="s">
        <v>589</v>
      </c>
      <c r="K1635" s="15" t="s">
        <v>589</v>
      </c>
      <c r="L1635" s="408" t="str">
        <f t="shared" si="111"/>
        <v/>
      </c>
      <c r="M1635" s="459" t="str">
        <f t="shared" ref="M1635:M1698" si="113">IF(I1635="","",IF(HLOOKUP(I1635,$U$5:$AI$7,2,FALSE)&gt;=0.8,"○",""))</f>
        <v/>
      </c>
      <c r="N1635" s="344"/>
      <c r="O1635" s="344"/>
      <c r="P1635" s="82"/>
    </row>
    <row r="1636" spans="3:16" ht="14.25" customHeight="1" x14ac:dyDescent="0.15">
      <c r="C1636" s="362">
        <f t="shared" si="110"/>
        <v>1575</v>
      </c>
      <c r="D1636" s="47" t="str">
        <f t="shared" si="112"/>
        <v/>
      </c>
      <c r="E1636" s="526"/>
      <c r="F1636" s="447"/>
      <c r="G1636" s="345"/>
      <c r="H1636" s="447"/>
      <c r="I1636" s="411"/>
      <c r="J1636" s="15" t="s">
        <v>589</v>
      </c>
      <c r="K1636" s="15" t="s">
        <v>589</v>
      </c>
      <c r="L1636" s="408" t="str">
        <f t="shared" si="111"/>
        <v/>
      </c>
      <c r="M1636" s="459" t="str">
        <f t="shared" si="113"/>
        <v/>
      </c>
      <c r="N1636" s="344"/>
      <c r="O1636" s="344"/>
      <c r="P1636" s="82"/>
    </row>
    <row r="1637" spans="3:16" ht="14.25" customHeight="1" x14ac:dyDescent="0.15">
      <c r="C1637" s="362">
        <f t="shared" si="110"/>
        <v>1576</v>
      </c>
      <c r="D1637" s="47" t="str">
        <f t="shared" si="112"/>
        <v/>
      </c>
      <c r="E1637" s="526"/>
      <c r="F1637" s="447"/>
      <c r="G1637" s="345"/>
      <c r="H1637" s="447"/>
      <c r="I1637" s="411"/>
      <c r="J1637" s="15" t="s">
        <v>589</v>
      </c>
      <c r="K1637" s="15" t="s">
        <v>589</v>
      </c>
      <c r="L1637" s="408" t="str">
        <f t="shared" si="111"/>
        <v/>
      </c>
      <c r="M1637" s="459" t="str">
        <f t="shared" si="113"/>
        <v/>
      </c>
      <c r="N1637" s="344"/>
      <c r="O1637" s="344"/>
      <c r="P1637" s="82"/>
    </row>
    <row r="1638" spans="3:16" ht="14.25" customHeight="1" x14ac:dyDescent="0.15">
      <c r="C1638" s="362">
        <f t="shared" si="110"/>
        <v>1577</v>
      </c>
      <c r="D1638" s="47" t="str">
        <f t="shared" si="112"/>
        <v/>
      </c>
      <c r="E1638" s="526"/>
      <c r="F1638" s="447"/>
      <c r="G1638" s="345"/>
      <c r="H1638" s="447"/>
      <c r="I1638" s="411"/>
      <c r="J1638" s="15" t="s">
        <v>589</v>
      </c>
      <c r="K1638" s="15" t="s">
        <v>589</v>
      </c>
      <c r="L1638" s="408" t="str">
        <f t="shared" si="111"/>
        <v/>
      </c>
      <c r="M1638" s="459" t="str">
        <f t="shared" si="113"/>
        <v/>
      </c>
      <c r="N1638" s="344"/>
      <c r="O1638" s="344"/>
      <c r="P1638" s="82"/>
    </row>
    <row r="1639" spans="3:16" ht="14.25" customHeight="1" x14ac:dyDescent="0.15">
      <c r="C1639" s="362">
        <f t="shared" si="110"/>
        <v>1578</v>
      </c>
      <c r="D1639" s="47" t="str">
        <f t="shared" si="112"/>
        <v/>
      </c>
      <c r="E1639" s="526"/>
      <c r="F1639" s="447"/>
      <c r="G1639" s="345"/>
      <c r="H1639" s="447"/>
      <c r="I1639" s="411"/>
      <c r="J1639" s="15" t="s">
        <v>589</v>
      </c>
      <c r="K1639" s="15" t="s">
        <v>589</v>
      </c>
      <c r="L1639" s="408" t="str">
        <f t="shared" si="111"/>
        <v/>
      </c>
      <c r="M1639" s="459" t="str">
        <f t="shared" si="113"/>
        <v/>
      </c>
      <c r="N1639" s="344"/>
      <c r="O1639" s="344"/>
      <c r="P1639" s="82"/>
    </row>
    <row r="1640" spans="3:16" ht="14.25" customHeight="1" x14ac:dyDescent="0.15">
      <c r="C1640" s="362">
        <f t="shared" si="110"/>
        <v>1579</v>
      </c>
      <c r="D1640" s="47" t="str">
        <f t="shared" si="112"/>
        <v/>
      </c>
      <c r="E1640" s="526"/>
      <c r="F1640" s="447"/>
      <c r="G1640" s="345"/>
      <c r="H1640" s="447"/>
      <c r="I1640" s="411"/>
      <c r="J1640" s="15" t="s">
        <v>589</v>
      </c>
      <c r="K1640" s="15" t="s">
        <v>589</v>
      </c>
      <c r="L1640" s="408" t="str">
        <f t="shared" si="111"/>
        <v/>
      </c>
      <c r="M1640" s="459" t="str">
        <f t="shared" si="113"/>
        <v/>
      </c>
      <c r="N1640" s="344"/>
      <c r="O1640" s="344"/>
      <c r="P1640" s="82"/>
    </row>
    <row r="1641" spans="3:16" ht="14.25" customHeight="1" x14ac:dyDescent="0.15">
      <c r="C1641" s="362">
        <f t="shared" si="110"/>
        <v>1580</v>
      </c>
      <c r="D1641" s="47" t="str">
        <f t="shared" si="112"/>
        <v/>
      </c>
      <c r="E1641" s="526"/>
      <c r="F1641" s="447"/>
      <c r="G1641" s="345"/>
      <c r="H1641" s="447"/>
      <c r="I1641" s="411"/>
      <c r="J1641" s="15" t="s">
        <v>589</v>
      </c>
      <c r="K1641" s="15" t="s">
        <v>589</v>
      </c>
      <c r="L1641" s="408" t="str">
        <f t="shared" si="111"/>
        <v/>
      </c>
      <c r="M1641" s="459" t="str">
        <f t="shared" si="113"/>
        <v/>
      </c>
      <c r="N1641" s="344"/>
      <c r="O1641" s="344"/>
      <c r="P1641" s="82"/>
    </row>
    <row r="1642" spans="3:16" ht="14.25" customHeight="1" x14ac:dyDescent="0.15">
      <c r="C1642" s="362">
        <f t="shared" si="110"/>
        <v>1581</v>
      </c>
      <c r="D1642" s="47" t="str">
        <f t="shared" si="112"/>
        <v/>
      </c>
      <c r="E1642" s="526"/>
      <c r="F1642" s="447"/>
      <c r="G1642" s="345"/>
      <c r="H1642" s="447"/>
      <c r="I1642" s="411"/>
      <c r="J1642" s="15" t="s">
        <v>589</v>
      </c>
      <c r="K1642" s="15" t="s">
        <v>589</v>
      </c>
      <c r="L1642" s="408" t="str">
        <f t="shared" si="111"/>
        <v/>
      </c>
      <c r="M1642" s="459" t="str">
        <f t="shared" si="113"/>
        <v/>
      </c>
      <c r="N1642" s="344"/>
      <c r="O1642" s="344"/>
      <c r="P1642" s="82"/>
    </row>
    <row r="1643" spans="3:16" ht="14.25" customHeight="1" x14ac:dyDescent="0.15">
      <c r="C1643" s="362">
        <f t="shared" si="110"/>
        <v>1582</v>
      </c>
      <c r="D1643" s="47" t="str">
        <f t="shared" si="112"/>
        <v/>
      </c>
      <c r="E1643" s="526"/>
      <c r="F1643" s="447"/>
      <c r="G1643" s="345"/>
      <c r="H1643" s="447"/>
      <c r="I1643" s="411"/>
      <c r="J1643" s="15" t="s">
        <v>589</v>
      </c>
      <c r="K1643" s="15" t="s">
        <v>589</v>
      </c>
      <c r="L1643" s="408" t="str">
        <f t="shared" si="111"/>
        <v/>
      </c>
      <c r="M1643" s="459" t="str">
        <f t="shared" si="113"/>
        <v/>
      </c>
      <c r="N1643" s="344"/>
      <c r="O1643" s="344"/>
      <c r="P1643" s="82"/>
    </row>
    <row r="1644" spans="3:16" ht="14.25" customHeight="1" x14ac:dyDescent="0.15">
      <c r="C1644" s="362">
        <f t="shared" si="110"/>
        <v>1583</v>
      </c>
      <c r="D1644" s="47" t="str">
        <f t="shared" si="112"/>
        <v/>
      </c>
      <c r="E1644" s="526"/>
      <c r="F1644" s="447"/>
      <c r="G1644" s="345"/>
      <c r="H1644" s="447"/>
      <c r="I1644" s="411"/>
      <c r="J1644" s="15" t="s">
        <v>589</v>
      </c>
      <c r="K1644" s="15" t="s">
        <v>589</v>
      </c>
      <c r="L1644" s="408" t="str">
        <f t="shared" si="111"/>
        <v/>
      </c>
      <c r="M1644" s="459" t="str">
        <f t="shared" si="113"/>
        <v/>
      </c>
      <c r="N1644" s="344"/>
      <c r="O1644" s="344"/>
      <c r="P1644" s="82"/>
    </row>
    <row r="1645" spans="3:16" ht="14.25" customHeight="1" x14ac:dyDescent="0.15">
      <c r="C1645" s="362">
        <f t="shared" si="110"/>
        <v>1584</v>
      </c>
      <c r="D1645" s="47" t="str">
        <f t="shared" si="112"/>
        <v/>
      </c>
      <c r="E1645" s="526"/>
      <c r="F1645" s="447"/>
      <c r="G1645" s="345"/>
      <c r="H1645" s="447"/>
      <c r="I1645" s="411"/>
      <c r="J1645" s="15" t="s">
        <v>589</v>
      </c>
      <c r="K1645" s="15" t="s">
        <v>589</v>
      </c>
      <c r="L1645" s="408" t="str">
        <f t="shared" si="111"/>
        <v/>
      </c>
      <c r="M1645" s="459" t="str">
        <f t="shared" si="113"/>
        <v/>
      </c>
      <c r="N1645" s="344"/>
      <c r="O1645" s="344"/>
      <c r="P1645" s="82"/>
    </row>
    <row r="1646" spans="3:16" ht="14.25" customHeight="1" x14ac:dyDescent="0.15">
      <c r="C1646" s="362">
        <f t="shared" si="110"/>
        <v>1585</v>
      </c>
      <c r="D1646" s="47" t="str">
        <f t="shared" si="112"/>
        <v/>
      </c>
      <c r="E1646" s="526"/>
      <c r="F1646" s="447"/>
      <c r="G1646" s="345"/>
      <c r="H1646" s="447"/>
      <c r="I1646" s="411"/>
      <c r="J1646" s="15" t="s">
        <v>589</v>
      </c>
      <c r="K1646" s="15" t="s">
        <v>589</v>
      </c>
      <c r="L1646" s="408" t="str">
        <f t="shared" si="111"/>
        <v/>
      </c>
      <c r="M1646" s="459" t="str">
        <f t="shared" si="113"/>
        <v/>
      </c>
      <c r="N1646" s="344"/>
      <c r="O1646" s="344"/>
      <c r="P1646" s="82"/>
    </row>
    <row r="1647" spans="3:16" ht="14.25" customHeight="1" x14ac:dyDescent="0.15">
      <c r="C1647" s="362">
        <f t="shared" si="110"/>
        <v>1586</v>
      </c>
      <c r="D1647" s="47" t="str">
        <f t="shared" si="112"/>
        <v/>
      </c>
      <c r="E1647" s="526"/>
      <c r="F1647" s="447"/>
      <c r="G1647" s="345"/>
      <c r="H1647" s="447"/>
      <c r="I1647" s="411"/>
      <c r="J1647" s="15" t="s">
        <v>589</v>
      </c>
      <c r="K1647" s="15" t="s">
        <v>589</v>
      </c>
      <c r="L1647" s="408" t="str">
        <f t="shared" si="111"/>
        <v/>
      </c>
      <c r="M1647" s="459" t="str">
        <f t="shared" si="113"/>
        <v/>
      </c>
      <c r="N1647" s="344"/>
      <c r="O1647" s="344"/>
      <c r="P1647" s="82"/>
    </row>
    <row r="1648" spans="3:16" ht="14.25" customHeight="1" x14ac:dyDescent="0.15">
      <c r="C1648" s="362">
        <f t="shared" si="110"/>
        <v>1587</v>
      </c>
      <c r="D1648" s="47" t="str">
        <f t="shared" si="112"/>
        <v/>
      </c>
      <c r="E1648" s="526"/>
      <c r="F1648" s="447"/>
      <c r="G1648" s="345"/>
      <c r="H1648" s="447"/>
      <c r="I1648" s="411"/>
      <c r="J1648" s="15" t="s">
        <v>589</v>
      </c>
      <c r="K1648" s="15" t="s">
        <v>589</v>
      </c>
      <c r="L1648" s="408" t="str">
        <f t="shared" si="111"/>
        <v/>
      </c>
      <c r="M1648" s="459" t="str">
        <f t="shared" si="113"/>
        <v/>
      </c>
      <c r="N1648" s="344"/>
      <c r="O1648" s="344"/>
      <c r="P1648" s="82"/>
    </row>
    <row r="1649" spans="3:16" ht="14.25" customHeight="1" x14ac:dyDescent="0.15">
      <c r="C1649" s="362">
        <f t="shared" si="110"/>
        <v>1588</v>
      </c>
      <c r="D1649" s="47" t="str">
        <f t="shared" si="112"/>
        <v/>
      </c>
      <c r="E1649" s="526"/>
      <c r="F1649" s="447"/>
      <c r="G1649" s="345"/>
      <c r="H1649" s="447"/>
      <c r="I1649" s="411"/>
      <c r="J1649" s="15" t="s">
        <v>589</v>
      </c>
      <c r="K1649" s="15" t="s">
        <v>589</v>
      </c>
      <c r="L1649" s="408" t="str">
        <f t="shared" si="111"/>
        <v/>
      </c>
      <c r="M1649" s="459" t="str">
        <f t="shared" si="113"/>
        <v/>
      </c>
      <c r="N1649" s="344"/>
      <c r="O1649" s="344"/>
      <c r="P1649" s="82"/>
    </row>
    <row r="1650" spans="3:16" ht="14.25" customHeight="1" x14ac:dyDescent="0.15">
      <c r="C1650" s="362">
        <f t="shared" si="110"/>
        <v>1589</v>
      </c>
      <c r="D1650" s="47" t="str">
        <f t="shared" si="112"/>
        <v/>
      </c>
      <c r="E1650" s="526"/>
      <c r="F1650" s="447"/>
      <c r="G1650" s="345"/>
      <c r="H1650" s="447"/>
      <c r="I1650" s="411"/>
      <c r="J1650" s="15" t="s">
        <v>589</v>
      </c>
      <c r="K1650" s="15" t="s">
        <v>589</v>
      </c>
      <c r="L1650" s="408" t="str">
        <f t="shared" si="111"/>
        <v/>
      </c>
      <c r="M1650" s="459" t="str">
        <f t="shared" si="113"/>
        <v/>
      </c>
      <c r="N1650" s="344"/>
      <c r="O1650" s="344"/>
      <c r="P1650" s="82"/>
    </row>
    <row r="1651" spans="3:16" ht="14.25" customHeight="1" x14ac:dyDescent="0.15">
      <c r="C1651" s="362">
        <f t="shared" si="110"/>
        <v>1590</v>
      </c>
      <c r="D1651" s="47" t="str">
        <f t="shared" si="112"/>
        <v/>
      </c>
      <c r="E1651" s="526"/>
      <c r="F1651" s="447"/>
      <c r="G1651" s="345"/>
      <c r="H1651" s="447"/>
      <c r="I1651" s="411"/>
      <c r="J1651" s="15" t="s">
        <v>589</v>
      </c>
      <c r="K1651" s="15" t="s">
        <v>589</v>
      </c>
      <c r="L1651" s="408" t="str">
        <f t="shared" si="111"/>
        <v/>
      </c>
      <c r="M1651" s="459" t="str">
        <f t="shared" si="113"/>
        <v/>
      </c>
      <c r="N1651" s="344"/>
      <c r="O1651" s="344"/>
      <c r="P1651" s="82"/>
    </row>
    <row r="1652" spans="3:16" ht="14.25" customHeight="1" x14ac:dyDescent="0.15">
      <c r="C1652" s="362">
        <f t="shared" si="110"/>
        <v>1591</v>
      </c>
      <c r="D1652" s="47" t="str">
        <f t="shared" si="112"/>
        <v/>
      </c>
      <c r="E1652" s="526"/>
      <c r="F1652" s="447"/>
      <c r="G1652" s="345"/>
      <c r="H1652" s="447"/>
      <c r="I1652" s="411"/>
      <c r="J1652" s="15" t="s">
        <v>589</v>
      </c>
      <c r="K1652" s="15" t="s">
        <v>589</v>
      </c>
      <c r="L1652" s="408" t="str">
        <f t="shared" si="111"/>
        <v/>
      </c>
      <c r="M1652" s="459" t="str">
        <f t="shared" si="113"/>
        <v/>
      </c>
      <c r="N1652" s="344"/>
      <c r="O1652" s="344"/>
      <c r="P1652" s="82"/>
    </row>
    <row r="1653" spans="3:16" ht="14.25" customHeight="1" x14ac:dyDescent="0.15">
      <c r="C1653" s="362">
        <f t="shared" si="110"/>
        <v>1592</v>
      </c>
      <c r="D1653" s="47" t="str">
        <f t="shared" si="112"/>
        <v/>
      </c>
      <c r="E1653" s="526"/>
      <c r="F1653" s="447"/>
      <c r="G1653" s="345"/>
      <c r="H1653" s="447"/>
      <c r="I1653" s="411"/>
      <c r="J1653" s="15" t="s">
        <v>589</v>
      </c>
      <c r="K1653" s="15" t="s">
        <v>589</v>
      </c>
      <c r="L1653" s="408" t="str">
        <f t="shared" si="111"/>
        <v/>
      </c>
      <c r="M1653" s="459" t="str">
        <f t="shared" si="113"/>
        <v/>
      </c>
      <c r="N1653" s="344"/>
      <c r="O1653" s="344"/>
      <c r="P1653" s="82"/>
    </row>
    <row r="1654" spans="3:16" ht="14.25" customHeight="1" x14ac:dyDescent="0.15">
      <c r="C1654" s="362">
        <f t="shared" si="110"/>
        <v>1593</v>
      </c>
      <c r="D1654" s="47" t="str">
        <f t="shared" si="112"/>
        <v/>
      </c>
      <c r="E1654" s="526"/>
      <c r="F1654" s="447"/>
      <c r="G1654" s="345"/>
      <c r="H1654" s="447"/>
      <c r="I1654" s="411"/>
      <c r="J1654" s="15" t="s">
        <v>589</v>
      </c>
      <c r="K1654" s="15" t="s">
        <v>589</v>
      </c>
      <c r="L1654" s="408" t="str">
        <f t="shared" si="111"/>
        <v/>
      </c>
      <c r="M1654" s="459" t="str">
        <f t="shared" si="113"/>
        <v/>
      </c>
      <c r="N1654" s="344"/>
      <c r="O1654" s="344"/>
      <c r="P1654" s="82"/>
    </row>
    <row r="1655" spans="3:16" ht="14.25" customHeight="1" x14ac:dyDescent="0.15">
      <c r="C1655" s="362">
        <f t="shared" si="110"/>
        <v>1594</v>
      </c>
      <c r="D1655" s="47" t="str">
        <f t="shared" si="112"/>
        <v/>
      </c>
      <c r="E1655" s="526"/>
      <c r="F1655" s="447"/>
      <c r="G1655" s="345"/>
      <c r="H1655" s="447"/>
      <c r="I1655" s="411"/>
      <c r="J1655" s="15" t="s">
        <v>589</v>
      </c>
      <c r="K1655" s="15" t="s">
        <v>589</v>
      </c>
      <c r="L1655" s="408" t="str">
        <f t="shared" si="111"/>
        <v/>
      </c>
      <c r="M1655" s="459" t="str">
        <f t="shared" si="113"/>
        <v/>
      </c>
      <c r="N1655" s="344"/>
      <c r="O1655" s="344"/>
      <c r="P1655" s="82"/>
    </row>
    <row r="1656" spans="3:16" ht="14.25" customHeight="1" x14ac:dyDescent="0.15">
      <c r="C1656" s="362">
        <f t="shared" si="110"/>
        <v>1595</v>
      </c>
      <c r="D1656" s="47" t="str">
        <f t="shared" si="112"/>
        <v/>
      </c>
      <c r="E1656" s="526"/>
      <c r="F1656" s="447"/>
      <c r="G1656" s="345"/>
      <c r="H1656" s="447"/>
      <c r="I1656" s="411"/>
      <c r="J1656" s="15" t="s">
        <v>589</v>
      </c>
      <c r="K1656" s="15" t="s">
        <v>589</v>
      </c>
      <c r="L1656" s="408" t="str">
        <f t="shared" si="111"/>
        <v/>
      </c>
      <c r="M1656" s="459" t="str">
        <f t="shared" si="113"/>
        <v/>
      </c>
      <c r="N1656" s="344"/>
      <c r="O1656" s="344"/>
      <c r="P1656" s="82"/>
    </row>
    <row r="1657" spans="3:16" ht="14.25" customHeight="1" x14ac:dyDescent="0.15">
      <c r="C1657" s="362">
        <f t="shared" si="110"/>
        <v>1596</v>
      </c>
      <c r="D1657" s="47" t="str">
        <f t="shared" si="112"/>
        <v/>
      </c>
      <c r="E1657" s="526"/>
      <c r="F1657" s="447"/>
      <c r="G1657" s="345"/>
      <c r="H1657" s="447"/>
      <c r="I1657" s="411"/>
      <c r="J1657" s="15" t="s">
        <v>589</v>
      </c>
      <c r="K1657" s="15" t="s">
        <v>589</v>
      </c>
      <c r="L1657" s="408" t="str">
        <f t="shared" si="111"/>
        <v/>
      </c>
      <c r="M1657" s="459" t="str">
        <f t="shared" si="113"/>
        <v/>
      </c>
      <c r="N1657" s="344"/>
      <c r="O1657" s="344"/>
      <c r="P1657" s="82"/>
    </row>
    <row r="1658" spans="3:16" ht="14.25" customHeight="1" x14ac:dyDescent="0.15">
      <c r="C1658" s="362">
        <f t="shared" si="110"/>
        <v>1597</v>
      </c>
      <c r="D1658" s="47" t="str">
        <f t="shared" si="112"/>
        <v/>
      </c>
      <c r="E1658" s="526"/>
      <c r="F1658" s="447"/>
      <c r="G1658" s="345"/>
      <c r="H1658" s="447"/>
      <c r="I1658" s="411"/>
      <c r="J1658" s="15" t="s">
        <v>589</v>
      </c>
      <c r="K1658" s="15" t="s">
        <v>589</v>
      </c>
      <c r="L1658" s="408" t="str">
        <f t="shared" si="111"/>
        <v/>
      </c>
      <c r="M1658" s="459" t="str">
        <f t="shared" si="113"/>
        <v/>
      </c>
      <c r="N1658" s="344"/>
      <c r="O1658" s="344"/>
      <c r="P1658" s="82"/>
    </row>
    <row r="1659" spans="3:16" ht="14.25" customHeight="1" x14ac:dyDescent="0.15">
      <c r="C1659" s="362">
        <f t="shared" si="110"/>
        <v>1598</v>
      </c>
      <c r="D1659" s="47" t="str">
        <f t="shared" si="112"/>
        <v/>
      </c>
      <c r="E1659" s="526"/>
      <c r="F1659" s="447"/>
      <c r="G1659" s="345"/>
      <c r="H1659" s="447"/>
      <c r="I1659" s="411"/>
      <c r="J1659" s="15" t="s">
        <v>589</v>
      </c>
      <c r="K1659" s="15" t="s">
        <v>589</v>
      </c>
      <c r="L1659" s="408" t="str">
        <f t="shared" si="111"/>
        <v/>
      </c>
      <c r="M1659" s="459" t="str">
        <f t="shared" si="113"/>
        <v/>
      </c>
      <c r="N1659" s="344"/>
      <c r="O1659" s="344"/>
      <c r="P1659" s="82"/>
    </row>
    <row r="1660" spans="3:16" ht="14.25" customHeight="1" x14ac:dyDescent="0.15">
      <c r="C1660" s="362">
        <f t="shared" si="110"/>
        <v>1599</v>
      </c>
      <c r="D1660" s="47" t="str">
        <f t="shared" si="112"/>
        <v/>
      </c>
      <c r="E1660" s="526"/>
      <c r="F1660" s="447"/>
      <c r="G1660" s="345"/>
      <c r="H1660" s="447"/>
      <c r="I1660" s="411"/>
      <c r="J1660" s="15" t="s">
        <v>589</v>
      </c>
      <c r="K1660" s="15" t="s">
        <v>589</v>
      </c>
      <c r="L1660" s="408" t="str">
        <f t="shared" si="111"/>
        <v/>
      </c>
      <c r="M1660" s="459" t="str">
        <f t="shared" si="113"/>
        <v/>
      </c>
      <c r="N1660" s="344"/>
      <c r="O1660" s="344"/>
      <c r="P1660" s="82"/>
    </row>
    <row r="1661" spans="3:16" ht="14.25" customHeight="1" x14ac:dyDescent="0.15">
      <c r="C1661" s="362">
        <f t="shared" si="110"/>
        <v>1600</v>
      </c>
      <c r="D1661" s="47" t="str">
        <f t="shared" si="112"/>
        <v/>
      </c>
      <c r="E1661" s="526"/>
      <c r="F1661" s="447"/>
      <c r="G1661" s="345"/>
      <c r="H1661" s="447"/>
      <c r="I1661" s="411"/>
      <c r="J1661" s="15" t="s">
        <v>589</v>
      </c>
      <c r="K1661" s="15" t="s">
        <v>589</v>
      </c>
      <c r="L1661" s="408" t="str">
        <f t="shared" si="111"/>
        <v/>
      </c>
      <c r="M1661" s="459" t="str">
        <f t="shared" si="113"/>
        <v/>
      </c>
      <c r="N1661" s="344"/>
      <c r="O1661" s="344"/>
      <c r="P1661" s="82"/>
    </row>
    <row r="1662" spans="3:16" ht="14.25" customHeight="1" x14ac:dyDescent="0.15">
      <c r="C1662" s="362">
        <f t="shared" si="110"/>
        <v>1601</v>
      </c>
      <c r="D1662" s="47" t="str">
        <f t="shared" si="112"/>
        <v/>
      </c>
      <c r="E1662" s="526"/>
      <c r="F1662" s="447"/>
      <c r="G1662" s="345"/>
      <c r="H1662" s="447"/>
      <c r="I1662" s="411"/>
      <c r="J1662" s="15" t="s">
        <v>589</v>
      </c>
      <c r="K1662" s="15" t="s">
        <v>589</v>
      </c>
      <c r="L1662" s="408" t="str">
        <f t="shared" si="111"/>
        <v/>
      </c>
      <c r="M1662" s="459" t="str">
        <f t="shared" si="113"/>
        <v/>
      </c>
      <c r="N1662" s="344"/>
      <c r="O1662" s="344"/>
      <c r="P1662" s="82"/>
    </row>
    <row r="1663" spans="3:16" ht="14.25" customHeight="1" x14ac:dyDescent="0.15">
      <c r="C1663" s="362">
        <f t="shared" ref="C1663:C1726" si="114">C1662+1</f>
        <v>1602</v>
      </c>
      <c r="D1663" s="47" t="str">
        <f t="shared" si="112"/>
        <v/>
      </c>
      <c r="E1663" s="526"/>
      <c r="F1663" s="447"/>
      <c r="G1663" s="345"/>
      <c r="H1663" s="447"/>
      <c r="I1663" s="411"/>
      <c r="J1663" s="15" t="s">
        <v>589</v>
      </c>
      <c r="K1663" s="15" t="s">
        <v>589</v>
      </c>
      <c r="L1663" s="408" t="str">
        <f t="shared" si="111"/>
        <v/>
      </c>
      <c r="M1663" s="459" t="str">
        <f t="shared" si="113"/>
        <v/>
      </c>
      <c r="N1663" s="344"/>
      <c r="O1663" s="344"/>
      <c r="P1663" s="82"/>
    </row>
    <row r="1664" spans="3:16" ht="14.25" customHeight="1" x14ac:dyDescent="0.15">
      <c r="C1664" s="362">
        <f t="shared" si="114"/>
        <v>1603</v>
      </c>
      <c r="D1664" s="47" t="str">
        <f t="shared" si="112"/>
        <v/>
      </c>
      <c r="E1664" s="526"/>
      <c r="F1664" s="447"/>
      <c r="G1664" s="345"/>
      <c r="H1664" s="447"/>
      <c r="I1664" s="411"/>
      <c r="J1664" s="15" t="s">
        <v>589</v>
      </c>
      <c r="K1664" s="15" t="s">
        <v>589</v>
      </c>
      <c r="L1664" s="408" t="str">
        <f t="shared" si="111"/>
        <v/>
      </c>
      <c r="M1664" s="459" t="str">
        <f t="shared" si="113"/>
        <v/>
      </c>
      <c r="N1664" s="344"/>
      <c r="O1664" s="344"/>
      <c r="P1664" s="82"/>
    </row>
    <row r="1665" spans="3:16" ht="14.25" customHeight="1" x14ac:dyDescent="0.15">
      <c r="C1665" s="362">
        <f t="shared" si="114"/>
        <v>1604</v>
      </c>
      <c r="D1665" s="47" t="str">
        <f t="shared" si="112"/>
        <v/>
      </c>
      <c r="E1665" s="526"/>
      <c r="F1665" s="447"/>
      <c r="G1665" s="345"/>
      <c r="H1665" s="447"/>
      <c r="I1665" s="411"/>
      <c r="J1665" s="15" t="s">
        <v>589</v>
      </c>
      <c r="K1665" s="15" t="s">
        <v>589</v>
      </c>
      <c r="L1665" s="408" t="str">
        <f t="shared" si="111"/>
        <v/>
      </c>
      <c r="M1665" s="459" t="str">
        <f t="shared" si="113"/>
        <v/>
      </c>
      <c r="N1665" s="344"/>
      <c r="O1665" s="344"/>
      <c r="P1665" s="82"/>
    </row>
    <row r="1666" spans="3:16" ht="14.25" customHeight="1" x14ac:dyDescent="0.15">
      <c r="C1666" s="362">
        <f t="shared" si="114"/>
        <v>1605</v>
      </c>
      <c r="D1666" s="47" t="str">
        <f t="shared" si="112"/>
        <v/>
      </c>
      <c r="E1666" s="526"/>
      <c r="F1666" s="447"/>
      <c r="G1666" s="345"/>
      <c r="H1666" s="447"/>
      <c r="I1666" s="411"/>
      <c r="J1666" s="15" t="s">
        <v>589</v>
      </c>
      <c r="K1666" s="15" t="s">
        <v>589</v>
      </c>
      <c r="L1666" s="408" t="str">
        <f t="shared" si="111"/>
        <v/>
      </c>
      <c r="M1666" s="459" t="str">
        <f t="shared" si="113"/>
        <v/>
      </c>
      <c r="N1666" s="344"/>
      <c r="O1666" s="344"/>
      <c r="P1666" s="82"/>
    </row>
    <row r="1667" spans="3:16" ht="14.25" customHeight="1" x14ac:dyDescent="0.15">
      <c r="C1667" s="362">
        <f t="shared" si="114"/>
        <v>1606</v>
      </c>
      <c r="D1667" s="47" t="str">
        <f t="shared" si="112"/>
        <v/>
      </c>
      <c r="E1667" s="526"/>
      <c r="F1667" s="447"/>
      <c r="G1667" s="345"/>
      <c r="H1667" s="447"/>
      <c r="I1667" s="411"/>
      <c r="J1667" s="15" t="s">
        <v>589</v>
      </c>
      <c r="K1667" s="15" t="s">
        <v>589</v>
      </c>
      <c r="L1667" s="408" t="str">
        <f t="shared" si="111"/>
        <v/>
      </c>
      <c r="M1667" s="459" t="str">
        <f t="shared" si="113"/>
        <v/>
      </c>
      <c r="N1667" s="344"/>
      <c r="O1667" s="344"/>
      <c r="P1667" s="82"/>
    </row>
    <row r="1668" spans="3:16" ht="14.25" customHeight="1" x14ac:dyDescent="0.15">
      <c r="C1668" s="362">
        <f t="shared" si="114"/>
        <v>1607</v>
      </c>
      <c r="D1668" s="47" t="str">
        <f t="shared" si="112"/>
        <v/>
      </c>
      <c r="E1668" s="526"/>
      <c r="F1668" s="447"/>
      <c r="G1668" s="345"/>
      <c r="H1668" s="447"/>
      <c r="I1668" s="411"/>
      <c r="J1668" s="15" t="s">
        <v>589</v>
      </c>
      <c r="K1668" s="15" t="s">
        <v>589</v>
      </c>
      <c r="L1668" s="408" t="str">
        <f t="shared" ref="L1668:L1731" si="115">IF(K1668="","",J1668*K1668)</f>
        <v/>
      </c>
      <c r="M1668" s="459" t="str">
        <f t="shared" si="113"/>
        <v/>
      </c>
      <c r="N1668" s="344"/>
      <c r="O1668" s="344"/>
      <c r="P1668" s="82"/>
    </row>
    <row r="1669" spans="3:16" ht="14.25" customHeight="1" x14ac:dyDescent="0.15">
      <c r="C1669" s="362">
        <f t="shared" si="114"/>
        <v>1608</v>
      </c>
      <c r="D1669" s="47" t="str">
        <f t="shared" si="112"/>
        <v/>
      </c>
      <c r="E1669" s="526"/>
      <c r="F1669" s="447"/>
      <c r="G1669" s="345"/>
      <c r="H1669" s="447"/>
      <c r="I1669" s="411"/>
      <c r="J1669" s="15" t="s">
        <v>589</v>
      </c>
      <c r="K1669" s="15" t="s">
        <v>589</v>
      </c>
      <c r="L1669" s="408" t="str">
        <f t="shared" si="115"/>
        <v/>
      </c>
      <c r="M1669" s="459" t="str">
        <f t="shared" si="113"/>
        <v/>
      </c>
      <c r="N1669" s="344"/>
      <c r="O1669" s="344"/>
      <c r="P1669" s="82"/>
    </row>
    <row r="1670" spans="3:16" ht="14.25" customHeight="1" x14ac:dyDescent="0.15">
      <c r="C1670" s="362">
        <f t="shared" si="114"/>
        <v>1609</v>
      </c>
      <c r="D1670" s="47" t="str">
        <f t="shared" si="112"/>
        <v/>
      </c>
      <c r="E1670" s="526"/>
      <c r="F1670" s="447"/>
      <c r="G1670" s="345"/>
      <c r="H1670" s="447"/>
      <c r="I1670" s="411"/>
      <c r="J1670" s="15" t="s">
        <v>589</v>
      </c>
      <c r="K1670" s="15" t="s">
        <v>589</v>
      </c>
      <c r="L1670" s="408" t="str">
        <f t="shared" si="115"/>
        <v/>
      </c>
      <c r="M1670" s="459" t="str">
        <f t="shared" si="113"/>
        <v/>
      </c>
      <c r="N1670" s="344"/>
      <c r="O1670" s="344"/>
      <c r="P1670" s="82"/>
    </row>
    <row r="1671" spans="3:16" ht="14.25" customHeight="1" x14ac:dyDescent="0.15">
      <c r="C1671" s="362">
        <f t="shared" si="114"/>
        <v>1610</v>
      </c>
      <c r="D1671" s="47" t="str">
        <f t="shared" si="112"/>
        <v/>
      </c>
      <c r="E1671" s="526"/>
      <c r="F1671" s="447"/>
      <c r="G1671" s="345"/>
      <c r="H1671" s="447"/>
      <c r="I1671" s="411"/>
      <c r="J1671" s="15" t="s">
        <v>589</v>
      </c>
      <c r="K1671" s="15" t="s">
        <v>589</v>
      </c>
      <c r="L1671" s="408" t="str">
        <f t="shared" si="115"/>
        <v/>
      </c>
      <c r="M1671" s="459" t="str">
        <f t="shared" si="113"/>
        <v/>
      </c>
      <c r="N1671" s="344"/>
      <c r="O1671" s="344"/>
      <c r="P1671" s="82"/>
    </row>
    <row r="1672" spans="3:16" ht="14.25" customHeight="1" x14ac:dyDescent="0.15">
      <c r="C1672" s="362">
        <f t="shared" si="114"/>
        <v>1611</v>
      </c>
      <c r="D1672" s="47" t="str">
        <f t="shared" si="112"/>
        <v/>
      </c>
      <c r="E1672" s="526"/>
      <c r="F1672" s="447"/>
      <c r="G1672" s="345"/>
      <c r="H1672" s="447"/>
      <c r="I1672" s="411"/>
      <c r="J1672" s="15" t="s">
        <v>589</v>
      </c>
      <c r="K1672" s="15" t="s">
        <v>589</v>
      </c>
      <c r="L1672" s="408" t="str">
        <f t="shared" si="115"/>
        <v/>
      </c>
      <c r="M1672" s="459" t="str">
        <f t="shared" si="113"/>
        <v/>
      </c>
      <c r="N1672" s="344"/>
      <c r="O1672" s="344"/>
      <c r="P1672" s="82"/>
    </row>
    <row r="1673" spans="3:16" ht="14.25" customHeight="1" x14ac:dyDescent="0.15">
      <c r="C1673" s="362">
        <f t="shared" si="114"/>
        <v>1612</v>
      </c>
      <c r="D1673" s="47" t="str">
        <f t="shared" si="112"/>
        <v/>
      </c>
      <c r="E1673" s="526"/>
      <c r="F1673" s="447"/>
      <c r="G1673" s="345"/>
      <c r="H1673" s="447"/>
      <c r="I1673" s="411"/>
      <c r="J1673" s="15" t="s">
        <v>589</v>
      </c>
      <c r="K1673" s="15" t="s">
        <v>589</v>
      </c>
      <c r="L1673" s="408" t="str">
        <f t="shared" si="115"/>
        <v/>
      </c>
      <c r="M1673" s="459" t="str">
        <f t="shared" si="113"/>
        <v/>
      </c>
      <c r="N1673" s="344"/>
      <c r="O1673" s="344"/>
      <c r="P1673" s="82"/>
    </row>
    <row r="1674" spans="3:16" ht="14.25" customHeight="1" x14ac:dyDescent="0.15">
      <c r="C1674" s="362">
        <f t="shared" si="114"/>
        <v>1613</v>
      </c>
      <c r="D1674" s="47" t="str">
        <f t="shared" si="112"/>
        <v/>
      </c>
      <c r="E1674" s="526"/>
      <c r="F1674" s="447"/>
      <c r="G1674" s="345"/>
      <c r="H1674" s="447"/>
      <c r="I1674" s="411"/>
      <c r="J1674" s="15" t="s">
        <v>589</v>
      </c>
      <c r="K1674" s="15" t="s">
        <v>589</v>
      </c>
      <c r="L1674" s="408" t="str">
        <f t="shared" si="115"/>
        <v/>
      </c>
      <c r="M1674" s="459" t="str">
        <f t="shared" si="113"/>
        <v/>
      </c>
      <c r="N1674" s="344"/>
      <c r="O1674" s="344"/>
      <c r="P1674" s="82"/>
    </row>
    <row r="1675" spans="3:16" ht="14.25" customHeight="1" x14ac:dyDescent="0.15">
      <c r="C1675" s="362">
        <f t="shared" si="114"/>
        <v>1614</v>
      </c>
      <c r="D1675" s="47" t="str">
        <f t="shared" si="112"/>
        <v/>
      </c>
      <c r="E1675" s="526"/>
      <c r="F1675" s="447"/>
      <c r="G1675" s="345"/>
      <c r="H1675" s="447"/>
      <c r="I1675" s="411"/>
      <c r="J1675" s="15" t="s">
        <v>589</v>
      </c>
      <c r="K1675" s="15" t="s">
        <v>589</v>
      </c>
      <c r="L1675" s="408" t="str">
        <f t="shared" si="115"/>
        <v/>
      </c>
      <c r="M1675" s="459" t="str">
        <f t="shared" si="113"/>
        <v/>
      </c>
      <c r="N1675" s="344"/>
      <c r="O1675" s="344"/>
      <c r="P1675" s="82"/>
    </row>
    <row r="1676" spans="3:16" ht="14.25" customHeight="1" x14ac:dyDescent="0.15">
      <c r="C1676" s="362">
        <f t="shared" si="114"/>
        <v>1615</v>
      </c>
      <c r="D1676" s="47" t="str">
        <f t="shared" si="112"/>
        <v/>
      </c>
      <c r="E1676" s="526"/>
      <c r="F1676" s="447"/>
      <c r="G1676" s="345"/>
      <c r="H1676" s="447"/>
      <c r="I1676" s="411"/>
      <c r="J1676" s="15" t="s">
        <v>589</v>
      </c>
      <c r="K1676" s="15" t="s">
        <v>589</v>
      </c>
      <c r="L1676" s="408" t="str">
        <f t="shared" si="115"/>
        <v/>
      </c>
      <c r="M1676" s="459" t="str">
        <f t="shared" si="113"/>
        <v/>
      </c>
      <c r="N1676" s="344"/>
      <c r="O1676" s="344"/>
      <c r="P1676" s="82"/>
    </row>
    <row r="1677" spans="3:16" ht="14.25" customHeight="1" x14ac:dyDescent="0.15">
      <c r="C1677" s="362">
        <f t="shared" si="114"/>
        <v>1616</v>
      </c>
      <c r="D1677" s="47" t="str">
        <f t="shared" si="112"/>
        <v/>
      </c>
      <c r="E1677" s="526"/>
      <c r="F1677" s="447"/>
      <c r="G1677" s="345"/>
      <c r="H1677" s="447"/>
      <c r="I1677" s="411"/>
      <c r="J1677" s="15" t="s">
        <v>589</v>
      </c>
      <c r="K1677" s="15" t="s">
        <v>589</v>
      </c>
      <c r="L1677" s="408" t="str">
        <f t="shared" si="115"/>
        <v/>
      </c>
      <c r="M1677" s="459" t="str">
        <f t="shared" si="113"/>
        <v/>
      </c>
      <c r="N1677" s="344"/>
      <c r="O1677" s="344"/>
      <c r="P1677" s="82"/>
    </row>
    <row r="1678" spans="3:16" ht="14.25" customHeight="1" x14ac:dyDescent="0.15">
      <c r="C1678" s="362">
        <f t="shared" si="114"/>
        <v>1617</v>
      </c>
      <c r="D1678" s="47" t="str">
        <f t="shared" si="112"/>
        <v/>
      </c>
      <c r="E1678" s="526"/>
      <c r="F1678" s="447"/>
      <c r="G1678" s="345"/>
      <c r="H1678" s="447"/>
      <c r="I1678" s="411"/>
      <c r="J1678" s="15" t="s">
        <v>589</v>
      </c>
      <c r="K1678" s="15" t="s">
        <v>589</v>
      </c>
      <c r="L1678" s="408" t="str">
        <f t="shared" si="115"/>
        <v/>
      </c>
      <c r="M1678" s="459" t="str">
        <f t="shared" si="113"/>
        <v/>
      </c>
      <c r="N1678" s="344"/>
      <c r="O1678" s="344"/>
      <c r="P1678" s="82"/>
    </row>
    <row r="1679" spans="3:16" ht="14.25" customHeight="1" x14ac:dyDescent="0.15">
      <c r="C1679" s="362">
        <f t="shared" si="114"/>
        <v>1618</v>
      </c>
      <c r="D1679" s="47" t="str">
        <f t="shared" si="112"/>
        <v/>
      </c>
      <c r="E1679" s="526"/>
      <c r="F1679" s="447"/>
      <c r="G1679" s="345"/>
      <c r="H1679" s="447"/>
      <c r="I1679" s="411"/>
      <c r="J1679" s="15" t="s">
        <v>589</v>
      </c>
      <c r="K1679" s="15" t="s">
        <v>589</v>
      </c>
      <c r="L1679" s="408" t="str">
        <f t="shared" si="115"/>
        <v/>
      </c>
      <c r="M1679" s="459" t="str">
        <f t="shared" si="113"/>
        <v/>
      </c>
      <c r="N1679" s="344"/>
      <c r="O1679" s="344"/>
      <c r="P1679" s="82"/>
    </row>
    <row r="1680" spans="3:16" ht="14.25" customHeight="1" x14ac:dyDescent="0.15">
      <c r="C1680" s="362">
        <f t="shared" si="114"/>
        <v>1619</v>
      </c>
      <c r="D1680" s="47" t="str">
        <f t="shared" si="112"/>
        <v/>
      </c>
      <c r="E1680" s="526"/>
      <c r="F1680" s="447"/>
      <c r="G1680" s="345"/>
      <c r="H1680" s="447"/>
      <c r="I1680" s="411"/>
      <c r="J1680" s="15" t="s">
        <v>589</v>
      </c>
      <c r="K1680" s="15" t="s">
        <v>589</v>
      </c>
      <c r="L1680" s="408" t="str">
        <f t="shared" si="115"/>
        <v/>
      </c>
      <c r="M1680" s="459" t="str">
        <f t="shared" si="113"/>
        <v/>
      </c>
      <c r="N1680" s="344"/>
      <c r="O1680" s="344"/>
      <c r="P1680" s="82"/>
    </row>
    <row r="1681" spans="3:16" ht="14.25" customHeight="1" x14ac:dyDescent="0.15">
      <c r="C1681" s="362">
        <f t="shared" si="114"/>
        <v>1620</v>
      </c>
      <c r="D1681" s="47" t="str">
        <f t="shared" si="112"/>
        <v/>
      </c>
      <c r="E1681" s="526"/>
      <c r="F1681" s="447"/>
      <c r="G1681" s="345"/>
      <c r="H1681" s="447"/>
      <c r="I1681" s="411"/>
      <c r="J1681" s="15" t="s">
        <v>589</v>
      </c>
      <c r="K1681" s="15" t="s">
        <v>589</v>
      </c>
      <c r="L1681" s="408" t="str">
        <f t="shared" si="115"/>
        <v/>
      </c>
      <c r="M1681" s="459" t="str">
        <f t="shared" si="113"/>
        <v/>
      </c>
      <c r="N1681" s="344"/>
      <c r="O1681" s="344"/>
      <c r="P1681" s="82"/>
    </row>
    <row r="1682" spans="3:16" ht="14.25" customHeight="1" x14ac:dyDescent="0.15">
      <c r="C1682" s="362">
        <f t="shared" si="114"/>
        <v>1621</v>
      </c>
      <c r="D1682" s="47" t="str">
        <f t="shared" si="112"/>
        <v/>
      </c>
      <c r="E1682" s="526"/>
      <c r="F1682" s="447"/>
      <c r="G1682" s="345"/>
      <c r="H1682" s="447"/>
      <c r="I1682" s="411"/>
      <c r="J1682" s="15" t="s">
        <v>589</v>
      </c>
      <c r="K1682" s="15" t="s">
        <v>589</v>
      </c>
      <c r="L1682" s="408" t="str">
        <f t="shared" si="115"/>
        <v/>
      </c>
      <c r="M1682" s="459" t="str">
        <f t="shared" si="113"/>
        <v/>
      </c>
      <c r="N1682" s="344"/>
      <c r="O1682" s="344"/>
      <c r="P1682" s="82"/>
    </row>
    <row r="1683" spans="3:16" ht="14.25" customHeight="1" x14ac:dyDescent="0.15">
      <c r="C1683" s="362">
        <f t="shared" si="114"/>
        <v>1622</v>
      </c>
      <c r="D1683" s="47" t="str">
        <f t="shared" si="112"/>
        <v/>
      </c>
      <c r="E1683" s="526"/>
      <c r="F1683" s="447"/>
      <c r="G1683" s="345"/>
      <c r="H1683" s="447"/>
      <c r="I1683" s="411"/>
      <c r="J1683" s="15" t="s">
        <v>589</v>
      </c>
      <c r="K1683" s="15" t="s">
        <v>589</v>
      </c>
      <c r="L1683" s="408" t="str">
        <f t="shared" si="115"/>
        <v/>
      </c>
      <c r="M1683" s="459" t="str">
        <f t="shared" si="113"/>
        <v/>
      </c>
      <c r="N1683" s="344"/>
      <c r="O1683" s="344"/>
      <c r="P1683" s="82"/>
    </row>
    <row r="1684" spans="3:16" ht="14.25" customHeight="1" x14ac:dyDescent="0.15">
      <c r="C1684" s="362">
        <f t="shared" si="114"/>
        <v>1623</v>
      </c>
      <c r="D1684" s="47" t="str">
        <f t="shared" si="112"/>
        <v/>
      </c>
      <c r="E1684" s="526"/>
      <c r="F1684" s="447"/>
      <c r="G1684" s="345"/>
      <c r="H1684" s="447"/>
      <c r="I1684" s="411"/>
      <c r="J1684" s="15" t="s">
        <v>589</v>
      </c>
      <c r="K1684" s="15" t="s">
        <v>589</v>
      </c>
      <c r="L1684" s="408" t="str">
        <f t="shared" si="115"/>
        <v/>
      </c>
      <c r="M1684" s="459" t="str">
        <f t="shared" si="113"/>
        <v/>
      </c>
      <c r="N1684" s="344"/>
      <c r="O1684" s="344"/>
      <c r="P1684" s="82"/>
    </row>
    <row r="1685" spans="3:16" ht="14.25" customHeight="1" x14ac:dyDescent="0.15">
      <c r="C1685" s="362">
        <f t="shared" si="114"/>
        <v>1624</v>
      </c>
      <c r="D1685" s="47" t="str">
        <f t="shared" si="112"/>
        <v/>
      </c>
      <c r="E1685" s="526"/>
      <c r="F1685" s="447"/>
      <c r="G1685" s="345"/>
      <c r="H1685" s="447"/>
      <c r="I1685" s="411"/>
      <c r="J1685" s="15" t="s">
        <v>589</v>
      </c>
      <c r="K1685" s="15" t="s">
        <v>589</v>
      </c>
      <c r="L1685" s="408" t="str">
        <f t="shared" si="115"/>
        <v/>
      </c>
      <c r="M1685" s="459" t="str">
        <f t="shared" si="113"/>
        <v/>
      </c>
      <c r="N1685" s="344"/>
      <c r="O1685" s="344"/>
      <c r="P1685" s="82"/>
    </row>
    <row r="1686" spans="3:16" ht="14.25" customHeight="1" x14ac:dyDescent="0.15">
      <c r="C1686" s="362">
        <f t="shared" si="114"/>
        <v>1625</v>
      </c>
      <c r="D1686" s="47" t="str">
        <f t="shared" si="112"/>
        <v/>
      </c>
      <c r="E1686" s="526"/>
      <c r="F1686" s="447"/>
      <c r="G1686" s="345"/>
      <c r="H1686" s="447"/>
      <c r="I1686" s="411"/>
      <c r="J1686" s="15" t="s">
        <v>589</v>
      </c>
      <c r="K1686" s="15" t="s">
        <v>589</v>
      </c>
      <c r="L1686" s="408" t="str">
        <f t="shared" si="115"/>
        <v/>
      </c>
      <c r="M1686" s="459" t="str">
        <f t="shared" si="113"/>
        <v/>
      </c>
      <c r="N1686" s="344"/>
      <c r="O1686" s="344"/>
      <c r="P1686" s="82"/>
    </row>
    <row r="1687" spans="3:16" ht="14.25" customHeight="1" x14ac:dyDescent="0.15">
      <c r="C1687" s="362">
        <f t="shared" si="114"/>
        <v>1626</v>
      </c>
      <c r="D1687" s="47" t="str">
        <f t="shared" si="112"/>
        <v/>
      </c>
      <c r="E1687" s="526"/>
      <c r="F1687" s="447"/>
      <c r="G1687" s="345"/>
      <c r="H1687" s="447"/>
      <c r="I1687" s="411"/>
      <c r="J1687" s="15" t="s">
        <v>589</v>
      </c>
      <c r="K1687" s="15" t="s">
        <v>589</v>
      </c>
      <c r="L1687" s="408" t="str">
        <f t="shared" si="115"/>
        <v/>
      </c>
      <c r="M1687" s="459" t="str">
        <f t="shared" si="113"/>
        <v/>
      </c>
      <c r="N1687" s="344"/>
      <c r="O1687" s="344"/>
      <c r="P1687" s="82"/>
    </row>
    <row r="1688" spans="3:16" ht="14.25" customHeight="1" x14ac:dyDescent="0.15">
      <c r="C1688" s="362">
        <f t="shared" si="114"/>
        <v>1627</v>
      </c>
      <c r="D1688" s="47" t="str">
        <f t="shared" si="112"/>
        <v/>
      </c>
      <c r="E1688" s="526"/>
      <c r="F1688" s="447"/>
      <c r="G1688" s="345"/>
      <c r="H1688" s="447"/>
      <c r="I1688" s="411"/>
      <c r="J1688" s="15" t="s">
        <v>589</v>
      </c>
      <c r="K1688" s="15" t="s">
        <v>589</v>
      </c>
      <c r="L1688" s="408" t="str">
        <f t="shared" si="115"/>
        <v/>
      </c>
      <c r="M1688" s="459" t="str">
        <f t="shared" si="113"/>
        <v/>
      </c>
      <c r="N1688" s="344"/>
      <c r="O1688" s="344"/>
      <c r="P1688" s="82"/>
    </row>
    <row r="1689" spans="3:16" ht="14.25" customHeight="1" x14ac:dyDescent="0.15">
      <c r="C1689" s="362">
        <f t="shared" si="114"/>
        <v>1628</v>
      </c>
      <c r="D1689" s="47" t="str">
        <f t="shared" si="112"/>
        <v/>
      </c>
      <c r="E1689" s="526"/>
      <c r="F1689" s="447"/>
      <c r="G1689" s="345"/>
      <c r="H1689" s="447"/>
      <c r="I1689" s="411"/>
      <c r="J1689" s="15" t="s">
        <v>589</v>
      </c>
      <c r="K1689" s="15" t="s">
        <v>589</v>
      </c>
      <c r="L1689" s="408" t="str">
        <f t="shared" si="115"/>
        <v/>
      </c>
      <c r="M1689" s="459" t="str">
        <f t="shared" si="113"/>
        <v/>
      </c>
      <c r="N1689" s="344"/>
      <c r="O1689" s="344"/>
      <c r="P1689" s="82"/>
    </row>
    <row r="1690" spans="3:16" ht="14.25" customHeight="1" x14ac:dyDescent="0.15">
      <c r="C1690" s="362">
        <f t="shared" si="114"/>
        <v>1629</v>
      </c>
      <c r="D1690" s="47" t="str">
        <f t="shared" si="112"/>
        <v/>
      </c>
      <c r="E1690" s="526"/>
      <c r="F1690" s="447"/>
      <c r="G1690" s="345"/>
      <c r="H1690" s="447"/>
      <c r="I1690" s="411"/>
      <c r="J1690" s="15" t="s">
        <v>589</v>
      </c>
      <c r="K1690" s="15" t="s">
        <v>589</v>
      </c>
      <c r="L1690" s="408" t="str">
        <f t="shared" si="115"/>
        <v/>
      </c>
      <c r="M1690" s="459" t="str">
        <f t="shared" si="113"/>
        <v/>
      </c>
      <c r="N1690" s="344"/>
      <c r="O1690" s="344"/>
      <c r="P1690" s="82"/>
    </row>
    <row r="1691" spans="3:16" ht="14.25" customHeight="1" x14ac:dyDescent="0.15">
      <c r="C1691" s="362">
        <f t="shared" si="114"/>
        <v>1630</v>
      </c>
      <c r="D1691" s="47" t="str">
        <f t="shared" si="112"/>
        <v/>
      </c>
      <c r="E1691" s="526"/>
      <c r="F1691" s="447"/>
      <c r="G1691" s="345"/>
      <c r="H1691" s="447"/>
      <c r="I1691" s="411"/>
      <c r="J1691" s="15" t="s">
        <v>589</v>
      </c>
      <c r="K1691" s="15" t="s">
        <v>589</v>
      </c>
      <c r="L1691" s="408" t="str">
        <f t="shared" si="115"/>
        <v/>
      </c>
      <c r="M1691" s="459" t="str">
        <f t="shared" si="113"/>
        <v/>
      </c>
      <c r="N1691" s="344"/>
      <c r="O1691" s="344"/>
      <c r="P1691" s="82"/>
    </row>
    <row r="1692" spans="3:16" ht="14.25" customHeight="1" x14ac:dyDescent="0.15">
      <c r="C1692" s="362">
        <f t="shared" si="114"/>
        <v>1631</v>
      </c>
      <c r="D1692" s="47" t="str">
        <f t="shared" si="112"/>
        <v/>
      </c>
      <c r="E1692" s="526"/>
      <c r="F1692" s="447"/>
      <c r="G1692" s="345"/>
      <c r="H1692" s="447"/>
      <c r="I1692" s="411"/>
      <c r="J1692" s="15" t="s">
        <v>589</v>
      </c>
      <c r="K1692" s="15" t="s">
        <v>589</v>
      </c>
      <c r="L1692" s="408" t="str">
        <f t="shared" si="115"/>
        <v/>
      </c>
      <c r="M1692" s="459" t="str">
        <f t="shared" si="113"/>
        <v/>
      </c>
      <c r="N1692" s="344"/>
      <c r="O1692" s="344"/>
      <c r="P1692" s="82"/>
    </row>
    <row r="1693" spans="3:16" ht="14.25" customHeight="1" x14ac:dyDescent="0.15">
      <c r="C1693" s="362">
        <f t="shared" si="114"/>
        <v>1632</v>
      </c>
      <c r="D1693" s="47" t="str">
        <f t="shared" si="112"/>
        <v/>
      </c>
      <c r="E1693" s="526"/>
      <c r="F1693" s="447"/>
      <c r="G1693" s="345"/>
      <c r="H1693" s="447"/>
      <c r="I1693" s="411"/>
      <c r="J1693" s="15" t="s">
        <v>589</v>
      </c>
      <c r="K1693" s="15" t="s">
        <v>589</v>
      </c>
      <c r="L1693" s="408" t="str">
        <f t="shared" si="115"/>
        <v/>
      </c>
      <c r="M1693" s="459" t="str">
        <f t="shared" si="113"/>
        <v/>
      </c>
      <c r="N1693" s="344"/>
      <c r="O1693" s="344"/>
      <c r="P1693" s="82"/>
    </row>
    <row r="1694" spans="3:16" ht="14.25" customHeight="1" x14ac:dyDescent="0.15">
      <c r="C1694" s="362">
        <f t="shared" si="114"/>
        <v>1633</v>
      </c>
      <c r="D1694" s="47" t="str">
        <f t="shared" si="112"/>
        <v/>
      </c>
      <c r="E1694" s="526"/>
      <c r="F1694" s="447"/>
      <c r="G1694" s="345"/>
      <c r="H1694" s="447"/>
      <c r="I1694" s="411"/>
      <c r="J1694" s="15" t="s">
        <v>589</v>
      </c>
      <c r="K1694" s="15" t="s">
        <v>589</v>
      </c>
      <c r="L1694" s="408" t="str">
        <f t="shared" si="115"/>
        <v/>
      </c>
      <c r="M1694" s="459" t="str">
        <f t="shared" si="113"/>
        <v/>
      </c>
      <c r="N1694" s="344"/>
      <c r="O1694" s="344"/>
      <c r="P1694" s="82"/>
    </row>
    <row r="1695" spans="3:16" ht="14.25" customHeight="1" x14ac:dyDescent="0.15">
      <c r="C1695" s="362">
        <f t="shared" si="114"/>
        <v>1634</v>
      </c>
      <c r="D1695" s="47" t="str">
        <f t="shared" si="112"/>
        <v/>
      </c>
      <c r="E1695" s="526"/>
      <c r="F1695" s="447"/>
      <c r="G1695" s="345"/>
      <c r="H1695" s="447"/>
      <c r="I1695" s="411"/>
      <c r="J1695" s="15" t="s">
        <v>589</v>
      </c>
      <c r="K1695" s="15" t="s">
        <v>589</v>
      </c>
      <c r="L1695" s="408" t="str">
        <f t="shared" si="115"/>
        <v/>
      </c>
      <c r="M1695" s="459" t="str">
        <f t="shared" si="113"/>
        <v/>
      </c>
      <c r="N1695" s="344"/>
      <c r="O1695" s="344"/>
      <c r="P1695" s="82"/>
    </row>
    <row r="1696" spans="3:16" ht="14.25" customHeight="1" x14ac:dyDescent="0.15">
      <c r="C1696" s="362">
        <f t="shared" si="114"/>
        <v>1635</v>
      </c>
      <c r="D1696" s="47" t="str">
        <f t="shared" si="112"/>
        <v/>
      </c>
      <c r="E1696" s="526"/>
      <c r="F1696" s="447"/>
      <c r="G1696" s="345"/>
      <c r="H1696" s="447"/>
      <c r="I1696" s="411"/>
      <c r="J1696" s="15" t="s">
        <v>589</v>
      </c>
      <c r="K1696" s="15" t="s">
        <v>589</v>
      </c>
      <c r="L1696" s="408" t="str">
        <f t="shared" si="115"/>
        <v/>
      </c>
      <c r="M1696" s="459" t="str">
        <f t="shared" si="113"/>
        <v/>
      </c>
      <c r="N1696" s="344"/>
      <c r="O1696" s="344"/>
      <c r="P1696" s="82"/>
    </row>
    <row r="1697" spans="3:16" ht="14.25" customHeight="1" x14ac:dyDescent="0.15">
      <c r="C1697" s="362">
        <f t="shared" si="114"/>
        <v>1636</v>
      </c>
      <c r="D1697" s="47" t="str">
        <f t="shared" si="112"/>
        <v/>
      </c>
      <c r="E1697" s="526"/>
      <c r="F1697" s="447"/>
      <c r="G1697" s="345"/>
      <c r="H1697" s="447"/>
      <c r="I1697" s="411"/>
      <c r="J1697" s="15" t="s">
        <v>589</v>
      </c>
      <c r="K1697" s="15" t="s">
        <v>589</v>
      </c>
      <c r="L1697" s="408" t="str">
        <f t="shared" si="115"/>
        <v/>
      </c>
      <c r="M1697" s="459" t="str">
        <f t="shared" si="113"/>
        <v/>
      </c>
      <c r="N1697" s="344"/>
      <c r="O1697" s="344"/>
      <c r="P1697" s="82"/>
    </row>
    <row r="1698" spans="3:16" ht="14.25" customHeight="1" x14ac:dyDescent="0.15">
      <c r="C1698" s="362">
        <f t="shared" si="114"/>
        <v>1637</v>
      </c>
      <c r="D1698" s="47" t="str">
        <f t="shared" si="112"/>
        <v/>
      </c>
      <c r="E1698" s="526"/>
      <c r="F1698" s="447"/>
      <c r="G1698" s="345"/>
      <c r="H1698" s="447"/>
      <c r="I1698" s="411"/>
      <c r="J1698" s="15" t="s">
        <v>589</v>
      </c>
      <c r="K1698" s="15" t="s">
        <v>589</v>
      </c>
      <c r="L1698" s="408" t="str">
        <f t="shared" si="115"/>
        <v/>
      </c>
      <c r="M1698" s="459" t="str">
        <f t="shared" si="113"/>
        <v/>
      </c>
      <c r="N1698" s="344"/>
      <c r="O1698" s="344"/>
      <c r="P1698" s="82"/>
    </row>
    <row r="1699" spans="3:16" ht="14.25" customHeight="1" x14ac:dyDescent="0.15">
      <c r="C1699" s="362">
        <f t="shared" si="114"/>
        <v>1638</v>
      </c>
      <c r="D1699" s="47" t="str">
        <f t="shared" ref="D1699:D1762" si="116">IF(E1699="","",IF(E1699&lt;=$W$2,"○",""))</f>
        <v/>
      </c>
      <c r="E1699" s="526"/>
      <c r="F1699" s="447"/>
      <c r="G1699" s="345"/>
      <c r="H1699" s="447"/>
      <c r="I1699" s="411"/>
      <c r="J1699" s="15" t="s">
        <v>589</v>
      </c>
      <c r="K1699" s="15" t="s">
        <v>589</v>
      </c>
      <c r="L1699" s="408" t="str">
        <f t="shared" si="115"/>
        <v/>
      </c>
      <c r="M1699" s="459" t="str">
        <f t="shared" ref="M1699:M1762" si="117">IF(I1699="","",IF(HLOOKUP(I1699,$U$5:$AI$7,2,FALSE)&gt;=0.8,"○",""))</f>
        <v/>
      </c>
      <c r="N1699" s="344"/>
      <c r="O1699" s="344"/>
      <c r="P1699" s="82"/>
    </row>
    <row r="1700" spans="3:16" ht="14.25" customHeight="1" x14ac:dyDescent="0.15">
      <c r="C1700" s="362">
        <f t="shared" si="114"/>
        <v>1639</v>
      </c>
      <c r="D1700" s="47" t="str">
        <f t="shared" si="116"/>
        <v/>
      </c>
      <c r="E1700" s="526"/>
      <c r="F1700" s="447"/>
      <c r="G1700" s="345"/>
      <c r="H1700" s="447"/>
      <c r="I1700" s="411"/>
      <c r="J1700" s="15" t="s">
        <v>589</v>
      </c>
      <c r="K1700" s="15" t="s">
        <v>589</v>
      </c>
      <c r="L1700" s="408" t="str">
        <f t="shared" si="115"/>
        <v/>
      </c>
      <c r="M1700" s="459" t="str">
        <f t="shared" si="117"/>
        <v/>
      </c>
      <c r="N1700" s="344"/>
      <c r="O1700" s="344"/>
      <c r="P1700" s="82"/>
    </row>
    <row r="1701" spans="3:16" ht="14.25" customHeight="1" x14ac:dyDescent="0.15">
      <c r="C1701" s="362">
        <f t="shared" si="114"/>
        <v>1640</v>
      </c>
      <c r="D1701" s="47" t="str">
        <f t="shared" si="116"/>
        <v/>
      </c>
      <c r="E1701" s="526"/>
      <c r="F1701" s="447"/>
      <c r="G1701" s="345"/>
      <c r="H1701" s="447"/>
      <c r="I1701" s="411"/>
      <c r="J1701" s="15" t="s">
        <v>589</v>
      </c>
      <c r="K1701" s="15" t="s">
        <v>589</v>
      </c>
      <c r="L1701" s="408" t="str">
        <f t="shared" si="115"/>
        <v/>
      </c>
      <c r="M1701" s="459" t="str">
        <f t="shared" si="117"/>
        <v/>
      </c>
      <c r="N1701" s="344"/>
      <c r="O1701" s="344"/>
      <c r="P1701" s="82"/>
    </row>
    <row r="1702" spans="3:16" ht="14.25" customHeight="1" x14ac:dyDescent="0.15">
      <c r="C1702" s="362">
        <f t="shared" si="114"/>
        <v>1641</v>
      </c>
      <c r="D1702" s="47" t="str">
        <f t="shared" si="116"/>
        <v/>
      </c>
      <c r="E1702" s="526"/>
      <c r="F1702" s="447"/>
      <c r="G1702" s="345"/>
      <c r="H1702" s="447"/>
      <c r="I1702" s="411"/>
      <c r="J1702" s="15" t="s">
        <v>589</v>
      </c>
      <c r="K1702" s="15" t="s">
        <v>589</v>
      </c>
      <c r="L1702" s="408" t="str">
        <f t="shared" si="115"/>
        <v/>
      </c>
      <c r="M1702" s="459" t="str">
        <f t="shared" si="117"/>
        <v/>
      </c>
      <c r="N1702" s="344"/>
      <c r="O1702" s="344"/>
      <c r="P1702" s="82"/>
    </row>
    <row r="1703" spans="3:16" ht="14.25" customHeight="1" x14ac:dyDescent="0.15">
      <c r="C1703" s="362">
        <f t="shared" si="114"/>
        <v>1642</v>
      </c>
      <c r="D1703" s="47" t="str">
        <f t="shared" si="116"/>
        <v/>
      </c>
      <c r="E1703" s="526"/>
      <c r="F1703" s="447"/>
      <c r="G1703" s="345"/>
      <c r="H1703" s="447"/>
      <c r="I1703" s="411"/>
      <c r="J1703" s="15" t="s">
        <v>589</v>
      </c>
      <c r="K1703" s="15" t="s">
        <v>589</v>
      </c>
      <c r="L1703" s="408" t="str">
        <f t="shared" si="115"/>
        <v/>
      </c>
      <c r="M1703" s="459" t="str">
        <f t="shared" si="117"/>
        <v/>
      </c>
      <c r="N1703" s="344"/>
      <c r="O1703" s="344"/>
      <c r="P1703" s="82"/>
    </row>
    <row r="1704" spans="3:16" ht="14.25" customHeight="1" x14ac:dyDescent="0.15">
      <c r="C1704" s="362">
        <f t="shared" si="114"/>
        <v>1643</v>
      </c>
      <c r="D1704" s="47" t="str">
        <f t="shared" si="116"/>
        <v/>
      </c>
      <c r="E1704" s="526"/>
      <c r="F1704" s="447"/>
      <c r="G1704" s="345"/>
      <c r="H1704" s="447"/>
      <c r="I1704" s="411"/>
      <c r="J1704" s="15" t="s">
        <v>589</v>
      </c>
      <c r="K1704" s="15" t="s">
        <v>589</v>
      </c>
      <c r="L1704" s="408" t="str">
        <f t="shared" si="115"/>
        <v/>
      </c>
      <c r="M1704" s="459" t="str">
        <f t="shared" si="117"/>
        <v/>
      </c>
      <c r="N1704" s="344"/>
      <c r="O1704" s="344"/>
      <c r="P1704" s="82"/>
    </row>
    <row r="1705" spans="3:16" ht="14.25" customHeight="1" x14ac:dyDescent="0.15">
      <c r="C1705" s="362">
        <f t="shared" si="114"/>
        <v>1644</v>
      </c>
      <c r="D1705" s="47" t="str">
        <f t="shared" si="116"/>
        <v/>
      </c>
      <c r="E1705" s="526"/>
      <c r="F1705" s="447"/>
      <c r="G1705" s="345"/>
      <c r="H1705" s="447"/>
      <c r="I1705" s="411"/>
      <c r="J1705" s="15" t="s">
        <v>589</v>
      </c>
      <c r="K1705" s="15" t="s">
        <v>589</v>
      </c>
      <c r="L1705" s="408" t="str">
        <f t="shared" si="115"/>
        <v/>
      </c>
      <c r="M1705" s="459" t="str">
        <f t="shared" si="117"/>
        <v/>
      </c>
      <c r="N1705" s="344"/>
      <c r="O1705" s="344"/>
      <c r="P1705" s="82"/>
    </row>
    <row r="1706" spans="3:16" ht="14.25" customHeight="1" x14ac:dyDescent="0.15">
      <c r="C1706" s="362">
        <f t="shared" si="114"/>
        <v>1645</v>
      </c>
      <c r="D1706" s="47" t="str">
        <f t="shared" si="116"/>
        <v/>
      </c>
      <c r="E1706" s="526"/>
      <c r="F1706" s="447"/>
      <c r="G1706" s="345"/>
      <c r="H1706" s="447"/>
      <c r="I1706" s="411"/>
      <c r="J1706" s="15" t="s">
        <v>589</v>
      </c>
      <c r="K1706" s="15" t="s">
        <v>589</v>
      </c>
      <c r="L1706" s="408" t="str">
        <f t="shared" si="115"/>
        <v/>
      </c>
      <c r="M1706" s="459" t="str">
        <f t="shared" si="117"/>
        <v/>
      </c>
      <c r="N1706" s="344"/>
      <c r="O1706" s="344"/>
      <c r="P1706" s="82"/>
    </row>
    <row r="1707" spans="3:16" ht="14.25" customHeight="1" x14ac:dyDescent="0.15">
      <c r="C1707" s="362">
        <f t="shared" si="114"/>
        <v>1646</v>
      </c>
      <c r="D1707" s="47" t="str">
        <f t="shared" si="116"/>
        <v/>
      </c>
      <c r="E1707" s="526"/>
      <c r="F1707" s="447"/>
      <c r="G1707" s="345"/>
      <c r="H1707" s="447"/>
      <c r="I1707" s="411"/>
      <c r="J1707" s="15" t="s">
        <v>589</v>
      </c>
      <c r="K1707" s="15" t="s">
        <v>589</v>
      </c>
      <c r="L1707" s="408" t="str">
        <f t="shared" si="115"/>
        <v/>
      </c>
      <c r="M1707" s="459" t="str">
        <f t="shared" si="117"/>
        <v/>
      </c>
      <c r="N1707" s="344"/>
      <c r="O1707" s="344"/>
      <c r="P1707" s="82"/>
    </row>
    <row r="1708" spans="3:16" ht="14.25" customHeight="1" x14ac:dyDescent="0.15">
      <c r="C1708" s="362">
        <f t="shared" si="114"/>
        <v>1647</v>
      </c>
      <c r="D1708" s="47" t="str">
        <f t="shared" si="116"/>
        <v/>
      </c>
      <c r="E1708" s="526"/>
      <c r="F1708" s="447"/>
      <c r="G1708" s="345"/>
      <c r="H1708" s="447"/>
      <c r="I1708" s="411"/>
      <c r="J1708" s="15" t="s">
        <v>589</v>
      </c>
      <c r="K1708" s="15" t="s">
        <v>589</v>
      </c>
      <c r="L1708" s="408" t="str">
        <f t="shared" si="115"/>
        <v/>
      </c>
      <c r="M1708" s="459" t="str">
        <f t="shared" si="117"/>
        <v/>
      </c>
      <c r="N1708" s="344"/>
      <c r="O1708" s="344"/>
      <c r="P1708" s="82"/>
    </row>
    <row r="1709" spans="3:16" ht="14.25" customHeight="1" x14ac:dyDescent="0.15">
      <c r="C1709" s="362">
        <f t="shared" si="114"/>
        <v>1648</v>
      </c>
      <c r="D1709" s="47" t="str">
        <f t="shared" si="116"/>
        <v/>
      </c>
      <c r="E1709" s="526"/>
      <c r="F1709" s="447"/>
      <c r="G1709" s="345"/>
      <c r="H1709" s="447"/>
      <c r="I1709" s="411"/>
      <c r="J1709" s="15" t="s">
        <v>589</v>
      </c>
      <c r="K1709" s="15" t="s">
        <v>589</v>
      </c>
      <c r="L1709" s="408" t="str">
        <f t="shared" si="115"/>
        <v/>
      </c>
      <c r="M1709" s="459" t="str">
        <f t="shared" si="117"/>
        <v/>
      </c>
      <c r="N1709" s="344"/>
      <c r="O1709" s="344"/>
      <c r="P1709" s="82"/>
    </row>
    <row r="1710" spans="3:16" ht="14.25" customHeight="1" x14ac:dyDescent="0.15">
      <c r="C1710" s="362">
        <f t="shared" si="114"/>
        <v>1649</v>
      </c>
      <c r="D1710" s="47" t="str">
        <f t="shared" si="116"/>
        <v/>
      </c>
      <c r="E1710" s="526"/>
      <c r="F1710" s="447"/>
      <c r="G1710" s="345"/>
      <c r="H1710" s="447"/>
      <c r="I1710" s="411"/>
      <c r="J1710" s="15" t="s">
        <v>589</v>
      </c>
      <c r="K1710" s="15" t="s">
        <v>589</v>
      </c>
      <c r="L1710" s="408" t="str">
        <f t="shared" si="115"/>
        <v/>
      </c>
      <c r="M1710" s="459" t="str">
        <f t="shared" si="117"/>
        <v/>
      </c>
      <c r="N1710" s="344"/>
      <c r="O1710" s="344"/>
      <c r="P1710" s="82"/>
    </row>
    <row r="1711" spans="3:16" ht="14.25" customHeight="1" x14ac:dyDescent="0.15">
      <c r="C1711" s="362">
        <f t="shared" si="114"/>
        <v>1650</v>
      </c>
      <c r="D1711" s="47" t="str">
        <f t="shared" si="116"/>
        <v/>
      </c>
      <c r="E1711" s="526"/>
      <c r="F1711" s="447"/>
      <c r="G1711" s="345"/>
      <c r="H1711" s="447"/>
      <c r="I1711" s="411"/>
      <c r="J1711" s="15" t="s">
        <v>589</v>
      </c>
      <c r="K1711" s="15" t="s">
        <v>589</v>
      </c>
      <c r="L1711" s="408" t="str">
        <f t="shared" si="115"/>
        <v/>
      </c>
      <c r="M1711" s="459" t="str">
        <f t="shared" si="117"/>
        <v/>
      </c>
      <c r="N1711" s="344"/>
      <c r="O1711" s="344"/>
      <c r="P1711" s="82"/>
    </row>
    <row r="1712" spans="3:16" ht="14.25" customHeight="1" x14ac:dyDescent="0.15">
      <c r="C1712" s="362">
        <f t="shared" si="114"/>
        <v>1651</v>
      </c>
      <c r="D1712" s="47" t="str">
        <f t="shared" si="116"/>
        <v/>
      </c>
      <c r="E1712" s="526"/>
      <c r="F1712" s="447"/>
      <c r="G1712" s="345"/>
      <c r="H1712" s="447"/>
      <c r="I1712" s="411"/>
      <c r="J1712" s="15" t="s">
        <v>589</v>
      </c>
      <c r="K1712" s="15" t="s">
        <v>589</v>
      </c>
      <c r="L1712" s="408" t="str">
        <f t="shared" si="115"/>
        <v/>
      </c>
      <c r="M1712" s="459" t="str">
        <f t="shared" si="117"/>
        <v/>
      </c>
      <c r="N1712" s="344"/>
      <c r="O1712" s="344"/>
      <c r="P1712" s="82"/>
    </row>
    <row r="1713" spans="3:16" ht="14.25" customHeight="1" x14ac:dyDescent="0.15">
      <c r="C1713" s="362">
        <f t="shared" si="114"/>
        <v>1652</v>
      </c>
      <c r="D1713" s="47" t="str">
        <f t="shared" si="116"/>
        <v/>
      </c>
      <c r="E1713" s="526"/>
      <c r="F1713" s="447"/>
      <c r="G1713" s="345"/>
      <c r="H1713" s="447"/>
      <c r="I1713" s="411"/>
      <c r="J1713" s="15" t="s">
        <v>589</v>
      </c>
      <c r="K1713" s="15" t="s">
        <v>589</v>
      </c>
      <c r="L1713" s="408" t="str">
        <f t="shared" si="115"/>
        <v/>
      </c>
      <c r="M1713" s="459" t="str">
        <f t="shared" si="117"/>
        <v/>
      </c>
      <c r="N1713" s="344"/>
      <c r="O1713" s="344"/>
      <c r="P1713" s="82"/>
    </row>
    <row r="1714" spans="3:16" ht="14.25" customHeight="1" x14ac:dyDescent="0.15">
      <c r="C1714" s="362">
        <f t="shared" si="114"/>
        <v>1653</v>
      </c>
      <c r="D1714" s="47" t="str">
        <f t="shared" si="116"/>
        <v/>
      </c>
      <c r="E1714" s="526"/>
      <c r="F1714" s="447"/>
      <c r="G1714" s="345"/>
      <c r="H1714" s="447"/>
      <c r="I1714" s="411"/>
      <c r="J1714" s="15" t="s">
        <v>589</v>
      </c>
      <c r="K1714" s="15" t="s">
        <v>589</v>
      </c>
      <c r="L1714" s="408" t="str">
        <f t="shared" si="115"/>
        <v/>
      </c>
      <c r="M1714" s="459" t="str">
        <f t="shared" si="117"/>
        <v/>
      </c>
      <c r="N1714" s="344"/>
      <c r="O1714" s="344"/>
      <c r="P1714" s="82"/>
    </row>
    <row r="1715" spans="3:16" ht="14.25" customHeight="1" x14ac:dyDescent="0.15">
      <c r="C1715" s="362">
        <f t="shared" si="114"/>
        <v>1654</v>
      </c>
      <c r="D1715" s="47" t="str">
        <f t="shared" si="116"/>
        <v/>
      </c>
      <c r="E1715" s="526"/>
      <c r="F1715" s="447"/>
      <c r="G1715" s="345"/>
      <c r="H1715" s="447"/>
      <c r="I1715" s="411"/>
      <c r="J1715" s="15" t="s">
        <v>589</v>
      </c>
      <c r="K1715" s="15" t="s">
        <v>589</v>
      </c>
      <c r="L1715" s="408" t="str">
        <f t="shared" si="115"/>
        <v/>
      </c>
      <c r="M1715" s="459" t="str">
        <f t="shared" si="117"/>
        <v/>
      </c>
      <c r="N1715" s="344"/>
      <c r="O1715" s="344"/>
      <c r="P1715" s="82"/>
    </row>
    <row r="1716" spans="3:16" ht="14.25" customHeight="1" x14ac:dyDescent="0.15">
      <c r="C1716" s="362">
        <f t="shared" si="114"/>
        <v>1655</v>
      </c>
      <c r="D1716" s="47" t="str">
        <f t="shared" si="116"/>
        <v/>
      </c>
      <c r="E1716" s="526"/>
      <c r="F1716" s="447"/>
      <c r="G1716" s="345"/>
      <c r="H1716" s="447"/>
      <c r="I1716" s="411"/>
      <c r="J1716" s="15" t="s">
        <v>589</v>
      </c>
      <c r="K1716" s="15" t="s">
        <v>589</v>
      </c>
      <c r="L1716" s="408" t="str">
        <f t="shared" si="115"/>
        <v/>
      </c>
      <c r="M1716" s="459" t="str">
        <f t="shared" si="117"/>
        <v/>
      </c>
      <c r="N1716" s="344"/>
      <c r="O1716" s="344"/>
      <c r="P1716" s="82"/>
    </row>
    <row r="1717" spans="3:16" ht="14.25" customHeight="1" x14ac:dyDescent="0.15">
      <c r="C1717" s="362">
        <f t="shared" si="114"/>
        <v>1656</v>
      </c>
      <c r="D1717" s="47" t="str">
        <f t="shared" si="116"/>
        <v/>
      </c>
      <c r="E1717" s="526"/>
      <c r="F1717" s="447"/>
      <c r="G1717" s="345"/>
      <c r="H1717" s="447"/>
      <c r="I1717" s="411"/>
      <c r="J1717" s="15" t="s">
        <v>589</v>
      </c>
      <c r="K1717" s="15" t="s">
        <v>589</v>
      </c>
      <c r="L1717" s="408" t="str">
        <f t="shared" si="115"/>
        <v/>
      </c>
      <c r="M1717" s="459" t="str">
        <f t="shared" si="117"/>
        <v/>
      </c>
      <c r="N1717" s="344"/>
      <c r="O1717" s="344"/>
      <c r="P1717" s="82"/>
    </row>
    <row r="1718" spans="3:16" ht="14.25" customHeight="1" x14ac:dyDescent="0.15">
      <c r="C1718" s="362">
        <f t="shared" si="114"/>
        <v>1657</v>
      </c>
      <c r="D1718" s="47" t="str">
        <f t="shared" si="116"/>
        <v/>
      </c>
      <c r="E1718" s="526"/>
      <c r="F1718" s="447"/>
      <c r="G1718" s="345"/>
      <c r="H1718" s="447"/>
      <c r="I1718" s="411"/>
      <c r="J1718" s="15" t="s">
        <v>589</v>
      </c>
      <c r="K1718" s="15" t="s">
        <v>589</v>
      </c>
      <c r="L1718" s="408" t="str">
        <f t="shared" si="115"/>
        <v/>
      </c>
      <c r="M1718" s="459" t="str">
        <f t="shared" si="117"/>
        <v/>
      </c>
      <c r="N1718" s="344"/>
      <c r="O1718" s="344"/>
      <c r="P1718" s="82"/>
    </row>
    <row r="1719" spans="3:16" ht="14.25" customHeight="1" x14ac:dyDescent="0.15">
      <c r="C1719" s="362">
        <f t="shared" si="114"/>
        <v>1658</v>
      </c>
      <c r="D1719" s="47" t="str">
        <f t="shared" si="116"/>
        <v/>
      </c>
      <c r="E1719" s="526"/>
      <c r="F1719" s="447"/>
      <c r="G1719" s="345"/>
      <c r="H1719" s="447"/>
      <c r="I1719" s="411"/>
      <c r="J1719" s="15" t="s">
        <v>589</v>
      </c>
      <c r="K1719" s="15" t="s">
        <v>589</v>
      </c>
      <c r="L1719" s="408" t="str">
        <f t="shared" si="115"/>
        <v/>
      </c>
      <c r="M1719" s="459" t="str">
        <f t="shared" si="117"/>
        <v/>
      </c>
      <c r="N1719" s="344"/>
      <c r="O1719" s="344"/>
      <c r="P1719" s="82"/>
    </row>
    <row r="1720" spans="3:16" ht="14.25" customHeight="1" x14ac:dyDescent="0.15">
      <c r="C1720" s="362">
        <f t="shared" si="114"/>
        <v>1659</v>
      </c>
      <c r="D1720" s="47" t="str">
        <f t="shared" si="116"/>
        <v/>
      </c>
      <c r="E1720" s="526"/>
      <c r="F1720" s="447"/>
      <c r="G1720" s="345"/>
      <c r="H1720" s="447"/>
      <c r="I1720" s="411"/>
      <c r="J1720" s="15" t="s">
        <v>589</v>
      </c>
      <c r="K1720" s="15" t="s">
        <v>589</v>
      </c>
      <c r="L1720" s="408" t="str">
        <f t="shared" si="115"/>
        <v/>
      </c>
      <c r="M1720" s="459" t="str">
        <f t="shared" si="117"/>
        <v/>
      </c>
      <c r="N1720" s="344"/>
      <c r="O1720" s="344"/>
      <c r="P1720" s="82"/>
    </row>
    <row r="1721" spans="3:16" ht="14.25" customHeight="1" x14ac:dyDescent="0.15">
      <c r="C1721" s="362">
        <f t="shared" si="114"/>
        <v>1660</v>
      </c>
      <c r="D1721" s="47" t="str">
        <f t="shared" si="116"/>
        <v/>
      </c>
      <c r="E1721" s="526"/>
      <c r="F1721" s="447"/>
      <c r="G1721" s="345"/>
      <c r="H1721" s="447"/>
      <c r="I1721" s="411"/>
      <c r="J1721" s="15" t="s">
        <v>589</v>
      </c>
      <c r="K1721" s="15" t="s">
        <v>589</v>
      </c>
      <c r="L1721" s="408" t="str">
        <f t="shared" si="115"/>
        <v/>
      </c>
      <c r="M1721" s="459" t="str">
        <f t="shared" si="117"/>
        <v/>
      </c>
      <c r="N1721" s="344"/>
      <c r="O1721" s="344"/>
      <c r="P1721" s="82"/>
    </row>
    <row r="1722" spans="3:16" ht="14.25" customHeight="1" x14ac:dyDescent="0.15">
      <c r="C1722" s="362">
        <f t="shared" si="114"/>
        <v>1661</v>
      </c>
      <c r="D1722" s="47" t="str">
        <f t="shared" si="116"/>
        <v/>
      </c>
      <c r="E1722" s="526"/>
      <c r="F1722" s="447"/>
      <c r="G1722" s="345"/>
      <c r="H1722" s="447"/>
      <c r="I1722" s="411"/>
      <c r="J1722" s="15" t="s">
        <v>589</v>
      </c>
      <c r="K1722" s="15" t="s">
        <v>589</v>
      </c>
      <c r="L1722" s="408" t="str">
        <f t="shared" si="115"/>
        <v/>
      </c>
      <c r="M1722" s="459" t="str">
        <f t="shared" si="117"/>
        <v/>
      </c>
      <c r="N1722" s="344"/>
      <c r="O1722" s="344"/>
      <c r="P1722" s="82"/>
    </row>
    <row r="1723" spans="3:16" ht="14.25" customHeight="1" x14ac:dyDescent="0.15">
      <c r="C1723" s="362">
        <f t="shared" si="114"/>
        <v>1662</v>
      </c>
      <c r="D1723" s="47" t="str">
        <f t="shared" si="116"/>
        <v/>
      </c>
      <c r="E1723" s="526"/>
      <c r="F1723" s="447"/>
      <c r="G1723" s="345"/>
      <c r="H1723" s="447"/>
      <c r="I1723" s="411"/>
      <c r="J1723" s="15" t="s">
        <v>589</v>
      </c>
      <c r="K1723" s="15" t="s">
        <v>589</v>
      </c>
      <c r="L1723" s="408" t="str">
        <f t="shared" si="115"/>
        <v/>
      </c>
      <c r="M1723" s="459" t="str">
        <f t="shared" si="117"/>
        <v/>
      </c>
      <c r="N1723" s="344"/>
      <c r="O1723" s="344"/>
      <c r="P1723" s="82"/>
    </row>
    <row r="1724" spans="3:16" ht="14.25" customHeight="1" x14ac:dyDescent="0.15">
      <c r="C1724" s="362">
        <f t="shared" si="114"/>
        <v>1663</v>
      </c>
      <c r="D1724" s="47" t="str">
        <f t="shared" si="116"/>
        <v/>
      </c>
      <c r="E1724" s="526"/>
      <c r="F1724" s="447"/>
      <c r="G1724" s="345"/>
      <c r="H1724" s="447"/>
      <c r="I1724" s="411"/>
      <c r="J1724" s="15" t="s">
        <v>589</v>
      </c>
      <c r="K1724" s="15" t="s">
        <v>589</v>
      </c>
      <c r="L1724" s="408" t="str">
        <f t="shared" si="115"/>
        <v/>
      </c>
      <c r="M1724" s="459" t="str">
        <f t="shared" si="117"/>
        <v/>
      </c>
      <c r="N1724" s="344"/>
      <c r="O1724" s="344"/>
      <c r="P1724" s="82"/>
    </row>
    <row r="1725" spans="3:16" ht="14.25" customHeight="1" x14ac:dyDescent="0.15">
      <c r="C1725" s="362">
        <f t="shared" si="114"/>
        <v>1664</v>
      </c>
      <c r="D1725" s="47" t="str">
        <f t="shared" si="116"/>
        <v/>
      </c>
      <c r="E1725" s="526"/>
      <c r="F1725" s="447"/>
      <c r="G1725" s="345"/>
      <c r="H1725" s="447"/>
      <c r="I1725" s="411"/>
      <c r="J1725" s="15" t="s">
        <v>589</v>
      </c>
      <c r="K1725" s="15" t="s">
        <v>589</v>
      </c>
      <c r="L1725" s="408" t="str">
        <f t="shared" si="115"/>
        <v/>
      </c>
      <c r="M1725" s="459" t="str">
        <f t="shared" si="117"/>
        <v/>
      </c>
      <c r="N1725" s="344"/>
      <c r="O1725" s="344"/>
      <c r="P1725" s="82"/>
    </row>
    <row r="1726" spans="3:16" ht="14.25" customHeight="1" x14ac:dyDescent="0.15">
      <c r="C1726" s="362">
        <f t="shared" si="114"/>
        <v>1665</v>
      </c>
      <c r="D1726" s="47" t="str">
        <f t="shared" si="116"/>
        <v/>
      </c>
      <c r="E1726" s="526"/>
      <c r="F1726" s="447"/>
      <c r="G1726" s="345"/>
      <c r="H1726" s="447"/>
      <c r="I1726" s="411"/>
      <c r="J1726" s="15" t="s">
        <v>589</v>
      </c>
      <c r="K1726" s="15" t="s">
        <v>589</v>
      </c>
      <c r="L1726" s="408" t="str">
        <f t="shared" si="115"/>
        <v/>
      </c>
      <c r="M1726" s="459" t="str">
        <f t="shared" si="117"/>
        <v/>
      </c>
      <c r="N1726" s="344"/>
      <c r="O1726" s="344"/>
      <c r="P1726" s="82"/>
    </row>
    <row r="1727" spans="3:16" ht="14.25" customHeight="1" x14ac:dyDescent="0.15">
      <c r="C1727" s="362">
        <f t="shared" ref="C1727:C1790" si="118">C1726+1</f>
        <v>1666</v>
      </c>
      <c r="D1727" s="47" t="str">
        <f t="shared" si="116"/>
        <v/>
      </c>
      <c r="E1727" s="526"/>
      <c r="F1727" s="447"/>
      <c r="G1727" s="345"/>
      <c r="H1727" s="447"/>
      <c r="I1727" s="411"/>
      <c r="J1727" s="15" t="s">
        <v>589</v>
      </c>
      <c r="K1727" s="15" t="s">
        <v>589</v>
      </c>
      <c r="L1727" s="408" t="str">
        <f t="shared" si="115"/>
        <v/>
      </c>
      <c r="M1727" s="459" t="str">
        <f t="shared" si="117"/>
        <v/>
      </c>
      <c r="N1727" s="344"/>
      <c r="O1727" s="344"/>
      <c r="P1727" s="82"/>
    </row>
    <row r="1728" spans="3:16" ht="14.25" customHeight="1" x14ac:dyDescent="0.15">
      <c r="C1728" s="362">
        <f t="shared" si="118"/>
        <v>1667</v>
      </c>
      <c r="D1728" s="47" t="str">
        <f t="shared" si="116"/>
        <v/>
      </c>
      <c r="E1728" s="526"/>
      <c r="F1728" s="447"/>
      <c r="G1728" s="345"/>
      <c r="H1728" s="447"/>
      <c r="I1728" s="411"/>
      <c r="J1728" s="15" t="s">
        <v>589</v>
      </c>
      <c r="K1728" s="15" t="s">
        <v>589</v>
      </c>
      <c r="L1728" s="408" t="str">
        <f t="shared" si="115"/>
        <v/>
      </c>
      <c r="M1728" s="459" t="str">
        <f t="shared" si="117"/>
        <v/>
      </c>
      <c r="N1728" s="344"/>
      <c r="O1728" s="344"/>
      <c r="P1728" s="82"/>
    </row>
    <row r="1729" spans="3:16" ht="14.25" customHeight="1" x14ac:dyDescent="0.15">
      <c r="C1729" s="362">
        <f t="shared" si="118"/>
        <v>1668</v>
      </c>
      <c r="D1729" s="47" t="str">
        <f t="shared" si="116"/>
        <v/>
      </c>
      <c r="E1729" s="526"/>
      <c r="F1729" s="447"/>
      <c r="G1729" s="345"/>
      <c r="H1729" s="447"/>
      <c r="I1729" s="411"/>
      <c r="J1729" s="15" t="s">
        <v>589</v>
      </c>
      <c r="K1729" s="15" t="s">
        <v>589</v>
      </c>
      <c r="L1729" s="408" t="str">
        <f t="shared" si="115"/>
        <v/>
      </c>
      <c r="M1729" s="459" t="str">
        <f t="shared" si="117"/>
        <v/>
      </c>
      <c r="N1729" s="344"/>
      <c r="O1729" s="344"/>
      <c r="P1729" s="82"/>
    </row>
    <row r="1730" spans="3:16" ht="14.25" customHeight="1" x14ac:dyDescent="0.15">
      <c r="C1730" s="362">
        <f t="shared" si="118"/>
        <v>1669</v>
      </c>
      <c r="D1730" s="47" t="str">
        <f t="shared" si="116"/>
        <v/>
      </c>
      <c r="E1730" s="526"/>
      <c r="F1730" s="447"/>
      <c r="G1730" s="345"/>
      <c r="H1730" s="447"/>
      <c r="I1730" s="411"/>
      <c r="J1730" s="15" t="s">
        <v>589</v>
      </c>
      <c r="K1730" s="15" t="s">
        <v>589</v>
      </c>
      <c r="L1730" s="408" t="str">
        <f t="shared" si="115"/>
        <v/>
      </c>
      <c r="M1730" s="459" t="str">
        <f t="shared" si="117"/>
        <v/>
      </c>
      <c r="N1730" s="344"/>
      <c r="O1730" s="344"/>
      <c r="P1730" s="82"/>
    </row>
    <row r="1731" spans="3:16" ht="14.25" customHeight="1" x14ac:dyDescent="0.15">
      <c r="C1731" s="362">
        <f t="shared" si="118"/>
        <v>1670</v>
      </c>
      <c r="D1731" s="47" t="str">
        <f t="shared" si="116"/>
        <v/>
      </c>
      <c r="E1731" s="526"/>
      <c r="F1731" s="447"/>
      <c r="G1731" s="345"/>
      <c r="H1731" s="447"/>
      <c r="I1731" s="411"/>
      <c r="J1731" s="15" t="s">
        <v>589</v>
      </c>
      <c r="K1731" s="15" t="s">
        <v>589</v>
      </c>
      <c r="L1731" s="408" t="str">
        <f t="shared" si="115"/>
        <v/>
      </c>
      <c r="M1731" s="459" t="str">
        <f t="shared" si="117"/>
        <v/>
      </c>
      <c r="N1731" s="344"/>
      <c r="O1731" s="344"/>
      <c r="P1731" s="82"/>
    </row>
    <row r="1732" spans="3:16" ht="14.25" customHeight="1" x14ac:dyDescent="0.15">
      <c r="C1732" s="362">
        <f t="shared" si="118"/>
        <v>1671</v>
      </c>
      <c r="D1732" s="47" t="str">
        <f t="shared" si="116"/>
        <v/>
      </c>
      <c r="E1732" s="526"/>
      <c r="F1732" s="447"/>
      <c r="G1732" s="345"/>
      <c r="H1732" s="447"/>
      <c r="I1732" s="411"/>
      <c r="J1732" s="15" t="s">
        <v>589</v>
      </c>
      <c r="K1732" s="15" t="s">
        <v>589</v>
      </c>
      <c r="L1732" s="408" t="str">
        <f t="shared" ref="L1732:L1763" si="119">IF(K1732="","",J1732*K1732)</f>
        <v/>
      </c>
      <c r="M1732" s="459" t="str">
        <f t="shared" si="117"/>
        <v/>
      </c>
      <c r="N1732" s="344"/>
      <c r="O1732" s="344"/>
      <c r="P1732" s="82"/>
    </row>
    <row r="1733" spans="3:16" ht="14.25" customHeight="1" x14ac:dyDescent="0.15">
      <c r="C1733" s="362">
        <f t="shared" si="118"/>
        <v>1672</v>
      </c>
      <c r="D1733" s="47" t="str">
        <f t="shared" si="116"/>
        <v/>
      </c>
      <c r="E1733" s="526"/>
      <c r="F1733" s="447"/>
      <c r="G1733" s="345"/>
      <c r="H1733" s="447"/>
      <c r="I1733" s="411"/>
      <c r="J1733" s="15" t="s">
        <v>589</v>
      </c>
      <c r="K1733" s="15" t="s">
        <v>589</v>
      </c>
      <c r="L1733" s="408" t="str">
        <f t="shared" si="119"/>
        <v/>
      </c>
      <c r="M1733" s="459" t="str">
        <f t="shared" si="117"/>
        <v/>
      </c>
      <c r="N1733" s="344"/>
      <c r="O1733" s="344"/>
      <c r="P1733" s="82"/>
    </row>
    <row r="1734" spans="3:16" ht="14.25" customHeight="1" x14ac:dyDescent="0.15">
      <c r="C1734" s="362">
        <f t="shared" si="118"/>
        <v>1673</v>
      </c>
      <c r="D1734" s="47" t="str">
        <f t="shared" si="116"/>
        <v/>
      </c>
      <c r="E1734" s="526"/>
      <c r="F1734" s="447"/>
      <c r="G1734" s="345"/>
      <c r="H1734" s="447"/>
      <c r="I1734" s="411"/>
      <c r="J1734" s="15" t="s">
        <v>589</v>
      </c>
      <c r="K1734" s="15" t="s">
        <v>589</v>
      </c>
      <c r="L1734" s="408" t="str">
        <f t="shared" si="119"/>
        <v/>
      </c>
      <c r="M1734" s="459" t="str">
        <f t="shared" si="117"/>
        <v/>
      </c>
      <c r="N1734" s="344"/>
      <c r="O1734" s="344"/>
      <c r="P1734" s="82"/>
    </row>
    <row r="1735" spans="3:16" ht="14.25" customHeight="1" x14ac:dyDescent="0.15">
      <c r="C1735" s="362">
        <f t="shared" si="118"/>
        <v>1674</v>
      </c>
      <c r="D1735" s="47" t="str">
        <f t="shared" si="116"/>
        <v/>
      </c>
      <c r="E1735" s="526"/>
      <c r="F1735" s="447"/>
      <c r="G1735" s="345"/>
      <c r="H1735" s="447"/>
      <c r="I1735" s="411"/>
      <c r="J1735" s="15" t="s">
        <v>589</v>
      </c>
      <c r="K1735" s="15" t="s">
        <v>589</v>
      </c>
      <c r="L1735" s="408" t="str">
        <f t="shared" si="119"/>
        <v/>
      </c>
      <c r="M1735" s="459" t="str">
        <f t="shared" si="117"/>
        <v/>
      </c>
      <c r="N1735" s="344"/>
      <c r="O1735" s="344"/>
      <c r="P1735" s="82"/>
    </row>
    <row r="1736" spans="3:16" ht="14.25" customHeight="1" x14ac:dyDescent="0.15">
      <c r="C1736" s="362">
        <f t="shared" si="118"/>
        <v>1675</v>
      </c>
      <c r="D1736" s="47" t="str">
        <f t="shared" si="116"/>
        <v/>
      </c>
      <c r="E1736" s="526"/>
      <c r="F1736" s="447"/>
      <c r="G1736" s="345"/>
      <c r="H1736" s="447"/>
      <c r="I1736" s="411"/>
      <c r="J1736" s="15" t="s">
        <v>589</v>
      </c>
      <c r="K1736" s="15" t="s">
        <v>589</v>
      </c>
      <c r="L1736" s="408" t="str">
        <f t="shared" si="119"/>
        <v/>
      </c>
      <c r="M1736" s="459" t="str">
        <f t="shared" si="117"/>
        <v/>
      </c>
      <c r="N1736" s="344"/>
      <c r="O1736" s="344"/>
      <c r="P1736" s="82"/>
    </row>
    <row r="1737" spans="3:16" ht="14.25" customHeight="1" x14ac:dyDescent="0.15">
      <c r="C1737" s="362">
        <f t="shared" si="118"/>
        <v>1676</v>
      </c>
      <c r="D1737" s="47" t="str">
        <f t="shared" si="116"/>
        <v/>
      </c>
      <c r="E1737" s="526"/>
      <c r="F1737" s="447"/>
      <c r="G1737" s="345"/>
      <c r="H1737" s="447"/>
      <c r="I1737" s="411"/>
      <c r="J1737" s="15" t="s">
        <v>589</v>
      </c>
      <c r="K1737" s="15" t="s">
        <v>589</v>
      </c>
      <c r="L1737" s="408" t="str">
        <f t="shared" si="119"/>
        <v/>
      </c>
      <c r="M1737" s="459" t="str">
        <f t="shared" si="117"/>
        <v/>
      </c>
      <c r="N1737" s="344"/>
      <c r="O1737" s="344"/>
      <c r="P1737" s="82"/>
    </row>
    <row r="1738" spans="3:16" ht="14.25" customHeight="1" x14ac:dyDescent="0.15">
      <c r="C1738" s="362">
        <f t="shared" si="118"/>
        <v>1677</v>
      </c>
      <c r="D1738" s="47" t="str">
        <f t="shared" si="116"/>
        <v/>
      </c>
      <c r="E1738" s="526"/>
      <c r="F1738" s="447"/>
      <c r="G1738" s="345"/>
      <c r="H1738" s="447"/>
      <c r="I1738" s="411"/>
      <c r="J1738" s="15" t="s">
        <v>589</v>
      </c>
      <c r="K1738" s="15" t="s">
        <v>589</v>
      </c>
      <c r="L1738" s="408" t="str">
        <f t="shared" si="119"/>
        <v/>
      </c>
      <c r="M1738" s="459" t="str">
        <f t="shared" si="117"/>
        <v/>
      </c>
      <c r="N1738" s="344"/>
      <c r="O1738" s="344"/>
      <c r="P1738" s="82"/>
    </row>
    <row r="1739" spans="3:16" ht="14.25" customHeight="1" x14ac:dyDescent="0.15">
      <c r="C1739" s="362">
        <f t="shared" si="118"/>
        <v>1678</v>
      </c>
      <c r="D1739" s="47" t="str">
        <f t="shared" si="116"/>
        <v/>
      </c>
      <c r="E1739" s="526"/>
      <c r="F1739" s="447"/>
      <c r="G1739" s="345"/>
      <c r="H1739" s="447"/>
      <c r="I1739" s="411"/>
      <c r="J1739" s="15" t="s">
        <v>589</v>
      </c>
      <c r="K1739" s="15" t="s">
        <v>589</v>
      </c>
      <c r="L1739" s="408" t="str">
        <f t="shared" si="119"/>
        <v/>
      </c>
      <c r="M1739" s="459" t="str">
        <f t="shared" si="117"/>
        <v/>
      </c>
      <c r="N1739" s="344"/>
      <c r="O1739" s="344"/>
      <c r="P1739" s="82"/>
    </row>
    <row r="1740" spans="3:16" ht="14.25" customHeight="1" x14ac:dyDescent="0.15">
      <c r="C1740" s="362">
        <f t="shared" si="118"/>
        <v>1679</v>
      </c>
      <c r="D1740" s="47" t="str">
        <f t="shared" si="116"/>
        <v/>
      </c>
      <c r="E1740" s="526"/>
      <c r="F1740" s="447"/>
      <c r="G1740" s="345"/>
      <c r="H1740" s="447"/>
      <c r="I1740" s="411"/>
      <c r="J1740" s="15" t="s">
        <v>589</v>
      </c>
      <c r="K1740" s="15" t="s">
        <v>589</v>
      </c>
      <c r="L1740" s="408" t="str">
        <f t="shared" si="119"/>
        <v/>
      </c>
      <c r="M1740" s="459" t="str">
        <f t="shared" si="117"/>
        <v/>
      </c>
      <c r="N1740" s="344"/>
      <c r="O1740" s="344"/>
      <c r="P1740" s="82"/>
    </row>
    <row r="1741" spans="3:16" ht="14.25" customHeight="1" x14ac:dyDescent="0.15">
      <c r="C1741" s="362">
        <f t="shared" si="118"/>
        <v>1680</v>
      </c>
      <c r="D1741" s="47" t="str">
        <f t="shared" si="116"/>
        <v/>
      </c>
      <c r="E1741" s="526"/>
      <c r="F1741" s="447"/>
      <c r="G1741" s="345"/>
      <c r="H1741" s="447"/>
      <c r="I1741" s="411"/>
      <c r="J1741" s="15" t="s">
        <v>589</v>
      </c>
      <c r="K1741" s="15" t="s">
        <v>589</v>
      </c>
      <c r="L1741" s="408" t="str">
        <f t="shared" si="119"/>
        <v/>
      </c>
      <c r="M1741" s="459" t="str">
        <f t="shared" si="117"/>
        <v/>
      </c>
      <c r="N1741" s="344"/>
      <c r="O1741" s="344"/>
      <c r="P1741" s="82"/>
    </row>
    <row r="1742" spans="3:16" ht="14.25" customHeight="1" x14ac:dyDescent="0.15">
      <c r="C1742" s="362">
        <f t="shared" si="118"/>
        <v>1681</v>
      </c>
      <c r="D1742" s="47" t="str">
        <f t="shared" si="116"/>
        <v/>
      </c>
      <c r="E1742" s="526"/>
      <c r="F1742" s="447"/>
      <c r="G1742" s="345"/>
      <c r="H1742" s="447"/>
      <c r="I1742" s="411"/>
      <c r="J1742" s="15" t="s">
        <v>589</v>
      </c>
      <c r="K1742" s="15" t="s">
        <v>589</v>
      </c>
      <c r="L1742" s="408" t="str">
        <f t="shared" si="119"/>
        <v/>
      </c>
      <c r="M1742" s="459" t="str">
        <f t="shared" si="117"/>
        <v/>
      </c>
      <c r="N1742" s="344"/>
      <c r="O1742" s="344"/>
      <c r="P1742" s="82"/>
    </row>
    <row r="1743" spans="3:16" ht="14.25" customHeight="1" x14ac:dyDescent="0.15">
      <c r="C1743" s="362">
        <f t="shared" si="118"/>
        <v>1682</v>
      </c>
      <c r="D1743" s="47" t="str">
        <f t="shared" si="116"/>
        <v/>
      </c>
      <c r="E1743" s="526"/>
      <c r="F1743" s="447"/>
      <c r="G1743" s="345"/>
      <c r="H1743" s="447"/>
      <c r="I1743" s="411"/>
      <c r="J1743" s="15" t="s">
        <v>589</v>
      </c>
      <c r="K1743" s="15" t="s">
        <v>589</v>
      </c>
      <c r="L1743" s="408" t="str">
        <f t="shared" si="119"/>
        <v/>
      </c>
      <c r="M1743" s="459" t="str">
        <f t="shared" si="117"/>
        <v/>
      </c>
      <c r="N1743" s="344"/>
      <c r="O1743" s="344"/>
      <c r="P1743" s="82"/>
    </row>
    <row r="1744" spans="3:16" ht="14.25" customHeight="1" x14ac:dyDescent="0.15">
      <c r="C1744" s="362">
        <f t="shared" si="118"/>
        <v>1683</v>
      </c>
      <c r="D1744" s="47" t="str">
        <f t="shared" si="116"/>
        <v/>
      </c>
      <c r="E1744" s="526"/>
      <c r="F1744" s="447"/>
      <c r="G1744" s="345"/>
      <c r="H1744" s="447"/>
      <c r="I1744" s="411"/>
      <c r="J1744" s="15" t="s">
        <v>589</v>
      </c>
      <c r="K1744" s="15" t="s">
        <v>589</v>
      </c>
      <c r="L1744" s="408" t="str">
        <f t="shared" si="119"/>
        <v/>
      </c>
      <c r="M1744" s="459" t="str">
        <f t="shared" si="117"/>
        <v/>
      </c>
      <c r="N1744" s="344"/>
      <c r="O1744" s="344"/>
      <c r="P1744" s="82"/>
    </row>
    <row r="1745" spans="3:16" ht="14.25" customHeight="1" x14ac:dyDescent="0.15">
      <c r="C1745" s="362">
        <f t="shared" si="118"/>
        <v>1684</v>
      </c>
      <c r="D1745" s="47" t="str">
        <f t="shared" si="116"/>
        <v/>
      </c>
      <c r="E1745" s="526"/>
      <c r="F1745" s="447"/>
      <c r="G1745" s="345"/>
      <c r="H1745" s="447"/>
      <c r="I1745" s="411"/>
      <c r="J1745" s="15" t="s">
        <v>589</v>
      </c>
      <c r="K1745" s="15" t="s">
        <v>589</v>
      </c>
      <c r="L1745" s="408" t="str">
        <f t="shared" si="119"/>
        <v/>
      </c>
      <c r="M1745" s="459" t="str">
        <f t="shared" si="117"/>
        <v/>
      </c>
      <c r="N1745" s="344"/>
      <c r="O1745" s="344"/>
      <c r="P1745" s="82"/>
    </row>
    <row r="1746" spans="3:16" ht="14.25" customHeight="1" x14ac:dyDescent="0.15">
      <c r="C1746" s="362">
        <f t="shared" si="118"/>
        <v>1685</v>
      </c>
      <c r="D1746" s="47" t="str">
        <f t="shared" si="116"/>
        <v/>
      </c>
      <c r="E1746" s="526"/>
      <c r="F1746" s="447"/>
      <c r="G1746" s="345"/>
      <c r="H1746" s="447"/>
      <c r="I1746" s="411"/>
      <c r="J1746" s="15" t="s">
        <v>589</v>
      </c>
      <c r="K1746" s="15" t="s">
        <v>589</v>
      </c>
      <c r="L1746" s="408" t="str">
        <f t="shared" si="119"/>
        <v/>
      </c>
      <c r="M1746" s="459" t="str">
        <f t="shared" si="117"/>
        <v/>
      </c>
      <c r="N1746" s="344"/>
      <c r="O1746" s="344"/>
      <c r="P1746" s="82"/>
    </row>
    <row r="1747" spans="3:16" ht="14.25" customHeight="1" x14ac:dyDescent="0.15">
      <c r="C1747" s="362">
        <f t="shared" si="118"/>
        <v>1686</v>
      </c>
      <c r="D1747" s="47" t="str">
        <f t="shared" si="116"/>
        <v/>
      </c>
      <c r="E1747" s="526"/>
      <c r="F1747" s="447"/>
      <c r="G1747" s="345"/>
      <c r="H1747" s="447"/>
      <c r="I1747" s="411"/>
      <c r="J1747" s="15" t="s">
        <v>589</v>
      </c>
      <c r="K1747" s="15" t="s">
        <v>589</v>
      </c>
      <c r="L1747" s="408" t="str">
        <f t="shared" si="119"/>
        <v/>
      </c>
      <c r="M1747" s="459" t="str">
        <f t="shared" si="117"/>
        <v/>
      </c>
      <c r="N1747" s="344"/>
      <c r="O1747" s="344"/>
      <c r="P1747" s="82"/>
    </row>
    <row r="1748" spans="3:16" ht="14.25" customHeight="1" x14ac:dyDescent="0.15">
      <c r="C1748" s="362">
        <f t="shared" si="118"/>
        <v>1687</v>
      </c>
      <c r="D1748" s="47" t="str">
        <f t="shared" si="116"/>
        <v/>
      </c>
      <c r="E1748" s="526"/>
      <c r="F1748" s="447"/>
      <c r="G1748" s="345"/>
      <c r="H1748" s="447"/>
      <c r="I1748" s="411"/>
      <c r="J1748" s="15" t="s">
        <v>589</v>
      </c>
      <c r="K1748" s="15" t="s">
        <v>589</v>
      </c>
      <c r="L1748" s="408" t="str">
        <f t="shared" si="119"/>
        <v/>
      </c>
      <c r="M1748" s="459" t="str">
        <f t="shared" si="117"/>
        <v/>
      </c>
      <c r="N1748" s="344"/>
      <c r="O1748" s="344"/>
      <c r="P1748" s="82"/>
    </row>
    <row r="1749" spans="3:16" ht="14.25" customHeight="1" x14ac:dyDescent="0.15">
      <c r="C1749" s="362">
        <f t="shared" si="118"/>
        <v>1688</v>
      </c>
      <c r="D1749" s="47" t="str">
        <f t="shared" si="116"/>
        <v/>
      </c>
      <c r="E1749" s="526"/>
      <c r="F1749" s="447"/>
      <c r="G1749" s="345"/>
      <c r="H1749" s="447"/>
      <c r="I1749" s="411"/>
      <c r="J1749" s="15" t="s">
        <v>589</v>
      </c>
      <c r="K1749" s="15" t="s">
        <v>589</v>
      </c>
      <c r="L1749" s="408" t="str">
        <f t="shared" si="119"/>
        <v/>
      </c>
      <c r="M1749" s="459" t="str">
        <f t="shared" si="117"/>
        <v/>
      </c>
      <c r="N1749" s="344"/>
      <c r="O1749" s="344"/>
      <c r="P1749" s="82"/>
    </row>
    <row r="1750" spans="3:16" ht="14.25" customHeight="1" x14ac:dyDescent="0.15">
      <c r="C1750" s="362">
        <f t="shared" si="118"/>
        <v>1689</v>
      </c>
      <c r="D1750" s="47" t="str">
        <f t="shared" si="116"/>
        <v/>
      </c>
      <c r="E1750" s="526"/>
      <c r="F1750" s="447"/>
      <c r="G1750" s="345"/>
      <c r="H1750" s="447"/>
      <c r="I1750" s="411"/>
      <c r="J1750" s="15" t="s">
        <v>589</v>
      </c>
      <c r="K1750" s="15" t="s">
        <v>589</v>
      </c>
      <c r="L1750" s="408" t="str">
        <f t="shared" si="119"/>
        <v/>
      </c>
      <c r="M1750" s="459" t="str">
        <f t="shared" si="117"/>
        <v/>
      </c>
      <c r="N1750" s="344"/>
      <c r="O1750" s="344"/>
      <c r="P1750" s="82"/>
    </row>
    <row r="1751" spans="3:16" ht="14.25" customHeight="1" x14ac:dyDescent="0.15">
      <c r="C1751" s="362">
        <f t="shared" si="118"/>
        <v>1690</v>
      </c>
      <c r="D1751" s="47" t="str">
        <f t="shared" si="116"/>
        <v/>
      </c>
      <c r="E1751" s="526"/>
      <c r="F1751" s="447"/>
      <c r="G1751" s="345"/>
      <c r="H1751" s="447"/>
      <c r="I1751" s="411"/>
      <c r="J1751" s="15" t="s">
        <v>589</v>
      </c>
      <c r="K1751" s="15" t="s">
        <v>589</v>
      </c>
      <c r="L1751" s="408" t="str">
        <f t="shared" si="119"/>
        <v/>
      </c>
      <c r="M1751" s="459" t="str">
        <f t="shared" si="117"/>
        <v/>
      </c>
      <c r="N1751" s="344"/>
      <c r="O1751" s="344"/>
      <c r="P1751" s="82"/>
    </row>
    <row r="1752" spans="3:16" ht="14.25" customHeight="1" x14ac:dyDescent="0.15">
      <c r="C1752" s="362">
        <f t="shared" si="118"/>
        <v>1691</v>
      </c>
      <c r="D1752" s="47" t="str">
        <f t="shared" si="116"/>
        <v/>
      </c>
      <c r="E1752" s="526"/>
      <c r="F1752" s="447"/>
      <c r="G1752" s="345"/>
      <c r="H1752" s="447"/>
      <c r="I1752" s="411"/>
      <c r="J1752" s="15" t="s">
        <v>589</v>
      </c>
      <c r="K1752" s="15" t="s">
        <v>589</v>
      </c>
      <c r="L1752" s="408" t="str">
        <f t="shared" si="119"/>
        <v/>
      </c>
      <c r="M1752" s="459" t="str">
        <f t="shared" si="117"/>
        <v/>
      </c>
      <c r="N1752" s="344"/>
      <c r="O1752" s="344"/>
      <c r="P1752" s="82"/>
    </row>
    <row r="1753" spans="3:16" ht="14.25" customHeight="1" x14ac:dyDescent="0.15">
      <c r="C1753" s="362">
        <f t="shared" si="118"/>
        <v>1692</v>
      </c>
      <c r="D1753" s="47" t="str">
        <f t="shared" si="116"/>
        <v/>
      </c>
      <c r="E1753" s="526"/>
      <c r="F1753" s="447"/>
      <c r="G1753" s="345"/>
      <c r="H1753" s="447"/>
      <c r="I1753" s="411"/>
      <c r="J1753" s="15" t="s">
        <v>589</v>
      </c>
      <c r="K1753" s="15" t="s">
        <v>589</v>
      </c>
      <c r="L1753" s="408" t="str">
        <f t="shared" si="119"/>
        <v/>
      </c>
      <c r="M1753" s="459" t="str">
        <f t="shared" si="117"/>
        <v/>
      </c>
      <c r="N1753" s="344"/>
      <c r="O1753" s="344"/>
      <c r="P1753" s="82"/>
    </row>
    <row r="1754" spans="3:16" ht="14.25" customHeight="1" x14ac:dyDescent="0.15">
      <c r="C1754" s="362">
        <f t="shared" si="118"/>
        <v>1693</v>
      </c>
      <c r="D1754" s="47" t="str">
        <f t="shared" si="116"/>
        <v/>
      </c>
      <c r="E1754" s="526"/>
      <c r="F1754" s="447"/>
      <c r="G1754" s="345"/>
      <c r="H1754" s="447"/>
      <c r="I1754" s="411"/>
      <c r="J1754" s="15" t="s">
        <v>589</v>
      </c>
      <c r="K1754" s="15" t="s">
        <v>589</v>
      </c>
      <c r="L1754" s="408" t="str">
        <f t="shared" si="119"/>
        <v/>
      </c>
      <c r="M1754" s="459" t="str">
        <f t="shared" si="117"/>
        <v/>
      </c>
      <c r="N1754" s="344"/>
      <c r="O1754" s="344"/>
      <c r="P1754" s="82"/>
    </row>
    <row r="1755" spans="3:16" ht="14.25" customHeight="1" x14ac:dyDescent="0.15">
      <c r="C1755" s="362">
        <f t="shared" si="118"/>
        <v>1694</v>
      </c>
      <c r="D1755" s="47" t="str">
        <f t="shared" si="116"/>
        <v/>
      </c>
      <c r="E1755" s="526"/>
      <c r="F1755" s="447"/>
      <c r="G1755" s="345"/>
      <c r="H1755" s="447"/>
      <c r="I1755" s="411"/>
      <c r="J1755" s="15" t="s">
        <v>589</v>
      </c>
      <c r="K1755" s="15" t="s">
        <v>589</v>
      </c>
      <c r="L1755" s="408" t="str">
        <f t="shared" si="119"/>
        <v/>
      </c>
      <c r="M1755" s="459" t="str">
        <f t="shared" si="117"/>
        <v/>
      </c>
      <c r="N1755" s="344"/>
      <c r="O1755" s="344"/>
      <c r="P1755" s="82"/>
    </row>
    <row r="1756" spans="3:16" ht="14.25" customHeight="1" x14ac:dyDescent="0.15">
      <c r="C1756" s="362">
        <f t="shared" si="118"/>
        <v>1695</v>
      </c>
      <c r="D1756" s="47" t="str">
        <f t="shared" si="116"/>
        <v/>
      </c>
      <c r="E1756" s="526"/>
      <c r="F1756" s="447"/>
      <c r="G1756" s="345"/>
      <c r="H1756" s="447"/>
      <c r="I1756" s="411"/>
      <c r="J1756" s="15" t="s">
        <v>589</v>
      </c>
      <c r="K1756" s="15" t="s">
        <v>589</v>
      </c>
      <c r="L1756" s="408" t="str">
        <f t="shared" si="119"/>
        <v/>
      </c>
      <c r="M1756" s="459" t="str">
        <f t="shared" si="117"/>
        <v/>
      </c>
      <c r="N1756" s="344"/>
      <c r="O1756" s="344"/>
      <c r="P1756" s="82"/>
    </row>
    <row r="1757" spans="3:16" ht="14.25" customHeight="1" x14ac:dyDescent="0.15">
      <c r="C1757" s="362">
        <f t="shared" si="118"/>
        <v>1696</v>
      </c>
      <c r="D1757" s="47" t="str">
        <f t="shared" si="116"/>
        <v/>
      </c>
      <c r="E1757" s="526"/>
      <c r="F1757" s="447"/>
      <c r="G1757" s="345"/>
      <c r="H1757" s="447"/>
      <c r="I1757" s="411"/>
      <c r="J1757" s="15" t="s">
        <v>589</v>
      </c>
      <c r="K1757" s="15" t="s">
        <v>589</v>
      </c>
      <c r="L1757" s="408" t="str">
        <f t="shared" si="119"/>
        <v/>
      </c>
      <c r="M1757" s="459" t="str">
        <f t="shared" si="117"/>
        <v/>
      </c>
      <c r="N1757" s="344"/>
      <c r="O1757" s="344"/>
      <c r="P1757" s="82"/>
    </row>
    <row r="1758" spans="3:16" ht="14.25" customHeight="1" x14ac:dyDescent="0.15">
      <c r="C1758" s="362">
        <f t="shared" si="118"/>
        <v>1697</v>
      </c>
      <c r="D1758" s="47" t="str">
        <f t="shared" si="116"/>
        <v/>
      </c>
      <c r="E1758" s="526"/>
      <c r="F1758" s="447"/>
      <c r="G1758" s="345"/>
      <c r="H1758" s="447"/>
      <c r="I1758" s="411"/>
      <c r="J1758" s="15" t="s">
        <v>589</v>
      </c>
      <c r="K1758" s="15" t="s">
        <v>589</v>
      </c>
      <c r="L1758" s="408" t="str">
        <f t="shared" si="119"/>
        <v/>
      </c>
      <c r="M1758" s="459" t="str">
        <f t="shared" si="117"/>
        <v/>
      </c>
      <c r="N1758" s="344"/>
      <c r="O1758" s="344"/>
      <c r="P1758" s="82"/>
    </row>
    <row r="1759" spans="3:16" ht="14.25" customHeight="1" x14ac:dyDescent="0.15">
      <c r="C1759" s="362">
        <f t="shared" si="118"/>
        <v>1698</v>
      </c>
      <c r="D1759" s="47" t="str">
        <f t="shared" si="116"/>
        <v/>
      </c>
      <c r="E1759" s="526"/>
      <c r="F1759" s="447"/>
      <c r="G1759" s="345"/>
      <c r="H1759" s="447"/>
      <c r="I1759" s="411"/>
      <c r="J1759" s="15" t="s">
        <v>589</v>
      </c>
      <c r="K1759" s="15" t="s">
        <v>589</v>
      </c>
      <c r="L1759" s="408" t="str">
        <f t="shared" si="119"/>
        <v/>
      </c>
      <c r="M1759" s="459" t="str">
        <f t="shared" si="117"/>
        <v/>
      </c>
      <c r="N1759" s="344"/>
      <c r="O1759" s="344"/>
      <c r="P1759" s="82"/>
    </row>
    <row r="1760" spans="3:16" ht="14.25" customHeight="1" x14ac:dyDescent="0.15">
      <c r="C1760" s="362">
        <f t="shared" si="118"/>
        <v>1699</v>
      </c>
      <c r="D1760" s="47" t="str">
        <f t="shared" si="116"/>
        <v/>
      </c>
      <c r="E1760" s="526"/>
      <c r="F1760" s="447"/>
      <c r="G1760" s="345"/>
      <c r="H1760" s="447"/>
      <c r="I1760" s="411"/>
      <c r="J1760" s="15" t="s">
        <v>589</v>
      </c>
      <c r="K1760" s="15" t="s">
        <v>589</v>
      </c>
      <c r="L1760" s="408" t="str">
        <f t="shared" si="119"/>
        <v/>
      </c>
      <c r="M1760" s="459" t="str">
        <f t="shared" si="117"/>
        <v/>
      </c>
      <c r="N1760" s="344"/>
      <c r="O1760" s="344"/>
      <c r="P1760" s="82"/>
    </row>
    <row r="1761" spans="3:16" ht="14.25" customHeight="1" x14ac:dyDescent="0.15">
      <c r="C1761" s="362">
        <f t="shared" si="118"/>
        <v>1700</v>
      </c>
      <c r="D1761" s="47" t="str">
        <f t="shared" si="116"/>
        <v/>
      </c>
      <c r="E1761" s="526"/>
      <c r="F1761" s="447"/>
      <c r="G1761" s="345"/>
      <c r="H1761" s="447"/>
      <c r="I1761" s="411"/>
      <c r="J1761" s="15" t="s">
        <v>589</v>
      </c>
      <c r="K1761" s="15" t="s">
        <v>589</v>
      </c>
      <c r="L1761" s="408" t="str">
        <f t="shared" si="119"/>
        <v/>
      </c>
      <c r="M1761" s="459" t="str">
        <f t="shared" si="117"/>
        <v/>
      </c>
      <c r="N1761" s="344"/>
      <c r="O1761" s="344"/>
      <c r="P1761" s="82"/>
    </row>
    <row r="1762" spans="3:16" ht="14.25" customHeight="1" x14ac:dyDescent="0.15">
      <c r="C1762" s="362">
        <f t="shared" si="118"/>
        <v>1701</v>
      </c>
      <c r="D1762" s="47" t="str">
        <f t="shared" si="116"/>
        <v/>
      </c>
      <c r="E1762" s="526"/>
      <c r="F1762" s="447"/>
      <c r="G1762" s="345"/>
      <c r="H1762" s="447"/>
      <c r="I1762" s="411"/>
      <c r="J1762" s="15" t="s">
        <v>589</v>
      </c>
      <c r="K1762" s="15" t="s">
        <v>589</v>
      </c>
      <c r="L1762" s="408" t="str">
        <f t="shared" si="119"/>
        <v/>
      </c>
      <c r="M1762" s="459" t="str">
        <f t="shared" si="117"/>
        <v/>
      </c>
      <c r="N1762" s="344"/>
      <c r="O1762" s="344"/>
      <c r="P1762" s="82"/>
    </row>
    <row r="1763" spans="3:16" ht="14.25" customHeight="1" x14ac:dyDescent="0.15">
      <c r="C1763" s="362">
        <f t="shared" si="118"/>
        <v>1702</v>
      </c>
      <c r="D1763" s="47" t="str">
        <f t="shared" ref="D1763:D1826" si="120">IF(E1763="","",IF(E1763&lt;=$W$2,"○",""))</f>
        <v/>
      </c>
      <c r="E1763" s="526"/>
      <c r="F1763" s="447"/>
      <c r="G1763" s="345"/>
      <c r="H1763" s="447"/>
      <c r="I1763" s="411"/>
      <c r="J1763" s="15" t="s">
        <v>589</v>
      </c>
      <c r="K1763" s="15" t="s">
        <v>589</v>
      </c>
      <c r="L1763" s="408" t="str">
        <f t="shared" si="119"/>
        <v/>
      </c>
      <c r="M1763" s="459" t="str">
        <f t="shared" ref="M1763:M1826" si="121">IF(I1763="","",IF(HLOOKUP(I1763,$U$5:$AI$7,2,FALSE)&gt;=0.8,"○",""))</f>
        <v/>
      </c>
      <c r="N1763" s="344"/>
      <c r="O1763" s="344"/>
      <c r="P1763" s="82"/>
    </row>
    <row r="1764" spans="3:16" ht="14.25" customHeight="1" x14ac:dyDescent="0.15">
      <c r="C1764" s="362">
        <f t="shared" si="118"/>
        <v>1703</v>
      </c>
      <c r="D1764" s="47" t="str">
        <f t="shared" si="120"/>
        <v/>
      </c>
      <c r="E1764" s="526"/>
      <c r="F1764" s="447"/>
      <c r="G1764" s="345"/>
      <c r="H1764" s="447"/>
      <c r="I1764" s="411"/>
      <c r="J1764" s="15" t="s">
        <v>589</v>
      </c>
      <c r="K1764" s="15" t="s">
        <v>589</v>
      </c>
      <c r="L1764" s="408" t="str">
        <f t="shared" ref="L1764:L1783" si="122">IF(K1764="","",J1764*K1764)</f>
        <v/>
      </c>
      <c r="M1764" s="459" t="str">
        <f t="shared" si="121"/>
        <v/>
      </c>
      <c r="N1764" s="344"/>
      <c r="O1764" s="344"/>
      <c r="P1764" s="82"/>
    </row>
    <row r="1765" spans="3:16" ht="14.25" customHeight="1" x14ac:dyDescent="0.15">
      <c r="C1765" s="362">
        <f t="shared" si="118"/>
        <v>1704</v>
      </c>
      <c r="D1765" s="47" t="str">
        <f t="shared" si="120"/>
        <v/>
      </c>
      <c r="E1765" s="526"/>
      <c r="F1765" s="447"/>
      <c r="G1765" s="345"/>
      <c r="H1765" s="447"/>
      <c r="I1765" s="411"/>
      <c r="J1765" s="15" t="s">
        <v>589</v>
      </c>
      <c r="K1765" s="15" t="s">
        <v>589</v>
      </c>
      <c r="L1765" s="408" t="str">
        <f t="shared" si="122"/>
        <v/>
      </c>
      <c r="M1765" s="459" t="str">
        <f t="shared" si="121"/>
        <v/>
      </c>
      <c r="N1765" s="344"/>
      <c r="O1765" s="344"/>
      <c r="P1765" s="82"/>
    </row>
    <row r="1766" spans="3:16" ht="14.25" customHeight="1" x14ac:dyDescent="0.15">
      <c r="C1766" s="362">
        <f t="shared" si="118"/>
        <v>1705</v>
      </c>
      <c r="D1766" s="47" t="str">
        <f t="shared" si="120"/>
        <v/>
      </c>
      <c r="E1766" s="526"/>
      <c r="F1766" s="447"/>
      <c r="G1766" s="345"/>
      <c r="H1766" s="447"/>
      <c r="I1766" s="411"/>
      <c r="J1766" s="15" t="s">
        <v>589</v>
      </c>
      <c r="K1766" s="15" t="s">
        <v>589</v>
      </c>
      <c r="L1766" s="408" t="str">
        <f t="shared" si="122"/>
        <v/>
      </c>
      <c r="M1766" s="459" t="str">
        <f t="shared" si="121"/>
        <v/>
      </c>
      <c r="N1766" s="344"/>
      <c r="O1766" s="344"/>
      <c r="P1766" s="82"/>
    </row>
    <row r="1767" spans="3:16" ht="14.25" customHeight="1" x14ac:dyDescent="0.15">
      <c r="C1767" s="362">
        <f t="shared" si="118"/>
        <v>1706</v>
      </c>
      <c r="D1767" s="47" t="str">
        <f t="shared" si="120"/>
        <v/>
      </c>
      <c r="E1767" s="526"/>
      <c r="F1767" s="447"/>
      <c r="G1767" s="345"/>
      <c r="H1767" s="447"/>
      <c r="I1767" s="411"/>
      <c r="J1767" s="15" t="s">
        <v>589</v>
      </c>
      <c r="K1767" s="15" t="s">
        <v>589</v>
      </c>
      <c r="L1767" s="408" t="str">
        <f t="shared" si="122"/>
        <v/>
      </c>
      <c r="M1767" s="459" t="str">
        <f t="shared" si="121"/>
        <v/>
      </c>
      <c r="N1767" s="344"/>
      <c r="O1767" s="344"/>
      <c r="P1767" s="82"/>
    </row>
    <row r="1768" spans="3:16" ht="14.25" customHeight="1" x14ac:dyDescent="0.15">
      <c r="C1768" s="362">
        <f t="shared" si="118"/>
        <v>1707</v>
      </c>
      <c r="D1768" s="47" t="str">
        <f t="shared" si="120"/>
        <v/>
      </c>
      <c r="E1768" s="526"/>
      <c r="F1768" s="447"/>
      <c r="G1768" s="345"/>
      <c r="H1768" s="447"/>
      <c r="I1768" s="411"/>
      <c r="J1768" s="15" t="s">
        <v>589</v>
      </c>
      <c r="K1768" s="15" t="s">
        <v>589</v>
      </c>
      <c r="L1768" s="408" t="str">
        <f t="shared" si="122"/>
        <v/>
      </c>
      <c r="M1768" s="459" t="str">
        <f t="shared" si="121"/>
        <v/>
      </c>
      <c r="N1768" s="344"/>
      <c r="O1768" s="344"/>
      <c r="P1768" s="82"/>
    </row>
    <row r="1769" spans="3:16" ht="14.25" customHeight="1" x14ac:dyDescent="0.15">
      <c r="C1769" s="362">
        <f t="shared" si="118"/>
        <v>1708</v>
      </c>
      <c r="D1769" s="47" t="str">
        <f t="shared" si="120"/>
        <v/>
      </c>
      <c r="E1769" s="526"/>
      <c r="F1769" s="447"/>
      <c r="G1769" s="345"/>
      <c r="H1769" s="447"/>
      <c r="I1769" s="411"/>
      <c r="J1769" s="15" t="s">
        <v>589</v>
      </c>
      <c r="K1769" s="15" t="s">
        <v>589</v>
      </c>
      <c r="L1769" s="408" t="str">
        <f t="shared" si="122"/>
        <v/>
      </c>
      <c r="M1769" s="459" t="str">
        <f t="shared" si="121"/>
        <v/>
      </c>
      <c r="N1769" s="344"/>
      <c r="O1769" s="344"/>
      <c r="P1769" s="82"/>
    </row>
    <row r="1770" spans="3:16" ht="14.25" customHeight="1" x14ac:dyDescent="0.15">
      <c r="C1770" s="362">
        <f t="shared" si="118"/>
        <v>1709</v>
      </c>
      <c r="D1770" s="47" t="str">
        <f t="shared" si="120"/>
        <v/>
      </c>
      <c r="E1770" s="526"/>
      <c r="F1770" s="447"/>
      <c r="G1770" s="345"/>
      <c r="H1770" s="447"/>
      <c r="I1770" s="411"/>
      <c r="J1770" s="15" t="s">
        <v>589</v>
      </c>
      <c r="K1770" s="15" t="s">
        <v>589</v>
      </c>
      <c r="L1770" s="408" t="str">
        <f t="shared" si="122"/>
        <v/>
      </c>
      <c r="M1770" s="459" t="str">
        <f t="shared" si="121"/>
        <v/>
      </c>
      <c r="N1770" s="344"/>
      <c r="O1770" s="344"/>
      <c r="P1770" s="82"/>
    </row>
    <row r="1771" spans="3:16" ht="14.25" customHeight="1" x14ac:dyDescent="0.15">
      <c r="C1771" s="362">
        <f t="shared" si="118"/>
        <v>1710</v>
      </c>
      <c r="D1771" s="47" t="str">
        <f t="shared" si="120"/>
        <v/>
      </c>
      <c r="E1771" s="526"/>
      <c r="F1771" s="447"/>
      <c r="G1771" s="345"/>
      <c r="H1771" s="447"/>
      <c r="I1771" s="411"/>
      <c r="J1771" s="15" t="s">
        <v>589</v>
      </c>
      <c r="K1771" s="15" t="s">
        <v>589</v>
      </c>
      <c r="L1771" s="408" t="str">
        <f t="shared" si="122"/>
        <v/>
      </c>
      <c r="M1771" s="459" t="str">
        <f t="shared" si="121"/>
        <v/>
      </c>
      <c r="N1771" s="344"/>
      <c r="O1771" s="344"/>
      <c r="P1771" s="82"/>
    </row>
    <row r="1772" spans="3:16" ht="14.25" customHeight="1" x14ac:dyDescent="0.15">
      <c r="C1772" s="362">
        <f t="shared" si="118"/>
        <v>1711</v>
      </c>
      <c r="D1772" s="47" t="str">
        <f t="shared" si="120"/>
        <v/>
      </c>
      <c r="E1772" s="526"/>
      <c r="F1772" s="447"/>
      <c r="G1772" s="345"/>
      <c r="H1772" s="447"/>
      <c r="I1772" s="411"/>
      <c r="J1772" s="15" t="s">
        <v>589</v>
      </c>
      <c r="K1772" s="15" t="s">
        <v>589</v>
      </c>
      <c r="L1772" s="408" t="str">
        <f t="shared" si="122"/>
        <v/>
      </c>
      <c r="M1772" s="459" t="str">
        <f t="shared" si="121"/>
        <v/>
      </c>
      <c r="N1772" s="344"/>
      <c r="O1772" s="344"/>
      <c r="P1772" s="82"/>
    </row>
    <row r="1773" spans="3:16" ht="14.25" customHeight="1" x14ac:dyDescent="0.15">
      <c r="C1773" s="362">
        <f t="shared" si="118"/>
        <v>1712</v>
      </c>
      <c r="D1773" s="47" t="str">
        <f t="shared" si="120"/>
        <v/>
      </c>
      <c r="E1773" s="526"/>
      <c r="F1773" s="447"/>
      <c r="G1773" s="345"/>
      <c r="H1773" s="447"/>
      <c r="I1773" s="411"/>
      <c r="J1773" s="15" t="s">
        <v>589</v>
      </c>
      <c r="K1773" s="15" t="s">
        <v>589</v>
      </c>
      <c r="L1773" s="408" t="str">
        <f t="shared" si="122"/>
        <v/>
      </c>
      <c r="M1773" s="459" t="str">
        <f t="shared" si="121"/>
        <v/>
      </c>
      <c r="N1773" s="344"/>
      <c r="O1773" s="344"/>
      <c r="P1773" s="82"/>
    </row>
    <row r="1774" spans="3:16" ht="14.25" customHeight="1" x14ac:dyDescent="0.15">
      <c r="C1774" s="362">
        <f t="shared" si="118"/>
        <v>1713</v>
      </c>
      <c r="D1774" s="47" t="str">
        <f t="shared" si="120"/>
        <v/>
      </c>
      <c r="E1774" s="526"/>
      <c r="F1774" s="447"/>
      <c r="G1774" s="345"/>
      <c r="H1774" s="447"/>
      <c r="I1774" s="411"/>
      <c r="J1774" s="15" t="s">
        <v>589</v>
      </c>
      <c r="K1774" s="15" t="s">
        <v>589</v>
      </c>
      <c r="L1774" s="408" t="str">
        <f t="shared" si="122"/>
        <v/>
      </c>
      <c r="M1774" s="459" t="str">
        <f t="shared" si="121"/>
        <v/>
      </c>
      <c r="N1774" s="344"/>
      <c r="O1774" s="344"/>
      <c r="P1774" s="82"/>
    </row>
    <row r="1775" spans="3:16" ht="14.25" customHeight="1" x14ac:dyDescent="0.15">
      <c r="C1775" s="362">
        <f t="shared" si="118"/>
        <v>1714</v>
      </c>
      <c r="D1775" s="47" t="str">
        <f t="shared" si="120"/>
        <v/>
      </c>
      <c r="E1775" s="526"/>
      <c r="F1775" s="447"/>
      <c r="G1775" s="345"/>
      <c r="H1775" s="447"/>
      <c r="I1775" s="411"/>
      <c r="J1775" s="15" t="s">
        <v>589</v>
      </c>
      <c r="K1775" s="15" t="s">
        <v>589</v>
      </c>
      <c r="L1775" s="408" t="str">
        <f t="shared" si="122"/>
        <v/>
      </c>
      <c r="M1775" s="459" t="str">
        <f t="shared" si="121"/>
        <v/>
      </c>
      <c r="N1775" s="344"/>
      <c r="O1775" s="344"/>
      <c r="P1775" s="82"/>
    </row>
    <row r="1776" spans="3:16" ht="14.25" customHeight="1" x14ac:dyDescent="0.15">
      <c r="C1776" s="362">
        <f t="shared" si="118"/>
        <v>1715</v>
      </c>
      <c r="D1776" s="47" t="str">
        <f t="shared" si="120"/>
        <v/>
      </c>
      <c r="E1776" s="526"/>
      <c r="F1776" s="447"/>
      <c r="G1776" s="345"/>
      <c r="H1776" s="447"/>
      <c r="I1776" s="411"/>
      <c r="J1776" s="15" t="s">
        <v>589</v>
      </c>
      <c r="K1776" s="15" t="s">
        <v>589</v>
      </c>
      <c r="L1776" s="408" t="str">
        <f t="shared" si="122"/>
        <v/>
      </c>
      <c r="M1776" s="459" t="str">
        <f t="shared" si="121"/>
        <v/>
      </c>
      <c r="N1776" s="344"/>
      <c r="O1776" s="344"/>
      <c r="P1776" s="82"/>
    </row>
    <row r="1777" spans="3:16" ht="14.25" customHeight="1" x14ac:dyDescent="0.15">
      <c r="C1777" s="362">
        <f t="shared" si="118"/>
        <v>1716</v>
      </c>
      <c r="D1777" s="47" t="str">
        <f t="shared" si="120"/>
        <v/>
      </c>
      <c r="E1777" s="526"/>
      <c r="F1777" s="447"/>
      <c r="G1777" s="345"/>
      <c r="H1777" s="447"/>
      <c r="I1777" s="411"/>
      <c r="J1777" s="15" t="s">
        <v>589</v>
      </c>
      <c r="K1777" s="15" t="s">
        <v>589</v>
      </c>
      <c r="L1777" s="408" t="str">
        <f t="shared" si="122"/>
        <v/>
      </c>
      <c r="M1777" s="459" t="str">
        <f t="shared" si="121"/>
        <v/>
      </c>
      <c r="N1777" s="344"/>
      <c r="O1777" s="344"/>
      <c r="P1777" s="82"/>
    </row>
    <row r="1778" spans="3:16" ht="14.25" customHeight="1" x14ac:dyDescent="0.15">
      <c r="C1778" s="362">
        <f t="shared" si="118"/>
        <v>1717</v>
      </c>
      <c r="D1778" s="47" t="str">
        <f t="shared" si="120"/>
        <v/>
      </c>
      <c r="E1778" s="526"/>
      <c r="F1778" s="447"/>
      <c r="G1778" s="345"/>
      <c r="H1778" s="447"/>
      <c r="I1778" s="411"/>
      <c r="J1778" s="15" t="s">
        <v>589</v>
      </c>
      <c r="K1778" s="15" t="s">
        <v>589</v>
      </c>
      <c r="L1778" s="408" t="str">
        <f t="shared" si="122"/>
        <v/>
      </c>
      <c r="M1778" s="459" t="str">
        <f t="shared" si="121"/>
        <v/>
      </c>
      <c r="N1778" s="344"/>
      <c r="O1778" s="344"/>
      <c r="P1778" s="82"/>
    </row>
    <row r="1779" spans="3:16" ht="14.25" customHeight="1" x14ac:dyDescent="0.15">
      <c r="C1779" s="362">
        <f t="shared" si="118"/>
        <v>1718</v>
      </c>
      <c r="D1779" s="47" t="str">
        <f t="shared" si="120"/>
        <v/>
      </c>
      <c r="E1779" s="526"/>
      <c r="F1779" s="447"/>
      <c r="G1779" s="345"/>
      <c r="H1779" s="447"/>
      <c r="I1779" s="411"/>
      <c r="J1779" s="15" t="s">
        <v>589</v>
      </c>
      <c r="K1779" s="15" t="s">
        <v>589</v>
      </c>
      <c r="L1779" s="408" t="str">
        <f t="shared" si="122"/>
        <v/>
      </c>
      <c r="M1779" s="459" t="str">
        <f t="shared" si="121"/>
        <v/>
      </c>
      <c r="N1779" s="344"/>
      <c r="O1779" s="344"/>
      <c r="P1779" s="82"/>
    </row>
    <row r="1780" spans="3:16" ht="14.25" customHeight="1" x14ac:dyDescent="0.15">
      <c r="C1780" s="362">
        <f t="shared" si="118"/>
        <v>1719</v>
      </c>
      <c r="D1780" s="47" t="str">
        <f t="shared" si="120"/>
        <v/>
      </c>
      <c r="E1780" s="526"/>
      <c r="F1780" s="447"/>
      <c r="G1780" s="345"/>
      <c r="H1780" s="447"/>
      <c r="I1780" s="411"/>
      <c r="J1780" s="15" t="s">
        <v>589</v>
      </c>
      <c r="K1780" s="15" t="s">
        <v>589</v>
      </c>
      <c r="L1780" s="408" t="str">
        <f t="shared" si="122"/>
        <v/>
      </c>
      <c r="M1780" s="459" t="str">
        <f t="shared" si="121"/>
        <v/>
      </c>
      <c r="N1780" s="344"/>
      <c r="O1780" s="344"/>
      <c r="P1780" s="82"/>
    </row>
    <row r="1781" spans="3:16" ht="14.25" customHeight="1" x14ac:dyDescent="0.15">
      <c r="C1781" s="362">
        <f t="shared" si="118"/>
        <v>1720</v>
      </c>
      <c r="D1781" s="47" t="str">
        <f t="shared" si="120"/>
        <v/>
      </c>
      <c r="E1781" s="526"/>
      <c r="F1781" s="447"/>
      <c r="G1781" s="345"/>
      <c r="H1781" s="447"/>
      <c r="I1781" s="411"/>
      <c r="J1781" s="15" t="s">
        <v>589</v>
      </c>
      <c r="K1781" s="15" t="s">
        <v>589</v>
      </c>
      <c r="L1781" s="408" t="str">
        <f t="shared" si="122"/>
        <v/>
      </c>
      <c r="M1781" s="459" t="str">
        <f t="shared" si="121"/>
        <v/>
      </c>
      <c r="N1781" s="344"/>
      <c r="O1781" s="344"/>
      <c r="P1781" s="82"/>
    </row>
    <row r="1782" spans="3:16" ht="14.25" customHeight="1" x14ac:dyDescent="0.15">
      <c r="C1782" s="362">
        <f t="shared" si="118"/>
        <v>1721</v>
      </c>
      <c r="D1782" s="47" t="str">
        <f t="shared" si="120"/>
        <v/>
      </c>
      <c r="E1782" s="526"/>
      <c r="F1782" s="447"/>
      <c r="G1782" s="345"/>
      <c r="H1782" s="447"/>
      <c r="I1782" s="411"/>
      <c r="J1782" s="15" t="s">
        <v>589</v>
      </c>
      <c r="K1782" s="15" t="s">
        <v>589</v>
      </c>
      <c r="L1782" s="408" t="str">
        <f t="shared" si="122"/>
        <v/>
      </c>
      <c r="M1782" s="459" t="str">
        <f t="shared" si="121"/>
        <v/>
      </c>
      <c r="N1782" s="344"/>
      <c r="O1782" s="344"/>
      <c r="P1782" s="82"/>
    </row>
    <row r="1783" spans="3:16" ht="14.25" customHeight="1" x14ac:dyDescent="0.15">
      <c r="C1783" s="362">
        <f t="shared" si="118"/>
        <v>1722</v>
      </c>
      <c r="D1783" s="47" t="str">
        <f t="shared" si="120"/>
        <v/>
      </c>
      <c r="E1783" s="526"/>
      <c r="F1783" s="447"/>
      <c r="G1783" s="345"/>
      <c r="H1783" s="447"/>
      <c r="I1783" s="411"/>
      <c r="J1783" s="15" t="s">
        <v>589</v>
      </c>
      <c r="K1783" s="15" t="s">
        <v>589</v>
      </c>
      <c r="L1783" s="408" t="str">
        <f t="shared" si="122"/>
        <v/>
      </c>
      <c r="M1783" s="459" t="str">
        <f t="shared" si="121"/>
        <v/>
      </c>
      <c r="N1783" s="344"/>
      <c r="O1783" s="344"/>
      <c r="P1783" s="82"/>
    </row>
    <row r="1784" spans="3:16" ht="14.25" customHeight="1" x14ac:dyDescent="0.15">
      <c r="C1784" s="362">
        <f t="shared" si="118"/>
        <v>1723</v>
      </c>
      <c r="D1784" s="47" t="str">
        <f t="shared" si="120"/>
        <v/>
      </c>
      <c r="E1784" s="526"/>
      <c r="F1784" s="447"/>
      <c r="G1784" s="345"/>
      <c r="H1784" s="447"/>
      <c r="I1784" s="411"/>
      <c r="J1784" s="15" t="s">
        <v>589</v>
      </c>
      <c r="K1784" s="15" t="s">
        <v>589</v>
      </c>
      <c r="L1784" s="408" t="str">
        <f t="shared" ref="L1784:L1847" si="123">IF(K1784="","",J1784*K1784)</f>
        <v/>
      </c>
      <c r="M1784" s="459" t="str">
        <f t="shared" si="121"/>
        <v/>
      </c>
      <c r="N1784" s="344"/>
      <c r="O1784" s="344"/>
      <c r="P1784" s="82"/>
    </row>
    <row r="1785" spans="3:16" ht="14.25" customHeight="1" x14ac:dyDescent="0.15">
      <c r="C1785" s="362">
        <f t="shared" si="118"/>
        <v>1724</v>
      </c>
      <c r="D1785" s="47" t="str">
        <f t="shared" si="120"/>
        <v/>
      </c>
      <c r="E1785" s="526"/>
      <c r="F1785" s="447"/>
      <c r="G1785" s="345"/>
      <c r="H1785" s="447"/>
      <c r="I1785" s="411"/>
      <c r="J1785" s="15" t="s">
        <v>589</v>
      </c>
      <c r="K1785" s="15" t="s">
        <v>589</v>
      </c>
      <c r="L1785" s="408" t="str">
        <f t="shared" si="123"/>
        <v/>
      </c>
      <c r="M1785" s="459" t="str">
        <f t="shared" si="121"/>
        <v/>
      </c>
      <c r="N1785" s="344"/>
      <c r="O1785" s="344"/>
      <c r="P1785" s="82"/>
    </row>
    <row r="1786" spans="3:16" ht="14.25" customHeight="1" x14ac:dyDescent="0.15">
      <c r="C1786" s="362">
        <f t="shared" si="118"/>
        <v>1725</v>
      </c>
      <c r="D1786" s="47" t="str">
        <f t="shared" si="120"/>
        <v/>
      </c>
      <c r="E1786" s="526"/>
      <c r="F1786" s="447"/>
      <c r="G1786" s="345"/>
      <c r="H1786" s="447"/>
      <c r="I1786" s="411"/>
      <c r="J1786" s="15" t="s">
        <v>589</v>
      </c>
      <c r="K1786" s="15" t="s">
        <v>589</v>
      </c>
      <c r="L1786" s="408" t="str">
        <f t="shared" si="123"/>
        <v/>
      </c>
      <c r="M1786" s="459" t="str">
        <f t="shared" si="121"/>
        <v/>
      </c>
      <c r="N1786" s="344"/>
      <c r="O1786" s="344"/>
      <c r="P1786" s="82"/>
    </row>
    <row r="1787" spans="3:16" ht="14.25" customHeight="1" x14ac:dyDescent="0.15">
      <c r="C1787" s="362">
        <f t="shared" si="118"/>
        <v>1726</v>
      </c>
      <c r="D1787" s="47" t="str">
        <f t="shared" si="120"/>
        <v/>
      </c>
      <c r="E1787" s="526"/>
      <c r="F1787" s="447"/>
      <c r="G1787" s="345"/>
      <c r="H1787" s="447"/>
      <c r="I1787" s="411"/>
      <c r="J1787" s="15" t="s">
        <v>589</v>
      </c>
      <c r="K1787" s="15" t="s">
        <v>589</v>
      </c>
      <c r="L1787" s="408" t="str">
        <f t="shared" si="123"/>
        <v/>
      </c>
      <c r="M1787" s="459" t="str">
        <f t="shared" si="121"/>
        <v/>
      </c>
      <c r="N1787" s="344"/>
      <c r="O1787" s="344"/>
      <c r="P1787" s="82"/>
    </row>
    <row r="1788" spans="3:16" ht="14.25" customHeight="1" x14ac:dyDescent="0.15">
      <c r="C1788" s="362">
        <f t="shared" si="118"/>
        <v>1727</v>
      </c>
      <c r="D1788" s="47" t="str">
        <f t="shared" si="120"/>
        <v/>
      </c>
      <c r="E1788" s="526"/>
      <c r="F1788" s="447"/>
      <c r="G1788" s="345"/>
      <c r="H1788" s="447"/>
      <c r="I1788" s="411"/>
      <c r="J1788" s="15" t="s">
        <v>589</v>
      </c>
      <c r="K1788" s="15" t="s">
        <v>589</v>
      </c>
      <c r="L1788" s="408" t="str">
        <f t="shared" si="123"/>
        <v/>
      </c>
      <c r="M1788" s="459" t="str">
        <f t="shared" si="121"/>
        <v/>
      </c>
      <c r="N1788" s="344"/>
      <c r="O1788" s="344"/>
      <c r="P1788" s="82"/>
    </row>
    <row r="1789" spans="3:16" ht="14.25" customHeight="1" x14ac:dyDescent="0.15">
      <c r="C1789" s="362">
        <f t="shared" si="118"/>
        <v>1728</v>
      </c>
      <c r="D1789" s="47" t="str">
        <f t="shared" si="120"/>
        <v/>
      </c>
      <c r="E1789" s="526"/>
      <c r="F1789" s="447"/>
      <c r="G1789" s="345"/>
      <c r="H1789" s="447"/>
      <c r="I1789" s="411"/>
      <c r="J1789" s="15" t="s">
        <v>589</v>
      </c>
      <c r="K1789" s="15" t="s">
        <v>589</v>
      </c>
      <c r="L1789" s="408" t="str">
        <f t="shared" si="123"/>
        <v/>
      </c>
      <c r="M1789" s="459" t="str">
        <f t="shared" si="121"/>
        <v/>
      </c>
      <c r="N1789" s="344"/>
      <c r="O1789" s="344"/>
      <c r="P1789" s="82"/>
    </row>
    <row r="1790" spans="3:16" ht="14.25" customHeight="1" x14ac:dyDescent="0.15">
      <c r="C1790" s="362">
        <f t="shared" si="118"/>
        <v>1729</v>
      </c>
      <c r="D1790" s="47" t="str">
        <f t="shared" si="120"/>
        <v/>
      </c>
      <c r="E1790" s="526"/>
      <c r="F1790" s="447"/>
      <c r="G1790" s="345"/>
      <c r="H1790" s="447"/>
      <c r="I1790" s="411"/>
      <c r="J1790" s="15" t="s">
        <v>589</v>
      </c>
      <c r="K1790" s="15" t="s">
        <v>589</v>
      </c>
      <c r="L1790" s="408" t="str">
        <f t="shared" si="123"/>
        <v/>
      </c>
      <c r="M1790" s="459" t="str">
        <f t="shared" si="121"/>
        <v/>
      </c>
      <c r="N1790" s="344"/>
      <c r="O1790" s="344"/>
      <c r="P1790" s="82"/>
    </row>
    <row r="1791" spans="3:16" ht="14.25" customHeight="1" x14ac:dyDescent="0.15">
      <c r="C1791" s="362">
        <f t="shared" ref="C1791:C1854" si="124">C1790+1</f>
        <v>1730</v>
      </c>
      <c r="D1791" s="47" t="str">
        <f t="shared" si="120"/>
        <v/>
      </c>
      <c r="E1791" s="526"/>
      <c r="F1791" s="447"/>
      <c r="G1791" s="345"/>
      <c r="H1791" s="447"/>
      <c r="I1791" s="411"/>
      <c r="J1791" s="15" t="s">
        <v>589</v>
      </c>
      <c r="K1791" s="15" t="s">
        <v>589</v>
      </c>
      <c r="L1791" s="408" t="str">
        <f t="shared" si="123"/>
        <v/>
      </c>
      <c r="M1791" s="459" t="str">
        <f t="shared" si="121"/>
        <v/>
      </c>
      <c r="N1791" s="344"/>
      <c r="O1791" s="344"/>
      <c r="P1791" s="82"/>
    </row>
    <row r="1792" spans="3:16" ht="14.25" customHeight="1" x14ac:dyDescent="0.15">
      <c r="C1792" s="362">
        <f t="shared" si="124"/>
        <v>1731</v>
      </c>
      <c r="D1792" s="47" t="str">
        <f t="shared" si="120"/>
        <v/>
      </c>
      <c r="E1792" s="526"/>
      <c r="F1792" s="447"/>
      <c r="G1792" s="345"/>
      <c r="H1792" s="447"/>
      <c r="I1792" s="411"/>
      <c r="J1792" s="15" t="s">
        <v>589</v>
      </c>
      <c r="K1792" s="15" t="s">
        <v>589</v>
      </c>
      <c r="L1792" s="408" t="str">
        <f t="shared" si="123"/>
        <v/>
      </c>
      <c r="M1792" s="459" t="str">
        <f t="shared" si="121"/>
        <v/>
      </c>
      <c r="N1792" s="344"/>
      <c r="O1792" s="344"/>
      <c r="P1792" s="82"/>
    </row>
    <row r="1793" spans="3:16" ht="14.25" customHeight="1" x14ac:dyDescent="0.15">
      <c r="C1793" s="362">
        <f t="shared" si="124"/>
        <v>1732</v>
      </c>
      <c r="D1793" s="47" t="str">
        <f t="shared" si="120"/>
        <v/>
      </c>
      <c r="E1793" s="526"/>
      <c r="F1793" s="447"/>
      <c r="G1793" s="345"/>
      <c r="H1793" s="447"/>
      <c r="I1793" s="411"/>
      <c r="J1793" s="15" t="s">
        <v>589</v>
      </c>
      <c r="K1793" s="15" t="s">
        <v>589</v>
      </c>
      <c r="L1793" s="408" t="str">
        <f t="shared" si="123"/>
        <v/>
      </c>
      <c r="M1793" s="459" t="str">
        <f t="shared" si="121"/>
        <v/>
      </c>
      <c r="N1793" s="344"/>
      <c r="O1793" s="344"/>
      <c r="P1793" s="82"/>
    </row>
    <row r="1794" spans="3:16" ht="14.25" customHeight="1" x14ac:dyDescent="0.15">
      <c r="C1794" s="362">
        <f t="shared" si="124"/>
        <v>1733</v>
      </c>
      <c r="D1794" s="47" t="str">
        <f t="shared" si="120"/>
        <v/>
      </c>
      <c r="E1794" s="526"/>
      <c r="F1794" s="447"/>
      <c r="G1794" s="345"/>
      <c r="H1794" s="447"/>
      <c r="I1794" s="411"/>
      <c r="J1794" s="15" t="s">
        <v>589</v>
      </c>
      <c r="K1794" s="15" t="s">
        <v>589</v>
      </c>
      <c r="L1794" s="408" t="str">
        <f t="shared" si="123"/>
        <v/>
      </c>
      <c r="M1794" s="459" t="str">
        <f t="shared" si="121"/>
        <v/>
      </c>
      <c r="N1794" s="344"/>
      <c r="O1794" s="344"/>
      <c r="P1794" s="82"/>
    </row>
    <row r="1795" spans="3:16" ht="14.25" customHeight="1" x14ac:dyDescent="0.15">
      <c r="C1795" s="362">
        <f t="shared" si="124"/>
        <v>1734</v>
      </c>
      <c r="D1795" s="47" t="str">
        <f t="shared" si="120"/>
        <v/>
      </c>
      <c r="E1795" s="526"/>
      <c r="F1795" s="447"/>
      <c r="G1795" s="345"/>
      <c r="H1795" s="447"/>
      <c r="I1795" s="411"/>
      <c r="J1795" s="15" t="s">
        <v>589</v>
      </c>
      <c r="K1795" s="15" t="s">
        <v>589</v>
      </c>
      <c r="L1795" s="408" t="str">
        <f t="shared" si="123"/>
        <v/>
      </c>
      <c r="M1795" s="459" t="str">
        <f t="shared" si="121"/>
        <v/>
      </c>
      <c r="N1795" s="344"/>
      <c r="O1795" s="344"/>
      <c r="P1795" s="82"/>
    </row>
    <row r="1796" spans="3:16" ht="14.25" customHeight="1" x14ac:dyDescent="0.15">
      <c r="C1796" s="362">
        <f t="shared" si="124"/>
        <v>1735</v>
      </c>
      <c r="D1796" s="47" t="str">
        <f t="shared" si="120"/>
        <v/>
      </c>
      <c r="E1796" s="526"/>
      <c r="F1796" s="447"/>
      <c r="G1796" s="345"/>
      <c r="H1796" s="447"/>
      <c r="I1796" s="411"/>
      <c r="J1796" s="15" t="s">
        <v>589</v>
      </c>
      <c r="K1796" s="15" t="s">
        <v>589</v>
      </c>
      <c r="L1796" s="408" t="str">
        <f t="shared" si="123"/>
        <v/>
      </c>
      <c r="M1796" s="459" t="str">
        <f t="shared" si="121"/>
        <v/>
      </c>
      <c r="N1796" s="344"/>
      <c r="O1796" s="344"/>
      <c r="P1796" s="82"/>
    </row>
    <row r="1797" spans="3:16" ht="14.25" customHeight="1" x14ac:dyDescent="0.15">
      <c r="C1797" s="362">
        <f t="shared" si="124"/>
        <v>1736</v>
      </c>
      <c r="D1797" s="47" t="str">
        <f t="shared" si="120"/>
        <v/>
      </c>
      <c r="E1797" s="526"/>
      <c r="F1797" s="447"/>
      <c r="G1797" s="345"/>
      <c r="H1797" s="447"/>
      <c r="I1797" s="411"/>
      <c r="J1797" s="15" t="s">
        <v>589</v>
      </c>
      <c r="K1797" s="15" t="s">
        <v>589</v>
      </c>
      <c r="L1797" s="408" t="str">
        <f t="shared" si="123"/>
        <v/>
      </c>
      <c r="M1797" s="459" t="str">
        <f t="shared" si="121"/>
        <v/>
      </c>
      <c r="N1797" s="344"/>
      <c r="O1797" s="344"/>
      <c r="P1797" s="82"/>
    </row>
    <row r="1798" spans="3:16" ht="14.25" customHeight="1" x14ac:dyDescent="0.15">
      <c r="C1798" s="362">
        <f t="shared" si="124"/>
        <v>1737</v>
      </c>
      <c r="D1798" s="47" t="str">
        <f t="shared" si="120"/>
        <v/>
      </c>
      <c r="E1798" s="526"/>
      <c r="F1798" s="447"/>
      <c r="G1798" s="345"/>
      <c r="H1798" s="447"/>
      <c r="I1798" s="411"/>
      <c r="J1798" s="15" t="s">
        <v>589</v>
      </c>
      <c r="K1798" s="15" t="s">
        <v>589</v>
      </c>
      <c r="L1798" s="408" t="str">
        <f t="shared" si="123"/>
        <v/>
      </c>
      <c r="M1798" s="459" t="str">
        <f t="shared" si="121"/>
        <v/>
      </c>
      <c r="N1798" s="344"/>
      <c r="O1798" s="344"/>
      <c r="P1798" s="82"/>
    </row>
    <row r="1799" spans="3:16" ht="14.25" customHeight="1" x14ac:dyDescent="0.15">
      <c r="C1799" s="362">
        <f t="shared" si="124"/>
        <v>1738</v>
      </c>
      <c r="D1799" s="47" t="str">
        <f t="shared" si="120"/>
        <v/>
      </c>
      <c r="E1799" s="526"/>
      <c r="F1799" s="447"/>
      <c r="G1799" s="345"/>
      <c r="H1799" s="447"/>
      <c r="I1799" s="411"/>
      <c r="J1799" s="15" t="s">
        <v>589</v>
      </c>
      <c r="K1799" s="15" t="s">
        <v>589</v>
      </c>
      <c r="L1799" s="408" t="str">
        <f t="shared" si="123"/>
        <v/>
      </c>
      <c r="M1799" s="459" t="str">
        <f t="shared" si="121"/>
        <v/>
      </c>
      <c r="N1799" s="344"/>
      <c r="O1799" s="344"/>
      <c r="P1799" s="82"/>
    </row>
    <row r="1800" spans="3:16" ht="14.25" customHeight="1" x14ac:dyDescent="0.15">
      <c r="C1800" s="362">
        <f t="shared" si="124"/>
        <v>1739</v>
      </c>
      <c r="D1800" s="47" t="str">
        <f t="shared" si="120"/>
        <v/>
      </c>
      <c r="E1800" s="526"/>
      <c r="F1800" s="447"/>
      <c r="G1800" s="345"/>
      <c r="H1800" s="447"/>
      <c r="I1800" s="411"/>
      <c r="J1800" s="15" t="s">
        <v>589</v>
      </c>
      <c r="K1800" s="15" t="s">
        <v>589</v>
      </c>
      <c r="L1800" s="408" t="str">
        <f t="shared" si="123"/>
        <v/>
      </c>
      <c r="M1800" s="459" t="str">
        <f t="shared" si="121"/>
        <v/>
      </c>
      <c r="N1800" s="344"/>
      <c r="O1800" s="344"/>
      <c r="P1800" s="82"/>
    </row>
    <row r="1801" spans="3:16" ht="14.25" customHeight="1" x14ac:dyDescent="0.15">
      <c r="C1801" s="362">
        <f t="shared" si="124"/>
        <v>1740</v>
      </c>
      <c r="D1801" s="47" t="str">
        <f t="shared" si="120"/>
        <v/>
      </c>
      <c r="E1801" s="526"/>
      <c r="F1801" s="447"/>
      <c r="G1801" s="345"/>
      <c r="H1801" s="447"/>
      <c r="I1801" s="411"/>
      <c r="J1801" s="15" t="s">
        <v>589</v>
      </c>
      <c r="K1801" s="15" t="s">
        <v>589</v>
      </c>
      <c r="L1801" s="408" t="str">
        <f t="shared" si="123"/>
        <v/>
      </c>
      <c r="M1801" s="459" t="str">
        <f t="shared" si="121"/>
        <v/>
      </c>
      <c r="N1801" s="344"/>
      <c r="O1801" s="344"/>
      <c r="P1801" s="82"/>
    </row>
    <row r="1802" spans="3:16" ht="14.25" customHeight="1" x14ac:dyDescent="0.15">
      <c r="C1802" s="362">
        <f t="shared" si="124"/>
        <v>1741</v>
      </c>
      <c r="D1802" s="47" t="str">
        <f t="shared" si="120"/>
        <v/>
      </c>
      <c r="E1802" s="526"/>
      <c r="F1802" s="447"/>
      <c r="G1802" s="345"/>
      <c r="H1802" s="447"/>
      <c r="I1802" s="411"/>
      <c r="J1802" s="15" t="s">
        <v>589</v>
      </c>
      <c r="K1802" s="15" t="s">
        <v>589</v>
      </c>
      <c r="L1802" s="408" t="str">
        <f t="shared" si="123"/>
        <v/>
      </c>
      <c r="M1802" s="459" t="str">
        <f t="shared" si="121"/>
        <v/>
      </c>
      <c r="N1802" s="344"/>
      <c r="O1802" s="344"/>
      <c r="P1802" s="82"/>
    </row>
    <row r="1803" spans="3:16" ht="14.25" customHeight="1" x14ac:dyDescent="0.15">
      <c r="C1803" s="362">
        <f t="shared" si="124"/>
        <v>1742</v>
      </c>
      <c r="D1803" s="47" t="str">
        <f t="shared" si="120"/>
        <v/>
      </c>
      <c r="E1803" s="526"/>
      <c r="F1803" s="447"/>
      <c r="G1803" s="345"/>
      <c r="H1803" s="447"/>
      <c r="I1803" s="411"/>
      <c r="J1803" s="15" t="s">
        <v>589</v>
      </c>
      <c r="K1803" s="15" t="s">
        <v>589</v>
      </c>
      <c r="L1803" s="408" t="str">
        <f t="shared" si="123"/>
        <v/>
      </c>
      <c r="M1803" s="459" t="str">
        <f t="shared" si="121"/>
        <v/>
      </c>
      <c r="N1803" s="344"/>
      <c r="O1803" s="344"/>
      <c r="P1803" s="82"/>
    </row>
    <row r="1804" spans="3:16" ht="14.25" customHeight="1" x14ac:dyDescent="0.15">
      <c r="C1804" s="362">
        <f t="shared" si="124"/>
        <v>1743</v>
      </c>
      <c r="D1804" s="47" t="str">
        <f t="shared" si="120"/>
        <v/>
      </c>
      <c r="E1804" s="526"/>
      <c r="F1804" s="447"/>
      <c r="G1804" s="345"/>
      <c r="H1804" s="447"/>
      <c r="I1804" s="411"/>
      <c r="J1804" s="15" t="s">
        <v>589</v>
      </c>
      <c r="K1804" s="15" t="s">
        <v>589</v>
      </c>
      <c r="L1804" s="408" t="str">
        <f t="shared" si="123"/>
        <v/>
      </c>
      <c r="M1804" s="459" t="str">
        <f t="shared" si="121"/>
        <v/>
      </c>
      <c r="N1804" s="344"/>
      <c r="O1804" s="344"/>
      <c r="P1804" s="82"/>
    </row>
    <row r="1805" spans="3:16" ht="14.25" customHeight="1" x14ac:dyDescent="0.15">
      <c r="C1805" s="362">
        <f t="shared" si="124"/>
        <v>1744</v>
      </c>
      <c r="D1805" s="47" t="str">
        <f t="shared" si="120"/>
        <v/>
      </c>
      <c r="E1805" s="526"/>
      <c r="F1805" s="447"/>
      <c r="G1805" s="345"/>
      <c r="H1805" s="447"/>
      <c r="I1805" s="411"/>
      <c r="J1805" s="15" t="s">
        <v>589</v>
      </c>
      <c r="K1805" s="15" t="s">
        <v>589</v>
      </c>
      <c r="L1805" s="408" t="str">
        <f t="shared" si="123"/>
        <v/>
      </c>
      <c r="M1805" s="459" t="str">
        <f t="shared" si="121"/>
        <v/>
      </c>
      <c r="N1805" s="344"/>
      <c r="O1805" s="344"/>
      <c r="P1805" s="82"/>
    </row>
    <row r="1806" spans="3:16" ht="14.25" customHeight="1" x14ac:dyDescent="0.15">
      <c r="C1806" s="362">
        <f t="shared" si="124"/>
        <v>1745</v>
      </c>
      <c r="D1806" s="47" t="str">
        <f t="shared" si="120"/>
        <v/>
      </c>
      <c r="E1806" s="526"/>
      <c r="F1806" s="447"/>
      <c r="G1806" s="345"/>
      <c r="H1806" s="447"/>
      <c r="I1806" s="411"/>
      <c r="J1806" s="15" t="s">
        <v>589</v>
      </c>
      <c r="K1806" s="15" t="s">
        <v>589</v>
      </c>
      <c r="L1806" s="408" t="str">
        <f t="shared" si="123"/>
        <v/>
      </c>
      <c r="M1806" s="459" t="str">
        <f t="shared" si="121"/>
        <v/>
      </c>
      <c r="N1806" s="344"/>
      <c r="O1806" s="344"/>
      <c r="P1806" s="82"/>
    </row>
    <row r="1807" spans="3:16" ht="14.25" customHeight="1" x14ac:dyDescent="0.15">
      <c r="C1807" s="362">
        <f t="shared" si="124"/>
        <v>1746</v>
      </c>
      <c r="D1807" s="47" t="str">
        <f t="shared" si="120"/>
        <v/>
      </c>
      <c r="E1807" s="526"/>
      <c r="F1807" s="447"/>
      <c r="G1807" s="345"/>
      <c r="H1807" s="447"/>
      <c r="I1807" s="411"/>
      <c r="J1807" s="15" t="s">
        <v>589</v>
      </c>
      <c r="K1807" s="15" t="s">
        <v>589</v>
      </c>
      <c r="L1807" s="408" t="str">
        <f t="shared" si="123"/>
        <v/>
      </c>
      <c r="M1807" s="459" t="str">
        <f t="shared" si="121"/>
        <v/>
      </c>
      <c r="N1807" s="344"/>
      <c r="O1807" s="344"/>
      <c r="P1807" s="82"/>
    </row>
    <row r="1808" spans="3:16" ht="14.25" customHeight="1" x14ac:dyDescent="0.15">
      <c r="C1808" s="362">
        <f t="shared" si="124"/>
        <v>1747</v>
      </c>
      <c r="D1808" s="47" t="str">
        <f t="shared" si="120"/>
        <v/>
      </c>
      <c r="E1808" s="526"/>
      <c r="F1808" s="447"/>
      <c r="G1808" s="345"/>
      <c r="H1808" s="447"/>
      <c r="I1808" s="411"/>
      <c r="J1808" s="15" t="s">
        <v>589</v>
      </c>
      <c r="K1808" s="15" t="s">
        <v>589</v>
      </c>
      <c r="L1808" s="408" t="str">
        <f t="shared" si="123"/>
        <v/>
      </c>
      <c r="M1808" s="459" t="str">
        <f t="shared" si="121"/>
        <v/>
      </c>
      <c r="N1808" s="344"/>
      <c r="O1808" s="344"/>
      <c r="P1808" s="82"/>
    </row>
    <row r="1809" spans="3:16" ht="14.25" customHeight="1" x14ac:dyDescent="0.15">
      <c r="C1809" s="362">
        <f t="shared" si="124"/>
        <v>1748</v>
      </c>
      <c r="D1809" s="47" t="str">
        <f t="shared" si="120"/>
        <v/>
      </c>
      <c r="E1809" s="526"/>
      <c r="F1809" s="447"/>
      <c r="G1809" s="345"/>
      <c r="H1809" s="447"/>
      <c r="I1809" s="411"/>
      <c r="J1809" s="15" t="s">
        <v>589</v>
      </c>
      <c r="K1809" s="15" t="s">
        <v>589</v>
      </c>
      <c r="L1809" s="408" t="str">
        <f t="shared" si="123"/>
        <v/>
      </c>
      <c r="M1809" s="459" t="str">
        <f t="shared" si="121"/>
        <v/>
      </c>
      <c r="N1809" s="344"/>
      <c r="O1809" s="344"/>
      <c r="P1809" s="82"/>
    </row>
    <row r="1810" spans="3:16" ht="14.25" customHeight="1" x14ac:dyDescent="0.15">
      <c r="C1810" s="362">
        <f t="shared" si="124"/>
        <v>1749</v>
      </c>
      <c r="D1810" s="47" t="str">
        <f t="shared" si="120"/>
        <v/>
      </c>
      <c r="E1810" s="526"/>
      <c r="F1810" s="447"/>
      <c r="G1810" s="345"/>
      <c r="H1810" s="447"/>
      <c r="I1810" s="411"/>
      <c r="J1810" s="15" t="s">
        <v>589</v>
      </c>
      <c r="K1810" s="15" t="s">
        <v>589</v>
      </c>
      <c r="L1810" s="408" t="str">
        <f t="shared" si="123"/>
        <v/>
      </c>
      <c r="M1810" s="459" t="str">
        <f t="shared" si="121"/>
        <v/>
      </c>
      <c r="N1810" s="344"/>
      <c r="O1810" s="344"/>
      <c r="P1810" s="82"/>
    </row>
    <row r="1811" spans="3:16" ht="14.25" customHeight="1" x14ac:dyDescent="0.15">
      <c r="C1811" s="362">
        <f t="shared" si="124"/>
        <v>1750</v>
      </c>
      <c r="D1811" s="47" t="str">
        <f t="shared" si="120"/>
        <v/>
      </c>
      <c r="E1811" s="526"/>
      <c r="F1811" s="447"/>
      <c r="G1811" s="345"/>
      <c r="H1811" s="447"/>
      <c r="I1811" s="411"/>
      <c r="J1811" s="15" t="s">
        <v>589</v>
      </c>
      <c r="K1811" s="15" t="s">
        <v>589</v>
      </c>
      <c r="L1811" s="408" t="str">
        <f t="shared" si="123"/>
        <v/>
      </c>
      <c r="M1811" s="459" t="str">
        <f t="shared" si="121"/>
        <v/>
      </c>
      <c r="N1811" s="344"/>
      <c r="O1811" s="344"/>
      <c r="P1811" s="82"/>
    </row>
    <row r="1812" spans="3:16" ht="14.25" customHeight="1" x14ac:dyDescent="0.15">
      <c r="C1812" s="362">
        <f t="shared" si="124"/>
        <v>1751</v>
      </c>
      <c r="D1812" s="47" t="str">
        <f t="shared" si="120"/>
        <v/>
      </c>
      <c r="E1812" s="526"/>
      <c r="F1812" s="447"/>
      <c r="G1812" s="345"/>
      <c r="H1812" s="447"/>
      <c r="I1812" s="411"/>
      <c r="J1812" s="15" t="s">
        <v>589</v>
      </c>
      <c r="K1812" s="15" t="s">
        <v>589</v>
      </c>
      <c r="L1812" s="408" t="str">
        <f t="shared" si="123"/>
        <v/>
      </c>
      <c r="M1812" s="459" t="str">
        <f t="shared" si="121"/>
        <v/>
      </c>
      <c r="N1812" s="344"/>
      <c r="O1812" s="344"/>
      <c r="P1812" s="82"/>
    </row>
    <row r="1813" spans="3:16" ht="14.25" customHeight="1" x14ac:dyDescent="0.15">
      <c r="C1813" s="362">
        <f t="shared" si="124"/>
        <v>1752</v>
      </c>
      <c r="D1813" s="47" t="str">
        <f t="shared" si="120"/>
        <v/>
      </c>
      <c r="E1813" s="526"/>
      <c r="F1813" s="447"/>
      <c r="G1813" s="345"/>
      <c r="H1813" s="447"/>
      <c r="I1813" s="411"/>
      <c r="J1813" s="15" t="s">
        <v>589</v>
      </c>
      <c r="K1813" s="15" t="s">
        <v>589</v>
      </c>
      <c r="L1813" s="408" t="str">
        <f t="shared" si="123"/>
        <v/>
      </c>
      <c r="M1813" s="459" t="str">
        <f t="shared" si="121"/>
        <v/>
      </c>
      <c r="N1813" s="344"/>
      <c r="O1813" s="344"/>
      <c r="P1813" s="82"/>
    </row>
    <row r="1814" spans="3:16" ht="14.25" customHeight="1" x14ac:dyDescent="0.15">
      <c r="C1814" s="362">
        <f t="shared" si="124"/>
        <v>1753</v>
      </c>
      <c r="D1814" s="47" t="str">
        <f t="shared" si="120"/>
        <v/>
      </c>
      <c r="E1814" s="526"/>
      <c r="F1814" s="447"/>
      <c r="G1814" s="345"/>
      <c r="H1814" s="447"/>
      <c r="I1814" s="411"/>
      <c r="J1814" s="15" t="s">
        <v>589</v>
      </c>
      <c r="K1814" s="15" t="s">
        <v>589</v>
      </c>
      <c r="L1814" s="408" t="str">
        <f t="shared" si="123"/>
        <v/>
      </c>
      <c r="M1814" s="459" t="str">
        <f t="shared" si="121"/>
        <v/>
      </c>
      <c r="N1814" s="344"/>
      <c r="O1814" s="344"/>
      <c r="P1814" s="82"/>
    </row>
    <row r="1815" spans="3:16" ht="14.25" customHeight="1" x14ac:dyDescent="0.15">
      <c r="C1815" s="362">
        <f t="shared" si="124"/>
        <v>1754</v>
      </c>
      <c r="D1815" s="47" t="str">
        <f t="shared" si="120"/>
        <v/>
      </c>
      <c r="E1815" s="526"/>
      <c r="F1815" s="447"/>
      <c r="G1815" s="345"/>
      <c r="H1815" s="447"/>
      <c r="I1815" s="411"/>
      <c r="J1815" s="15" t="s">
        <v>589</v>
      </c>
      <c r="K1815" s="15" t="s">
        <v>589</v>
      </c>
      <c r="L1815" s="408" t="str">
        <f t="shared" si="123"/>
        <v/>
      </c>
      <c r="M1815" s="459" t="str">
        <f t="shared" si="121"/>
        <v/>
      </c>
      <c r="N1815" s="344"/>
      <c r="O1815" s="344"/>
      <c r="P1815" s="82"/>
    </row>
    <row r="1816" spans="3:16" ht="14.25" customHeight="1" x14ac:dyDescent="0.15">
      <c r="C1816" s="362">
        <f t="shared" si="124"/>
        <v>1755</v>
      </c>
      <c r="D1816" s="47" t="str">
        <f t="shared" si="120"/>
        <v/>
      </c>
      <c r="E1816" s="526"/>
      <c r="F1816" s="447"/>
      <c r="G1816" s="345"/>
      <c r="H1816" s="447"/>
      <c r="I1816" s="411"/>
      <c r="J1816" s="15" t="s">
        <v>589</v>
      </c>
      <c r="K1816" s="15" t="s">
        <v>589</v>
      </c>
      <c r="L1816" s="408" t="str">
        <f t="shared" si="123"/>
        <v/>
      </c>
      <c r="M1816" s="459" t="str">
        <f t="shared" si="121"/>
        <v/>
      </c>
      <c r="N1816" s="344"/>
      <c r="O1816" s="344"/>
      <c r="P1816" s="82"/>
    </row>
    <row r="1817" spans="3:16" ht="14.25" customHeight="1" x14ac:dyDescent="0.15">
      <c r="C1817" s="362">
        <f t="shared" si="124"/>
        <v>1756</v>
      </c>
      <c r="D1817" s="47" t="str">
        <f t="shared" si="120"/>
        <v/>
      </c>
      <c r="E1817" s="526"/>
      <c r="F1817" s="447"/>
      <c r="G1817" s="345"/>
      <c r="H1817" s="447"/>
      <c r="I1817" s="411"/>
      <c r="J1817" s="15" t="s">
        <v>589</v>
      </c>
      <c r="K1817" s="15" t="s">
        <v>589</v>
      </c>
      <c r="L1817" s="408" t="str">
        <f t="shared" si="123"/>
        <v/>
      </c>
      <c r="M1817" s="459" t="str">
        <f t="shared" si="121"/>
        <v/>
      </c>
      <c r="N1817" s="344"/>
      <c r="O1817" s="344"/>
      <c r="P1817" s="82"/>
    </row>
    <row r="1818" spans="3:16" ht="14.25" customHeight="1" x14ac:dyDescent="0.15">
      <c r="C1818" s="362">
        <f t="shared" si="124"/>
        <v>1757</v>
      </c>
      <c r="D1818" s="47" t="str">
        <f t="shared" si="120"/>
        <v/>
      </c>
      <c r="E1818" s="526"/>
      <c r="F1818" s="447"/>
      <c r="G1818" s="345"/>
      <c r="H1818" s="447"/>
      <c r="I1818" s="411"/>
      <c r="J1818" s="15" t="s">
        <v>589</v>
      </c>
      <c r="K1818" s="15" t="s">
        <v>589</v>
      </c>
      <c r="L1818" s="408" t="str">
        <f t="shared" si="123"/>
        <v/>
      </c>
      <c r="M1818" s="459" t="str">
        <f t="shared" si="121"/>
        <v/>
      </c>
      <c r="N1818" s="344"/>
      <c r="O1818" s="344"/>
      <c r="P1818" s="82"/>
    </row>
    <row r="1819" spans="3:16" ht="14.25" customHeight="1" x14ac:dyDescent="0.15">
      <c r="C1819" s="362">
        <f t="shared" si="124"/>
        <v>1758</v>
      </c>
      <c r="D1819" s="47" t="str">
        <f t="shared" si="120"/>
        <v/>
      </c>
      <c r="E1819" s="526"/>
      <c r="F1819" s="447"/>
      <c r="G1819" s="345"/>
      <c r="H1819" s="447"/>
      <c r="I1819" s="411"/>
      <c r="J1819" s="15" t="s">
        <v>589</v>
      </c>
      <c r="K1819" s="15" t="s">
        <v>589</v>
      </c>
      <c r="L1819" s="408" t="str">
        <f t="shared" si="123"/>
        <v/>
      </c>
      <c r="M1819" s="459" t="str">
        <f t="shared" si="121"/>
        <v/>
      </c>
      <c r="N1819" s="344"/>
      <c r="O1819" s="344"/>
      <c r="P1819" s="82"/>
    </row>
    <row r="1820" spans="3:16" ht="14.25" customHeight="1" x14ac:dyDescent="0.15">
      <c r="C1820" s="362">
        <f t="shared" si="124"/>
        <v>1759</v>
      </c>
      <c r="D1820" s="47" t="str">
        <f t="shared" si="120"/>
        <v/>
      </c>
      <c r="E1820" s="526"/>
      <c r="F1820" s="447"/>
      <c r="G1820" s="345"/>
      <c r="H1820" s="447"/>
      <c r="I1820" s="411"/>
      <c r="J1820" s="15" t="s">
        <v>589</v>
      </c>
      <c r="K1820" s="15" t="s">
        <v>589</v>
      </c>
      <c r="L1820" s="408" t="str">
        <f t="shared" si="123"/>
        <v/>
      </c>
      <c r="M1820" s="459" t="str">
        <f t="shared" si="121"/>
        <v/>
      </c>
      <c r="N1820" s="344"/>
      <c r="O1820" s="344"/>
      <c r="P1820" s="82"/>
    </row>
    <row r="1821" spans="3:16" ht="14.25" customHeight="1" x14ac:dyDescent="0.15">
      <c r="C1821" s="362">
        <f t="shared" si="124"/>
        <v>1760</v>
      </c>
      <c r="D1821" s="47" t="str">
        <f t="shared" si="120"/>
        <v/>
      </c>
      <c r="E1821" s="526"/>
      <c r="F1821" s="447"/>
      <c r="G1821" s="345"/>
      <c r="H1821" s="447"/>
      <c r="I1821" s="411"/>
      <c r="J1821" s="15" t="s">
        <v>589</v>
      </c>
      <c r="K1821" s="15" t="s">
        <v>589</v>
      </c>
      <c r="L1821" s="408" t="str">
        <f t="shared" si="123"/>
        <v/>
      </c>
      <c r="M1821" s="459" t="str">
        <f t="shared" si="121"/>
        <v/>
      </c>
      <c r="N1821" s="344"/>
      <c r="O1821" s="344"/>
      <c r="P1821" s="82"/>
    </row>
    <row r="1822" spans="3:16" ht="14.25" customHeight="1" x14ac:dyDescent="0.15">
      <c r="C1822" s="362">
        <f t="shared" si="124"/>
        <v>1761</v>
      </c>
      <c r="D1822" s="47" t="str">
        <f t="shared" si="120"/>
        <v/>
      </c>
      <c r="E1822" s="526"/>
      <c r="F1822" s="447"/>
      <c r="G1822" s="345"/>
      <c r="H1822" s="447"/>
      <c r="I1822" s="411"/>
      <c r="J1822" s="15" t="s">
        <v>589</v>
      </c>
      <c r="K1822" s="15" t="s">
        <v>589</v>
      </c>
      <c r="L1822" s="408" t="str">
        <f t="shared" si="123"/>
        <v/>
      </c>
      <c r="M1822" s="459" t="str">
        <f t="shared" si="121"/>
        <v/>
      </c>
      <c r="N1822" s="344"/>
      <c r="O1822" s="344"/>
      <c r="P1822" s="82"/>
    </row>
    <row r="1823" spans="3:16" ht="14.25" customHeight="1" x14ac:dyDescent="0.15">
      <c r="C1823" s="362">
        <f t="shared" si="124"/>
        <v>1762</v>
      </c>
      <c r="D1823" s="47" t="str">
        <f t="shared" si="120"/>
        <v/>
      </c>
      <c r="E1823" s="526"/>
      <c r="F1823" s="447"/>
      <c r="G1823" s="345"/>
      <c r="H1823" s="447"/>
      <c r="I1823" s="411"/>
      <c r="J1823" s="15" t="s">
        <v>589</v>
      </c>
      <c r="K1823" s="15" t="s">
        <v>589</v>
      </c>
      <c r="L1823" s="408" t="str">
        <f t="shared" si="123"/>
        <v/>
      </c>
      <c r="M1823" s="459" t="str">
        <f t="shared" si="121"/>
        <v/>
      </c>
      <c r="N1823" s="344"/>
      <c r="O1823" s="344"/>
      <c r="P1823" s="82"/>
    </row>
    <row r="1824" spans="3:16" ht="14.25" customHeight="1" x14ac:dyDescent="0.15">
      <c r="C1824" s="362">
        <f t="shared" si="124"/>
        <v>1763</v>
      </c>
      <c r="D1824" s="47" t="str">
        <f t="shared" si="120"/>
        <v/>
      </c>
      <c r="E1824" s="526"/>
      <c r="F1824" s="447"/>
      <c r="G1824" s="345"/>
      <c r="H1824" s="447"/>
      <c r="I1824" s="411"/>
      <c r="J1824" s="15" t="s">
        <v>589</v>
      </c>
      <c r="K1824" s="15" t="s">
        <v>589</v>
      </c>
      <c r="L1824" s="408" t="str">
        <f t="shared" si="123"/>
        <v/>
      </c>
      <c r="M1824" s="459" t="str">
        <f t="shared" si="121"/>
        <v/>
      </c>
      <c r="N1824" s="344"/>
      <c r="O1824" s="344"/>
      <c r="P1824" s="82"/>
    </row>
    <row r="1825" spans="3:16" ht="14.25" customHeight="1" x14ac:dyDescent="0.15">
      <c r="C1825" s="362">
        <f t="shared" si="124"/>
        <v>1764</v>
      </c>
      <c r="D1825" s="47" t="str">
        <f t="shared" si="120"/>
        <v/>
      </c>
      <c r="E1825" s="526"/>
      <c r="F1825" s="447"/>
      <c r="G1825" s="345"/>
      <c r="H1825" s="447"/>
      <c r="I1825" s="411"/>
      <c r="J1825" s="15" t="s">
        <v>589</v>
      </c>
      <c r="K1825" s="15" t="s">
        <v>589</v>
      </c>
      <c r="L1825" s="408" t="str">
        <f t="shared" si="123"/>
        <v/>
      </c>
      <c r="M1825" s="459" t="str">
        <f t="shared" si="121"/>
        <v/>
      </c>
      <c r="N1825" s="344"/>
      <c r="O1825" s="344"/>
      <c r="P1825" s="82"/>
    </row>
    <row r="1826" spans="3:16" ht="14.25" customHeight="1" x14ac:dyDescent="0.15">
      <c r="C1826" s="362">
        <f t="shared" si="124"/>
        <v>1765</v>
      </c>
      <c r="D1826" s="47" t="str">
        <f t="shared" si="120"/>
        <v/>
      </c>
      <c r="E1826" s="526"/>
      <c r="F1826" s="447"/>
      <c r="G1826" s="345"/>
      <c r="H1826" s="447"/>
      <c r="I1826" s="411"/>
      <c r="J1826" s="15" t="s">
        <v>589</v>
      </c>
      <c r="K1826" s="15" t="s">
        <v>589</v>
      </c>
      <c r="L1826" s="408" t="str">
        <f t="shared" si="123"/>
        <v/>
      </c>
      <c r="M1826" s="459" t="str">
        <f t="shared" si="121"/>
        <v/>
      </c>
      <c r="N1826" s="344"/>
      <c r="O1826" s="344"/>
      <c r="P1826" s="82"/>
    </row>
    <row r="1827" spans="3:16" ht="14.25" customHeight="1" x14ac:dyDescent="0.15">
      <c r="C1827" s="362">
        <f t="shared" si="124"/>
        <v>1766</v>
      </c>
      <c r="D1827" s="47" t="str">
        <f t="shared" ref="D1827:D1890" si="125">IF(E1827="","",IF(E1827&lt;=$W$2,"○",""))</f>
        <v/>
      </c>
      <c r="E1827" s="526"/>
      <c r="F1827" s="447"/>
      <c r="G1827" s="345"/>
      <c r="H1827" s="447"/>
      <c r="I1827" s="411"/>
      <c r="J1827" s="15" t="s">
        <v>589</v>
      </c>
      <c r="K1827" s="15" t="s">
        <v>589</v>
      </c>
      <c r="L1827" s="408" t="str">
        <f t="shared" si="123"/>
        <v/>
      </c>
      <c r="M1827" s="459" t="str">
        <f t="shared" ref="M1827:M1890" si="126">IF(I1827="","",IF(HLOOKUP(I1827,$U$5:$AI$7,2,FALSE)&gt;=0.8,"○",""))</f>
        <v/>
      </c>
      <c r="N1827" s="344"/>
      <c r="O1827" s="344"/>
      <c r="P1827" s="82"/>
    </row>
    <row r="1828" spans="3:16" ht="14.25" customHeight="1" x14ac:dyDescent="0.15">
      <c r="C1828" s="362">
        <f t="shared" si="124"/>
        <v>1767</v>
      </c>
      <c r="D1828" s="47" t="str">
        <f t="shared" si="125"/>
        <v/>
      </c>
      <c r="E1828" s="526"/>
      <c r="F1828" s="447"/>
      <c r="G1828" s="345"/>
      <c r="H1828" s="447"/>
      <c r="I1828" s="411"/>
      <c r="J1828" s="15" t="s">
        <v>589</v>
      </c>
      <c r="K1828" s="15" t="s">
        <v>589</v>
      </c>
      <c r="L1828" s="408" t="str">
        <f t="shared" si="123"/>
        <v/>
      </c>
      <c r="M1828" s="459" t="str">
        <f t="shared" si="126"/>
        <v/>
      </c>
      <c r="N1828" s="344"/>
      <c r="O1828" s="344"/>
      <c r="P1828" s="82"/>
    </row>
    <row r="1829" spans="3:16" ht="14.25" customHeight="1" x14ac:dyDescent="0.15">
      <c r="C1829" s="362">
        <f t="shared" si="124"/>
        <v>1768</v>
      </c>
      <c r="D1829" s="47" t="str">
        <f t="shared" si="125"/>
        <v/>
      </c>
      <c r="E1829" s="526"/>
      <c r="F1829" s="447"/>
      <c r="G1829" s="345"/>
      <c r="H1829" s="447"/>
      <c r="I1829" s="411"/>
      <c r="J1829" s="15" t="s">
        <v>589</v>
      </c>
      <c r="K1829" s="15" t="s">
        <v>589</v>
      </c>
      <c r="L1829" s="408" t="str">
        <f t="shared" si="123"/>
        <v/>
      </c>
      <c r="M1829" s="459" t="str">
        <f t="shared" si="126"/>
        <v/>
      </c>
      <c r="N1829" s="344"/>
      <c r="O1829" s="344"/>
      <c r="P1829" s="82"/>
    </row>
    <row r="1830" spans="3:16" ht="14.25" customHeight="1" x14ac:dyDescent="0.15">
      <c r="C1830" s="362">
        <f t="shared" si="124"/>
        <v>1769</v>
      </c>
      <c r="D1830" s="47" t="str">
        <f t="shared" si="125"/>
        <v/>
      </c>
      <c r="E1830" s="526"/>
      <c r="F1830" s="447"/>
      <c r="G1830" s="345"/>
      <c r="H1830" s="447"/>
      <c r="I1830" s="411"/>
      <c r="J1830" s="15" t="s">
        <v>589</v>
      </c>
      <c r="K1830" s="15" t="s">
        <v>589</v>
      </c>
      <c r="L1830" s="408" t="str">
        <f t="shared" si="123"/>
        <v/>
      </c>
      <c r="M1830" s="459" t="str">
        <f t="shared" si="126"/>
        <v/>
      </c>
      <c r="N1830" s="344"/>
      <c r="O1830" s="344"/>
      <c r="P1830" s="82"/>
    </row>
    <row r="1831" spans="3:16" ht="14.25" customHeight="1" x14ac:dyDescent="0.15">
      <c r="C1831" s="362">
        <f t="shared" si="124"/>
        <v>1770</v>
      </c>
      <c r="D1831" s="47" t="str">
        <f t="shared" si="125"/>
        <v/>
      </c>
      <c r="E1831" s="526"/>
      <c r="F1831" s="447"/>
      <c r="G1831" s="345"/>
      <c r="H1831" s="447"/>
      <c r="I1831" s="411"/>
      <c r="J1831" s="15" t="s">
        <v>589</v>
      </c>
      <c r="K1831" s="15" t="s">
        <v>589</v>
      </c>
      <c r="L1831" s="408" t="str">
        <f t="shared" si="123"/>
        <v/>
      </c>
      <c r="M1831" s="459" t="str">
        <f t="shared" si="126"/>
        <v/>
      </c>
      <c r="N1831" s="344"/>
      <c r="O1831" s="344"/>
      <c r="P1831" s="82"/>
    </row>
    <row r="1832" spans="3:16" ht="14.25" customHeight="1" x14ac:dyDescent="0.15">
      <c r="C1832" s="362">
        <f t="shared" si="124"/>
        <v>1771</v>
      </c>
      <c r="D1832" s="47" t="str">
        <f t="shared" si="125"/>
        <v/>
      </c>
      <c r="E1832" s="526"/>
      <c r="F1832" s="447"/>
      <c r="G1832" s="345"/>
      <c r="H1832" s="447"/>
      <c r="I1832" s="411"/>
      <c r="J1832" s="15" t="s">
        <v>589</v>
      </c>
      <c r="K1832" s="15" t="s">
        <v>589</v>
      </c>
      <c r="L1832" s="408" t="str">
        <f t="shared" si="123"/>
        <v/>
      </c>
      <c r="M1832" s="459" t="str">
        <f t="shared" si="126"/>
        <v/>
      </c>
      <c r="N1832" s="344"/>
      <c r="O1832" s="344"/>
      <c r="P1832" s="82"/>
    </row>
    <row r="1833" spans="3:16" ht="14.25" customHeight="1" x14ac:dyDescent="0.15">
      <c r="C1833" s="362">
        <f t="shared" si="124"/>
        <v>1772</v>
      </c>
      <c r="D1833" s="47" t="str">
        <f t="shared" si="125"/>
        <v/>
      </c>
      <c r="E1833" s="526"/>
      <c r="F1833" s="447"/>
      <c r="G1833" s="345"/>
      <c r="H1833" s="447"/>
      <c r="I1833" s="411"/>
      <c r="J1833" s="15" t="s">
        <v>589</v>
      </c>
      <c r="K1833" s="15" t="s">
        <v>589</v>
      </c>
      <c r="L1833" s="408" t="str">
        <f t="shared" si="123"/>
        <v/>
      </c>
      <c r="M1833" s="459" t="str">
        <f t="shared" si="126"/>
        <v/>
      </c>
      <c r="N1833" s="344"/>
      <c r="O1833" s="344"/>
      <c r="P1833" s="82"/>
    </row>
    <row r="1834" spans="3:16" ht="14.25" customHeight="1" x14ac:dyDescent="0.15">
      <c r="C1834" s="362">
        <f t="shared" si="124"/>
        <v>1773</v>
      </c>
      <c r="D1834" s="47" t="str">
        <f t="shared" si="125"/>
        <v/>
      </c>
      <c r="E1834" s="526"/>
      <c r="F1834" s="447"/>
      <c r="G1834" s="345"/>
      <c r="H1834" s="447"/>
      <c r="I1834" s="411"/>
      <c r="J1834" s="15" t="s">
        <v>589</v>
      </c>
      <c r="K1834" s="15" t="s">
        <v>589</v>
      </c>
      <c r="L1834" s="408" t="str">
        <f t="shared" si="123"/>
        <v/>
      </c>
      <c r="M1834" s="459" t="str">
        <f t="shared" si="126"/>
        <v/>
      </c>
      <c r="N1834" s="344"/>
      <c r="O1834" s="344"/>
      <c r="P1834" s="82"/>
    </row>
    <row r="1835" spans="3:16" ht="14.25" customHeight="1" x14ac:dyDescent="0.15">
      <c r="C1835" s="362">
        <f t="shared" si="124"/>
        <v>1774</v>
      </c>
      <c r="D1835" s="47" t="str">
        <f t="shared" si="125"/>
        <v/>
      </c>
      <c r="E1835" s="526"/>
      <c r="F1835" s="447"/>
      <c r="G1835" s="345"/>
      <c r="H1835" s="447"/>
      <c r="I1835" s="411"/>
      <c r="J1835" s="15" t="s">
        <v>589</v>
      </c>
      <c r="K1835" s="15" t="s">
        <v>589</v>
      </c>
      <c r="L1835" s="408" t="str">
        <f t="shared" si="123"/>
        <v/>
      </c>
      <c r="M1835" s="459" t="str">
        <f t="shared" si="126"/>
        <v/>
      </c>
      <c r="N1835" s="344"/>
      <c r="O1835" s="344"/>
      <c r="P1835" s="82"/>
    </row>
    <row r="1836" spans="3:16" ht="14.25" customHeight="1" x14ac:dyDescent="0.15">
      <c r="C1836" s="362">
        <f t="shared" si="124"/>
        <v>1775</v>
      </c>
      <c r="D1836" s="47" t="str">
        <f t="shared" si="125"/>
        <v/>
      </c>
      <c r="E1836" s="526"/>
      <c r="F1836" s="447"/>
      <c r="G1836" s="345"/>
      <c r="H1836" s="447"/>
      <c r="I1836" s="411"/>
      <c r="J1836" s="15" t="s">
        <v>589</v>
      </c>
      <c r="K1836" s="15" t="s">
        <v>589</v>
      </c>
      <c r="L1836" s="408" t="str">
        <f t="shared" si="123"/>
        <v/>
      </c>
      <c r="M1836" s="459" t="str">
        <f t="shared" si="126"/>
        <v/>
      </c>
      <c r="N1836" s="344"/>
      <c r="O1836" s="344"/>
      <c r="P1836" s="82"/>
    </row>
    <row r="1837" spans="3:16" ht="14.25" customHeight="1" x14ac:dyDescent="0.15">
      <c r="C1837" s="362">
        <f t="shared" si="124"/>
        <v>1776</v>
      </c>
      <c r="D1837" s="47" t="str">
        <f t="shared" si="125"/>
        <v/>
      </c>
      <c r="E1837" s="526"/>
      <c r="F1837" s="447"/>
      <c r="G1837" s="345"/>
      <c r="H1837" s="447"/>
      <c r="I1837" s="411"/>
      <c r="J1837" s="15" t="s">
        <v>589</v>
      </c>
      <c r="K1837" s="15" t="s">
        <v>589</v>
      </c>
      <c r="L1837" s="408" t="str">
        <f t="shared" si="123"/>
        <v/>
      </c>
      <c r="M1837" s="459" t="str">
        <f t="shared" si="126"/>
        <v/>
      </c>
      <c r="N1837" s="344"/>
      <c r="O1837" s="344"/>
      <c r="P1837" s="82"/>
    </row>
    <row r="1838" spans="3:16" ht="14.25" customHeight="1" x14ac:dyDescent="0.15">
      <c r="C1838" s="362">
        <f t="shared" si="124"/>
        <v>1777</v>
      </c>
      <c r="D1838" s="47" t="str">
        <f t="shared" si="125"/>
        <v/>
      </c>
      <c r="E1838" s="526"/>
      <c r="F1838" s="447"/>
      <c r="G1838" s="345"/>
      <c r="H1838" s="447"/>
      <c r="I1838" s="411"/>
      <c r="J1838" s="15" t="s">
        <v>589</v>
      </c>
      <c r="K1838" s="15" t="s">
        <v>589</v>
      </c>
      <c r="L1838" s="408" t="str">
        <f t="shared" si="123"/>
        <v/>
      </c>
      <c r="M1838" s="459" t="str">
        <f t="shared" si="126"/>
        <v/>
      </c>
      <c r="N1838" s="344"/>
      <c r="O1838" s="344"/>
      <c r="P1838" s="82"/>
    </row>
    <row r="1839" spans="3:16" ht="14.25" customHeight="1" x14ac:dyDescent="0.15">
      <c r="C1839" s="362">
        <f t="shared" si="124"/>
        <v>1778</v>
      </c>
      <c r="D1839" s="47" t="str">
        <f t="shared" si="125"/>
        <v/>
      </c>
      <c r="E1839" s="526"/>
      <c r="F1839" s="447"/>
      <c r="G1839" s="345"/>
      <c r="H1839" s="447"/>
      <c r="I1839" s="411"/>
      <c r="J1839" s="15" t="s">
        <v>589</v>
      </c>
      <c r="K1839" s="15" t="s">
        <v>589</v>
      </c>
      <c r="L1839" s="408" t="str">
        <f t="shared" si="123"/>
        <v/>
      </c>
      <c r="M1839" s="459" t="str">
        <f t="shared" si="126"/>
        <v/>
      </c>
      <c r="N1839" s="344"/>
      <c r="O1839" s="344"/>
      <c r="P1839" s="82"/>
    </row>
    <row r="1840" spans="3:16" ht="14.25" customHeight="1" x14ac:dyDescent="0.15">
      <c r="C1840" s="362">
        <f t="shared" si="124"/>
        <v>1779</v>
      </c>
      <c r="D1840" s="47" t="str">
        <f t="shared" si="125"/>
        <v/>
      </c>
      <c r="E1840" s="526"/>
      <c r="F1840" s="447"/>
      <c r="G1840" s="345"/>
      <c r="H1840" s="447"/>
      <c r="I1840" s="411"/>
      <c r="J1840" s="15" t="s">
        <v>589</v>
      </c>
      <c r="K1840" s="15" t="s">
        <v>589</v>
      </c>
      <c r="L1840" s="408" t="str">
        <f t="shared" si="123"/>
        <v/>
      </c>
      <c r="M1840" s="459" t="str">
        <f t="shared" si="126"/>
        <v/>
      </c>
      <c r="N1840" s="344"/>
      <c r="O1840" s="344"/>
      <c r="P1840" s="82"/>
    </row>
    <row r="1841" spans="3:16" ht="14.25" customHeight="1" x14ac:dyDescent="0.15">
      <c r="C1841" s="362">
        <f t="shared" si="124"/>
        <v>1780</v>
      </c>
      <c r="D1841" s="47" t="str">
        <f t="shared" si="125"/>
        <v/>
      </c>
      <c r="E1841" s="526"/>
      <c r="F1841" s="447"/>
      <c r="G1841" s="345"/>
      <c r="H1841" s="447"/>
      <c r="I1841" s="411"/>
      <c r="J1841" s="15" t="s">
        <v>589</v>
      </c>
      <c r="K1841" s="15" t="s">
        <v>589</v>
      </c>
      <c r="L1841" s="408" t="str">
        <f t="shared" si="123"/>
        <v/>
      </c>
      <c r="M1841" s="459" t="str">
        <f t="shared" si="126"/>
        <v/>
      </c>
      <c r="N1841" s="344"/>
      <c r="O1841" s="344"/>
      <c r="P1841" s="82"/>
    </row>
    <row r="1842" spans="3:16" ht="14.25" customHeight="1" x14ac:dyDescent="0.15">
      <c r="C1842" s="362">
        <f t="shared" si="124"/>
        <v>1781</v>
      </c>
      <c r="D1842" s="47" t="str">
        <f t="shared" si="125"/>
        <v/>
      </c>
      <c r="E1842" s="526"/>
      <c r="F1842" s="447"/>
      <c r="G1842" s="345"/>
      <c r="H1842" s="447"/>
      <c r="I1842" s="411"/>
      <c r="J1842" s="15" t="s">
        <v>589</v>
      </c>
      <c r="K1842" s="15" t="s">
        <v>589</v>
      </c>
      <c r="L1842" s="408" t="str">
        <f t="shared" si="123"/>
        <v/>
      </c>
      <c r="M1842" s="459" t="str">
        <f t="shared" si="126"/>
        <v/>
      </c>
      <c r="N1842" s="344"/>
      <c r="O1842" s="344"/>
      <c r="P1842" s="82"/>
    </row>
    <row r="1843" spans="3:16" ht="14.25" customHeight="1" x14ac:dyDescent="0.15">
      <c r="C1843" s="362">
        <f t="shared" si="124"/>
        <v>1782</v>
      </c>
      <c r="D1843" s="47" t="str">
        <f t="shared" si="125"/>
        <v/>
      </c>
      <c r="E1843" s="526"/>
      <c r="F1843" s="447"/>
      <c r="G1843" s="345"/>
      <c r="H1843" s="447"/>
      <c r="I1843" s="411"/>
      <c r="J1843" s="15" t="s">
        <v>589</v>
      </c>
      <c r="K1843" s="15" t="s">
        <v>589</v>
      </c>
      <c r="L1843" s="408" t="str">
        <f t="shared" si="123"/>
        <v/>
      </c>
      <c r="M1843" s="459" t="str">
        <f t="shared" si="126"/>
        <v/>
      </c>
      <c r="N1843" s="344"/>
      <c r="O1843" s="344"/>
      <c r="P1843" s="82"/>
    </row>
    <row r="1844" spans="3:16" ht="14.25" customHeight="1" x14ac:dyDescent="0.15">
      <c r="C1844" s="362">
        <f t="shared" si="124"/>
        <v>1783</v>
      </c>
      <c r="D1844" s="47" t="str">
        <f t="shared" si="125"/>
        <v/>
      </c>
      <c r="E1844" s="526"/>
      <c r="F1844" s="447"/>
      <c r="G1844" s="345"/>
      <c r="H1844" s="447"/>
      <c r="I1844" s="411"/>
      <c r="J1844" s="15" t="s">
        <v>589</v>
      </c>
      <c r="K1844" s="15" t="s">
        <v>589</v>
      </c>
      <c r="L1844" s="408" t="str">
        <f t="shared" si="123"/>
        <v/>
      </c>
      <c r="M1844" s="459" t="str">
        <f t="shared" si="126"/>
        <v/>
      </c>
      <c r="N1844" s="344"/>
      <c r="O1844" s="344"/>
      <c r="P1844" s="82"/>
    </row>
    <row r="1845" spans="3:16" ht="14.25" customHeight="1" x14ac:dyDescent="0.15">
      <c r="C1845" s="362">
        <f t="shared" si="124"/>
        <v>1784</v>
      </c>
      <c r="D1845" s="47" t="str">
        <f t="shared" si="125"/>
        <v/>
      </c>
      <c r="E1845" s="526"/>
      <c r="F1845" s="447"/>
      <c r="G1845" s="345"/>
      <c r="H1845" s="447"/>
      <c r="I1845" s="411"/>
      <c r="J1845" s="15" t="s">
        <v>589</v>
      </c>
      <c r="K1845" s="15" t="s">
        <v>589</v>
      </c>
      <c r="L1845" s="408" t="str">
        <f t="shared" si="123"/>
        <v/>
      </c>
      <c r="M1845" s="459" t="str">
        <f t="shared" si="126"/>
        <v/>
      </c>
      <c r="N1845" s="344"/>
      <c r="O1845" s="344"/>
      <c r="P1845" s="82"/>
    </row>
    <row r="1846" spans="3:16" ht="14.25" customHeight="1" x14ac:dyDescent="0.15">
      <c r="C1846" s="362">
        <f t="shared" si="124"/>
        <v>1785</v>
      </c>
      <c r="D1846" s="47" t="str">
        <f t="shared" si="125"/>
        <v/>
      </c>
      <c r="E1846" s="526"/>
      <c r="F1846" s="447"/>
      <c r="G1846" s="345"/>
      <c r="H1846" s="447"/>
      <c r="I1846" s="411"/>
      <c r="J1846" s="15" t="s">
        <v>589</v>
      </c>
      <c r="K1846" s="15" t="s">
        <v>589</v>
      </c>
      <c r="L1846" s="408" t="str">
        <f t="shared" si="123"/>
        <v/>
      </c>
      <c r="M1846" s="459" t="str">
        <f t="shared" si="126"/>
        <v/>
      </c>
      <c r="N1846" s="344"/>
      <c r="O1846" s="344"/>
      <c r="P1846" s="82"/>
    </row>
    <row r="1847" spans="3:16" ht="14.25" customHeight="1" x14ac:dyDescent="0.15">
      <c r="C1847" s="362">
        <f t="shared" si="124"/>
        <v>1786</v>
      </c>
      <c r="D1847" s="47" t="str">
        <f t="shared" si="125"/>
        <v/>
      </c>
      <c r="E1847" s="526"/>
      <c r="F1847" s="447"/>
      <c r="G1847" s="345"/>
      <c r="H1847" s="447"/>
      <c r="I1847" s="411"/>
      <c r="J1847" s="15" t="s">
        <v>589</v>
      </c>
      <c r="K1847" s="15" t="s">
        <v>589</v>
      </c>
      <c r="L1847" s="408" t="str">
        <f t="shared" si="123"/>
        <v/>
      </c>
      <c r="M1847" s="459" t="str">
        <f t="shared" si="126"/>
        <v/>
      </c>
      <c r="N1847" s="344"/>
      <c r="O1847" s="344"/>
      <c r="P1847" s="82"/>
    </row>
    <row r="1848" spans="3:16" ht="14.25" customHeight="1" x14ac:dyDescent="0.15">
      <c r="C1848" s="362">
        <f t="shared" si="124"/>
        <v>1787</v>
      </c>
      <c r="D1848" s="47" t="str">
        <f t="shared" si="125"/>
        <v/>
      </c>
      <c r="E1848" s="526"/>
      <c r="F1848" s="447"/>
      <c r="G1848" s="345"/>
      <c r="H1848" s="447"/>
      <c r="I1848" s="411"/>
      <c r="J1848" s="15" t="s">
        <v>589</v>
      </c>
      <c r="K1848" s="15" t="s">
        <v>589</v>
      </c>
      <c r="L1848" s="408" t="str">
        <f t="shared" ref="L1848:L1911" si="127">IF(K1848="","",J1848*K1848)</f>
        <v/>
      </c>
      <c r="M1848" s="459" t="str">
        <f t="shared" si="126"/>
        <v/>
      </c>
      <c r="N1848" s="344"/>
      <c r="O1848" s="344"/>
      <c r="P1848" s="82"/>
    </row>
    <row r="1849" spans="3:16" ht="14.25" customHeight="1" x14ac:dyDescent="0.15">
      <c r="C1849" s="362">
        <f t="shared" si="124"/>
        <v>1788</v>
      </c>
      <c r="D1849" s="47" t="str">
        <f t="shared" si="125"/>
        <v/>
      </c>
      <c r="E1849" s="526"/>
      <c r="F1849" s="447"/>
      <c r="G1849" s="345"/>
      <c r="H1849" s="447"/>
      <c r="I1849" s="411"/>
      <c r="J1849" s="15" t="s">
        <v>589</v>
      </c>
      <c r="K1849" s="15" t="s">
        <v>589</v>
      </c>
      <c r="L1849" s="408" t="str">
        <f t="shared" si="127"/>
        <v/>
      </c>
      <c r="M1849" s="459" t="str">
        <f t="shared" si="126"/>
        <v/>
      </c>
      <c r="N1849" s="344"/>
      <c r="O1849" s="344"/>
      <c r="P1849" s="82"/>
    </row>
    <row r="1850" spans="3:16" ht="14.25" customHeight="1" x14ac:dyDescent="0.15">
      <c r="C1850" s="362">
        <f t="shared" si="124"/>
        <v>1789</v>
      </c>
      <c r="D1850" s="47" t="str">
        <f t="shared" si="125"/>
        <v/>
      </c>
      <c r="E1850" s="526"/>
      <c r="F1850" s="447"/>
      <c r="G1850" s="345"/>
      <c r="H1850" s="447"/>
      <c r="I1850" s="411"/>
      <c r="J1850" s="15" t="s">
        <v>589</v>
      </c>
      <c r="K1850" s="15" t="s">
        <v>589</v>
      </c>
      <c r="L1850" s="408" t="str">
        <f t="shared" si="127"/>
        <v/>
      </c>
      <c r="M1850" s="459" t="str">
        <f t="shared" si="126"/>
        <v/>
      </c>
      <c r="N1850" s="344"/>
      <c r="O1850" s="344"/>
      <c r="P1850" s="82"/>
    </row>
    <row r="1851" spans="3:16" ht="14.25" customHeight="1" x14ac:dyDescent="0.15">
      <c r="C1851" s="362">
        <f t="shared" si="124"/>
        <v>1790</v>
      </c>
      <c r="D1851" s="47" t="str">
        <f t="shared" si="125"/>
        <v/>
      </c>
      <c r="E1851" s="526"/>
      <c r="F1851" s="447"/>
      <c r="G1851" s="345"/>
      <c r="H1851" s="447"/>
      <c r="I1851" s="411"/>
      <c r="J1851" s="15" t="s">
        <v>589</v>
      </c>
      <c r="K1851" s="15" t="s">
        <v>589</v>
      </c>
      <c r="L1851" s="408" t="str">
        <f t="shared" si="127"/>
        <v/>
      </c>
      <c r="M1851" s="459" t="str">
        <f t="shared" si="126"/>
        <v/>
      </c>
      <c r="N1851" s="344"/>
      <c r="O1851" s="344"/>
      <c r="P1851" s="82"/>
    </row>
    <row r="1852" spans="3:16" ht="14.25" customHeight="1" x14ac:dyDescent="0.15">
      <c r="C1852" s="362">
        <f t="shared" si="124"/>
        <v>1791</v>
      </c>
      <c r="D1852" s="47" t="str">
        <f t="shared" si="125"/>
        <v/>
      </c>
      <c r="E1852" s="526"/>
      <c r="F1852" s="447"/>
      <c r="G1852" s="345"/>
      <c r="H1852" s="447"/>
      <c r="I1852" s="411"/>
      <c r="J1852" s="15" t="s">
        <v>589</v>
      </c>
      <c r="K1852" s="15" t="s">
        <v>589</v>
      </c>
      <c r="L1852" s="408" t="str">
        <f t="shared" si="127"/>
        <v/>
      </c>
      <c r="M1852" s="459" t="str">
        <f t="shared" si="126"/>
        <v/>
      </c>
      <c r="N1852" s="344"/>
      <c r="O1852" s="344"/>
      <c r="P1852" s="82"/>
    </row>
    <row r="1853" spans="3:16" ht="14.25" customHeight="1" x14ac:dyDescent="0.15">
      <c r="C1853" s="362">
        <f t="shared" si="124"/>
        <v>1792</v>
      </c>
      <c r="D1853" s="47" t="str">
        <f t="shared" si="125"/>
        <v/>
      </c>
      <c r="E1853" s="526"/>
      <c r="F1853" s="447"/>
      <c r="G1853" s="345"/>
      <c r="H1853" s="447"/>
      <c r="I1853" s="411"/>
      <c r="J1853" s="15" t="s">
        <v>589</v>
      </c>
      <c r="K1853" s="15" t="s">
        <v>589</v>
      </c>
      <c r="L1853" s="408" t="str">
        <f t="shared" si="127"/>
        <v/>
      </c>
      <c r="M1853" s="459" t="str">
        <f t="shared" si="126"/>
        <v/>
      </c>
      <c r="N1853" s="344"/>
      <c r="O1853" s="344"/>
      <c r="P1853" s="82"/>
    </row>
    <row r="1854" spans="3:16" ht="14.25" customHeight="1" x14ac:dyDescent="0.15">
      <c r="C1854" s="362">
        <f t="shared" si="124"/>
        <v>1793</v>
      </c>
      <c r="D1854" s="47" t="str">
        <f t="shared" si="125"/>
        <v/>
      </c>
      <c r="E1854" s="526"/>
      <c r="F1854" s="447"/>
      <c r="G1854" s="345"/>
      <c r="H1854" s="447"/>
      <c r="I1854" s="411"/>
      <c r="J1854" s="15" t="s">
        <v>589</v>
      </c>
      <c r="K1854" s="15" t="s">
        <v>589</v>
      </c>
      <c r="L1854" s="408" t="str">
        <f t="shared" si="127"/>
        <v/>
      </c>
      <c r="M1854" s="459" t="str">
        <f t="shared" si="126"/>
        <v/>
      </c>
      <c r="N1854" s="344"/>
      <c r="O1854" s="344"/>
      <c r="P1854" s="82"/>
    </row>
    <row r="1855" spans="3:16" ht="14.25" customHeight="1" x14ac:dyDescent="0.15">
      <c r="C1855" s="362">
        <f t="shared" ref="C1855:C1918" si="128">C1854+1</f>
        <v>1794</v>
      </c>
      <c r="D1855" s="47" t="str">
        <f t="shared" si="125"/>
        <v/>
      </c>
      <c r="E1855" s="526"/>
      <c r="F1855" s="447"/>
      <c r="G1855" s="345"/>
      <c r="H1855" s="447"/>
      <c r="I1855" s="411"/>
      <c r="J1855" s="15" t="s">
        <v>589</v>
      </c>
      <c r="K1855" s="15" t="s">
        <v>589</v>
      </c>
      <c r="L1855" s="408" t="str">
        <f t="shared" si="127"/>
        <v/>
      </c>
      <c r="M1855" s="459" t="str">
        <f t="shared" si="126"/>
        <v/>
      </c>
      <c r="N1855" s="344"/>
      <c r="O1855" s="344"/>
      <c r="P1855" s="82"/>
    </row>
    <row r="1856" spans="3:16" ht="14.25" customHeight="1" x14ac:dyDescent="0.15">
      <c r="C1856" s="362">
        <f t="shared" si="128"/>
        <v>1795</v>
      </c>
      <c r="D1856" s="47" t="str">
        <f t="shared" si="125"/>
        <v/>
      </c>
      <c r="E1856" s="526"/>
      <c r="F1856" s="447"/>
      <c r="G1856" s="345"/>
      <c r="H1856" s="447"/>
      <c r="I1856" s="411"/>
      <c r="J1856" s="15" t="s">
        <v>589</v>
      </c>
      <c r="K1856" s="15" t="s">
        <v>589</v>
      </c>
      <c r="L1856" s="408" t="str">
        <f t="shared" si="127"/>
        <v/>
      </c>
      <c r="M1856" s="459" t="str">
        <f t="shared" si="126"/>
        <v/>
      </c>
      <c r="N1856" s="344"/>
      <c r="O1856" s="344"/>
      <c r="P1856" s="82"/>
    </row>
    <row r="1857" spans="3:16" ht="14.25" customHeight="1" x14ac:dyDescent="0.15">
      <c r="C1857" s="362">
        <f t="shared" si="128"/>
        <v>1796</v>
      </c>
      <c r="D1857" s="47" t="str">
        <f t="shared" si="125"/>
        <v/>
      </c>
      <c r="E1857" s="526"/>
      <c r="F1857" s="447"/>
      <c r="G1857" s="345"/>
      <c r="H1857" s="447"/>
      <c r="I1857" s="411"/>
      <c r="J1857" s="15" t="s">
        <v>589</v>
      </c>
      <c r="K1857" s="15" t="s">
        <v>589</v>
      </c>
      <c r="L1857" s="408" t="str">
        <f t="shared" si="127"/>
        <v/>
      </c>
      <c r="M1857" s="459" t="str">
        <f t="shared" si="126"/>
        <v/>
      </c>
      <c r="N1857" s="344"/>
      <c r="O1857" s="344"/>
      <c r="P1857" s="82"/>
    </row>
    <row r="1858" spans="3:16" ht="14.25" customHeight="1" x14ac:dyDescent="0.15">
      <c r="C1858" s="362">
        <f t="shared" si="128"/>
        <v>1797</v>
      </c>
      <c r="D1858" s="47" t="str">
        <f t="shared" si="125"/>
        <v/>
      </c>
      <c r="E1858" s="526"/>
      <c r="F1858" s="447"/>
      <c r="G1858" s="345"/>
      <c r="H1858" s="447"/>
      <c r="I1858" s="411"/>
      <c r="J1858" s="15" t="s">
        <v>589</v>
      </c>
      <c r="K1858" s="15" t="s">
        <v>589</v>
      </c>
      <c r="L1858" s="408" t="str">
        <f t="shared" si="127"/>
        <v/>
      </c>
      <c r="M1858" s="459" t="str">
        <f t="shared" si="126"/>
        <v/>
      </c>
      <c r="N1858" s="344"/>
      <c r="O1858" s="344"/>
      <c r="P1858" s="82"/>
    </row>
    <row r="1859" spans="3:16" ht="14.25" customHeight="1" x14ac:dyDescent="0.15">
      <c r="C1859" s="362">
        <f t="shared" si="128"/>
        <v>1798</v>
      </c>
      <c r="D1859" s="47" t="str">
        <f t="shared" si="125"/>
        <v/>
      </c>
      <c r="E1859" s="526"/>
      <c r="F1859" s="447"/>
      <c r="G1859" s="345"/>
      <c r="H1859" s="447"/>
      <c r="I1859" s="411"/>
      <c r="J1859" s="15" t="s">
        <v>589</v>
      </c>
      <c r="K1859" s="15" t="s">
        <v>589</v>
      </c>
      <c r="L1859" s="408" t="str">
        <f t="shared" si="127"/>
        <v/>
      </c>
      <c r="M1859" s="459" t="str">
        <f t="shared" si="126"/>
        <v/>
      </c>
      <c r="N1859" s="344"/>
      <c r="O1859" s="344"/>
      <c r="P1859" s="82"/>
    </row>
    <row r="1860" spans="3:16" ht="14.25" customHeight="1" x14ac:dyDescent="0.15">
      <c r="C1860" s="362">
        <f t="shared" si="128"/>
        <v>1799</v>
      </c>
      <c r="D1860" s="47" t="str">
        <f t="shared" si="125"/>
        <v/>
      </c>
      <c r="E1860" s="526"/>
      <c r="F1860" s="447"/>
      <c r="G1860" s="345"/>
      <c r="H1860" s="447"/>
      <c r="I1860" s="411"/>
      <c r="J1860" s="15" t="s">
        <v>589</v>
      </c>
      <c r="K1860" s="15" t="s">
        <v>589</v>
      </c>
      <c r="L1860" s="408" t="str">
        <f t="shared" si="127"/>
        <v/>
      </c>
      <c r="M1860" s="459" t="str">
        <f t="shared" si="126"/>
        <v/>
      </c>
      <c r="N1860" s="344"/>
      <c r="O1860" s="344"/>
      <c r="P1860" s="82"/>
    </row>
    <row r="1861" spans="3:16" ht="14.25" customHeight="1" x14ac:dyDescent="0.15">
      <c r="C1861" s="362">
        <f t="shared" si="128"/>
        <v>1800</v>
      </c>
      <c r="D1861" s="47" t="str">
        <f t="shared" si="125"/>
        <v/>
      </c>
      <c r="E1861" s="526"/>
      <c r="F1861" s="447"/>
      <c r="G1861" s="345"/>
      <c r="H1861" s="447"/>
      <c r="I1861" s="411"/>
      <c r="J1861" s="15" t="s">
        <v>589</v>
      </c>
      <c r="K1861" s="15" t="s">
        <v>589</v>
      </c>
      <c r="L1861" s="408" t="str">
        <f t="shared" si="127"/>
        <v/>
      </c>
      <c r="M1861" s="459" t="str">
        <f t="shared" si="126"/>
        <v/>
      </c>
      <c r="N1861" s="344"/>
      <c r="O1861" s="344"/>
      <c r="P1861" s="82"/>
    </row>
    <row r="1862" spans="3:16" ht="14.25" customHeight="1" x14ac:dyDescent="0.15">
      <c r="C1862" s="362">
        <f t="shared" si="128"/>
        <v>1801</v>
      </c>
      <c r="D1862" s="47" t="str">
        <f t="shared" si="125"/>
        <v/>
      </c>
      <c r="E1862" s="526"/>
      <c r="F1862" s="447"/>
      <c r="G1862" s="345"/>
      <c r="H1862" s="447"/>
      <c r="I1862" s="411"/>
      <c r="J1862" s="15" t="s">
        <v>589</v>
      </c>
      <c r="K1862" s="15" t="s">
        <v>589</v>
      </c>
      <c r="L1862" s="408" t="str">
        <f t="shared" si="127"/>
        <v/>
      </c>
      <c r="M1862" s="459" t="str">
        <f t="shared" si="126"/>
        <v/>
      </c>
      <c r="N1862" s="344"/>
      <c r="O1862" s="344"/>
      <c r="P1862" s="82"/>
    </row>
    <row r="1863" spans="3:16" ht="14.25" customHeight="1" x14ac:dyDescent="0.15">
      <c r="C1863" s="362">
        <f t="shared" si="128"/>
        <v>1802</v>
      </c>
      <c r="D1863" s="47" t="str">
        <f t="shared" si="125"/>
        <v/>
      </c>
      <c r="E1863" s="526"/>
      <c r="F1863" s="447"/>
      <c r="G1863" s="345"/>
      <c r="H1863" s="447"/>
      <c r="I1863" s="411"/>
      <c r="J1863" s="15" t="s">
        <v>589</v>
      </c>
      <c r="K1863" s="15" t="s">
        <v>589</v>
      </c>
      <c r="L1863" s="408" t="str">
        <f t="shared" si="127"/>
        <v/>
      </c>
      <c r="M1863" s="459" t="str">
        <f t="shared" si="126"/>
        <v/>
      </c>
      <c r="N1863" s="344"/>
      <c r="O1863" s="344"/>
      <c r="P1863" s="82"/>
    </row>
    <row r="1864" spans="3:16" ht="14.25" customHeight="1" x14ac:dyDescent="0.15">
      <c r="C1864" s="362">
        <f t="shared" si="128"/>
        <v>1803</v>
      </c>
      <c r="D1864" s="47" t="str">
        <f t="shared" si="125"/>
        <v/>
      </c>
      <c r="E1864" s="526"/>
      <c r="F1864" s="447"/>
      <c r="G1864" s="345"/>
      <c r="H1864" s="447"/>
      <c r="I1864" s="411"/>
      <c r="J1864" s="15" t="s">
        <v>589</v>
      </c>
      <c r="K1864" s="15" t="s">
        <v>589</v>
      </c>
      <c r="L1864" s="408" t="str">
        <f t="shared" si="127"/>
        <v/>
      </c>
      <c r="M1864" s="459" t="str">
        <f t="shared" si="126"/>
        <v/>
      </c>
      <c r="N1864" s="344"/>
      <c r="O1864" s="344"/>
      <c r="P1864" s="82"/>
    </row>
    <row r="1865" spans="3:16" ht="14.25" customHeight="1" x14ac:dyDescent="0.15">
      <c r="C1865" s="362">
        <f t="shared" si="128"/>
        <v>1804</v>
      </c>
      <c r="D1865" s="47" t="str">
        <f t="shared" si="125"/>
        <v/>
      </c>
      <c r="E1865" s="526"/>
      <c r="F1865" s="447"/>
      <c r="G1865" s="345"/>
      <c r="H1865" s="447"/>
      <c r="I1865" s="411"/>
      <c r="J1865" s="15" t="s">
        <v>589</v>
      </c>
      <c r="K1865" s="15" t="s">
        <v>589</v>
      </c>
      <c r="L1865" s="408" t="str">
        <f t="shared" si="127"/>
        <v/>
      </c>
      <c r="M1865" s="459" t="str">
        <f t="shared" si="126"/>
        <v/>
      </c>
      <c r="N1865" s="344"/>
      <c r="O1865" s="344"/>
      <c r="P1865" s="82"/>
    </row>
    <row r="1866" spans="3:16" ht="14.25" customHeight="1" x14ac:dyDescent="0.15">
      <c r="C1866" s="362">
        <f t="shared" si="128"/>
        <v>1805</v>
      </c>
      <c r="D1866" s="47" t="str">
        <f t="shared" si="125"/>
        <v/>
      </c>
      <c r="E1866" s="526"/>
      <c r="F1866" s="447"/>
      <c r="G1866" s="345"/>
      <c r="H1866" s="447"/>
      <c r="I1866" s="411"/>
      <c r="J1866" s="15" t="s">
        <v>589</v>
      </c>
      <c r="K1866" s="15" t="s">
        <v>589</v>
      </c>
      <c r="L1866" s="408" t="str">
        <f t="shared" si="127"/>
        <v/>
      </c>
      <c r="M1866" s="459" t="str">
        <f t="shared" si="126"/>
        <v/>
      </c>
      <c r="N1866" s="344"/>
      <c r="O1866" s="344"/>
      <c r="P1866" s="82"/>
    </row>
    <row r="1867" spans="3:16" ht="14.25" customHeight="1" x14ac:dyDescent="0.15">
      <c r="C1867" s="362">
        <f t="shared" si="128"/>
        <v>1806</v>
      </c>
      <c r="D1867" s="47" t="str">
        <f t="shared" si="125"/>
        <v/>
      </c>
      <c r="E1867" s="526"/>
      <c r="F1867" s="447"/>
      <c r="G1867" s="345"/>
      <c r="H1867" s="447"/>
      <c r="I1867" s="411"/>
      <c r="J1867" s="15" t="s">
        <v>589</v>
      </c>
      <c r="K1867" s="15" t="s">
        <v>589</v>
      </c>
      <c r="L1867" s="408" t="str">
        <f t="shared" si="127"/>
        <v/>
      </c>
      <c r="M1867" s="459" t="str">
        <f t="shared" si="126"/>
        <v/>
      </c>
      <c r="N1867" s="344"/>
      <c r="O1867" s="344"/>
      <c r="P1867" s="82"/>
    </row>
    <row r="1868" spans="3:16" ht="14.25" customHeight="1" x14ac:dyDescent="0.15">
      <c r="C1868" s="362">
        <f t="shared" si="128"/>
        <v>1807</v>
      </c>
      <c r="D1868" s="47" t="str">
        <f t="shared" si="125"/>
        <v/>
      </c>
      <c r="E1868" s="526"/>
      <c r="F1868" s="447"/>
      <c r="G1868" s="345"/>
      <c r="H1868" s="447"/>
      <c r="I1868" s="411"/>
      <c r="J1868" s="15" t="s">
        <v>589</v>
      </c>
      <c r="K1868" s="15" t="s">
        <v>589</v>
      </c>
      <c r="L1868" s="408" t="str">
        <f t="shared" si="127"/>
        <v/>
      </c>
      <c r="M1868" s="459" t="str">
        <f t="shared" si="126"/>
        <v/>
      </c>
      <c r="N1868" s="344"/>
      <c r="O1868" s="344"/>
      <c r="P1868" s="82"/>
    </row>
    <row r="1869" spans="3:16" ht="14.25" customHeight="1" x14ac:dyDescent="0.15">
      <c r="C1869" s="362">
        <f t="shared" si="128"/>
        <v>1808</v>
      </c>
      <c r="D1869" s="47" t="str">
        <f t="shared" si="125"/>
        <v/>
      </c>
      <c r="E1869" s="526"/>
      <c r="F1869" s="447"/>
      <c r="G1869" s="345"/>
      <c r="H1869" s="447"/>
      <c r="I1869" s="411"/>
      <c r="J1869" s="15" t="s">
        <v>589</v>
      </c>
      <c r="K1869" s="15" t="s">
        <v>589</v>
      </c>
      <c r="L1869" s="408" t="str">
        <f t="shared" si="127"/>
        <v/>
      </c>
      <c r="M1869" s="459" t="str">
        <f t="shared" si="126"/>
        <v/>
      </c>
      <c r="N1869" s="344"/>
      <c r="O1869" s="344"/>
      <c r="P1869" s="82"/>
    </row>
    <row r="1870" spans="3:16" ht="14.25" customHeight="1" x14ac:dyDescent="0.15">
      <c r="C1870" s="362">
        <f t="shared" si="128"/>
        <v>1809</v>
      </c>
      <c r="D1870" s="47" t="str">
        <f t="shared" si="125"/>
        <v/>
      </c>
      <c r="E1870" s="526"/>
      <c r="F1870" s="447"/>
      <c r="G1870" s="345"/>
      <c r="H1870" s="447"/>
      <c r="I1870" s="411"/>
      <c r="J1870" s="15" t="s">
        <v>589</v>
      </c>
      <c r="K1870" s="15" t="s">
        <v>589</v>
      </c>
      <c r="L1870" s="408" t="str">
        <f t="shared" si="127"/>
        <v/>
      </c>
      <c r="M1870" s="459" t="str">
        <f t="shared" si="126"/>
        <v/>
      </c>
      <c r="N1870" s="344"/>
      <c r="O1870" s="344"/>
      <c r="P1870" s="82"/>
    </row>
    <row r="1871" spans="3:16" ht="14.25" customHeight="1" x14ac:dyDescent="0.15">
      <c r="C1871" s="362">
        <f t="shared" si="128"/>
        <v>1810</v>
      </c>
      <c r="D1871" s="47" t="str">
        <f t="shared" si="125"/>
        <v/>
      </c>
      <c r="E1871" s="526"/>
      <c r="F1871" s="447"/>
      <c r="G1871" s="345"/>
      <c r="H1871" s="447"/>
      <c r="I1871" s="411"/>
      <c r="J1871" s="15" t="s">
        <v>589</v>
      </c>
      <c r="K1871" s="15" t="s">
        <v>589</v>
      </c>
      <c r="L1871" s="408" t="str">
        <f t="shared" si="127"/>
        <v/>
      </c>
      <c r="M1871" s="459" t="str">
        <f t="shared" si="126"/>
        <v/>
      </c>
      <c r="N1871" s="344"/>
      <c r="O1871" s="344"/>
      <c r="P1871" s="82"/>
    </row>
    <row r="1872" spans="3:16" ht="14.25" customHeight="1" x14ac:dyDescent="0.15">
      <c r="C1872" s="362">
        <f t="shared" si="128"/>
        <v>1811</v>
      </c>
      <c r="D1872" s="47" t="str">
        <f t="shared" si="125"/>
        <v/>
      </c>
      <c r="E1872" s="526"/>
      <c r="F1872" s="447"/>
      <c r="G1872" s="345"/>
      <c r="H1872" s="447"/>
      <c r="I1872" s="411"/>
      <c r="J1872" s="15" t="s">
        <v>589</v>
      </c>
      <c r="K1872" s="15" t="s">
        <v>589</v>
      </c>
      <c r="L1872" s="408" t="str">
        <f t="shared" si="127"/>
        <v/>
      </c>
      <c r="M1872" s="459" t="str">
        <f t="shared" si="126"/>
        <v/>
      </c>
      <c r="N1872" s="344"/>
      <c r="O1872" s="344"/>
      <c r="P1872" s="82"/>
    </row>
    <row r="1873" spans="3:16" ht="14.25" customHeight="1" x14ac:dyDescent="0.15">
      <c r="C1873" s="362">
        <f t="shared" si="128"/>
        <v>1812</v>
      </c>
      <c r="D1873" s="47" t="str">
        <f t="shared" si="125"/>
        <v/>
      </c>
      <c r="E1873" s="526"/>
      <c r="F1873" s="447"/>
      <c r="G1873" s="345"/>
      <c r="H1873" s="447"/>
      <c r="I1873" s="411"/>
      <c r="J1873" s="15" t="s">
        <v>589</v>
      </c>
      <c r="K1873" s="15" t="s">
        <v>589</v>
      </c>
      <c r="L1873" s="408" t="str">
        <f t="shared" si="127"/>
        <v/>
      </c>
      <c r="M1873" s="459" t="str">
        <f t="shared" si="126"/>
        <v/>
      </c>
      <c r="N1873" s="344"/>
      <c r="O1873" s="344"/>
      <c r="P1873" s="82"/>
    </row>
    <row r="1874" spans="3:16" ht="14.25" customHeight="1" x14ac:dyDescent="0.15">
      <c r="C1874" s="362">
        <f t="shared" si="128"/>
        <v>1813</v>
      </c>
      <c r="D1874" s="47" t="str">
        <f t="shared" si="125"/>
        <v/>
      </c>
      <c r="E1874" s="526"/>
      <c r="F1874" s="447"/>
      <c r="G1874" s="345"/>
      <c r="H1874" s="447"/>
      <c r="I1874" s="411"/>
      <c r="J1874" s="15" t="s">
        <v>589</v>
      </c>
      <c r="K1874" s="15" t="s">
        <v>589</v>
      </c>
      <c r="L1874" s="408" t="str">
        <f t="shared" si="127"/>
        <v/>
      </c>
      <c r="M1874" s="459" t="str">
        <f t="shared" si="126"/>
        <v/>
      </c>
      <c r="N1874" s="344"/>
      <c r="O1874" s="344"/>
      <c r="P1874" s="82"/>
    </row>
    <row r="1875" spans="3:16" ht="14.25" customHeight="1" x14ac:dyDescent="0.15">
      <c r="C1875" s="362">
        <f t="shared" si="128"/>
        <v>1814</v>
      </c>
      <c r="D1875" s="47" t="str">
        <f t="shared" si="125"/>
        <v/>
      </c>
      <c r="E1875" s="526"/>
      <c r="F1875" s="447"/>
      <c r="G1875" s="345"/>
      <c r="H1875" s="447"/>
      <c r="I1875" s="411"/>
      <c r="J1875" s="15" t="s">
        <v>589</v>
      </c>
      <c r="K1875" s="15" t="s">
        <v>589</v>
      </c>
      <c r="L1875" s="408" t="str">
        <f t="shared" si="127"/>
        <v/>
      </c>
      <c r="M1875" s="459" t="str">
        <f t="shared" si="126"/>
        <v/>
      </c>
      <c r="N1875" s="344"/>
      <c r="O1875" s="344"/>
      <c r="P1875" s="82"/>
    </row>
    <row r="1876" spans="3:16" ht="14.25" customHeight="1" x14ac:dyDescent="0.15">
      <c r="C1876" s="362">
        <f t="shared" si="128"/>
        <v>1815</v>
      </c>
      <c r="D1876" s="47" t="str">
        <f t="shared" si="125"/>
        <v/>
      </c>
      <c r="E1876" s="526"/>
      <c r="F1876" s="447"/>
      <c r="G1876" s="345"/>
      <c r="H1876" s="447"/>
      <c r="I1876" s="411"/>
      <c r="J1876" s="15" t="s">
        <v>589</v>
      </c>
      <c r="K1876" s="15" t="s">
        <v>589</v>
      </c>
      <c r="L1876" s="408" t="str">
        <f t="shared" si="127"/>
        <v/>
      </c>
      <c r="M1876" s="459" t="str">
        <f t="shared" si="126"/>
        <v/>
      </c>
      <c r="N1876" s="344"/>
      <c r="O1876" s="344"/>
      <c r="P1876" s="82"/>
    </row>
    <row r="1877" spans="3:16" ht="14.25" customHeight="1" x14ac:dyDescent="0.15">
      <c r="C1877" s="362">
        <f t="shared" si="128"/>
        <v>1816</v>
      </c>
      <c r="D1877" s="47" t="str">
        <f t="shared" si="125"/>
        <v/>
      </c>
      <c r="E1877" s="526"/>
      <c r="F1877" s="447"/>
      <c r="G1877" s="345"/>
      <c r="H1877" s="447"/>
      <c r="I1877" s="411"/>
      <c r="J1877" s="15" t="s">
        <v>589</v>
      </c>
      <c r="K1877" s="15" t="s">
        <v>589</v>
      </c>
      <c r="L1877" s="408" t="str">
        <f t="shared" si="127"/>
        <v/>
      </c>
      <c r="M1877" s="459" t="str">
        <f t="shared" si="126"/>
        <v/>
      </c>
      <c r="N1877" s="344"/>
      <c r="O1877" s="344"/>
      <c r="P1877" s="82"/>
    </row>
    <row r="1878" spans="3:16" ht="14.25" customHeight="1" x14ac:dyDescent="0.15">
      <c r="C1878" s="362">
        <f t="shared" si="128"/>
        <v>1817</v>
      </c>
      <c r="D1878" s="47" t="str">
        <f t="shared" si="125"/>
        <v/>
      </c>
      <c r="E1878" s="526"/>
      <c r="F1878" s="447"/>
      <c r="G1878" s="345"/>
      <c r="H1878" s="447"/>
      <c r="I1878" s="411"/>
      <c r="J1878" s="15" t="s">
        <v>589</v>
      </c>
      <c r="K1878" s="15" t="s">
        <v>589</v>
      </c>
      <c r="L1878" s="408" t="str">
        <f t="shared" si="127"/>
        <v/>
      </c>
      <c r="M1878" s="459" t="str">
        <f t="shared" si="126"/>
        <v/>
      </c>
      <c r="N1878" s="344"/>
      <c r="O1878" s="344"/>
      <c r="P1878" s="82"/>
    </row>
    <row r="1879" spans="3:16" ht="14.25" customHeight="1" x14ac:dyDescent="0.15">
      <c r="C1879" s="362">
        <f t="shared" si="128"/>
        <v>1818</v>
      </c>
      <c r="D1879" s="47" t="str">
        <f t="shared" si="125"/>
        <v/>
      </c>
      <c r="E1879" s="526"/>
      <c r="F1879" s="447"/>
      <c r="G1879" s="345"/>
      <c r="H1879" s="447"/>
      <c r="I1879" s="411"/>
      <c r="J1879" s="15" t="s">
        <v>589</v>
      </c>
      <c r="K1879" s="15" t="s">
        <v>589</v>
      </c>
      <c r="L1879" s="408" t="str">
        <f t="shared" si="127"/>
        <v/>
      </c>
      <c r="M1879" s="459" t="str">
        <f t="shared" si="126"/>
        <v/>
      </c>
      <c r="N1879" s="344"/>
      <c r="O1879" s="344"/>
      <c r="P1879" s="82"/>
    </row>
    <row r="1880" spans="3:16" ht="14.25" customHeight="1" x14ac:dyDescent="0.15">
      <c r="C1880" s="362">
        <f t="shared" si="128"/>
        <v>1819</v>
      </c>
      <c r="D1880" s="47" t="str">
        <f t="shared" si="125"/>
        <v/>
      </c>
      <c r="E1880" s="526"/>
      <c r="F1880" s="447"/>
      <c r="G1880" s="345"/>
      <c r="H1880" s="447"/>
      <c r="I1880" s="411"/>
      <c r="J1880" s="15" t="s">
        <v>589</v>
      </c>
      <c r="K1880" s="15" t="s">
        <v>589</v>
      </c>
      <c r="L1880" s="408" t="str">
        <f t="shared" si="127"/>
        <v/>
      </c>
      <c r="M1880" s="459" t="str">
        <f t="shared" si="126"/>
        <v/>
      </c>
      <c r="N1880" s="344"/>
      <c r="O1880" s="344"/>
      <c r="P1880" s="82"/>
    </row>
    <row r="1881" spans="3:16" ht="14.25" customHeight="1" x14ac:dyDescent="0.15">
      <c r="C1881" s="362">
        <f t="shared" si="128"/>
        <v>1820</v>
      </c>
      <c r="D1881" s="47" t="str">
        <f t="shared" si="125"/>
        <v/>
      </c>
      <c r="E1881" s="526"/>
      <c r="F1881" s="447"/>
      <c r="G1881" s="345"/>
      <c r="H1881" s="447"/>
      <c r="I1881" s="411"/>
      <c r="J1881" s="15" t="s">
        <v>589</v>
      </c>
      <c r="K1881" s="15" t="s">
        <v>589</v>
      </c>
      <c r="L1881" s="408" t="str">
        <f t="shared" si="127"/>
        <v/>
      </c>
      <c r="M1881" s="459" t="str">
        <f t="shared" si="126"/>
        <v/>
      </c>
      <c r="N1881" s="344"/>
      <c r="O1881" s="344"/>
      <c r="P1881" s="82"/>
    </row>
    <row r="1882" spans="3:16" ht="14.25" customHeight="1" x14ac:dyDescent="0.15">
      <c r="C1882" s="362">
        <f t="shared" si="128"/>
        <v>1821</v>
      </c>
      <c r="D1882" s="47" t="str">
        <f t="shared" si="125"/>
        <v/>
      </c>
      <c r="E1882" s="526"/>
      <c r="F1882" s="447"/>
      <c r="G1882" s="345"/>
      <c r="H1882" s="447"/>
      <c r="I1882" s="411"/>
      <c r="J1882" s="15" t="s">
        <v>589</v>
      </c>
      <c r="K1882" s="15" t="s">
        <v>589</v>
      </c>
      <c r="L1882" s="408" t="str">
        <f t="shared" si="127"/>
        <v/>
      </c>
      <c r="M1882" s="459" t="str">
        <f t="shared" si="126"/>
        <v/>
      </c>
      <c r="N1882" s="344"/>
      <c r="O1882" s="344"/>
      <c r="P1882" s="82"/>
    </row>
    <row r="1883" spans="3:16" ht="14.25" customHeight="1" x14ac:dyDescent="0.15">
      <c r="C1883" s="362">
        <f t="shared" si="128"/>
        <v>1822</v>
      </c>
      <c r="D1883" s="47" t="str">
        <f t="shared" si="125"/>
        <v/>
      </c>
      <c r="E1883" s="526"/>
      <c r="F1883" s="447"/>
      <c r="G1883" s="345"/>
      <c r="H1883" s="447"/>
      <c r="I1883" s="411"/>
      <c r="J1883" s="15" t="s">
        <v>589</v>
      </c>
      <c r="K1883" s="15" t="s">
        <v>589</v>
      </c>
      <c r="L1883" s="408" t="str">
        <f t="shared" si="127"/>
        <v/>
      </c>
      <c r="M1883" s="459" t="str">
        <f t="shared" si="126"/>
        <v/>
      </c>
      <c r="N1883" s="344"/>
      <c r="O1883" s="344"/>
      <c r="P1883" s="82"/>
    </row>
    <row r="1884" spans="3:16" ht="14.25" customHeight="1" x14ac:dyDescent="0.15">
      <c r="C1884" s="362">
        <f t="shared" si="128"/>
        <v>1823</v>
      </c>
      <c r="D1884" s="47" t="str">
        <f t="shared" si="125"/>
        <v/>
      </c>
      <c r="E1884" s="526"/>
      <c r="F1884" s="447"/>
      <c r="G1884" s="345"/>
      <c r="H1884" s="447"/>
      <c r="I1884" s="411"/>
      <c r="J1884" s="15" t="s">
        <v>589</v>
      </c>
      <c r="K1884" s="15" t="s">
        <v>589</v>
      </c>
      <c r="L1884" s="408" t="str">
        <f t="shared" si="127"/>
        <v/>
      </c>
      <c r="M1884" s="459" t="str">
        <f t="shared" si="126"/>
        <v/>
      </c>
      <c r="N1884" s="344"/>
      <c r="O1884" s="344"/>
      <c r="P1884" s="82"/>
    </row>
    <row r="1885" spans="3:16" ht="14.25" customHeight="1" x14ac:dyDescent="0.15">
      <c r="C1885" s="362">
        <f t="shared" si="128"/>
        <v>1824</v>
      </c>
      <c r="D1885" s="47" t="str">
        <f t="shared" si="125"/>
        <v/>
      </c>
      <c r="E1885" s="526"/>
      <c r="F1885" s="447"/>
      <c r="G1885" s="345"/>
      <c r="H1885" s="447"/>
      <c r="I1885" s="411"/>
      <c r="J1885" s="15" t="s">
        <v>589</v>
      </c>
      <c r="K1885" s="15" t="s">
        <v>589</v>
      </c>
      <c r="L1885" s="408" t="str">
        <f t="shared" si="127"/>
        <v/>
      </c>
      <c r="M1885" s="459" t="str">
        <f t="shared" si="126"/>
        <v/>
      </c>
      <c r="N1885" s="344"/>
      <c r="O1885" s="344"/>
      <c r="P1885" s="82"/>
    </row>
    <row r="1886" spans="3:16" ht="14.25" customHeight="1" x14ac:dyDescent="0.15">
      <c r="C1886" s="362">
        <f t="shared" si="128"/>
        <v>1825</v>
      </c>
      <c r="D1886" s="47" t="str">
        <f t="shared" si="125"/>
        <v/>
      </c>
      <c r="E1886" s="526"/>
      <c r="F1886" s="447"/>
      <c r="G1886" s="345"/>
      <c r="H1886" s="447"/>
      <c r="I1886" s="411"/>
      <c r="J1886" s="15" t="s">
        <v>589</v>
      </c>
      <c r="K1886" s="15" t="s">
        <v>589</v>
      </c>
      <c r="L1886" s="408" t="str">
        <f t="shared" si="127"/>
        <v/>
      </c>
      <c r="M1886" s="459" t="str">
        <f t="shared" si="126"/>
        <v/>
      </c>
      <c r="N1886" s="344"/>
      <c r="O1886" s="344"/>
      <c r="P1886" s="82"/>
    </row>
    <row r="1887" spans="3:16" ht="14.25" customHeight="1" x14ac:dyDescent="0.15">
      <c r="C1887" s="362">
        <f t="shared" si="128"/>
        <v>1826</v>
      </c>
      <c r="D1887" s="47" t="str">
        <f t="shared" si="125"/>
        <v/>
      </c>
      <c r="E1887" s="526"/>
      <c r="F1887" s="447"/>
      <c r="G1887" s="345"/>
      <c r="H1887" s="447"/>
      <c r="I1887" s="411"/>
      <c r="J1887" s="15" t="s">
        <v>589</v>
      </c>
      <c r="K1887" s="15" t="s">
        <v>589</v>
      </c>
      <c r="L1887" s="408" t="str">
        <f t="shared" si="127"/>
        <v/>
      </c>
      <c r="M1887" s="459" t="str">
        <f t="shared" si="126"/>
        <v/>
      </c>
      <c r="N1887" s="344"/>
      <c r="O1887" s="344"/>
      <c r="P1887" s="82"/>
    </row>
    <row r="1888" spans="3:16" ht="14.25" customHeight="1" x14ac:dyDescent="0.15">
      <c r="C1888" s="362">
        <f t="shared" si="128"/>
        <v>1827</v>
      </c>
      <c r="D1888" s="47" t="str">
        <f t="shared" si="125"/>
        <v/>
      </c>
      <c r="E1888" s="526"/>
      <c r="F1888" s="447"/>
      <c r="G1888" s="345"/>
      <c r="H1888" s="447"/>
      <c r="I1888" s="411"/>
      <c r="J1888" s="15" t="s">
        <v>589</v>
      </c>
      <c r="K1888" s="15" t="s">
        <v>589</v>
      </c>
      <c r="L1888" s="408" t="str">
        <f t="shared" si="127"/>
        <v/>
      </c>
      <c r="M1888" s="459" t="str">
        <f t="shared" si="126"/>
        <v/>
      </c>
      <c r="N1888" s="344"/>
      <c r="O1888" s="344"/>
      <c r="P1888" s="82"/>
    </row>
    <row r="1889" spans="3:16" ht="14.25" customHeight="1" x14ac:dyDescent="0.15">
      <c r="C1889" s="362">
        <f t="shared" si="128"/>
        <v>1828</v>
      </c>
      <c r="D1889" s="47" t="str">
        <f t="shared" si="125"/>
        <v/>
      </c>
      <c r="E1889" s="526"/>
      <c r="F1889" s="447"/>
      <c r="G1889" s="345"/>
      <c r="H1889" s="447"/>
      <c r="I1889" s="411"/>
      <c r="J1889" s="15" t="s">
        <v>589</v>
      </c>
      <c r="K1889" s="15" t="s">
        <v>589</v>
      </c>
      <c r="L1889" s="408" t="str">
        <f t="shared" si="127"/>
        <v/>
      </c>
      <c r="M1889" s="459" t="str">
        <f t="shared" si="126"/>
        <v/>
      </c>
      <c r="N1889" s="344"/>
      <c r="O1889" s="344"/>
      <c r="P1889" s="82"/>
    </row>
    <row r="1890" spans="3:16" ht="14.25" customHeight="1" x14ac:dyDescent="0.15">
      <c r="C1890" s="362">
        <f t="shared" si="128"/>
        <v>1829</v>
      </c>
      <c r="D1890" s="47" t="str">
        <f t="shared" si="125"/>
        <v/>
      </c>
      <c r="E1890" s="526"/>
      <c r="F1890" s="447"/>
      <c r="G1890" s="345"/>
      <c r="H1890" s="447"/>
      <c r="I1890" s="411"/>
      <c r="J1890" s="15" t="s">
        <v>589</v>
      </c>
      <c r="K1890" s="15" t="s">
        <v>589</v>
      </c>
      <c r="L1890" s="408" t="str">
        <f t="shared" si="127"/>
        <v/>
      </c>
      <c r="M1890" s="459" t="str">
        <f t="shared" si="126"/>
        <v/>
      </c>
      <c r="N1890" s="344"/>
      <c r="O1890" s="344"/>
      <c r="P1890" s="82"/>
    </row>
    <row r="1891" spans="3:16" ht="14.25" customHeight="1" x14ac:dyDescent="0.15">
      <c r="C1891" s="362">
        <f t="shared" si="128"/>
        <v>1830</v>
      </c>
      <c r="D1891" s="47" t="str">
        <f t="shared" ref="D1891:D1954" si="129">IF(E1891="","",IF(E1891&lt;=$W$2,"○",""))</f>
        <v/>
      </c>
      <c r="E1891" s="526"/>
      <c r="F1891" s="447"/>
      <c r="G1891" s="345"/>
      <c r="H1891" s="447"/>
      <c r="I1891" s="411"/>
      <c r="J1891" s="15" t="s">
        <v>589</v>
      </c>
      <c r="K1891" s="15" t="s">
        <v>589</v>
      </c>
      <c r="L1891" s="408" t="str">
        <f t="shared" si="127"/>
        <v/>
      </c>
      <c r="M1891" s="459" t="str">
        <f t="shared" ref="M1891:M1954" si="130">IF(I1891="","",IF(HLOOKUP(I1891,$U$5:$AI$7,2,FALSE)&gt;=0.8,"○",""))</f>
        <v/>
      </c>
      <c r="N1891" s="344"/>
      <c r="O1891" s="344"/>
      <c r="P1891" s="82"/>
    </row>
    <row r="1892" spans="3:16" ht="14.25" customHeight="1" x14ac:dyDescent="0.15">
      <c r="C1892" s="362">
        <f t="shared" si="128"/>
        <v>1831</v>
      </c>
      <c r="D1892" s="47" t="str">
        <f t="shared" si="129"/>
        <v/>
      </c>
      <c r="E1892" s="526"/>
      <c r="F1892" s="447"/>
      <c r="G1892" s="345"/>
      <c r="H1892" s="447"/>
      <c r="I1892" s="411"/>
      <c r="J1892" s="15" t="s">
        <v>589</v>
      </c>
      <c r="K1892" s="15" t="s">
        <v>589</v>
      </c>
      <c r="L1892" s="408" t="str">
        <f t="shared" si="127"/>
        <v/>
      </c>
      <c r="M1892" s="459" t="str">
        <f t="shared" si="130"/>
        <v/>
      </c>
      <c r="N1892" s="344"/>
      <c r="O1892" s="344"/>
      <c r="P1892" s="82"/>
    </row>
    <row r="1893" spans="3:16" ht="14.25" customHeight="1" x14ac:dyDescent="0.15">
      <c r="C1893" s="362">
        <f t="shared" si="128"/>
        <v>1832</v>
      </c>
      <c r="D1893" s="47" t="str">
        <f t="shared" si="129"/>
        <v/>
      </c>
      <c r="E1893" s="526"/>
      <c r="F1893" s="447"/>
      <c r="G1893" s="345"/>
      <c r="H1893" s="447"/>
      <c r="I1893" s="411"/>
      <c r="J1893" s="15" t="s">
        <v>589</v>
      </c>
      <c r="K1893" s="15" t="s">
        <v>589</v>
      </c>
      <c r="L1893" s="408" t="str">
        <f t="shared" si="127"/>
        <v/>
      </c>
      <c r="M1893" s="459" t="str">
        <f t="shared" si="130"/>
        <v/>
      </c>
      <c r="N1893" s="344"/>
      <c r="O1893" s="344"/>
      <c r="P1893" s="82"/>
    </row>
    <row r="1894" spans="3:16" ht="14.25" customHeight="1" x14ac:dyDescent="0.15">
      <c r="C1894" s="362">
        <f t="shared" si="128"/>
        <v>1833</v>
      </c>
      <c r="D1894" s="47" t="str">
        <f t="shared" si="129"/>
        <v/>
      </c>
      <c r="E1894" s="526"/>
      <c r="F1894" s="447"/>
      <c r="G1894" s="345"/>
      <c r="H1894" s="447"/>
      <c r="I1894" s="411"/>
      <c r="J1894" s="15" t="s">
        <v>589</v>
      </c>
      <c r="K1894" s="15" t="s">
        <v>589</v>
      </c>
      <c r="L1894" s="408" t="str">
        <f t="shared" si="127"/>
        <v/>
      </c>
      <c r="M1894" s="459" t="str">
        <f t="shared" si="130"/>
        <v/>
      </c>
      <c r="N1894" s="344"/>
      <c r="O1894" s="344"/>
      <c r="P1894" s="82"/>
    </row>
    <row r="1895" spans="3:16" ht="14.25" customHeight="1" x14ac:dyDescent="0.15">
      <c r="C1895" s="362">
        <f t="shared" si="128"/>
        <v>1834</v>
      </c>
      <c r="D1895" s="47" t="str">
        <f t="shared" si="129"/>
        <v/>
      </c>
      <c r="E1895" s="526"/>
      <c r="F1895" s="447"/>
      <c r="G1895" s="345"/>
      <c r="H1895" s="447"/>
      <c r="I1895" s="411"/>
      <c r="J1895" s="15" t="s">
        <v>589</v>
      </c>
      <c r="K1895" s="15" t="s">
        <v>589</v>
      </c>
      <c r="L1895" s="408" t="str">
        <f t="shared" si="127"/>
        <v/>
      </c>
      <c r="M1895" s="459" t="str">
        <f t="shared" si="130"/>
        <v/>
      </c>
      <c r="N1895" s="344"/>
      <c r="O1895" s="344"/>
      <c r="P1895" s="82"/>
    </row>
    <row r="1896" spans="3:16" ht="14.25" customHeight="1" x14ac:dyDescent="0.15">
      <c r="C1896" s="362">
        <f t="shared" si="128"/>
        <v>1835</v>
      </c>
      <c r="D1896" s="47" t="str">
        <f t="shared" si="129"/>
        <v/>
      </c>
      <c r="E1896" s="526"/>
      <c r="F1896" s="447"/>
      <c r="G1896" s="345"/>
      <c r="H1896" s="447"/>
      <c r="I1896" s="411"/>
      <c r="J1896" s="15" t="s">
        <v>589</v>
      </c>
      <c r="K1896" s="15" t="s">
        <v>589</v>
      </c>
      <c r="L1896" s="408" t="str">
        <f t="shared" si="127"/>
        <v/>
      </c>
      <c r="M1896" s="459" t="str">
        <f t="shared" si="130"/>
        <v/>
      </c>
      <c r="N1896" s="344"/>
      <c r="O1896" s="344"/>
      <c r="P1896" s="82"/>
    </row>
    <row r="1897" spans="3:16" ht="14.25" customHeight="1" x14ac:dyDescent="0.15">
      <c r="C1897" s="362">
        <f t="shared" si="128"/>
        <v>1836</v>
      </c>
      <c r="D1897" s="47" t="str">
        <f t="shared" si="129"/>
        <v/>
      </c>
      <c r="E1897" s="526"/>
      <c r="F1897" s="447"/>
      <c r="G1897" s="345"/>
      <c r="H1897" s="447"/>
      <c r="I1897" s="411"/>
      <c r="J1897" s="15" t="s">
        <v>589</v>
      </c>
      <c r="K1897" s="15" t="s">
        <v>589</v>
      </c>
      <c r="L1897" s="408" t="str">
        <f t="shared" si="127"/>
        <v/>
      </c>
      <c r="M1897" s="459" t="str">
        <f t="shared" si="130"/>
        <v/>
      </c>
      <c r="N1897" s="344"/>
      <c r="O1897" s="344"/>
      <c r="P1897" s="82"/>
    </row>
    <row r="1898" spans="3:16" ht="14.25" customHeight="1" x14ac:dyDescent="0.15">
      <c r="C1898" s="362">
        <f t="shared" si="128"/>
        <v>1837</v>
      </c>
      <c r="D1898" s="47" t="str">
        <f t="shared" si="129"/>
        <v/>
      </c>
      <c r="E1898" s="526"/>
      <c r="F1898" s="447"/>
      <c r="G1898" s="345"/>
      <c r="H1898" s="447"/>
      <c r="I1898" s="411"/>
      <c r="J1898" s="15" t="s">
        <v>589</v>
      </c>
      <c r="K1898" s="15" t="s">
        <v>589</v>
      </c>
      <c r="L1898" s="408" t="str">
        <f t="shared" si="127"/>
        <v/>
      </c>
      <c r="M1898" s="459" t="str">
        <f t="shared" si="130"/>
        <v/>
      </c>
      <c r="N1898" s="344"/>
      <c r="O1898" s="344"/>
      <c r="P1898" s="82"/>
    </row>
    <row r="1899" spans="3:16" ht="14.25" customHeight="1" x14ac:dyDescent="0.15">
      <c r="C1899" s="362">
        <f t="shared" si="128"/>
        <v>1838</v>
      </c>
      <c r="D1899" s="47" t="str">
        <f t="shared" si="129"/>
        <v/>
      </c>
      <c r="E1899" s="526"/>
      <c r="F1899" s="447"/>
      <c r="G1899" s="345"/>
      <c r="H1899" s="447"/>
      <c r="I1899" s="411"/>
      <c r="J1899" s="15" t="s">
        <v>589</v>
      </c>
      <c r="K1899" s="15" t="s">
        <v>589</v>
      </c>
      <c r="L1899" s="408" t="str">
        <f t="shared" si="127"/>
        <v/>
      </c>
      <c r="M1899" s="459" t="str">
        <f t="shared" si="130"/>
        <v/>
      </c>
      <c r="N1899" s="344"/>
      <c r="O1899" s="344"/>
      <c r="P1899" s="82"/>
    </row>
    <row r="1900" spans="3:16" ht="14.25" customHeight="1" x14ac:dyDescent="0.15">
      <c r="C1900" s="362">
        <f t="shared" si="128"/>
        <v>1839</v>
      </c>
      <c r="D1900" s="47" t="str">
        <f t="shared" si="129"/>
        <v/>
      </c>
      <c r="E1900" s="526"/>
      <c r="F1900" s="447"/>
      <c r="G1900" s="345"/>
      <c r="H1900" s="447"/>
      <c r="I1900" s="411"/>
      <c r="J1900" s="15" t="s">
        <v>589</v>
      </c>
      <c r="K1900" s="15" t="s">
        <v>589</v>
      </c>
      <c r="L1900" s="408" t="str">
        <f t="shared" si="127"/>
        <v/>
      </c>
      <c r="M1900" s="459" t="str">
        <f t="shared" si="130"/>
        <v/>
      </c>
      <c r="N1900" s="344"/>
      <c r="O1900" s="344"/>
      <c r="P1900" s="82"/>
    </row>
    <row r="1901" spans="3:16" ht="14.25" customHeight="1" x14ac:dyDescent="0.15">
      <c r="C1901" s="362">
        <f t="shared" si="128"/>
        <v>1840</v>
      </c>
      <c r="D1901" s="47" t="str">
        <f t="shared" si="129"/>
        <v/>
      </c>
      <c r="E1901" s="526"/>
      <c r="F1901" s="447"/>
      <c r="G1901" s="345"/>
      <c r="H1901" s="447"/>
      <c r="I1901" s="411"/>
      <c r="J1901" s="15" t="s">
        <v>589</v>
      </c>
      <c r="K1901" s="15" t="s">
        <v>589</v>
      </c>
      <c r="L1901" s="408" t="str">
        <f t="shared" si="127"/>
        <v/>
      </c>
      <c r="M1901" s="459" t="str">
        <f t="shared" si="130"/>
        <v/>
      </c>
      <c r="N1901" s="344"/>
      <c r="O1901" s="344"/>
      <c r="P1901" s="82"/>
    </row>
    <row r="1902" spans="3:16" ht="14.25" customHeight="1" x14ac:dyDescent="0.15">
      <c r="C1902" s="362">
        <f t="shared" si="128"/>
        <v>1841</v>
      </c>
      <c r="D1902" s="47" t="str">
        <f t="shared" si="129"/>
        <v/>
      </c>
      <c r="E1902" s="526"/>
      <c r="F1902" s="447"/>
      <c r="G1902" s="345"/>
      <c r="H1902" s="447"/>
      <c r="I1902" s="411"/>
      <c r="J1902" s="15" t="s">
        <v>589</v>
      </c>
      <c r="K1902" s="15" t="s">
        <v>589</v>
      </c>
      <c r="L1902" s="408" t="str">
        <f t="shared" si="127"/>
        <v/>
      </c>
      <c r="M1902" s="459" t="str">
        <f t="shared" si="130"/>
        <v/>
      </c>
      <c r="N1902" s="344"/>
      <c r="O1902" s="344"/>
      <c r="P1902" s="82"/>
    </row>
    <row r="1903" spans="3:16" ht="14.25" customHeight="1" x14ac:dyDescent="0.15">
      <c r="C1903" s="362">
        <f t="shared" si="128"/>
        <v>1842</v>
      </c>
      <c r="D1903" s="47" t="str">
        <f t="shared" si="129"/>
        <v/>
      </c>
      <c r="E1903" s="526"/>
      <c r="F1903" s="447"/>
      <c r="G1903" s="345"/>
      <c r="H1903" s="447"/>
      <c r="I1903" s="411"/>
      <c r="J1903" s="15" t="s">
        <v>589</v>
      </c>
      <c r="K1903" s="15" t="s">
        <v>589</v>
      </c>
      <c r="L1903" s="408" t="str">
        <f t="shared" si="127"/>
        <v/>
      </c>
      <c r="M1903" s="459" t="str">
        <f t="shared" si="130"/>
        <v/>
      </c>
      <c r="N1903" s="344"/>
      <c r="O1903" s="344"/>
      <c r="P1903" s="82"/>
    </row>
    <row r="1904" spans="3:16" ht="14.25" customHeight="1" x14ac:dyDescent="0.15">
      <c r="C1904" s="362">
        <f t="shared" si="128"/>
        <v>1843</v>
      </c>
      <c r="D1904" s="47" t="str">
        <f t="shared" si="129"/>
        <v/>
      </c>
      <c r="E1904" s="526"/>
      <c r="F1904" s="447"/>
      <c r="G1904" s="345"/>
      <c r="H1904" s="447"/>
      <c r="I1904" s="411"/>
      <c r="J1904" s="15" t="s">
        <v>589</v>
      </c>
      <c r="K1904" s="15" t="s">
        <v>589</v>
      </c>
      <c r="L1904" s="408" t="str">
        <f t="shared" si="127"/>
        <v/>
      </c>
      <c r="M1904" s="459" t="str">
        <f t="shared" si="130"/>
        <v/>
      </c>
      <c r="N1904" s="344"/>
      <c r="O1904" s="344"/>
      <c r="P1904" s="82"/>
    </row>
    <row r="1905" spans="3:16" ht="14.25" customHeight="1" x14ac:dyDescent="0.15">
      <c r="C1905" s="362">
        <f t="shared" si="128"/>
        <v>1844</v>
      </c>
      <c r="D1905" s="47" t="str">
        <f t="shared" si="129"/>
        <v/>
      </c>
      <c r="E1905" s="526"/>
      <c r="F1905" s="447"/>
      <c r="G1905" s="345"/>
      <c r="H1905" s="447"/>
      <c r="I1905" s="411"/>
      <c r="J1905" s="15" t="s">
        <v>589</v>
      </c>
      <c r="K1905" s="15" t="s">
        <v>589</v>
      </c>
      <c r="L1905" s="408" t="str">
        <f t="shared" si="127"/>
        <v/>
      </c>
      <c r="M1905" s="459" t="str">
        <f t="shared" si="130"/>
        <v/>
      </c>
      <c r="N1905" s="344"/>
      <c r="O1905" s="344"/>
      <c r="P1905" s="82"/>
    </row>
    <row r="1906" spans="3:16" ht="14.25" customHeight="1" x14ac:dyDescent="0.15">
      <c r="C1906" s="362">
        <f t="shared" si="128"/>
        <v>1845</v>
      </c>
      <c r="D1906" s="47" t="str">
        <f t="shared" si="129"/>
        <v/>
      </c>
      <c r="E1906" s="526"/>
      <c r="F1906" s="447"/>
      <c r="G1906" s="345"/>
      <c r="H1906" s="447"/>
      <c r="I1906" s="411"/>
      <c r="J1906" s="15" t="s">
        <v>589</v>
      </c>
      <c r="K1906" s="15" t="s">
        <v>589</v>
      </c>
      <c r="L1906" s="408" t="str">
        <f t="shared" si="127"/>
        <v/>
      </c>
      <c r="M1906" s="459" t="str">
        <f t="shared" si="130"/>
        <v/>
      </c>
      <c r="N1906" s="344"/>
      <c r="O1906" s="344"/>
      <c r="P1906" s="82"/>
    </row>
    <row r="1907" spans="3:16" ht="14.25" customHeight="1" x14ac:dyDescent="0.15">
      <c r="C1907" s="362">
        <f t="shared" si="128"/>
        <v>1846</v>
      </c>
      <c r="D1907" s="47" t="str">
        <f t="shared" si="129"/>
        <v/>
      </c>
      <c r="E1907" s="526"/>
      <c r="F1907" s="447"/>
      <c r="G1907" s="345"/>
      <c r="H1907" s="447"/>
      <c r="I1907" s="411"/>
      <c r="J1907" s="15" t="s">
        <v>589</v>
      </c>
      <c r="K1907" s="15" t="s">
        <v>589</v>
      </c>
      <c r="L1907" s="408" t="str">
        <f t="shared" si="127"/>
        <v/>
      </c>
      <c r="M1907" s="459" t="str">
        <f t="shared" si="130"/>
        <v/>
      </c>
      <c r="N1907" s="344"/>
      <c r="O1907" s="344"/>
      <c r="P1907" s="82"/>
    </row>
    <row r="1908" spans="3:16" ht="14.25" customHeight="1" x14ac:dyDescent="0.15">
      <c r="C1908" s="362">
        <f t="shared" si="128"/>
        <v>1847</v>
      </c>
      <c r="D1908" s="47" t="str">
        <f t="shared" si="129"/>
        <v/>
      </c>
      <c r="E1908" s="526"/>
      <c r="F1908" s="447"/>
      <c r="G1908" s="345"/>
      <c r="H1908" s="447"/>
      <c r="I1908" s="411"/>
      <c r="J1908" s="15" t="s">
        <v>589</v>
      </c>
      <c r="K1908" s="15" t="s">
        <v>589</v>
      </c>
      <c r="L1908" s="408" t="str">
        <f t="shared" si="127"/>
        <v/>
      </c>
      <c r="M1908" s="459" t="str">
        <f t="shared" si="130"/>
        <v/>
      </c>
      <c r="N1908" s="344"/>
      <c r="O1908" s="344"/>
      <c r="P1908" s="82"/>
    </row>
    <row r="1909" spans="3:16" ht="14.25" customHeight="1" x14ac:dyDescent="0.15">
      <c r="C1909" s="362">
        <f t="shared" si="128"/>
        <v>1848</v>
      </c>
      <c r="D1909" s="47" t="str">
        <f t="shared" si="129"/>
        <v/>
      </c>
      <c r="E1909" s="526"/>
      <c r="F1909" s="447"/>
      <c r="G1909" s="345"/>
      <c r="H1909" s="447"/>
      <c r="I1909" s="411"/>
      <c r="J1909" s="15" t="s">
        <v>589</v>
      </c>
      <c r="K1909" s="15" t="s">
        <v>589</v>
      </c>
      <c r="L1909" s="408" t="str">
        <f t="shared" si="127"/>
        <v/>
      </c>
      <c r="M1909" s="459" t="str">
        <f t="shared" si="130"/>
        <v/>
      </c>
      <c r="N1909" s="344"/>
      <c r="O1909" s="344"/>
      <c r="P1909" s="82"/>
    </row>
    <row r="1910" spans="3:16" ht="14.25" customHeight="1" x14ac:dyDescent="0.15">
      <c r="C1910" s="362">
        <f t="shared" si="128"/>
        <v>1849</v>
      </c>
      <c r="D1910" s="47" t="str">
        <f t="shared" si="129"/>
        <v/>
      </c>
      <c r="E1910" s="526"/>
      <c r="F1910" s="447"/>
      <c r="G1910" s="345"/>
      <c r="H1910" s="447"/>
      <c r="I1910" s="411"/>
      <c r="J1910" s="15" t="s">
        <v>589</v>
      </c>
      <c r="K1910" s="15" t="s">
        <v>589</v>
      </c>
      <c r="L1910" s="408" t="str">
        <f t="shared" si="127"/>
        <v/>
      </c>
      <c r="M1910" s="459" t="str">
        <f t="shared" si="130"/>
        <v/>
      </c>
      <c r="N1910" s="344"/>
      <c r="O1910" s="344"/>
      <c r="P1910" s="82"/>
    </row>
    <row r="1911" spans="3:16" ht="14.25" customHeight="1" x14ac:dyDescent="0.15">
      <c r="C1911" s="362">
        <f t="shared" si="128"/>
        <v>1850</v>
      </c>
      <c r="D1911" s="47" t="str">
        <f t="shared" si="129"/>
        <v/>
      </c>
      <c r="E1911" s="526"/>
      <c r="F1911" s="447"/>
      <c r="G1911" s="345"/>
      <c r="H1911" s="447"/>
      <c r="I1911" s="411"/>
      <c r="J1911" s="15" t="s">
        <v>589</v>
      </c>
      <c r="K1911" s="15" t="s">
        <v>589</v>
      </c>
      <c r="L1911" s="408" t="str">
        <f t="shared" si="127"/>
        <v/>
      </c>
      <c r="M1911" s="459" t="str">
        <f t="shared" si="130"/>
        <v/>
      </c>
      <c r="N1911" s="344"/>
      <c r="O1911" s="344"/>
      <c r="P1911" s="82"/>
    </row>
    <row r="1912" spans="3:16" ht="14.25" customHeight="1" x14ac:dyDescent="0.15">
      <c r="C1912" s="362">
        <f t="shared" si="128"/>
        <v>1851</v>
      </c>
      <c r="D1912" s="47" t="str">
        <f t="shared" si="129"/>
        <v/>
      </c>
      <c r="E1912" s="526"/>
      <c r="F1912" s="447"/>
      <c r="G1912" s="345"/>
      <c r="H1912" s="447"/>
      <c r="I1912" s="411"/>
      <c r="J1912" s="15" t="s">
        <v>589</v>
      </c>
      <c r="K1912" s="15" t="s">
        <v>589</v>
      </c>
      <c r="L1912" s="408" t="str">
        <f t="shared" ref="L1912:L1934" si="131">IF(K1912="","",J1912*K1912)</f>
        <v/>
      </c>
      <c r="M1912" s="459" t="str">
        <f t="shared" si="130"/>
        <v/>
      </c>
      <c r="N1912" s="344"/>
      <c r="O1912" s="344"/>
      <c r="P1912" s="82"/>
    </row>
    <row r="1913" spans="3:16" ht="14.25" customHeight="1" x14ac:dyDescent="0.15">
      <c r="C1913" s="362">
        <f t="shared" si="128"/>
        <v>1852</v>
      </c>
      <c r="D1913" s="47" t="str">
        <f t="shared" si="129"/>
        <v/>
      </c>
      <c r="E1913" s="526"/>
      <c r="F1913" s="447"/>
      <c r="G1913" s="345"/>
      <c r="H1913" s="447"/>
      <c r="I1913" s="411"/>
      <c r="J1913" s="15" t="s">
        <v>589</v>
      </c>
      <c r="K1913" s="15" t="s">
        <v>589</v>
      </c>
      <c r="L1913" s="408" t="str">
        <f t="shared" si="131"/>
        <v/>
      </c>
      <c r="M1913" s="459" t="str">
        <f t="shared" si="130"/>
        <v/>
      </c>
      <c r="N1913" s="344"/>
      <c r="O1913" s="344"/>
      <c r="P1913" s="82"/>
    </row>
    <row r="1914" spans="3:16" ht="14.25" customHeight="1" x14ac:dyDescent="0.15">
      <c r="C1914" s="362">
        <f t="shared" si="128"/>
        <v>1853</v>
      </c>
      <c r="D1914" s="47" t="str">
        <f t="shared" si="129"/>
        <v/>
      </c>
      <c r="E1914" s="526"/>
      <c r="F1914" s="447"/>
      <c r="G1914" s="345"/>
      <c r="H1914" s="447"/>
      <c r="I1914" s="411"/>
      <c r="J1914" s="15" t="s">
        <v>589</v>
      </c>
      <c r="K1914" s="15" t="s">
        <v>589</v>
      </c>
      <c r="L1914" s="408" t="str">
        <f t="shared" si="131"/>
        <v/>
      </c>
      <c r="M1914" s="459" t="str">
        <f t="shared" si="130"/>
        <v/>
      </c>
      <c r="N1914" s="344"/>
      <c r="O1914" s="344"/>
      <c r="P1914" s="82"/>
    </row>
    <row r="1915" spans="3:16" ht="14.25" customHeight="1" x14ac:dyDescent="0.15">
      <c r="C1915" s="362">
        <f t="shared" si="128"/>
        <v>1854</v>
      </c>
      <c r="D1915" s="47" t="str">
        <f t="shared" si="129"/>
        <v/>
      </c>
      <c r="E1915" s="526"/>
      <c r="F1915" s="447"/>
      <c r="G1915" s="345"/>
      <c r="H1915" s="447"/>
      <c r="I1915" s="411"/>
      <c r="J1915" s="15" t="s">
        <v>589</v>
      </c>
      <c r="K1915" s="15" t="s">
        <v>589</v>
      </c>
      <c r="L1915" s="408" t="str">
        <f t="shared" si="131"/>
        <v/>
      </c>
      <c r="M1915" s="459" t="str">
        <f t="shared" si="130"/>
        <v/>
      </c>
      <c r="N1915" s="344"/>
      <c r="O1915" s="344"/>
      <c r="P1915" s="82"/>
    </row>
    <row r="1916" spans="3:16" ht="14.25" customHeight="1" x14ac:dyDescent="0.15">
      <c r="C1916" s="362">
        <f t="shared" si="128"/>
        <v>1855</v>
      </c>
      <c r="D1916" s="47" t="str">
        <f t="shared" si="129"/>
        <v/>
      </c>
      <c r="E1916" s="526"/>
      <c r="F1916" s="447"/>
      <c r="G1916" s="345"/>
      <c r="H1916" s="447"/>
      <c r="I1916" s="411"/>
      <c r="J1916" s="15" t="s">
        <v>589</v>
      </c>
      <c r="K1916" s="15" t="s">
        <v>589</v>
      </c>
      <c r="L1916" s="408" t="str">
        <f t="shared" si="131"/>
        <v/>
      </c>
      <c r="M1916" s="459" t="str">
        <f t="shared" si="130"/>
        <v/>
      </c>
      <c r="N1916" s="344"/>
      <c r="O1916" s="344"/>
      <c r="P1916" s="82"/>
    </row>
    <row r="1917" spans="3:16" ht="14.25" customHeight="1" x14ac:dyDescent="0.15">
      <c r="C1917" s="362">
        <f t="shared" si="128"/>
        <v>1856</v>
      </c>
      <c r="D1917" s="47" t="str">
        <f t="shared" si="129"/>
        <v/>
      </c>
      <c r="E1917" s="526"/>
      <c r="F1917" s="447"/>
      <c r="G1917" s="345"/>
      <c r="H1917" s="447"/>
      <c r="I1917" s="411"/>
      <c r="J1917" s="15" t="s">
        <v>589</v>
      </c>
      <c r="K1917" s="15" t="s">
        <v>589</v>
      </c>
      <c r="L1917" s="408" t="str">
        <f t="shared" si="131"/>
        <v/>
      </c>
      <c r="M1917" s="459" t="str">
        <f t="shared" si="130"/>
        <v/>
      </c>
      <c r="N1917" s="344"/>
      <c r="O1917" s="344"/>
      <c r="P1917" s="82"/>
    </row>
    <row r="1918" spans="3:16" ht="14.25" customHeight="1" x14ac:dyDescent="0.15">
      <c r="C1918" s="362">
        <f t="shared" si="128"/>
        <v>1857</v>
      </c>
      <c r="D1918" s="47" t="str">
        <f t="shared" si="129"/>
        <v/>
      </c>
      <c r="E1918" s="526"/>
      <c r="F1918" s="447"/>
      <c r="G1918" s="345"/>
      <c r="H1918" s="447"/>
      <c r="I1918" s="411"/>
      <c r="J1918" s="15" t="s">
        <v>589</v>
      </c>
      <c r="K1918" s="15" t="s">
        <v>589</v>
      </c>
      <c r="L1918" s="408" t="str">
        <f t="shared" si="131"/>
        <v/>
      </c>
      <c r="M1918" s="459" t="str">
        <f t="shared" si="130"/>
        <v/>
      </c>
      <c r="N1918" s="344"/>
      <c r="O1918" s="344"/>
      <c r="P1918" s="82"/>
    </row>
    <row r="1919" spans="3:16" ht="14.25" customHeight="1" x14ac:dyDescent="0.15">
      <c r="C1919" s="362">
        <f t="shared" ref="C1919:C1982" si="132">C1918+1</f>
        <v>1858</v>
      </c>
      <c r="D1919" s="47" t="str">
        <f t="shared" si="129"/>
        <v/>
      </c>
      <c r="E1919" s="526"/>
      <c r="F1919" s="447"/>
      <c r="G1919" s="345"/>
      <c r="H1919" s="447"/>
      <c r="I1919" s="411"/>
      <c r="J1919" s="15" t="s">
        <v>589</v>
      </c>
      <c r="K1919" s="15" t="s">
        <v>589</v>
      </c>
      <c r="L1919" s="408" t="str">
        <f t="shared" si="131"/>
        <v/>
      </c>
      <c r="M1919" s="459" t="str">
        <f t="shared" si="130"/>
        <v/>
      </c>
      <c r="N1919" s="344"/>
      <c r="O1919" s="344"/>
      <c r="P1919" s="82"/>
    </row>
    <row r="1920" spans="3:16" ht="14.25" customHeight="1" x14ac:dyDescent="0.15">
      <c r="C1920" s="362">
        <f t="shared" si="132"/>
        <v>1859</v>
      </c>
      <c r="D1920" s="47" t="str">
        <f t="shared" si="129"/>
        <v/>
      </c>
      <c r="E1920" s="526"/>
      <c r="F1920" s="447"/>
      <c r="G1920" s="345"/>
      <c r="H1920" s="447"/>
      <c r="I1920" s="411"/>
      <c r="J1920" s="15" t="s">
        <v>589</v>
      </c>
      <c r="K1920" s="15" t="s">
        <v>589</v>
      </c>
      <c r="L1920" s="408" t="str">
        <f t="shared" si="131"/>
        <v/>
      </c>
      <c r="M1920" s="459" t="str">
        <f t="shared" si="130"/>
        <v/>
      </c>
      <c r="N1920" s="344"/>
      <c r="O1920" s="344"/>
      <c r="P1920" s="82"/>
    </row>
    <row r="1921" spans="3:16" ht="14.25" customHeight="1" x14ac:dyDescent="0.15">
      <c r="C1921" s="362">
        <f t="shared" si="132"/>
        <v>1860</v>
      </c>
      <c r="D1921" s="47" t="str">
        <f t="shared" si="129"/>
        <v/>
      </c>
      <c r="E1921" s="526"/>
      <c r="F1921" s="447"/>
      <c r="G1921" s="345"/>
      <c r="H1921" s="447"/>
      <c r="I1921" s="411"/>
      <c r="J1921" s="15" t="s">
        <v>589</v>
      </c>
      <c r="K1921" s="15" t="s">
        <v>589</v>
      </c>
      <c r="L1921" s="408" t="str">
        <f t="shared" si="131"/>
        <v/>
      </c>
      <c r="M1921" s="459" t="str">
        <f t="shared" si="130"/>
        <v/>
      </c>
      <c r="N1921" s="344"/>
      <c r="O1921" s="344"/>
      <c r="P1921" s="82"/>
    </row>
    <row r="1922" spans="3:16" ht="14.25" customHeight="1" x14ac:dyDescent="0.15">
      <c r="C1922" s="362">
        <f t="shared" si="132"/>
        <v>1861</v>
      </c>
      <c r="D1922" s="47" t="str">
        <f t="shared" si="129"/>
        <v/>
      </c>
      <c r="E1922" s="526"/>
      <c r="F1922" s="447"/>
      <c r="G1922" s="345"/>
      <c r="H1922" s="447"/>
      <c r="I1922" s="411"/>
      <c r="J1922" s="15" t="s">
        <v>589</v>
      </c>
      <c r="K1922" s="15" t="s">
        <v>589</v>
      </c>
      <c r="L1922" s="408" t="str">
        <f t="shared" si="131"/>
        <v/>
      </c>
      <c r="M1922" s="459" t="str">
        <f t="shared" si="130"/>
        <v/>
      </c>
      <c r="N1922" s="344"/>
      <c r="O1922" s="344"/>
      <c r="P1922" s="82"/>
    </row>
    <row r="1923" spans="3:16" ht="14.25" customHeight="1" x14ac:dyDescent="0.15">
      <c r="C1923" s="362">
        <f t="shared" si="132"/>
        <v>1862</v>
      </c>
      <c r="D1923" s="47" t="str">
        <f t="shared" si="129"/>
        <v/>
      </c>
      <c r="E1923" s="526"/>
      <c r="F1923" s="447"/>
      <c r="G1923" s="345"/>
      <c r="H1923" s="447"/>
      <c r="I1923" s="411"/>
      <c r="J1923" s="15" t="s">
        <v>589</v>
      </c>
      <c r="K1923" s="15" t="s">
        <v>589</v>
      </c>
      <c r="L1923" s="408" t="str">
        <f t="shared" si="131"/>
        <v/>
      </c>
      <c r="M1923" s="459" t="str">
        <f t="shared" si="130"/>
        <v/>
      </c>
      <c r="N1923" s="344"/>
      <c r="O1923" s="344"/>
      <c r="P1923" s="82"/>
    </row>
    <row r="1924" spans="3:16" ht="14.25" customHeight="1" x14ac:dyDescent="0.15">
      <c r="C1924" s="362">
        <f t="shared" si="132"/>
        <v>1863</v>
      </c>
      <c r="D1924" s="47" t="str">
        <f t="shared" si="129"/>
        <v/>
      </c>
      <c r="E1924" s="526"/>
      <c r="F1924" s="447"/>
      <c r="G1924" s="345"/>
      <c r="H1924" s="447"/>
      <c r="I1924" s="411"/>
      <c r="J1924" s="15" t="s">
        <v>589</v>
      </c>
      <c r="K1924" s="15" t="s">
        <v>589</v>
      </c>
      <c r="L1924" s="408" t="str">
        <f t="shared" si="131"/>
        <v/>
      </c>
      <c r="M1924" s="459" t="str">
        <f t="shared" si="130"/>
        <v/>
      </c>
      <c r="N1924" s="344"/>
      <c r="O1924" s="344"/>
      <c r="P1924" s="82"/>
    </row>
    <row r="1925" spans="3:16" ht="14.25" customHeight="1" x14ac:dyDescent="0.15">
      <c r="C1925" s="362">
        <f t="shared" si="132"/>
        <v>1864</v>
      </c>
      <c r="D1925" s="47" t="str">
        <f t="shared" si="129"/>
        <v/>
      </c>
      <c r="E1925" s="526"/>
      <c r="F1925" s="447"/>
      <c r="G1925" s="345"/>
      <c r="H1925" s="447"/>
      <c r="I1925" s="411"/>
      <c r="J1925" s="15" t="s">
        <v>589</v>
      </c>
      <c r="K1925" s="15" t="s">
        <v>589</v>
      </c>
      <c r="L1925" s="408" t="str">
        <f t="shared" si="131"/>
        <v/>
      </c>
      <c r="M1925" s="459" t="str">
        <f t="shared" si="130"/>
        <v/>
      </c>
      <c r="N1925" s="344"/>
      <c r="O1925" s="344"/>
      <c r="P1925" s="82"/>
    </row>
    <row r="1926" spans="3:16" ht="14.25" customHeight="1" x14ac:dyDescent="0.15">
      <c r="C1926" s="362">
        <f t="shared" si="132"/>
        <v>1865</v>
      </c>
      <c r="D1926" s="47" t="str">
        <f t="shared" si="129"/>
        <v/>
      </c>
      <c r="E1926" s="526"/>
      <c r="F1926" s="447"/>
      <c r="G1926" s="345"/>
      <c r="H1926" s="447"/>
      <c r="I1926" s="411"/>
      <c r="J1926" s="15" t="s">
        <v>589</v>
      </c>
      <c r="K1926" s="15" t="s">
        <v>589</v>
      </c>
      <c r="L1926" s="408" t="str">
        <f t="shared" si="131"/>
        <v/>
      </c>
      <c r="M1926" s="459" t="str">
        <f t="shared" si="130"/>
        <v/>
      </c>
      <c r="N1926" s="344"/>
      <c r="O1926" s="344"/>
      <c r="P1926" s="82"/>
    </row>
    <row r="1927" spans="3:16" ht="14.25" customHeight="1" x14ac:dyDescent="0.15">
      <c r="C1927" s="362">
        <f t="shared" si="132"/>
        <v>1866</v>
      </c>
      <c r="D1927" s="47" t="str">
        <f t="shared" si="129"/>
        <v/>
      </c>
      <c r="E1927" s="526"/>
      <c r="F1927" s="447"/>
      <c r="G1927" s="345"/>
      <c r="H1927" s="447"/>
      <c r="I1927" s="411"/>
      <c r="J1927" s="15" t="s">
        <v>589</v>
      </c>
      <c r="K1927" s="15" t="s">
        <v>589</v>
      </c>
      <c r="L1927" s="408" t="str">
        <f t="shared" si="131"/>
        <v/>
      </c>
      <c r="M1927" s="459" t="str">
        <f t="shared" si="130"/>
        <v/>
      </c>
      <c r="N1927" s="344"/>
      <c r="O1927" s="344"/>
      <c r="P1927" s="82"/>
    </row>
    <row r="1928" spans="3:16" ht="14.25" customHeight="1" x14ac:dyDescent="0.15">
      <c r="C1928" s="362">
        <f t="shared" si="132"/>
        <v>1867</v>
      </c>
      <c r="D1928" s="47" t="str">
        <f t="shared" si="129"/>
        <v/>
      </c>
      <c r="E1928" s="526"/>
      <c r="F1928" s="447"/>
      <c r="G1928" s="345"/>
      <c r="H1928" s="447"/>
      <c r="I1928" s="411"/>
      <c r="J1928" s="15" t="s">
        <v>589</v>
      </c>
      <c r="K1928" s="15" t="s">
        <v>589</v>
      </c>
      <c r="L1928" s="408" t="str">
        <f t="shared" si="131"/>
        <v/>
      </c>
      <c r="M1928" s="459" t="str">
        <f t="shared" si="130"/>
        <v/>
      </c>
      <c r="N1928" s="344"/>
      <c r="O1928" s="344"/>
      <c r="P1928" s="82"/>
    </row>
    <row r="1929" spans="3:16" ht="14.25" customHeight="1" x14ac:dyDescent="0.15">
      <c r="C1929" s="362">
        <f t="shared" si="132"/>
        <v>1868</v>
      </c>
      <c r="D1929" s="47" t="str">
        <f t="shared" si="129"/>
        <v/>
      </c>
      <c r="E1929" s="526"/>
      <c r="F1929" s="447"/>
      <c r="G1929" s="345"/>
      <c r="H1929" s="447"/>
      <c r="I1929" s="411"/>
      <c r="J1929" s="15" t="s">
        <v>589</v>
      </c>
      <c r="K1929" s="15" t="s">
        <v>589</v>
      </c>
      <c r="L1929" s="408" t="str">
        <f t="shared" si="131"/>
        <v/>
      </c>
      <c r="M1929" s="459" t="str">
        <f t="shared" si="130"/>
        <v/>
      </c>
      <c r="N1929" s="344"/>
      <c r="O1929" s="344"/>
      <c r="P1929" s="82"/>
    </row>
    <row r="1930" spans="3:16" ht="14.25" customHeight="1" x14ac:dyDescent="0.15">
      <c r="C1930" s="362">
        <f t="shared" si="132"/>
        <v>1869</v>
      </c>
      <c r="D1930" s="47" t="str">
        <f t="shared" si="129"/>
        <v/>
      </c>
      <c r="E1930" s="526"/>
      <c r="F1930" s="447"/>
      <c r="G1930" s="345"/>
      <c r="H1930" s="447"/>
      <c r="I1930" s="411"/>
      <c r="J1930" s="15" t="s">
        <v>589</v>
      </c>
      <c r="K1930" s="15" t="s">
        <v>589</v>
      </c>
      <c r="L1930" s="408" t="str">
        <f t="shared" si="131"/>
        <v/>
      </c>
      <c r="M1930" s="459" t="str">
        <f t="shared" si="130"/>
        <v/>
      </c>
      <c r="N1930" s="344"/>
      <c r="O1930" s="344"/>
      <c r="P1930" s="82"/>
    </row>
    <row r="1931" spans="3:16" ht="14.25" customHeight="1" x14ac:dyDescent="0.15">
      <c r="C1931" s="362">
        <f t="shared" si="132"/>
        <v>1870</v>
      </c>
      <c r="D1931" s="47" t="str">
        <f t="shared" si="129"/>
        <v/>
      </c>
      <c r="E1931" s="526"/>
      <c r="F1931" s="447"/>
      <c r="G1931" s="345"/>
      <c r="H1931" s="447"/>
      <c r="I1931" s="411"/>
      <c r="J1931" s="15" t="s">
        <v>589</v>
      </c>
      <c r="K1931" s="15" t="s">
        <v>589</v>
      </c>
      <c r="L1931" s="408" t="str">
        <f t="shared" si="131"/>
        <v/>
      </c>
      <c r="M1931" s="459" t="str">
        <f t="shared" si="130"/>
        <v/>
      </c>
      <c r="N1931" s="344"/>
      <c r="O1931" s="344"/>
      <c r="P1931" s="82"/>
    </row>
    <row r="1932" spans="3:16" ht="14.25" customHeight="1" x14ac:dyDescent="0.15">
      <c r="C1932" s="362">
        <f t="shared" si="132"/>
        <v>1871</v>
      </c>
      <c r="D1932" s="47" t="str">
        <f t="shared" si="129"/>
        <v/>
      </c>
      <c r="E1932" s="526"/>
      <c r="F1932" s="447"/>
      <c r="G1932" s="345"/>
      <c r="H1932" s="447"/>
      <c r="I1932" s="411"/>
      <c r="J1932" s="15" t="s">
        <v>589</v>
      </c>
      <c r="K1932" s="15" t="s">
        <v>589</v>
      </c>
      <c r="L1932" s="408" t="str">
        <f t="shared" si="131"/>
        <v/>
      </c>
      <c r="M1932" s="459" t="str">
        <f t="shared" si="130"/>
        <v/>
      </c>
      <c r="N1932" s="344"/>
      <c r="O1932" s="344"/>
      <c r="P1932" s="82"/>
    </row>
    <row r="1933" spans="3:16" ht="14.25" customHeight="1" x14ac:dyDescent="0.15">
      <c r="C1933" s="362">
        <f t="shared" si="132"/>
        <v>1872</v>
      </c>
      <c r="D1933" s="47" t="str">
        <f t="shared" si="129"/>
        <v/>
      </c>
      <c r="E1933" s="526"/>
      <c r="F1933" s="447"/>
      <c r="G1933" s="345"/>
      <c r="H1933" s="447"/>
      <c r="I1933" s="411"/>
      <c r="J1933" s="15" t="s">
        <v>589</v>
      </c>
      <c r="K1933" s="15" t="s">
        <v>589</v>
      </c>
      <c r="L1933" s="408" t="str">
        <f t="shared" si="131"/>
        <v/>
      </c>
      <c r="M1933" s="459" t="str">
        <f t="shared" si="130"/>
        <v/>
      </c>
      <c r="N1933" s="344"/>
      <c r="O1933" s="344"/>
      <c r="P1933" s="82"/>
    </row>
    <row r="1934" spans="3:16" ht="14.25" customHeight="1" x14ac:dyDescent="0.15">
      <c r="C1934" s="362">
        <f t="shared" si="132"/>
        <v>1873</v>
      </c>
      <c r="D1934" s="47" t="str">
        <f t="shared" si="129"/>
        <v/>
      </c>
      <c r="E1934" s="526"/>
      <c r="F1934" s="447"/>
      <c r="G1934" s="345"/>
      <c r="H1934" s="447"/>
      <c r="I1934" s="411"/>
      <c r="J1934" s="15" t="s">
        <v>589</v>
      </c>
      <c r="K1934" s="15" t="s">
        <v>589</v>
      </c>
      <c r="L1934" s="408" t="str">
        <f t="shared" si="131"/>
        <v/>
      </c>
      <c r="M1934" s="459" t="str">
        <f t="shared" si="130"/>
        <v/>
      </c>
      <c r="N1934" s="344"/>
      <c r="O1934" s="344"/>
      <c r="P1934" s="82"/>
    </row>
    <row r="1935" spans="3:16" ht="14.25" customHeight="1" x14ac:dyDescent="0.15">
      <c r="C1935" s="362">
        <f t="shared" si="132"/>
        <v>1874</v>
      </c>
      <c r="D1935" s="47" t="str">
        <f t="shared" si="129"/>
        <v/>
      </c>
      <c r="E1935" s="526"/>
      <c r="F1935" s="447"/>
      <c r="G1935" s="345"/>
      <c r="H1935" s="447"/>
      <c r="I1935" s="411"/>
      <c r="J1935" s="15" t="s">
        <v>589</v>
      </c>
      <c r="K1935" s="15" t="s">
        <v>589</v>
      </c>
      <c r="L1935" s="408" t="str">
        <f t="shared" ref="L1935:L1993" si="133">IF(K1935="","",J1935*K1935)</f>
        <v/>
      </c>
      <c r="M1935" s="459" t="str">
        <f t="shared" si="130"/>
        <v/>
      </c>
      <c r="N1935" s="344"/>
      <c r="O1935" s="344"/>
      <c r="P1935" s="82"/>
    </row>
    <row r="1936" spans="3:16" ht="14.25" customHeight="1" x14ac:dyDescent="0.15">
      <c r="C1936" s="362">
        <f t="shared" si="132"/>
        <v>1875</v>
      </c>
      <c r="D1936" s="47" t="str">
        <f t="shared" si="129"/>
        <v/>
      </c>
      <c r="E1936" s="526"/>
      <c r="F1936" s="447"/>
      <c r="G1936" s="345"/>
      <c r="H1936" s="447"/>
      <c r="I1936" s="411"/>
      <c r="J1936" s="15" t="s">
        <v>589</v>
      </c>
      <c r="K1936" s="15" t="s">
        <v>589</v>
      </c>
      <c r="L1936" s="408" t="str">
        <f t="shared" si="133"/>
        <v/>
      </c>
      <c r="M1936" s="459" t="str">
        <f t="shared" si="130"/>
        <v/>
      </c>
      <c r="N1936" s="344"/>
      <c r="O1936" s="344"/>
      <c r="P1936" s="82"/>
    </row>
    <row r="1937" spans="3:16" ht="14.25" customHeight="1" x14ac:dyDescent="0.15">
      <c r="C1937" s="362">
        <f t="shared" si="132"/>
        <v>1876</v>
      </c>
      <c r="D1937" s="47" t="str">
        <f t="shared" si="129"/>
        <v/>
      </c>
      <c r="E1937" s="526"/>
      <c r="F1937" s="447"/>
      <c r="G1937" s="345"/>
      <c r="H1937" s="447"/>
      <c r="I1937" s="411"/>
      <c r="J1937" s="15" t="s">
        <v>589</v>
      </c>
      <c r="K1937" s="15" t="s">
        <v>589</v>
      </c>
      <c r="L1937" s="408" t="str">
        <f t="shared" si="133"/>
        <v/>
      </c>
      <c r="M1937" s="459" t="str">
        <f t="shared" si="130"/>
        <v/>
      </c>
      <c r="N1937" s="344"/>
      <c r="O1937" s="344"/>
      <c r="P1937" s="82"/>
    </row>
    <row r="1938" spans="3:16" ht="14.25" customHeight="1" x14ac:dyDescent="0.15">
      <c r="C1938" s="362">
        <f t="shared" si="132"/>
        <v>1877</v>
      </c>
      <c r="D1938" s="47" t="str">
        <f t="shared" si="129"/>
        <v/>
      </c>
      <c r="E1938" s="526"/>
      <c r="F1938" s="447"/>
      <c r="G1938" s="345"/>
      <c r="H1938" s="447"/>
      <c r="I1938" s="411"/>
      <c r="J1938" s="15" t="s">
        <v>589</v>
      </c>
      <c r="K1938" s="15" t="s">
        <v>589</v>
      </c>
      <c r="L1938" s="408" t="str">
        <f t="shared" si="133"/>
        <v/>
      </c>
      <c r="M1938" s="459" t="str">
        <f t="shared" si="130"/>
        <v/>
      </c>
      <c r="N1938" s="344"/>
      <c r="O1938" s="344"/>
      <c r="P1938" s="82"/>
    </row>
    <row r="1939" spans="3:16" ht="14.25" customHeight="1" x14ac:dyDescent="0.15">
      <c r="C1939" s="362">
        <f t="shared" si="132"/>
        <v>1878</v>
      </c>
      <c r="D1939" s="47" t="str">
        <f t="shared" si="129"/>
        <v/>
      </c>
      <c r="E1939" s="526"/>
      <c r="F1939" s="447"/>
      <c r="G1939" s="345"/>
      <c r="H1939" s="447"/>
      <c r="I1939" s="411"/>
      <c r="J1939" s="15" t="s">
        <v>589</v>
      </c>
      <c r="K1939" s="15" t="s">
        <v>589</v>
      </c>
      <c r="L1939" s="408" t="str">
        <f t="shared" si="133"/>
        <v/>
      </c>
      <c r="M1939" s="459" t="str">
        <f t="shared" si="130"/>
        <v/>
      </c>
      <c r="N1939" s="344"/>
      <c r="O1939" s="344"/>
      <c r="P1939" s="82"/>
    </row>
    <row r="1940" spans="3:16" ht="14.25" customHeight="1" x14ac:dyDescent="0.15">
      <c r="C1940" s="362">
        <f t="shared" si="132"/>
        <v>1879</v>
      </c>
      <c r="D1940" s="47" t="str">
        <f t="shared" si="129"/>
        <v/>
      </c>
      <c r="E1940" s="526"/>
      <c r="F1940" s="447"/>
      <c r="G1940" s="345"/>
      <c r="H1940" s="447"/>
      <c r="I1940" s="411"/>
      <c r="J1940" s="15" t="s">
        <v>589</v>
      </c>
      <c r="K1940" s="15" t="s">
        <v>589</v>
      </c>
      <c r="L1940" s="408" t="str">
        <f t="shared" si="133"/>
        <v/>
      </c>
      <c r="M1940" s="459" t="str">
        <f t="shared" si="130"/>
        <v/>
      </c>
      <c r="N1940" s="344"/>
      <c r="O1940" s="344"/>
      <c r="P1940" s="82"/>
    </row>
    <row r="1941" spans="3:16" ht="14.25" customHeight="1" x14ac:dyDescent="0.15">
      <c r="C1941" s="362">
        <f t="shared" si="132"/>
        <v>1880</v>
      </c>
      <c r="D1941" s="47" t="str">
        <f t="shared" si="129"/>
        <v/>
      </c>
      <c r="E1941" s="526"/>
      <c r="F1941" s="447"/>
      <c r="G1941" s="345"/>
      <c r="H1941" s="447"/>
      <c r="I1941" s="411"/>
      <c r="J1941" s="15" t="s">
        <v>589</v>
      </c>
      <c r="K1941" s="15" t="s">
        <v>589</v>
      </c>
      <c r="L1941" s="408" t="str">
        <f t="shared" si="133"/>
        <v/>
      </c>
      <c r="M1941" s="459" t="str">
        <f t="shared" si="130"/>
        <v/>
      </c>
      <c r="N1941" s="344"/>
      <c r="O1941" s="344"/>
      <c r="P1941" s="82"/>
    </row>
    <row r="1942" spans="3:16" ht="14.25" customHeight="1" x14ac:dyDescent="0.15">
      <c r="C1942" s="362">
        <f t="shared" si="132"/>
        <v>1881</v>
      </c>
      <c r="D1942" s="47" t="str">
        <f t="shared" si="129"/>
        <v/>
      </c>
      <c r="E1942" s="526"/>
      <c r="F1942" s="447"/>
      <c r="G1942" s="345"/>
      <c r="H1942" s="447"/>
      <c r="I1942" s="411"/>
      <c r="J1942" s="15" t="s">
        <v>589</v>
      </c>
      <c r="K1942" s="15" t="s">
        <v>589</v>
      </c>
      <c r="L1942" s="408" t="str">
        <f t="shared" si="133"/>
        <v/>
      </c>
      <c r="M1942" s="459" t="str">
        <f t="shared" si="130"/>
        <v/>
      </c>
      <c r="N1942" s="344"/>
      <c r="O1942" s="344"/>
      <c r="P1942" s="82"/>
    </row>
    <row r="1943" spans="3:16" ht="14.25" customHeight="1" x14ac:dyDescent="0.15">
      <c r="C1943" s="362">
        <f t="shared" si="132"/>
        <v>1882</v>
      </c>
      <c r="D1943" s="47" t="str">
        <f t="shared" si="129"/>
        <v/>
      </c>
      <c r="E1943" s="526"/>
      <c r="F1943" s="447"/>
      <c r="G1943" s="345"/>
      <c r="H1943" s="447"/>
      <c r="I1943" s="411"/>
      <c r="J1943" s="15" t="s">
        <v>589</v>
      </c>
      <c r="K1943" s="15" t="s">
        <v>589</v>
      </c>
      <c r="L1943" s="408" t="str">
        <f t="shared" si="133"/>
        <v/>
      </c>
      <c r="M1943" s="459" t="str">
        <f t="shared" si="130"/>
        <v/>
      </c>
      <c r="N1943" s="344"/>
      <c r="O1943" s="344"/>
      <c r="P1943" s="82"/>
    </row>
    <row r="1944" spans="3:16" ht="14.25" customHeight="1" x14ac:dyDescent="0.15">
      <c r="C1944" s="362">
        <f t="shared" si="132"/>
        <v>1883</v>
      </c>
      <c r="D1944" s="47" t="str">
        <f t="shared" si="129"/>
        <v/>
      </c>
      <c r="E1944" s="526"/>
      <c r="F1944" s="447"/>
      <c r="G1944" s="345"/>
      <c r="H1944" s="447"/>
      <c r="I1944" s="411"/>
      <c r="J1944" s="15" t="s">
        <v>589</v>
      </c>
      <c r="K1944" s="15" t="s">
        <v>589</v>
      </c>
      <c r="L1944" s="408" t="str">
        <f t="shared" si="133"/>
        <v/>
      </c>
      <c r="M1944" s="459" t="str">
        <f t="shared" si="130"/>
        <v/>
      </c>
      <c r="N1944" s="344"/>
      <c r="O1944" s="344"/>
      <c r="P1944" s="82"/>
    </row>
    <row r="1945" spans="3:16" ht="14.25" customHeight="1" x14ac:dyDescent="0.15">
      <c r="C1945" s="362">
        <f t="shared" si="132"/>
        <v>1884</v>
      </c>
      <c r="D1945" s="47" t="str">
        <f t="shared" si="129"/>
        <v/>
      </c>
      <c r="E1945" s="526"/>
      <c r="F1945" s="447"/>
      <c r="G1945" s="345"/>
      <c r="H1945" s="447"/>
      <c r="I1945" s="411"/>
      <c r="J1945" s="15" t="s">
        <v>589</v>
      </c>
      <c r="K1945" s="15" t="s">
        <v>589</v>
      </c>
      <c r="L1945" s="408" t="str">
        <f t="shared" si="133"/>
        <v/>
      </c>
      <c r="M1945" s="459" t="str">
        <f t="shared" si="130"/>
        <v/>
      </c>
      <c r="N1945" s="344"/>
      <c r="O1945" s="344"/>
      <c r="P1945" s="82"/>
    </row>
    <row r="1946" spans="3:16" ht="14.25" customHeight="1" x14ac:dyDescent="0.15">
      <c r="C1946" s="362">
        <f t="shared" si="132"/>
        <v>1885</v>
      </c>
      <c r="D1946" s="47" t="str">
        <f t="shared" si="129"/>
        <v/>
      </c>
      <c r="E1946" s="526"/>
      <c r="F1946" s="447"/>
      <c r="G1946" s="345"/>
      <c r="H1946" s="447"/>
      <c r="I1946" s="411"/>
      <c r="J1946" s="15" t="s">
        <v>589</v>
      </c>
      <c r="K1946" s="15" t="s">
        <v>589</v>
      </c>
      <c r="L1946" s="408" t="str">
        <f t="shared" si="133"/>
        <v/>
      </c>
      <c r="M1946" s="459" t="str">
        <f t="shared" si="130"/>
        <v/>
      </c>
      <c r="N1946" s="344"/>
      <c r="O1946" s="344"/>
      <c r="P1946" s="82"/>
    </row>
    <row r="1947" spans="3:16" ht="14.25" customHeight="1" x14ac:dyDescent="0.15">
      <c r="C1947" s="362">
        <f t="shared" si="132"/>
        <v>1886</v>
      </c>
      <c r="D1947" s="47" t="str">
        <f t="shared" si="129"/>
        <v/>
      </c>
      <c r="E1947" s="526"/>
      <c r="F1947" s="447"/>
      <c r="G1947" s="345"/>
      <c r="H1947" s="447"/>
      <c r="I1947" s="411"/>
      <c r="J1947" s="15" t="s">
        <v>589</v>
      </c>
      <c r="K1947" s="15" t="s">
        <v>589</v>
      </c>
      <c r="L1947" s="408" t="str">
        <f t="shared" si="133"/>
        <v/>
      </c>
      <c r="M1947" s="459" t="str">
        <f t="shared" si="130"/>
        <v/>
      </c>
      <c r="N1947" s="344"/>
      <c r="O1947" s="344"/>
      <c r="P1947" s="82"/>
    </row>
    <row r="1948" spans="3:16" ht="14.25" customHeight="1" x14ac:dyDescent="0.15">
      <c r="C1948" s="362">
        <f t="shared" si="132"/>
        <v>1887</v>
      </c>
      <c r="D1948" s="47" t="str">
        <f t="shared" si="129"/>
        <v/>
      </c>
      <c r="E1948" s="526"/>
      <c r="F1948" s="447"/>
      <c r="G1948" s="345"/>
      <c r="H1948" s="447"/>
      <c r="I1948" s="411"/>
      <c r="J1948" s="15" t="s">
        <v>589</v>
      </c>
      <c r="K1948" s="15" t="s">
        <v>589</v>
      </c>
      <c r="L1948" s="408" t="str">
        <f t="shared" si="133"/>
        <v/>
      </c>
      <c r="M1948" s="459" t="str">
        <f t="shared" si="130"/>
        <v/>
      </c>
      <c r="N1948" s="344"/>
      <c r="O1948" s="344"/>
      <c r="P1948" s="82"/>
    </row>
    <row r="1949" spans="3:16" ht="14.25" customHeight="1" x14ac:dyDescent="0.15">
      <c r="C1949" s="362">
        <f t="shared" si="132"/>
        <v>1888</v>
      </c>
      <c r="D1949" s="47" t="str">
        <f t="shared" si="129"/>
        <v/>
      </c>
      <c r="E1949" s="526"/>
      <c r="F1949" s="447"/>
      <c r="G1949" s="345"/>
      <c r="H1949" s="447"/>
      <c r="I1949" s="411"/>
      <c r="J1949" s="15" t="s">
        <v>589</v>
      </c>
      <c r="K1949" s="15" t="s">
        <v>589</v>
      </c>
      <c r="L1949" s="408" t="str">
        <f t="shared" si="133"/>
        <v/>
      </c>
      <c r="M1949" s="459" t="str">
        <f t="shared" si="130"/>
        <v/>
      </c>
      <c r="N1949" s="344"/>
      <c r="O1949" s="344"/>
      <c r="P1949" s="82"/>
    </row>
    <row r="1950" spans="3:16" ht="14.25" customHeight="1" x14ac:dyDescent="0.15">
      <c r="C1950" s="362">
        <f t="shared" si="132"/>
        <v>1889</v>
      </c>
      <c r="D1950" s="47" t="str">
        <f t="shared" si="129"/>
        <v/>
      </c>
      <c r="E1950" s="526"/>
      <c r="F1950" s="447"/>
      <c r="G1950" s="345"/>
      <c r="H1950" s="447"/>
      <c r="I1950" s="411"/>
      <c r="J1950" s="15" t="s">
        <v>589</v>
      </c>
      <c r="K1950" s="15" t="s">
        <v>589</v>
      </c>
      <c r="L1950" s="408" t="str">
        <f t="shared" si="133"/>
        <v/>
      </c>
      <c r="M1950" s="459" t="str">
        <f t="shared" si="130"/>
        <v/>
      </c>
      <c r="N1950" s="344"/>
      <c r="O1950" s="344"/>
      <c r="P1950" s="82"/>
    </row>
    <row r="1951" spans="3:16" ht="14.25" customHeight="1" x14ac:dyDescent="0.15">
      <c r="C1951" s="362">
        <f t="shared" si="132"/>
        <v>1890</v>
      </c>
      <c r="D1951" s="47" t="str">
        <f t="shared" si="129"/>
        <v/>
      </c>
      <c r="E1951" s="526"/>
      <c r="F1951" s="447"/>
      <c r="G1951" s="345"/>
      <c r="H1951" s="447"/>
      <c r="I1951" s="411"/>
      <c r="J1951" s="15" t="s">
        <v>589</v>
      </c>
      <c r="K1951" s="15" t="s">
        <v>589</v>
      </c>
      <c r="L1951" s="408" t="str">
        <f t="shared" si="133"/>
        <v/>
      </c>
      <c r="M1951" s="459" t="str">
        <f t="shared" si="130"/>
        <v/>
      </c>
      <c r="N1951" s="344"/>
      <c r="O1951" s="344"/>
      <c r="P1951" s="82"/>
    </row>
    <row r="1952" spans="3:16" ht="14.25" customHeight="1" x14ac:dyDescent="0.15">
      <c r="C1952" s="362">
        <f t="shared" si="132"/>
        <v>1891</v>
      </c>
      <c r="D1952" s="47" t="str">
        <f t="shared" si="129"/>
        <v/>
      </c>
      <c r="E1952" s="526"/>
      <c r="F1952" s="447"/>
      <c r="G1952" s="345"/>
      <c r="H1952" s="447"/>
      <c r="I1952" s="411"/>
      <c r="J1952" s="15" t="s">
        <v>589</v>
      </c>
      <c r="K1952" s="15" t="s">
        <v>589</v>
      </c>
      <c r="L1952" s="408" t="str">
        <f t="shared" si="133"/>
        <v/>
      </c>
      <c r="M1952" s="459" t="str">
        <f t="shared" si="130"/>
        <v/>
      </c>
      <c r="N1952" s="344"/>
      <c r="O1952" s="344"/>
      <c r="P1952" s="82"/>
    </row>
    <row r="1953" spans="3:16" ht="14.25" customHeight="1" x14ac:dyDescent="0.15">
      <c r="C1953" s="362">
        <f t="shared" si="132"/>
        <v>1892</v>
      </c>
      <c r="D1953" s="47" t="str">
        <f t="shared" si="129"/>
        <v/>
      </c>
      <c r="E1953" s="526"/>
      <c r="F1953" s="447"/>
      <c r="G1953" s="345"/>
      <c r="H1953" s="447"/>
      <c r="I1953" s="411"/>
      <c r="J1953" s="15" t="s">
        <v>589</v>
      </c>
      <c r="K1953" s="15" t="s">
        <v>589</v>
      </c>
      <c r="L1953" s="408" t="str">
        <f t="shared" si="133"/>
        <v/>
      </c>
      <c r="M1953" s="459" t="str">
        <f t="shared" si="130"/>
        <v/>
      </c>
      <c r="N1953" s="344"/>
      <c r="O1953" s="344"/>
      <c r="P1953" s="82"/>
    </row>
    <row r="1954" spans="3:16" ht="14.25" customHeight="1" x14ac:dyDescent="0.15">
      <c r="C1954" s="362">
        <f t="shared" si="132"/>
        <v>1893</v>
      </c>
      <c r="D1954" s="47" t="str">
        <f t="shared" si="129"/>
        <v/>
      </c>
      <c r="E1954" s="526"/>
      <c r="F1954" s="447"/>
      <c r="G1954" s="345"/>
      <c r="H1954" s="447"/>
      <c r="I1954" s="411"/>
      <c r="J1954" s="15" t="s">
        <v>589</v>
      </c>
      <c r="K1954" s="15" t="s">
        <v>589</v>
      </c>
      <c r="L1954" s="408" t="str">
        <f t="shared" si="133"/>
        <v/>
      </c>
      <c r="M1954" s="459" t="str">
        <f t="shared" si="130"/>
        <v/>
      </c>
      <c r="N1954" s="344"/>
      <c r="O1954" s="344"/>
      <c r="P1954" s="82"/>
    </row>
    <row r="1955" spans="3:16" ht="14.25" customHeight="1" x14ac:dyDescent="0.15">
      <c r="C1955" s="362">
        <f t="shared" si="132"/>
        <v>1894</v>
      </c>
      <c r="D1955" s="47" t="str">
        <f t="shared" ref="D1955:D1994" si="134">IF(E1955="","",IF(E1955&lt;=$W$2,"○",""))</f>
        <v/>
      </c>
      <c r="E1955" s="526"/>
      <c r="F1955" s="447"/>
      <c r="G1955" s="345"/>
      <c r="H1955" s="447"/>
      <c r="I1955" s="411"/>
      <c r="J1955" s="15" t="s">
        <v>589</v>
      </c>
      <c r="K1955" s="15" t="s">
        <v>589</v>
      </c>
      <c r="L1955" s="408" t="str">
        <f t="shared" si="133"/>
        <v/>
      </c>
      <c r="M1955" s="459" t="str">
        <f t="shared" ref="M1955:M1994" si="135">IF(I1955="","",IF(HLOOKUP(I1955,$U$5:$AI$7,2,FALSE)&gt;=0.8,"○",""))</f>
        <v/>
      </c>
      <c r="N1955" s="344"/>
      <c r="O1955" s="344"/>
      <c r="P1955" s="82"/>
    </row>
    <row r="1956" spans="3:16" ht="14.25" customHeight="1" x14ac:dyDescent="0.15">
      <c r="C1956" s="362">
        <f t="shared" si="132"/>
        <v>1895</v>
      </c>
      <c r="D1956" s="47" t="str">
        <f t="shared" si="134"/>
        <v/>
      </c>
      <c r="E1956" s="526"/>
      <c r="F1956" s="447"/>
      <c r="G1956" s="345"/>
      <c r="H1956" s="447"/>
      <c r="I1956" s="411"/>
      <c r="J1956" s="15" t="s">
        <v>589</v>
      </c>
      <c r="K1956" s="15" t="s">
        <v>589</v>
      </c>
      <c r="L1956" s="408" t="str">
        <f t="shared" si="133"/>
        <v/>
      </c>
      <c r="M1956" s="459" t="str">
        <f t="shared" si="135"/>
        <v/>
      </c>
      <c r="N1956" s="344"/>
      <c r="O1956" s="344"/>
      <c r="P1956" s="82"/>
    </row>
    <row r="1957" spans="3:16" ht="14.25" customHeight="1" x14ac:dyDescent="0.15">
      <c r="C1957" s="362">
        <f t="shared" si="132"/>
        <v>1896</v>
      </c>
      <c r="D1957" s="47" t="str">
        <f t="shared" si="134"/>
        <v/>
      </c>
      <c r="E1957" s="526"/>
      <c r="F1957" s="447"/>
      <c r="G1957" s="345"/>
      <c r="H1957" s="447"/>
      <c r="I1957" s="411"/>
      <c r="J1957" s="15" t="s">
        <v>589</v>
      </c>
      <c r="K1957" s="15" t="s">
        <v>589</v>
      </c>
      <c r="L1957" s="408" t="str">
        <f t="shared" si="133"/>
        <v/>
      </c>
      <c r="M1957" s="459" t="str">
        <f t="shared" si="135"/>
        <v/>
      </c>
      <c r="N1957" s="344"/>
      <c r="O1957" s="344"/>
      <c r="P1957" s="82"/>
    </row>
    <row r="1958" spans="3:16" ht="14.25" customHeight="1" x14ac:dyDescent="0.15">
      <c r="C1958" s="362">
        <f t="shared" si="132"/>
        <v>1897</v>
      </c>
      <c r="D1958" s="47" t="str">
        <f t="shared" si="134"/>
        <v/>
      </c>
      <c r="E1958" s="526"/>
      <c r="F1958" s="447"/>
      <c r="G1958" s="345"/>
      <c r="H1958" s="447"/>
      <c r="I1958" s="411"/>
      <c r="J1958" s="15" t="s">
        <v>589</v>
      </c>
      <c r="K1958" s="15" t="s">
        <v>589</v>
      </c>
      <c r="L1958" s="408" t="str">
        <f t="shared" si="133"/>
        <v/>
      </c>
      <c r="M1958" s="459" t="str">
        <f t="shared" si="135"/>
        <v/>
      </c>
      <c r="N1958" s="344"/>
      <c r="O1958" s="344"/>
      <c r="P1958" s="82"/>
    </row>
    <row r="1959" spans="3:16" ht="14.25" customHeight="1" x14ac:dyDescent="0.15">
      <c r="C1959" s="362">
        <f t="shared" si="132"/>
        <v>1898</v>
      </c>
      <c r="D1959" s="47" t="str">
        <f t="shared" si="134"/>
        <v/>
      </c>
      <c r="E1959" s="526"/>
      <c r="F1959" s="447"/>
      <c r="G1959" s="345"/>
      <c r="H1959" s="447"/>
      <c r="I1959" s="411"/>
      <c r="J1959" s="15" t="s">
        <v>589</v>
      </c>
      <c r="K1959" s="15" t="s">
        <v>589</v>
      </c>
      <c r="L1959" s="408" t="str">
        <f t="shared" si="133"/>
        <v/>
      </c>
      <c r="M1959" s="459" t="str">
        <f t="shared" si="135"/>
        <v/>
      </c>
      <c r="N1959" s="344"/>
      <c r="O1959" s="344"/>
      <c r="P1959" s="82"/>
    </row>
    <row r="1960" spans="3:16" ht="14.25" customHeight="1" x14ac:dyDescent="0.15">
      <c r="C1960" s="362">
        <f t="shared" si="132"/>
        <v>1899</v>
      </c>
      <c r="D1960" s="47" t="str">
        <f t="shared" si="134"/>
        <v/>
      </c>
      <c r="E1960" s="526"/>
      <c r="F1960" s="447"/>
      <c r="G1960" s="345"/>
      <c r="H1960" s="447"/>
      <c r="I1960" s="411"/>
      <c r="J1960" s="15" t="s">
        <v>589</v>
      </c>
      <c r="K1960" s="15" t="s">
        <v>589</v>
      </c>
      <c r="L1960" s="408" t="str">
        <f t="shared" si="133"/>
        <v/>
      </c>
      <c r="M1960" s="459" t="str">
        <f t="shared" si="135"/>
        <v/>
      </c>
      <c r="N1960" s="344"/>
      <c r="O1960" s="344"/>
      <c r="P1960" s="82"/>
    </row>
    <row r="1961" spans="3:16" ht="14.25" customHeight="1" x14ac:dyDescent="0.15">
      <c r="C1961" s="362">
        <f t="shared" si="132"/>
        <v>1900</v>
      </c>
      <c r="D1961" s="47" t="str">
        <f t="shared" si="134"/>
        <v/>
      </c>
      <c r="E1961" s="526"/>
      <c r="F1961" s="447"/>
      <c r="G1961" s="345"/>
      <c r="H1961" s="447"/>
      <c r="I1961" s="411"/>
      <c r="J1961" s="15" t="s">
        <v>589</v>
      </c>
      <c r="K1961" s="15" t="s">
        <v>589</v>
      </c>
      <c r="L1961" s="408" t="str">
        <f t="shared" si="133"/>
        <v/>
      </c>
      <c r="M1961" s="459" t="str">
        <f t="shared" si="135"/>
        <v/>
      </c>
      <c r="N1961" s="344"/>
      <c r="O1961" s="344"/>
      <c r="P1961" s="82"/>
    </row>
    <row r="1962" spans="3:16" ht="14.25" customHeight="1" x14ac:dyDescent="0.15">
      <c r="C1962" s="362">
        <f t="shared" si="132"/>
        <v>1901</v>
      </c>
      <c r="D1962" s="47" t="str">
        <f t="shared" si="134"/>
        <v/>
      </c>
      <c r="E1962" s="526"/>
      <c r="F1962" s="447"/>
      <c r="G1962" s="345"/>
      <c r="H1962" s="447"/>
      <c r="I1962" s="411"/>
      <c r="J1962" s="15" t="s">
        <v>589</v>
      </c>
      <c r="K1962" s="15" t="s">
        <v>589</v>
      </c>
      <c r="L1962" s="408" t="str">
        <f t="shared" si="133"/>
        <v/>
      </c>
      <c r="M1962" s="459" t="str">
        <f t="shared" si="135"/>
        <v/>
      </c>
      <c r="N1962" s="344"/>
      <c r="O1962" s="344"/>
      <c r="P1962" s="82"/>
    </row>
    <row r="1963" spans="3:16" ht="14.25" customHeight="1" x14ac:dyDescent="0.15">
      <c r="C1963" s="362">
        <f t="shared" si="132"/>
        <v>1902</v>
      </c>
      <c r="D1963" s="47" t="str">
        <f t="shared" si="134"/>
        <v/>
      </c>
      <c r="E1963" s="526"/>
      <c r="F1963" s="447"/>
      <c r="G1963" s="345"/>
      <c r="H1963" s="447"/>
      <c r="I1963" s="411"/>
      <c r="J1963" s="15" t="s">
        <v>589</v>
      </c>
      <c r="K1963" s="15" t="s">
        <v>589</v>
      </c>
      <c r="L1963" s="408" t="str">
        <f t="shared" si="133"/>
        <v/>
      </c>
      <c r="M1963" s="459" t="str">
        <f t="shared" si="135"/>
        <v/>
      </c>
      <c r="N1963" s="344"/>
      <c r="O1963" s="344"/>
      <c r="P1963" s="82"/>
    </row>
    <row r="1964" spans="3:16" ht="14.25" customHeight="1" x14ac:dyDescent="0.15">
      <c r="C1964" s="362">
        <f t="shared" si="132"/>
        <v>1903</v>
      </c>
      <c r="D1964" s="47" t="str">
        <f t="shared" si="134"/>
        <v/>
      </c>
      <c r="E1964" s="526"/>
      <c r="F1964" s="447"/>
      <c r="G1964" s="345"/>
      <c r="H1964" s="447"/>
      <c r="I1964" s="411"/>
      <c r="J1964" s="15" t="s">
        <v>589</v>
      </c>
      <c r="K1964" s="15" t="s">
        <v>589</v>
      </c>
      <c r="L1964" s="408" t="str">
        <f t="shared" si="133"/>
        <v/>
      </c>
      <c r="M1964" s="459" t="str">
        <f t="shared" si="135"/>
        <v/>
      </c>
      <c r="N1964" s="344"/>
      <c r="O1964" s="344"/>
      <c r="P1964" s="82"/>
    </row>
    <row r="1965" spans="3:16" ht="14.25" customHeight="1" x14ac:dyDescent="0.15">
      <c r="C1965" s="362">
        <f t="shared" si="132"/>
        <v>1904</v>
      </c>
      <c r="D1965" s="47" t="str">
        <f t="shared" si="134"/>
        <v/>
      </c>
      <c r="E1965" s="526"/>
      <c r="F1965" s="447"/>
      <c r="G1965" s="345"/>
      <c r="H1965" s="447"/>
      <c r="I1965" s="411"/>
      <c r="J1965" s="15" t="s">
        <v>589</v>
      </c>
      <c r="K1965" s="15" t="s">
        <v>589</v>
      </c>
      <c r="L1965" s="408" t="str">
        <f t="shared" si="133"/>
        <v/>
      </c>
      <c r="M1965" s="459" t="str">
        <f t="shared" si="135"/>
        <v/>
      </c>
      <c r="N1965" s="344"/>
      <c r="O1965" s="344"/>
      <c r="P1965" s="82"/>
    </row>
    <row r="1966" spans="3:16" ht="14.25" customHeight="1" x14ac:dyDescent="0.15">
      <c r="C1966" s="362">
        <f t="shared" si="132"/>
        <v>1905</v>
      </c>
      <c r="D1966" s="47" t="str">
        <f t="shared" si="134"/>
        <v/>
      </c>
      <c r="E1966" s="526"/>
      <c r="F1966" s="447"/>
      <c r="G1966" s="345"/>
      <c r="H1966" s="447"/>
      <c r="I1966" s="411"/>
      <c r="J1966" s="15" t="s">
        <v>589</v>
      </c>
      <c r="K1966" s="15" t="s">
        <v>589</v>
      </c>
      <c r="L1966" s="408" t="str">
        <f t="shared" si="133"/>
        <v/>
      </c>
      <c r="M1966" s="459" t="str">
        <f t="shared" si="135"/>
        <v/>
      </c>
      <c r="N1966" s="344"/>
      <c r="O1966" s="344"/>
      <c r="P1966" s="82"/>
    </row>
    <row r="1967" spans="3:16" ht="14.25" customHeight="1" x14ac:dyDescent="0.15">
      <c r="C1967" s="362">
        <f t="shared" si="132"/>
        <v>1906</v>
      </c>
      <c r="D1967" s="47" t="str">
        <f t="shared" si="134"/>
        <v/>
      </c>
      <c r="E1967" s="526"/>
      <c r="F1967" s="447"/>
      <c r="G1967" s="345"/>
      <c r="H1967" s="447"/>
      <c r="I1967" s="411"/>
      <c r="J1967" s="15" t="s">
        <v>589</v>
      </c>
      <c r="K1967" s="15" t="s">
        <v>589</v>
      </c>
      <c r="L1967" s="408" t="str">
        <f t="shared" si="133"/>
        <v/>
      </c>
      <c r="M1967" s="459" t="str">
        <f t="shared" si="135"/>
        <v/>
      </c>
      <c r="N1967" s="344"/>
      <c r="O1967" s="344"/>
      <c r="P1967" s="82"/>
    </row>
    <row r="1968" spans="3:16" ht="14.25" customHeight="1" x14ac:dyDescent="0.15">
      <c r="C1968" s="362">
        <f t="shared" si="132"/>
        <v>1907</v>
      </c>
      <c r="D1968" s="47" t="str">
        <f t="shared" si="134"/>
        <v/>
      </c>
      <c r="E1968" s="526"/>
      <c r="F1968" s="447"/>
      <c r="G1968" s="345"/>
      <c r="H1968" s="447"/>
      <c r="I1968" s="411"/>
      <c r="J1968" s="15" t="s">
        <v>589</v>
      </c>
      <c r="K1968" s="15" t="s">
        <v>589</v>
      </c>
      <c r="L1968" s="408" t="str">
        <f t="shared" si="133"/>
        <v/>
      </c>
      <c r="M1968" s="459" t="str">
        <f t="shared" si="135"/>
        <v/>
      </c>
      <c r="N1968" s="344"/>
      <c r="O1968" s="344"/>
      <c r="P1968" s="82"/>
    </row>
    <row r="1969" spans="3:16" ht="14.25" customHeight="1" x14ac:dyDescent="0.15">
      <c r="C1969" s="362">
        <f t="shared" si="132"/>
        <v>1908</v>
      </c>
      <c r="D1969" s="47" t="str">
        <f t="shared" si="134"/>
        <v/>
      </c>
      <c r="E1969" s="526"/>
      <c r="F1969" s="447"/>
      <c r="G1969" s="345"/>
      <c r="H1969" s="447"/>
      <c r="I1969" s="411"/>
      <c r="J1969" s="15" t="s">
        <v>589</v>
      </c>
      <c r="K1969" s="15" t="s">
        <v>589</v>
      </c>
      <c r="L1969" s="408" t="str">
        <f t="shared" si="133"/>
        <v/>
      </c>
      <c r="M1969" s="459" t="str">
        <f t="shared" si="135"/>
        <v/>
      </c>
      <c r="N1969" s="344"/>
      <c r="O1969" s="344"/>
      <c r="P1969" s="82"/>
    </row>
    <row r="1970" spans="3:16" ht="14.25" customHeight="1" x14ac:dyDescent="0.15">
      <c r="C1970" s="362">
        <f t="shared" si="132"/>
        <v>1909</v>
      </c>
      <c r="D1970" s="47" t="str">
        <f t="shared" si="134"/>
        <v/>
      </c>
      <c r="E1970" s="526"/>
      <c r="F1970" s="447"/>
      <c r="G1970" s="345"/>
      <c r="H1970" s="447"/>
      <c r="I1970" s="411"/>
      <c r="J1970" s="15" t="s">
        <v>589</v>
      </c>
      <c r="K1970" s="15" t="s">
        <v>589</v>
      </c>
      <c r="L1970" s="408" t="str">
        <f t="shared" si="133"/>
        <v/>
      </c>
      <c r="M1970" s="459" t="str">
        <f t="shared" si="135"/>
        <v/>
      </c>
      <c r="N1970" s="344"/>
      <c r="O1970" s="344"/>
      <c r="P1970" s="82"/>
    </row>
    <row r="1971" spans="3:16" ht="14.25" customHeight="1" x14ac:dyDescent="0.15">
      <c r="C1971" s="362">
        <f t="shared" si="132"/>
        <v>1910</v>
      </c>
      <c r="D1971" s="47" t="str">
        <f t="shared" si="134"/>
        <v/>
      </c>
      <c r="E1971" s="526"/>
      <c r="F1971" s="447"/>
      <c r="G1971" s="345"/>
      <c r="H1971" s="447"/>
      <c r="I1971" s="411"/>
      <c r="J1971" s="15" t="s">
        <v>589</v>
      </c>
      <c r="K1971" s="15" t="s">
        <v>589</v>
      </c>
      <c r="L1971" s="408" t="str">
        <f t="shared" si="133"/>
        <v/>
      </c>
      <c r="M1971" s="459" t="str">
        <f t="shared" si="135"/>
        <v/>
      </c>
      <c r="N1971" s="344"/>
      <c r="O1971" s="344"/>
      <c r="P1971" s="82"/>
    </row>
    <row r="1972" spans="3:16" ht="14.25" customHeight="1" x14ac:dyDescent="0.15">
      <c r="C1972" s="362">
        <f t="shared" si="132"/>
        <v>1911</v>
      </c>
      <c r="D1972" s="47" t="str">
        <f t="shared" si="134"/>
        <v/>
      </c>
      <c r="E1972" s="526"/>
      <c r="F1972" s="447"/>
      <c r="G1972" s="345"/>
      <c r="H1972" s="447"/>
      <c r="I1972" s="411"/>
      <c r="J1972" s="15" t="s">
        <v>589</v>
      </c>
      <c r="K1972" s="15" t="s">
        <v>589</v>
      </c>
      <c r="L1972" s="408" t="str">
        <f t="shared" si="133"/>
        <v/>
      </c>
      <c r="M1972" s="459" t="str">
        <f t="shared" si="135"/>
        <v/>
      </c>
      <c r="N1972" s="344"/>
      <c r="O1972" s="344"/>
      <c r="P1972" s="82"/>
    </row>
    <row r="1973" spans="3:16" ht="14.25" customHeight="1" x14ac:dyDescent="0.15">
      <c r="C1973" s="362">
        <f t="shared" si="132"/>
        <v>1912</v>
      </c>
      <c r="D1973" s="47" t="str">
        <f t="shared" si="134"/>
        <v/>
      </c>
      <c r="E1973" s="526"/>
      <c r="F1973" s="447"/>
      <c r="G1973" s="345"/>
      <c r="H1973" s="447"/>
      <c r="I1973" s="411"/>
      <c r="J1973" s="15" t="s">
        <v>589</v>
      </c>
      <c r="K1973" s="15" t="s">
        <v>589</v>
      </c>
      <c r="L1973" s="408" t="str">
        <f t="shared" si="133"/>
        <v/>
      </c>
      <c r="M1973" s="459" t="str">
        <f t="shared" si="135"/>
        <v/>
      </c>
      <c r="N1973" s="344"/>
      <c r="O1973" s="344"/>
      <c r="P1973" s="82"/>
    </row>
    <row r="1974" spans="3:16" ht="14.25" customHeight="1" x14ac:dyDescent="0.15">
      <c r="C1974" s="362">
        <f t="shared" si="132"/>
        <v>1913</v>
      </c>
      <c r="D1974" s="47" t="str">
        <f t="shared" si="134"/>
        <v/>
      </c>
      <c r="E1974" s="526"/>
      <c r="F1974" s="447"/>
      <c r="G1974" s="345"/>
      <c r="H1974" s="447"/>
      <c r="I1974" s="411"/>
      <c r="J1974" s="15" t="s">
        <v>589</v>
      </c>
      <c r="K1974" s="15" t="s">
        <v>589</v>
      </c>
      <c r="L1974" s="408" t="str">
        <f t="shared" si="133"/>
        <v/>
      </c>
      <c r="M1974" s="459" t="str">
        <f t="shared" si="135"/>
        <v/>
      </c>
      <c r="N1974" s="344"/>
      <c r="O1974" s="344"/>
      <c r="P1974" s="82"/>
    </row>
    <row r="1975" spans="3:16" ht="14.25" customHeight="1" x14ac:dyDescent="0.15">
      <c r="C1975" s="362">
        <f t="shared" si="132"/>
        <v>1914</v>
      </c>
      <c r="D1975" s="47" t="str">
        <f t="shared" si="134"/>
        <v/>
      </c>
      <c r="E1975" s="526"/>
      <c r="F1975" s="447"/>
      <c r="G1975" s="345"/>
      <c r="H1975" s="447"/>
      <c r="I1975" s="411"/>
      <c r="J1975" s="15" t="s">
        <v>589</v>
      </c>
      <c r="K1975" s="15" t="s">
        <v>589</v>
      </c>
      <c r="L1975" s="408" t="str">
        <f t="shared" si="133"/>
        <v/>
      </c>
      <c r="M1975" s="459" t="str">
        <f t="shared" si="135"/>
        <v/>
      </c>
      <c r="N1975" s="344"/>
      <c r="O1975" s="344"/>
      <c r="P1975" s="82"/>
    </row>
    <row r="1976" spans="3:16" ht="14.25" customHeight="1" x14ac:dyDescent="0.15">
      <c r="C1976" s="362">
        <f t="shared" si="132"/>
        <v>1915</v>
      </c>
      <c r="D1976" s="47" t="str">
        <f t="shared" si="134"/>
        <v/>
      </c>
      <c r="E1976" s="526"/>
      <c r="F1976" s="447"/>
      <c r="G1976" s="345"/>
      <c r="H1976" s="447"/>
      <c r="I1976" s="411"/>
      <c r="J1976" s="15" t="s">
        <v>589</v>
      </c>
      <c r="K1976" s="15" t="s">
        <v>589</v>
      </c>
      <c r="L1976" s="408" t="str">
        <f t="shared" si="133"/>
        <v/>
      </c>
      <c r="M1976" s="459" t="str">
        <f t="shared" si="135"/>
        <v/>
      </c>
      <c r="N1976" s="344"/>
      <c r="O1976" s="344"/>
      <c r="P1976" s="82"/>
    </row>
    <row r="1977" spans="3:16" ht="14.25" customHeight="1" x14ac:dyDescent="0.15">
      <c r="C1977" s="362">
        <f t="shared" si="132"/>
        <v>1916</v>
      </c>
      <c r="D1977" s="47" t="str">
        <f t="shared" si="134"/>
        <v/>
      </c>
      <c r="E1977" s="526"/>
      <c r="F1977" s="447"/>
      <c r="G1977" s="345"/>
      <c r="H1977" s="447"/>
      <c r="I1977" s="411"/>
      <c r="J1977" s="15" t="s">
        <v>589</v>
      </c>
      <c r="K1977" s="15" t="s">
        <v>589</v>
      </c>
      <c r="L1977" s="408" t="str">
        <f t="shared" si="133"/>
        <v/>
      </c>
      <c r="M1977" s="459" t="str">
        <f t="shared" si="135"/>
        <v/>
      </c>
      <c r="N1977" s="344"/>
      <c r="O1977" s="344"/>
      <c r="P1977" s="82"/>
    </row>
    <row r="1978" spans="3:16" ht="14.25" customHeight="1" x14ac:dyDescent="0.15">
      <c r="C1978" s="362">
        <f t="shared" si="132"/>
        <v>1917</v>
      </c>
      <c r="D1978" s="47" t="str">
        <f t="shared" si="134"/>
        <v/>
      </c>
      <c r="E1978" s="526"/>
      <c r="F1978" s="447"/>
      <c r="G1978" s="345"/>
      <c r="H1978" s="447"/>
      <c r="I1978" s="411"/>
      <c r="J1978" s="15" t="s">
        <v>589</v>
      </c>
      <c r="K1978" s="15" t="s">
        <v>589</v>
      </c>
      <c r="L1978" s="408" t="str">
        <f t="shared" si="133"/>
        <v/>
      </c>
      <c r="M1978" s="459" t="str">
        <f t="shared" si="135"/>
        <v/>
      </c>
      <c r="N1978" s="344"/>
      <c r="O1978" s="344"/>
      <c r="P1978" s="82"/>
    </row>
    <row r="1979" spans="3:16" ht="14.25" customHeight="1" x14ac:dyDescent="0.15">
      <c r="C1979" s="362">
        <f t="shared" si="132"/>
        <v>1918</v>
      </c>
      <c r="D1979" s="47" t="str">
        <f t="shared" si="134"/>
        <v/>
      </c>
      <c r="E1979" s="526"/>
      <c r="F1979" s="447"/>
      <c r="G1979" s="345"/>
      <c r="H1979" s="447"/>
      <c r="I1979" s="411"/>
      <c r="J1979" s="15" t="s">
        <v>589</v>
      </c>
      <c r="K1979" s="15" t="s">
        <v>589</v>
      </c>
      <c r="L1979" s="408" t="str">
        <f t="shared" si="133"/>
        <v/>
      </c>
      <c r="M1979" s="459" t="str">
        <f t="shared" si="135"/>
        <v/>
      </c>
      <c r="N1979" s="344"/>
      <c r="O1979" s="344"/>
      <c r="P1979" s="82"/>
    </row>
    <row r="1980" spans="3:16" ht="14.25" customHeight="1" x14ac:dyDescent="0.15">
      <c r="C1980" s="362">
        <f t="shared" si="132"/>
        <v>1919</v>
      </c>
      <c r="D1980" s="47" t="str">
        <f t="shared" si="134"/>
        <v/>
      </c>
      <c r="E1980" s="526"/>
      <c r="F1980" s="447"/>
      <c r="G1980" s="345"/>
      <c r="H1980" s="447"/>
      <c r="I1980" s="411"/>
      <c r="J1980" s="15" t="s">
        <v>589</v>
      </c>
      <c r="K1980" s="15" t="s">
        <v>589</v>
      </c>
      <c r="L1980" s="408" t="str">
        <f t="shared" si="133"/>
        <v/>
      </c>
      <c r="M1980" s="459" t="str">
        <f t="shared" si="135"/>
        <v/>
      </c>
      <c r="N1980" s="344"/>
      <c r="O1980" s="344"/>
      <c r="P1980" s="82"/>
    </row>
    <row r="1981" spans="3:16" ht="14.25" customHeight="1" x14ac:dyDescent="0.15">
      <c r="C1981" s="362">
        <f t="shared" si="132"/>
        <v>1920</v>
      </c>
      <c r="D1981" s="47" t="str">
        <f t="shared" si="134"/>
        <v/>
      </c>
      <c r="E1981" s="526"/>
      <c r="F1981" s="447"/>
      <c r="G1981" s="345"/>
      <c r="H1981" s="447"/>
      <c r="I1981" s="411"/>
      <c r="J1981" s="15" t="s">
        <v>589</v>
      </c>
      <c r="K1981" s="15" t="s">
        <v>589</v>
      </c>
      <c r="L1981" s="408" t="str">
        <f t="shared" si="133"/>
        <v/>
      </c>
      <c r="M1981" s="459" t="str">
        <f t="shared" si="135"/>
        <v/>
      </c>
      <c r="N1981" s="344"/>
      <c r="O1981" s="344"/>
      <c r="P1981" s="82"/>
    </row>
    <row r="1982" spans="3:16" ht="14.25" customHeight="1" x14ac:dyDescent="0.15">
      <c r="C1982" s="362">
        <f t="shared" si="132"/>
        <v>1921</v>
      </c>
      <c r="D1982" s="47" t="str">
        <f t="shared" si="134"/>
        <v/>
      </c>
      <c r="E1982" s="526"/>
      <c r="F1982" s="447"/>
      <c r="G1982" s="345"/>
      <c r="H1982" s="447"/>
      <c r="I1982" s="411"/>
      <c r="J1982" s="15" t="s">
        <v>589</v>
      </c>
      <c r="K1982" s="15" t="s">
        <v>589</v>
      </c>
      <c r="L1982" s="408" t="str">
        <f t="shared" si="133"/>
        <v/>
      </c>
      <c r="M1982" s="459" t="str">
        <f t="shared" si="135"/>
        <v/>
      </c>
      <c r="N1982" s="344"/>
      <c r="O1982" s="344"/>
      <c r="P1982" s="82"/>
    </row>
    <row r="1983" spans="3:16" ht="14.25" customHeight="1" x14ac:dyDescent="0.15">
      <c r="C1983" s="362">
        <f t="shared" ref="C1983:C2046" si="136">C1982+1</f>
        <v>1922</v>
      </c>
      <c r="D1983" s="47" t="str">
        <f t="shared" si="134"/>
        <v/>
      </c>
      <c r="E1983" s="526"/>
      <c r="F1983" s="447"/>
      <c r="G1983" s="345"/>
      <c r="H1983" s="447"/>
      <c r="I1983" s="411"/>
      <c r="J1983" s="15" t="s">
        <v>589</v>
      </c>
      <c r="K1983" s="15" t="s">
        <v>589</v>
      </c>
      <c r="L1983" s="408" t="str">
        <f t="shared" si="133"/>
        <v/>
      </c>
      <c r="M1983" s="459" t="str">
        <f t="shared" si="135"/>
        <v/>
      </c>
      <c r="N1983" s="344"/>
      <c r="O1983" s="344"/>
      <c r="P1983" s="82"/>
    </row>
    <row r="1984" spans="3:16" ht="14.25" customHeight="1" x14ac:dyDescent="0.15">
      <c r="C1984" s="362">
        <f t="shared" si="136"/>
        <v>1923</v>
      </c>
      <c r="D1984" s="47" t="str">
        <f t="shared" si="134"/>
        <v/>
      </c>
      <c r="E1984" s="526"/>
      <c r="F1984" s="447"/>
      <c r="G1984" s="345"/>
      <c r="H1984" s="447"/>
      <c r="I1984" s="411"/>
      <c r="J1984" s="15" t="s">
        <v>589</v>
      </c>
      <c r="K1984" s="15" t="s">
        <v>589</v>
      </c>
      <c r="L1984" s="408" t="str">
        <f t="shared" si="133"/>
        <v/>
      </c>
      <c r="M1984" s="459" t="str">
        <f t="shared" si="135"/>
        <v/>
      </c>
      <c r="N1984" s="344"/>
      <c r="O1984" s="344"/>
      <c r="P1984" s="82"/>
    </row>
    <row r="1985" spans="3:16" ht="14.25" customHeight="1" x14ac:dyDescent="0.15">
      <c r="C1985" s="362">
        <f t="shared" si="136"/>
        <v>1924</v>
      </c>
      <c r="D1985" s="47" t="str">
        <f t="shared" si="134"/>
        <v/>
      </c>
      <c r="E1985" s="526"/>
      <c r="F1985" s="447"/>
      <c r="G1985" s="345"/>
      <c r="H1985" s="447"/>
      <c r="I1985" s="411"/>
      <c r="J1985" s="15" t="s">
        <v>589</v>
      </c>
      <c r="K1985" s="15" t="s">
        <v>589</v>
      </c>
      <c r="L1985" s="408" t="str">
        <f t="shared" si="133"/>
        <v/>
      </c>
      <c r="M1985" s="459" t="str">
        <f t="shared" si="135"/>
        <v/>
      </c>
      <c r="N1985" s="344"/>
      <c r="O1985" s="344"/>
      <c r="P1985" s="82"/>
    </row>
    <row r="1986" spans="3:16" ht="14.25" customHeight="1" x14ac:dyDescent="0.15">
      <c r="C1986" s="362">
        <f t="shared" si="136"/>
        <v>1925</v>
      </c>
      <c r="D1986" s="47" t="str">
        <f t="shared" si="134"/>
        <v/>
      </c>
      <c r="E1986" s="526"/>
      <c r="F1986" s="447"/>
      <c r="G1986" s="345"/>
      <c r="H1986" s="447"/>
      <c r="I1986" s="411"/>
      <c r="J1986" s="15" t="s">
        <v>589</v>
      </c>
      <c r="K1986" s="15" t="s">
        <v>589</v>
      </c>
      <c r="L1986" s="408" t="str">
        <f t="shared" si="133"/>
        <v/>
      </c>
      <c r="M1986" s="459" t="str">
        <f t="shared" si="135"/>
        <v/>
      </c>
      <c r="N1986" s="344"/>
      <c r="O1986" s="344"/>
      <c r="P1986" s="82"/>
    </row>
    <row r="1987" spans="3:16" ht="14.25" customHeight="1" x14ac:dyDescent="0.15">
      <c r="C1987" s="362">
        <f t="shared" si="136"/>
        <v>1926</v>
      </c>
      <c r="D1987" s="47" t="str">
        <f t="shared" si="134"/>
        <v/>
      </c>
      <c r="E1987" s="526"/>
      <c r="F1987" s="447"/>
      <c r="G1987" s="345"/>
      <c r="H1987" s="447"/>
      <c r="I1987" s="411"/>
      <c r="J1987" s="15" t="s">
        <v>589</v>
      </c>
      <c r="K1987" s="15" t="s">
        <v>589</v>
      </c>
      <c r="L1987" s="408" t="str">
        <f t="shared" si="133"/>
        <v/>
      </c>
      <c r="M1987" s="459" t="str">
        <f t="shared" si="135"/>
        <v/>
      </c>
      <c r="N1987" s="344"/>
      <c r="O1987" s="344"/>
      <c r="P1987" s="82"/>
    </row>
    <row r="1988" spans="3:16" ht="14.25" customHeight="1" x14ac:dyDescent="0.15">
      <c r="C1988" s="362">
        <f t="shared" si="136"/>
        <v>1927</v>
      </c>
      <c r="D1988" s="47" t="str">
        <f t="shared" si="134"/>
        <v/>
      </c>
      <c r="E1988" s="526"/>
      <c r="F1988" s="447"/>
      <c r="G1988" s="345"/>
      <c r="H1988" s="447"/>
      <c r="I1988" s="411"/>
      <c r="J1988" s="15" t="s">
        <v>589</v>
      </c>
      <c r="K1988" s="15" t="s">
        <v>589</v>
      </c>
      <c r="L1988" s="408" t="str">
        <f t="shared" si="133"/>
        <v/>
      </c>
      <c r="M1988" s="459" t="str">
        <f t="shared" si="135"/>
        <v/>
      </c>
      <c r="N1988" s="344"/>
      <c r="O1988" s="344"/>
      <c r="P1988" s="82"/>
    </row>
    <row r="1989" spans="3:16" ht="14.25" customHeight="1" x14ac:dyDescent="0.15">
      <c r="C1989" s="362">
        <f t="shared" si="136"/>
        <v>1928</v>
      </c>
      <c r="D1989" s="47" t="str">
        <f t="shared" si="134"/>
        <v/>
      </c>
      <c r="E1989" s="526"/>
      <c r="F1989" s="447"/>
      <c r="G1989" s="345"/>
      <c r="H1989" s="447"/>
      <c r="I1989" s="411"/>
      <c r="J1989" s="15" t="s">
        <v>589</v>
      </c>
      <c r="K1989" s="15" t="s">
        <v>589</v>
      </c>
      <c r="L1989" s="408" t="str">
        <f t="shared" si="133"/>
        <v/>
      </c>
      <c r="M1989" s="459" t="str">
        <f t="shared" si="135"/>
        <v/>
      </c>
      <c r="N1989" s="344"/>
      <c r="O1989" s="344"/>
      <c r="P1989" s="82"/>
    </row>
    <row r="1990" spans="3:16" ht="14.25" customHeight="1" x14ac:dyDescent="0.15">
      <c r="C1990" s="362">
        <f t="shared" si="136"/>
        <v>1929</v>
      </c>
      <c r="D1990" s="47" t="str">
        <f t="shared" si="134"/>
        <v/>
      </c>
      <c r="E1990" s="526"/>
      <c r="F1990" s="447"/>
      <c r="G1990" s="345"/>
      <c r="H1990" s="447"/>
      <c r="I1990" s="411"/>
      <c r="J1990" s="15" t="s">
        <v>589</v>
      </c>
      <c r="K1990" s="15" t="s">
        <v>589</v>
      </c>
      <c r="L1990" s="408" t="str">
        <f t="shared" si="133"/>
        <v/>
      </c>
      <c r="M1990" s="459" t="str">
        <f t="shared" si="135"/>
        <v/>
      </c>
      <c r="N1990" s="344"/>
      <c r="O1990" s="344"/>
      <c r="P1990" s="82"/>
    </row>
    <row r="1991" spans="3:16" ht="14.25" customHeight="1" x14ac:dyDescent="0.15">
      <c r="C1991" s="362">
        <f t="shared" si="136"/>
        <v>1930</v>
      </c>
      <c r="D1991" s="47" t="str">
        <f t="shared" si="134"/>
        <v/>
      </c>
      <c r="E1991" s="526"/>
      <c r="F1991" s="447"/>
      <c r="G1991" s="345"/>
      <c r="H1991" s="447"/>
      <c r="I1991" s="411"/>
      <c r="J1991" s="15" t="s">
        <v>589</v>
      </c>
      <c r="K1991" s="15" t="s">
        <v>589</v>
      </c>
      <c r="L1991" s="408" t="str">
        <f t="shared" si="133"/>
        <v/>
      </c>
      <c r="M1991" s="459" t="str">
        <f t="shared" si="135"/>
        <v/>
      </c>
      <c r="N1991" s="344"/>
      <c r="O1991" s="344"/>
      <c r="P1991" s="82"/>
    </row>
    <row r="1992" spans="3:16" ht="14.25" customHeight="1" x14ac:dyDescent="0.15">
      <c r="C1992" s="362">
        <f t="shared" si="136"/>
        <v>1931</v>
      </c>
      <c r="D1992" s="47" t="str">
        <f t="shared" si="134"/>
        <v/>
      </c>
      <c r="E1992" s="526"/>
      <c r="F1992" s="447"/>
      <c r="G1992" s="345"/>
      <c r="H1992" s="447"/>
      <c r="I1992" s="411"/>
      <c r="J1992" s="15" t="s">
        <v>589</v>
      </c>
      <c r="K1992" s="15" t="s">
        <v>589</v>
      </c>
      <c r="L1992" s="408" t="str">
        <f t="shared" si="133"/>
        <v/>
      </c>
      <c r="M1992" s="459" t="str">
        <f t="shared" si="135"/>
        <v/>
      </c>
      <c r="N1992" s="344"/>
      <c r="O1992" s="344"/>
      <c r="P1992" s="82"/>
    </row>
    <row r="1993" spans="3:16" ht="14.25" customHeight="1" x14ac:dyDescent="0.15">
      <c r="C1993" s="362">
        <f t="shared" si="136"/>
        <v>1932</v>
      </c>
      <c r="D1993" s="47" t="str">
        <f t="shared" si="134"/>
        <v/>
      </c>
      <c r="E1993" s="526"/>
      <c r="F1993" s="447"/>
      <c r="G1993" s="345"/>
      <c r="H1993" s="447"/>
      <c r="I1993" s="411"/>
      <c r="J1993" s="15" t="s">
        <v>589</v>
      </c>
      <c r="K1993" s="15" t="s">
        <v>589</v>
      </c>
      <c r="L1993" s="408" t="str">
        <f t="shared" si="133"/>
        <v/>
      </c>
      <c r="M1993" s="459" t="str">
        <f t="shared" si="135"/>
        <v/>
      </c>
      <c r="N1993" s="344"/>
      <c r="O1993" s="344"/>
      <c r="P1993" s="82"/>
    </row>
    <row r="1994" spans="3:16" ht="14.25" customHeight="1" x14ac:dyDescent="0.15">
      <c r="C1994" s="362">
        <f t="shared" si="136"/>
        <v>1933</v>
      </c>
      <c r="D1994" s="47" t="str">
        <f t="shared" si="134"/>
        <v/>
      </c>
      <c r="E1994" s="526"/>
      <c r="F1994" s="447"/>
      <c r="G1994" s="345"/>
      <c r="H1994" s="447"/>
      <c r="I1994" s="411"/>
      <c r="J1994" s="15" t="s">
        <v>589</v>
      </c>
      <c r="K1994" s="15" t="s">
        <v>589</v>
      </c>
      <c r="L1994" s="408" t="str">
        <f>IF(K1994="","",J1994*K1994)</f>
        <v/>
      </c>
      <c r="M1994" s="459" t="str">
        <f t="shared" si="135"/>
        <v/>
      </c>
      <c r="N1994" s="344"/>
      <c r="O1994" s="344"/>
      <c r="P1994" s="82"/>
    </row>
    <row r="1995" spans="3:16" ht="14.25" customHeight="1" x14ac:dyDescent="0.15">
      <c r="C1995" s="362">
        <f t="shared" si="136"/>
        <v>1934</v>
      </c>
      <c r="D1995" s="47" t="str">
        <f t="shared" ref="D1995:D2058" si="137">IF(E1995="","",IF(E1995&lt;=$W$2,"○",""))</f>
        <v/>
      </c>
      <c r="E1995" s="526"/>
      <c r="F1995" s="447"/>
      <c r="G1995" s="345"/>
      <c r="H1995" s="447"/>
      <c r="I1995" s="411"/>
      <c r="J1995" s="15" t="s">
        <v>589</v>
      </c>
      <c r="K1995" s="15" t="s">
        <v>589</v>
      </c>
      <c r="L1995" s="408" t="str">
        <f t="shared" ref="L1995:L2058" si="138">IF(K1995="","",J1995*K1995)</f>
        <v/>
      </c>
      <c r="M1995" s="459" t="str">
        <f t="shared" ref="M1995:M2058" si="139">IF(I1995="","",IF(HLOOKUP(I1995,$U$5:$AI$7,2,FALSE)&gt;=0.8,"○",""))</f>
        <v/>
      </c>
      <c r="N1995" s="344"/>
      <c r="O1995" s="344"/>
      <c r="P1995" s="82"/>
    </row>
    <row r="1996" spans="3:16" ht="14.25" customHeight="1" x14ac:dyDescent="0.15">
      <c r="C1996" s="362">
        <f t="shared" si="136"/>
        <v>1935</v>
      </c>
      <c r="D1996" s="47" t="str">
        <f t="shared" si="137"/>
        <v/>
      </c>
      <c r="E1996" s="526"/>
      <c r="F1996" s="447"/>
      <c r="G1996" s="345"/>
      <c r="H1996" s="447"/>
      <c r="I1996" s="411"/>
      <c r="J1996" s="15" t="s">
        <v>589</v>
      </c>
      <c r="K1996" s="15" t="s">
        <v>589</v>
      </c>
      <c r="L1996" s="408" t="str">
        <f t="shared" si="138"/>
        <v/>
      </c>
      <c r="M1996" s="459" t="str">
        <f t="shared" si="139"/>
        <v/>
      </c>
      <c r="N1996" s="344"/>
      <c r="O1996" s="344"/>
      <c r="P1996" s="82"/>
    </row>
    <row r="1997" spans="3:16" ht="14.25" customHeight="1" x14ac:dyDescent="0.15">
      <c r="C1997" s="362">
        <f t="shared" si="136"/>
        <v>1936</v>
      </c>
      <c r="D1997" s="47" t="str">
        <f t="shared" si="137"/>
        <v/>
      </c>
      <c r="E1997" s="526"/>
      <c r="F1997" s="447"/>
      <c r="G1997" s="345"/>
      <c r="H1997" s="447"/>
      <c r="I1997" s="411"/>
      <c r="J1997" s="15" t="s">
        <v>589</v>
      </c>
      <c r="K1997" s="15" t="s">
        <v>589</v>
      </c>
      <c r="L1997" s="408" t="str">
        <f t="shared" si="138"/>
        <v/>
      </c>
      <c r="M1997" s="459" t="str">
        <f t="shared" si="139"/>
        <v/>
      </c>
      <c r="N1997" s="344"/>
      <c r="O1997" s="344"/>
      <c r="P1997" s="82"/>
    </row>
    <row r="1998" spans="3:16" ht="14.25" customHeight="1" x14ac:dyDescent="0.15">
      <c r="C1998" s="362">
        <f t="shared" si="136"/>
        <v>1937</v>
      </c>
      <c r="D1998" s="47" t="str">
        <f t="shared" si="137"/>
        <v/>
      </c>
      <c r="E1998" s="526"/>
      <c r="F1998" s="447"/>
      <c r="G1998" s="345"/>
      <c r="H1998" s="447"/>
      <c r="I1998" s="411"/>
      <c r="J1998" s="15" t="s">
        <v>589</v>
      </c>
      <c r="K1998" s="15" t="s">
        <v>589</v>
      </c>
      <c r="L1998" s="408" t="str">
        <f t="shared" si="138"/>
        <v/>
      </c>
      <c r="M1998" s="459" t="str">
        <f t="shared" si="139"/>
        <v/>
      </c>
      <c r="N1998" s="344"/>
      <c r="O1998" s="344"/>
      <c r="P1998" s="82"/>
    </row>
    <row r="1999" spans="3:16" ht="14.25" customHeight="1" x14ac:dyDescent="0.15">
      <c r="C1999" s="362">
        <f t="shared" si="136"/>
        <v>1938</v>
      </c>
      <c r="D1999" s="47" t="str">
        <f t="shared" si="137"/>
        <v/>
      </c>
      <c r="E1999" s="526"/>
      <c r="F1999" s="447"/>
      <c r="G1999" s="345"/>
      <c r="H1999" s="447"/>
      <c r="I1999" s="411"/>
      <c r="J1999" s="15" t="s">
        <v>589</v>
      </c>
      <c r="K1999" s="15" t="s">
        <v>589</v>
      </c>
      <c r="L1999" s="408" t="str">
        <f t="shared" si="138"/>
        <v/>
      </c>
      <c r="M1999" s="459" t="str">
        <f t="shared" si="139"/>
        <v/>
      </c>
      <c r="N1999" s="344"/>
      <c r="O1999" s="344"/>
      <c r="P1999" s="82"/>
    </row>
    <row r="2000" spans="3:16" ht="14.25" customHeight="1" x14ac:dyDescent="0.15">
      <c r="C2000" s="362">
        <f t="shared" si="136"/>
        <v>1939</v>
      </c>
      <c r="D2000" s="47" t="str">
        <f t="shared" si="137"/>
        <v/>
      </c>
      <c r="E2000" s="526"/>
      <c r="F2000" s="447"/>
      <c r="G2000" s="345"/>
      <c r="H2000" s="447"/>
      <c r="I2000" s="411"/>
      <c r="J2000" s="15" t="s">
        <v>589</v>
      </c>
      <c r="K2000" s="15" t="s">
        <v>589</v>
      </c>
      <c r="L2000" s="408" t="str">
        <f t="shared" si="138"/>
        <v/>
      </c>
      <c r="M2000" s="459" t="str">
        <f t="shared" si="139"/>
        <v/>
      </c>
      <c r="N2000" s="344"/>
      <c r="O2000" s="344"/>
      <c r="P2000" s="82"/>
    </row>
    <row r="2001" spans="3:16" ht="14.25" customHeight="1" x14ac:dyDescent="0.15">
      <c r="C2001" s="362">
        <f t="shared" si="136"/>
        <v>1940</v>
      </c>
      <c r="D2001" s="47" t="str">
        <f t="shared" si="137"/>
        <v/>
      </c>
      <c r="E2001" s="526"/>
      <c r="F2001" s="447"/>
      <c r="G2001" s="345"/>
      <c r="H2001" s="447"/>
      <c r="I2001" s="411"/>
      <c r="J2001" s="15" t="s">
        <v>589</v>
      </c>
      <c r="K2001" s="15" t="s">
        <v>589</v>
      </c>
      <c r="L2001" s="408" t="str">
        <f t="shared" si="138"/>
        <v/>
      </c>
      <c r="M2001" s="459" t="str">
        <f t="shared" si="139"/>
        <v/>
      </c>
      <c r="N2001" s="344"/>
      <c r="O2001" s="344"/>
      <c r="P2001" s="82"/>
    </row>
    <row r="2002" spans="3:16" ht="14.25" customHeight="1" x14ac:dyDescent="0.15">
      <c r="C2002" s="362">
        <f t="shared" si="136"/>
        <v>1941</v>
      </c>
      <c r="D2002" s="47" t="str">
        <f t="shared" si="137"/>
        <v/>
      </c>
      <c r="E2002" s="526"/>
      <c r="F2002" s="447"/>
      <c r="G2002" s="345"/>
      <c r="H2002" s="447"/>
      <c r="I2002" s="411"/>
      <c r="J2002" s="15" t="s">
        <v>589</v>
      </c>
      <c r="K2002" s="15" t="s">
        <v>589</v>
      </c>
      <c r="L2002" s="408" t="str">
        <f t="shared" si="138"/>
        <v/>
      </c>
      <c r="M2002" s="459" t="str">
        <f t="shared" si="139"/>
        <v/>
      </c>
      <c r="N2002" s="344"/>
      <c r="O2002" s="344"/>
      <c r="P2002" s="82"/>
    </row>
    <row r="2003" spans="3:16" ht="14.25" customHeight="1" x14ac:dyDescent="0.15">
      <c r="C2003" s="362">
        <f t="shared" si="136"/>
        <v>1942</v>
      </c>
      <c r="D2003" s="47" t="str">
        <f t="shared" si="137"/>
        <v/>
      </c>
      <c r="E2003" s="526"/>
      <c r="F2003" s="447"/>
      <c r="G2003" s="345"/>
      <c r="H2003" s="447"/>
      <c r="I2003" s="411"/>
      <c r="J2003" s="15" t="s">
        <v>589</v>
      </c>
      <c r="K2003" s="15" t="s">
        <v>589</v>
      </c>
      <c r="L2003" s="408" t="str">
        <f t="shared" si="138"/>
        <v/>
      </c>
      <c r="M2003" s="459" t="str">
        <f t="shared" si="139"/>
        <v/>
      </c>
      <c r="N2003" s="344"/>
      <c r="O2003" s="344"/>
      <c r="P2003" s="82"/>
    </row>
    <row r="2004" spans="3:16" ht="14.25" customHeight="1" x14ac:dyDescent="0.15">
      <c r="C2004" s="362">
        <f t="shared" si="136"/>
        <v>1943</v>
      </c>
      <c r="D2004" s="47" t="str">
        <f t="shared" si="137"/>
        <v/>
      </c>
      <c r="E2004" s="526"/>
      <c r="F2004" s="447"/>
      <c r="G2004" s="345"/>
      <c r="H2004" s="447"/>
      <c r="I2004" s="411"/>
      <c r="J2004" s="15" t="s">
        <v>589</v>
      </c>
      <c r="K2004" s="15" t="s">
        <v>589</v>
      </c>
      <c r="L2004" s="408" t="str">
        <f t="shared" si="138"/>
        <v/>
      </c>
      <c r="M2004" s="459" t="str">
        <f t="shared" si="139"/>
        <v/>
      </c>
      <c r="N2004" s="344"/>
      <c r="O2004" s="344"/>
      <c r="P2004" s="82"/>
    </row>
    <row r="2005" spans="3:16" ht="14.25" customHeight="1" x14ac:dyDescent="0.15">
      <c r="C2005" s="362">
        <f t="shared" si="136"/>
        <v>1944</v>
      </c>
      <c r="D2005" s="47" t="str">
        <f t="shared" si="137"/>
        <v/>
      </c>
      <c r="E2005" s="526"/>
      <c r="F2005" s="447"/>
      <c r="G2005" s="345"/>
      <c r="H2005" s="447"/>
      <c r="I2005" s="411"/>
      <c r="J2005" s="15" t="s">
        <v>589</v>
      </c>
      <c r="K2005" s="15" t="s">
        <v>589</v>
      </c>
      <c r="L2005" s="408" t="str">
        <f t="shared" si="138"/>
        <v/>
      </c>
      <c r="M2005" s="459" t="str">
        <f t="shared" si="139"/>
        <v/>
      </c>
      <c r="N2005" s="344"/>
      <c r="O2005" s="344"/>
      <c r="P2005" s="82"/>
    </row>
    <row r="2006" spans="3:16" ht="14.25" customHeight="1" x14ac:dyDescent="0.15">
      <c r="C2006" s="362">
        <f t="shared" si="136"/>
        <v>1945</v>
      </c>
      <c r="D2006" s="47" t="str">
        <f t="shared" si="137"/>
        <v/>
      </c>
      <c r="E2006" s="526"/>
      <c r="F2006" s="447"/>
      <c r="G2006" s="345"/>
      <c r="H2006" s="447"/>
      <c r="I2006" s="411"/>
      <c r="J2006" s="15" t="s">
        <v>589</v>
      </c>
      <c r="K2006" s="15" t="s">
        <v>589</v>
      </c>
      <c r="L2006" s="408" t="str">
        <f t="shared" si="138"/>
        <v/>
      </c>
      <c r="M2006" s="459" t="str">
        <f t="shared" si="139"/>
        <v/>
      </c>
      <c r="N2006" s="344"/>
      <c r="O2006" s="344"/>
      <c r="P2006" s="82"/>
    </row>
    <row r="2007" spans="3:16" ht="14.25" customHeight="1" x14ac:dyDescent="0.15">
      <c r="C2007" s="362">
        <f t="shared" si="136"/>
        <v>1946</v>
      </c>
      <c r="D2007" s="47" t="str">
        <f t="shared" si="137"/>
        <v/>
      </c>
      <c r="E2007" s="526"/>
      <c r="F2007" s="447"/>
      <c r="G2007" s="345"/>
      <c r="H2007" s="447"/>
      <c r="I2007" s="411"/>
      <c r="J2007" s="15" t="s">
        <v>589</v>
      </c>
      <c r="K2007" s="15" t="s">
        <v>589</v>
      </c>
      <c r="L2007" s="408" t="str">
        <f t="shared" si="138"/>
        <v/>
      </c>
      <c r="M2007" s="459" t="str">
        <f t="shared" si="139"/>
        <v/>
      </c>
      <c r="N2007" s="344"/>
      <c r="O2007" s="344"/>
      <c r="P2007" s="82"/>
    </row>
    <row r="2008" spans="3:16" ht="14.25" customHeight="1" x14ac:dyDescent="0.15">
      <c r="C2008" s="362">
        <f t="shared" si="136"/>
        <v>1947</v>
      </c>
      <c r="D2008" s="47" t="str">
        <f t="shared" si="137"/>
        <v/>
      </c>
      <c r="E2008" s="526"/>
      <c r="F2008" s="447"/>
      <c r="G2008" s="345"/>
      <c r="H2008" s="447"/>
      <c r="I2008" s="411"/>
      <c r="J2008" s="15" t="s">
        <v>589</v>
      </c>
      <c r="K2008" s="15" t="s">
        <v>589</v>
      </c>
      <c r="L2008" s="408" t="str">
        <f t="shared" si="138"/>
        <v/>
      </c>
      <c r="M2008" s="459" t="str">
        <f t="shared" si="139"/>
        <v/>
      </c>
      <c r="N2008" s="344"/>
      <c r="O2008" s="344"/>
      <c r="P2008" s="82"/>
    </row>
    <row r="2009" spans="3:16" ht="14.25" customHeight="1" x14ac:dyDescent="0.15">
      <c r="C2009" s="362">
        <f t="shared" si="136"/>
        <v>1948</v>
      </c>
      <c r="D2009" s="47" t="str">
        <f t="shared" si="137"/>
        <v/>
      </c>
      <c r="E2009" s="526"/>
      <c r="F2009" s="447"/>
      <c r="G2009" s="345"/>
      <c r="H2009" s="447"/>
      <c r="I2009" s="411"/>
      <c r="J2009" s="15" t="s">
        <v>589</v>
      </c>
      <c r="K2009" s="15" t="s">
        <v>589</v>
      </c>
      <c r="L2009" s="408" t="str">
        <f t="shared" si="138"/>
        <v/>
      </c>
      <c r="M2009" s="459" t="str">
        <f t="shared" si="139"/>
        <v/>
      </c>
      <c r="N2009" s="344"/>
      <c r="O2009" s="344"/>
      <c r="P2009" s="82"/>
    </row>
    <row r="2010" spans="3:16" ht="14.25" customHeight="1" x14ac:dyDescent="0.15">
      <c r="C2010" s="362">
        <f t="shared" si="136"/>
        <v>1949</v>
      </c>
      <c r="D2010" s="47" t="str">
        <f t="shared" si="137"/>
        <v/>
      </c>
      <c r="E2010" s="526"/>
      <c r="F2010" s="447"/>
      <c r="G2010" s="345"/>
      <c r="H2010" s="447"/>
      <c r="I2010" s="411"/>
      <c r="J2010" s="15" t="s">
        <v>589</v>
      </c>
      <c r="K2010" s="15" t="s">
        <v>589</v>
      </c>
      <c r="L2010" s="408" t="str">
        <f t="shared" si="138"/>
        <v/>
      </c>
      <c r="M2010" s="459" t="str">
        <f t="shared" si="139"/>
        <v/>
      </c>
      <c r="N2010" s="344"/>
      <c r="O2010" s="344"/>
      <c r="P2010" s="82"/>
    </row>
    <row r="2011" spans="3:16" ht="14.25" customHeight="1" x14ac:dyDescent="0.15">
      <c r="C2011" s="362">
        <f t="shared" si="136"/>
        <v>1950</v>
      </c>
      <c r="D2011" s="47" t="str">
        <f t="shared" si="137"/>
        <v/>
      </c>
      <c r="E2011" s="526"/>
      <c r="F2011" s="447"/>
      <c r="G2011" s="345"/>
      <c r="H2011" s="447"/>
      <c r="I2011" s="411"/>
      <c r="J2011" s="15" t="s">
        <v>589</v>
      </c>
      <c r="K2011" s="15" t="s">
        <v>589</v>
      </c>
      <c r="L2011" s="408" t="str">
        <f t="shared" si="138"/>
        <v/>
      </c>
      <c r="M2011" s="459" t="str">
        <f t="shared" si="139"/>
        <v/>
      </c>
      <c r="N2011" s="344"/>
      <c r="O2011" s="344"/>
      <c r="P2011" s="82"/>
    </row>
    <row r="2012" spans="3:16" ht="14.25" customHeight="1" x14ac:dyDescent="0.15">
      <c r="C2012" s="362">
        <f t="shared" si="136"/>
        <v>1951</v>
      </c>
      <c r="D2012" s="47" t="str">
        <f t="shared" si="137"/>
        <v/>
      </c>
      <c r="E2012" s="526"/>
      <c r="F2012" s="447"/>
      <c r="G2012" s="345"/>
      <c r="H2012" s="447"/>
      <c r="I2012" s="411"/>
      <c r="J2012" s="15" t="s">
        <v>589</v>
      </c>
      <c r="K2012" s="15" t="s">
        <v>589</v>
      </c>
      <c r="L2012" s="408" t="str">
        <f t="shared" si="138"/>
        <v/>
      </c>
      <c r="M2012" s="459" t="str">
        <f t="shared" si="139"/>
        <v/>
      </c>
      <c r="N2012" s="344"/>
      <c r="O2012" s="344"/>
      <c r="P2012" s="82"/>
    </row>
    <row r="2013" spans="3:16" ht="14.25" customHeight="1" x14ac:dyDescent="0.15">
      <c r="C2013" s="362">
        <f t="shared" si="136"/>
        <v>1952</v>
      </c>
      <c r="D2013" s="47" t="str">
        <f t="shared" si="137"/>
        <v/>
      </c>
      <c r="E2013" s="526"/>
      <c r="F2013" s="447"/>
      <c r="G2013" s="345"/>
      <c r="H2013" s="447"/>
      <c r="I2013" s="411"/>
      <c r="J2013" s="15" t="s">
        <v>589</v>
      </c>
      <c r="K2013" s="15" t="s">
        <v>589</v>
      </c>
      <c r="L2013" s="408" t="str">
        <f t="shared" si="138"/>
        <v/>
      </c>
      <c r="M2013" s="459" t="str">
        <f t="shared" si="139"/>
        <v/>
      </c>
      <c r="N2013" s="344"/>
      <c r="O2013" s="344"/>
      <c r="P2013" s="82"/>
    </row>
    <row r="2014" spans="3:16" ht="14.25" customHeight="1" x14ac:dyDescent="0.15">
      <c r="C2014" s="362">
        <f t="shared" si="136"/>
        <v>1953</v>
      </c>
      <c r="D2014" s="47" t="str">
        <f t="shared" si="137"/>
        <v/>
      </c>
      <c r="E2014" s="526"/>
      <c r="F2014" s="447"/>
      <c r="G2014" s="345"/>
      <c r="H2014" s="447"/>
      <c r="I2014" s="411"/>
      <c r="J2014" s="15" t="s">
        <v>589</v>
      </c>
      <c r="K2014" s="15" t="s">
        <v>589</v>
      </c>
      <c r="L2014" s="408" t="str">
        <f t="shared" si="138"/>
        <v/>
      </c>
      <c r="M2014" s="459" t="str">
        <f t="shared" si="139"/>
        <v/>
      </c>
      <c r="N2014" s="344"/>
      <c r="O2014" s="344"/>
      <c r="P2014" s="82"/>
    </row>
    <row r="2015" spans="3:16" ht="14.25" customHeight="1" x14ac:dyDescent="0.15">
      <c r="C2015" s="362">
        <f t="shared" si="136"/>
        <v>1954</v>
      </c>
      <c r="D2015" s="47" t="str">
        <f t="shared" si="137"/>
        <v/>
      </c>
      <c r="E2015" s="526"/>
      <c r="F2015" s="447"/>
      <c r="G2015" s="345"/>
      <c r="H2015" s="447"/>
      <c r="I2015" s="411"/>
      <c r="J2015" s="15" t="s">
        <v>589</v>
      </c>
      <c r="K2015" s="15" t="s">
        <v>589</v>
      </c>
      <c r="L2015" s="408" t="str">
        <f t="shared" si="138"/>
        <v/>
      </c>
      <c r="M2015" s="459" t="str">
        <f t="shared" si="139"/>
        <v/>
      </c>
      <c r="N2015" s="344"/>
      <c r="O2015" s="344"/>
      <c r="P2015" s="82"/>
    </row>
    <row r="2016" spans="3:16" ht="14.25" customHeight="1" x14ac:dyDescent="0.15">
      <c r="C2016" s="362">
        <f t="shared" si="136"/>
        <v>1955</v>
      </c>
      <c r="D2016" s="47" t="str">
        <f t="shared" si="137"/>
        <v/>
      </c>
      <c r="E2016" s="526"/>
      <c r="F2016" s="447"/>
      <c r="G2016" s="345"/>
      <c r="H2016" s="447"/>
      <c r="I2016" s="411"/>
      <c r="J2016" s="15" t="s">
        <v>589</v>
      </c>
      <c r="K2016" s="15" t="s">
        <v>589</v>
      </c>
      <c r="L2016" s="408" t="str">
        <f t="shared" si="138"/>
        <v/>
      </c>
      <c r="M2016" s="459" t="str">
        <f t="shared" si="139"/>
        <v/>
      </c>
      <c r="N2016" s="344"/>
      <c r="O2016" s="344"/>
      <c r="P2016" s="82"/>
    </row>
    <row r="2017" spans="3:16" ht="14.25" customHeight="1" x14ac:dyDescent="0.15">
      <c r="C2017" s="362">
        <f t="shared" si="136"/>
        <v>1956</v>
      </c>
      <c r="D2017" s="47" t="str">
        <f t="shared" si="137"/>
        <v/>
      </c>
      <c r="E2017" s="526"/>
      <c r="F2017" s="447"/>
      <c r="G2017" s="345"/>
      <c r="H2017" s="447"/>
      <c r="I2017" s="411"/>
      <c r="J2017" s="15" t="s">
        <v>589</v>
      </c>
      <c r="K2017" s="15" t="s">
        <v>589</v>
      </c>
      <c r="L2017" s="408" t="str">
        <f t="shared" si="138"/>
        <v/>
      </c>
      <c r="M2017" s="459" t="str">
        <f t="shared" si="139"/>
        <v/>
      </c>
      <c r="N2017" s="344"/>
      <c r="O2017" s="344"/>
      <c r="P2017" s="82"/>
    </row>
    <row r="2018" spans="3:16" ht="14.25" customHeight="1" x14ac:dyDescent="0.15">
      <c r="C2018" s="362">
        <f t="shared" si="136"/>
        <v>1957</v>
      </c>
      <c r="D2018" s="47" t="str">
        <f t="shared" si="137"/>
        <v/>
      </c>
      <c r="E2018" s="526"/>
      <c r="F2018" s="447"/>
      <c r="G2018" s="345"/>
      <c r="H2018" s="447"/>
      <c r="I2018" s="411"/>
      <c r="J2018" s="15" t="s">
        <v>589</v>
      </c>
      <c r="K2018" s="15" t="s">
        <v>589</v>
      </c>
      <c r="L2018" s="408" t="str">
        <f t="shared" si="138"/>
        <v/>
      </c>
      <c r="M2018" s="459" t="str">
        <f t="shared" si="139"/>
        <v/>
      </c>
      <c r="N2018" s="344"/>
      <c r="O2018" s="344"/>
      <c r="P2018" s="82"/>
    </row>
    <row r="2019" spans="3:16" ht="14.25" customHeight="1" x14ac:dyDescent="0.15">
      <c r="C2019" s="362">
        <f t="shared" si="136"/>
        <v>1958</v>
      </c>
      <c r="D2019" s="47" t="str">
        <f t="shared" si="137"/>
        <v/>
      </c>
      <c r="E2019" s="526"/>
      <c r="F2019" s="447"/>
      <c r="G2019" s="345"/>
      <c r="H2019" s="447"/>
      <c r="I2019" s="411"/>
      <c r="J2019" s="15" t="s">
        <v>589</v>
      </c>
      <c r="K2019" s="15" t="s">
        <v>589</v>
      </c>
      <c r="L2019" s="408" t="str">
        <f t="shared" si="138"/>
        <v/>
      </c>
      <c r="M2019" s="459" t="str">
        <f t="shared" si="139"/>
        <v/>
      </c>
      <c r="N2019" s="344"/>
      <c r="O2019" s="344"/>
      <c r="P2019" s="82"/>
    </row>
    <row r="2020" spans="3:16" ht="14.25" customHeight="1" x14ac:dyDescent="0.15">
      <c r="C2020" s="362">
        <f t="shared" si="136"/>
        <v>1959</v>
      </c>
      <c r="D2020" s="47" t="str">
        <f t="shared" si="137"/>
        <v/>
      </c>
      <c r="E2020" s="526"/>
      <c r="F2020" s="447"/>
      <c r="G2020" s="345"/>
      <c r="H2020" s="447"/>
      <c r="I2020" s="411"/>
      <c r="J2020" s="15" t="s">
        <v>589</v>
      </c>
      <c r="K2020" s="15" t="s">
        <v>589</v>
      </c>
      <c r="L2020" s="408" t="str">
        <f t="shared" si="138"/>
        <v/>
      </c>
      <c r="M2020" s="459" t="str">
        <f t="shared" si="139"/>
        <v/>
      </c>
      <c r="N2020" s="344"/>
      <c r="O2020" s="344"/>
      <c r="P2020" s="82"/>
    </row>
    <row r="2021" spans="3:16" ht="14.25" customHeight="1" x14ac:dyDescent="0.15">
      <c r="C2021" s="362">
        <f t="shared" si="136"/>
        <v>1960</v>
      </c>
      <c r="D2021" s="47" t="str">
        <f t="shared" si="137"/>
        <v/>
      </c>
      <c r="E2021" s="526"/>
      <c r="F2021" s="447"/>
      <c r="G2021" s="345"/>
      <c r="H2021" s="447"/>
      <c r="I2021" s="411"/>
      <c r="J2021" s="15" t="s">
        <v>589</v>
      </c>
      <c r="K2021" s="15" t="s">
        <v>589</v>
      </c>
      <c r="L2021" s="408" t="str">
        <f t="shared" si="138"/>
        <v/>
      </c>
      <c r="M2021" s="459" t="str">
        <f t="shared" si="139"/>
        <v/>
      </c>
      <c r="N2021" s="344"/>
      <c r="O2021" s="344"/>
      <c r="P2021" s="82"/>
    </row>
    <row r="2022" spans="3:16" ht="14.25" customHeight="1" x14ac:dyDescent="0.15">
      <c r="C2022" s="362">
        <f t="shared" si="136"/>
        <v>1961</v>
      </c>
      <c r="D2022" s="47" t="str">
        <f t="shared" si="137"/>
        <v/>
      </c>
      <c r="E2022" s="526"/>
      <c r="F2022" s="447"/>
      <c r="G2022" s="345"/>
      <c r="H2022" s="447"/>
      <c r="I2022" s="411"/>
      <c r="J2022" s="15" t="s">
        <v>589</v>
      </c>
      <c r="K2022" s="15" t="s">
        <v>589</v>
      </c>
      <c r="L2022" s="408" t="str">
        <f t="shared" si="138"/>
        <v/>
      </c>
      <c r="M2022" s="459" t="str">
        <f t="shared" si="139"/>
        <v/>
      </c>
      <c r="N2022" s="344"/>
      <c r="O2022" s="344"/>
      <c r="P2022" s="82"/>
    </row>
    <row r="2023" spans="3:16" ht="14.25" customHeight="1" x14ac:dyDescent="0.15">
      <c r="C2023" s="362">
        <f t="shared" si="136"/>
        <v>1962</v>
      </c>
      <c r="D2023" s="47" t="str">
        <f t="shared" si="137"/>
        <v/>
      </c>
      <c r="E2023" s="526"/>
      <c r="F2023" s="447"/>
      <c r="G2023" s="345"/>
      <c r="H2023" s="447"/>
      <c r="I2023" s="411"/>
      <c r="J2023" s="15" t="s">
        <v>589</v>
      </c>
      <c r="K2023" s="15" t="s">
        <v>589</v>
      </c>
      <c r="L2023" s="408" t="str">
        <f t="shared" si="138"/>
        <v/>
      </c>
      <c r="M2023" s="459" t="str">
        <f t="shared" si="139"/>
        <v/>
      </c>
      <c r="N2023" s="344"/>
      <c r="O2023" s="344"/>
      <c r="P2023" s="82"/>
    </row>
    <row r="2024" spans="3:16" ht="14.25" customHeight="1" x14ac:dyDescent="0.15">
      <c r="C2024" s="362">
        <f t="shared" si="136"/>
        <v>1963</v>
      </c>
      <c r="D2024" s="47" t="str">
        <f t="shared" si="137"/>
        <v/>
      </c>
      <c r="E2024" s="526"/>
      <c r="F2024" s="447"/>
      <c r="G2024" s="345"/>
      <c r="H2024" s="447"/>
      <c r="I2024" s="411"/>
      <c r="J2024" s="15" t="s">
        <v>589</v>
      </c>
      <c r="K2024" s="15" t="s">
        <v>589</v>
      </c>
      <c r="L2024" s="408" t="str">
        <f t="shared" si="138"/>
        <v/>
      </c>
      <c r="M2024" s="459" t="str">
        <f t="shared" si="139"/>
        <v/>
      </c>
      <c r="N2024" s="344"/>
      <c r="O2024" s="344"/>
      <c r="P2024" s="82"/>
    </row>
    <row r="2025" spans="3:16" ht="14.25" customHeight="1" x14ac:dyDescent="0.15">
      <c r="C2025" s="362">
        <f t="shared" si="136"/>
        <v>1964</v>
      </c>
      <c r="D2025" s="47" t="str">
        <f t="shared" si="137"/>
        <v/>
      </c>
      <c r="E2025" s="526"/>
      <c r="F2025" s="447"/>
      <c r="G2025" s="345"/>
      <c r="H2025" s="447"/>
      <c r="I2025" s="411"/>
      <c r="J2025" s="15" t="s">
        <v>589</v>
      </c>
      <c r="K2025" s="15" t="s">
        <v>589</v>
      </c>
      <c r="L2025" s="408" t="str">
        <f t="shared" si="138"/>
        <v/>
      </c>
      <c r="M2025" s="459" t="str">
        <f t="shared" si="139"/>
        <v/>
      </c>
      <c r="N2025" s="344"/>
      <c r="O2025" s="344"/>
      <c r="P2025" s="82"/>
    </row>
    <row r="2026" spans="3:16" ht="14.25" customHeight="1" x14ac:dyDescent="0.15">
      <c r="C2026" s="362">
        <f t="shared" si="136"/>
        <v>1965</v>
      </c>
      <c r="D2026" s="47" t="str">
        <f t="shared" si="137"/>
        <v/>
      </c>
      <c r="E2026" s="526"/>
      <c r="F2026" s="447"/>
      <c r="G2026" s="345"/>
      <c r="H2026" s="447"/>
      <c r="I2026" s="411"/>
      <c r="J2026" s="15" t="s">
        <v>589</v>
      </c>
      <c r="K2026" s="15" t="s">
        <v>589</v>
      </c>
      <c r="L2026" s="408" t="str">
        <f t="shared" si="138"/>
        <v/>
      </c>
      <c r="M2026" s="459" t="str">
        <f t="shared" si="139"/>
        <v/>
      </c>
      <c r="N2026" s="344"/>
      <c r="O2026" s="344"/>
      <c r="P2026" s="82"/>
    </row>
    <row r="2027" spans="3:16" ht="14.25" customHeight="1" x14ac:dyDescent="0.15">
      <c r="C2027" s="362">
        <f t="shared" si="136"/>
        <v>1966</v>
      </c>
      <c r="D2027" s="47" t="str">
        <f t="shared" si="137"/>
        <v/>
      </c>
      <c r="E2027" s="526"/>
      <c r="F2027" s="447"/>
      <c r="G2027" s="345"/>
      <c r="H2027" s="447"/>
      <c r="I2027" s="411"/>
      <c r="J2027" s="15" t="s">
        <v>589</v>
      </c>
      <c r="K2027" s="15" t="s">
        <v>589</v>
      </c>
      <c r="L2027" s="408" t="str">
        <f t="shared" si="138"/>
        <v/>
      </c>
      <c r="M2027" s="459" t="str">
        <f t="shared" si="139"/>
        <v/>
      </c>
      <c r="N2027" s="344"/>
      <c r="O2027" s="344"/>
      <c r="P2027" s="82"/>
    </row>
    <row r="2028" spans="3:16" ht="14.25" customHeight="1" x14ac:dyDescent="0.15">
      <c r="C2028" s="362">
        <f t="shared" si="136"/>
        <v>1967</v>
      </c>
      <c r="D2028" s="47" t="str">
        <f t="shared" si="137"/>
        <v/>
      </c>
      <c r="E2028" s="526"/>
      <c r="F2028" s="447"/>
      <c r="G2028" s="345"/>
      <c r="H2028" s="447"/>
      <c r="I2028" s="411"/>
      <c r="J2028" s="15" t="s">
        <v>589</v>
      </c>
      <c r="K2028" s="15" t="s">
        <v>589</v>
      </c>
      <c r="L2028" s="408" t="str">
        <f t="shared" si="138"/>
        <v/>
      </c>
      <c r="M2028" s="459" t="str">
        <f t="shared" si="139"/>
        <v/>
      </c>
      <c r="N2028" s="344"/>
      <c r="O2028" s="344"/>
      <c r="P2028" s="82"/>
    </row>
    <row r="2029" spans="3:16" ht="14.25" customHeight="1" x14ac:dyDescent="0.15">
      <c r="C2029" s="362">
        <f t="shared" si="136"/>
        <v>1968</v>
      </c>
      <c r="D2029" s="47" t="str">
        <f t="shared" si="137"/>
        <v/>
      </c>
      <c r="E2029" s="526"/>
      <c r="F2029" s="447"/>
      <c r="G2029" s="345"/>
      <c r="H2029" s="447"/>
      <c r="I2029" s="411"/>
      <c r="J2029" s="15" t="s">
        <v>589</v>
      </c>
      <c r="K2029" s="15" t="s">
        <v>589</v>
      </c>
      <c r="L2029" s="408" t="str">
        <f t="shared" si="138"/>
        <v/>
      </c>
      <c r="M2029" s="459" t="str">
        <f t="shared" si="139"/>
        <v/>
      </c>
      <c r="N2029" s="344"/>
      <c r="O2029" s="344"/>
      <c r="P2029" s="82"/>
    </row>
    <row r="2030" spans="3:16" ht="14.25" customHeight="1" x14ac:dyDescent="0.15">
      <c r="C2030" s="362">
        <f t="shared" si="136"/>
        <v>1969</v>
      </c>
      <c r="D2030" s="47" t="str">
        <f t="shared" si="137"/>
        <v/>
      </c>
      <c r="E2030" s="526"/>
      <c r="F2030" s="447"/>
      <c r="G2030" s="345"/>
      <c r="H2030" s="447"/>
      <c r="I2030" s="411"/>
      <c r="J2030" s="15" t="s">
        <v>589</v>
      </c>
      <c r="K2030" s="15" t="s">
        <v>589</v>
      </c>
      <c r="L2030" s="408" t="str">
        <f t="shared" si="138"/>
        <v/>
      </c>
      <c r="M2030" s="459" t="str">
        <f t="shared" si="139"/>
        <v/>
      </c>
      <c r="N2030" s="344"/>
      <c r="O2030" s="344"/>
      <c r="P2030" s="82"/>
    </row>
    <row r="2031" spans="3:16" ht="14.25" customHeight="1" x14ac:dyDescent="0.15">
      <c r="C2031" s="362">
        <f t="shared" si="136"/>
        <v>1970</v>
      </c>
      <c r="D2031" s="47" t="str">
        <f t="shared" si="137"/>
        <v/>
      </c>
      <c r="E2031" s="526"/>
      <c r="F2031" s="447"/>
      <c r="G2031" s="345"/>
      <c r="H2031" s="447"/>
      <c r="I2031" s="411"/>
      <c r="J2031" s="15" t="s">
        <v>589</v>
      </c>
      <c r="K2031" s="15" t="s">
        <v>589</v>
      </c>
      <c r="L2031" s="408" t="str">
        <f t="shared" si="138"/>
        <v/>
      </c>
      <c r="M2031" s="459" t="str">
        <f t="shared" si="139"/>
        <v/>
      </c>
      <c r="N2031" s="344"/>
      <c r="O2031" s="344"/>
      <c r="P2031" s="82"/>
    </row>
    <row r="2032" spans="3:16" ht="14.25" customHeight="1" x14ac:dyDescent="0.15">
      <c r="C2032" s="362">
        <f t="shared" si="136"/>
        <v>1971</v>
      </c>
      <c r="D2032" s="47" t="str">
        <f t="shared" si="137"/>
        <v/>
      </c>
      <c r="E2032" s="526"/>
      <c r="F2032" s="447"/>
      <c r="G2032" s="345"/>
      <c r="H2032" s="447"/>
      <c r="I2032" s="411"/>
      <c r="J2032" s="15" t="s">
        <v>589</v>
      </c>
      <c r="K2032" s="15" t="s">
        <v>589</v>
      </c>
      <c r="L2032" s="408" t="str">
        <f t="shared" si="138"/>
        <v/>
      </c>
      <c r="M2032" s="459" t="str">
        <f t="shared" si="139"/>
        <v/>
      </c>
      <c r="N2032" s="344"/>
      <c r="O2032" s="344"/>
      <c r="P2032" s="82"/>
    </row>
    <row r="2033" spans="3:16" ht="14.25" customHeight="1" x14ac:dyDescent="0.15">
      <c r="C2033" s="362">
        <f t="shared" si="136"/>
        <v>1972</v>
      </c>
      <c r="D2033" s="47" t="str">
        <f t="shared" si="137"/>
        <v/>
      </c>
      <c r="E2033" s="526"/>
      <c r="F2033" s="447"/>
      <c r="G2033" s="345"/>
      <c r="H2033" s="447"/>
      <c r="I2033" s="411"/>
      <c r="J2033" s="15" t="s">
        <v>589</v>
      </c>
      <c r="K2033" s="15" t="s">
        <v>589</v>
      </c>
      <c r="L2033" s="408" t="str">
        <f t="shared" si="138"/>
        <v/>
      </c>
      <c r="M2033" s="459" t="str">
        <f t="shared" si="139"/>
        <v/>
      </c>
      <c r="N2033" s="344"/>
      <c r="O2033" s="344"/>
      <c r="P2033" s="82"/>
    </row>
    <row r="2034" spans="3:16" ht="14.25" customHeight="1" x14ac:dyDescent="0.15">
      <c r="C2034" s="362">
        <f t="shared" si="136"/>
        <v>1973</v>
      </c>
      <c r="D2034" s="47" t="str">
        <f t="shared" si="137"/>
        <v/>
      </c>
      <c r="E2034" s="526"/>
      <c r="F2034" s="447"/>
      <c r="G2034" s="345"/>
      <c r="H2034" s="447"/>
      <c r="I2034" s="411"/>
      <c r="J2034" s="15" t="s">
        <v>589</v>
      </c>
      <c r="K2034" s="15" t="s">
        <v>589</v>
      </c>
      <c r="L2034" s="408" t="str">
        <f t="shared" si="138"/>
        <v/>
      </c>
      <c r="M2034" s="459" t="str">
        <f t="shared" si="139"/>
        <v/>
      </c>
      <c r="N2034" s="344"/>
      <c r="O2034" s="344"/>
      <c r="P2034" s="82"/>
    </row>
    <row r="2035" spans="3:16" ht="14.25" customHeight="1" x14ac:dyDescent="0.15">
      <c r="C2035" s="362">
        <f t="shared" si="136"/>
        <v>1974</v>
      </c>
      <c r="D2035" s="47" t="str">
        <f t="shared" si="137"/>
        <v/>
      </c>
      <c r="E2035" s="526"/>
      <c r="F2035" s="447"/>
      <c r="G2035" s="345"/>
      <c r="H2035" s="447"/>
      <c r="I2035" s="411"/>
      <c r="J2035" s="15" t="s">
        <v>589</v>
      </c>
      <c r="K2035" s="15" t="s">
        <v>589</v>
      </c>
      <c r="L2035" s="408" t="str">
        <f t="shared" si="138"/>
        <v/>
      </c>
      <c r="M2035" s="459" t="str">
        <f t="shared" si="139"/>
        <v/>
      </c>
      <c r="N2035" s="344"/>
      <c r="O2035" s="344"/>
      <c r="P2035" s="82"/>
    </row>
    <row r="2036" spans="3:16" ht="14.25" customHeight="1" x14ac:dyDescent="0.15">
      <c r="C2036" s="362">
        <f t="shared" si="136"/>
        <v>1975</v>
      </c>
      <c r="D2036" s="47" t="str">
        <f t="shared" si="137"/>
        <v/>
      </c>
      <c r="E2036" s="526"/>
      <c r="F2036" s="447"/>
      <c r="G2036" s="345"/>
      <c r="H2036" s="447"/>
      <c r="I2036" s="411"/>
      <c r="J2036" s="15" t="s">
        <v>589</v>
      </c>
      <c r="K2036" s="15" t="s">
        <v>589</v>
      </c>
      <c r="L2036" s="408" t="str">
        <f t="shared" si="138"/>
        <v/>
      </c>
      <c r="M2036" s="459" t="str">
        <f t="shared" si="139"/>
        <v/>
      </c>
      <c r="N2036" s="344"/>
      <c r="O2036" s="344"/>
      <c r="P2036" s="82"/>
    </row>
    <row r="2037" spans="3:16" ht="14.25" customHeight="1" x14ac:dyDescent="0.15">
      <c r="C2037" s="362">
        <f t="shared" si="136"/>
        <v>1976</v>
      </c>
      <c r="D2037" s="47" t="str">
        <f t="shared" si="137"/>
        <v/>
      </c>
      <c r="E2037" s="526"/>
      <c r="F2037" s="447"/>
      <c r="G2037" s="345"/>
      <c r="H2037" s="447"/>
      <c r="I2037" s="411"/>
      <c r="J2037" s="15" t="s">
        <v>589</v>
      </c>
      <c r="K2037" s="15" t="s">
        <v>589</v>
      </c>
      <c r="L2037" s="408" t="str">
        <f t="shared" si="138"/>
        <v/>
      </c>
      <c r="M2037" s="459" t="str">
        <f t="shared" si="139"/>
        <v/>
      </c>
      <c r="N2037" s="344"/>
      <c r="O2037" s="344"/>
      <c r="P2037" s="82"/>
    </row>
    <row r="2038" spans="3:16" ht="14.25" customHeight="1" x14ac:dyDescent="0.15">
      <c r="C2038" s="362">
        <f t="shared" si="136"/>
        <v>1977</v>
      </c>
      <c r="D2038" s="47" t="str">
        <f t="shared" si="137"/>
        <v/>
      </c>
      <c r="E2038" s="526"/>
      <c r="F2038" s="447"/>
      <c r="G2038" s="345"/>
      <c r="H2038" s="447"/>
      <c r="I2038" s="411"/>
      <c r="J2038" s="15" t="s">
        <v>589</v>
      </c>
      <c r="K2038" s="15" t="s">
        <v>589</v>
      </c>
      <c r="L2038" s="408" t="str">
        <f t="shared" si="138"/>
        <v/>
      </c>
      <c r="M2038" s="459" t="str">
        <f t="shared" si="139"/>
        <v/>
      </c>
      <c r="N2038" s="344"/>
      <c r="O2038" s="344"/>
      <c r="P2038" s="82"/>
    </row>
    <row r="2039" spans="3:16" ht="14.25" customHeight="1" x14ac:dyDescent="0.15">
      <c r="C2039" s="362">
        <f t="shared" si="136"/>
        <v>1978</v>
      </c>
      <c r="D2039" s="47" t="str">
        <f t="shared" si="137"/>
        <v/>
      </c>
      <c r="E2039" s="526"/>
      <c r="F2039" s="447"/>
      <c r="G2039" s="345"/>
      <c r="H2039" s="447"/>
      <c r="I2039" s="411"/>
      <c r="J2039" s="15" t="s">
        <v>589</v>
      </c>
      <c r="K2039" s="15" t="s">
        <v>589</v>
      </c>
      <c r="L2039" s="408" t="str">
        <f t="shared" si="138"/>
        <v/>
      </c>
      <c r="M2039" s="459" t="str">
        <f t="shared" si="139"/>
        <v/>
      </c>
      <c r="N2039" s="344"/>
      <c r="O2039" s="344"/>
      <c r="P2039" s="82"/>
    </row>
    <row r="2040" spans="3:16" ht="14.25" customHeight="1" x14ac:dyDescent="0.15">
      <c r="C2040" s="362">
        <f t="shared" si="136"/>
        <v>1979</v>
      </c>
      <c r="D2040" s="47" t="str">
        <f t="shared" si="137"/>
        <v/>
      </c>
      <c r="E2040" s="526"/>
      <c r="F2040" s="447"/>
      <c r="G2040" s="345"/>
      <c r="H2040" s="447"/>
      <c r="I2040" s="411"/>
      <c r="J2040" s="15" t="s">
        <v>589</v>
      </c>
      <c r="K2040" s="15" t="s">
        <v>589</v>
      </c>
      <c r="L2040" s="408" t="str">
        <f t="shared" si="138"/>
        <v/>
      </c>
      <c r="M2040" s="459" t="str">
        <f t="shared" si="139"/>
        <v/>
      </c>
      <c r="N2040" s="344"/>
      <c r="O2040" s="344"/>
      <c r="P2040" s="82"/>
    </row>
    <row r="2041" spans="3:16" ht="14.25" customHeight="1" x14ac:dyDescent="0.15">
      <c r="C2041" s="362">
        <f t="shared" si="136"/>
        <v>1980</v>
      </c>
      <c r="D2041" s="47" t="str">
        <f t="shared" si="137"/>
        <v/>
      </c>
      <c r="E2041" s="526"/>
      <c r="F2041" s="447"/>
      <c r="G2041" s="345"/>
      <c r="H2041" s="447"/>
      <c r="I2041" s="411"/>
      <c r="J2041" s="15" t="s">
        <v>589</v>
      </c>
      <c r="K2041" s="15" t="s">
        <v>589</v>
      </c>
      <c r="L2041" s="408" t="str">
        <f t="shared" si="138"/>
        <v/>
      </c>
      <c r="M2041" s="459" t="str">
        <f t="shared" si="139"/>
        <v/>
      </c>
      <c r="N2041" s="344"/>
      <c r="O2041" s="344"/>
      <c r="P2041" s="82"/>
    </row>
    <row r="2042" spans="3:16" ht="14.25" customHeight="1" x14ac:dyDescent="0.15">
      <c r="C2042" s="362">
        <f t="shared" si="136"/>
        <v>1981</v>
      </c>
      <c r="D2042" s="47" t="str">
        <f t="shared" si="137"/>
        <v/>
      </c>
      <c r="E2042" s="526"/>
      <c r="F2042" s="447"/>
      <c r="G2042" s="345"/>
      <c r="H2042" s="447"/>
      <c r="I2042" s="411"/>
      <c r="J2042" s="15" t="s">
        <v>589</v>
      </c>
      <c r="K2042" s="15" t="s">
        <v>589</v>
      </c>
      <c r="L2042" s="408" t="str">
        <f t="shared" si="138"/>
        <v/>
      </c>
      <c r="M2042" s="459" t="str">
        <f t="shared" si="139"/>
        <v/>
      </c>
      <c r="N2042" s="344"/>
      <c r="O2042" s="344"/>
      <c r="P2042" s="82"/>
    </row>
    <row r="2043" spans="3:16" ht="14.25" customHeight="1" x14ac:dyDescent="0.15">
      <c r="C2043" s="362">
        <f t="shared" si="136"/>
        <v>1982</v>
      </c>
      <c r="D2043" s="47" t="str">
        <f t="shared" si="137"/>
        <v/>
      </c>
      <c r="E2043" s="526"/>
      <c r="F2043" s="447"/>
      <c r="G2043" s="345"/>
      <c r="H2043" s="447"/>
      <c r="I2043" s="411"/>
      <c r="J2043" s="15" t="s">
        <v>589</v>
      </c>
      <c r="K2043" s="15" t="s">
        <v>589</v>
      </c>
      <c r="L2043" s="408" t="str">
        <f t="shared" si="138"/>
        <v/>
      </c>
      <c r="M2043" s="459" t="str">
        <f t="shared" si="139"/>
        <v/>
      </c>
      <c r="N2043" s="344"/>
      <c r="O2043" s="344"/>
      <c r="P2043" s="82"/>
    </row>
    <row r="2044" spans="3:16" ht="14.25" customHeight="1" x14ac:dyDescent="0.15">
      <c r="C2044" s="362">
        <f t="shared" si="136"/>
        <v>1983</v>
      </c>
      <c r="D2044" s="47" t="str">
        <f t="shared" si="137"/>
        <v/>
      </c>
      <c r="E2044" s="526"/>
      <c r="F2044" s="447"/>
      <c r="G2044" s="345"/>
      <c r="H2044" s="447"/>
      <c r="I2044" s="411"/>
      <c r="J2044" s="15" t="s">
        <v>589</v>
      </c>
      <c r="K2044" s="15" t="s">
        <v>589</v>
      </c>
      <c r="L2044" s="408" t="str">
        <f t="shared" si="138"/>
        <v/>
      </c>
      <c r="M2044" s="459" t="str">
        <f t="shared" si="139"/>
        <v/>
      </c>
      <c r="N2044" s="344"/>
      <c r="O2044" s="344"/>
      <c r="P2044" s="82"/>
    </row>
    <row r="2045" spans="3:16" ht="14.25" customHeight="1" x14ac:dyDescent="0.15">
      <c r="C2045" s="362">
        <f t="shared" si="136"/>
        <v>1984</v>
      </c>
      <c r="D2045" s="47" t="str">
        <f t="shared" si="137"/>
        <v/>
      </c>
      <c r="E2045" s="526"/>
      <c r="F2045" s="447"/>
      <c r="G2045" s="345"/>
      <c r="H2045" s="447"/>
      <c r="I2045" s="411"/>
      <c r="J2045" s="15" t="s">
        <v>589</v>
      </c>
      <c r="K2045" s="15" t="s">
        <v>589</v>
      </c>
      <c r="L2045" s="408" t="str">
        <f t="shared" si="138"/>
        <v/>
      </c>
      <c r="M2045" s="459" t="str">
        <f t="shared" si="139"/>
        <v/>
      </c>
      <c r="N2045" s="344"/>
      <c r="O2045" s="344"/>
      <c r="P2045" s="82"/>
    </row>
    <row r="2046" spans="3:16" ht="14.25" customHeight="1" x14ac:dyDescent="0.15">
      <c r="C2046" s="362">
        <f t="shared" si="136"/>
        <v>1985</v>
      </c>
      <c r="D2046" s="47" t="str">
        <f t="shared" si="137"/>
        <v/>
      </c>
      <c r="E2046" s="526"/>
      <c r="F2046" s="447"/>
      <c r="G2046" s="345"/>
      <c r="H2046" s="447"/>
      <c r="I2046" s="411"/>
      <c r="J2046" s="15" t="s">
        <v>589</v>
      </c>
      <c r="K2046" s="15" t="s">
        <v>589</v>
      </c>
      <c r="L2046" s="408" t="str">
        <f t="shared" si="138"/>
        <v/>
      </c>
      <c r="M2046" s="459" t="str">
        <f t="shared" si="139"/>
        <v/>
      </c>
      <c r="N2046" s="344"/>
      <c r="O2046" s="344"/>
      <c r="P2046" s="82"/>
    </row>
    <row r="2047" spans="3:16" ht="14.25" customHeight="1" x14ac:dyDescent="0.15">
      <c r="C2047" s="362">
        <f t="shared" ref="C2047:C2110" si="140">C2046+1</f>
        <v>1986</v>
      </c>
      <c r="D2047" s="47" t="str">
        <f t="shared" si="137"/>
        <v/>
      </c>
      <c r="E2047" s="526"/>
      <c r="F2047" s="447"/>
      <c r="G2047" s="345"/>
      <c r="H2047" s="447"/>
      <c r="I2047" s="411"/>
      <c r="J2047" s="15" t="s">
        <v>589</v>
      </c>
      <c r="K2047" s="15" t="s">
        <v>589</v>
      </c>
      <c r="L2047" s="408" t="str">
        <f t="shared" si="138"/>
        <v/>
      </c>
      <c r="M2047" s="459" t="str">
        <f t="shared" si="139"/>
        <v/>
      </c>
      <c r="N2047" s="344"/>
      <c r="O2047" s="344"/>
      <c r="P2047" s="82"/>
    </row>
    <row r="2048" spans="3:16" ht="14.25" customHeight="1" x14ac:dyDescent="0.15">
      <c r="C2048" s="362">
        <f t="shared" si="140"/>
        <v>1987</v>
      </c>
      <c r="D2048" s="47" t="str">
        <f t="shared" si="137"/>
        <v/>
      </c>
      <c r="E2048" s="526"/>
      <c r="F2048" s="447"/>
      <c r="G2048" s="345"/>
      <c r="H2048" s="447"/>
      <c r="I2048" s="411"/>
      <c r="J2048" s="15" t="s">
        <v>589</v>
      </c>
      <c r="K2048" s="15" t="s">
        <v>589</v>
      </c>
      <c r="L2048" s="408" t="str">
        <f t="shared" si="138"/>
        <v/>
      </c>
      <c r="M2048" s="459" t="str">
        <f t="shared" si="139"/>
        <v/>
      </c>
      <c r="N2048" s="344"/>
      <c r="O2048" s="344"/>
      <c r="P2048" s="82"/>
    </row>
    <row r="2049" spans="3:16" ht="14.25" customHeight="1" x14ac:dyDescent="0.15">
      <c r="C2049" s="362">
        <f t="shared" si="140"/>
        <v>1988</v>
      </c>
      <c r="D2049" s="47" t="str">
        <f t="shared" si="137"/>
        <v/>
      </c>
      <c r="E2049" s="526"/>
      <c r="F2049" s="447"/>
      <c r="G2049" s="345"/>
      <c r="H2049" s="447"/>
      <c r="I2049" s="411"/>
      <c r="J2049" s="15" t="s">
        <v>589</v>
      </c>
      <c r="K2049" s="15" t="s">
        <v>589</v>
      </c>
      <c r="L2049" s="408" t="str">
        <f t="shared" si="138"/>
        <v/>
      </c>
      <c r="M2049" s="459" t="str">
        <f t="shared" si="139"/>
        <v/>
      </c>
      <c r="N2049" s="344"/>
      <c r="O2049" s="344"/>
      <c r="P2049" s="82"/>
    </row>
    <row r="2050" spans="3:16" ht="14.25" customHeight="1" x14ac:dyDescent="0.15">
      <c r="C2050" s="362">
        <f t="shared" si="140"/>
        <v>1989</v>
      </c>
      <c r="D2050" s="47" t="str">
        <f t="shared" si="137"/>
        <v/>
      </c>
      <c r="E2050" s="526"/>
      <c r="F2050" s="447"/>
      <c r="G2050" s="345"/>
      <c r="H2050" s="447"/>
      <c r="I2050" s="411"/>
      <c r="J2050" s="15" t="s">
        <v>589</v>
      </c>
      <c r="K2050" s="15" t="s">
        <v>589</v>
      </c>
      <c r="L2050" s="408" t="str">
        <f t="shared" si="138"/>
        <v/>
      </c>
      <c r="M2050" s="459" t="str">
        <f t="shared" si="139"/>
        <v/>
      </c>
      <c r="N2050" s="344"/>
      <c r="O2050" s="344"/>
      <c r="P2050" s="82"/>
    </row>
    <row r="2051" spans="3:16" ht="14.25" customHeight="1" x14ac:dyDescent="0.15">
      <c r="C2051" s="362">
        <f t="shared" si="140"/>
        <v>1990</v>
      </c>
      <c r="D2051" s="47" t="str">
        <f t="shared" si="137"/>
        <v/>
      </c>
      <c r="E2051" s="526"/>
      <c r="F2051" s="447"/>
      <c r="G2051" s="345"/>
      <c r="H2051" s="447"/>
      <c r="I2051" s="411"/>
      <c r="J2051" s="15" t="s">
        <v>589</v>
      </c>
      <c r="K2051" s="15" t="s">
        <v>589</v>
      </c>
      <c r="L2051" s="408" t="str">
        <f t="shared" si="138"/>
        <v/>
      </c>
      <c r="M2051" s="459" t="str">
        <f t="shared" si="139"/>
        <v/>
      </c>
      <c r="N2051" s="344"/>
      <c r="O2051" s="344"/>
      <c r="P2051" s="82"/>
    </row>
    <row r="2052" spans="3:16" ht="14.25" customHeight="1" x14ac:dyDescent="0.15">
      <c r="C2052" s="362">
        <f t="shared" si="140"/>
        <v>1991</v>
      </c>
      <c r="D2052" s="47" t="str">
        <f t="shared" si="137"/>
        <v/>
      </c>
      <c r="E2052" s="526"/>
      <c r="F2052" s="447"/>
      <c r="G2052" s="345"/>
      <c r="H2052" s="447"/>
      <c r="I2052" s="411"/>
      <c r="J2052" s="15" t="s">
        <v>589</v>
      </c>
      <c r="K2052" s="15" t="s">
        <v>589</v>
      </c>
      <c r="L2052" s="408" t="str">
        <f t="shared" si="138"/>
        <v/>
      </c>
      <c r="M2052" s="459" t="str">
        <f t="shared" si="139"/>
        <v/>
      </c>
      <c r="N2052" s="344"/>
      <c r="O2052" s="344"/>
      <c r="P2052" s="82"/>
    </row>
    <row r="2053" spans="3:16" ht="14.25" customHeight="1" x14ac:dyDescent="0.15">
      <c r="C2053" s="362">
        <f t="shared" si="140"/>
        <v>1992</v>
      </c>
      <c r="D2053" s="47" t="str">
        <f t="shared" si="137"/>
        <v/>
      </c>
      <c r="E2053" s="526"/>
      <c r="F2053" s="447"/>
      <c r="G2053" s="345"/>
      <c r="H2053" s="447"/>
      <c r="I2053" s="411"/>
      <c r="J2053" s="15" t="s">
        <v>589</v>
      </c>
      <c r="K2053" s="15" t="s">
        <v>589</v>
      </c>
      <c r="L2053" s="408" t="str">
        <f t="shared" si="138"/>
        <v/>
      </c>
      <c r="M2053" s="459" t="str">
        <f t="shared" si="139"/>
        <v/>
      </c>
      <c r="N2053" s="344"/>
      <c r="O2053" s="344"/>
      <c r="P2053" s="82"/>
    </row>
    <row r="2054" spans="3:16" ht="14.25" customHeight="1" x14ac:dyDescent="0.15">
      <c r="C2054" s="362">
        <f t="shared" si="140"/>
        <v>1993</v>
      </c>
      <c r="D2054" s="47" t="str">
        <f t="shared" si="137"/>
        <v/>
      </c>
      <c r="E2054" s="526"/>
      <c r="F2054" s="447"/>
      <c r="G2054" s="345"/>
      <c r="H2054" s="447"/>
      <c r="I2054" s="411"/>
      <c r="J2054" s="15" t="s">
        <v>589</v>
      </c>
      <c r="K2054" s="15" t="s">
        <v>589</v>
      </c>
      <c r="L2054" s="408" t="str">
        <f t="shared" si="138"/>
        <v/>
      </c>
      <c r="M2054" s="459" t="str">
        <f t="shared" si="139"/>
        <v/>
      </c>
      <c r="N2054" s="344"/>
      <c r="O2054" s="344"/>
      <c r="P2054" s="82"/>
    </row>
    <row r="2055" spans="3:16" ht="14.25" customHeight="1" x14ac:dyDescent="0.15">
      <c r="C2055" s="362">
        <f t="shared" si="140"/>
        <v>1994</v>
      </c>
      <c r="D2055" s="47" t="str">
        <f t="shared" si="137"/>
        <v/>
      </c>
      <c r="E2055" s="526"/>
      <c r="F2055" s="447"/>
      <c r="G2055" s="345"/>
      <c r="H2055" s="447"/>
      <c r="I2055" s="411"/>
      <c r="J2055" s="15" t="s">
        <v>589</v>
      </c>
      <c r="K2055" s="15" t="s">
        <v>589</v>
      </c>
      <c r="L2055" s="408" t="str">
        <f t="shared" si="138"/>
        <v/>
      </c>
      <c r="M2055" s="459" t="str">
        <f t="shared" si="139"/>
        <v/>
      </c>
      <c r="N2055" s="344"/>
      <c r="O2055" s="344"/>
      <c r="P2055" s="82"/>
    </row>
    <row r="2056" spans="3:16" ht="14.25" customHeight="1" x14ac:dyDescent="0.15">
      <c r="C2056" s="362">
        <f t="shared" si="140"/>
        <v>1995</v>
      </c>
      <c r="D2056" s="47" t="str">
        <f t="shared" si="137"/>
        <v/>
      </c>
      <c r="E2056" s="526"/>
      <c r="F2056" s="447"/>
      <c r="G2056" s="345"/>
      <c r="H2056" s="447"/>
      <c r="I2056" s="411"/>
      <c r="J2056" s="15" t="s">
        <v>589</v>
      </c>
      <c r="K2056" s="15" t="s">
        <v>589</v>
      </c>
      <c r="L2056" s="408" t="str">
        <f t="shared" si="138"/>
        <v/>
      </c>
      <c r="M2056" s="459" t="str">
        <f t="shared" si="139"/>
        <v/>
      </c>
      <c r="N2056" s="344"/>
      <c r="O2056" s="344"/>
      <c r="P2056" s="82"/>
    </row>
    <row r="2057" spans="3:16" ht="14.25" customHeight="1" x14ac:dyDescent="0.15">
      <c r="C2057" s="362">
        <f t="shared" si="140"/>
        <v>1996</v>
      </c>
      <c r="D2057" s="47" t="str">
        <f t="shared" si="137"/>
        <v/>
      </c>
      <c r="E2057" s="526"/>
      <c r="F2057" s="447"/>
      <c r="G2057" s="345"/>
      <c r="H2057" s="447"/>
      <c r="I2057" s="411"/>
      <c r="J2057" s="15" t="s">
        <v>589</v>
      </c>
      <c r="K2057" s="15" t="s">
        <v>589</v>
      </c>
      <c r="L2057" s="408" t="str">
        <f t="shared" si="138"/>
        <v/>
      </c>
      <c r="M2057" s="459" t="str">
        <f t="shared" si="139"/>
        <v/>
      </c>
      <c r="N2057" s="344"/>
      <c r="O2057" s="344"/>
      <c r="P2057" s="82"/>
    </row>
    <row r="2058" spans="3:16" ht="14.25" customHeight="1" x14ac:dyDescent="0.15">
      <c r="C2058" s="362">
        <f t="shared" si="140"/>
        <v>1997</v>
      </c>
      <c r="D2058" s="47" t="str">
        <f t="shared" si="137"/>
        <v/>
      </c>
      <c r="E2058" s="526"/>
      <c r="F2058" s="447"/>
      <c r="G2058" s="345"/>
      <c r="H2058" s="447"/>
      <c r="I2058" s="411"/>
      <c r="J2058" s="15" t="s">
        <v>589</v>
      </c>
      <c r="K2058" s="15" t="s">
        <v>589</v>
      </c>
      <c r="L2058" s="408" t="str">
        <f t="shared" si="138"/>
        <v/>
      </c>
      <c r="M2058" s="459" t="str">
        <f t="shared" si="139"/>
        <v/>
      </c>
      <c r="N2058" s="344"/>
      <c r="O2058" s="344"/>
      <c r="P2058" s="82"/>
    </row>
    <row r="2059" spans="3:16" ht="14.25" customHeight="1" x14ac:dyDescent="0.15">
      <c r="C2059" s="362">
        <f t="shared" si="140"/>
        <v>1998</v>
      </c>
      <c r="D2059" s="47" t="str">
        <f t="shared" ref="D2059:D2122" si="141">IF(E2059="","",IF(E2059&lt;=$W$2,"○",""))</f>
        <v/>
      </c>
      <c r="E2059" s="526"/>
      <c r="F2059" s="447"/>
      <c r="G2059" s="345"/>
      <c r="H2059" s="447"/>
      <c r="I2059" s="411"/>
      <c r="J2059" s="15" t="s">
        <v>589</v>
      </c>
      <c r="K2059" s="15" t="s">
        <v>589</v>
      </c>
      <c r="L2059" s="408" t="str">
        <f t="shared" ref="L2059:L2122" si="142">IF(K2059="","",J2059*K2059)</f>
        <v/>
      </c>
      <c r="M2059" s="459" t="str">
        <f t="shared" ref="M2059:M2122" si="143">IF(I2059="","",IF(HLOOKUP(I2059,$U$5:$AI$7,2,FALSE)&gt;=0.8,"○",""))</f>
        <v/>
      </c>
      <c r="N2059" s="344"/>
      <c r="O2059" s="344"/>
      <c r="P2059" s="82"/>
    </row>
    <row r="2060" spans="3:16" ht="14.25" customHeight="1" x14ac:dyDescent="0.15">
      <c r="C2060" s="362">
        <f t="shared" si="140"/>
        <v>1999</v>
      </c>
      <c r="D2060" s="47" t="str">
        <f t="shared" si="141"/>
        <v/>
      </c>
      <c r="E2060" s="526"/>
      <c r="F2060" s="447"/>
      <c r="G2060" s="345"/>
      <c r="H2060" s="447"/>
      <c r="I2060" s="411"/>
      <c r="J2060" s="15" t="s">
        <v>589</v>
      </c>
      <c r="K2060" s="15" t="s">
        <v>589</v>
      </c>
      <c r="L2060" s="408" t="str">
        <f t="shared" si="142"/>
        <v/>
      </c>
      <c r="M2060" s="459" t="str">
        <f t="shared" si="143"/>
        <v/>
      </c>
      <c r="N2060" s="344"/>
      <c r="O2060" s="344"/>
      <c r="P2060" s="82"/>
    </row>
    <row r="2061" spans="3:16" ht="14.25" customHeight="1" x14ac:dyDescent="0.15">
      <c r="C2061" s="362">
        <f t="shared" si="140"/>
        <v>2000</v>
      </c>
      <c r="D2061" s="47" t="str">
        <f t="shared" si="141"/>
        <v/>
      </c>
      <c r="E2061" s="526"/>
      <c r="F2061" s="447"/>
      <c r="G2061" s="345"/>
      <c r="H2061" s="447"/>
      <c r="I2061" s="411"/>
      <c r="J2061" s="15" t="s">
        <v>589</v>
      </c>
      <c r="K2061" s="15" t="s">
        <v>589</v>
      </c>
      <c r="L2061" s="408" t="str">
        <f t="shared" si="142"/>
        <v/>
      </c>
      <c r="M2061" s="459" t="str">
        <f t="shared" si="143"/>
        <v/>
      </c>
      <c r="N2061" s="344"/>
      <c r="O2061" s="344"/>
      <c r="P2061" s="82"/>
    </row>
    <row r="2062" spans="3:16" ht="14.25" customHeight="1" x14ac:dyDescent="0.15">
      <c r="C2062" s="362">
        <f t="shared" si="140"/>
        <v>2001</v>
      </c>
      <c r="D2062" s="47" t="str">
        <f t="shared" si="141"/>
        <v/>
      </c>
      <c r="E2062" s="526"/>
      <c r="F2062" s="447"/>
      <c r="G2062" s="345"/>
      <c r="H2062" s="447"/>
      <c r="I2062" s="411"/>
      <c r="J2062" s="15" t="s">
        <v>589</v>
      </c>
      <c r="K2062" s="15" t="s">
        <v>589</v>
      </c>
      <c r="L2062" s="408" t="str">
        <f t="shared" si="142"/>
        <v/>
      </c>
      <c r="M2062" s="459" t="str">
        <f t="shared" si="143"/>
        <v/>
      </c>
      <c r="N2062" s="344"/>
      <c r="O2062" s="344"/>
      <c r="P2062" s="82"/>
    </row>
    <row r="2063" spans="3:16" ht="14.25" customHeight="1" x14ac:dyDescent="0.15">
      <c r="C2063" s="362">
        <f t="shared" si="140"/>
        <v>2002</v>
      </c>
      <c r="D2063" s="47" t="str">
        <f t="shared" si="141"/>
        <v/>
      </c>
      <c r="E2063" s="526"/>
      <c r="F2063" s="447"/>
      <c r="G2063" s="345"/>
      <c r="H2063" s="447"/>
      <c r="I2063" s="411"/>
      <c r="J2063" s="15" t="s">
        <v>589</v>
      </c>
      <c r="K2063" s="15" t="s">
        <v>589</v>
      </c>
      <c r="L2063" s="408" t="str">
        <f t="shared" si="142"/>
        <v/>
      </c>
      <c r="M2063" s="459" t="str">
        <f t="shared" si="143"/>
        <v/>
      </c>
      <c r="N2063" s="344"/>
      <c r="O2063" s="344"/>
      <c r="P2063" s="82"/>
    </row>
    <row r="2064" spans="3:16" ht="14.25" customHeight="1" x14ac:dyDescent="0.15">
      <c r="C2064" s="362">
        <f t="shared" si="140"/>
        <v>2003</v>
      </c>
      <c r="D2064" s="47" t="str">
        <f t="shared" si="141"/>
        <v/>
      </c>
      <c r="E2064" s="526"/>
      <c r="F2064" s="447"/>
      <c r="G2064" s="345"/>
      <c r="H2064" s="447"/>
      <c r="I2064" s="411"/>
      <c r="J2064" s="15" t="s">
        <v>589</v>
      </c>
      <c r="K2064" s="15" t="s">
        <v>589</v>
      </c>
      <c r="L2064" s="408" t="str">
        <f t="shared" si="142"/>
        <v/>
      </c>
      <c r="M2064" s="459" t="str">
        <f t="shared" si="143"/>
        <v/>
      </c>
      <c r="N2064" s="344"/>
      <c r="O2064" s="344"/>
      <c r="P2064" s="82"/>
    </row>
    <row r="2065" spans="3:16" ht="14.25" customHeight="1" x14ac:dyDescent="0.15">
      <c r="C2065" s="362">
        <f t="shared" si="140"/>
        <v>2004</v>
      </c>
      <c r="D2065" s="47" t="str">
        <f t="shared" si="141"/>
        <v/>
      </c>
      <c r="E2065" s="526"/>
      <c r="F2065" s="447"/>
      <c r="G2065" s="345"/>
      <c r="H2065" s="447"/>
      <c r="I2065" s="411"/>
      <c r="J2065" s="15" t="s">
        <v>589</v>
      </c>
      <c r="K2065" s="15" t="s">
        <v>589</v>
      </c>
      <c r="L2065" s="408" t="str">
        <f t="shared" si="142"/>
        <v/>
      </c>
      <c r="M2065" s="459" t="str">
        <f t="shared" si="143"/>
        <v/>
      </c>
      <c r="N2065" s="344"/>
      <c r="O2065" s="344"/>
      <c r="P2065" s="82"/>
    </row>
    <row r="2066" spans="3:16" ht="14.25" customHeight="1" x14ac:dyDescent="0.15">
      <c r="C2066" s="362">
        <f t="shared" si="140"/>
        <v>2005</v>
      </c>
      <c r="D2066" s="47" t="str">
        <f t="shared" si="141"/>
        <v/>
      </c>
      <c r="E2066" s="526"/>
      <c r="F2066" s="447"/>
      <c r="G2066" s="345"/>
      <c r="H2066" s="447"/>
      <c r="I2066" s="411"/>
      <c r="J2066" s="15" t="s">
        <v>589</v>
      </c>
      <c r="K2066" s="15" t="s">
        <v>589</v>
      </c>
      <c r="L2066" s="408" t="str">
        <f t="shared" si="142"/>
        <v/>
      </c>
      <c r="M2066" s="459" t="str">
        <f t="shared" si="143"/>
        <v/>
      </c>
      <c r="N2066" s="344"/>
      <c r="O2066" s="344"/>
      <c r="P2066" s="82"/>
    </row>
    <row r="2067" spans="3:16" ht="14.25" customHeight="1" x14ac:dyDescent="0.15">
      <c r="C2067" s="362">
        <f t="shared" si="140"/>
        <v>2006</v>
      </c>
      <c r="D2067" s="47" t="str">
        <f t="shared" si="141"/>
        <v/>
      </c>
      <c r="E2067" s="526"/>
      <c r="F2067" s="447"/>
      <c r="G2067" s="345"/>
      <c r="H2067" s="447"/>
      <c r="I2067" s="411"/>
      <c r="J2067" s="15" t="s">
        <v>589</v>
      </c>
      <c r="K2067" s="15" t="s">
        <v>589</v>
      </c>
      <c r="L2067" s="408" t="str">
        <f t="shared" si="142"/>
        <v/>
      </c>
      <c r="M2067" s="459" t="str">
        <f t="shared" si="143"/>
        <v/>
      </c>
      <c r="N2067" s="344"/>
      <c r="O2067" s="344"/>
      <c r="P2067" s="82"/>
    </row>
    <row r="2068" spans="3:16" ht="14.25" customHeight="1" x14ac:dyDescent="0.15">
      <c r="C2068" s="362">
        <f t="shared" si="140"/>
        <v>2007</v>
      </c>
      <c r="D2068" s="47" t="str">
        <f t="shared" si="141"/>
        <v/>
      </c>
      <c r="E2068" s="526"/>
      <c r="F2068" s="447"/>
      <c r="G2068" s="345"/>
      <c r="H2068" s="447"/>
      <c r="I2068" s="411"/>
      <c r="J2068" s="15" t="s">
        <v>589</v>
      </c>
      <c r="K2068" s="15" t="s">
        <v>589</v>
      </c>
      <c r="L2068" s="408" t="str">
        <f t="shared" si="142"/>
        <v/>
      </c>
      <c r="M2068" s="459" t="str">
        <f t="shared" si="143"/>
        <v/>
      </c>
      <c r="N2068" s="344"/>
      <c r="O2068" s="344"/>
      <c r="P2068" s="82"/>
    </row>
    <row r="2069" spans="3:16" ht="14.25" customHeight="1" x14ac:dyDescent="0.15">
      <c r="C2069" s="362">
        <f t="shared" si="140"/>
        <v>2008</v>
      </c>
      <c r="D2069" s="47" t="str">
        <f t="shared" si="141"/>
        <v/>
      </c>
      <c r="E2069" s="526"/>
      <c r="F2069" s="447"/>
      <c r="G2069" s="345"/>
      <c r="H2069" s="447"/>
      <c r="I2069" s="411"/>
      <c r="J2069" s="15" t="s">
        <v>589</v>
      </c>
      <c r="K2069" s="15" t="s">
        <v>589</v>
      </c>
      <c r="L2069" s="408" t="str">
        <f t="shared" si="142"/>
        <v/>
      </c>
      <c r="M2069" s="459" t="str">
        <f t="shared" si="143"/>
        <v/>
      </c>
      <c r="N2069" s="344"/>
      <c r="O2069" s="344"/>
      <c r="P2069" s="82"/>
    </row>
    <row r="2070" spans="3:16" ht="14.25" customHeight="1" x14ac:dyDescent="0.15">
      <c r="C2070" s="362">
        <f t="shared" si="140"/>
        <v>2009</v>
      </c>
      <c r="D2070" s="47" t="str">
        <f t="shared" si="141"/>
        <v/>
      </c>
      <c r="E2070" s="526"/>
      <c r="F2070" s="447"/>
      <c r="G2070" s="345"/>
      <c r="H2070" s="447"/>
      <c r="I2070" s="411"/>
      <c r="J2070" s="15" t="s">
        <v>589</v>
      </c>
      <c r="K2070" s="15" t="s">
        <v>589</v>
      </c>
      <c r="L2070" s="408" t="str">
        <f t="shared" si="142"/>
        <v/>
      </c>
      <c r="M2070" s="459" t="str">
        <f t="shared" si="143"/>
        <v/>
      </c>
      <c r="N2070" s="344"/>
      <c r="O2070" s="344"/>
      <c r="P2070" s="82"/>
    </row>
    <row r="2071" spans="3:16" ht="14.25" customHeight="1" x14ac:dyDescent="0.15">
      <c r="C2071" s="362">
        <f t="shared" si="140"/>
        <v>2010</v>
      </c>
      <c r="D2071" s="47" t="str">
        <f t="shared" si="141"/>
        <v/>
      </c>
      <c r="E2071" s="526"/>
      <c r="F2071" s="447"/>
      <c r="G2071" s="345"/>
      <c r="H2071" s="447"/>
      <c r="I2071" s="411"/>
      <c r="J2071" s="15" t="s">
        <v>589</v>
      </c>
      <c r="K2071" s="15" t="s">
        <v>589</v>
      </c>
      <c r="L2071" s="408" t="str">
        <f t="shared" si="142"/>
        <v/>
      </c>
      <c r="M2071" s="459" t="str">
        <f t="shared" si="143"/>
        <v/>
      </c>
      <c r="N2071" s="344"/>
      <c r="O2071" s="344"/>
      <c r="P2071" s="82"/>
    </row>
    <row r="2072" spans="3:16" ht="14.25" customHeight="1" x14ac:dyDescent="0.15">
      <c r="C2072" s="362">
        <f t="shared" si="140"/>
        <v>2011</v>
      </c>
      <c r="D2072" s="47" t="str">
        <f t="shared" si="141"/>
        <v/>
      </c>
      <c r="E2072" s="526"/>
      <c r="F2072" s="447"/>
      <c r="G2072" s="345"/>
      <c r="H2072" s="447"/>
      <c r="I2072" s="411"/>
      <c r="J2072" s="15" t="s">
        <v>589</v>
      </c>
      <c r="K2072" s="15" t="s">
        <v>589</v>
      </c>
      <c r="L2072" s="408" t="str">
        <f t="shared" si="142"/>
        <v/>
      </c>
      <c r="M2072" s="459" t="str">
        <f t="shared" si="143"/>
        <v/>
      </c>
      <c r="N2072" s="344"/>
      <c r="O2072" s="344"/>
      <c r="P2072" s="82"/>
    </row>
    <row r="2073" spans="3:16" ht="14.25" customHeight="1" x14ac:dyDescent="0.15">
      <c r="C2073" s="362">
        <f t="shared" si="140"/>
        <v>2012</v>
      </c>
      <c r="D2073" s="47" t="str">
        <f t="shared" si="141"/>
        <v/>
      </c>
      <c r="E2073" s="526"/>
      <c r="F2073" s="447"/>
      <c r="G2073" s="345"/>
      <c r="H2073" s="447"/>
      <c r="I2073" s="411"/>
      <c r="J2073" s="15" t="s">
        <v>589</v>
      </c>
      <c r="K2073" s="15" t="s">
        <v>589</v>
      </c>
      <c r="L2073" s="408" t="str">
        <f t="shared" si="142"/>
        <v/>
      </c>
      <c r="M2073" s="459" t="str">
        <f t="shared" si="143"/>
        <v/>
      </c>
      <c r="N2073" s="344"/>
      <c r="O2073" s="344"/>
      <c r="P2073" s="82"/>
    </row>
    <row r="2074" spans="3:16" ht="14.25" customHeight="1" x14ac:dyDescent="0.15">
      <c r="C2074" s="362">
        <f t="shared" si="140"/>
        <v>2013</v>
      </c>
      <c r="D2074" s="47" t="str">
        <f t="shared" si="141"/>
        <v/>
      </c>
      <c r="E2074" s="526"/>
      <c r="F2074" s="447"/>
      <c r="G2074" s="345"/>
      <c r="H2074" s="447"/>
      <c r="I2074" s="411"/>
      <c r="J2074" s="15" t="s">
        <v>589</v>
      </c>
      <c r="K2074" s="15" t="s">
        <v>589</v>
      </c>
      <c r="L2074" s="408" t="str">
        <f t="shared" si="142"/>
        <v/>
      </c>
      <c r="M2074" s="459" t="str">
        <f t="shared" si="143"/>
        <v/>
      </c>
      <c r="N2074" s="344"/>
      <c r="O2074" s="344"/>
      <c r="P2074" s="82"/>
    </row>
    <row r="2075" spans="3:16" ht="14.25" customHeight="1" x14ac:dyDescent="0.15">
      <c r="C2075" s="362">
        <f t="shared" si="140"/>
        <v>2014</v>
      </c>
      <c r="D2075" s="47" t="str">
        <f t="shared" si="141"/>
        <v/>
      </c>
      <c r="E2075" s="526"/>
      <c r="F2075" s="447"/>
      <c r="G2075" s="345"/>
      <c r="H2075" s="447"/>
      <c r="I2075" s="411"/>
      <c r="J2075" s="15" t="s">
        <v>589</v>
      </c>
      <c r="K2075" s="15" t="s">
        <v>589</v>
      </c>
      <c r="L2075" s="408" t="str">
        <f t="shared" si="142"/>
        <v/>
      </c>
      <c r="M2075" s="459" t="str">
        <f t="shared" si="143"/>
        <v/>
      </c>
      <c r="N2075" s="344"/>
      <c r="O2075" s="344"/>
      <c r="P2075" s="82"/>
    </row>
    <row r="2076" spans="3:16" ht="14.25" customHeight="1" x14ac:dyDescent="0.15">
      <c r="C2076" s="362">
        <f t="shared" si="140"/>
        <v>2015</v>
      </c>
      <c r="D2076" s="47" t="str">
        <f t="shared" si="141"/>
        <v/>
      </c>
      <c r="E2076" s="526"/>
      <c r="F2076" s="447"/>
      <c r="G2076" s="345"/>
      <c r="H2076" s="447"/>
      <c r="I2076" s="411"/>
      <c r="J2076" s="15" t="s">
        <v>589</v>
      </c>
      <c r="K2076" s="15" t="s">
        <v>589</v>
      </c>
      <c r="L2076" s="408" t="str">
        <f t="shared" si="142"/>
        <v/>
      </c>
      <c r="M2076" s="459" t="str">
        <f t="shared" si="143"/>
        <v/>
      </c>
      <c r="N2076" s="344"/>
      <c r="O2076" s="344"/>
      <c r="P2076" s="82"/>
    </row>
    <row r="2077" spans="3:16" ht="14.25" customHeight="1" x14ac:dyDescent="0.15">
      <c r="C2077" s="362">
        <f t="shared" si="140"/>
        <v>2016</v>
      </c>
      <c r="D2077" s="47" t="str">
        <f t="shared" si="141"/>
        <v/>
      </c>
      <c r="E2077" s="526"/>
      <c r="F2077" s="447"/>
      <c r="G2077" s="345"/>
      <c r="H2077" s="447"/>
      <c r="I2077" s="411"/>
      <c r="J2077" s="15" t="s">
        <v>589</v>
      </c>
      <c r="K2077" s="15" t="s">
        <v>589</v>
      </c>
      <c r="L2077" s="408" t="str">
        <f t="shared" si="142"/>
        <v/>
      </c>
      <c r="M2077" s="459" t="str">
        <f t="shared" si="143"/>
        <v/>
      </c>
      <c r="N2077" s="344"/>
      <c r="O2077" s="344"/>
      <c r="P2077" s="82"/>
    </row>
    <row r="2078" spans="3:16" ht="14.25" customHeight="1" x14ac:dyDescent="0.15">
      <c r="C2078" s="362">
        <f t="shared" si="140"/>
        <v>2017</v>
      </c>
      <c r="D2078" s="47" t="str">
        <f t="shared" si="141"/>
        <v/>
      </c>
      <c r="E2078" s="526"/>
      <c r="F2078" s="447"/>
      <c r="G2078" s="345"/>
      <c r="H2078" s="447"/>
      <c r="I2078" s="411"/>
      <c r="J2078" s="15" t="s">
        <v>589</v>
      </c>
      <c r="K2078" s="15" t="s">
        <v>589</v>
      </c>
      <c r="L2078" s="408" t="str">
        <f t="shared" si="142"/>
        <v/>
      </c>
      <c r="M2078" s="459" t="str">
        <f t="shared" si="143"/>
        <v/>
      </c>
      <c r="N2078" s="344"/>
      <c r="O2078" s="344"/>
      <c r="P2078" s="82"/>
    </row>
    <row r="2079" spans="3:16" ht="14.25" customHeight="1" x14ac:dyDescent="0.15">
      <c r="C2079" s="362">
        <f t="shared" si="140"/>
        <v>2018</v>
      </c>
      <c r="D2079" s="47" t="str">
        <f t="shared" si="141"/>
        <v/>
      </c>
      <c r="E2079" s="526"/>
      <c r="F2079" s="447"/>
      <c r="G2079" s="345"/>
      <c r="H2079" s="447"/>
      <c r="I2079" s="411"/>
      <c r="J2079" s="15" t="s">
        <v>589</v>
      </c>
      <c r="K2079" s="15" t="s">
        <v>589</v>
      </c>
      <c r="L2079" s="408" t="str">
        <f t="shared" si="142"/>
        <v/>
      </c>
      <c r="M2079" s="459" t="str">
        <f t="shared" si="143"/>
        <v/>
      </c>
      <c r="N2079" s="344"/>
      <c r="O2079" s="344"/>
      <c r="P2079" s="82"/>
    </row>
    <row r="2080" spans="3:16" ht="14.25" customHeight="1" x14ac:dyDescent="0.15">
      <c r="C2080" s="362">
        <f t="shared" si="140"/>
        <v>2019</v>
      </c>
      <c r="D2080" s="47" t="str">
        <f t="shared" si="141"/>
        <v/>
      </c>
      <c r="E2080" s="526"/>
      <c r="F2080" s="447"/>
      <c r="G2080" s="345"/>
      <c r="H2080" s="447"/>
      <c r="I2080" s="411"/>
      <c r="J2080" s="15" t="s">
        <v>589</v>
      </c>
      <c r="K2080" s="15" t="s">
        <v>589</v>
      </c>
      <c r="L2080" s="408" t="str">
        <f t="shared" si="142"/>
        <v/>
      </c>
      <c r="M2080" s="459" t="str">
        <f t="shared" si="143"/>
        <v/>
      </c>
      <c r="N2080" s="344"/>
      <c r="O2080" s="344"/>
      <c r="P2080" s="82"/>
    </row>
    <row r="2081" spans="3:16" ht="14.25" customHeight="1" x14ac:dyDescent="0.15">
      <c r="C2081" s="362">
        <f t="shared" si="140"/>
        <v>2020</v>
      </c>
      <c r="D2081" s="47" t="str">
        <f t="shared" si="141"/>
        <v/>
      </c>
      <c r="E2081" s="526"/>
      <c r="F2081" s="447"/>
      <c r="G2081" s="345"/>
      <c r="H2081" s="447"/>
      <c r="I2081" s="411"/>
      <c r="J2081" s="15" t="s">
        <v>589</v>
      </c>
      <c r="K2081" s="15" t="s">
        <v>589</v>
      </c>
      <c r="L2081" s="408" t="str">
        <f t="shared" si="142"/>
        <v/>
      </c>
      <c r="M2081" s="459" t="str">
        <f t="shared" si="143"/>
        <v/>
      </c>
      <c r="N2081" s="344"/>
      <c r="O2081" s="344"/>
      <c r="P2081" s="82"/>
    </row>
    <row r="2082" spans="3:16" ht="14.25" customHeight="1" x14ac:dyDescent="0.15">
      <c r="C2082" s="362">
        <f t="shared" si="140"/>
        <v>2021</v>
      </c>
      <c r="D2082" s="47" t="str">
        <f t="shared" si="141"/>
        <v/>
      </c>
      <c r="E2082" s="526"/>
      <c r="F2082" s="447"/>
      <c r="G2082" s="345"/>
      <c r="H2082" s="447"/>
      <c r="I2082" s="411"/>
      <c r="J2082" s="15" t="s">
        <v>589</v>
      </c>
      <c r="K2082" s="15" t="s">
        <v>589</v>
      </c>
      <c r="L2082" s="408" t="str">
        <f t="shared" si="142"/>
        <v/>
      </c>
      <c r="M2082" s="459" t="str">
        <f t="shared" si="143"/>
        <v/>
      </c>
      <c r="N2082" s="344"/>
      <c r="O2082" s="344"/>
      <c r="P2082" s="82"/>
    </row>
    <row r="2083" spans="3:16" ht="14.25" customHeight="1" x14ac:dyDescent="0.15">
      <c r="C2083" s="362">
        <f t="shared" si="140"/>
        <v>2022</v>
      </c>
      <c r="D2083" s="47" t="str">
        <f t="shared" si="141"/>
        <v/>
      </c>
      <c r="E2083" s="526"/>
      <c r="F2083" s="447"/>
      <c r="G2083" s="345"/>
      <c r="H2083" s="447"/>
      <c r="I2083" s="411"/>
      <c r="J2083" s="15" t="s">
        <v>589</v>
      </c>
      <c r="K2083" s="15" t="s">
        <v>589</v>
      </c>
      <c r="L2083" s="408" t="str">
        <f t="shared" si="142"/>
        <v/>
      </c>
      <c r="M2083" s="459" t="str">
        <f t="shared" si="143"/>
        <v/>
      </c>
      <c r="N2083" s="344"/>
      <c r="O2083" s="344"/>
      <c r="P2083" s="82"/>
    </row>
    <row r="2084" spans="3:16" ht="14.25" customHeight="1" x14ac:dyDescent="0.15">
      <c r="C2084" s="362">
        <f t="shared" si="140"/>
        <v>2023</v>
      </c>
      <c r="D2084" s="47" t="str">
        <f t="shared" si="141"/>
        <v/>
      </c>
      <c r="E2084" s="526"/>
      <c r="F2084" s="447"/>
      <c r="G2084" s="345"/>
      <c r="H2084" s="447"/>
      <c r="I2084" s="411"/>
      <c r="J2084" s="15" t="s">
        <v>589</v>
      </c>
      <c r="K2084" s="15" t="s">
        <v>589</v>
      </c>
      <c r="L2084" s="408" t="str">
        <f t="shared" si="142"/>
        <v/>
      </c>
      <c r="M2084" s="459" t="str">
        <f t="shared" si="143"/>
        <v/>
      </c>
      <c r="N2084" s="344"/>
      <c r="O2084" s="344"/>
      <c r="P2084" s="82"/>
    </row>
    <row r="2085" spans="3:16" ht="14.25" customHeight="1" x14ac:dyDescent="0.15">
      <c r="C2085" s="362">
        <f t="shared" si="140"/>
        <v>2024</v>
      </c>
      <c r="D2085" s="47" t="str">
        <f t="shared" si="141"/>
        <v/>
      </c>
      <c r="E2085" s="526"/>
      <c r="F2085" s="447"/>
      <c r="G2085" s="345"/>
      <c r="H2085" s="447"/>
      <c r="I2085" s="411"/>
      <c r="J2085" s="15" t="s">
        <v>589</v>
      </c>
      <c r="K2085" s="15" t="s">
        <v>589</v>
      </c>
      <c r="L2085" s="408" t="str">
        <f t="shared" si="142"/>
        <v/>
      </c>
      <c r="M2085" s="459" t="str">
        <f t="shared" si="143"/>
        <v/>
      </c>
      <c r="N2085" s="344"/>
      <c r="O2085" s="344"/>
      <c r="P2085" s="82"/>
    </row>
    <row r="2086" spans="3:16" ht="14.25" customHeight="1" x14ac:dyDescent="0.15">
      <c r="C2086" s="362">
        <f t="shared" si="140"/>
        <v>2025</v>
      </c>
      <c r="D2086" s="47" t="str">
        <f t="shared" si="141"/>
        <v/>
      </c>
      <c r="E2086" s="526"/>
      <c r="F2086" s="447"/>
      <c r="G2086" s="345"/>
      <c r="H2086" s="447"/>
      <c r="I2086" s="411"/>
      <c r="J2086" s="15" t="s">
        <v>589</v>
      </c>
      <c r="K2086" s="15" t="s">
        <v>589</v>
      </c>
      <c r="L2086" s="408" t="str">
        <f t="shared" si="142"/>
        <v/>
      </c>
      <c r="M2086" s="459" t="str">
        <f t="shared" si="143"/>
        <v/>
      </c>
      <c r="N2086" s="344"/>
      <c r="O2086" s="344"/>
      <c r="P2086" s="82"/>
    </row>
    <row r="2087" spans="3:16" ht="14.25" customHeight="1" x14ac:dyDescent="0.15">
      <c r="C2087" s="362">
        <f t="shared" si="140"/>
        <v>2026</v>
      </c>
      <c r="D2087" s="47" t="str">
        <f t="shared" si="141"/>
        <v/>
      </c>
      <c r="E2087" s="526"/>
      <c r="F2087" s="447"/>
      <c r="G2087" s="345"/>
      <c r="H2087" s="447"/>
      <c r="I2087" s="411"/>
      <c r="J2087" s="15" t="s">
        <v>589</v>
      </c>
      <c r="K2087" s="15" t="s">
        <v>589</v>
      </c>
      <c r="L2087" s="408" t="str">
        <f t="shared" si="142"/>
        <v/>
      </c>
      <c r="M2087" s="459" t="str">
        <f t="shared" si="143"/>
        <v/>
      </c>
      <c r="N2087" s="344"/>
      <c r="O2087" s="344"/>
      <c r="P2087" s="82"/>
    </row>
    <row r="2088" spans="3:16" ht="14.25" customHeight="1" x14ac:dyDescent="0.15">
      <c r="C2088" s="362">
        <f t="shared" si="140"/>
        <v>2027</v>
      </c>
      <c r="D2088" s="47" t="str">
        <f t="shared" si="141"/>
        <v/>
      </c>
      <c r="E2088" s="526"/>
      <c r="F2088" s="447"/>
      <c r="G2088" s="345"/>
      <c r="H2088" s="447"/>
      <c r="I2088" s="411"/>
      <c r="J2088" s="15" t="s">
        <v>589</v>
      </c>
      <c r="K2088" s="15" t="s">
        <v>589</v>
      </c>
      <c r="L2088" s="408" t="str">
        <f t="shared" si="142"/>
        <v/>
      </c>
      <c r="M2088" s="459" t="str">
        <f t="shared" si="143"/>
        <v/>
      </c>
      <c r="N2088" s="344"/>
      <c r="O2088" s="344"/>
      <c r="P2088" s="82"/>
    </row>
    <row r="2089" spans="3:16" ht="14.25" customHeight="1" x14ac:dyDescent="0.15">
      <c r="C2089" s="362">
        <f t="shared" si="140"/>
        <v>2028</v>
      </c>
      <c r="D2089" s="47" t="str">
        <f t="shared" si="141"/>
        <v/>
      </c>
      <c r="E2089" s="526"/>
      <c r="F2089" s="447"/>
      <c r="G2089" s="345"/>
      <c r="H2089" s="447"/>
      <c r="I2089" s="411"/>
      <c r="J2089" s="15" t="s">
        <v>589</v>
      </c>
      <c r="K2089" s="15" t="s">
        <v>589</v>
      </c>
      <c r="L2089" s="408" t="str">
        <f t="shared" si="142"/>
        <v/>
      </c>
      <c r="M2089" s="459" t="str">
        <f t="shared" si="143"/>
        <v/>
      </c>
      <c r="N2089" s="344"/>
      <c r="O2089" s="344"/>
      <c r="P2089" s="82"/>
    </row>
    <row r="2090" spans="3:16" ht="14.25" customHeight="1" x14ac:dyDescent="0.15">
      <c r="C2090" s="362">
        <f t="shared" si="140"/>
        <v>2029</v>
      </c>
      <c r="D2090" s="47" t="str">
        <f t="shared" si="141"/>
        <v/>
      </c>
      <c r="E2090" s="526"/>
      <c r="F2090" s="447"/>
      <c r="G2090" s="345"/>
      <c r="H2090" s="447"/>
      <c r="I2090" s="411"/>
      <c r="J2090" s="15" t="s">
        <v>589</v>
      </c>
      <c r="K2090" s="15" t="s">
        <v>589</v>
      </c>
      <c r="L2090" s="408" t="str">
        <f t="shared" si="142"/>
        <v/>
      </c>
      <c r="M2090" s="459" t="str">
        <f t="shared" si="143"/>
        <v/>
      </c>
      <c r="N2090" s="344"/>
      <c r="O2090" s="344"/>
      <c r="P2090" s="82"/>
    </row>
    <row r="2091" spans="3:16" ht="14.25" customHeight="1" x14ac:dyDescent="0.15">
      <c r="C2091" s="362">
        <f t="shared" si="140"/>
        <v>2030</v>
      </c>
      <c r="D2091" s="47" t="str">
        <f t="shared" si="141"/>
        <v/>
      </c>
      <c r="E2091" s="526"/>
      <c r="F2091" s="447"/>
      <c r="G2091" s="345"/>
      <c r="H2091" s="447"/>
      <c r="I2091" s="411"/>
      <c r="J2091" s="15" t="s">
        <v>589</v>
      </c>
      <c r="K2091" s="15" t="s">
        <v>589</v>
      </c>
      <c r="L2091" s="408" t="str">
        <f t="shared" si="142"/>
        <v/>
      </c>
      <c r="M2091" s="459" t="str">
        <f t="shared" si="143"/>
        <v/>
      </c>
      <c r="N2091" s="344"/>
      <c r="O2091" s="344"/>
      <c r="P2091" s="82"/>
    </row>
    <row r="2092" spans="3:16" ht="14.25" customHeight="1" x14ac:dyDescent="0.15">
      <c r="C2092" s="362">
        <f t="shared" si="140"/>
        <v>2031</v>
      </c>
      <c r="D2092" s="47" t="str">
        <f t="shared" si="141"/>
        <v/>
      </c>
      <c r="E2092" s="526"/>
      <c r="F2092" s="447"/>
      <c r="G2092" s="345"/>
      <c r="H2092" s="447"/>
      <c r="I2092" s="411"/>
      <c r="J2092" s="15" t="s">
        <v>589</v>
      </c>
      <c r="K2092" s="15" t="s">
        <v>589</v>
      </c>
      <c r="L2092" s="408" t="str">
        <f t="shared" si="142"/>
        <v/>
      </c>
      <c r="M2092" s="459" t="str">
        <f t="shared" si="143"/>
        <v/>
      </c>
      <c r="N2092" s="344"/>
      <c r="O2092" s="344"/>
      <c r="P2092" s="82"/>
    </row>
    <row r="2093" spans="3:16" ht="14.25" customHeight="1" x14ac:dyDescent="0.15">
      <c r="C2093" s="362">
        <f t="shared" si="140"/>
        <v>2032</v>
      </c>
      <c r="D2093" s="47" t="str">
        <f t="shared" si="141"/>
        <v/>
      </c>
      <c r="E2093" s="526"/>
      <c r="F2093" s="447"/>
      <c r="G2093" s="345"/>
      <c r="H2093" s="447"/>
      <c r="I2093" s="411"/>
      <c r="J2093" s="15" t="s">
        <v>589</v>
      </c>
      <c r="K2093" s="15" t="s">
        <v>589</v>
      </c>
      <c r="L2093" s="408" t="str">
        <f t="shared" si="142"/>
        <v/>
      </c>
      <c r="M2093" s="459" t="str">
        <f t="shared" si="143"/>
        <v/>
      </c>
      <c r="N2093" s="344"/>
      <c r="O2093" s="344"/>
      <c r="P2093" s="82"/>
    </row>
    <row r="2094" spans="3:16" ht="14.25" customHeight="1" x14ac:dyDescent="0.15">
      <c r="C2094" s="362">
        <f t="shared" si="140"/>
        <v>2033</v>
      </c>
      <c r="D2094" s="47" t="str">
        <f t="shared" si="141"/>
        <v/>
      </c>
      <c r="E2094" s="526"/>
      <c r="F2094" s="447"/>
      <c r="G2094" s="345"/>
      <c r="H2094" s="447"/>
      <c r="I2094" s="411"/>
      <c r="J2094" s="15" t="s">
        <v>589</v>
      </c>
      <c r="K2094" s="15" t="s">
        <v>589</v>
      </c>
      <c r="L2094" s="408" t="str">
        <f t="shared" si="142"/>
        <v/>
      </c>
      <c r="M2094" s="459" t="str">
        <f t="shared" si="143"/>
        <v/>
      </c>
      <c r="N2094" s="344"/>
      <c r="O2094" s="344"/>
      <c r="P2094" s="82"/>
    </row>
    <row r="2095" spans="3:16" ht="14.25" customHeight="1" x14ac:dyDescent="0.15">
      <c r="C2095" s="362">
        <f t="shared" si="140"/>
        <v>2034</v>
      </c>
      <c r="D2095" s="47" t="str">
        <f t="shared" si="141"/>
        <v/>
      </c>
      <c r="E2095" s="526"/>
      <c r="F2095" s="447"/>
      <c r="G2095" s="345"/>
      <c r="H2095" s="447"/>
      <c r="I2095" s="411"/>
      <c r="J2095" s="15" t="s">
        <v>589</v>
      </c>
      <c r="K2095" s="15" t="s">
        <v>589</v>
      </c>
      <c r="L2095" s="408" t="str">
        <f t="shared" si="142"/>
        <v/>
      </c>
      <c r="M2095" s="459" t="str">
        <f t="shared" si="143"/>
        <v/>
      </c>
      <c r="N2095" s="344"/>
      <c r="O2095" s="344"/>
      <c r="P2095" s="82"/>
    </row>
    <row r="2096" spans="3:16" ht="14.25" customHeight="1" x14ac:dyDescent="0.15">
      <c r="C2096" s="362">
        <f t="shared" si="140"/>
        <v>2035</v>
      </c>
      <c r="D2096" s="47" t="str">
        <f t="shared" si="141"/>
        <v/>
      </c>
      <c r="E2096" s="526"/>
      <c r="F2096" s="447"/>
      <c r="G2096" s="345"/>
      <c r="H2096" s="447"/>
      <c r="I2096" s="411"/>
      <c r="J2096" s="15" t="s">
        <v>589</v>
      </c>
      <c r="K2096" s="15" t="s">
        <v>589</v>
      </c>
      <c r="L2096" s="408" t="str">
        <f t="shared" si="142"/>
        <v/>
      </c>
      <c r="M2096" s="459" t="str">
        <f t="shared" si="143"/>
        <v/>
      </c>
      <c r="N2096" s="344"/>
      <c r="O2096" s="344"/>
      <c r="P2096" s="82"/>
    </row>
    <row r="2097" spans="3:16" ht="14.25" customHeight="1" x14ac:dyDescent="0.15">
      <c r="C2097" s="362">
        <f t="shared" si="140"/>
        <v>2036</v>
      </c>
      <c r="D2097" s="47" t="str">
        <f t="shared" si="141"/>
        <v/>
      </c>
      <c r="E2097" s="526"/>
      <c r="F2097" s="447"/>
      <c r="G2097" s="345"/>
      <c r="H2097" s="447"/>
      <c r="I2097" s="411"/>
      <c r="J2097" s="15" t="s">
        <v>589</v>
      </c>
      <c r="K2097" s="15" t="s">
        <v>589</v>
      </c>
      <c r="L2097" s="408" t="str">
        <f t="shared" si="142"/>
        <v/>
      </c>
      <c r="M2097" s="459" t="str">
        <f t="shared" si="143"/>
        <v/>
      </c>
      <c r="N2097" s="344"/>
      <c r="O2097" s="344"/>
      <c r="P2097" s="82"/>
    </row>
    <row r="2098" spans="3:16" ht="14.25" customHeight="1" x14ac:dyDescent="0.15">
      <c r="C2098" s="362">
        <f t="shared" si="140"/>
        <v>2037</v>
      </c>
      <c r="D2098" s="47" t="str">
        <f t="shared" si="141"/>
        <v/>
      </c>
      <c r="E2098" s="526"/>
      <c r="F2098" s="447"/>
      <c r="G2098" s="345"/>
      <c r="H2098" s="447"/>
      <c r="I2098" s="411"/>
      <c r="J2098" s="15" t="s">
        <v>589</v>
      </c>
      <c r="K2098" s="15" t="s">
        <v>589</v>
      </c>
      <c r="L2098" s="408" t="str">
        <f t="shared" si="142"/>
        <v/>
      </c>
      <c r="M2098" s="459" t="str">
        <f t="shared" si="143"/>
        <v/>
      </c>
      <c r="N2098" s="344"/>
      <c r="O2098" s="344"/>
      <c r="P2098" s="82"/>
    </row>
    <row r="2099" spans="3:16" ht="14.25" customHeight="1" x14ac:dyDescent="0.15">
      <c r="C2099" s="362">
        <f t="shared" si="140"/>
        <v>2038</v>
      </c>
      <c r="D2099" s="47" t="str">
        <f t="shared" si="141"/>
        <v/>
      </c>
      <c r="E2099" s="526"/>
      <c r="F2099" s="447"/>
      <c r="G2099" s="345"/>
      <c r="H2099" s="447"/>
      <c r="I2099" s="411"/>
      <c r="J2099" s="15" t="s">
        <v>589</v>
      </c>
      <c r="K2099" s="15" t="s">
        <v>589</v>
      </c>
      <c r="L2099" s="408" t="str">
        <f t="shared" si="142"/>
        <v/>
      </c>
      <c r="M2099" s="459" t="str">
        <f t="shared" si="143"/>
        <v/>
      </c>
      <c r="N2099" s="344"/>
      <c r="O2099" s="344"/>
      <c r="P2099" s="82"/>
    </row>
    <row r="2100" spans="3:16" ht="14.25" customHeight="1" x14ac:dyDescent="0.15">
      <c r="C2100" s="362">
        <f t="shared" si="140"/>
        <v>2039</v>
      </c>
      <c r="D2100" s="47" t="str">
        <f t="shared" si="141"/>
        <v/>
      </c>
      <c r="E2100" s="526"/>
      <c r="F2100" s="447"/>
      <c r="G2100" s="345"/>
      <c r="H2100" s="447"/>
      <c r="I2100" s="411"/>
      <c r="J2100" s="15" t="s">
        <v>589</v>
      </c>
      <c r="K2100" s="15" t="s">
        <v>589</v>
      </c>
      <c r="L2100" s="408" t="str">
        <f t="shared" si="142"/>
        <v/>
      </c>
      <c r="M2100" s="459" t="str">
        <f t="shared" si="143"/>
        <v/>
      </c>
      <c r="N2100" s="344"/>
      <c r="O2100" s="344"/>
      <c r="P2100" s="82"/>
    </row>
    <row r="2101" spans="3:16" ht="14.25" customHeight="1" x14ac:dyDescent="0.15">
      <c r="C2101" s="362">
        <f t="shared" si="140"/>
        <v>2040</v>
      </c>
      <c r="D2101" s="47" t="str">
        <f t="shared" si="141"/>
        <v/>
      </c>
      <c r="E2101" s="526"/>
      <c r="F2101" s="447"/>
      <c r="G2101" s="345"/>
      <c r="H2101" s="447"/>
      <c r="I2101" s="411"/>
      <c r="J2101" s="15" t="s">
        <v>589</v>
      </c>
      <c r="K2101" s="15" t="s">
        <v>589</v>
      </c>
      <c r="L2101" s="408" t="str">
        <f t="shared" si="142"/>
        <v/>
      </c>
      <c r="M2101" s="459" t="str">
        <f t="shared" si="143"/>
        <v/>
      </c>
      <c r="N2101" s="344"/>
      <c r="O2101" s="344"/>
      <c r="P2101" s="82"/>
    </row>
    <row r="2102" spans="3:16" ht="14.25" customHeight="1" x14ac:dyDescent="0.15">
      <c r="C2102" s="362">
        <f t="shared" si="140"/>
        <v>2041</v>
      </c>
      <c r="D2102" s="47" t="str">
        <f t="shared" si="141"/>
        <v/>
      </c>
      <c r="E2102" s="526"/>
      <c r="F2102" s="447"/>
      <c r="G2102" s="345"/>
      <c r="H2102" s="447"/>
      <c r="I2102" s="411"/>
      <c r="J2102" s="15" t="s">
        <v>589</v>
      </c>
      <c r="K2102" s="15" t="s">
        <v>589</v>
      </c>
      <c r="L2102" s="408" t="str">
        <f t="shared" si="142"/>
        <v/>
      </c>
      <c r="M2102" s="459" t="str">
        <f t="shared" si="143"/>
        <v/>
      </c>
      <c r="N2102" s="344"/>
      <c r="O2102" s="344"/>
      <c r="P2102" s="82"/>
    </row>
    <row r="2103" spans="3:16" ht="14.25" customHeight="1" x14ac:dyDescent="0.15">
      <c r="C2103" s="362">
        <f t="shared" si="140"/>
        <v>2042</v>
      </c>
      <c r="D2103" s="47" t="str">
        <f t="shared" si="141"/>
        <v/>
      </c>
      <c r="E2103" s="526"/>
      <c r="F2103" s="447"/>
      <c r="G2103" s="345"/>
      <c r="H2103" s="447"/>
      <c r="I2103" s="411"/>
      <c r="J2103" s="15" t="s">
        <v>589</v>
      </c>
      <c r="K2103" s="15" t="s">
        <v>589</v>
      </c>
      <c r="L2103" s="408" t="str">
        <f t="shared" si="142"/>
        <v/>
      </c>
      <c r="M2103" s="459" t="str">
        <f t="shared" si="143"/>
        <v/>
      </c>
      <c r="N2103" s="344"/>
      <c r="O2103" s="344"/>
      <c r="P2103" s="82"/>
    </row>
    <row r="2104" spans="3:16" ht="14.25" customHeight="1" x14ac:dyDescent="0.15">
      <c r="C2104" s="362">
        <f t="shared" si="140"/>
        <v>2043</v>
      </c>
      <c r="D2104" s="47" t="str">
        <f t="shared" si="141"/>
        <v/>
      </c>
      <c r="E2104" s="526"/>
      <c r="F2104" s="447"/>
      <c r="G2104" s="345"/>
      <c r="H2104" s="447"/>
      <c r="I2104" s="411"/>
      <c r="J2104" s="15" t="s">
        <v>589</v>
      </c>
      <c r="K2104" s="15" t="s">
        <v>589</v>
      </c>
      <c r="L2104" s="408" t="str">
        <f t="shared" si="142"/>
        <v/>
      </c>
      <c r="M2104" s="459" t="str">
        <f t="shared" si="143"/>
        <v/>
      </c>
      <c r="N2104" s="344"/>
      <c r="O2104" s="344"/>
      <c r="P2104" s="82"/>
    </row>
    <row r="2105" spans="3:16" ht="14.25" customHeight="1" x14ac:dyDescent="0.15">
      <c r="C2105" s="362">
        <f t="shared" si="140"/>
        <v>2044</v>
      </c>
      <c r="D2105" s="47" t="str">
        <f t="shared" si="141"/>
        <v/>
      </c>
      <c r="E2105" s="526"/>
      <c r="F2105" s="447"/>
      <c r="G2105" s="345"/>
      <c r="H2105" s="447"/>
      <c r="I2105" s="411"/>
      <c r="J2105" s="15" t="s">
        <v>589</v>
      </c>
      <c r="K2105" s="15" t="s">
        <v>589</v>
      </c>
      <c r="L2105" s="408" t="str">
        <f t="shared" si="142"/>
        <v/>
      </c>
      <c r="M2105" s="459" t="str">
        <f t="shared" si="143"/>
        <v/>
      </c>
      <c r="N2105" s="344"/>
      <c r="O2105" s="344"/>
      <c r="P2105" s="82"/>
    </row>
    <row r="2106" spans="3:16" ht="14.25" customHeight="1" x14ac:dyDescent="0.15">
      <c r="C2106" s="362">
        <f t="shared" si="140"/>
        <v>2045</v>
      </c>
      <c r="D2106" s="47" t="str">
        <f t="shared" si="141"/>
        <v/>
      </c>
      <c r="E2106" s="526"/>
      <c r="F2106" s="447"/>
      <c r="G2106" s="345"/>
      <c r="H2106" s="447"/>
      <c r="I2106" s="411"/>
      <c r="J2106" s="15" t="s">
        <v>589</v>
      </c>
      <c r="K2106" s="15" t="s">
        <v>589</v>
      </c>
      <c r="L2106" s="408" t="str">
        <f t="shared" si="142"/>
        <v/>
      </c>
      <c r="M2106" s="459" t="str">
        <f t="shared" si="143"/>
        <v/>
      </c>
      <c r="N2106" s="344"/>
      <c r="O2106" s="344"/>
      <c r="P2106" s="82"/>
    </row>
    <row r="2107" spans="3:16" ht="14.25" customHeight="1" x14ac:dyDescent="0.15">
      <c r="C2107" s="362">
        <f t="shared" si="140"/>
        <v>2046</v>
      </c>
      <c r="D2107" s="47" t="str">
        <f t="shared" si="141"/>
        <v/>
      </c>
      <c r="E2107" s="526"/>
      <c r="F2107" s="447"/>
      <c r="G2107" s="345"/>
      <c r="H2107" s="447"/>
      <c r="I2107" s="411"/>
      <c r="J2107" s="15" t="s">
        <v>589</v>
      </c>
      <c r="K2107" s="15" t="s">
        <v>589</v>
      </c>
      <c r="L2107" s="408" t="str">
        <f t="shared" si="142"/>
        <v/>
      </c>
      <c r="M2107" s="459" t="str">
        <f t="shared" si="143"/>
        <v/>
      </c>
      <c r="N2107" s="344"/>
      <c r="O2107" s="344"/>
      <c r="P2107" s="82"/>
    </row>
    <row r="2108" spans="3:16" ht="14.25" customHeight="1" x14ac:dyDescent="0.15">
      <c r="C2108" s="362">
        <f t="shared" si="140"/>
        <v>2047</v>
      </c>
      <c r="D2108" s="47" t="str">
        <f t="shared" si="141"/>
        <v/>
      </c>
      <c r="E2108" s="526"/>
      <c r="F2108" s="447"/>
      <c r="G2108" s="345"/>
      <c r="H2108" s="447"/>
      <c r="I2108" s="411"/>
      <c r="J2108" s="15" t="s">
        <v>589</v>
      </c>
      <c r="K2108" s="15" t="s">
        <v>589</v>
      </c>
      <c r="L2108" s="408" t="str">
        <f t="shared" si="142"/>
        <v/>
      </c>
      <c r="M2108" s="459" t="str">
        <f t="shared" si="143"/>
        <v/>
      </c>
      <c r="N2108" s="344"/>
      <c r="O2108" s="344"/>
      <c r="P2108" s="82"/>
    </row>
    <row r="2109" spans="3:16" ht="14.25" customHeight="1" x14ac:dyDescent="0.15">
      <c r="C2109" s="362">
        <f t="shared" si="140"/>
        <v>2048</v>
      </c>
      <c r="D2109" s="47" t="str">
        <f t="shared" si="141"/>
        <v/>
      </c>
      <c r="E2109" s="526"/>
      <c r="F2109" s="447"/>
      <c r="G2109" s="345"/>
      <c r="H2109" s="447"/>
      <c r="I2109" s="411"/>
      <c r="J2109" s="15" t="s">
        <v>589</v>
      </c>
      <c r="K2109" s="15" t="s">
        <v>589</v>
      </c>
      <c r="L2109" s="408" t="str">
        <f t="shared" si="142"/>
        <v/>
      </c>
      <c r="M2109" s="459" t="str">
        <f t="shared" si="143"/>
        <v/>
      </c>
      <c r="N2109" s="344"/>
      <c r="O2109" s="344"/>
      <c r="P2109" s="82"/>
    </row>
    <row r="2110" spans="3:16" ht="14.25" customHeight="1" x14ac:dyDescent="0.15">
      <c r="C2110" s="362">
        <f t="shared" si="140"/>
        <v>2049</v>
      </c>
      <c r="D2110" s="47" t="str">
        <f t="shared" si="141"/>
        <v/>
      </c>
      <c r="E2110" s="526"/>
      <c r="F2110" s="447"/>
      <c r="G2110" s="345"/>
      <c r="H2110" s="447"/>
      <c r="I2110" s="411"/>
      <c r="J2110" s="15" t="s">
        <v>589</v>
      </c>
      <c r="K2110" s="15" t="s">
        <v>589</v>
      </c>
      <c r="L2110" s="408" t="str">
        <f t="shared" si="142"/>
        <v/>
      </c>
      <c r="M2110" s="459" t="str">
        <f t="shared" si="143"/>
        <v/>
      </c>
      <c r="N2110" s="344"/>
      <c r="O2110" s="344"/>
      <c r="P2110" s="82"/>
    </row>
    <row r="2111" spans="3:16" ht="14.25" customHeight="1" x14ac:dyDescent="0.15">
      <c r="C2111" s="362">
        <f t="shared" ref="C2111:C2174" si="144">C2110+1</f>
        <v>2050</v>
      </c>
      <c r="D2111" s="47" t="str">
        <f t="shared" si="141"/>
        <v/>
      </c>
      <c r="E2111" s="526"/>
      <c r="F2111" s="447"/>
      <c r="G2111" s="345"/>
      <c r="H2111" s="447"/>
      <c r="I2111" s="411"/>
      <c r="J2111" s="15" t="s">
        <v>589</v>
      </c>
      <c r="K2111" s="15" t="s">
        <v>589</v>
      </c>
      <c r="L2111" s="408" t="str">
        <f t="shared" si="142"/>
        <v/>
      </c>
      <c r="M2111" s="459" t="str">
        <f t="shared" si="143"/>
        <v/>
      </c>
      <c r="N2111" s="344"/>
      <c r="O2111" s="344"/>
      <c r="P2111" s="82"/>
    </row>
    <row r="2112" spans="3:16" ht="14.25" customHeight="1" x14ac:dyDescent="0.15">
      <c r="C2112" s="362">
        <f t="shared" si="144"/>
        <v>2051</v>
      </c>
      <c r="D2112" s="47" t="str">
        <f t="shared" si="141"/>
        <v/>
      </c>
      <c r="E2112" s="526"/>
      <c r="F2112" s="447"/>
      <c r="G2112" s="345"/>
      <c r="H2112" s="447"/>
      <c r="I2112" s="411"/>
      <c r="J2112" s="15" t="s">
        <v>589</v>
      </c>
      <c r="K2112" s="15" t="s">
        <v>589</v>
      </c>
      <c r="L2112" s="408" t="str">
        <f t="shared" si="142"/>
        <v/>
      </c>
      <c r="M2112" s="459" t="str">
        <f t="shared" si="143"/>
        <v/>
      </c>
      <c r="N2112" s="344"/>
      <c r="O2112" s="344"/>
      <c r="P2112" s="82"/>
    </row>
    <row r="2113" spans="3:16" ht="14.25" customHeight="1" x14ac:dyDescent="0.15">
      <c r="C2113" s="362">
        <f t="shared" si="144"/>
        <v>2052</v>
      </c>
      <c r="D2113" s="47" t="str">
        <f t="shared" si="141"/>
        <v/>
      </c>
      <c r="E2113" s="526"/>
      <c r="F2113" s="447"/>
      <c r="G2113" s="345"/>
      <c r="H2113" s="447"/>
      <c r="I2113" s="411"/>
      <c r="J2113" s="15" t="s">
        <v>589</v>
      </c>
      <c r="K2113" s="15" t="s">
        <v>589</v>
      </c>
      <c r="L2113" s="408" t="str">
        <f t="shared" si="142"/>
        <v/>
      </c>
      <c r="M2113" s="459" t="str">
        <f t="shared" si="143"/>
        <v/>
      </c>
      <c r="N2113" s="344"/>
      <c r="O2113" s="344"/>
      <c r="P2113" s="82"/>
    </row>
    <row r="2114" spans="3:16" ht="14.25" customHeight="1" x14ac:dyDescent="0.15">
      <c r="C2114" s="362">
        <f t="shared" si="144"/>
        <v>2053</v>
      </c>
      <c r="D2114" s="47" t="str">
        <f t="shared" si="141"/>
        <v/>
      </c>
      <c r="E2114" s="526"/>
      <c r="F2114" s="447"/>
      <c r="G2114" s="345"/>
      <c r="H2114" s="447"/>
      <c r="I2114" s="411"/>
      <c r="J2114" s="15" t="s">
        <v>589</v>
      </c>
      <c r="K2114" s="15" t="s">
        <v>589</v>
      </c>
      <c r="L2114" s="408" t="str">
        <f t="shared" si="142"/>
        <v/>
      </c>
      <c r="M2114" s="459" t="str">
        <f t="shared" si="143"/>
        <v/>
      </c>
      <c r="N2114" s="344"/>
      <c r="O2114" s="344"/>
      <c r="P2114" s="82"/>
    </row>
    <row r="2115" spans="3:16" ht="14.25" customHeight="1" x14ac:dyDescent="0.15">
      <c r="C2115" s="362">
        <f t="shared" si="144"/>
        <v>2054</v>
      </c>
      <c r="D2115" s="47" t="str">
        <f t="shared" si="141"/>
        <v/>
      </c>
      <c r="E2115" s="526"/>
      <c r="F2115" s="447"/>
      <c r="G2115" s="345"/>
      <c r="H2115" s="447"/>
      <c r="I2115" s="411"/>
      <c r="J2115" s="15" t="s">
        <v>589</v>
      </c>
      <c r="K2115" s="15" t="s">
        <v>589</v>
      </c>
      <c r="L2115" s="408" t="str">
        <f t="shared" si="142"/>
        <v/>
      </c>
      <c r="M2115" s="459" t="str">
        <f t="shared" si="143"/>
        <v/>
      </c>
      <c r="N2115" s="344"/>
      <c r="O2115" s="344"/>
      <c r="P2115" s="82"/>
    </row>
    <row r="2116" spans="3:16" ht="14.25" customHeight="1" x14ac:dyDescent="0.15">
      <c r="C2116" s="362">
        <f t="shared" si="144"/>
        <v>2055</v>
      </c>
      <c r="D2116" s="47" t="str">
        <f t="shared" si="141"/>
        <v/>
      </c>
      <c r="E2116" s="526"/>
      <c r="F2116" s="447"/>
      <c r="G2116" s="345"/>
      <c r="H2116" s="447"/>
      <c r="I2116" s="411"/>
      <c r="J2116" s="15" t="s">
        <v>589</v>
      </c>
      <c r="K2116" s="15" t="s">
        <v>589</v>
      </c>
      <c r="L2116" s="408" t="str">
        <f t="shared" si="142"/>
        <v/>
      </c>
      <c r="M2116" s="459" t="str">
        <f t="shared" si="143"/>
        <v/>
      </c>
      <c r="N2116" s="344"/>
      <c r="O2116" s="344"/>
      <c r="P2116" s="82"/>
    </row>
    <row r="2117" spans="3:16" ht="14.25" customHeight="1" x14ac:dyDescent="0.15">
      <c r="C2117" s="362">
        <f t="shared" si="144"/>
        <v>2056</v>
      </c>
      <c r="D2117" s="47" t="str">
        <f t="shared" si="141"/>
        <v/>
      </c>
      <c r="E2117" s="526"/>
      <c r="F2117" s="447"/>
      <c r="G2117" s="345"/>
      <c r="H2117" s="447"/>
      <c r="I2117" s="411"/>
      <c r="J2117" s="15" t="s">
        <v>589</v>
      </c>
      <c r="K2117" s="15" t="s">
        <v>589</v>
      </c>
      <c r="L2117" s="408" t="str">
        <f t="shared" si="142"/>
        <v/>
      </c>
      <c r="M2117" s="459" t="str">
        <f t="shared" si="143"/>
        <v/>
      </c>
      <c r="N2117" s="344"/>
      <c r="O2117" s="344"/>
      <c r="P2117" s="82"/>
    </row>
    <row r="2118" spans="3:16" ht="14.25" customHeight="1" x14ac:dyDescent="0.15">
      <c r="C2118" s="362">
        <f t="shared" si="144"/>
        <v>2057</v>
      </c>
      <c r="D2118" s="47" t="str">
        <f t="shared" si="141"/>
        <v/>
      </c>
      <c r="E2118" s="526"/>
      <c r="F2118" s="447"/>
      <c r="G2118" s="345"/>
      <c r="H2118" s="447"/>
      <c r="I2118" s="411"/>
      <c r="J2118" s="15" t="s">
        <v>589</v>
      </c>
      <c r="K2118" s="15" t="s">
        <v>589</v>
      </c>
      <c r="L2118" s="408" t="str">
        <f t="shared" si="142"/>
        <v/>
      </c>
      <c r="M2118" s="459" t="str">
        <f t="shared" si="143"/>
        <v/>
      </c>
      <c r="N2118" s="344"/>
      <c r="O2118" s="344"/>
      <c r="P2118" s="82"/>
    </row>
    <row r="2119" spans="3:16" ht="14.25" customHeight="1" x14ac:dyDescent="0.15">
      <c r="C2119" s="362">
        <f t="shared" si="144"/>
        <v>2058</v>
      </c>
      <c r="D2119" s="47" t="str">
        <f t="shared" si="141"/>
        <v/>
      </c>
      <c r="E2119" s="526"/>
      <c r="F2119" s="447"/>
      <c r="G2119" s="345"/>
      <c r="H2119" s="447"/>
      <c r="I2119" s="411"/>
      <c r="J2119" s="15" t="s">
        <v>589</v>
      </c>
      <c r="K2119" s="15" t="s">
        <v>589</v>
      </c>
      <c r="L2119" s="408" t="str">
        <f t="shared" si="142"/>
        <v/>
      </c>
      <c r="M2119" s="459" t="str">
        <f t="shared" si="143"/>
        <v/>
      </c>
      <c r="N2119" s="344"/>
      <c r="O2119" s="344"/>
      <c r="P2119" s="82"/>
    </row>
    <row r="2120" spans="3:16" ht="14.25" customHeight="1" x14ac:dyDescent="0.15">
      <c r="C2120" s="362">
        <f t="shared" si="144"/>
        <v>2059</v>
      </c>
      <c r="D2120" s="47" t="str">
        <f t="shared" si="141"/>
        <v/>
      </c>
      <c r="E2120" s="526"/>
      <c r="F2120" s="447"/>
      <c r="G2120" s="345"/>
      <c r="H2120" s="447"/>
      <c r="I2120" s="411"/>
      <c r="J2120" s="15" t="s">
        <v>589</v>
      </c>
      <c r="K2120" s="15" t="s">
        <v>589</v>
      </c>
      <c r="L2120" s="408" t="str">
        <f t="shared" si="142"/>
        <v/>
      </c>
      <c r="M2120" s="459" t="str">
        <f t="shared" si="143"/>
        <v/>
      </c>
      <c r="N2120" s="344"/>
      <c r="O2120" s="344"/>
      <c r="P2120" s="82"/>
    </row>
    <row r="2121" spans="3:16" ht="14.25" customHeight="1" x14ac:dyDescent="0.15">
      <c r="C2121" s="362">
        <f t="shared" si="144"/>
        <v>2060</v>
      </c>
      <c r="D2121" s="47" t="str">
        <f t="shared" si="141"/>
        <v/>
      </c>
      <c r="E2121" s="526"/>
      <c r="F2121" s="447"/>
      <c r="G2121" s="345"/>
      <c r="H2121" s="447"/>
      <c r="I2121" s="411"/>
      <c r="J2121" s="15" t="s">
        <v>589</v>
      </c>
      <c r="K2121" s="15" t="s">
        <v>589</v>
      </c>
      <c r="L2121" s="408" t="str">
        <f t="shared" si="142"/>
        <v/>
      </c>
      <c r="M2121" s="459" t="str">
        <f t="shared" si="143"/>
        <v/>
      </c>
      <c r="N2121" s="344"/>
      <c r="O2121" s="344"/>
      <c r="P2121" s="82"/>
    </row>
    <row r="2122" spans="3:16" ht="14.25" customHeight="1" x14ac:dyDescent="0.15">
      <c r="C2122" s="362">
        <f t="shared" si="144"/>
        <v>2061</v>
      </c>
      <c r="D2122" s="47" t="str">
        <f t="shared" si="141"/>
        <v/>
      </c>
      <c r="E2122" s="526"/>
      <c r="F2122" s="447"/>
      <c r="G2122" s="345"/>
      <c r="H2122" s="447"/>
      <c r="I2122" s="411"/>
      <c r="J2122" s="15" t="s">
        <v>589</v>
      </c>
      <c r="K2122" s="15" t="s">
        <v>589</v>
      </c>
      <c r="L2122" s="408" t="str">
        <f t="shared" si="142"/>
        <v/>
      </c>
      <c r="M2122" s="459" t="str">
        <f t="shared" si="143"/>
        <v/>
      </c>
      <c r="N2122" s="344"/>
      <c r="O2122" s="344"/>
      <c r="P2122" s="82"/>
    </row>
    <row r="2123" spans="3:16" ht="14.25" customHeight="1" x14ac:dyDescent="0.15">
      <c r="C2123" s="362">
        <f t="shared" si="144"/>
        <v>2062</v>
      </c>
      <c r="D2123" s="47" t="str">
        <f t="shared" ref="D2123:D2186" si="145">IF(E2123="","",IF(E2123&lt;=$W$2,"○",""))</f>
        <v/>
      </c>
      <c r="E2123" s="526"/>
      <c r="F2123" s="447"/>
      <c r="G2123" s="345"/>
      <c r="H2123" s="447"/>
      <c r="I2123" s="411"/>
      <c r="J2123" s="15" t="s">
        <v>589</v>
      </c>
      <c r="K2123" s="15" t="s">
        <v>589</v>
      </c>
      <c r="L2123" s="408" t="str">
        <f t="shared" ref="L2123:L2173" si="146">IF(K2123="","",J2123*K2123)</f>
        <v/>
      </c>
      <c r="M2123" s="459" t="str">
        <f t="shared" ref="M2123:M2186" si="147">IF(I2123="","",IF(HLOOKUP(I2123,$U$5:$AI$7,2,FALSE)&gt;=0.8,"○",""))</f>
        <v/>
      </c>
      <c r="N2123" s="344"/>
      <c r="O2123" s="344"/>
      <c r="P2123" s="82"/>
    </row>
    <row r="2124" spans="3:16" ht="14.25" customHeight="1" x14ac:dyDescent="0.15">
      <c r="C2124" s="362">
        <f t="shared" si="144"/>
        <v>2063</v>
      </c>
      <c r="D2124" s="47" t="str">
        <f t="shared" si="145"/>
        <v/>
      </c>
      <c r="E2124" s="526"/>
      <c r="F2124" s="447"/>
      <c r="G2124" s="345"/>
      <c r="H2124" s="447"/>
      <c r="I2124" s="411"/>
      <c r="J2124" s="15" t="s">
        <v>589</v>
      </c>
      <c r="K2124" s="15" t="s">
        <v>589</v>
      </c>
      <c r="L2124" s="408" t="str">
        <f t="shared" si="146"/>
        <v/>
      </c>
      <c r="M2124" s="459" t="str">
        <f t="shared" si="147"/>
        <v/>
      </c>
      <c r="N2124" s="344"/>
      <c r="O2124" s="344"/>
      <c r="P2124" s="82"/>
    </row>
    <row r="2125" spans="3:16" ht="14.25" customHeight="1" x14ac:dyDescent="0.15">
      <c r="C2125" s="362">
        <f t="shared" si="144"/>
        <v>2064</v>
      </c>
      <c r="D2125" s="47" t="str">
        <f t="shared" si="145"/>
        <v/>
      </c>
      <c r="E2125" s="526"/>
      <c r="F2125" s="447"/>
      <c r="G2125" s="345"/>
      <c r="H2125" s="447"/>
      <c r="I2125" s="411"/>
      <c r="J2125" s="15" t="s">
        <v>589</v>
      </c>
      <c r="K2125" s="15" t="s">
        <v>589</v>
      </c>
      <c r="L2125" s="408" t="str">
        <f t="shared" si="146"/>
        <v/>
      </c>
      <c r="M2125" s="459" t="str">
        <f t="shared" si="147"/>
        <v/>
      </c>
      <c r="N2125" s="344"/>
      <c r="O2125" s="344"/>
      <c r="P2125" s="82"/>
    </row>
    <row r="2126" spans="3:16" ht="14.25" customHeight="1" x14ac:dyDescent="0.15">
      <c r="C2126" s="362">
        <f t="shared" si="144"/>
        <v>2065</v>
      </c>
      <c r="D2126" s="47" t="str">
        <f t="shared" si="145"/>
        <v/>
      </c>
      <c r="E2126" s="526"/>
      <c r="F2126" s="447"/>
      <c r="G2126" s="345"/>
      <c r="H2126" s="447"/>
      <c r="I2126" s="411"/>
      <c r="J2126" s="15" t="s">
        <v>589</v>
      </c>
      <c r="K2126" s="15" t="s">
        <v>589</v>
      </c>
      <c r="L2126" s="408" t="str">
        <f t="shared" si="146"/>
        <v/>
      </c>
      <c r="M2126" s="459" t="str">
        <f t="shared" si="147"/>
        <v/>
      </c>
      <c r="N2126" s="344"/>
      <c r="O2126" s="344"/>
      <c r="P2126" s="82"/>
    </row>
    <row r="2127" spans="3:16" ht="14.25" customHeight="1" x14ac:dyDescent="0.15">
      <c r="C2127" s="362">
        <f t="shared" si="144"/>
        <v>2066</v>
      </c>
      <c r="D2127" s="47" t="str">
        <f t="shared" si="145"/>
        <v/>
      </c>
      <c r="E2127" s="526"/>
      <c r="F2127" s="447"/>
      <c r="G2127" s="345"/>
      <c r="H2127" s="447"/>
      <c r="I2127" s="411"/>
      <c r="J2127" s="15" t="s">
        <v>589</v>
      </c>
      <c r="K2127" s="15" t="s">
        <v>589</v>
      </c>
      <c r="L2127" s="408" t="str">
        <f t="shared" si="146"/>
        <v/>
      </c>
      <c r="M2127" s="459" t="str">
        <f t="shared" si="147"/>
        <v/>
      </c>
      <c r="N2127" s="344"/>
      <c r="O2127" s="344"/>
      <c r="P2127" s="82"/>
    </row>
    <row r="2128" spans="3:16" ht="14.25" customHeight="1" x14ac:dyDescent="0.15">
      <c r="C2128" s="362">
        <f t="shared" si="144"/>
        <v>2067</v>
      </c>
      <c r="D2128" s="47" t="str">
        <f t="shared" si="145"/>
        <v/>
      </c>
      <c r="E2128" s="526"/>
      <c r="F2128" s="447"/>
      <c r="G2128" s="345"/>
      <c r="H2128" s="447"/>
      <c r="I2128" s="411"/>
      <c r="J2128" s="15" t="s">
        <v>589</v>
      </c>
      <c r="K2128" s="15" t="s">
        <v>589</v>
      </c>
      <c r="L2128" s="408" t="str">
        <f t="shared" si="146"/>
        <v/>
      </c>
      <c r="M2128" s="459" t="str">
        <f t="shared" si="147"/>
        <v/>
      </c>
      <c r="N2128" s="344"/>
      <c r="O2128" s="344"/>
      <c r="P2128" s="82"/>
    </row>
    <row r="2129" spans="3:16" ht="14.25" customHeight="1" x14ac:dyDescent="0.15">
      <c r="C2129" s="362">
        <f t="shared" si="144"/>
        <v>2068</v>
      </c>
      <c r="D2129" s="47" t="str">
        <f t="shared" si="145"/>
        <v/>
      </c>
      <c r="E2129" s="526"/>
      <c r="F2129" s="447"/>
      <c r="G2129" s="345"/>
      <c r="H2129" s="447"/>
      <c r="I2129" s="411"/>
      <c r="J2129" s="15" t="s">
        <v>589</v>
      </c>
      <c r="K2129" s="15" t="s">
        <v>589</v>
      </c>
      <c r="L2129" s="408" t="str">
        <f t="shared" si="146"/>
        <v/>
      </c>
      <c r="M2129" s="459" t="str">
        <f t="shared" si="147"/>
        <v/>
      </c>
      <c r="N2129" s="344"/>
      <c r="O2129" s="344"/>
      <c r="P2129" s="82"/>
    </row>
    <row r="2130" spans="3:16" ht="14.25" customHeight="1" x14ac:dyDescent="0.15">
      <c r="C2130" s="362">
        <f t="shared" si="144"/>
        <v>2069</v>
      </c>
      <c r="D2130" s="47" t="str">
        <f t="shared" si="145"/>
        <v/>
      </c>
      <c r="E2130" s="526"/>
      <c r="F2130" s="447"/>
      <c r="G2130" s="345"/>
      <c r="H2130" s="447"/>
      <c r="I2130" s="411"/>
      <c r="J2130" s="15" t="s">
        <v>589</v>
      </c>
      <c r="K2130" s="15" t="s">
        <v>589</v>
      </c>
      <c r="L2130" s="408" t="str">
        <f t="shared" si="146"/>
        <v/>
      </c>
      <c r="M2130" s="459" t="str">
        <f t="shared" si="147"/>
        <v/>
      </c>
      <c r="N2130" s="344"/>
      <c r="O2130" s="344"/>
      <c r="P2130" s="82"/>
    </row>
    <row r="2131" spans="3:16" ht="14.25" customHeight="1" x14ac:dyDescent="0.15">
      <c r="C2131" s="362">
        <f t="shared" si="144"/>
        <v>2070</v>
      </c>
      <c r="D2131" s="47" t="str">
        <f t="shared" si="145"/>
        <v/>
      </c>
      <c r="E2131" s="526"/>
      <c r="F2131" s="447"/>
      <c r="G2131" s="345"/>
      <c r="H2131" s="447"/>
      <c r="I2131" s="411"/>
      <c r="J2131" s="15" t="s">
        <v>589</v>
      </c>
      <c r="K2131" s="15" t="s">
        <v>589</v>
      </c>
      <c r="L2131" s="408" t="str">
        <f t="shared" si="146"/>
        <v/>
      </c>
      <c r="M2131" s="459" t="str">
        <f t="shared" si="147"/>
        <v/>
      </c>
      <c r="N2131" s="344"/>
      <c r="O2131" s="344"/>
      <c r="P2131" s="82"/>
    </row>
    <row r="2132" spans="3:16" ht="14.25" customHeight="1" x14ac:dyDescent="0.15">
      <c r="C2132" s="362">
        <f t="shared" si="144"/>
        <v>2071</v>
      </c>
      <c r="D2132" s="47" t="str">
        <f t="shared" si="145"/>
        <v/>
      </c>
      <c r="E2132" s="526"/>
      <c r="F2132" s="447"/>
      <c r="G2132" s="345"/>
      <c r="H2132" s="447"/>
      <c r="I2132" s="411"/>
      <c r="J2132" s="15" t="s">
        <v>589</v>
      </c>
      <c r="K2132" s="15" t="s">
        <v>589</v>
      </c>
      <c r="L2132" s="408" t="str">
        <f t="shared" si="146"/>
        <v/>
      </c>
      <c r="M2132" s="459" t="str">
        <f t="shared" si="147"/>
        <v/>
      </c>
      <c r="N2132" s="344"/>
      <c r="O2132" s="344"/>
      <c r="P2132" s="82"/>
    </row>
    <row r="2133" spans="3:16" ht="14.25" customHeight="1" x14ac:dyDescent="0.15">
      <c r="C2133" s="362">
        <f t="shared" si="144"/>
        <v>2072</v>
      </c>
      <c r="D2133" s="47" t="str">
        <f t="shared" si="145"/>
        <v/>
      </c>
      <c r="E2133" s="526"/>
      <c r="F2133" s="447"/>
      <c r="G2133" s="345"/>
      <c r="H2133" s="447"/>
      <c r="I2133" s="411"/>
      <c r="J2133" s="15" t="s">
        <v>589</v>
      </c>
      <c r="K2133" s="15" t="s">
        <v>589</v>
      </c>
      <c r="L2133" s="408" t="str">
        <f t="shared" si="146"/>
        <v/>
      </c>
      <c r="M2133" s="459" t="str">
        <f t="shared" si="147"/>
        <v/>
      </c>
      <c r="N2133" s="344"/>
      <c r="O2133" s="344"/>
      <c r="P2133" s="82"/>
    </row>
    <row r="2134" spans="3:16" ht="14.25" customHeight="1" x14ac:dyDescent="0.15">
      <c r="C2134" s="362">
        <f t="shared" si="144"/>
        <v>2073</v>
      </c>
      <c r="D2134" s="47" t="str">
        <f t="shared" si="145"/>
        <v/>
      </c>
      <c r="E2134" s="526"/>
      <c r="F2134" s="447"/>
      <c r="G2134" s="345"/>
      <c r="H2134" s="447"/>
      <c r="I2134" s="411"/>
      <c r="J2134" s="15" t="s">
        <v>589</v>
      </c>
      <c r="K2134" s="15" t="s">
        <v>589</v>
      </c>
      <c r="L2134" s="408" t="str">
        <f t="shared" si="146"/>
        <v/>
      </c>
      <c r="M2134" s="459" t="str">
        <f t="shared" si="147"/>
        <v/>
      </c>
      <c r="N2134" s="344"/>
      <c r="O2134" s="344"/>
      <c r="P2134" s="82"/>
    </row>
    <row r="2135" spans="3:16" ht="14.25" customHeight="1" x14ac:dyDescent="0.15">
      <c r="C2135" s="362">
        <f t="shared" si="144"/>
        <v>2074</v>
      </c>
      <c r="D2135" s="47" t="str">
        <f t="shared" si="145"/>
        <v/>
      </c>
      <c r="E2135" s="526"/>
      <c r="F2135" s="447"/>
      <c r="G2135" s="345"/>
      <c r="H2135" s="447"/>
      <c r="I2135" s="411"/>
      <c r="J2135" s="15" t="s">
        <v>589</v>
      </c>
      <c r="K2135" s="15" t="s">
        <v>589</v>
      </c>
      <c r="L2135" s="408" t="str">
        <f t="shared" si="146"/>
        <v/>
      </c>
      <c r="M2135" s="459" t="str">
        <f t="shared" si="147"/>
        <v/>
      </c>
      <c r="N2135" s="344"/>
      <c r="O2135" s="344"/>
      <c r="P2135" s="82"/>
    </row>
    <row r="2136" spans="3:16" ht="14.25" customHeight="1" x14ac:dyDescent="0.15">
      <c r="C2136" s="362">
        <f t="shared" si="144"/>
        <v>2075</v>
      </c>
      <c r="D2136" s="47" t="str">
        <f t="shared" si="145"/>
        <v/>
      </c>
      <c r="E2136" s="526"/>
      <c r="F2136" s="447"/>
      <c r="G2136" s="345"/>
      <c r="H2136" s="447"/>
      <c r="I2136" s="411"/>
      <c r="J2136" s="15" t="s">
        <v>589</v>
      </c>
      <c r="K2136" s="15" t="s">
        <v>589</v>
      </c>
      <c r="L2136" s="408" t="str">
        <f t="shared" si="146"/>
        <v/>
      </c>
      <c r="M2136" s="459" t="str">
        <f t="shared" si="147"/>
        <v/>
      </c>
      <c r="N2136" s="344"/>
      <c r="O2136" s="344"/>
      <c r="P2136" s="82"/>
    </row>
    <row r="2137" spans="3:16" ht="14.25" customHeight="1" x14ac:dyDescent="0.15">
      <c r="C2137" s="362">
        <f t="shared" si="144"/>
        <v>2076</v>
      </c>
      <c r="D2137" s="47" t="str">
        <f t="shared" si="145"/>
        <v/>
      </c>
      <c r="E2137" s="526"/>
      <c r="F2137" s="447"/>
      <c r="G2137" s="345"/>
      <c r="H2137" s="447"/>
      <c r="I2137" s="411"/>
      <c r="J2137" s="15" t="s">
        <v>589</v>
      </c>
      <c r="K2137" s="15" t="s">
        <v>589</v>
      </c>
      <c r="L2137" s="408" t="str">
        <f t="shared" si="146"/>
        <v/>
      </c>
      <c r="M2137" s="459" t="str">
        <f t="shared" si="147"/>
        <v/>
      </c>
      <c r="N2137" s="344"/>
      <c r="O2137" s="344"/>
      <c r="P2137" s="82"/>
    </row>
    <row r="2138" spans="3:16" ht="14.25" customHeight="1" x14ac:dyDescent="0.15">
      <c r="C2138" s="362">
        <f t="shared" si="144"/>
        <v>2077</v>
      </c>
      <c r="D2138" s="47" t="str">
        <f t="shared" si="145"/>
        <v/>
      </c>
      <c r="E2138" s="526"/>
      <c r="F2138" s="447"/>
      <c r="G2138" s="345"/>
      <c r="H2138" s="447"/>
      <c r="I2138" s="411"/>
      <c r="J2138" s="15" t="s">
        <v>589</v>
      </c>
      <c r="K2138" s="15" t="s">
        <v>589</v>
      </c>
      <c r="L2138" s="408" t="str">
        <f t="shared" si="146"/>
        <v/>
      </c>
      <c r="M2138" s="459" t="str">
        <f t="shared" si="147"/>
        <v/>
      </c>
      <c r="N2138" s="344"/>
      <c r="O2138" s="344"/>
      <c r="P2138" s="82"/>
    </row>
    <row r="2139" spans="3:16" ht="14.25" customHeight="1" x14ac:dyDescent="0.15">
      <c r="C2139" s="362">
        <f t="shared" si="144"/>
        <v>2078</v>
      </c>
      <c r="D2139" s="47" t="str">
        <f t="shared" si="145"/>
        <v/>
      </c>
      <c r="E2139" s="526"/>
      <c r="F2139" s="447"/>
      <c r="G2139" s="345"/>
      <c r="H2139" s="447"/>
      <c r="I2139" s="411"/>
      <c r="J2139" s="15" t="s">
        <v>589</v>
      </c>
      <c r="K2139" s="15" t="s">
        <v>589</v>
      </c>
      <c r="L2139" s="408" t="str">
        <f t="shared" si="146"/>
        <v/>
      </c>
      <c r="M2139" s="459" t="str">
        <f t="shared" si="147"/>
        <v/>
      </c>
      <c r="N2139" s="344"/>
      <c r="O2139" s="344"/>
      <c r="P2139" s="82"/>
    </row>
    <row r="2140" spans="3:16" ht="14.25" customHeight="1" x14ac:dyDescent="0.15">
      <c r="C2140" s="362">
        <f t="shared" si="144"/>
        <v>2079</v>
      </c>
      <c r="D2140" s="47" t="str">
        <f t="shared" si="145"/>
        <v/>
      </c>
      <c r="E2140" s="526"/>
      <c r="F2140" s="447"/>
      <c r="G2140" s="345"/>
      <c r="H2140" s="447"/>
      <c r="I2140" s="411"/>
      <c r="J2140" s="15" t="s">
        <v>589</v>
      </c>
      <c r="K2140" s="15" t="s">
        <v>589</v>
      </c>
      <c r="L2140" s="408" t="str">
        <f t="shared" si="146"/>
        <v/>
      </c>
      <c r="M2140" s="459" t="str">
        <f t="shared" si="147"/>
        <v/>
      </c>
      <c r="N2140" s="344"/>
      <c r="O2140" s="344"/>
      <c r="P2140" s="82"/>
    </row>
    <row r="2141" spans="3:16" ht="14.25" customHeight="1" x14ac:dyDescent="0.15">
      <c r="C2141" s="362">
        <f t="shared" si="144"/>
        <v>2080</v>
      </c>
      <c r="D2141" s="47" t="str">
        <f t="shared" si="145"/>
        <v/>
      </c>
      <c r="E2141" s="526"/>
      <c r="F2141" s="447"/>
      <c r="G2141" s="345"/>
      <c r="H2141" s="447"/>
      <c r="I2141" s="411"/>
      <c r="J2141" s="15" t="s">
        <v>589</v>
      </c>
      <c r="K2141" s="15" t="s">
        <v>589</v>
      </c>
      <c r="L2141" s="408" t="str">
        <f t="shared" si="146"/>
        <v/>
      </c>
      <c r="M2141" s="459" t="str">
        <f t="shared" si="147"/>
        <v/>
      </c>
      <c r="N2141" s="344"/>
      <c r="O2141" s="344"/>
      <c r="P2141" s="82"/>
    </row>
    <row r="2142" spans="3:16" ht="14.25" customHeight="1" x14ac:dyDescent="0.15">
      <c r="C2142" s="362">
        <f t="shared" si="144"/>
        <v>2081</v>
      </c>
      <c r="D2142" s="47" t="str">
        <f t="shared" si="145"/>
        <v/>
      </c>
      <c r="E2142" s="526"/>
      <c r="F2142" s="447"/>
      <c r="G2142" s="345"/>
      <c r="H2142" s="447"/>
      <c r="I2142" s="411"/>
      <c r="J2142" s="15" t="s">
        <v>589</v>
      </c>
      <c r="K2142" s="15" t="s">
        <v>589</v>
      </c>
      <c r="L2142" s="408" t="str">
        <f t="shared" si="146"/>
        <v/>
      </c>
      <c r="M2142" s="459" t="str">
        <f t="shared" si="147"/>
        <v/>
      </c>
      <c r="N2142" s="344"/>
      <c r="O2142" s="344"/>
      <c r="P2142" s="82"/>
    </row>
    <row r="2143" spans="3:16" ht="14.25" customHeight="1" x14ac:dyDescent="0.15">
      <c r="C2143" s="362">
        <f t="shared" si="144"/>
        <v>2082</v>
      </c>
      <c r="D2143" s="47" t="str">
        <f t="shared" si="145"/>
        <v/>
      </c>
      <c r="E2143" s="526"/>
      <c r="F2143" s="447"/>
      <c r="G2143" s="345"/>
      <c r="H2143" s="447"/>
      <c r="I2143" s="411"/>
      <c r="J2143" s="15" t="s">
        <v>589</v>
      </c>
      <c r="K2143" s="15" t="s">
        <v>589</v>
      </c>
      <c r="L2143" s="408" t="str">
        <f t="shared" si="146"/>
        <v/>
      </c>
      <c r="M2143" s="459" t="str">
        <f t="shared" si="147"/>
        <v/>
      </c>
      <c r="N2143" s="344"/>
      <c r="O2143" s="344"/>
      <c r="P2143" s="82"/>
    </row>
    <row r="2144" spans="3:16" ht="14.25" customHeight="1" x14ac:dyDescent="0.15">
      <c r="C2144" s="362">
        <f t="shared" si="144"/>
        <v>2083</v>
      </c>
      <c r="D2144" s="47" t="str">
        <f t="shared" si="145"/>
        <v/>
      </c>
      <c r="E2144" s="526"/>
      <c r="F2144" s="447"/>
      <c r="G2144" s="345"/>
      <c r="H2144" s="447"/>
      <c r="I2144" s="411"/>
      <c r="J2144" s="15" t="s">
        <v>589</v>
      </c>
      <c r="K2144" s="15" t="s">
        <v>589</v>
      </c>
      <c r="L2144" s="408" t="str">
        <f t="shared" si="146"/>
        <v/>
      </c>
      <c r="M2144" s="459" t="str">
        <f t="shared" si="147"/>
        <v/>
      </c>
      <c r="N2144" s="344"/>
      <c r="O2144" s="344"/>
      <c r="P2144" s="82"/>
    </row>
    <row r="2145" spans="3:16" ht="14.25" customHeight="1" x14ac:dyDescent="0.15">
      <c r="C2145" s="362">
        <f t="shared" si="144"/>
        <v>2084</v>
      </c>
      <c r="D2145" s="47" t="str">
        <f t="shared" si="145"/>
        <v/>
      </c>
      <c r="E2145" s="526"/>
      <c r="F2145" s="447"/>
      <c r="G2145" s="345"/>
      <c r="H2145" s="447"/>
      <c r="I2145" s="411"/>
      <c r="J2145" s="15" t="s">
        <v>589</v>
      </c>
      <c r="K2145" s="15" t="s">
        <v>589</v>
      </c>
      <c r="L2145" s="408" t="str">
        <f t="shared" si="146"/>
        <v/>
      </c>
      <c r="M2145" s="459" t="str">
        <f t="shared" si="147"/>
        <v/>
      </c>
      <c r="N2145" s="344"/>
      <c r="O2145" s="344"/>
      <c r="P2145" s="82"/>
    </row>
    <row r="2146" spans="3:16" ht="14.25" customHeight="1" x14ac:dyDescent="0.15">
      <c r="C2146" s="362">
        <f t="shared" si="144"/>
        <v>2085</v>
      </c>
      <c r="D2146" s="47" t="str">
        <f t="shared" si="145"/>
        <v/>
      </c>
      <c r="E2146" s="526"/>
      <c r="F2146" s="447"/>
      <c r="G2146" s="345"/>
      <c r="H2146" s="447"/>
      <c r="I2146" s="411"/>
      <c r="J2146" s="15" t="s">
        <v>589</v>
      </c>
      <c r="K2146" s="15" t="s">
        <v>589</v>
      </c>
      <c r="L2146" s="408" t="str">
        <f t="shared" si="146"/>
        <v/>
      </c>
      <c r="M2146" s="459" t="str">
        <f t="shared" si="147"/>
        <v/>
      </c>
      <c r="N2146" s="344"/>
      <c r="O2146" s="344"/>
      <c r="P2146" s="82"/>
    </row>
    <row r="2147" spans="3:16" ht="14.25" customHeight="1" x14ac:dyDescent="0.15">
      <c r="C2147" s="362">
        <f t="shared" si="144"/>
        <v>2086</v>
      </c>
      <c r="D2147" s="47" t="str">
        <f t="shared" si="145"/>
        <v/>
      </c>
      <c r="E2147" s="526"/>
      <c r="F2147" s="447"/>
      <c r="G2147" s="345"/>
      <c r="H2147" s="447"/>
      <c r="I2147" s="411"/>
      <c r="J2147" s="15" t="s">
        <v>589</v>
      </c>
      <c r="K2147" s="15" t="s">
        <v>589</v>
      </c>
      <c r="L2147" s="408" t="str">
        <f t="shared" si="146"/>
        <v/>
      </c>
      <c r="M2147" s="459" t="str">
        <f t="shared" si="147"/>
        <v/>
      </c>
      <c r="N2147" s="344"/>
      <c r="O2147" s="344"/>
      <c r="P2147" s="82"/>
    </row>
    <row r="2148" spans="3:16" ht="14.25" customHeight="1" x14ac:dyDescent="0.15">
      <c r="C2148" s="362">
        <f t="shared" si="144"/>
        <v>2087</v>
      </c>
      <c r="D2148" s="47" t="str">
        <f t="shared" si="145"/>
        <v/>
      </c>
      <c r="E2148" s="526"/>
      <c r="F2148" s="447"/>
      <c r="G2148" s="345"/>
      <c r="H2148" s="447"/>
      <c r="I2148" s="411"/>
      <c r="J2148" s="15" t="s">
        <v>589</v>
      </c>
      <c r="K2148" s="15" t="s">
        <v>589</v>
      </c>
      <c r="L2148" s="408" t="str">
        <f t="shared" si="146"/>
        <v/>
      </c>
      <c r="M2148" s="459" t="str">
        <f t="shared" si="147"/>
        <v/>
      </c>
      <c r="N2148" s="344"/>
      <c r="O2148" s="344"/>
      <c r="P2148" s="82"/>
    </row>
    <row r="2149" spans="3:16" ht="14.25" customHeight="1" x14ac:dyDescent="0.15">
      <c r="C2149" s="362">
        <f t="shared" si="144"/>
        <v>2088</v>
      </c>
      <c r="D2149" s="47" t="str">
        <f t="shared" si="145"/>
        <v/>
      </c>
      <c r="E2149" s="526"/>
      <c r="F2149" s="447"/>
      <c r="G2149" s="345"/>
      <c r="H2149" s="447"/>
      <c r="I2149" s="411"/>
      <c r="J2149" s="15" t="s">
        <v>589</v>
      </c>
      <c r="K2149" s="15" t="s">
        <v>589</v>
      </c>
      <c r="L2149" s="408" t="str">
        <f t="shared" si="146"/>
        <v/>
      </c>
      <c r="M2149" s="459" t="str">
        <f t="shared" si="147"/>
        <v/>
      </c>
      <c r="N2149" s="344"/>
      <c r="O2149" s="344"/>
      <c r="P2149" s="82"/>
    </row>
    <row r="2150" spans="3:16" ht="14.25" customHeight="1" x14ac:dyDescent="0.15">
      <c r="C2150" s="362">
        <f t="shared" si="144"/>
        <v>2089</v>
      </c>
      <c r="D2150" s="47" t="str">
        <f t="shared" si="145"/>
        <v/>
      </c>
      <c r="E2150" s="526"/>
      <c r="F2150" s="447"/>
      <c r="G2150" s="345"/>
      <c r="H2150" s="447"/>
      <c r="I2150" s="411"/>
      <c r="J2150" s="15" t="s">
        <v>589</v>
      </c>
      <c r="K2150" s="15" t="s">
        <v>589</v>
      </c>
      <c r="L2150" s="408" t="str">
        <f t="shared" si="146"/>
        <v/>
      </c>
      <c r="M2150" s="459" t="str">
        <f t="shared" si="147"/>
        <v/>
      </c>
      <c r="N2150" s="344"/>
      <c r="O2150" s="344"/>
      <c r="P2150" s="82"/>
    </row>
    <row r="2151" spans="3:16" ht="14.25" customHeight="1" x14ac:dyDescent="0.15">
      <c r="C2151" s="362">
        <f t="shared" si="144"/>
        <v>2090</v>
      </c>
      <c r="D2151" s="47" t="str">
        <f t="shared" si="145"/>
        <v/>
      </c>
      <c r="E2151" s="526"/>
      <c r="F2151" s="447"/>
      <c r="G2151" s="345"/>
      <c r="H2151" s="447"/>
      <c r="I2151" s="411"/>
      <c r="J2151" s="15" t="s">
        <v>589</v>
      </c>
      <c r="K2151" s="15" t="s">
        <v>589</v>
      </c>
      <c r="L2151" s="408" t="str">
        <f t="shared" si="146"/>
        <v/>
      </c>
      <c r="M2151" s="459" t="str">
        <f t="shared" si="147"/>
        <v/>
      </c>
      <c r="N2151" s="344"/>
      <c r="O2151" s="344"/>
      <c r="P2151" s="82"/>
    </row>
    <row r="2152" spans="3:16" ht="14.25" customHeight="1" x14ac:dyDescent="0.15">
      <c r="C2152" s="362">
        <f t="shared" si="144"/>
        <v>2091</v>
      </c>
      <c r="D2152" s="47" t="str">
        <f t="shared" si="145"/>
        <v/>
      </c>
      <c r="E2152" s="526"/>
      <c r="F2152" s="447"/>
      <c r="G2152" s="345"/>
      <c r="H2152" s="447"/>
      <c r="I2152" s="411"/>
      <c r="J2152" s="15" t="s">
        <v>589</v>
      </c>
      <c r="K2152" s="15" t="s">
        <v>589</v>
      </c>
      <c r="L2152" s="408" t="str">
        <f t="shared" si="146"/>
        <v/>
      </c>
      <c r="M2152" s="459" t="str">
        <f t="shared" si="147"/>
        <v/>
      </c>
      <c r="N2152" s="344"/>
      <c r="O2152" s="344"/>
      <c r="P2152" s="82"/>
    </row>
    <row r="2153" spans="3:16" ht="14.25" customHeight="1" x14ac:dyDescent="0.15">
      <c r="C2153" s="362">
        <f t="shared" si="144"/>
        <v>2092</v>
      </c>
      <c r="D2153" s="47" t="str">
        <f t="shared" si="145"/>
        <v/>
      </c>
      <c r="E2153" s="526"/>
      <c r="F2153" s="447"/>
      <c r="G2153" s="345"/>
      <c r="H2153" s="447"/>
      <c r="I2153" s="411"/>
      <c r="J2153" s="15" t="s">
        <v>589</v>
      </c>
      <c r="K2153" s="15" t="s">
        <v>589</v>
      </c>
      <c r="L2153" s="408" t="str">
        <f t="shared" si="146"/>
        <v/>
      </c>
      <c r="M2153" s="459" t="str">
        <f t="shared" si="147"/>
        <v/>
      </c>
      <c r="N2153" s="344"/>
      <c r="O2153" s="344"/>
      <c r="P2153" s="82"/>
    </row>
    <row r="2154" spans="3:16" ht="14.25" customHeight="1" x14ac:dyDescent="0.15">
      <c r="C2154" s="362">
        <f t="shared" si="144"/>
        <v>2093</v>
      </c>
      <c r="D2154" s="47" t="str">
        <f t="shared" si="145"/>
        <v/>
      </c>
      <c r="E2154" s="526"/>
      <c r="F2154" s="447"/>
      <c r="G2154" s="345"/>
      <c r="H2154" s="447"/>
      <c r="I2154" s="411"/>
      <c r="J2154" s="15" t="s">
        <v>589</v>
      </c>
      <c r="K2154" s="15" t="s">
        <v>589</v>
      </c>
      <c r="L2154" s="408" t="str">
        <f t="shared" si="146"/>
        <v/>
      </c>
      <c r="M2154" s="459" t="str">
        <f t="shared" si="147"/>
        <v/>
      </c>
      <c r="N2154" s="344"/>
      <c r="O2154" s="344"/>
      <c r="P2154" s="82"/>
    </row>
    <row r="2155" spans="3:16" ht="14.25" customHeight="1" x14ac:dyDescent="0.15">
      <c r="C2155" s="362">
        <f t="shared" si="144"/>
        <v>2094</v>
      </c>
      <c r="D2155" s="47" t="str">
        <f t="shared" si="145"/>
        <v/>
      </c>
      <c r="E2155" s="526"/>
      <c r="F2155" s="447"/>
      <c r="G2155" s="345"/>
      <c r="H2155" s="447"/>
      <c r="I2155" s="411"/>
      <c r="J2155" s="15" t="s">
        <v>589</v>
      </c>
      <c r="K2155" s="15" t="s">
        <v>589</v>
      </c>
      <c r="L2155" s="408" t="str">
        <f t="shared" si="146"/>
        <v/>
      </c>
      <c r="M2155" s="459" t="str">
        <f t="shared" si="147"/>
        <v/>
      </c>
      <c r="N2155" s="344"/>
      <c r="O2155" s="344"/>
      <c r="P2155" s="82"/>
    </row>
    <row r="2156" spans="3:16" ht="14.25" customHeight="1" x14ac:dyDescent="0.15">
      <c r="C2156" s="362">
        <f t="shared" si="144"/>
        <v>2095</v>
      </c>
      <c r="D2156" s="47" t="str">
        <f t="shared" si="145"/>
        <v/>
      </c>
      <c r="E2156" s="526"/>
      <c r="F2156" s="447"/>
      <c r="G2156" s="345"/>
      <c r="H2156" s="447"/>
      <c r="I2156" s="411"/>
      <c r="J2156" s="15" t="s">
        <v>589</v>
      </c>
      <c r="K2156" s="15" t="s">
        <v>589</v>
      </c>
      <c r="L2156" s="408" t="str">
        <f t="shared" si="146"/>
        <v/>
      </c>
      <c r="M2156" s="459" t="str">
        <f t="shared" si="147"/>
        <v/>
      </c>
      <c r="N2156" s="344"/>
      <c r="O2156" s="344"/>
      <c r="P2156" s="82"/>
    </row>
    <row r="2157" spans="3:16" ht="14.25" customHeight="1" x14ac:dyDescent="0.15">
      <c r="C2157" s="362">
        <f t="shared" si="144"/>
        <v>2096</v>
      </c>
      <c r="D2157" s="47" t="str">
        <f t="shared" si="145"/>
        <v/>
      </c>
      <c r="E2157" s="526"/>
      <c r="F2157" s="447"/>
      <c r="G2157" s="345"/>
      <c r="H2157" s="447"/>
      <c r="I2157" s="411"/>
      <c r="J2157" s="15" t="s">
        <v>589</v>
      </c>
      <c r="K2157" s="15" t="s">
        <v>589</v>
      </c>
      <c r="L2157" s="408" t="str">
        <f t="shared" si="146"/>
        <v/>
      </c>
      <c r="M2157" s="459" t="str">
        <f t="shared" si="147"/>
        <v/>
      </c>
      <c r="N2157" s="344"/>
      <c r="O2157" s="344"/>
      <c r="P2157" s="82"/>
    </row>
    <row r="2158" spans="3:16" ht="14.25" customHeight="1" x14ac:dyDescent="0.15">
      <c r="C2158" s="362">
        <f t="shared" si="144"/>
        <v>2097</v>
      </c>
      <c r="D2158" s="47" t="str">
        <f t="shared" si="145"/>
        <v/>
      </c>
      <c r="E2158" s="526"/>
      <c r="F2158" s="447"/>
      <c r="G2158" s="345"/>
      <c r="H2158" s="447"/>
      <c r="I2158" s="411"/>
      <c r="J2158" s="15" t="s">
        <v>589</v>
      </c>
      <c r="K2158" s="15" t="s">
        <v>589</v>
      </c>
      <c r="L2158" s="408" t="str">
        <f t="shared" si="146"/>
        <v/>
      </c>
      <c r="M2158" s="459" t="str">
        <f t="shared" si="147"/>
        <v/>
      </c>
      <c r="N2158" s="344"/>
      <c r="O2158" s="344"/>
      <c r="P2158" s="82"/>
    </row>
    <row r="2159" spans="3:16" ht="14.25" customHeight="1" x14ac:dyDescent="0.15">
      <c r="C2159" s="362">
        <f t="shared" si="144"/>
        <v>2098</v>
      </c>
      <c r="D2159" s="47" t="str">
        <f t="shared" si="145"/>
        <v/>
      </c>
      <c r="E2159" s="526"/>
      <c r="F2159" s="447"/>
      <c r="G2159" s="345"/>
      <c r="H2159" s="447"/>
      <c r="I2159" s="411"/>
      <c r="J2159" s="15" t="s">
        <v>589</v>
      </c>
      <c r="K2159" s="15" t="s">
        <v>589</v>
      </c>
      <c r="L2159" s="408" t="str">
        <f t="shared" si="146"/>
        <v/>
      </c>
      <c r="M2159" s="459" t="str">
        <f t="shared" si="147"/>
        <v/>
      </c>
      <c r="N2159" s="344"/>
      <c r="O2159" s="344"/>
      <c r="P2159" s="82"/>
    </row>
    <row r="2160" spans="3:16" ht="14.25" customHeight="1" x14ac:dyDescent="0.15">
      <c r="C2160" s="362">
        <f t="shared" si="144"/>
        <v>2099</v>
      </c>
      <c r="D2160" s="47" t="str">
        <f t="shared" si="145"/>
        <v/>
      </c>
      <c r="E2160" s="526"/>
      <c r="F2160" s="447"/>
      <c r="G2160" s="345"/>
      <c r="H2160" s="447"/>
      <c r="I2160" s="411"/>
      <c r="J2160" s="15" t="s">
        <v>589</v>
      </c>
      <c r="K2160" s="15" t="s">
        <v>589</v>
      </c>
      <c r="L2160" s="408" t="str">
        <f t="shared" si="146"/>
        <v/>
      </c>
      <c r="M2160" s="459" t="str">
        <f t="shared" si="147"/>
        <v/>
      </c>
      <c r="N2160" s="344"/>
      <c r="O2160" s="344"/>
      <c r="P2160" s="82"/>
    </row>
    <row r="2161" spans="3:16" ht="14.25" customHeight="1" x14ac:dyDescent="0.15">
      <c r="C2161" s="362">
        <f t="shared" si="144"/>
        <v>2100</v>
      </c>
      <c r="D2161" s="47" t="str">
        <f t="shared" si="145"/>
        <v/>
      </c>
      <c r="E2161" s="526"/>
      <c r="F2161" s="447"/>
      <c r="G2161" s="345"/>
      <c r="H2161" s="447"/>
      <c r="I2161" s="411"/>
      <c r="J2161" s="15" t="s">
        <v>589</v>
      </c>
      <c r="K2161" s="15" t="s">
        <v>589</v>
      </c>
      <c r="L2161" s="408" t="str">
        <f t="shared" si="146"/>
        <v/>
      </c>
      <c r="M2161" s="459" t="str">
        <f t="shared" si="147"/>
        <v/>
      </c>
      <c r="N2161" s="344"/>
      <c r="O2161" s="344"/>
      <c r="P2161" s="82"/>
    </row>
    <row r="2162" spans="3:16" ht="14.25" customHeight="1" x14ac:dyDescent="0.15">
      <c r="C2162" s="362">
        <f t="shared" si="144"/>
        <v>2101</v>
      </c>
      <c r="D2162" s="47" t="str">
        <f t="shared" si="145"/>
        <v/>
      </c>
      <c r="E2162" s="526"/>
      <c r="F2162" s="447"/>
      <c r="G2162" s="345"/>
      <c r="H2162" s="447"/>
      <c r="I2162" s="411"/>
      <c r="J2162" s="15" t="s">
        <v>589</v>
      </c>
      <c r="K2162" s="15" t="s">
        <v>589</v>
      </c>
      <c r="L2162" s="408" t="str">
        <f t="shared" si="146"/>
        <v/>
      </c>
      <c r="M2162" s="459" t="str">
        <f t="shared" si="147"/>
        <v/>
      </c>
      <c r="N2162" s="344"/>
      <c r="O2162" s="344"/>
      <c r="P2162" s="82"/>
    </row>
    <row r="2163" spans="3:16" ht="14.25" customHeight="1" x14ac:dyDescent="0.15">
      <c r="C2163" s="362">
        <f t="shared" si="144"/>
        <v>2102</v>
      </c>
      <c r="D2163" s="47" t="str">
        <f t="shared" si="145"/>
        <v/>
      </c>
      <c r="E2163" s="526"/>
      <c r="F2163" s="447"/>
      <c r="G2163" s="345"/>
      <c r="H2163" s="447"/>
      <c r="I2163" s="411"/>
      <c r="J2163" s="15" t="s">
        <v>589</v>
      </c>
      <c r="K2163" s="15" t="s">
        <v>589</v>
      </c>
      <c r="L2163" s="408" t="str">
        <f t="shared" si="146"/>
        <v/>
      </c>
      <c r="M2163" s="459" t="str">
        <f t="shared" si="147"/>
        <v/>
      </c>
      <c r="N2163" s="344"/>
      <c r="O2163" s="344"/>
      <c r="P2163" s="82"/>
    </row>
    <row r="2164" spans="3:16" ht="14.25" customHeight="1" x14ac:dyDescent="0.15">
      <c r="C2164" s="362">
        <f t="shared" si="144"/>
        <v>2103</v>
      </c>
      <c r="D2164" s="47" t="str">
        <f t="shared" si="145"/>
        <v/>
      </c>
      <c r="E2164" s="526"/>
      <c r="F2164" s="447"/>
      <c r="G2164" s="345"/>
      <c r="H2164" s="447"/>
      <c r="I2164" s="411"/>
      <c r="J2164" s="15" t="s">
        <v>589</v>
      </c>
      <c r="K2164" s="15" t="s">
        <v>589</v>
      </c>
      <c r="L2164" s="408" t="str">
        <f t="shared" si="146"/>
        <v/>
      </c>
      <c r="M2164" s="459" t="str">
        <f t="shared" si="147"/>
        <v/>
      </c>
      <c r="N2164" s="344"/>
      <c r="O2164" s="344"/>
      <c r="P2164" s="82"/>
    </row>
    <row r="2165" spans="3:16" ht="14.25" customHeight="1" x14ac:dyDescent="0.15">
      <c r="C2165" s="362">
        <f t="shared" si="144"/>
        <v>2104</v>
      </c>
      <c r="D2165" s="47" t="str">
        <f t="shared" si="145"/>
        <v/>
      </c>
      <c r="E2165" s="526"/>
      <c r="F2165" s="447"/>
      <c r="G2165" s="345"/>
      <c r="H2165" s="447"/>
      <c r="I2165" s="411"/>
      <c r="J2165" s="15" t="s">
        <v>589</v>
      </c>
      <c r="K2165" s="15" t="s">
        <v>589</v>
      </c>
      <c r="L2165" s="408" t="str">
        <f t="shared" si="146"/>
        <v/>
      </c>
      <c r="M2165" s="459" t="str">
        <f t="shared" si="147"/>
        <v/>
      </c>
      <c r="N2165" s="344"/>
      <c r="O2165" s="344"/>
      <c r="P2165" s="82"/>
    </row>
    <row r="2166" spans="3:16" ht="14.25" customHeight="1" x14ac:dyDescent="0.15">
      <c r="C2166" s="362">
        <f t="shared" si="144"/>
        <v>2105</v>
      </c>
      <c r="D2166" s="47" t="str">
        <f t="shared" si="145"/>
        <v/>
      </c>
      <c r="E2166" s="526"/>
      <c r="F2166" s="447"/>
      <c r="G2166" s="345"/>
      <c r="H2166" s="447"/>
      <c r="I2166" s="411"/>
      <c r="J2166" s="15" t="s">
        <v>589</v>
      </c>
      <c r="K2166" s="15" t="s">
        <v>589</v>
      </c>
      <c r="L2166" s="408" t="str">
        <f t="shared" si="146"/>
        <v/>
      </c>
      <c r="M2166" s="459" t="str">
        <f t="shared" si="147"/>
        <v/>
      </c>
      <c r="N2166" s="344"/>
      <c r="O2166" s="344"/>
      <c r="P2166" s="82"/>
    </row>
    <row r="2167" spans="3:16" ht="14.25" customHeight="1" x14ac:dyDescent="0.15">
      <c r="C2167" s="362">
        <f t="shared" si="144"/>
        <v>2106</v>
      </c>
      <c r="D2167" s="47" t="str">
        <f t="shared" si="145"/>
        <v/>
      </c>
      <c r="E2167" s="526"/>
      <c r="F2167" s="447"/>
      <c r="G2167" s="345"/>
      <c r="H2167" s="447"/>
      <c r="I2167" s="411"/>
      <c r="J2167" s="15" t="s">
        <v>589</v>
      </c>
      <c r="K2167" s="15" t="s">
        <v>589</v>
      </c>
      <c r="L2167" s="408" t="str">
        <f t="shared" si="146"/>
        <v/>
      </c>
      <c r="M2167" s="459" t="str">
        <f t="shared" si="147"/>
        <v/>
      </c>
      <c r="N2167" s="344"/>
      <c r="O2167" s="344"/>
      <c r="P2167" s="82"/>
    </row>
    <row r="2168" spans="3:16" ht="14.25" customHeight="1" x14ac:dyDescent="0.15">
      <c r="C2168" s="362">
        <f t="shared" si="144"/>
        <v>2107</v>
      </c>
      <c r="D2168" s="47" t="str">
        <f t="shared" si="145"/>
        <v/>
      </c>
      <c r="E2168" s="526"/>
      <c r="F2168" s="447"/>
      <c r="G2168" s="345"/>
      <c r="H2168" s="447"/>
      <c r="I2168" s="411"/>
      <c r="J2168" s="15" t="s">
        <v>589</v>
      </c>
      <c r="K2168" s="15" t="s">
        <v>589</v>
      </c>
      <c r="L2168" s="408" t="str">
        <f t="shared" si="146"/>
        <v/>
      </c>
      <c r="M2168" s="459" t="str">
        <f t="shared" si="147"/>
        <v/>
      </c>
      <c r="N2168" s="344"/>
      <c r="O2168" s="344"/>
      <c r="P2168" s="82"/>
    </row>
    <row r="2169" spans="3:16" ht="14.25" customHeight="1" x14ac:dyDescent="0.15">
      <c r="C2169" s="362">
        <f t="shared" si="144"/>
        <v>2108</v>
      </c>
      <c r="D2169" s="47" t="str">
        <f t="shared" si="145"/>
        <v/>
      </c>
      <c r="E2169" s="526"/>
      <c r="F2169" s="447"/>
      <c r="G2169" s="345"/>
      <c r="H2169" s="447"/>
      <c r="I2169" s="411"/>
      <c r="J2169" s="15" t="s">
        <v>589</v>
      </c>
      <c r="K2169" s="15" t="s">
        <v>589</v>
      </c>
      <c r="L2169" s="408" t="str">
        <f t="shared" si="146"/>
        <v/>
      </c>
      <c r="M2169" s="459" t="str">
        <f t="shared" si="147"/>
        <v/>
      </c>
      <c r="N2169" s="344"/>
      <c r="O2169" s="344"/>
      <c r="P2169" s="82"/>
    </row>
    <row r="2170" spans="3:16" ht="14.25" customHeight="1" x14ac:dyDescent="0.15">
      <c r="C2170" s="362">
        <f t="shared" si="144"/>
        <v>2109</v>
      </c>
      <c r="D2170" s="47" t="str">
        <f t="shared" si="145"/>
        <v/>
      </c>
      <c r="E2170" s="526"/>
      <c r="F2170" s="447"/>
      <c r="G2170" s="345"/>
      <c r="H2170" s="447"/>
      <c r="I2170" s="411"/>
      <c r="J2170" s="15" t="s">
        <v>589</v>
      </c>
      <c r="K2170" s="15" t="s">
        <v>589</v>
      </c>
      <c r="L2170" s="408" t="str">
        <f t="shared" si="146"/>
        <v/>
      </c>
      <c r="M2170" s="459" t="str">
        <f t="shared" si="147"/>
        <v/>
      </c>
      <c r="N2170" s="344"/>
      <c r="O2170" s="344"/>
      <c r="P2170" s="82"/>
    </row>
    <row r="2171" spans="3:16" ht="14.25" customHeight="1" x14ac:dyDescent="0.15">
      <c r="C2171" s="362">
        <f t="shared" si="144"/>
        <v>2110</v>
      </c>
      <c r="D2171" s="47" t="str">
        <f t="shared" si="145"/>
        <v/>
      </c>
      <c r="E2171" s="526"/>
      <c r="F2171" s="447"/>
      <c r="G2171" s="345"/>
      <c r="H2171" s="447"/>
      <c r="I2171" s="411"/>
      <c r="J2171" s="15" t="s">
        <v>589</v>
      </c>
      <c r="K2171" s="15" t="s">
        <v>589</v>
      </c>
      <c r="L2171" s="408" t="str">
        <f t="shared" si="146"/>
        <v/>
      </c>
      <c r="M2171" s="459" t="str">
        <f t="shared" si="147"/>
        <v/>
      </c>
      <c r="N2171" s="344"/>
      <c r="O2171" s="344"/>
      <c r="P2171" s="82"/>
    </row>
    <row r="2172" spans="3:16" ht="14.25" customHeight="1" x14ac:dyDescent="0.15">
      <c r="C2172" s="362">
        <f t="shared" si="144"/>
        <v>2111</v>
      </c>
      <c r="D2172" s="47" t="str">
        <f t="shared" si="145"/>
        <v/>
      </c>
      <c r="E2172" s="526"/>
      <c r="F2172" s="447"/>
      <c r="G2172" s="345"/>
      <c r="H2172" s="447"/>
      <c r="I2172" s="411"/>
      <c r="J2172" s="15" t="s">
        <v>589</v>
      </c>
      <c r="K2172" s="15" t="s">
        <v>589</v>
      </c>
      <c r="L2172" s="408" t="str">
        <f t="shared" si="146"/>
        <v/>
      </c>
      <c r="M2172" s="459" t="str">
        <f t="shared" si="147"/>
        <v/>
      </c>
      <c r="N2172" s="344"/>
      <c r="O2172" s="344"/>
      <c r="P2172" s="82"/>
    </row>
    <row r="2173" spans="3:16" ht="14.25" customHeight="1" x14ac:dyDescent="0.15">
      <c r="C2173" s="362">
        <f t="shared" si="144"/>
        <v>2112</v>
      </c>
      <c r="D2173" s="47" t="str">
        <f t="shared" si="145"/>
        <v/>
      </c>
      <c r="E2173" s="526"/>
      <c r="F2173" s="447"/>
      <c r="G2173" s="345"/>
      <c r="H2173" s="447"/>
      <c r="I2173" s="411"/>
      <c r="J2173" s="15" t="s">
        <v>589</v>
      </c>
      <c r="K2173" s="15" t="s">
        <v>589</v>
      </c>
      <c r="L2173" s="408" t="str">
        <f t="shared" si="146"/>
        <v/>
      </c>
      <c r="M2173" s="459" t="str">
        <f t="shared" si="147"/>
        <v/>
      </c>
      <c r="N2173" s="344"/>
      <c r="O2173" s="344"/>
      <c r="P2173" s="82"/>
    </row>
    <row r="2174" spans="3:16" ht="14.25" customHeight="1" x14ac:dyDescent="0.15">
      <c r="C2174" s="362">
        <f t="shared" si="144"/>
        <v>2113</v>
      </c>
      <c r="D2174" s="47" t="str">
        <f t="shared" si="145"/>
        <v/>
      </c>
      <c r="E2174" s="526"/>
      <c r="F2174" s="447"/>
      <c r="G2174" s="345"/>
      <c r="H2174" s="447"/>
      <c r="I2174" s="411"/>
      <c r="J2174" s="15" t="s">
        <v>589</v>
      </c>
      <c r="K2174" s="15" t="s">
        <v>589</v>
      </c>
      <c r="L2174" s="408" t="str">
        <f>IF(K2174="","",J2174*K2174)</f>
        <v/>
      </c>
      <c r="M2174" s="459" t="str">
        <f t="shared" si="147"/>
        <v/>
      </c>
      <c r="N2174" s="344"/>
      <c r="O2174" s="344"/>
      <c r="P2174" s="82"/>
    </row>
    <row r="2175" spans="3:16" ht="14.25" customHeight="1" x14ac:dyDescent="0.15">
      <c r="C2175" s="362">
        <f t="shared" ref="C2175:C2238" si="148">C2174+1</f>
        <v>2114</v>
      </c>
      <c r="D2175" s="47" t="str">
        <f t="shared" si="145"/>
        <v/>
      </c>
      <c r="E2175" s="526"/>
      <c r="F2175" s="447"/>
      <c r="G2175" s="345"/>
      <c r="H2175" s="447"/>
      <c r="I2175" s="411"/>
      <c r="J2175" s="15" t="s">
        <v>589</v>
      </c>
      <c r="K2175" s="15" t="s">
        <v>589</v>
      </c>
      <c r="L2175" s="408" t="str">
        <f t="shared" ref="L2175:L2238" si="149">IF(K2175="","",J2175*K2175)</f>
        <v/>
      </c>
      <c r="M2175" s="459" t="str">
        <f t="shared" si="147"/>
        <v/>
      </c>
      <c r="N2175" s="344"/>
      <c r="O2175" s="344"/>
      <c r="P2175" s="82"/>
    </row>
    <row r="2176" spans="3:16" ht="14.25" customHeight="1" x14ac:dyDescent="0.15">
      <c r="C2176" s="362">
        <f t="shared" si="148"/>
        <v>2115</v>
      </c>
      <c r="D2176" s="47" t="str">
        <f t="shared" si="145"/>
        <v/>
      </c>
      <c r="E2176" s="526"/>
      <c r="F2176" s="447"/>
      <c r="G2176" s="345"/>
      <c r="H2176" s="447"/>
      <c r="I2176" s="411"/>
      <c r="J2176" s="15" t="s">
        <v>589</v>
      </c>
      <c r="K2176" s="15" t="s">
        <v>589</v>
      </c>
      <c r="L2176" s="408" t="str">
        <f t="shared" si="149"/>
        <v/>
      </c>
      <c r="M2176" s="459" t="str">
        <f t="shared" si="147"/>
        <v/>
      </c>
      <c r="N2176" s="344"/>
      <c r="O2176" s="344"/>
      <c r="P2176" s="82"/>
    </row>
    <row r="2177" spans="3:16" ht="14.25" customHeight="1" x14ac:dyDescent="0.15">
      <c r="C2177" s="362">
        <f t="shared" si="148"/>
        <v>2116</v>
      </c>
      <c r="D2177" s="47" t="str">
        <f t="shared" si="145"/>
        <v/>
      </c>
      <c r="E2177" s="526"/>
      <c r="F2177" s="447"/>
      <c r="G2177" s="345"/>
      <c r="H2177" s="447"/>
      <c r="I2177" s="411"/>
      <c r="J2177" s="15" t="s">
        <v>589</v>
      </c>
      <c r="K2177" s="15" t="s">
        <v>589</v>
      </c>
      <c r="L2177" s="408" t="str">
        <f t="shared" si="149"/>
        <v/>
      </c>
      <c r="M2177" s="459" t="str">
        <f t="shared" si="147"/>
        <v/>
      </c>
      <c r="N2177" s="344"/>
      <c r="O2177" s="344"/>
      <c r="P2177" s="82"/>
    </row>
    <row r="2178" spans="3:16" ht="14.25" customHeight="1" x14ac:dyDescent="0.15">
      <c r="C2178" s="362">
        <f t="shared" si="148"/>
        <v>2117</v>
      </c>
      <c r="D2178" s="47" t="str">
        <f t="shared" si="145"/>
        <v/>
      </c>
      <c r="E2178" s="526"/>
      <c r="F2178" s="447"/>
      <c r="G2178" s="345"/>
      <c r="H2178" s="447"/>
      <c r="I2178" s="411"/>
      <c r="J2178" s="15" t="s">
        <v>589</v>
      </c>
      <c r="K2178" s="15" t="s">
        <v>589</v>
      </c>
      <c r="L2178" s="408" t="str">
        <f t="shared" si="149"/>
        <v/>
      </c>
      <c r="M2178" s="459" t="str">
        <f t="shared" si="147"/>
        <v/>
      </c>
      <c r="N2178" s="344"/>
      <c r="O2178" s="344"/>
      <c r="P2178" s="82"/>
    </row>
    <row r="2179" spans="3:16" ht="14.25" customHeight="1" x14ac:dyDescent="0.15">
      <c r="C2179" s="362">
        <f t="shared" si="148"/>
        <v>2118</v>
      </c>
      <c r="D2179" s="47" t="str">
        <f t="shared" si="145"/>
        <v/>
      </c>
      <c r="E2179" s="526"/>
      <c r="F2179" s="447"/>
      <c r="G2179" s="345"/>
      <c r="H2179" s="447"/>
      <c r="I2179" s="411"/>
      <c r="J2179" s="15" t="s">
        <v>589</v>
      </c>
      <c r="K2179" s="15" t="s">
        <v>589</v>
      </c>
      <c r="L2179" s="408" t="str">
        <f t="shared" si="149"/>
        <v/>
      </c>
      <c r="M2179" s="459" t="str">
        <f t="shared" si="147"/>
        <v/>
      </c>
      <c r="N2179" s="344"/>
      <c r="O2179" s="344"/>
      <c r="P2179" s="82"/>
    </row>
    <row r="2180" spans="3:16" ht="14.25" customHeight="1" x14ac:dyDescent="0.15">
      <c r="C2180" s="362">
        <f t="shared" si="148"/>
        <v>2119</v>
      </c>
      <c r="D2180" s="47" t="str">
        <f t="shared" si="145"/>
        <v/>
      </c>
      <c r="E2180" s="526"/>
      <c r="F2180" s="447"/>
      <c r="G2180" s="345"/>
      <c r="H2180" s="447"/>
      <c r="I2180" s="411"/>
      <c r="J2180" s="15" t="s">
        <v>589</v>
      </c>
      <c r="K2180" s="15" t="s">
        <v>589</v>
      </c>
      <c r="L2180" s="408" t="str">
        <f t="shared" si="149"/>
        <v/>
      </c>
      <c r="M2180" s="459" t="str">
        <f t="shared" si="147"/>
        <v/>
      </c>
      <c r="N2180" s="344"/>
      <c r="O2180" s="344"/>
      <c r="P2180" s="82"/>
    </row>
    <row r="2181" spans="3:16" ht="14.25" customHeight="1" x14ac:dyDescent="0.15">
      <c r="C2181" s="362">
        <f t="shared" si="148"/>
        <v>2120</v>
      </c>
      <c r="D2181" s="47" t="str">
        <f t="shared" si="145"/>
        <v/>
      </c>
      <c r="E2181" s="526"/>
      <c r="F2181" s="447"/>
      <c r="G2181" s="345"/>
      <c r="H2181" s="447"/>
      <c r="I2181" s="411"/>
      <c r="J2181" s="15" t="s">
        <v>589</v>
      </c>
      <c r="K2181" s="15" t="s">
        <v>589</v>
      </c>
      <c r="L2181" s="408" t="str">
        <f t="shared" si="149"/>
        <v/>
      </c>
      <c r="M2181" s="459" t="str">
        <f t="shared" si="147"/>
        <v/>
      </c>
      <c r="N2181" s="344"/>
      <c r="O2181" s="344"/>
      <c r="P2181" s="82"/>
    </row>
    <row r="2182" spans="3:16" ht="14.25" customHeight="1" x14ac:dyDescent="0.15">
      <c r="C2182" s="362">
        <f t="shared" si="148"/>
        <v>2121</v>
      </c>
      <c r="D2182" s="47" t="str">
        <f t="shared" si="145"/>
        <v/>
      </c>
      <c r="E2182" s="526"/>
      <c r="F2182" s="447"/>
      <c r="G2182" s="345"/>
      <c r="H2182" s="447"/>
      <c r="I2182" s="411"/>
      <c r="J2182" s="15" t="s">
        <v>589</v>
      </c>
      <c r="K2182" s="15" t="s">
        <v>589</v>
      </c>
      <c r="L2182" s="408" t="str">
        <f t="shared" si="149"/>
        <v/>
      </c>
      <c r="M2182" s="459" t="str">
        <f t="shared" si="147"/>
        <v/>
      </c>
      <c r="N2182" s="344"/>
      <c r="O2182" s="344"/>
      <c r="P2182" s="82"/>
    </row>
    <row r="2183" spans="3:16" ht="14.25" customHeight="1" x14ac:dyDescent="0.15">
      <c r="C2183" s="362">
        <f t="shared" si="148"/>
        <v>2122</v>
      </c>
      <c r="D2183" s="47" t="str">
        <f t="shared" si="145"/>
        <v/>
      </c>
      <c r="E2183" s="526"/>
      <c r="F2183" s="447"/>
      <c r="G2183" s="345"/>
      <c r="H2183" s="447"/>
      <c r="I2183" s="411"/>
      <c r="J2183" s="15" t="s">
        <v>589</v>
      </c>
      <c r="K2183" s="15" t="s">
        <v>589</v>
      </c>
      <c r="L2183" s="408" t="str">
        <f t="shared" si="149"/>
        <v/>
      </c>
      <c r="M2183" s="459" t="str">
        <f t="shared" si="147"/>
        <v/>
      </c>
      <c r="N2183" s="344"/>
      <c r="O2183" s="344"/>
      <c r="P2183" s="82"/>
    </row>
    <row r="2184" spans="3:16" ht="14.25" customHeight="1" x14ac:dyDescent="0.15">
      <c r="C2184" s="362">
        <f t="shared" si="148"/>
        <v>2123</v>
      </c>
      <c r="D2184" s="47" t="str">
        <f t="shared" si="145"/>
        <v/>
      </c>
      <c r="E2184" s="526"/>
      <c r="F2184" s="447"/>
      <c r="G2184" s="345"/>
      <c r="H2184" s="447"/>
      <c r="I2184" s="411"/>
      <c r="J2184" s="15" t="s">
        <v>589</v>
      </c>
      <c r="K2184" s="15" t="s">
        <v>589</v>
      </c>
      <c r="L2184" s="408" t="str">
        <f t="shared" si="149"/>
        <v/>
      </c>
      <c r="M2184" s="459" t="str">
        <f t="shared" si="147"/>
        <v/>
      </c>
      <c r="N2184" s="344"/>
      <c r="O2184" s="344"/>
      <c r="P2184" s="82"/>
    </row>
    <row r="2185" spans="3:16" ht="14.25" customHeight="1" x14ac:dyDescent="0.15">
      <c r="C2185" s="362">
        <f t="shared" si="148"/>
        <v>2124</v>
      </c>
      <c r="D2185" s="47" t="str">
        <f t="shared" si="145"/>
        <v/>
      </c>
      <c r="E2185" s="526"/>
      <c r="F2185" s="447"/>
      <c r="G2185" s="345"/>
      <c r="H2185" s="447"/>
      <c r="I2185" s="411"/>
      <c r="J2185" s="15" t="s">
        <v>589</v>
      </c>
      <c r="K2185" s="15" t="s">
        <v>589</v>
      </c>
      <c r="L2185" s="408" t="str">
        <f t="shared" si="149"/>
        <v/>
      </c>
      <c r="M2185" s="459" t="str">
        <f t="shared" si="147"/>
        <v/>
      </c>
      <c r="N2185" s="344"/>
      <c r="O2185" s="344"/>
      <c r="P2185" s="82"/>
    </row>
    <row r="2186" spans="3:16" ht="14.25" customHeight="1" x14ac:dyDescent="0.15">
      <c r="C2186" s="362">
        <f t="shared" si="148"/>
        <v>2125</v>
      </c>
      <c r="D2186" s="47" t="str">
        <f t="shared" si="145"/>
        <v/>
      </c>
      <c r="E2186" s="526"/>
      <c r="F2186" s="447"/>
      <c r="G2186" s="345"/>
      <c r="H2186" s="447"/>
      <c r="I2186" s="411"/>
      <c r="J2186" s="15" t="s">
        <v>589</v>
      </c>
      <c r="K2186" s="15" t="s">
        <v>589</v>
      </c>
      <c r="L2186" s="408" t="str">
        <f t="shared" si="149"/>
        <v/>
      </c>
      <c r="M2186" s="459" t="str">
        <f t="shared" si="147"/>
        <v/>
      </c>
      <c r="N2186" s="344"/>
      <c r="O2186" s="344"/>
      <c r="P2186" s="82"/>
    </row>
    <row r="2187" spans="3:16" ht="14.25" customHeight="1" x14ac:dyDescent="0.15">
      <c r="C2187" s="362">
        <f t="shared" si="148"/>
        <v>2126</v>
      </c>
      <c r="D2187" s="47" t="str">
        <f t="shared" ref="D2187:D2250" si="150">IF(E2187="","",IF(E2187&lt;=$W$2,"○",""))</f>
        <v/>
      </c>
      <c r="E2187" s="526"/>
      <c r="F2187" s="447"/>
      <c r="G2187" s="345"/>
      <c r="H2187" s="447"/>
      <c r="I2187" s="411"/>
      <c r="J2187" s="15" t="s">
        <v>589</v>
      </c>
      <c r="K2187" s="15" t="s">
        <v>589</v>
      </c>
      <c r="L2187" s="408" t="str">
        <f t="shared" si="149"/>
        <v/>
      </c>
      <c r="M2187" s="459" t="str">
        <f t="shared" ref="M2187:M2250" si="151">IF(I2187="","",IF(HLOOKUP(I2187,$U$5:$AI$7,2,FALSE)&gt;=0.8,"○",""))</f>
        <v/>
      </c>
      <c r="N2187" s="344"/>
      <c r="O2187" s="344"/>
      <c r="P2187" s="82"/>
    </row>
    <row r="2188" spans="3:16" ht="14.25" customHeight="1" x14ac:dyDescent="0.15">
      <c r="C2188" s="362">
        <f t="shared" si="148"/>
        <v>2127</v>
      </c>
      <c r="D2188" s="47" t="str">
        <f t="shared" si="150"/>
        <v/>
      </c>
      <c r="E2188" s="526"/>
      <c r="F2188" s="447"/>
      <c r="G2188" s="345"/>
      <c r="H2188" s="447"/>
      <c r="I2188" s="411"/>
      <c r="J2188" s="15" t="s">
        <v>589</v>
      </c>
      <c r="K2188" s="15" t="s">
        <v>589</v>
      </c>
      <c r="L2188" s="408" t="str">
        <f t="shared" si="149"/>
        <v/>
      </c>
      <c r="M2188" s="459" t="str">
        <f t="shared" si="151"/>
        <v/>
      </c>
      <c r="N2188" s="344"/>
      <c r="O2188" s="344"/>
      <c r="P2188" s="82"/>
    </row>
    <row r="2189" spans="3:16" ht="14.25" customHeight="1" x14ac:dyDescent="0.15">
      <c r="C2189" s="362">
        <f t="shared" si="148"/>
        <v>2128</v>
      </c>
      <c r="D2189" s="47" t="str">
        <f t="shared" si="150"/>
        <v/>
      </c>
      <c r="E2189" s="526"/>
      <c r="F2189" s="447"/>
      <c r="G2189" s="345"/>
      <c r="H2189" s="447"/>
      <c r="I2189" s="411"/>
      <c r="J2189" s="15" t="s">
        <v>589</v>
      </c>
      <c r="K2189" s="15" t="s">
        <v>589</v>
      </c>
      <c r="L2189" s="408" t="str">
        <f t="shared" si="149"/>
        <v/>
      </c>
      <c r="M2189" s="459" t="str">
        <f t="shared" si="151"/>
        <v/>
      </c>
      <c r="N2189" s="344"/>
      <c r="O2189" s="344"/>
      <c r="P2189" s="82"/>
    </row>
    <row r="2190" spans="3:16" ht="14.25" customHeight="1" x14ac:dyDescent="0.15">
      <c r="C2190" s="362">
        <f t="shared" si="148"/>
        <v>2129</v>
      </c>
      <c r="D2190" s="47" t="str">
        <f t="shared" si="150"/>
        <v/>
      </c>
      <c r="E2190" s="526"/>
      <c r="F2190" s="447"/>
      <c r="G2190" s="345"/>
      <c r="H2190" s="447"/>
      <c r="I2190" s="411"/>
      <c r="J2190" s="15" t="s">
        <v>589</v>
      </c>
      <c r="K2190" s="15" t="s">
        <v>589</v>
      </c>
      <c r="L2190" s="408" t="str">
        <f t="shared" si="149"/>
        <v/>
      </c>
      <c r="M2190" s="459" t="str">
        <f t="shared" si="151"/>
        <v/>
      </c>
      <c r="N2190" s="344"/>
      <c r="O2190" s="344"/>
      <c r="P2190" s="82"/>
    </row>
    <row r="2191" spans="3:16" ht="14.25" customHeight="1" x14ac:dyDescent="0.15">
      <c r="C2191" s="362">
        <f t="shared" si="148"/>
        <v>2130</v>
      </c>
      <c r="D2191" s="47" t="str">
        <f t="shared" si="150"/>
        <v/>
      </c>
      <c r="E2191" s="526"/>
      <c r="F2191" s="447"/>
      <c r="G2191" s="345"/>
      <c r="H2191" s="447"/>
      <c r="I2191" s="411"/>
      <c r="J2191" s="15" t="s">
        <v>589</v>
      </c>
      <c r="K2191" s="15" t="s">
        <v>589</v>
      </c>
      <c r="L2191" s="408" t="str">
        <f t="shared" si="149"/>
        <v/>
      </c>
      <c r="M2191" s="459" t="str">
        <f t="shared" si="151"/>
        <v/>
      </c>
      <c r="N2191" s="344"/>
      <c r="O2191" s="344"/>
      <c r="P2191" s="82"/>
    </row>
    <row r="2192" spans="3:16" ht="14.25" customHeight="1" x14ac:dyDescent="0.15">
      <c r="C2192" s="362">
        <f t="shared" si="148"/>
        <v>2131</v>
      </c>
      <c r="D2192" s="47" t="str">
        <f t="shared" si="150"/>
        <v/>
      </c>
      <c r="E2192" s="526"/>
      <c r="F2192" s="447"/>
      <c r="G2192" s="345"/>
      <c r="H2192" s="447"/>
      <c r="I2192" s="411"/>
      <c r="J2192" s="15" t="s">
        <v>589</v>
      </c>
      <c r="K2192" s="15" t="s">
        <v>589</v>
      </c>
      <c r="L2192" s="408" t="str">
        <f t="shared" si="149"/>
        <v/>
      </c>
      <c r="M2192" s="459" t="str">
        <f t="shared" si="151"/>
        <v/>
      </c>
      <c r="N2192" s="344"/>
      <c r="O2192" s="344"/>
      <c r="P2192" s="82"/>
    </row>
    <row r="2193" spans="3:16" ht="14.25" customHeight="1" x14ac:dyDescent="0.15">
      <c r="C2193" s="362">
        <f t="shared" si="148"/>
        <v>2132</v>
      </c>
      <c r="D2193" s="47" t="str">
        <f t="shared" si="150"/>
        <v/>
      </c>
      <c r="E2193" s="526"/>
      <c r="F2193" s="447"/>
      <c r="G2193" s="345"/>
      <c r="H2193" s="447"/>
      <c r="I2193" s="411"/>
      <c r="J2193" s="15" t="s">
        <v>589</v>
      </c>
      <c r="K2193" s="15" t="s">
        <v>589</v>
      </c>
      <c r="L2193" s="408" t="str">
        <f t="shared" si="149"/>
        <v/>
      </c>
      <c r="M2193" s="459" t="str">
        <f t="shared" si="151"/>
        <v/>
      </c>
      <c r="N2193" s="344"/>
      <c r="O2193" s="344"/>
      <c r="P2193" s="82"/>
    </row>
    <row r="2194" spans="3:16" ht="14.25" customHeight="1" x14ac:dyDescent="0.15">
      <c r="C2194" s="362">
        <f t="shared" si="148"/>
        <v>2133</v>
      </c>
      <c r="D2194" s="47" t="str">
        <f t="shared" si="150"/>
        <v/>
      </c>
      <c r="E2194" s="526"/>
      <c r="F2194" s="447"/>
      <c r="G2194" s="345"/>
      <c r="H2194" s="447"/>
      <c r="I2194" s="411"/>
      <c r="J2194" s="15" t="s">
        <v>589</v>
      </c>
      <c r="K2194" s="15" t="s">
        <v>589</v>
      </c>
      <c r="L2194" s="408" t="str">
        <f t="shared" si="149"/>
        <v/>
      </c>
      <c r="M2194" s="459" t="str">
        <f t="shared" si="151"/>
        <v/>
      </c>
      <c r="N2194" s="344"/>
      <c r="O2194" s="344"/>
      <c r="P2194" s="82"/>
    </row>
    <row r="2195" spans="3:16" ht="14.25" customHeight="1" x14ac:dyDescent="0.15">
      <c r="C2195" s="362">
        <f t="shared" si="148"/>
        <v>2134</v>
      </c>
      <c r="D2195" s="47" t="str">
        <f t="shared" si="150"/>
        <v/>
      </c>
      <c r="E2195" s="526"/>
      <c r="F2195" s="447"/>
      <c r="G2195" s="345"/>
      <c r="H2195" s="447"/>
      <c r="I2195" s="411"/>
      <c r="J2195" s="15" t="s">
        <v>589</v>
      </c>
      <c r="K2195" s="15" t="s">
        <v>589</v>
      </c>
      <c r="L2195" s="408" t="str">
        <f t="shared" si="149"/>
        <v/>
      </c>
      <c r="M2195" s="459" t="str">
        <f t="shared" si="151"/>
        <v/>
      </c>
      <c r="N2195" s="344"/>
      <c r="O2195" s="344"/>
      <c r="P2195" s="82"/>
    </row>
    <row r="2196" spans="3:16" ht="14.25" customHeight="1" x14ac:dyDescent="0.15">
      <c r="C2196" s="362">
        <f t="shared" si="148"/>
        <v>2135</v>
      </c>
      <c r="D2196" s="47" t="str">
        <f t="shared" si="150"/>
        <v/>
      </c>
      <c r="E2196" s="526"/>
      <c r="F2196" s="447"/>
      <c r="G2196" s="345"/>
      <c r="H2196" s="447"/>
      <c r="I2196" s="411"/>
      <c r="J2196" s="15" t="s">
        <v>589</v>
      </c>
      <c r="K2196" s="15" t="s">
        <v>589</v>
      </c>
      <c r="L2196" s="408" t="str">
        <f t="shared" si="149"/>
        <v/>
      </c>
      <c r="M2196" s="459" t="str">
        <f t="shared" si="151"/>
        <v/>
      </c>
      <c r="N2196" s="344"/>
      <c r="O2196" s="344"/>
      <c r="P2196" s="82"/>
    </row>
    <row r="2197" spans="3:16" ht="14.25" customHeight="1" x14ac:dyDescent="0.15">
      <c r="C2197" s="362">
        <f t="shared" si="148"/>
        <v>2136</v>
      </c>
      <c r="D2197" s="47" t="str">
        <f t="shared" si="150"/>
        <v/>
      </c>
      <c r="E2197" s="526"/>
      <c r="F2197" s="447"/>
      <c r="G2197" s="345"/>
      <c r="H2197" s="447"/>
      <c r="I2197" s="411"/>
      <c r="J2197" s="15" t="s">
        <v>589</v>
      </c>
      <c r="K2197" s="15" t="s">
        <v>589</v>
      </c>
      <c r="L2197" s="408" t="str">
        <f t="shared" si="149"/>
        <v/>
      </c>
      <c r="M2197" s="459" t="str">
        <f t="shared" si="151"/>
        <v/>
      </c>
      <c r="N2197" s="344"/>
      <c r="O2197" s="344"/>
      <c r="P2197" s="82"/>
    </row>
    <row r="2198" spans="3:16" ht="14.25" customHeight="1" x14ac:dyDescent="0.15">
      <c r="C2198" s="362">
        <f t="shared" si="148"/>
        <v>2137</v>
      </c>
      <c r="D2198" s="47" t="str">
        <f t="shared" si="150"/>
        <v/>
      </c>
      <c r="E2198" s="526"/>
      <c r="F2198" s="447"/>
      <c r="G2198" s="345"/>
      <c r="H2198" s="447"/>
      <c r="I2198" s="411"/>
      <c r="J2198" s="15" t="s">
        <v>589</v>
      </c>
      <c r="K2198" s="15" t="s">
        <v>589</v>
      </c>
      <c r="L2198" s="408" t="str">
        <f t="shared" si="149"/>
        <v/>
      </c>
      <c r="M2198" s="459" t="str">
        <f t="shared" si="151"/>
        <v/>
      </c>
      <c r="N2198" s="344"/>
      <c r="O2198" s="344"/>
      <c r="P2198" s="82"/>
    </row>
    <row r="2199" spans="3:16" ht="14.25" customHeight="1" x14ac:dyDescent="0.15">
      <c r="C2199" s="362">
        <f t="shared" si="148"/>
        <v>2138</v>
      </c>
      <c r="D2199" s="47" t="str">
        <f t="shared" si="150"/>
        <v/>
      </c>
      <c r="E2199" s="526"/>
      <c r="F2199" s="447"/>
      <c r="G2199" s="345"/>
      <c r="H2199" s="447"/>
      <c r="I2199" s="411"/>
      <c r="J2199" s="15" t="s">
        <v>589</v>
      </c>
      <c r="K2199" s="15" t="s">
        <v>589</v>
      </c>
      <c r="L2199" s="408" t="str">
        <f t="shared" si="149"/>
        <v/>
      </c>
      <c r="M2199" s="459" t="str">
        <f t="shared" si="151"/>
        <v/>
      </c>
      <c r="N2199" s="344"/>
      <c r="O2199" s="344"/>
      <c r="P2199" s="82"/>
    </row>
    <row r="2200" spans="3:16" ht="14.25" customHeight="1" x14ac:dyDescent="0.15">
      <c r="C2200" s="362">
        <f t="shared" si="148"/>
        <v>2139</v>
      </c>
      <c r="D2200" s="47" t="str">
        <f t="shared" si="150"/>
        <v/>
      </c>
      <c r="E2200" s="526"/>
      <c r="F2200" s="447"/>
      <c r="G2200" s="345"/>
      <c r="H2200" s="447"/>
      <c r="I2200" s="411"/>
      <c r="J2200" s="15" t="s">
        <v>589</v>
      </c>
      <c r="K2200" s="15" t="s">
        <v>589</v>
      </c>
      <c r="L2200" s="408" t="str">
        <f t="shared" si="149"/>
        <v/>
      </c>
      <c r="M2200" s="459" t="str">
        <f t="shared" si="151"/>
        <v/>
      </c>
      <c r="N2200" s="344"/>
      <c r="O2200" s="344"/>
      <c r="P2200" s="82"/>
    </row>
    <row r="2201" spans="3:16" ht="14.25" customHeight="1" x14ac:dyDescent="0.15">
      <c r="C2201" s="362">
        <f t="shared" si="148"/>
        <v>2140</v>
      </c>
      <c r="D2201" s="47" t="str">
        <f t="shared" si="150"/>
        <v/>
      </c>
      <c r="E2201" s="526"/>
      <c r="F2201" s="447"/>
      <c r="G2201" s="345"/>
      <c r="H2201" s="447"/>
      <c r="I2201" s="411"/>
      <c r="J2201" s="15" t="s">
        <v>589</v>
      </c>
      <c r="K2201" s="15" t="s">
        <v>589</v>
      </c>
      <c r="L2201" s="408" t="str">
        <f t="shared" si="149"/>
        <v/>
      </c>
      <c r="M2201" s="459" t="str">
        <f t="shared" si="151"/>
        <v/>
      </c>
      <c r="N2201" s="344"/>
      <c r="O2201" s="344"/>
      <c r="P2201" s="82"/>
    </row>
    <row r="2202" spans="3:16" ht="14.25" customHeight="1" x14ac:dyDescent="0.15">
      <c r="C2202" s="362">
        <f t="shared" si="148"/>
        <v>2141</v>
      </c>
      <c r="D2202" s="47" t="str">
        <f t="shared" si="150"/>
        <v/>
      </c>
      <c r="E2202" s="526"/>
      <c r="F2202" s="447"/>
      <c r="G2202" s="345"/>
      <c r="H2202" s="447"/>
      <c r="I2202" s="411"/>
      <c r="J2202" s="15" t="s">
        <v>589</v>
      </c>
      <c r="K2202" s="15" t="s">
        <v>589</v>
      </c>
      <c r="L2202" s="408" t="str">
        <f t="shared" si="149"/>
        <v/>
      </c>
      <c r="M2202" s="459" t="str">
        <f t="shared" si="151"/>
        <v/>
      </c>
      <c r="N2202" s="344"/>
      <c r="O2202" s="344"/>
      <c r="P2202" s="82"/>
    </row>
    <row r="2203" spans="3:16" ht="14.25" customHeight="1" x14ac:dyDescent="0.15">
      <c r="C2203" s="362">
        <f t="shared" si="148"/>
        <v>2142</v>
      </c>
      <c r="D2203" s="47" t="str">
        <f t="shared" si="150"/>
        <v/>
      </c>
      <c r="E2203" s="526"/>
      <c r="F2203" s="447"/>
      <c r="G2203" s="345"/>
      <c r="H2203" s="447"/>
      <c r="I2203" s="411"/>
      <c r="J2203" s="15" t="s">
        <v>589</v>
      </c>
      <c r="K2203" s="15" t="s">
        <v>589</v>
      </c>
      <c r="L2203" s="408" t="str">
        <f t="shared" si="149"/>
        <v/>
      </c>
      <c r="M2203" s="459" t="str">
        <f t="shared" si="151"/>
        <v/>
      </c>
      <c r="N2203" s="344"/>
      <c r="O2203" s="344"/>
      <c r="P2203" s="82"/>
    </row>
    <row r="2204" spans="3:16" ht="14.25" customHeight="1" x14ac:dyDescent="0.15">
      <c r="C2204" s="362">
        <f t="shared" si="148"/>
        <v>2143</v>
      </c>
      <c r="D2204" s="47" t="str">
        <f t="shared" si="150"/>
        <v/>
      </c>
      <c r="E2204" s="526"/>
      <c r="F2204" s="447"/>
      <c r="G2204" s="345"/>
      <c r="H2204" s="447"/>
      <c r="I2204" s="411"/>
      <c r="J2204" s="15" t="s">
        <v>589</v>
      </c>
      <c r="K2204" s="15" t="s">
        <v>589</v>
      </c>
      <c r="L2204" s="408" t="str">
        <f t="shared" si="149"/>
        <v/>
      </c>
      <c r="M2204" s="459" t="str">
        <f t="shared" si="151"/>
        <v/>
      </c>
      <c r="N2204" s="344"/>
      <c r="O2204" s="344"/>
      <c r="P2204" s="82"/>
    </row>
    <row r="2205" spans="3:16" ht="14.25" customHeight="1" x14ac:dyDescent="0.15">
      <c r="C2205" s="362">
        <f t="shared" si="148"/>
        <v>2144</v>
      </c>
      <c r="D2205" s="47" t="str">
        <f t="shared" si="150"/>
        <v/>
      </c>
      <c r="E2205" s="526"/>
      <c r="F2205" s="447"/>
      <c r="G2205" s="345"/>
      <c r="H2205" s="447"/>
      <c r="I2205" s="411"/>
      <c r="J2205" s="15" t="s">
        <v>589</v>
      </c>
      <c r="K2205" s="15" t="s">
        <v>589</v>
      </c>
      <c r="L2205" s="408" t="str">
        <f t="shared" si="149"/>
        <v/>
      </c>
      <c r="M2205" s="459" t="str">
        <f t="shared" si="151"/>
        <v/>
      </c>
      <c r="N2205" s="344"/>
      <c r="O2205" s="344"/>
      <c r="P2205" s="82"/>
    </row>
    <row r="2206" spans="3:16" ht="14.25" customHeight="1" x14ac:dyDescent="0.15">
      <c r="C2206" s="362">
        <f t="shared" si="148"/>
        <v>2145</v>
      </c>
      <c r="D2206" s="47" t="str">
        <f t="shared" si="150"/>
        <v/>
      </c>
      <c r="E2206" s="526"/>
      <c r="F2206" s="447"/>
      <c r="G2206" s="345"/>
      <c r="H2206" s="447"/>
      <c r="I2206" s="411"/>
      <c r="J2206" s="15" t="s">
        <v>589</v>
      </c>
      <c r="K2206" s="15" t="s">
        <v>589</v>
      </c>
      <c r="L2206" s="408" t="str">
        <f t="shared" si="149"/>
        <v/>
      </c>
      <c r="M2206" s="459" t="str">
        <f t="shared" si="151"/>
        <v/>
      </c>
      <c r="N2206" s="344"/>
      <c r="O2206" s="344"/>
      <c r="P2206" s="82"/>
    </row>
    <row r="2207" spans="3:16" ht="14.25" customHeight="1" x14ac:dyDescent="0.15">
      <c r="C2207" s="362">
        <f t="shared" si="148"/>
        <v>2146</v>
      </c>
      <c r="D2207" s="47" t="str">
        <f t="shared" si="150"/>
        <v/>
      </c>
      <c r="E2207" s="526"/>
      <c r="F2207" s="447"/>
      <c r="G2207" s="345"/>
      <c r="H2207" s="447"/>
      <c r="I2207" s="411"/>
      <c r="J2207" s="15" t="s">
        <v>589</v>
      </c>
      <c r="K2207" s="15" t="s">
        <v>589</v>
      </c>
      <c r="L2207" s="408" t="str">
        <f t="shared" si="149"/>
        <v/>
      </c>
      <c r="M2207" s="459" t="str">
        <f t="shared" si="151"/>
        <v/>
      </c>
      <c r="N2207" s="344"/>
      <c r="O2207" s="344"/>
      <c r="P2207" s="82"/>
    </row>
    <row r="2208" spans="3:16" ht="14.25" customHeight="1" x14ac:dyDescent="0.15">
      <c r="C2208" s="362">
        <f t="shared" si="148"/>
        <v>2147</v>
      </c>
      <c r="D2208" s="47" t="str">
        <f t="shared" si="150"/>
        <v/>
      </c>
      <c r="E2208" s="526"/>
      <c r="F2208" s="447"/>
      <c r="G2208" s="345"/>
      <c r="H2208" s="447"/>
      <c r="I2208" s="411"/>
      <c r="J2208" s="15" t="s">
        <v>589</v>
      </c>
      <c r="K2208" s="15" t="s">
        <v>589</v>
      </c>
      <c r="L2208" s="408" t="str">
        <f t="shared" si="149"/>
        <v/>
      </c>
      <c r="M2208" s="459" t="str">
        <f t="shared" si="151"/>
        <v/>
      </c>
      <c r="N2208" s="344"/>
      <c r="O2208" s="344"/>
      <c r="P2208" s="82"/>
    </row>
    <row r="2209" spans="3:16" ht="14.25" customHeight="1" x14ac:dyDescent="0.15">
      <c r="C2209" s="362">
        <f t="shared" si="148"/>
        <v>2148</v>
      </c>
      <c r="D2209" s="47" t="str">
        <f t="shared" si="150"/>
        <v/>
      </c>
      <c r="E2209" s="526"/>
      <c r="F2209" s="447"/>
      <c r="G2209" s="345"/>
      <c r="H2209" s="447"/>
      <c r="I2209" s="411"/>
      <c r="J2209" s="15" t="s">
        <v>589</v>
      </c>
      <c r="K2209" s="15" t="s">
        <v>589</v>
      </c>
      <c r="L2209" s="408" t="str">
        <f t="shared" si="149"/>
        <v/>
      </c>
      <c r="M2209" s="459" t="str">
        <f t="shared" si="151"/>
        <v/>
      </c>
      <c r="N2209" s="344"/>
      <c r="O2209" s="344"/>
      <c r="P2209" s="82"/>
    </row>
    <row r="2210" spans="3:16" ht="14.25" customHeight="1" x14ac:dyDescent="0.15">
      <c r="C2210" s="362">
        <f t="shared" si="148"/>
        <v>2149</v>
      </c>
      <c r="D2210" s="47" t="str">
        <f t="shared" si="150"/>
        <v/>
      </c>
      <c r="E2210" s="526"/>
      <c r="F2210" s="447"/>
      <c r="G2210" s="345"/>
      <c r="H2210" s="447"/>
      <c r="I2210" s="411"/>
      <c r="J2210" s="15" t="s">
        <v>589</v>
      </c>
      <c r="K2210" s="15" t="s">
        <v>589</v>
      </c>
      <c r="L2210" s="408" t="str">
        <f t="shared" si="149"/>
        <v/>
      </c>
      <c r="M2210" s="459" t="str">
        <f t="shared" si="151"/>
        <v/>
      </c>
      <c r="N2210" s="344"/>
      <c r="O2210" s="344"/>
      <c r="P2210" s="82"/>
    </row>
    <row r="2211" spans="3:16" ht="14.25" customHeight="1" x14ac:dyDescent="0.15">
      <c r="C2211" s="362">
        <f t="shared" si="148"/>
        <v>2150</v>
      </c>
      <c r="D2211" s="47" t="str">
        <f t="shared" si="150"/>
        <v/>
      </c>
      <c r="E2211" s="526"/>
      <c r="F2211" s="447"/>
      <c r="G2211" s="345"/>
      <c r="H2211" s="447"/>
      <c r="I2211" s="411"/>
      <c r="J2211" s="15" t="s">
        <v>589</v>
      </c>
      <c r="K2211" s="15" t="s">
        <v>589</v>
      </c>
      <c r="L2211" s="408" t="str">
        <f t="shared" si="149"/>
        <v/>
      </c>
      <c r="M2211" s="459" t="str">
        <f t="shared" si="151"/>
        <v/>
      </c>
      <c r="N2211" s="344"/>
      <c r="O2211" s="344"/>
      <c r="P2211" s="82"/>
    </row>
    <row r="2212" spans="3:16" ht="14.25" customHeight="1" x14ac:dyDescent="0.15">
      <c r="C2212" s="362">
        <f t="shared" si="148"/>
        <v>2151</v>
      </c>
      <c r="D2212" s="47" t="str">
        <f t="shared" si="150"/>
        <v/>
      </c>
      <c r="E2212" s="526"/>
      <c r="F2212" s="447"/>
      <c r="G2212" s="345"/>
      <c r="H2212" s="447"/>
      <c r="I2212" s="411"/>
      <c r="J2212" s="15" t="s">
        <v>589</v>
      </c>
      <c r="K2212" s="15" t="s">
        <v>589</v>
      </c>
      <c r="L2212" s="408" t="str">
        <f t="shared" si="149"/>
        <v/>
      </c>
      <c r="M2212" s="459" t="str">
        <f t="shared" si="151"/>
        <v/>
      </c>
      <c r="N2212" s="344"/>
      <c r="O2212" s="344"/>
      <c r="P2212" s="82"/>
    </row>
    <row r="2213" spans="3:16" ht="14.25" customHeight="1" x14ac:dyDescent="0.15">
      <c r="C2213" s="362">
        <f t="shared" si="148"/>
        <v>2152</v>
      </c>
      <c r="D2213" s="47" t="str">
        <f t="shared" si="150"/>
        <v/>
      </c>
      <c r="E2213" s="526"/>
      <c r="F2213" s="447"/>
      <c r="G2213" s="345"/>
      <c r="H2213" s="447"/>
      <c r="I2213" s="411"/>
      <c r="J2213" s="15" t="s">
        <v>589</v>
      </c>
      <c r="K2213" s="15" t="s">
        <v>589</v>
      </c>
      <c r="L2213" s="408" t="str">
        <f t="shared" si="149"/>
        <v/>
      </c>
      <c r="M2213" s="459" t="str">
        <f t="shared" si="151"/>
        <v/>
      </c>
      <c r="N2213" s="344"/>
      <c r="O2213" s="344"/>
      <c r="P2213" s="82"/>
    </row>
    <row r="2214" spans="3:16" ht="14.25" customHeight="1" x14ac:dyDescent="0.15">
      <c r="C2214" s="362">
        <f t="shared" si="148"/>
        <v>2153</v>
      </c>
      <c r="D2214" s="47" t="str">
        <f t="shared" si="150"/>
        <v/>
      </c>
      <c r="E2214" s="526"/>
      <c r="F2214" s="447"/>
      <c r="G2214" s="345"/>
      <c r="H2214" s="447"/>
      <c r="I2214" s="411"/>
      <c r="J2214" s="15" t="s">
        <v>589</v>
      </c>
      <c r="K2214" s="15" t="s">
        <v>589</v>
      </c>
      <c r="L2214" s="408" t="str">
        <f t="shared" si="149"/>
        <v/>
      </c>
      <c r="M2214" s="459" t="str">
        <f t="shared" si="151"/>
        <v/>
      </c>
      <c r="N2214" s="344"/>
      <c r="O2214" s="344"/>
      <c r="P2214" s="82"/>
    </row>
    <row r="2215" spans="3:16" ht="14.25" customHeight="1" x14ac:dyDescent="0.15">
      <c r="C2215" s="362">
        <f t="shared" si="148"/>
        <v>2154</v>
      </c>
      <c r="D2215" s="47" t="str">
        <f t="shared" si="150"/>
        <v/>
      </c>
      <c r="E2215" s="526"/>
      <c r="F2215" s="447"/>
      <c r="G2215" s="345"/>
      <c r="H2215" s="447"/>
      <c r="I2215" s="411"/>
      <c r="J2215" s="15" t="s">
        <v>589</v>
      </c>
      <c r="K2215" s="15" t="s">
        <v>589</v>
      </c>
      <c r="L2215" s="408" t="str">
        <f t="shared" si="149"/>
        <v/>
      </c>
      <c r="M2215" s="459" t="str">
        <f t="shared" si="151"/>
        <v/>
      </c>
      <c r="N2215" s="344"/>
      <c r="O2215" s="344"/>
      <c r="P2215" s="82"/>
    </row>
    <row r="2216" spans="3:16" ht="14.25" customHeight="1" x14ac:dyDescent="0.15">
      <c r="C2216" s="362">
        <f t="shared" si="148"/>
        <v>2155</v>
      </c>
      <c r="D2216" s="47" t="str">
        <f t="shared" si="150"/>
        <v/>
      </c>
      <c r="E2216" s="526"/>
      <c r="F2216" s="447"/>
      <c r="G2216" s="345"/>
      <c r="H2216" s="447"/>
      <c r="I2216" s="411"/>
      <c r="J2216" s="15" t="s">
        <v>589</v>
      </c>
      <c r="K2216" s="15" t="s">
        <v>589</v>
      </c>
      <c r="L2216" s="408" t="str">
        <f t="shared" si="149"/>
        <v/>
      </c>
      <c r="M2216" s="459" t="str">
        <f t="shared" si="151"/>
        <v/>
      </c>
      <c r="N2216" s="344"/>
      <c r="O2216" s="344"/>
      <c r="P2216" s="82"/>
    </row>
    <row r="2217" spans="3:16" ht="14.25" customHeight="1" x14ac:dyDescent="0.15">
      <c r="C2217" s="362">
        <f t="shared" si="148"/>
        <v>2156</v>
      </c>
      <c r="D2217" s="47" t="str">
        <f t="shared" si="150"/>
        <v/>
      </c>
      <c r="E2217" s="526"/>
      <c r="F2217" s="447"/>
      <c r="G2217" s="345"/>
      <c r="H2217" s="447"/>
      <c r="I2217" s="411"/>
      <c r="J2217" s="15" t="s">
        <v>589</v>
      </c>
      <c r="K2217" s="15" t="s">
        <v>589</v>
      </c>
      <c r="L2217" s="408" t="str">
        <f t="shared" si="149"/>
        <v/>
      </c>
      <c r="M2217" s="459" t="str">
        <f t="shared" si="151"/>
        <v/>
      </c>
      <c r="N2217" s="344"/>
      <c r="O2217" s="344"/>
      <c r="P2217" s="82"/>
    </row>
    <row r="2218" spans="3:16" ht="14.25" customHeight="1" x14ac:dyDescent="0.15">
      <c r="C2218" s="362">
        <f t="shared" si="148"/>
        <v>2157</v>
      </c>
      <c r="D2218" s="47" t="str">
        <f t="shared" si="150"/>
        <v/>
      </c>
      <c r="E2218" s="526"/>
      <c r="F2218" s="447"/>
      <c r="G2218" s="345"/>
      <c r="H2218" s="447"/>
      <c r="I2218" s="411"/>
      <c r="J2218" s="15" t="s">
        <v>589</v>
      </c>
      <c r="K2218" s="15" t="s">
        <v>589</v>
      </c>
      <c r="L2218" s="408" t="str">
        <f t="shared" si="149"/>
        <v/>
      </c>
      <c r="M2218" s="459" t="str">
        <f t="shared" si="151"/>
        <v/>
      </c>
      <c r="N2218" s="344"/>
      <c r="O2218" s="344"/>
      <c r="P2218" s="82"/>
    </row>
    <row r="2219" spans="3:16" ht="14.25" customHeight="1" x14ac:dyDescent="0.15">
      <c r="C2219" s="362">
        <f t="shared" si="148"/>
        <v>2158</v>
      </c>
      <c r="D2219" s="47" t="str">
        <f t="shared" si="150"/>
        <v/>
      </c>
      <c r="E2219" s="526"/>
      <c r="F2219" s="447"/>
      <c r="G2219" s="345"/>
      <c r="H2219" s="447"/>
      <c r="I2219" s="411"/>
      <c r="J2219" s="15" t="s">
        <v>589</v>
      </c>
      <c r="K2219" s="15" t="s">
        <v>589</v>
      </c>
      <c r="L2219" s="408" t="str">
        <f t="shared" si="149"/>
        <v/>
      </c>
      <c r="M2219" s="459" t="str">
        <f t="shared" si="151"/>
        <v/>
      </c>
      <c r="N2219" s="344"/>
      <c r="O2219" s="344"/>
      <c r="P2219" s="82"/>
    </row>
    <row r="2220" spans="3:16" ht="14.25" customHeight="1" x14ac:dyDescent="0.15">
      <c r="C2220" s="362">
        <f t="shared" si="148"/>
        <v>2159</v>
      </c>
      <c r="D2220" s="47" t="str">
        <f t="shared" si="150"/>
        <v/>
      </c>
      <c r="E2220" s="526"/>
      <c r="F2220" s="447"/>
      <c r="G2220" s="345"/>
      <c r="H2220" s="447"/>
      <c r="I2220" s="411"/>
      <c r="J2220" s="15" t="s">
        <v>589</v>
      </c>
      <c r="K2220" s="15" t="s">
        <v>589</v>
      </c>
      <c r="L2220" s="408" t="str">
        <f t="shared" si="149"/>
        <v/>
      </c>
      <c r="M2220" s="459" t="str">
        <f t="shared" si="151"/>
        <v/>
      </c>
      <c r="N2220" s="344"/>
      <c r="O2220" s="344"/>
      <c r="P2220" s="82"/>
    </row>
    <row r="2221" spans="3:16" ht="14.25" customHeight="1" x14ac:dyDescent="0.15">
      <c r="C2221" s="362">
        <f t="shared" si="148"/>
        <v>2160</v>
      </c>
      <c r="D2221" s="47" t="str">
        <f t="shared" si="150"/>
        <v/>
      </c>
      <c r="E2221" s="526"/>
      <c r="F2221" s="447"/>
      <c r="G2221" s="345"/>
      <c r="H2221" s="447"/>
      <c r="I2221" s="411"/>
      <c r="J2221" s="15" t="s">
        <v>589</v>
      </c>
      <c r="K2221" s="15" t="s">
        <v>589</v>
      </c>
      <c r="L2221" s="408" t="str">
        <f t="shared" si="149"/>
        <v/>
      </c>
      <c r="M2221" s="459" t="str">
        <f t="shared" si="151"/>
        <v/>
      </c>
      <c r="N2221" s="344"/>
      <c r="O2221" s="344"/>
      <c r="P2221" s="82"/>
    </row>
    <row r="2222" spans="3:16" ht="14.25" customHeight="1" x14ac:dyDescent="0.15">
      <c r="C2222" s="362">
        <f t="shared" si="148"/>
        <v>2161</v>
      </c>
      <c r="D2222" s="47" t="str">
        <f t="shared" si="150"/>
        <v/>
      </c>
      <c r="E2222" s="526"/>
      <c r="F2222" s="447"/>
      <c r="G2222" s="345"/>
      <c r="H2222" s="447"/>
      <c r="I2222" s="411"/>
      <c r="J2222" s="15" t="s">
        <v>589</v>
      </c>
      <c r="K2222" s="15" t="s">
        <v>589</v>
      </c>
      <c r="L2222" s="408" t="str">
        <f t="shared" si="149"/>
        <v/>
      </c>
      <c r="M2222" s="459" t="str">
        <f t="shared" si="151"/>
        <v/>
      </c>
      <c r="N2222" s="344"/>
      <c r="O2222" s="344"/>
      <c r="P2222" s="82"/>
    </row>
    <row r="2223" spans="3:16" ht="14.25" customHeight="1" x14ac:dyDescent="0.15">
      <c r="C2223" s="362">
        <f t="shared" si="148"/>
        <v>2162</v>
      </c>
      <c r="D2223" s="47" t="str">
        <f t="shared" si="150"/>
        <v/>
      </c>
      <c r="E2223" s="526"/>
      <c r="F2223" s="447"/>
      <c r="G2223" s="345"/>
      <c r="H2223" s="447"/>
      <c r="I2223" s="411"/>
      <c r="J2223" s="15" t="s">
        <v>589</v>
      </c>
      <c r="K2223" s="15" t="s">
        <v>589</v>
      </c>
      <c r="L2223" s="408" t="str">
        <f t="shared" si="149"/>
        <v/>
      </c>
      <c r="M2223" s="459" t="str">
        <f t="shared" si="151"/>
        <v/>
      </c>
      <c r="N2223" s="344"/>
      <c r="O2223" s="344"/>
      <c r="P2223" s="82"/>
    </row>
    <row r="2224" spans="3:16" ht="14.25" customHeight="1" x14ac:dyDescent="0.15">
      <c r="C2224" s="362">
        <f t="shared" si="148"/>
        <v>2163</v>
      </c>
      <c r="D2224" s="47" t="str">
        <f t="shared" si="150"/>
        <v/>
      </c>
      <c r="E2224" s="526"/>
      <c r="F2224" s="447"/>
      <c r="G2224" s="345"/>
      <c r="H2224" s="447"/>
      <c r="I2224" s="411"/>
      <c r="J2224" s="15" t="s">
        <v>589</v>
      </c>
      <c r="K2224" s="15" t="s">
        <v>589</v>
      </c>
      <c r="L2224" s="408" t="str">
        <f t="shared" si="149"/>
        <v/>
      </c>
      <c r="M2224" s="459" t="str">
        <f t="shared" si="151"/>
        <v/>
      </c>
      <c r="N2224" s="344"/>
      <c r="O2224" s="344"/>
      <c r="P2224" s="82"/>
    </row>
    <row r="2225" spans="3:16" ht="14.25" customHeight="1" x14ac:dyDescent="0.15">
      <c r="C2225" s="362">
        <f t="shared" si="148"/>
        <v>2164</v>
      </c>
      <c r="D2225" s="47" t="str">
        <f t="shared" si="150"/>
        <v/>
      </c>
      <c r="E2225" s="526"/>
      <c r="F2225" s="447"/>
      <c r="G2225" s="345"/>
      <c r="H2225" s="447"/>
      <c r="I2225" s="411"/>
      <c r="J2225" s="15" t="s">
        <v>589</v>
      </c>
      <c r="K2225" s="15" t="s">
        <v>589</v>
      </c>
      <c r="L2225" s="408" t="str">
        <f t="shared" si="149"/>
        <v/>
      </c>
      <c r="M2225" s="459" t="str">
        <f t="shared" si="151"/>
        <v/>
      </c>
      <c r="N2225" s="344"/>
      <c r="O2225" s="344"/>
      <c r="P2225" s="82"/>
    </row>
    <row r="2226" spans="3:16" ht="14.25" customHeight="1" x14ac:dyDescent="0.15">
      <c r="C2226" s="362">
        <f t="shared" si="148"/>
        <v>2165</v>
      </c>
      <c r="D2226" s="47" t="str">
        <f t="shared" si="150"/>
        <v/>
      </c>
      <c r="E2226" s="526"/>
      <c r="F2226" s="447"/>
      <c r="G2226" s="345"/>
      <c r="H2226" s="447"/>
      <c r="I2226" s="411"/>
      <c r="J2226" s="15" t="s">
        <v>589</v>
      </c>
      <c r="K2226" s="15" t="s">
        <v>589</v>
      </c>
      <c r="L2226" s="408" t="str">
        <f t="shared" si="149"/>
        <v/>
      </c>
      <c r="M2226" s="459" t="str">
        <f t="shared" si="151"/>
        <v/>
      </c>
      <c r="N2226" s="344"/>
      <c r="O2226" s="344"/>
      <c r="P2226" s="82"/>
    </row>
    <row r="2227" spans="3:16" ht="14.25" customHeight="1" x14ac:dyDescent="0.15">
      <c r="C2227" s="362">
        <f t="shared" si="148"/>
        <v>2166</v>
      </c>
      <c r="D2227" s="47" t="str">
        <f t="shared" si="150"/>
        <v/>
      </c>
      <c r="E2227" s="526"/>
      <c r="F2227" s="447"/>
      <c r="G2227" s="345"/>
      <c r="H2227" s="447"/>
      <c r="I2227" s="411"/>
      <c r="J2227" s="15" t="s">
        <v>589</v>
      </c>
      <c r="K2227" s="15" t="s">
        <v>589</v>
      </c>
      <c r="L2227" s="408" t="str">
        <f t="shared" si="149"/>
        <v/>
      </c>
      <c r="M2227" s="459" t="str">
        <f t="shared" si="151"/>
        <v/>
      </c>
      <c r="N2227" s="344"/>
      <c r="O2227" s="344"/>
      <c r="P2227" s="82"/>
    </row>
    <row r="2228" spans="3:16" ht="14.25" customHeight="1" x14ac:dyDescent="0.15">
      <c r="C2228" s="362">
        <f t="shared" si="148"/>
        <v>2167</v>
      </c>
      <c r="D2228" s="47" t="str">
        <f t="shared" si="150"/>
        <v/>
      </c>
      <c r="E2228" s="526"/>
      <c r="F2228" s="447"/>
      <c r="G2228" s="345"/>
      <c r="H2228" s="447"/>
      <c r="I2228" s="411"/>
      <c r="J2228" s="15" t="s">
        <v>589</v>
      </c>
      <c r="K2228" s="15" t="s">
        <v>589</v>
      </c>
      <c r="L2228" s="408" t="str">
        <f t="shared" si="149"/>
        <v/>
      </c>
      <c r="M2228" s="459" t="str">
        <f t="shared" si="151"/>
        <v/>
      </c>
      <c r="N2228" s="344"/>
      <c r="O2228" s="344"/>
      <c r="P2228" s="82"/>
    </row>
    <row r="2229" spans="3:16" ht="14.25" customHeight="1" x14ac:dyDescent="0.15">
      <c r="C2229" s="362">
        <f t="shared" si="148"/>
        <v>2168</v>
      </c>
      <c r="D2229" s="47" t="str">
        <f t="shared" si="150"/>
        <v/>
      </c>
      <c r="E2229" s="526"/>
      <c r="F2229" s="447"/>
      <c r="G2229" s="345"/>
      <c r="H2229" s="447"/>
      <c r="I2229" s="411"/>
      <c r="J2229" s="15" t="s">
        <v>589</v>
      </c>
      <c r="K2229" s="15" t="s">
        <v>589</v>
      </c>
      <c r="L2229" s="408" t="str">
        <f t="shared" si="149"/>
        <v/>
      </c>
      <c r="M2229" s="459" t="str">
        <f t="shared" si="151"/>
        <v/>
      </c>
      <c r="N2229" s="344"/>
      <c r="O2229" s="344"/>
      <c r="P2229" s="82"/>
    </row>
    <row r="2230" spans="3:16" ht="14.25" customHeight="1" x14ac:dyDescent="0.15">
      <c r="C2230" s="362">
        <f t="shared" si="148"/>
        <v>2169</v>
      </c>
      <c r="D2230" s="47" t="str">
        <f t="shared" si="150"/>
        <v/>
      </c>
      <c r="E2230" s="526"/>
      <c r="F2230" s="447"/>
      <c r="G2230" s="345"/>
      <c r="H2230" s="447"/>
      <c r="I2230" s="411"/>
      <c r="J2230" s="15" t="s">
        <v>589</v>
      </c>
      <c r="K2230" s="15" t="s">
        <v>589</v>
      </c>
      <c r="L2230" s="408" t="str">
        <f t="shared" si="149"/>
        <v/>
      </c>
      <c r="M2230" s="459" t="str">
        <f t="shared" si="151"/>
        <v/>
      </c>
      <c r="N2230" s="344"/>
      <c r="O2230" s="344"/>
      <c r="P2230" s="82"/>
    </row>
    <row r="2231" spans="3:16" ht="14.25" customHeight="1" x14ac:dyDescent="0.15">
      <c r="C2231" s="362">
        <f t="shared" si="148"/>
        <v>2170</v>
      </c>
      <c r="D2231" s="47" t="str">
        <f t="shared" si="150"/>
        <v/>
      </c>
      <c r="E2231" s="526"/>
      <c r="F2231" s="447"/>
      <c r="G2231" s="345"/>
      <c r="H2231" s="447"/>
      <c r="I2231" s="411"/>
      <c r="J2231" s="15" t="s">
        <v>589</v>
      </c>
      <c r="K2231" s="15" t="s">
        <v>589</v>
      </c>
      <c r="L2231" s="408" t="str">
        <f t="shared" si="149"/>
        <v/>
      </c>
      <c r="M2231" s="459" t="str">
        <f t="shared" si="151"/>
        <v/>
      </c>
      <c r="N2231" s="344"/>
      <c r="O2231" s="344"/>
      <c r="P2231" s="82"/>
    </row>
    <row r="2232" spans="3:16" ht="14.25" customHeight="1" x14ac:dyDescent="0.15">
      <c r="C2232" s="362">
        <f t="shared" si="148"/>
        <v>2171</v>
      </c>
      <c r="D2232" s="47" t="str">
        <f t="shared" si="150"/>
        <v/>
      </c>
      <c r="E2232" s="526"/>
      <c r="F2232" s="447"/>
      <c r="G2232" s="345"/>
      <c r="H2232" s="447"/>
      <c r="I2232" s="411"/>
      <c r="J2232" s="15" t="s">
        <v>589</v>
      </c>
      <c r="K2232" s="15" t="s">
        <v>589</v>
      </c>
      <c r="L2232" s="408" t="str">
        <f t="shared" si="149"/>
        <v/>
      </c>
      <c r="M2232" s="459" t="str">
        <f t="shared" si="151"/>
        <v/>
      </c>
      <c r="N2232" s="344"/>
      <c r="O2232" s="344"/>
      <c r="P2232" s="82"/>
    </row>
    <row r="2233" spans="3:16" ht="14.25" customHeight="1" x14ac:dyDescent="0.15">
      <c r="C2233" s="362">
        <f t="shared" si="148"/>
        <v>2172</v>
      </c>
      <c r="D2233" s="47" t="str">
        <f t="shared" si="150"/>
        <v/>
      </c>
      <c r="E2233" s="526"/>
      <c r="F2233" s="447"/>
      <c r="G2233" s="345"/>
      <c r="H2233" s="447"/>
      <c r="I2233" s="411"/>
      <c r="J2233" s="15" t="s">
        <v>589</v>
      </c>
      <c r="K2233" s="15" t="s">
        <v>589</v>
      </c>
      <c r="L2233" s="408" t="str">
        <f t="shared" si="149"/>
        <v/>
      </c>
      <c r="M2233" s="459" t="str">
        <f t="shared" si="151"/>
        <v/>
      </c>
      <c r="N2233" s="344"/>
      <c r="O2233" s="344"/>
      <c r="P2233" s="82"/>
    </row>
    <row r="2234" spans="3:16" ht="14.25" customHeight="1" x14ac:dyDescent="0.15">
      <c r="C2234" s="362">
        <f t="shared" si="148"/>
        <v>2173</v>
      </c>
      <c r="D2234" s="47" t="str">
        <f t="shared" si="150"/>
        <v/>
      </c>
      <c r="E2234" s="526"/>
      <c r="F2234" s="447"/>
      <c r="G2234" s="345"/>
      <c r="H2234" s="447"/>
      <c r="I2234" s="411"/>
      <c r="J2234" s="15" t="s">
        <v>589</v>
      </c>
      <c r="K2234" s="15" t="s">
        <v>589</v>
      </c>
      <c r="L2234" s="408" t="str">
        <f t="shared" si="149"/>
        <v/>
      </c>
      <c r="M2234" s="459" t="str">
        <f t="shared" si="151"/>
        <v/>
      </c>
      <c r="N2234" s="344"/>
      <c r="O2234" s="344"/>
      <c r="P2234" s="82"/>
    </row>
    <row r="2235" spans="3:16" ht="14.25" customHeight="1" x14ac:dyDescent="0.15">
      <c r="C2235" s="362">
        <f t="shared" si="148"/>
        <v>2174</v>
      </c>
      <c r="D2235" s="47" t="str">
        <f t="shared" si="150"/>
        <v/>
      </c>
      <c r="E2235" s="526"/>
      <c r="F2235" s="447"/>
      <c r="G2235" s="345"/>
      <c r="H2235" s="447"/>
      <c r="I2235" s="411"/>
      <c r="J2235" s="15" t="s">
        <v>589</v>
      </c>
      <c r="K2235" s="15" t="s">
        <v>589</v>
      </c>
      <c r="L2235" s="408" t="str">
        <f t="shared" si="149"/>
        <v/>
      </c>
      <c r="M2235" s="459" t="str">
        <f t="shared" si="151"/>
        <v/>
      </c>
      <c r="N2235" s="344"/>
      <c r="O2235" s="344"/>
      <c r="P2235" s="82"/>
    </row>
    <row r="2236" spans="3:16" ht="14.25" customHeight="1" x14ac:dyDescent="0.15">
      <c r="C2236" s="362">
        <f t="shared" si="148"/>
        <v>2175</v>
      </c>
      <c r="D2236" s="47" t="str">
        <f t="shared" si="150"/>
        <v/>
      </c>
      <c r="E2236" s="526"/>
      <c r="F2236" s="447"/>
      <c r="G2236" s="345"/>
      <c r="H2236" s="447"/>
      <c r="I2236" s="411"/>
      <c r="J2236" s="15" t="s">
        <v>589</v>
      </c>
      <c r="K2236" s="15" t="s">
        <v>589</v>
      </c>
      <c r="L2236" s="408" t="str">
        <f t="shared" si="149"/>
        <v/>
      </c>
      <c r="M2236" s="459" t="str">
        <f t="shared" si="151"/>
        <v/>
      </c>
      <c r="N2236" s="344"/>
      <c r="O2236" s="344"/>
      <c r="P2236" s="82"/>
    </row>
    <row r="2237" spans="3:16" ht="14.25" customHeight="1" x14ac:dyDescent="0.15">
      <c r="C2237" s="362">
        <f t="shared" si="148"/>
        <v>2176</v>
      </c>
      <c r="D2237" s="47" t="str">
        <f t="shared" si="150"/>
        <v/>
      </c>
      <c r="E2237" s="526"/>
      <c r="F2237" s="447"/>
      <c r="G2237" s="345"/>
      <c r="H2237" s="447"/>
      <c r="I2237" s="411"/>
      <c r="J2237" s="15" t="s">
        <v>589</v>
      </c>
      <c r="K2237" s="15" t="s">
        <v>589</v>
      </c>
      <c r="L2237" s="408" t="str">
        <f t="shared" si="149"/>
        <v/>
      </c>
      <c r="M2237" s="459" t="str">
        <f t="shared" si="151"/>
        <v/>
      </c>
      <c r="N2237" s="344"/>
      <c r="O2237" s="344"/>
      <c r="P2237" s="82"/>
    </row>
    <row r="2238" spans="3:16" ht="14.25" customHeight="1" x14ac:dyDescent="0.15">
      <c r="C2238" s="362">
        <f t="shared" si="148"/>
        <v>2177</v>
      </c>
      <c r="D2238" s="47" t="str">
        <f t="shared" si="150"/>
        <v/>
      </c>
      <c r="E2238" s="526"/>
      <c r="F2238" s="447"/>
      <c r="G2238" s="345"/>
      <c r="H2238" s="447"/>
      <c r="I2238" s="411"/>
      <c r="J2238" s="15" t="s">
        <v>589</v>
      </c>
      <c r="K2238" s="15" t="s">
        <v>589</v>
      </c>
      <c r="L2238" s="408" t="str">
        <f t="shared" si="149"/>
        <v/>
      </c>
      <c r="M2238" s="459" t="str">
        <f t="shared" si="151"/>
        <v/>
      </c>
      <c r="N2238" s="344"/>
      <c r="O2238" s="344"/>
      <c r="P2238" s="82"/>
    </row>
    <row r="2239" spans="3:16" ht="14.25" customHeight="1" x14ac:dyDescent="0.15">
      <c r="C2239" s="362">
        <f t="shared" ref="C2239:C2302" si="152">C2238+1</f>
        <v>2178</v>
      </c>
      <c r="D2239" s="47" t="str">
        <f t="shared" si="150"/>
        <v/>
      </c>
      <c r="E2239" s="526"/>
      <c r="F2239" s="447"/>
      <c r="G2239" s="345"/>
      <c r="H2239" s="447"/>
      <c r="I2239" s="411"/>
      <c r="J2239" s="15" t="s">
        <v>589</v>
      </c>
      <c r="K2239" s="15" t="s">
        <v>589</v>
      </c>
      <c r="L2239" s="408" t="str">
        <f t="shared" ref="L2239:L2294" si="153">IF(K2239="","",J2239*K2239)</f>
        <v/>
      </c>
      <c r="M2239" s="459" t="str">
        <f t="shared" si="151"/>
        <v/>
      </c>
      <c r="N2239" s="344"/>
      <c r="O2239" s="344"/>
      <c r="P2239" s="82"/>
    </row>
    <row r="2240" spans="3:16" ht="14.25" customHeight="1" x14ac:dyDescent="0.15">
      <c r="C2240" s="362">
        <f t="shared" si="152"/>
        <v>2179</v>
      </c>
      <c r="D2240" s="47" t="str">
        <f t="shared" si="150"/>
        <v/>
      </c>
      <c r="E2240" s="526"/>
      <c r="F2240" s="447"/>
      <c r="G2240" s="345"/>
      <c r="H2240" s="447"/>
      <c r="I2240" s="411"/>
      <c r="J2240" s="15" t="s">
        <v>589</v>
      </c>
      <c r="K2240" s="15" t="s">
        <v>589</v>
      </c>
      <c r="L2240" s="408" t="str">
        <f t="shared" si="153"/>
        <v/>
      </c>
      <c r="M2240" s="459" t="str">
        <f t="shared" si="151"/>
        <v/>
      </c>
      <c r="N2240" s="344"/>
      <c r="O2240" s="344"/>
      <c r="P2240" s="82"/>
    </row>
    <row r="2241" spans="3:16" ht="14.25" customHeight="1" x14ac:dyDescent="0.15">
      <c r="C2241" s="362">
        <f t="shared" si="152"/>
        <v>2180</v>
      </c>
      <c r="D2241" s="47" t="str">
        <f t="shared" si="150"/>
        <v/>
      </c>
      <c r="E2241" s="526"/>
      <c r="F2241" s="447"/>
      <c r="G2241" s="345"/>
      <c r="H2241" s="447"/>
      <c r="I2241" s="411"/>
      <c r="J2241" s="15" t="s">
        <v>589</v>
      </c>
      <c r="K2241" s="15" t="s">
        <v>589</v>
      </c>
      <c r="L2241" s="408" t="str">
        <f t="shared" si="153"/>
        <v/>
      </c>
      <c r="M2241" s="459" t="str">
        <f t="shared" si="151"/>
        <v/>
      </c>
      <c r="N2241" s="344"/>
      <c r="O2241" s="344"/>
      <c r="P2241" s="82"/>
    </row>
    <row r="2242" spans="3:16" ht="14.25" customHeight="1" x14ac:dyDescent="0.15">
      <c r="C2242" s="362">
        <f t="shared" si="152"/>
        <v>2181</v>
      </c>
      <c r="D2242" s="47" t="str">
        <f t="shared" si="150"/>
        <v/>
      </c>
      <c r="E2242" s="526"/>
      <c r="F2242" s="447"/>
      <c r="G2242" s="345"/>
      <c r="H2242" s="447"/>
      <c r="I2242" s="411"/>
      <c r="J2242" s="15" t="s">
        <v>589</v>
      </c>
      <c r="K2242" s="15" t="s">
        <v>589</v>
      </c>
      <c r="L2242" s="408" t="str">
        <f t="shared" si="153"/>
        <v/>
      </c>
      <c r="M2242" s="459" t="str">
        <f t="shared" si="151"/>
        <v/>
      </c>
      <c r="N2242" s="344"/>
      <c r="O2242" s="344"/>
      <c r="P2242" s="82"/>
    </row>
    <row r="2243" spans="3:16" ht="14.25" customHeight="1" x14ac:dyDescent="0.15">
      <c r="C2243" s="362">
        <f t="shared" si="152"/>
        <v>2182</v>
      </c>
      <c r="D2243" s="47" t="str">
        <f t="shared" si="150"/>
        <v/>
      </c>
      <c r="E2243" s="526"/>
      <c r="F2243" s="447"/>
      <c r="G2243" s="345"/>
      <c r="H2243" s="447"/>
      <c r="I2243" s="411"/>
      <c r="J2243" s="15" t="s">
        <v>589</v>
      </c>
      <c r="K2243" s="15" t="s">
        <v>589</v>
      </c>
      <c r="L2243" s="408" t="str">
        <f t="shared" si="153"/>
        <v/>
      </c>
      <c r="M2243" s="459" t="str">
        <f t="shared" si="151"/>
        <v/>
      </c>
      <c r="N2243" s="344"/>
      <c r="O2243" s="344"/>
      <c r="P2243" s="82"/>
    </row>
    <row r="2244" spans="3:16" ht="14.25" customHeight="1" x14ac:dyDescent="0.15">
      <c r="C2244" s="362">
        <f t="shared" si="152"/>
        <v>2183</v>
      </c>
      <c r="D2244" s="47" t="str">
        <f t="shared" si="150"/>
        <v/>
      </c>
      <c r="E2244" s="526"/>
      <c r="F2244" s="447"/>
      <c r="G2244" s="345"/>
      <c r="H2244" s="447"/>
      <c r="I2244" s="411"/>
      <c r="J2244" s="15" t="s">
        <v>589</v>
      </c>
      <c r="K2244" s="15" t="s">
        <v>589</v>
      </c>
      <c r="L2244" s="408" t="str">
        <f t="shared" si="153"/>
        <v/>
      </c>
      <c r="M2244" s="459" t="str">
        <f t="shared" si="151"/>
        <v/>
      </c>
      <c r="N2244" s="344"/>
      <c r="O2244" s="344"/>
      <c r="P2244" s="82"/>
    </row>
    <row r="2245" spans="3:16" ht="14.25" customHeight="1" x14ac:dyDescent="0.15">
      <c r="C2245" s="362">
        <f t="shared" si="152"/>
        <v>2184</v>
      </c>
      <c r="D2245" s="47" t="str">
        <f t="shared" si="150"/>
        <v/>
      </c>
      <c r="E2245" s="526"/>
      <c r="F2245" s="447"/>
      <c r="G2245" s="345"/>
      <c r="H2245" s="447"/>
      <c r="I2245" s="411"/>
      <c r="J2245" s="15" t="s">
        <v>589</v>
      </c>
      <c r="K2245" s="15" t="s">
        <v>589</v>
      </c>
      <c r="L2245" s="408" t="str">
        <f t="shared" si="153"/>
        <v/>
      </c>
      <c r="M2245" s="459" t="str">
        <f t="shared" si="151"/>
        <v/>
      </c>
      <c r="N2245" s="344"/>
      <c r="O2245" s="344"/>
      <c r="P2245" s="82"/>
    </row>
    <row r="2246" spans="3:16" ht="14.25" customHeight="1" x14ac:dyDescent="0.15">
      <c r="C2246" s="362">
        <f t="shared" si="152"/>
        <v>2185</v>
      </c>
      <c r="D2246" s="47" t="str">
        <f t="shared" si="150"/>
        <v/>
      </c>
      <c r="E2246" s="526"/>
      <c r="F2246" s="447"/>
      <c r="G2246" s="345"/>
      <c r="H2246" s="447"/>
      <c r="I2246" s="411"/>
      <c r="J2246" s="15" t="s">
        <v>589</v>
      </c>
      <c r="K2246" s="15" t="s">
        <v>589</v>
      </c>
      <c r="L2246" s="408" t="str">
        <f t="shared" si="153"/>
        <v/>
      </c>
      <c r="M2246" s="459" t="str">
        <f t="shared" si="151"/>
        <v/>
      </c>
      <c r="N2246" s="344"/>
      <c r="O2246" s="344"/>
      <c r="P2246" s="82"/>
    </row>
    <row r="2247" spans="3:16" ht="14.25" customHeight="1" x14ac:dyDescent="0.15">
      <c r="C2247" s="362">
        <f t="shared" si="152"/>
        <v>2186</v>
      </c>
      <c r="D2247" s="47" t="str">
        <f t="shared" si="150"/>
        <v/>
      </c>
      <c r="E2247" s="526"/>
      <c r="F2247" s="447"/>
      <c r="G2247" s="345"/>
      <c r="H2247" s="447"/>
      <c r="I2247" s="411"/>
      <c r="J2247" s="15" t="s">
        <v>589</v>
      </c>
      <c r="K2247" s="15" t="s">
        <v>589</v>
      </c>
      <c r="L2247" s="408" t="str">
        <f t="shared" si="153"/>
        <v/>
      </c>
      <c r="M2247" s="459" t="str">
        <f t="shared" si="151"/>
        <v/>
      </c>
      <c r="N2247" s="344"/>
      <c r="O2247" s="344"/>
      <c r="P2247" s="82"/>
    </row>
    <row r="2248" spans="3:16" ht="14.25" customHeight="1" x14ac:dyDescent="0.15">
      <c r="C2248" s="362">
        <f t="shared" si="152"/>
        <v>2187</v>
      </c>
      <c r="D2248" s="47" t="str">
        <f t="shared" si="150"/>
        <v/>
      </c>
      <c r="E2248" s="526"/>
      <c r="F2248" s="447"/>
      <c r="G2248" s="345"/>
      <c r="H2248" s="447"/>
      <c r="I2248" s="411"/>
      <c r="J2248" s="15" t="s">
        <v>589</v>
      </c>
      <c r="K2248" s="15" t="s">
        <v>589</v>
      </c>
      <c r="L2248" s="408" t="str">
        <f t="shared" si="153"/>
        <v/>
      </c>
      <c r="M2248" s="459" t="str">
        <f t="shared" si="151"/>
        <v/>
      </c>
      <c r="N2248" s="344"/>
      <c r="O2248" s="344"/>
      <c r="P2248" s="82"/>
    </row>
    <row r="2249" spans="3:16" ht="14.25" customHeight="1" x14ac:dyDescent="0.15">
      <c r="C2249" s="362">
        <f t="shared" si="152"/>
        <v>2188</v>
      </c>
      <c r="D2249" s="47" t="str">
        <f t="shared" si="150"/>
        <v/>
      </c>
      <c r="E2249" s="526"/>
      <c r="F2249" s="447"/>
      <c r="G2249" s="345"/>
      <c r="H2249" s="447"/>
      <c r="I2249" s="411"/>
      <c r="J2249" s="15" t="s">
        <v>589</v>
      </c>
      <c r="K2249" s="15" t="s">
        <v>589</v>
      </c>
      <c r="L2249" s="408" t="str">
        <f t="shared" si="153"/>
        <v/>
      </c>
      <c r="M2249" s="459" t="str">
        <f t="shared" si="151"/>
        <v/>
      </c>
      <c r="N2249" s="344"/>
      <c r="O2249" s="344"/>
      <c r="P2249" s="82"/>
    </row>
    <row r="2250" spans="3:16" ht="14.25" customHeight="1" x14ac:dyDescent="0.15">
      <c r="C2250" s="362">
        <f t="shared" si="152"/>
        <v>2189</v>
      </c>
      <c r="D2250" s="47" t="str">
        <f t="shared" si="150"/>
        <v/>
      </c>
      <c r="E2250" s="526"/>
      <c r="F2250" s="447"/>
      <c r="G2250" s="345"/>
      <c r="H2250" s="447"/>
      <c r="I2250" s="411"/>
      <c r="J2250" s="15" t="s">
        <v>589</v>
      </c>
      <c r="K2250" s="15" t="s">
        <v>589</v>
      </c>
      <c r="L2250" s="408" t="str">
        <f t="shared" si="153"/>
        <v/>
      </c>
      <c r="M2250" s="459" t="str">
        <f t="shared" si="151"/>
        <v/>
      </c>
      <c r="N2250" s="344"/>
      <c r="O2250" s="344"/>
      <c r="P2250" s="82"/>
    </row>
    <row r="2251" spans="3:16" ht="14.25" customHeight="1" x14ac:dyDescent="0.15">
      <c r="C2251" s="362">
        <f t="shared" si="152"/>
        <v>2190</v>
      </c>
      <c r="D2251" s="47" t="str">
        <f t="shared" ref="D2251:D2294" si="154">IF(E2251="","",IF(E2251&lt;=$W$2,"○",""))</f>
        <v/>
      </c>
      <c r="E2251" s="526"/>
      <c r="F2251" s="447"/>
      <c r="G2251" s="345"/>
      <c r="H2251" s="447"/>
      <c r="I2251" s="411"/>
      <c r="J2251" s="15" t="s">
        <v>589</v>
      </c>
      <c r="K2251" s="15" t="s">
        <v>589</v>
      </c>
      <c r="L2251" s="408" t="str">
        <f t="shared" si="153"/>
        <v/>
      </c>
      <c r="M2251" s="459" t="str">
        <f t="shared" ref="M2251:M2294" si="155">IF(I2251="","",IF(HLOOKUP(I2251,$U$5:$AI$7,2,FALSE)&gt;=0.8,"○",""))</f>
        <v/>
      </c>
      <c r="N2251" s="344"/>
      <c r="O2251" s="344"/>
      <c r="P2251" s="82"/>
    </row>
    <row r="2252" spans="3:16" ht="14.25" customHeight="1" x14ac:dyDescent="0.15">
      <c r="C2252" s="362">
        <f t="shared" si="152"/>
        <v>2191</v>
      </c>
      <c r="D2252" s="47" t="str">
        <f t="shared" si="154"/>
        <v/>
      </c>
      <c r="E2252" s="526"/>
      <c r="F2252" s="447"/>
      <c r="G2252" s="345"/>
      <c r="H2252" s="447"/>
      <c r="I2252" s="411"/>
      <c r="J2252" s="15" t="s">
        <v>589</v>
      </c>
      <c r="K2252" s="15" t="s">
        <v>589</v>
      </c>
      <c r="L2252" s="408" t="str">
        <f t="shared" si="153"/>
        <v/>
      </c>
      <c r="M2252" s="459" t="str">
        <f t="shared" si="155"/>
        <v/>
      </c>
      <c r="N2252" s="344"/>
      <c r="O2252" s="344"/>
      <c r="P2252" s="82"/>
    </row>
    <row r="2253" spans="3:16" ht="14.25" customHeight="1" x14ac:dyDescent="0.15">
      <c r="C2253" s="362">
        <f t="shared" si="152"/>
        <v>2192</v>
      </c>
      <c r="D2253" s="47" t="str">
        <f t="shared" si="154"/>
        <v/>
      </c>
      <c r="E2253" s="526"/>
      <c r="F2253" s="447"/>
      <c r="G2253" s="345"/>
      <c r="H2253" s="447"/>
      <c r="I2253" s="411"/>
      <c r="J2253" s="15" t="s">
        <v>589</v>
      </c>
      <c r="K2253" s="15" t="s">
        <v>589</v>
      </c>
      <c r="L2253" s="408" t="str">
        <f t="shared" si="153"/>
        <v/>
      </c>
      <c r="M2253" s="459" t="str">
        <f t="shared" si="155"/>
        <v/>
      </c>
      <c r="N2253" s="344"/>
      <c r="O2253" s="344"/>
      <c r="P2253" s="82"/>
    </row>
    <row r="2254" spans="3:16" ht="14.25" customHeight="1" x14ac:dyDescent="0.15">
      <c r="C2254" s="362">
        <f t="shared" si="152"/>
        <v>2193</v>
      </c>
      <c r="D2254" s="47" t="str">
        <f t="shared" si="154"/>
        <v/>
      </c>
      <c r="E2254" s="526"/>
      <c r="F2254" s="447"/>
      <c r="G2254" s="345"/>
      <c r="H2254" s="447"/>
      <c r="I2254" s="411"/>
      <c r="J2254" s="15" t="s">
        <v>589</v>
      </c>
      <c r="K2254" s="15" t="s">
        <v>589</v>
      </c>
      <c r="L2254" s="408" t="str">
        <f t="shared" si="153"/>
        <v/>
      </c>
      <c r="M2254" s="459" t="str">
        <f t="shared" si="155"/>
        <v/>
      </c>
      <c r="N2254" s="344"/>
      <c r="O2254" s="344"/>
      <c r="P2254" s="82"/>
    </row>
    <row r="2255" spans="3:16" ht="14.25" customHeight="1" x14ac:dyDescent="0.15">
      <c r="C2255" s="362">
        <f t="shared" si="152"/>
        <v>2194</v>
      </c>
      <c r="D2255" s="47" t="str">
        <f t="shared" si="154"/>
        <v/>
      </c>
      <c r="E2255" s="526"/>
      <c r="F2255" s="447"/>
      <c r="G2255" s="345"/>
      <c r="H2255" s="447"/>
      <c r="I2255" s="411"/>
      <c r="J2255" s="15" t="s">
        <v>589</v>
      </c>
      <c r="K2255" s="15" t="s">
        <v>589</v>
      </c>
      <c r="L2255" s="408" t="str">
        <f t="shared" si="153"/>
        <v/>
      </c>
      <c r="M2255" s="459" t="str">
        <f t="shared" si="155"/>
        <v/>
      </c>
      <c r="N2255" s="344"/>
      <c r="O2255" s="344"/>
      <c r="P2255" s="82"/>
    </row>
    <row r="2256" spans="3:16" ht="14.25" customHeight="1" x14ac:dyDescent="0.15">
      <c r="C2256" s="362">
        <f t="shared" si="152"/>
        <v>2195</v>
      </c>
      <c r="D2256" s="47" t="str">
        <f t="shared" si="154"/>
        <v/>
      </c>
      <c r="E2256" s="526"/>
      <c r="F2256" s="447"/>
      <c r="G2256" s="345"/>
      <c r="H2256" s="447"/>
      <c r="I2256" s="411"/>
      <c r="J2256" s="15" t="s">
        <v>589</v>
      </c>
      <c r="K2256" s="15" t="s">
        <v>589</v>
      </c>
      <c r="L2256" s="408" t="str">
        <f t="shared" si="153"/>
        <v/>
      </c>
      <c r="M2256" s="459" t="str">
        <f t="shared" si="155"/>
        <v/>
      </c>
      <c r="N2256" s="344"/>
      <c r="O2256" s="344"/>
      <c r="P2256" s="82"/>
    </row>
    <row r="2257" spans="3:16" ht="14.25" customHeight="1" x14ac:dyDescent="0.15">
      <c r="C2257" s="362">
        <f t="shared" si="152"/>
        <v>2196</v>
      </c>
      <c r="D2257" s="47" t="str">
        <f t="shared" si="154"/>
        <v/>
      </c>
      <c r="E2257" s="526"/>
      <c r="F2257" s="447"/>
      <c r="G2257" s="345"/>
      <c r="H2257" s="447"/>
      <c r="I2257" s="411"/>
      <c r="J2257" s="15" t="s">
        <v>589</v>
      </c>
      <c r="K2257" s="15" t="s">
        <v>589</v>
      </c>
      <c r="L2257" s="408" t="str">
        <f t="shared" si="153"/>
        <v/>
      </c>
      <c r="M2257" s="459" t="str">
        <f t="shared" si="155"/>
        <v/>
      </c>
      <c r="N2257" s="344"/>
      <c r="O2257" s="344"/>
      <c r="P2257" s="82"/>
    </row>
    <row r="2258" spans="3:16" ht="14.25" customHeight="1" x14ac:dyDescent="0.15">
      <c r="C2258" s="362">
        <f t="shared" si="152"/>
        <v>2197</v>
      </c>
      <c r="D2258" s="47" t="str">
        <f t="shared" si="154"/>
        <v/>
      </c>
      <c r="E2258" s="526"/>
      <c r="F2258" s="447"/>
      <c r="G2258" s="345"/>
      <c r="H2258" s="447"/>
      <c r="I2258" s="411"/>
      <c r="J2258" s="15" t="s">
        <v>589</v>
      </c>
      <c r="K2258" s="15" t="s">
        <v>589</v>
      </c>
      <c r="L2258" s="408" t="str">
        <f t="shared" si="153"/>
        <v/>
      </c>
      <c r="M2258" s="459" t="str">
        <f t="shared" si="155"/>
        <v/>
      </c>
      <c r="N2258" s="344"/>
      <c r="O2258" s="344"/>
      <c r="P2258" s="82"/>
    </row>
    <row r="2259" spans="3:16" ht="14.25" customHeight="1" x14ac:dyDescent="0.15">
      <c r="C2259" s="362">
        <f t="shared" si="152"/>
        <v>2198</v>
      </c>
      <c r="D2259" s="47" t="str">
        <f t="shared" si="154"/>
        <v/>
      </c>
      <c r="E2259" s="526"/>
      <c r="F2259" s="447"/>
      <c r="G2259" s="345"/>
      <c r="H2259" s="447"/>
      <c r="I2259" s="411"/>
      <c r="J2259" s="15" t="s">
        <v>589</v>
      </c>
      <c r="K2259" s="15" t="s">
        <v>589</v>
      </c>
      <c r="L2259" s="408" t="str">
        <f t="shared" si="153"/>
        <v/>
      </c>
      <c r="M2259" s="459" t="str">
        <f t="shared" si="155"/>
        <v/>
      </c>
      <c r="N2259" s="344"/>
      <c r="O2259" s="344"/>
      <c r="P2259" s="82"/>
    </row>
    <row r="2260" spans="3:16" ht="14.25" customHeight="1" x14ac:dyDescent="0.15">
      <c r="C2260" s="362">
        <f t="shared" si="152"/>
        <v>2199</v>
      </c>
      <c r="D2260" s="47" t="str">
        <f t="shared" si="154"/>
        <v/>
      </c>
      <c r="E2260" s="526"/>
      <c r="F2260" s="447"/>
      <c r="G2260" s="345"/>
      <c r="H2260" s="447"/>
      <c r="I2260" s="411"/>
      <c r="J2260" s="15" t="s">
        <v>589</v>
      </c>
      <c r="K2260" s="15" t="s">
        <v>589</v>
      </c>
      <c r="L2260" s="408" t="str">
        <f t="shared" si="153"/>
        <v/>
      </c>
      <c r="M2260" s="459" t="str">
        <f t="shared" si="155"/>
        <v/>
      </c>
      <c r="N2260" s="344"/>
      <c r="O2260" s="344"/>
      <c r="P2260" s="82"/>
    </row>
    <row r="2261" spans="3:16" ht="14.25" customHeight="1" x14ac:dyDescent="0.15">
      <c r="C2261" s="362">
        <f t="shared" si="152"/>
        <v>2200</v>
      </c>
      <c r="D2261" s="47" t="str">
        <f t="shared" si="154"/>
        <v/>
      </c>
      <c r="E2261" s="526"/>
      <c r="F2261" s="447"/>
      <c r="G2261" s="345"/>
      <c r="H2261" s="447"/>
      <c r="I2261" s="411"/>
      <c r="J2261" s="15" t="s">
        <v>589</v>
      </c>
      <c r="K2261" s="15" t="s">
        <v>589</v>
      </c>
      <c r="L2261" s="408" t="str">
        <f t="shared" si="153"/>
        <v/>
      </c>
      <c r="M2261" s="459" t="str">
        <f t="shared" si="155"/>
        <v/>
      </c>
      <c r="N2261" s="344"/>
      <c r="O2261" s="344"/>
      <c r="P2261" s="82"/>
    </row>
    <row r="2262" spans="3:16" ht="14.25" customHeight="1" x14ac:dyDescent="0.15">
      <c r="C2262" s="362">
        <f t="shared" si="152"/>
        <v>2201</v>
      </c>
      <c r="D2262" s="47" t="str">
        <f t="shared" si="154"/>
        <v/>
      </c>
      <c r="E2262" s="526"/>
      <c r="F2262" s="447"/>
      <c r="G2262" s="345"/>
      <c r="H2262" s="447"/>
      <c r="I2262" s="411"/>
      <c r="J2262" s="15" t="s">
        <v>589</v>
      </c>
      <c r="K2262" s="15" t="s">
        <v>589</v>
      </c>
      <c r="L2262" s="408" t="str">
        <f t="shared" si="153"/>
        <v/>
      </c>
      <c r="M2262" s="459" t="str">
        <f t="shared" si="155"/>
        <v/>
      </c>
      <c r="N2262" s="344"/>
      <c r="O2262" s="344"/>
      <c r="P2262" s="82"/>
    </row>
    <row r="2263" spans="3:16" ht="14.25" customHeight="1" x14ac:dyDescent="0.15">
      <c r="C2263" s="362">
        <f t="shared" si="152"/>
        <v>2202</v>
      </c>
      <c r="D2263" s="47" t="str">
        <f t="shared" si="154"/>
        <v/>
      </c>
      <c r="E2263" s="526"/>
      <c r="F2263" s="447"/>
      <c r="G2263" s="345"/>
      <c r="H2263" s="447"/>
      <c r="I2263" s="411"/>
      <c r="J2263" s="15" t="s">
        <v>589</v>
      </c>
      <c r="K2263" s="15" t="s">
        <v>589</v>
      </c>
      <c r="L2263" s="408" t="str">
        <f t="shared" si="153"/>
        <v/>
      </c>
      <c r="M2263" s="459" t="str">
        <f t="shared" si="155"/>
        <v/>
      </c>
      <c r="N2263" s="344"/>
      <c r="O2263" s="344"/>
      <c r="P2263" s="82"/>
    </row>
    <row r="2264" spans="3:16" ht="14.25" customHeight="1" x14ac:dyDescent="0.15">
      <c r="C2264" s="362">
        <f t="shared" si="152"/>
        <v>2203</v>
      </c>
      <c r="D2264" s="47" t="str">
        <f t="shared" si="154"/>
        <v/>
      </c>
      <c r="E2264" s="526"/>
      <c r="F2264" s="447"/>
      <c r="G2264" s="345"/>
      <c r="H2264" s="447"/>
      <c r="I2264" s="411"/>
      <c r="J2264" s="15" t="s">
        <v>589</v>
      </c>
      <c r="K2264" s="15" t="s">
        <v>589</v>
      </c>
      <c r="L2264" s="408" t="str">
        <f t="shared" si="153"/>
        <v/>
      </c>
      <c r="M2264" s="459" t="str">
        <f t="shared" si="155"/>
        <v/>
      </c>
      <c r="N2264" s="344"/>
      <c r="O2264" s="344"/>
      <c r="P2264" s="82"/>
    </row>
    <row r="2265" spans="3:16" ht="14.25" customHeight="1" x14ac:dyDescent="0.15">
      <c r="C2265" s="362">
        <f t="shared" si="152"/>
        <v>2204</v>
      </c>
      <c r="D2265" s="47" t="str">
        <f t="shared" si="154"/>
        <v/>
      </c>
      <c r="E2265" s="526"/>
      <c r="F2265" s="447"/>
      <c r="G2265" s="345"/>
      <c r="H2265" s="447"/>
      <c r="I2265" s="411"/>
      <c r="J2265" s="15" t="s">
        <v>589</v>
      </c>
      <c r="K2265" s="15" t="s">
        <v>589</v>
      </c>
      <c r="L2265" s="408" t="str">
        <f t="shared" si="153"/>
        <v/>
      </c>
      <c r="M2265" s="459" t="str">
        <f t="shared" si="155"/>
        <v/>
      </c>
      <c r="N2265" s="344"/>
      <c r="O2265" s="344"/>
      <c r="P2265" s="82"/>
    </row>
    <row r="2266" spans="3:16" ht="14.25" customHeight="1" x14ac:dyDescent="0.15">
      <c r="C2266" s="362">
        <f t="shared" si="152"/>
        <v>2205</v>
      </c>
      <c r="D2266" s="47" t="str">
        <f t="shared" si="154"/>
        <v/>
      </c>
      <c r="E2266" s="526"/>
      <c r="F2266" s="447"/>
      <c r="G2266" s="345"/>
      <c r="H2266" s="447"/>
      <c r="I2266" s="411"/>
      <c r="J2266" s="15" t="s">
        <v>589</v>
      </c>
      <c r="K2266" s="15" t="s">
        <v>589</v>
      </c>
      <c r="L2266" s="408" t="str">
        <f t="shared" si="153"/>
        <v/>
      </c>
      <c r="M2266" s="459" t="str">
        <f t="shared" si="155"/>
        <v/>
      </c>
      <c r="N2266" s="344"/>
      <c r="O2266" s="344"/>
      <c r="P2266" s="82"/>
    </row>
    <row r="2267" spans="3:16" ht="14.25" customHeight="1" x14ac:dyDescent="0.15">
      <c r="C2267" s="362">
        <f t="shared" si="152"/>
        <v>2206</v>
      </c>
      <c r="D2267" s="47" t="str">
        <f t="shared" si="154"/>
        <v/>
      </c>
      <c r="E2267" s="526"/>
      <c r="F2267" s="447"/>
      <c r="G2267" s="345"/>
      <c r="H2267" s="447"/>
      <c r="I2267" s="411"/>
      <c r="J2267" s="15" t="s">
        <v>589</v>
      </c>
      <c r="K2267" s="15" t="s">
        <v>589</v>
      </c>
      <c r="L2267" s="408" t="str">
        <f t="shared" si="153"/>
        <v/>
      </c>
      <c r="M2267" s="459" t="str">
        <f t="shared" si="155"/>
        <v/>
      </c>
      <c r="N2267" s="344"/>
      <c r="O2267" s="344"/>
      <c r="P2267" s="82"/>
    </row>
    <row r="2268" spans="3:16" ht="14.25" customHeight="1" x14ac:dyDescent="0.15">
      <c r="C2268" s="362">
        <f t="shared" si="152"/>
        <v>2207</v>
      </c>
      <c r="D2268" s="47" t="str">
        <f t="shared" si="154"/>
        <v/>
      </c>
      <c r="E2268" s="526"/>
      <c r="F2268" s="447"/>
      <c r="G2268" s="345"/>
      <c r="H2268" s="447"/>
      <c r="I2268" s="411"/>
      <c r="J2268" s="15" t="s">
        <v>589</v>
      </c>
      <c r="K2268" s="15" t="s">
        <v>589</v>
      </c>
      <c r="L2268" s="408" t="str">
        <f t="shared" si="153"/>
        <v/>
      </c>
      <c r="M2268" s="459" t="str">
        <f t="shared" si="155"/>
        <v/>
      </c>
      <c r="N2268" s="344"/>
      <c r="O2268" s="344"/>
      <c r="P2268" s="82"/>
    </row>
    <row r="2269" spans="3:16" ht="14.25" customHeight="1" x14ac:dyDescent="0.15">
      <c r="C2269" s="362">
        <f t="shared" si="152"/>
        <v>2208</v>
      </c>
      <c r="D2269" s="47" t="str">
        <f t="shared" si="154"/>
        <v/>
      </c>
      <c r="E2269" s="526"/>
      <c r="F2269" s="447"/>
      <c r="G2269" s="345"/>
      <c r="H2269" s="447"/>
      <c r="I2269" s="411"/>
      <c r="J2269" s="15" t="s">
        <v>589</v>
      </c>
      <c r="K2269" s="15" t="s">
        <v>589</v>
      </c>
      <c r="L2269" s="408" t="str">
        <f t="shared" si="153"/>
        <v/>
      </c>
      <c r="M2269" s="459" t="str">
        <f t="shared" si="155"/>
        <v/>
      </c>
      <c r="N2269" s="344"/>
      <c r="O2269" s="344"/>
      <c r="P2269" s="82"/>
    </row>
    <row r="2270" spans="3:16" ht="14.25" customHeight="1" x14ac:dyDescent="0.15">
      <c r="C2270" s="362">
        <f t="shared" si="152"/>
        <v>2209</v>
      </c>
      <c r="D2270" s="47" t="str">
        <f t="shared" si="154"/>
        <v/>
      </c>
      <c r="E2270" s="526"/>
      <c r="F2270" s="447"/>
      <c r="G2270" s="345"/>
      <c r="H2270" s="447"/>
      <c r="I2270" s="411"/>
      <c r="J2270" s="15" t="s">
        <v>589</v>
      </c>
      <c r="K2270" s="15" t="s">
        <v>589</v>
      </c>
      <c r="L2270" s="408" t="str">
        <f t="shared" si="153"/>
        <v/>
      </c>
      <c r="M2270" s="459" t="str">
        <f t="shared" si="155"/>
        <v/>
      </c>
      <c r="N2270" s="344"/>
      <c r="O2270" s="344"/>
      <c r="P2270" s="82"/>
    </row>
    <row r="2271" spans="3:16" ht="14.25" customHeight="1" x14ac:dyDescent="0.15">
      <c r="C2271" s="362">
        <f t="shared" si="152"/>
        <v>2210</v>
      </c>
      <c r="D2271" s="47" t="str">
        <f t="shared" si="154"/>
        <v/>
      </c>
      <c r="E2271" s="526"/>
      <c r="F2271" s="447"/>
      <c r="G2271" s="345"/>
      <c r="H2271" s="447"/>
      <c r="I2271" s="411"/>
      <c r="J2271" s="15" t="s">
        <v>589</v>
      </c>
      <c r="K2271" s="15" t="s">
        <v>589</v>
      </c>
      <c r="L2271" s="408" t="str">
        <f t="shared" si="153"/>
        <v/>
      </c>
      <c r="M2271" s="459" t="str">
        <f t="shared" si="155"/>
        <v/>
      </c>
      <c r="N2271" s="344"/>
      <c r="O2271" s="344"/>
      <c r="P2271" s="82"/>
    </row>
    <row r="2272" spans="3:16" ht="14.25" customHeight="1" x14ac:dyDescent="0.15">
      <c r="C2272" s="362">
        <f t="shared" si="152"/>
        <v>2211</v>
      </c>
      <c r="D2272" s="47" t="str">
        <f t="shared" si="154"/>
        <v/>
      </c>
      <c r="E2272" s="526"/>
      <c r="F2272" s="447"/>
      <c r="G2272" s="345"/>
      <c r="H2272" s="447"/>
      <c r="I2272" s="411"/>
      <c r="J2272" s="15" t="s">
        <v>589</v>
      </c>
      <c r="K2272" s="15" t="s">
        <v>589</v>
      </c>
      <c r="L2272" s="408" t="str">
        <f t="shared" si="153"/>
        <v/>
      </c>
      <c r="M2272" s="459" t="str">
        <f t="shared" si="155"/>
        <v/>
      </c>
      <c r="N2272" s="344"/>
      <c r="O2272" s="344"/>
      <c r="P2272" s="82"/>
    </row>
    <row r="2273" spans="3:16" ht="14.25" customHeight="1" x14ac:dyDescent="0.15">
      <c r="C2273" s="362">
        <f t="shared" si="152"/>
        <v>2212</v>
      </c>
      <c r="D2273" s="47" t="str">
        <f t="shared" si="154"/>
        <v/>
      </c>
      <c r="E2273" s="526"/>
      <c r="F2273" s="447"/>
      <c r="G2273" s="345"/>
      <c r="H2273" s="447"/>
      <c r="I2273" s="411"/>
      <c r="J2273" s="15" t="s">
        <v>589</v>
      </c>
      <c r="K2273" s="15" t="s">
        <v>589</v>
      </c>
      <c r="L2273" s="408" t="str">
        <f t="shared" si="153"/>
        <v/>
      </c>
      <c r="M2273" s="459" t="str">
        <f t="shared" si="155"/>
        <v/>
      </c>
      <c r="N2273" s="344"/>
      <c r="O2273" s="344"/>
      <c r="P2273" s="82"/>
    </row>
    <row r="2274" spans="3:16" ht="14.25" customHeight="1" x14ac:dyDescent="0.15">
      <c r="C2274" s="362">
        <f t="shared" si="152"/>
        <v>2213</v>
      </c>
      <c r="D2274" s="47" t="str">
        <f t="shared" si="154"/>
        <v/>
      </c>
      <c r="E2274" s="526"/>
      <c r="F2274" s="447"/>
      <c r="G2274" s="345"/>
      <c r="H2274" s="447"/>
      <c r="I2274" s="411"/>
      <c r="J2274" s="15" t="s">
        <v>589</v>
      </c>
      <c r="K2274" s="15" t="s">
        <v>589</v>
      </c>
      <c r="L2274" s="408" t="str">
        <f t="shared" si="153"/>
        <v/>
      </c>
      <c r="M2274" s="459" t="str">
        <f t="shared" si="155"/>
        <v/>
      </c>
      <c r="N2274" s="344"/>
      <c r="O2274" s="344"/>
      <c r="P2274" s="82"/>
    </row>
    <row r="2275" spans="3:16" ht="14.25" customHeight="1" x14ac:dyDescent="0.15">
      <c r="C2275" s="362">
        <f t="shared" si="152"/>
        <v>2214</v>
      </c>
      <c r="D2275" s="47" t="str">
        <f t="shared" si="154"/>
        <v/>
      </c>
      <c r="E2275" s="526"/>
      <c r="F2275" s="447"/>
      <c r="G2275" s="345"/>
      <c r="H2275" s="447"/>
      <c r="I2275" s="411"/>
      <c r="J2275" s="15" t="s">
        <v>589</v>
      </c>
      <c r="K2275" s="15" t="s">
        <v>589</v>
      </c>
      <c r="L2275" s="408" t="str">
        <f t="shared" si="153"/>
        <v/>
      </c>
      <c r="M2275" s="459" t="str">
        <f t="shared" si="155"/>
        <v/>
      </c>
      <c r="N2275" s="344"/>
      <c r="O2275" s="344"/>
      <c r="P2275" s="82"/>
    </row>
    <row r="2276" spans="3:16" ht="14.25" customHeight="1" x14ac:dyDescent="0.15">
      <c r="C2276" s="362">
        <f t="shared" si="152"/>
        <v>2215</v>
      </c>
      <c r="D2276" s="47" t="str">
        <f t="shared" si="154"/>
        <v/>
      </c>
      <c r="E2276" s="526"/>
      <c r="F2276" s="447"/>
      <c r="G2276" s="345"/>
      <c r="H2276" s="447"/>
      <c r="I2276" s="411"/>
      <c r="J2276" s="15" t="s">
        <v>589</v>
      </c>
      <c r="K2276" s="15" t="s">
        <v>589</v>
      </c>
      <c r="L2276" s="408" t="str">
        <f t="shared" si="153"/>
        <v/>
      </c>
      <c r="M2276" s="459" t="str">
        <f t="shared" si="155"/>
        <v/>
      </c>
      <c r="N2276" s="344"/>
      <c r="O2276" s="344"/>
      <c r="P2276" s="82"/>
    </row>
    <row r="2277" spans="3:16" ht="14.25" customHeight="1" x14ac:dyDescent="0.15">
      <c r="C2277" s="362">
        <f t="shared" si="152"/>
        <v>2216</v>
      </c>
      <c r="D2277" s="47" t="str">
        <f t="shared" si="154"/>
        <v/>
      </c>
      <c r="E2277" s="526"/>
      <c r="F2277" s="447"/>
      <c r="G2277" s="345"/>
      <c r="H2277" s="447"/>
      <c r="I2277" s="411"/>
      <c r="J2277" s="15" t="s">
        <v>589</v>
      </c>
      <c r="K2277" s="15" t="s">
        <v>589</v>
      </c>
      <c r="L2277" s="408" t="str">
        <f t="shared" si="153"/>
        <v/>
      </c>
      <c r="M2277" s="459" t="str">
        <f t="shared" si="155"/>
        <v/>
      </c>
      <c r="N2277" s="344"/>
      <c r="O2277" s="344"/>
      <c r="P2277" s="82"/>
    </row>
    <row r="2278" spans="3:16" ht="14.25" customHeight="1" x14ac:dyDescent="0.15">
      <c r="C2278" s="362">
        <f t="shared" si="152"/>
        <v>2217</v>
      </c>
      <c r="D2278" s="47" t="str">
        <f t="shared" si="154"/>
        <v/>
      </c>
      <c r="E2278" s="526"/>
      <c r="F2278" s="447"/>
      <c r="G2278" s="345"/>
      <c r="H2278" s="447"/>
      <c r="I2278" s="411"/>
      <c r="J2278" s="15" t="s">
        <v>589</v>
      </c>
      <c r="K2278" s="15" t="s">
        <v>589</v>
      </c>
      <c r="L2278" s="408" t="str">
        <f t="shared" si="153"/>
        <v/>
      </c>
      <c r="M2278" s="459" t="str">
        <f t="shared" si="155"/>
        <v/>
      </c>
      <c r="N2278" s="344"/>
      <c r="O2278" s="344"/>
      <c r="P2278" s="82"/>
    </row>
    <row r="2279" spans="3:16" ht="14.25" customHeight="1" x14ac:dyDescent="0.15">
      <c r="C2279" s="362">
        <f t="shared" si="152"/>
        <v>2218</v>
      </c>
      <c r="D2279" s="47" t="str">
        <f t="shared" si="154"/>
        <v/>
      </c>
      <c r="E2279" s="526"/>
      <c r="F2279" s="447"/>
      <c r="G2279" s="345"/>
      <c r="H2279" s="447"/>
      <c r="I2279" s="411"/>
      <c r="J2279" s="15" t="s">
        <v>589</v>
      </c>
      <c r="K2279" s="15" t="s">
        <v>589</v>
      </c>
      <c r="L2279" s="408" t="str">
        <f t="shared" si="153"/>
        <v/>
      </c>
      <c r="M2279" s="459" t="str">
        <f t="shared" si="155"/>
        <v/>
      </c>
      <c r="N2279" s="344"/>
      <c r="O2279" s="344"/>
      <c r="P2279" s="82"/>
    </row>
    <row r="2280" spans="3:16" ht="14.25" customHeight="1" x14ac:dyDescent="0.15">
      <c r="C2280" s="362">
        <f t="shared" si="152"/>
        <v>2219</v>
      </c>
      <c r="D2280" s="47" t="str">
        <f t="shared" si="154"/>
        <v/>
      </c>
      <c r="E2280" s="526"/>
      <c r="F2280" s="447"/>
      <c r="G2280" s="345"/>
      <c r="H2280" s="447"/>
      <c r="I2280" s="411"/>
      <c r="J2280" s="15" t="s">
        <v>589</v>
      </c>
      <c r="K2280" s="15" t="s">
        <v>589</v>
      </c>
      <c r="L2280" s="408" t="str">
        <f t="shared" si="153"/>
        <v/>
      </c>
      <c r="M2280" s="459" t="str">
        <f t="shared" si="155"/>
        <v/>
      </c>
      <c r="N2280" s="344"/>
      <c r="O2280" s="344"/>
      <c r="P2280" s="82"/>
    </row>
    <row r="2281" spans="3:16" ht="14.25" customHeight="1" x14ac:dyDescent="0.15">
      <c r="C2281" s="362">
        <f t="shared" si="152"/>
        <v>2220</v>
      </c>
      <c r="D2281" s="47" t="str">
        <f t="shared" si="154"/>
        <v/>
      </c>
      <c r="E2281" s="526"/>
      <c r="F2281" s="447"/>
      <c r="G2281" s="345"/>
      <c r="H2281" s="447"/>
      <c r="I2281" s="411"/>
      <c r="J2281" s="15" t="s">
        <v>589</v>
      </c>
      <c r="K2281" s="15" t="s">
        <v>589</v>
      </c>
      <c r="L2281" s="408" t="str">
        <f t="shared" si="153"/>
        <v/>
      </c>
      <c r="M2281" s="459" t="str">
        <f t="shared" si="155"/>
        <v/>
      </c>
      <c r="N2281" s="344"/>
      <c r="O2281" s="344"/>
      <c r="P2281" s="82"/>
    </row>
    <row r="2282" spans="3:16" ht="14.25" customHeight="1" x14ac:dyDescent="0.15">
      <c r="C2282" s="362">
        <f t="shared" si="152"/>
        <v>2221</v>
      </c>
      <c r="D2282" s="47" t="str">
        <f t="shared" si="154"/>
        <v/>
      </c>
      <c r="E2282" s="526"/>
      <c r="F2282" s="447"/>
      <c r="G2282" s="345"/>
      <c r="H2282" s="447"/>
      <c r="I2282" s="411"/>
      <c r="J2282" s="15" t="s">
        <v>589</v>
      </c>
      <c r="K2282" s="15" t="s">
        <v>589</v>
      </c>
      <c r="L2282" s="408" t="str">
        <f t="shared" si="153"/>
        <v/>
      </c>
      <c r="M2282" s="459" t="str">
        <f t="shared" si="155"/>
        <v/>
      </c>
      <c r="N2282" s="344"/>
      <c r="O2282" s="344"/>
      <c r="P2282" s="82"/>
    </row>
    <row r="2283" spans="3:16" ht="14.25" customHeight="1" x14ac:dyDescent="0.15">
      <c r="C2283" s="362">
        <f t="shared" si="152"/>
        <v>2222</v>
      </c>
      <c r="D2283" s="47" t="str">
        <f t="shared" si="154"/>
        <v/>
      </c>
      <c r="E2283" s="526"/>
      <c r="F2283" s="447"/>
      <c r="G2283" s="345"/>
      <c r="H2283" s="447"/>
      <c r="I2283" s="411"/>
      <c r="J2283" s="15" t="s">
        <v>589</v>
      </c>
      <c r="K2283" s="15" t="s">
        <v>589</v>
      </c>
      <c r="L2283" s="408" t="str">
        <f t="shared" si="153"/>
        <v/>
      </c>
      <c r="M2283" s="459" t="str">
        <f t="shared" si="155"/>
        <v/>
      </c>
      <c r="N2283" s="344"/>
      <c r="O2283" s="344"/>
      <c r="P2283" s="82"/>
    </row>
    <row r="2284" spans="3:16" ht="14.25" customHeight="1" x14ac:dyDescent="0.15">
      <c r="C2284" s="362">
        <f t="shared" si="152"/>
        <v>2223</v>
      </c>
      <c r="D2284" s="47" t="str">
        <f t="shared" si="154"/>
        <v/>
      </c>
      <c r="E2284" s="526"/>
      <c r="F2284" s="447"/>
      <c r="G2284" s="345"/>
      <c r="H2284" s="447"/>
      <c r="I2284" s="411"/>
      <c r="J2284" s="15" t="s">
        <v>589</v>
      </c>
      <c r="K2284" s="15" t="s">
        <v>589</v>
      </c>
      <c r="L2284" s="408" t="str">
        <f t="shared" si="153"/>
        <v/>
      </c>
      <c r="M2284" s="459" t="str">
        <f t="shared" si="155"/>
        <v/>
      </c>
      <c r="N2284" s="344"/>
      <c r="O2284" s="344"/>
      <c r="P2284" s="82"/>
    </row>
    <row r="2285" spans="3:16" ht="14.25" customHeight="1" x14ac:dyDescent="0.15">
      <c r="C2285" s="362">
        <f t="shared" si="152"/>
        <v>2224</v>
      </c>
      <c r="D2285" s="47" t="str">
        <f t="shared" si="154"/>
        <v/>
      </c>
      <c r="E2285" s="526"/>
      <c r="F2285" s="447"/>
      <c r="G2285" s="345"/>
      <c r="H2285" s="447"/>
      <c r="I2285" s="411"/>
      <c r="J2285" s="15" t="s">
        <v>589</v>
      </c>
      <c r="K2285" s="15" t="s">
        <v>589</v>
      </c>
      <c r="L2285" s="408" t="str">
        <f t="shared" si="153"/>
        <v/>
      </c>
      <c r="M2285" s="459" t="str">
        <f t="shared" si="155"/>
        <v/>
      </c>
      <c r="N2285" s="344"/>
      <c r="O2285" s="344"/>
      <c r="P2285" s="82"/>
    </row>
    <row r="2286" spans="3:16" ht="14.25" customHeight="1" x14ac:dyDescent="0.15">
      <c r="C2286" s="362">
        <f t="shared" si="152"/>
        <v>2225</v>
      </c>
      <c r="D2286" s="47" t="str">
        <f t="shared" si="154"/>
        <v/>
      </c>
      <c r="E2286" s="526"/>
      <c r="F2286" s="447"/>
      <c r="G2286" s="345"/>
      <c r="H2286" s="447"/>
      <c r="I2286" s="411"/>
      <c r="J2286" s="15" t="s">
        <v>589</v>
      </c>
      <c r="K2286" s="15" t="s">
        <v>589</v>
      </c>
      <c r="L2286" s="408" t="str">
        <f t="shared" si="153"/>
        <v/>
      </c>
      <c r="M2286" s="459" t="str">
        <f t="shared" si="155"/>
        <v/>
      </c>
      <c r="N2286" s="344"/>
      <c r="O2286" s="344"/>
      <c r="P2286" s="82"/>
    </row>
    <row r="2287" spans="3:16" ht="14.25" customHeight="1" x14ac:dyDescent="0.15">
      <c r="C2287" s="362">
        <f t="shared" si="152"/>
        <v>2226</v>
      </c>
      <c r="D2287" s="47" t="str">
        <f t="shared" si="154"/>
        <v/>
      </c>
      <c r="E2287" s="526"/>
      <c r="F2287" s="447"/>
      <c r="G2287" s="345"/>
      <c r="H2287" s="447"/>
      <c r="I2287" s="411"/>
      <c r="J2287" s="15" t="s">
        <v>589</v>
      </c>
      <c r="K2287" s="15" t="s">
        <v>589</v>
      </c>
      <c r="L2287" s="408" t="str">
        <f t="shared" si="153"/>
        <v/>
      </c>
      <c r="M2287" s="459" t="str">
        <f t="shared" si="155"/>
        <v/>
      </c>
      <c r="N2287" s="344"/>
      <c r="O2287" s="344"/>
      <c r="P2287" s="82"/>
    </row>
    <row r="2288" spans="3:16" ht="14.25" customHeight="1" x14ac:dyDescent="0.15">
      <c r="C2288" s="362">
        <f t="shared" si="152"/>
        <v>2227</v>
      </c>
      <c r="D2288" s="47" t="str">
        <f t="shared" si="154"/>
        <v/>
      </c>
      <c r="E2288" s="526"/>
      <c r="F2288" s="447"/>
      <c r="G2288" s="345"/>
      <c r="H2288" s="447"/>
      <c r="I2288" s="411"/>
      <c r="J2288" s="15" t="s">
        <v>589</v>
      </c>
      <c r="K2288" s="15" t="s">
        <v>589</v>
      </c>
      <c r="L2288" s="408" t="str">
        <f t="shared" si="153"/>
        <v/>
      </c>
      <c r="M2288" s="459" t="str">
        <f t="shared" si="155"/>
        <v/>
      </c>
      <c r="N2288" s="344"/>
      <c r="O2288" s="344"/>
      <c r="P2288" s="82"/>
    </row>
    <row r="2289" spans="3:16" ht="14.25" customHeight="1" x14ac:dyDescent="0.15">
      <c r="C2289" s="362">
        <f t="shared" si="152"/>
        <v>2228</v>
      </c>
      <c r="D2289" s="47" t="str">
        <f t="shared" si="154"/>
        <v/>
      </c>
      <c r="E2289" s="526"/>
      <c r="F2289" s="447"/>
      <c r="G2289" s="345"/>
      <c r="H2289" s="447"/>
      <c r="I2289" s="411"/>
      <c r="J2289" s="15" t="s">
        <v>589</v>
      </c>
      <c r="K2289" s="15" t="s">
        <v>589</v>
      </c>
      <c r="L2289" s="408" t="str">
        <f t="shared" si="153"/>
        <v/>
      </c>
      <c r="M2289" s="459" t="str">
        <f t="shared" si="155"/>
        <v/>
      </c>
      <c r="N2289" s="344"/>
      <c r="O2289" s="344"/>
      <c r="P2289" s="82"/>
    </row>
    <row r="2290" spans="3:16" ht="14.25" customHeight="1" x14ac:dyDescent="0.15">
      <c r="C2290" s="362">
        <f t="shared" si="152"/>
        <v>2229</v>
      </c>
      <c r="D2290" s="47" t="str">
        <f t="shared" si="154"/>
        <v/>
      </c>
      <c r="E2290" s="526"/>
      <c r="F2290" s="447"/>
      <c r="G2290" s="345"/>
      <c r="H2290" s="447"/>
      <c r="I2290" s="411"/>
      <c r="J2290" s="15" t="s">
        <v>589</v>
      </c>
      <c r="K2290" s="15" t="s">
        <v>589</v>
      </c>
      <c r="L2290" s="408" t="str">
        <f t="shared" si="153"/>
        <v/>
      </c>
      <c r="M2290" s="459" t="str">
        <f t="shared" si="155"/>
        <v/>
      </c>
      <c r="N2290" s="344"/>
      <c r="O2290" s="344"/>
      <c r="P2290" s="82"/>
    </row>
    <row r="2291" spans="3:16" ht="14.25" customHeight="1" x14ac:dyDescent="0.15">
      <c r="C2291" s="362">
        <f t="shared" si="152"/>
        <v>2230</v>
      </c>
      <c r="D2291" s="47" t="str">
        <f t="shared" si="154"/>
        <v/>
      </c>
      <c r="E2291" s="526"/>
      <c r="F2291" s="447"/>
      <c r="G2291" s="345"/>
      <c r="H2291" s="447"/>
      <c r="I2291" s="411"/>
      <c r="J2291" s="15" t="s">
        <v>589</v>
      </c>
      <c r="K2291" s="15" t="s">
        <v>589</v>
      </c>
      <c r="L2291" s="408" t="str">
        <f t="shared" si="153"/>
        <v/>
      </c>
      <c r="M2291" s="459" t="str">
        <f t="shared" si="155"/>
        <v/>
      </c>
      <c r="N2291" s="344"/>
      <c r="O2291" s="344"/>
      <c r="P2291" s="82"/>
    </row>
    <row r="2292" spans="3:16" ht="14.25" customHeight="1" x14ac:dyDescent="0.15">
      <c r="C2292" s="362">
        <f t="shared" si="152"/>
        <v>2231</v>
      </c>
      <c r="D2292" s="47" t="str">
        <f t="shared" si="154"/>
        <v/>
      </c>
      <c r="E2292" s="526"/>
      <c r="F2292" s="447"/>
      <c r="G2292" s="345"/>
      <c r="H2292" s="447"/>
      <c r="I2292" s="411"/>
      <c r="J2292" s="15" t="s">
        <v>589</v>
      </c>
      <c r="K2292" s="15" t="s">
        <v>589</v>
      </c>
      <c r="L2292" s="408" t="str">
        <f t="shared" si="153"/>
        <v/>
      </c>
      <c r="M2292" s="459" t="str">
        <f t="shared" si="155"/>
        <v/>
      </c>
      <c r="N2292" s="344"/>
      <c r="O2292" s="344"/>
      <c r="P2292" s="82"/>
    </row>
    <row r="2293" spans="3:16" ht="14.25" customHeight="1" x14ac:dyDescent="0.15">
      <c r="C2293" s="362">
        <f t="shared" si="152"/>
        <v>2232</v>
      </c>
      <c r="D2293" s="47" t="str">
        <f t="shared" si="154"/>
        <v/>
      </c>
      <c r="E2293" s="526"/>
      <c r="F2293" s="447"/>
      <c r="G2293" s="345"/>
      <c r="H2293" s="447"/>
      <c r="I2293" s="411"/>
      <c r="J2293" s="15" t="s">
        <v>589</v>
      </c>
      <c r="K2293" s="15" t="s">
        <v>589</v>
      </c>
      <c r="L2293" s="408" t="str">
        <f t="shared" si="153"/>
        <v/>
      </c>
      <c r="M2293" s="459" t="str">
        <f t="shared" si="155"/>
        <v/>
      </c>
      <c r="N2293" s="344"/>
      <c r="O2293" s="344"/>
      <c r="P2293" s="82"/>
    </row>
    <row r="2294" spans="3:16" ht="14.25" customHeight="1" x14ac:dyDescent="0.15">
      <c r="C2294" s="362">
        <f t="shared" si="152"/>
        <v>2233</v>
      </c>
      <c r="D2294" s="47" t="str">
        <f t="shared" si="154"/>
        <v/>
      </c>
      <c r="E2294" s="526"/>
      <c r="F2294" s="447"/>
      <c r="G2294" s="345"/>
      <c r="H2294" s="447"/>
      <c r="I2294" s="411"/>
      <c r="J2294" s="15" t="s">
        <v>589</v>
      </c>
      <c r="K2294" s="15" t="s">
        <v>589</v>
      </c>
      <c r="L2294" s="408" t="str">
        <f t="shared" si="153"/>
        <v/>
      </c>
      <c r="M2294" s="459" t="str">
        <f t="shared" si="155"/>
        <v/>
      </c>
      <c r="N2294" s="344"/>
      <c r="O2294" s="344"/>
      <c r="P2294" s="82"/>
    </row>
    <row r="2295" spans="3:16" ht="14.25" customHeight="1" x14ac:dyDescent="0.15">
      <c r="C2295" s="362">
        <f t="shared" si="152"/>
        <v>2234</v>
      </c>
      <c r="D2295" s="47" t="str">
        <f t="shared" ref="D2295:D2322" si="156">IF(E2295="","",IF(E2295&lt;=$W$2,"○",""))</f>
        <v/>
      </c>
      <c r="E2295" s="526"/>
      <c r="F2295" s="447"/>
      <c r="G2295" s="345"/>
      <c r="H2295" s="447"/>
      <c r="I2295" s="411"/>
      <c r="J2295" s="15" t="s">
        <v>589</v>
      </c>
      <c r="K2295" s="15" t="s">
        <v>589</v>
      </c>
      <c r="L2295" s="408" t="str">
        <f t="shared" ref="L2295:L2338" si="157">IF(K2295="","",J2295*K2295)</f>
        <v/>
      </c>
      <c r="M2295" s="459" t="str">
        <f t="shared" ref="M2295:M2322" si="158">IF(I2295="","",IF(HLOOKUP(I2295,$U$5:$AI$7,2,FALSE)&gt;=0.8,"○",""))</f>
        <v/>
      </c>
      <c r="N2295" s="344"/>
      <c r="O2295" s="344"/>
      <c r="P2295" s="82"/>
    </row>
    <row r="2296" spans="3:16" ht="14.25" customHeight="1" x14ac:dyDescent="0.15">
      <c r="C2296" s="362">
        <f t="shared" si="152"/>
        <v>2235</v>
      </c>
      <c r="D2296" s="47" t="str">
        <f t="shared" si="156"/>
        <v/>
      </c>
      <c r="E2296" s="526"/>
      <c r="F2296" s="447"/>
      <c r="G2296" s="345"/>
      <c r="H2296" s="447"/>
      <c r="I2296" s="411"/>
      <c r="J2296" s="15" t="s">
        <v>589</v>
      </c>
      <c r="K2296" s="15" t="s">
        <v>589</v>
      </c>
      <c r="L2296" s="408" t="str">
        <f t="shared" si="157"/>
        <v/>
      </c>
      <c r="M2296" s="459" t="str">
        <f t="shared" si="158"/>
        <v/>
      </c>
      <c r="N2296" s="344"/>
      <c r="O2296" s="344"/>
      <c r="P2296" s="82"/>
    </row>
    <row r="2297" spans="3:16" ht="14.25" customHeight="1" x14ac:dyDescent="0.15">
      <c r="C2297" s="362">
        <f t="shared" si="152"/>
        <v>2236</v>
      </c>
      <c r="D2297" s="47" t="str">
        <f t="shared" si="156"/>
        <v/>
      </c>
      <c r="E2297" s="526"/>
      <c r="F2297" s="447"/>
      <c r="G2297" s="345"/>
      <c r="H2297" s="447"/>
      <c r="I2297" s="411"/>
      <c r="J2297" s="15" t="s">
        <v>589</v>
      </c>
      <c r="K2297" s="15" t="s">
        <v>589</v>
      </c>
      <c r="L2297" s="408" t="str">
        <f t="shared" si="157"/>
        <v/>
      </c>
      <c r="M2297" s="459" t="str">
        <f t="shared" si="158"/>
        <v/>
      </c>
      <c r="N2297" s="344"/>
      <c r="O2297" s="344"/>
      <c r="P2297" s="82"/>
    </row>
    <row r="2298" spans="3:16" ht="14.25" customHeight="1" x14ac:dyDescent="0.15">
      <c r="C2298" s="362">
        <f t="shared" si="152"/>
        <v>2237</v>
      </c>
      <c r="D2298" s="47" t="str">
        <f t="shared" si="156"/>
        <v/>
      </c>
      <c r="E2298" s="526"/>
      <c r="F2298" s="447"/>
      <c r="G2298" s="345"/>
      <c r="H2298" s="447"/>
      <c r="I2298" s="411"/>
      <c r="J2298" s="15" t="s">
        <v>589</v>
      </c>
      <c r="K2298" s="15" t="s">
        <v>589</v>
      </c>
      <c r="L2298" s="408" t="str">
        <f t="shared" si="157"/>
        <v/>
      </c>
      <c r="M2298" s="459" t="str">
        <f t="shared" si="158"/>
        <v/>
      </c>
      <c r="N2298" s="344"/>
      <c r="O2298" s="344"/>
      <c r="P2298" s="82"/>
    </row>
    <row r="2299" spans="3:16" ht="14.25" customHeight="1" x14ac:dyDescent="0.15">
      <c r="C2299" s="362">
        <f t="shared" si="152"/>
        <v>2238</v>
      </c>
      <c r="D2299" s="47" t="str">
        <f t="shared" si="156"/>
        <v/>
      </c>
      <c r="E2299" s="526"/>
      <c r="F2299" s="447"/>
      <c r="G2299" s="345"/>
      <c r="H2299" s="447"/>
      <c r="I2299" s="411"/>
      <c r="J2299" s="15" t="s">
        <v>589</v>
      </c>
      <c r="K2299" s="15" t="s">
        <v>589</v>
      </c>
      <c r="L2299" s="408" t="str">
        <f t="shared" si="157"/>
        <v/>
      </c>
      <c r="M2299" s="459" t="str">
        <f t="shared" si="158"/>
        <v/>
      </c>
      <c r="N2299" s="344"/>
      <c r="O2299" s="344"/>
      <c r="P2299" s="82"/>
    </row>
    <row r="2300" spans="3:16" ht="14.25" customHeight="1" x14ac:dyDescent="0.15">
      <c r="C2300" s="362">
        <f t="shared" si="152"/>
        <v>2239</v>
      </c>
      <c r="D2300" s="47" t="str">
        <f t="shared" si="156"/>
        <v/>
      </c>
      <c r="E2300" s="526"/>
      <c r="F2300" s="447"/>
      <c r="G2300" s="345"/>
      <c r="H2300" s="447"/>
      <c r="I2300" s="411"/>
      <c r="J2300" s="15" t="s">
        <v>589</v>
      </c>
      <c r="K2300" s="15" t="s">
        <v>589</v>
      </c>
      <c r="L2300" s="408" t="str">
        <f t="shared" si="157"/>
        <v/>
      </c>
      <c r="M2300" s="459" t="str">
        <f t="shared" si="158"/>
        <v/>
      </c>
      <c r="N2300" s="344"/>
      <c r="O2300" s="344"/>
      <c r="P2300" s="82"/>
    </row>
    <row r="2301" spans="3:16" ht="14.25" customHeight="1" x14ac:dyDescent="0.15">
      <c r="C2301" s="362">
        <f t="shared" si="152"/>
        <v>2240</v>
      </c>
      <c r="D2301" s="47" t="str">
        <f t="shared" si="156"/>
        <v/>
      </c>
      <c r="E2301" s="526"/>
      <c r="F2301" s="447"/>
      <c r="G2301" s="345"/>
      <c r="H2301" s="447"/>
      <c r="I2301" s="411"/>
      <c r="J2301" s="15" t="s">
        <v>589</v>
      </c>
      <c r="K2301" s="15" t="s">
        <v>589</v>
      </c>
      <c r="L2301" s="408" t="str">
        <f t="shared" si="157"/>
        <v/>
      </c>
      <c r="M2301" s="459" t="str">
        <f t="shared" si="158"/>
        <v/>
      </c>
      <c r="N2301" s="344"/>
      <c r="O2301" s="344"/>
      <c r="P2301" s="82"/>
    </row>
    <row r="2302" spans="3:16" ht="14.25" customHeight="1" x14ac:dyDescent="0.15">
      <c r="C2302" s="362">
        <f t="shared" si="152"/>
        <v>2241</v>
      </c>
      <c r="D2302" s="47" t="str">
        <f t="shared" si="156"/>
        <v/>
      </c>
      <c r="E2302" s="526"/>
      <c r="F2302" s="447"/>
      <c r="G2302" s="345"/>
      <c r="H2302" s="447"/>
      <c r="I2302" s="411"/>
      <c r="J2302" s="15" t="s">
        <v>589</v>
      </c>
      <c r="K2302" s="15" t="s">
        <v>589</v>
      </c>
      <c r="L2302" s="408" t="str">
        <f t="shared" si="157"/>
        <v/>
      </c>
      <c r="M2302" s="459" t="str">
        <f t="shared" si="158"/>
        <v/>
      </c>
      <c r="N2302" s="344"/>
      <c r="O2302" s="344"/>
      <c r="P2302" s="82"/>
    </row>
    <row r="2303" spans="3:16" ht="14.25" customHeight="1" x14ac:dyDescent="0.15">
      <c r="C2303" s="362">
        <f t="shared" ref="C2303:C2366" si="159">C2302+1</f>
        <v>2242</v>
      </c>
      <c r="D2303" s="47" t="str">
        <f t="shared" si="156"/>
        <v/>
      </c>
      <c r="E2303" s="526"/>
      <c r="F2303" s="447"/>
      <c r="G2303" s="345"/>
      <c r="H2303" s="447"/>
      <c r="I2303" s="411"/>
      <c r="J2303" s="15" t="s">
        <v>589</v>
      </c>
      <c r="K2303" s="15" t="s">
        <v>589</v>
      </c>
      <c r="L2303" s="408" t="str">
        <f t="shared" si="157"/>
        <v/>
      </c>
      <c r="M2303" s="459" t="str">
        <f t="shared" si="158"/>
        <v/>
      </c>
      <c r="N2303" s="344"/>
      <c r="O2303" s="344"/>
      <c r="P2303" s="82"/>
    </row>
    <row r="2304" spans="3:16" ht="14.25" customHeight="1" x14ac:dyDescent="0.15">
      <c r="C2304" s="362">
        <f t="shared" si="159"/>
        <v>2243</v>
      </c>
      <c r="D2304" s="47" t="str">
        <f t="shared" si="156"/>
        <v/>
      </c>
      <c r="E2304" s="526"/>
      <c r="F2304" s="447"/>
      <c r="G2304" s="345"/>
      <c r="H2304" s="447"/>
      <c r="I2304" s="411"/>
      <c r="J2304" s="15" t="s">
        <v>589</v>
      </c>
      <c r="K2304" s="15" t="s">
        <v>589</v>
      </c>
      <c r="L2304" s="408" t="str">
        <f t="shared" si="157"/>
        <v/>
      </c>
      <c r="M2304" s="459" t="str">
        <f t="shared" si="158"/>
        <v/>
      </c>
      <c r="N2304" s="344"/>
      <c r="O2304" s="344"/>
      <c r="P2304" s="82"/>
    </row>
    <row r="2305" spans="3:16" ht="14.25" customHeight="1" x14ac:dyDescent="0.15">
      <c r="C2305" s="362">
        <f t="shared" si="159"/>
        <v>2244</v>
      </c>
      <c r="D2305" s="47" t="str">
        <f t="shared" si="156"/>
        <v/>
      </c>
      <c r="E2305" s="526"/>
      <c r="F2305" s="447"/>
      <c r="G2305" s="345"/>
      <c r="H2305" s="447"/>
      <c r="I2305" s="411"/>
      <c r="J2305" s="15" t="s">
        <v>589</v>
      </c>
      <c r="K2305" s="15" t="s">
        <v>589</v>
      </c>
      <c r="L2305" s="408" t="str">
        <f t="shared" si="157"/>
        <v/>
      </c>
      <c r="M2305" s="459" t="str">
        <f t="shared" si="158"/>
        <v/>
      </c>
      <c r="N2305" s="344"/>
      <c r="O2305" s="344"/>
      <c r="P2305" s="82"/>
    </row>
    <row r="2306" spans="3:16" ht="14.25" customHeight="1" x14ac:dyDescent="0.15">
      <c r="C2306" s="362">
        <f t="shared" si="159"/>
        <v>2245</v>
      </c>
      <c r="D2306" s="47" t="str">
        <f t="shared" si="156"/>
        <v/>
      </c>
      <c r="E2306" s="526"/>
      <c r="F2306" s="447"/>
      <c r="G2306" s="345"/>
      <c r="H2306" s="447"/>
      <c r="I2306" s="411"/>
      <c r="J2306" s="15" t="s">
        <v>589</v>
      </c>
      <c r="K2306" s="15" t="s">
        <v>589</v>
      </c>
      <c r="L2306" s="408" t="str">
        <f t="shared" si="157"/>
        <v/>
      </c>
      <c r="M2306" s="459" t="str">
        <f t="shared" si="158"/>
        <v/>
      </c>
      <c r="N2306" s="344"/>
      <c r="O2306" s="344"/>
      <c r="P2306" s="82"/>
    </row>
    <row r="2307" spans="3:16" ht="14.25" customHeight="1" x14ac:dyDescent="0.15">
      <c r="C2307" s="362">
        <f t="shared" si="159"/>
        <v>2246</v>
      </c>
      <c r="D2307" s="47" t="str">
        <f t="shared" si="156"/>
        <v/>
      </c>
      <c r="E2307" s="526"/>
      <c r="F2307" s="447"/>
      <c r="G2307" s="345"/>
      <c r="H2307" s="447"/>
      <c r="I2307" s="411"/>
      <c r="J2307" s="15" t="s">
        <v>589</v>
      </c>
      <c r="K2307" s="15" t="s">
        <v>589</v>
      </c>
      <c r="L2307" s="408" t="str">
        <f t="shared" si="157"/>
        <v/>
      </c>
      <c r="M2307" s="459" t="str">
        <f t="shared" si="158"/>
        <v/>
      </c>
      <c r="N2307" s="344"/>
      <c r="O2307" s="344"/>
      <c r="P2307" s="82"/>
    </row>
    <row r="2308" spans="3:16" ht="14.25" customHeight="1" x14ac:dyDescent="0.15">
      <c r="C2308" s="362">
        <f t="shared" si="159"/>
        <v>2247</v>
      </c>
      <c r="D2308" s="47" t="str">
        <f t="shared" si="156"/>
        <v/>
      </c>
      <c r="E2308" s="526"/>
      <c r="F2308" s="447"/>
      <c r="G2308" s="345"/>
      <c r="H2308" s="447"/>
      <c r="I2308" s="411"/>
      <c r="J2308" s="15" t="s">
        <v>589</v>
      </c>
      <c r="K2308" s="15" t="s">
        <v>589</v>
      </c>
      <c r="L2308" s="408" t="str">
        <f t="shared" si="157"/>
        <v/>
      </c>
      <c r="M2308" s="459" t="str">
        <f t="shared" si="158"/>
        <v/>
      </c>
      <c r="N2308" s="344"/>
      <c r="O2308" s="344"/>
      <c r="P2308" s="82"/>
    </row>
    <row r="2309" spans="3:16" ht="14.25" customHeight="1" x14ac:dyDescent="0.15">
      <c r="C2309" s="362">
        <f t="shared" si="159"/>
        <v>2248</v>
      </c>
      <c r="D2309" s="47" t="str">
        <f t="shared" si="156"/>
        <v/>
      </c>
      <c r="E2309" s="526"/>
      <c r="F2309" s="447"/>
      <c r="G2309" s="345"/>
      <c r="H2309" s="447"/>
      <c r="I2309" s="411"/>
      <c r="J2309" s="15" t="s">
        <v>589</v>
      </c>
      <c r="K2309" s="15" t="s">
        <v>589</v>
      </c>
      <c r="L2309" s="408" t="str">
        <f t="shared" si="157"/>
        <v/>
      </c>
      <c r="M2309" s="459" t="str">
        <f t="shared" si="158"/>
        <v/>
      </c>
      <c r="N2309" s="344"/>
      <c r="O2309" s="344"/>
      <c r="P2309" s="82"/>
    </row>
    <row r="2310" spans="3:16" ht="14.25" customHeight="1" x14ac:dyDescent="0.15">
      <c r="C2310" s="362">
        <f t="shared" si="159"/>
        <v>2249</v>
      </c>
      <c r="D2310" s="47" t="str">
        <f t="shared" si="156"/>
        <v/>
      </c>
      <c r="E2310" s="526"/>
      <c r="F2310" s="447"/>
      <c r="G2310" s="345"/>
      <c r="H2310" s="447"/>
      <c r="I2310" s="411"/>
      <c r="J2310" s="15" t="s">
        <v>589</v>
      </c>
      <c r="K2310" s="15" t="s">
        <v>589</v>
      </c>
      <c r="L2310" s="408" t="str">
        <f t="shared" si="157"/>
        <v/>
      </c>
      <c r="M2310" s="459" t="str">
        <f t="shared" si="158"/>
        <v/>
      </c>
      <c r="N2310" s="344"/>
      <c r="O2310" s="344"/>
      <c r="P2310" s="82"/>
    </row>
    <row r="2311" spans="3:16" ht="14.25" customHeight="1" x14ac:dyDescent="0.15">
      <c r="C2311" s="362">
        <f t="shared" si="159"/>
        <v>2250</v>
      </c>
      <c r="D2311" s="47" t="str">
        <f t="shared" si="156"/>
        <v/>
      </c>
      <c r="E2311" s="526"/>
      <c r="F2311" s="447"/>
      <c r="G2311" s="345"/>
      <c r="H2311" s="447"/>
      <c r="I2311" s="411"/>
      <c r="J2311" s="15" t="s">
        <v>589</v>
      </c>
      <c r="K2311" s="15" t="s">
        <v>589</v>
      </c>
      <c r="L2311" s="408" t="str">
        <f t="shared" si="157"/>
        <v/>
      </c>
      <c r="M2311" s="459" t="str">
        <f t="shared" si="158"/>
        <v/>
      </c>
      <c r="N2311" s="344"/>
      <c r="O2311" s="344"/>
      <c r="P2311" s="82"/>
    </row>
    <row r="2312" spans="3:16" ht="14.25" customHeight="1" x14ac:dyDescent="0.15">
      <c r="C2312" s="362">
        <f t="shared" si="159"/>
        <v>2251</v>
      </c>
      <c r="D2312" s="47" t="str">
        <f t="shared" si="156"/>
        <v/>
      </c>
      <c r="E2312" s="526"/>
      <c r="F2312" s="447"/>
      <c r="G2312" s="345"/>
      <c r="H2312" s="447"/>
      <c r="I2312" s="411"/>
      <c r="J2312" s="15" t="s">
        <v>589</v>
      </c>
      <c r="K2312" s="15" t="s">
        <v>589</v>
      </c>
      <c r="L2312" s="408" t="str">
        <f t="shared" si="157"/>
        <v/>
      </c>
      <c r="M2312" s="459" t="str">
        <f t="shared" si="158"/>
        <v/>
      </c>
      <c r="N2312" s="344"/>
      <c r="O2312" s="344"/>
      <c r="P2312" s="82"/>
    </row>
    <row r="2313" spans="3:16" ht="14.25" customHeight="1" x14ac:dyDescent="0.15">
      <c r="C2313" s="362">
        <f t="shared" si="159"/>
        <v>2252</v>
      </c>
      <c r="D2313" s="47" t="str">
        <f t="shared" si="156"/>
        <v/>
      </c>
      <c r="E2313" s="526"/>
      <c r="F2313" s="447"/>
      <c r="G2313" s="345"/>
      <c r="H2313" s="447"/>
      <c r="I2313" s="411"/>
      <c r="J2313" s="15" t="s">
        <v>589</v>
      </c>
      <c r="K2313" s="15" t="s">
        <v>589</v>
      </c>
      <c r="L2313" s="408" t="str">
        <f t="shared" si="157"/>
        <v/>
      </c>
      <c r="M2313" s="459" t="str">
        <f t="shared" si="158"/>
        <v/>
      </c>
      <c r="N2313" s="344"/>
      <c r="O2313" s="344"/>
      <c r="P2313" s="82"/>
    </row>
    <row r="2314" spans="3:16" ht="14.25" customHeight="1" x14ac:dyDescent="0.15">
      <c r="C2314" s="362">
        <f t="shared" si="159"/>
        <v>2253</v>
      </c>
      <c r="D2314" s="47" t="str">
        <f t="shared" si="156"/>
        <v/>
      </c>
      <c r="E2314" s="526"/>
      <c r="F2314" s="447"/>
      <c r="G2314" s="345"/>
      <c r="H2314" s="447"/>
      <c r="I2314" s="411"/>
      <c r="J2314" s="15" t="s">
        <v>589</v>
      </c>
      <c r="K2314" s="15" t="s">
        <v>589</v>
      </c>
      <c r="L2314" s="408" t="str">
        <f t="shared" si="157"/>
        <v/>
      </c>
      <c r="M2314" s="459" t="str">
        <f t="shared" si="158"/>
        <v/>
      </c>
      <c r="N2314" s="344"/>
      <c r="O2314" s="344"/>
      <c r="P2314" s="82"/>
    </row>
    <row r="2315" spans="3:16" ht="14.25" customHeight="1" x14ac:dyDescent="0.15">
      <c r="C2315" s="362">
        <f t="shared" si="159"/>
        <v>2254</v>
      </c>
      <c r="D2315" s="47" t="str">
        <f t="shared" si="156"/>
        <v/>
      </c>
      <c r="E2315" s="526"/>
      <c r="F2315" s="447"/>
      <c r="G2315" s="345"/>
      <c r="H2315" s="447"/>
      <c r="I2315" s="411"/>
      <c r="J2315" s="15" t="s">
        <v>589</v>
      </c>
      <c r="K2315" s="15" t="s">
        <v>589</v>
      </c>
      <c r="L2315" s="408" t="str">
        <f t="shared" si="157"/>
        <v/>
      </c>
      <c r="M2315" s="459" t="str">
        <f t="shared" si="158"/>
        <v/>
      </c>
      <c r="N2315" s="344"/>
      <c r="O2315" s="344"/>
      <c r="P2315" s="82"/>
    </row>
    <row r="2316" spans="3:16" ht="14.25" customHeight="1" x14ac:dyDescent="0.15">
      <c r="C2316" s="362">
        <f t="shared" si="159"/>
        <v>2255</v>
      </c>
      <c r="D2316" s="47" t="str">
        <f t="shared" si="156"/>
        <v/>
      </c>
      <c r="E2316" s="526"/>
      <c r="F2316" s="447"/>
      <c r="G2316" s="345"/>
      <c r="H2316" s="447"/>
      <c r="I2316" s="411"/>
      <c r="J2316" s="15" t="s">
        <v>589</v>
      </c>
      <c r="K2316" s="15" t="s">
        <v>589</v>
      </c>
      <c r="L2316" s="408" t="str">
        <f t="shared" si="157"/>
        <v/>
      </c>
      <c r="M2316" s="459" t="str">
        <f t="shared" si="158"/>
        <v/>
      </c>
      <c r="N2316" s="344"/>
      <c r="O2316" s="344"/>
      <c r="P2316" s="82"/>
    </row>
    <row r="2317" spans="3:16" ht="14.25" customHeight="1" x14ac:dyDescent="0.15">
      <c r="C2317" s="362">
        <f t="shared" si="159"/>
        <v>2256</v>
      </c>
      <c r="D2317" s="47" t="str">
        <f t="shared" si="156"/>
        <v/>
      </c>
      <c r="E2317" s="526"/>
      <c r="F2317" s="447"/>
      <c r="G2317" s="345"/>
      <c r="H2317" s="447"/>
      <c r="I2317" s="411"/>
      <c r="J2317" s="15" t="s">
        <v>589</v>
      </c>
      <c r="K2317" s="15" t="s">
        <v>589</v>
      </c>
      <c r="L2317" s="408" t="str">
        <f t="shared" si="157"/>
        <v/>
      </c>
      <c r="M2317" s="459" t="str">
        <f t="shared" si="158"/>
        <v/>
      </c>
      <c r="N2317" s="344"/>
      <c r="O2317" s="344"/>
      <c r="P2317" s="82"/>
    </row>
    <row r="2318" spans="3:16" ht="14.25" customHeight="1" x14ac:dyDescent="0.15">
      <c r="C2318" s="362">
        <f t="shared" si="159"/>
        <v>2257</v>
      </c>
      <c r="D2318" s="47" t="str">
        <f t="shared" si="156"/>
        <v/>
      </c>
      <c r="E2318" s="526"/>
      <c r="F2318" s="447"/>
      <c r="G2318" s="345"/>
      <c r="H2318" s="447"/>
      <c r="I2318" s="411"/>
      <c r="J2318" s="15" t="s">
        <v>589</v>
      </c>
      <c r="K2318" s="15" t="s">
        <v>589</v>
      </c>
      <c r="L2318" s="408" t="str">
        <f t="shared" si="157"/>
        <v/>
      </c>
      <c r="M2318" s="459" t="str">
        <f t="shared" si="158"/>
        <v/>
      </c>
      <c r="N2318" s="344"/>
      <c r="O2318" s="344"/>
      <c r="P2318" s="82"/>
    </row>
    <row r="2319" spans="3:16" ht="14.25" customHeight="1" x14ac:dyDescent="0.15">
      <c r="C2319" s="362">
        <f t="shared" si="159"/>
        <v>2258</v>
      </c>
      <c r="D2319" s="47" t="str">
        <f t="shared" si="156"/>
        <v/>
      </c>
      <c r="E2319" s="526"/>
      <c r="F2319" s="447"/>
      <c r="G2319" s="345"/>
      <c r="H2319" s="447"/>
      <c r="I2319" s="411"/>
      <c r="J2319" s="15" t="s">
        <v>589</v>
      </c>
      <c r="K2319" s="15" t="s">
        <v>589</v>
      </c>
      <c r="L2319" s="408" t="str">
        <f t="shared" si="157"/>
        <v/>
      </c>
      <c r="M2319" s="459" t="str">
        <f t="shared" si="158"/>
        <v/>
      </c>
      <c r="N2319" s="344"/>
      <c r="O2319" s="344"/>
      <c r="P2319" s="82"/>
    </row>
    <row r="2320" spans="3:16" ht="14.25" customHeight="1" x14ac:dyDescent="0.15">
      <c r="C2320" s="362">
        <f t="shared" si="159"/>
        <v>2259</v>
      </c>
      <c r="D2320" s="47" t="str">
        <f t="shared" si="156"/>
        <v/>
      </c>
      <c r="E2320" s="526"/>
      <c r="F2320" s="447"/>
      <c r="G2320" s="345"/>
      <c r="H2320" s="447"/>
      <c r="I2320" s="411"/>
      <c r="J2320" s="15" t="s">
        <v>589</v>
      </c>
      <c r="K2320" s="15" t="s">
        <v>589</v>
      </c>
      <c r="L2320" s="408" t="str">
        <f t="shared" si="157"/>
        <v/>
      </c>
      <c r="M2320" s="459" t="str">
        <f t="shared" si="158"/>
        <v/>
      </c>
      <c r="N2320" s="344"/>
      <c r="O2320" s="344"/>
      <c r="P2320" s="82"/>
    </row>
    <row r="2321" spans="3:16" ht="14.25" customHeight="1" x14ac:dyDescent="0.15">
      <c r="C2321" s="362">
        <f t="shared" si="159"/>
        <v>2260</v>
      </c>
      <c r="D2321" s="47" t="str">
        <f t="shared" si="156"/>
        <v/>
      </c>
      <c r="E2321" s="526"/>
      <c r="F2321" s="447"/>
      <c r="G2321" s="345"/>
      <c r="H2321" s="447"/>
      <c r="I2321" s="411"/>
      <c r="J2321" s="15" t="s">
        <v>589</v>
      </c>
      <c r="K2321" s="15" t="s">
        <v>589</v>
      </c>
      <c r="L2321" s="408" t="str">
        <f t="shared" si="157"/>
        <v/>
      </c>
      <c r="M2321" s="459" t="str">
        <f t="shared" si="158"/>
        <v/>
      </c>
      <c r="N2321" s="344"/>
      <c r="O2321" s="344"/>
      <c r="P2321" s="82"/>
    </row>
    <row r="2322" spans="3:16" ht="14.25" customHeight="1" x14ac:dyDescent="0.15">
      <c r="C2322" s="362">
        <f t="shared" si="159"/>
        <v>2261</v>
      </c>
      <c r="D2322" s="47" t="str">
        <f t="shared" si="156"/>
        <v/>
      </c>
      <c r="E2322" s="526"/>
      <c r="F2322" s="447"/>
      <c r="G2322" s="345"/>
      <c r="H2322" s="447"/>
      <c r="I2322" s="411"/>
      <c r="J2322" s="15" t="s">
        <v>589</v>
      </c>
      <c r="K2322" s="15" t="s">
        <v>589</v>
      </c>
      <c r="L2322" s="408" t="str">
        <f t="shared" si="157"/>
        <v/>
      </c>
      <c r="M2322" s="459" t="str">
        <f t="shared" si="158"/>
        <v/>
      </c>
      <c r="N2322" s="344"/>
      <c r="O2322" s="344"/>
      <c r="P2322" s="82"/>
    </row>
    <row r="2323" spans="3:16" ht="14.25" customHeight="1" x14ac:dyDescent="0.15">
      <c r="C2323" s="362">
        <f t="shared" si="159"/>
        <v>2262</v>
      </c>
      <c r="D2323" s="47" t="str">
        <f t="shared" ref="D2323:D2386" si="160">IF(E2323="","",IF(E2323&lt;=$W$2,"○",""))</f>
        <v/>
      </c>
      <c r="E2323" s="526"/>
      <c r="F2323" s="447"/>
      <c r="G2323" s="345"/>
      <c r="H2323" s="447"/>
      <c r="I2323" s="411"/>
      <c r="J2323" s="15" t="s">
        <v>589</v>
      </c>
      <c r="K2323" s="15" t="s">
        <v>589</v>
      </c>
      <c r="L2323" s="408" t="str">
        <f t="shared" si="157"/>
        <v/>
      </c>
      <c r="M2323" s="459" t="str">
        <f t="shared" ref="M2323:M2386" si="161">IF(I2323="","",IF(HLOOKUP(I2323,$U$5:$AI$7,2,FALSE)&gt;=0.8,"○",""))</f>
        <v/>
      </c>
      <c r="N2323" s="344"/>
      <c r="O2323" s="344"/>
      <c r="P2323" s="82"/>
    </row>
    <row r="2324" spans="3:16" ht="14.25" customHeight="1" x14ac:dyDescent="0.15">
      <c r="C2324" s="362">
        <f t="shared" si="159"/>
        <v>2263</v>
      </c>
      <c r="D2324" s="47" t="str">
        <f t="shared" si="160"/>
        <v/>
      </c>
      <c r="E2324" s="526"/>
      <c r="F2324" s="447"/>
      <c r="G2324" s="345"/>
      <c r="H2324" s="447"/>
      <c r="I2324" s="411"/>
      <c r="J2324" s="15" t="s">
        <v>589</v>
      </c>
      <c r="K2324" s="15" t="s">
        <v>589</v>
      </c>
      <c r="L2324" s="408" t="str">
        <f t="shared" si="157"/>
        <v/>
      </c>
      <c r="M2324" s="459" t="str">
        <f t="shared" si="161"/>
        <v/>
      </c>
      <c r="N2324" s="344"/>
      <c r="O2324" s="344"/>
      <c r="P2324" s="82"/>
    </row>
    <row r="2325" spans="3:16" ht="14.25" customHeight="1" x14ac:dyDescent="0.15">
      <c r="C2325" s="362">
        <f t="shared" si="159"/>
        <v>2264</v>
      </c>
      <c r="D2325" s="47" t="str">
        <f t="shared" si="160"/>
        <v/>
      </c>
      <c r="E2325" s="526"/>
      <c r="F2325" s="447"/>
      <c r="G2325" s="345"/>
      <c r="H2325" s="447"/>
      <c r="I2325" s="411"/>
      <c r="J2325" s="15" t="s">
        <v>589</v>
      </c>
      <c r="K2325" s="15" t="s">
        <v>589</v>
      </c>
      <c r="L2325" s="408" t="str">
        <f t="shared" si="157"/>
        <v/>
      </c>
      <c r="M2325" s="459" t="str">
        <f t="shared" si="161"/>
        <v/>
      </c>
      <c r="N2325" s="344"/>
      <c r="O2325" s="344"/>
      <c r="P2325" s="82"/>
    </row>
    <row r="2326" spans="3:16" ht="14.25" customHeight="1" x14ac:dyDescent="0.15">
      <c r="C2326" s="362">
        <f t="shared" si="159"/>
        <v>2265</v>
      </c>
      <c r="D2326" s="47" t="str">
        <f t="shared" si="160"/>
        <v/>
      </c>
      <c r="E2326" s="526"/>
      <c r="F2326" s="447"/>
      <c r="G2326" s="345"/>
      <c r="H2326" s="447"/>
      <c r="I2326" s="411"/>
      <c r="J2326" s="15" t="s">
        <v>589</v>
      </c>
      <c r="K2326" s="15" t="s">
        <v>589</v>
      </c>
      <c r="L2326" s="408" t="str">
        <f t="shared" si="157"/>
        <v/>
      </c>
      <c r="M2326" s="459" t="str">
        <f t="shared" si="161"/>
        <v/>
      </c>
      <c r="N2326" s="344"/>
      <c r="O2326" s="344"/>
      <c r="P2326" s="82"/>
    </row>
    <row r="2327" spans="3:16" ht="14.25" customHeight="1" x14ac:dyDescent="0.15">
      <c r="C2327" s="362">
        <f t="shared" si="159"/>
        <v>2266</v>
      </c>
      <c r="D2327" s="47" t="str">
        <f t="shared" si="160"/>
        <v/>
      </c>
      <c r="E2327" s="526"/>
      <c r="F2327" s="447"/>
      <c r="G2327" s="345"/>
      <c r="H2327" s="447"/>
      <c r="I2327" s="411"/>
      <c r="J2327" s="15" t="s">
        <v>589</v>
      </c>
      <c r="K2327" s="15" t="s">
        <v>589</v>
      </c>
      <c r="L2327" s="408" t="str">
        <f t="shared" si="157"/>
        <v/>
      </c>
      <c r="M2327" s="459" t="str">
        <f t="shared" si="161"/>
        <v/>
      </c>
      <c r="N2327" s="344"/>
      <c r="O2327" s="344"/>
      <c r="P2327" s="82"/>
    </row>
    <row r="2328" spans="3:16" ht="14.25" customHeight="1" x14ac:dyDescent="0.15">
      <c r="C2328" s="362">
        <f t="shared" si="159"/>
        <v>2267</v>
      </c>
      <c r="D2328" s="47" t="str">
        <f t="shared" si="160"/>
        <v/>
      </c>
      <c r="E2328" s="526"/>
      <c r="F2328" s="447"/>
      <c r="G2328" s="345"/>
      <c r="H2328" s="447"/>
      <c r="I2328" s="411"/>
      <c r="J2328" s="15" t="s">
        <v>589</v>
      </c>
      <c r="K2328" s="15" t="s">
        <v>589</v>
      </c>
      <c r="L2328" s="408" t="str">
        <f t="shared" si="157"/>
        <v/>
      </c>
      <c r="M2328" s="459" t="str">
        <f t="shared" si="161"/>
        <v/>
      </c>
      <c r="N2328" s="344"/>
      <c r="O2328" s="344"/>
      <c r="P2328" s="82"/>
    </row>
    <row r="2329" spans="3:16" ht="14.25" customHeight="1" x14ac:dyDescent="0.15">
      <c r="C2329" s="362">
        <f t="shared" si="159"/>
        <v>2268</v>
      </c>
      <c r="D2329" s="47" t="str">
        <f t="shared" si="160"/>
        <v/>
      </c>
      <c r="E2329" s="526"/>
      <c r="F2329" s="447"/>
      <c r="G2329" s="345"/>
      <c r="H2329" s="447"/>
      <c r="I2329" s="411"/>
      <c r="J2329" s="15" t="s">
        <v>589</v>
      </c>
      <c r="K2329" s="15" t="s">
        <v>589</v>
      </c>
      <c r="L2329" s="408" t="str">
        <f t="shared" si="157"/>
        <v/>
      </c>
      <c r="M2329" s="459" t="str">
        <f t="shared" si="161"/>
        <v/>
      </c>
      <c r="N2329" s="344"/>
      <c r="O2329" s="344"/>
      <c r="P2329" s="82"/>
    </row>
    <row r="2330" spans="3:16" ht="14.25" customHeight="1" x14ac:dyDescent="0.15">
      <c r="C2330" s="362">
        <f t="shared" si="159"/>
        <v>2269</v>
      </c>
      <c r="D2330" s="47" t="str">
        <f t="shared" si="160"/>
        <v/>
      </c>
      <c r="E2330" s="526"/>
      <c r="F2330" s="447"/>
      <c r="G2330" s="345"/>
      <c r="H2330" s="447"/>
      <c r="I2330" s="411"/>
      <c r="J2330" s="15" t="s">
        <v>589</v>
      </c>
      <c r="K2330" s="15" t="s">
        <v>589</v>
      </c>
      <c r="L2330" s="408" t="str">
        <f t="shared" si="157"/>
        <v/>
      </c>
      <c r="M2330" s="459" t="str">
        <f t="shared" si="161"/>
        <v/>
      </c>
      <c r="N2330" s="344"/>
      <c r="O2330" s="344"/>
      <c r="P2330" s="82"/>
    </row>
    <row r="2331" spans="3:16" ht="14.25" customHeight="1" x14ac:dyDescent="0.15">
      <c r="C2331" s="362">
        <f t="shared" si="159"/>
        <v>2270</v>
      </c>
      <c r="D2331" s="47" t="str">
        <f t="shared" si="160"/>
        <v/>
      </c>
      <c r="E2331" s="526"/>
      <c r="F2331" s="447"/>
      <c r="G2331" s="345"/>
      <c r="H2331" s="447"/>
      <c r="I2331" s="411"/>
      <c r="J2331" s="15" t="s">
        <v>589</v>
      </c>
      <c r="K2331" s="15" t="s">
        <v>589</v>
      </c>
      <c r="L2331" s="408" t="str">
        <f t="shared" si="157"/>
        <v/>
      </c>
      <c r="M2331" s="459" t="str">
        <f t="shared" si="161"/>
        <v/>
      </c>
      <c r="N2331" s="344"/>
      <c r="O2331" s="344"/>
      <c r="P2331" s="82"/>
    </row>
    <row r="2332" spans="3:16" ht="14.25" customHeight="1" x14ac:dyDescent="0.15">
      <c r="C2332" s="362">
        <f t="shared" si="159"/>
        <v>2271</v>
      </c>
      <c r="D2332" s="47" t="str">
        <f t="shared" si="160"/>
        <v/>
      </c>
      <c r="E2332" s="526"/>
      <c r="F2332" s="447"/>
      <c r="G2332" s="345"/>
      <c r="H2332" s="447"/>
      <c r="I2332" s="411"/>
      <c r="J2332" s="15" t="s">
        <v>589</v>
      </c>
      <c r="K2332" s="15" t="s">
        <v>589</v>
      </c>
      <c r="L2332" s="408" t="str">
        <f t="shared" si="157"/>
        <v/>
      </c>
      <c r="M2332" s="459" t="str">
        <f t="shared" si="161"/>
        <v/>
      </c>
      <c r="N2332" s="344"/>
      <c r="O2332" s="344"/>
      <c r="P2332" s="82"/>
    </row>
    <row r="2333" spans="3:16" ht="14.25" customHeight="1" x14ac:dyDescent="0.15">
      <c r="C2333" s="362">
        <f t="shared" si="159"/>
        <v>2272</v>
      </c>
      <c r="D2333" s="47" t="str">
        <f t="shared" si="160"/>
        <v/>
      </c>
      <c r="E2333" s="526"/>
      <c r="F2333" s="447"/>
      <c r="G2333" s="345"/>
      <c r="H2333" s="447"/>
      <c r="I2333" s="411"/>
      <c r="J2333" s="15" t="s">
        <v>589</v>
      </c>
      <c r="K2333" s="15" t="s">
        <v>589</v>
      </c>
      <c r="L2333" s="408" t="str">
        <f t="shared" si="157"/>
        <v/>
      </c>
      <c r="M2333" s="459" t="str">
        <f t="shared" si="161"/>
        <v/>
      </c>
      <c r="N2333" s="344"/>
      <c r="O2333" s="344"/>
      <c r="P2333" s="82"/>
    </row>
    <row r="2334" spans="3:16" ht="14.25" customHeight="1" x14ac:dyDescent="0.15">
      <c r="C2334" s="362">
        <f t="shared" si="159"/>
        <v>2273</v>
      </c>
      <c r="D2334" s="47" t="str">
        <f t="shared" si="160"/>
        <v/>
      </c>
      <c r="E2334" s="526"/>
      <c r="F2334" s="447"/>
      <c r="G2334" s="345"/>
      <c r="H2334" s="447"/>
      <c r="I2334" s="411"/>
      <c r="J2334" s="15" t="s">
        <v>589</v>
      </c>
      <c r="K2334" s="15" t="s">
        <v>589</v>
      </c>
      <c r="L2334" s="408" t="str">
        <f t="shared" si="157"/>
        <v/>
      </c>
      <c r="M2334" s="459" t="str">
        <f t="shared" si="161"/>
        <v/>
      </c>
      <c r="N2334" s="344"/>
      <c r="O2334" s="344"/>
      <c r="P2334" s="82"/>
    </row>
    <row r="2335" spans="3:16" ht="14.25" customHeight="1" x14ac:dyDescent="0.15">
      <c r="C2335" s="362">
        <f t="shared" si="159"/>
        <v>2274</v>
      </c>
      <c r="D2335" s="47" t="str">
        <f t="shared" si="160"/>
        <v/>
      </c>
      <c r="E2335" s="526"/>
      <c r="F2335" s="447"/>
      <c r="G2335" s="345"/>
      <c r="H2335" s="447"/>
      <c r="I2335" s="411"/>
      <c r="J2335" s="15" t="s">
        <v>589</v>
      </c>
      <c r="K2335" s="15" t="s">
        <v>589</v>
      </c>
      <c r="L2335" s="408" t="str">
        <f t="shared" si="157"/>
        <v/>
      </c>
      <c r="M2335" s="459" t="str">
        <f t="shared" si="161"/>
        <v/>
      </c>
      <c r="N2335" s="344"/>
      <c r="O2335" s="344"/>
      <c r="P2335" s="82"/>
    </row>
    <row r="2336" spans="3:16" ht="14.25" customHeight="1" x14ac:dyDescent="0.15">
      <c r="C2336" s="362">
        <f t="shared" si="159"/>
        <v>2275</v>
      </c>
      <c r="D2336" s="47" t="str">
        <f t="shared" si="160"/>
        <v/>
      </c>
      <c r="E2336" s="526"/>
      <c r="F2336" s="447"/>
      <c r="G2336" s="345"/>
      <c r="H2336" s="447"/>
      <c r="I2336" s="411"/>
      <c r="J2336" s="15" t="s">
        <v>589</v>
      </c>
      <c r="K2336" s="15" t="s">
        <v>589</v>
      </c>
      <c r="L2336" s="408" t="str">
        <f t="shared" si="157"/>
        <v/>
      </c>
      <c r="M2336" s="459" t="str">
        <f t="shared" si="161"/>
        <v/>
      </c>
      <c r="N2336" s="344"/>
      <c r="O2336" s="344"/>
      <c r="P2336" s="82"/>
    </row>
    <row r="2337" spans="3:16" ht="14.25" customHeight="1" x14ac:dyDescent="0.15">
      <c r="C2337" s="362">
        <f t="shared" si="159"/>
        <v>2276</v>
      </c>
      <c r="D2337" s="47" t="str">
        <f t="shared" si="160"/>
        <v/>
      </c>
      <c r="E2337" s="526"/>
      <c r="F2337" s="447"/>
      <c r="G2337" s="345"/>
      <c r="H2337" s="447"/>
      <c r="I2337" s="411"/>
      <c r="J2337" s="15" t="s">
        <v>589</v>
      </c>
      <c r="K2337" s="15" t="s">
        <v>589</v>
      </c>
      <c r="L2337" s="408" t="str">
        <f t="shared" si="157"/>
        <v/>
      </c>
      <c r="M2337" s="459" t="str">
        <f t="shared" si="161"/>
        <v/>
      </c>
      <c r="N2337" s="344"/>
      <c r="O2337" s="344"/>
      <c r="P2337" s="82"/>
    </row>
    <row r="2338" spans="3:16" ht="14.25" customHeight="1" x14ac:dyDescent="0.15">
      <c r="C2338" s="362">
        <f t="shared" si="159"/>
        <v>2277</v>
      </c>
      <c r="D2338" s="47" t="str">
        <f t="shared" si="160"/>
        <v/>
      </c>
      <c r="E2338" s="526"/>
      <c r="F2338" s="447"/>
      <c r="G2338" s="345"/>
      <c r="H2338" s="447"/>
      <c r="I2338" s="411"/>
      <c r="J2338" s="15" t="s">
        <v>589</v>
      </c>
      <c r="K2338" s="15" t="s">
        <v>589</v>
      </c>
      <c r="L2338" s="408" t="str">
        <f t="shared" si="157"/>
        <v/>
      </c>
      <c r="M2338" s="459" t="str">
        <f t="shared" si="161"/>
        <v/>
      </c>
      <c r="N2338" s="344"/>
      <c r="O2338" s="344"/>
      <c r="P2338" s="82"/>
    </row>
    <row r="2339" spans="3:16" ht="14.25" customHeight="1" x14ac:dyDescent="0.15">
      <c r="C2339" s="362">
        <f t="shared" si="159"/>
        <v>2278</v>
      </c>
      <c r="D2339" s="47" t="str">
        <f t="shared" si="160"/>
        <v/>
      </c>
      <c r="E2339" s="526"/>
      <c r="F2339" s="447"/>
      <c r="G2339" s="345"/>
      <c r="H2339" s="447"/>
      <c r="I2339" s="411"/>
      <c r="J2339" s="15" t="s">
        <v>589</v>
      </c>
      <c r="K2339" s="15" t="s">
        <v>589</v>
      </c>
      <c r="L2339" s="408" t="str">
        <f t="shared" ref="L2339:L2402" si="162">IF(K2339="","",J2339*K2339)</f>
        <v/>
      </c>
      <c r="M2339" s="459" t="str">
        <f t="shared" si="161"/>
        <v/>
      </c>
      <c r="N2339" s="344"/>
      <c r="O2339" s="344"/>
      <c r="P2339" s="82"/>
    </row>
    <row r="2340" spans="3:16" ht="14.25" customHeight="1" x14ac:dyDescent="0.15">
      <c r="C2340" s="362">
        <f t="shared" si="159"/>
        <v>2279</v>
      </c>
      <c r="D2340" s="47" t="str">
        <f t="shared" si="160"/>
        <v/>
      </c>
      <c r="E2340" s="526"/>
      <c r="F2340" s="447"/>
      <c r="G2340" s="345"/>
      <c r="H2340" s="447"/>
      <c r="I2340" s="411"/>
      <c r="J2340" s="15" t="s">
        <v>589</v>
      </c>
      <c r="K2340" s="15" t="s">
        <v>589</v>
      </c>
      <c r="L2340" s="408" t="str">
        <f t="shared" si="162"/>
        <v/>
      </c>
      <c r="M2340" s="459" t="str">
        <f t="shared" si="161"/>
        <v/>
      </c>
      <c r="N2340" s="344"/>
      <c r="O2340" s="344"/>
      <c r="P2340" s="82"/>
    </row>
    <row r="2341" spans="3:16" ht="14.25" customHeight="1" x14ac:dyDescent="0.15">
      <c r="C2341" s="362">
        <f t="shared" si="159"/>
        <v>2280</v>
      </c>
      <c r="D2341" s="47" t="str">
        <f t="shared" si="160"/>
        <v/>
      </c>
      <c r="E2341" s="526"/>
      <c r="F2341" s="447"/>
      <c r="G2341" s="345"/>
      <c r="H2341" s="447"/>
      <c r="I2341" s="411"/>
      <c r="J2341" s="15" t="s">
        <v>589</v>
      </c>
      <c r="K2341" s="15" t="s">
        <v>589</v>
      </c>
      <c r="L2341" s="408" t="str">
        <f t="shared" si="162"/>
        <v/>
      </c>
      <c r="M2341" s="459" t="str">
        <f t="shared" si="161"/>
        <v/>
      </c>
      <c r="N2341" s="344"/>
      <c r="O2341" s="344"/>
      <c r="P2341" s="82"/>
    </row>
    <row r="2342" spans="3:16" ht="14.25" customHeight="1" x14ac:dyDescent="0.15">
      <c r="C2342" s="362">
        <f t="shared" si="159"/>
        <v>2281</v>
      </c>
      <c r="D2342" s="47" t="str">
        <f t="shared" si="160"/>
        <v/>
      </c>
      <c r="E2342" s="526"/>
      <c r="F2342" s="447"/>
      <c r="G2342" s="345"/>
      <c r="H2342" s="447"/>
      <c r="I2342" s="411"/>
      <c r="J2342" s="15" t="s">
        <v>589</v>
      </c>
      <c r="K2342" s="15" t="s">
        <v>589</v>
      </c>
      <c r="L2342" s="408" t="str">
        <f t="shared" si="162"/>
        <v/>
      </c>
      <c r="M2342" s="459" t="str">
        <f t="shared" si="161"/>
        <v/>
      </c>
      <c r="N2342" s="344"/>
      <c r="O2342" s="344"/>
      <c r="P2342" s="82"/>
    </row>
    <row r="2343" spans="3:16" ht="14.25" customHeight="1" x14ac:dyDescent="0.15">
      <c r="C2343" s="362">
        <f t="shared" si="159"/>
        <v>2282</v>
      </c>
      <c r="D2343" s="47" t="str">
        <f t="shared" si="160"/>
        <v/>
      </c>
      <c r="E2343" s="526"/>
      <c r="F2343" s="447"/>
      <c r="G2343" s="345"/>
      <c r="H2343" s="447"/>
      <c r="I2343" s="411"/>
      <c r="J2343" s="15" t="s">
        <v>589</v>
      </c>
      <c r="K2343" s="15" t="s">
        <v>589</v>
      </c>
      <c r="L2343" s="408" t="str">
        <f t="shared" si="162"/>
        <v/>
      </c>
      <c r="M2343" s="459" t="str">
        <f t="shared" si="161"/>
        <v/>
      </c>
      <c r="N2343" s="344"/>
      <c r="O2343" s="344"/>
      <c r="P2343" s="82"/>
    </row>
    <row r="2344" spans="3:16" ht="14.25" customHeight="1" x14ac:dyDescent="0.15">
      <c r="C2344" s="362">
        <f t="shared" si="159"/>
        <v>2283</v>
      </c>
      <c r="D2344" s="47" t="str">
        <f t="shared" si="160"/>
        <v/>
      </c>
      <c r="E2344" s="526"/>
      <c r="F2344" s="447"/>
      <c r="G2344" s="345"/>
      <c r="H2344" s="447"/>
      <c r="I2344" s="411"/>
      <c r="J2344" s="15" t="s">
        <v>589</v>
      </c>
      <c r="K2344" s="15" t="s">
        <v>589</v>
      </c>
      <c r="L2344" s="408" t="str">
        <f t="shared" si="162"/>
        <v/>
      </c>
      <c r="M2344" s="459" t="str">
        <f t="shared" si="161"/>
        <v/>
      </c>
      <c r="N2344" s="344"/>
      <c r="O2344" s="344"/>
      <c r="P2344" s="82"/>
    </row>
    <row r="2345" spans="3:16" ht="14.25" customHeight="1" x14ac:dyDescent="0.15">
      <c r="C2345" s="362">
        <f t="shared" si="159"/>
        <v>2284</v>
      </c>
      <c r="D2345" s="47" t="str">
        <f t="shared" si="160"/>
        <v/>
      </c>
      <c r="E2345" s="526"/>
      <c r="F2345" s="447"/>
      <c r="G2345" s="345"/>
      <c r="H2345" s="447"/>
      <c r="I2345" s="411"/>
      <c r="J2345" s="15" t="s">
        <v>589</v>
      </c>
      <c r="K2345" s="15" t="s">
        <v>589</v>
      </c>
      <c r="L2345" s="408" t="str">
        <f t="shared" si="162"/>
        <v/>
      </c>
      <c r="M2345" s="459" t="str">
        <f t="shared" si="161"/>
        <v/>
      </c>
      <c r="N2345" s="344"/>
      <c r="O2345" s="344"/>
      <c r="P2345" s="82"/>
    </row>
    <row r="2346" spans="3:16" ht="14.25" customHeight="1" x14ac:dyDescent="0.15">
      <c r="C2346" s="362">
        <f t="shared" si="159"/>
        <v>2285</v>
      </c>
      <c r="D2346" s="47" t="str">
        <f t="shared" si="160"/>
        <v/>
      </c>
      <c r="E2346" s="526"/>
      <c r="F2346" s="447"/>
      <c r="G2346" s="345"/>
      <c r="H2346" s="447"/>
      <c r="I2346" s="411"/>
      <c r="J2346" s="15" t="s">
        <v>589</v>
      </c>
      <c r="K2346" s="15" t="s">
        <v>589</v>
      </c>
      <c r="L2346" s="408" t="str">
        <f t="shared" si="162"/>
        <v/>
      </c>
      <c r="M2346" s="459" t="str">
        <f t="shared" si="161"/>
        <v/>
      </c>
      <c r="N2346" s="344"/>
      <c r="O2346" s="344"/>
      <c r="P2346" s="82"/>
    </row>
    <row r="2347" spans="3:16" ht="14.25" customHeight="1" x14ac:dyDescent="0.15">
      <c r="C2347" s="362">
        <f t="shared" si="159"/>
        <v>2286</v>
      </c>
      <c r="D2347" s="47" t="str">
        <f t="shared" si="160"/>
        <v/>
      </c>
      <c r="E2347" s="526"/>
      <c r="F2347" s="447"/>
      <c r="G2347" s="345"/>
      <c r="H2347" s="447"/>
      <c r="I2347" s="411"/>
      <c r="J2347" s="15" t="s">
        <v>589</v>
      </c>
      <c r="K2347" s="15" t="s">
        <v>589</v>
      </c>
      <c r="L2347" s="408" t="str">
        <f t="shared" si="162"/>
        <v/>
      </c>
      <c r="M2347" s="459" t="str">
        <f t="shared" si="161"/>
        <v/>
      </c>
      <c r="N2347" s="344"/>
      <c r="O2347" s="344"/>
      <c r="P2347" s="82"/>
    </row>
    <row r="2348" spans="3:16" ht="14.25" customHeight="1" x14ac:dyDescent="0.15">
      <c r="C2348" s="362">
        <f t="shared" si="159"/>
        <v>2287</v>
      </c>
      <c r="D2348" s="47" t="str">
        <f t="shared" si="160"/>
        <v/>
      </c>
      <c r="E2348" s="526"/>
      <c r="F2348" s="447"/>
      <c r="G2348" s="345"/>
      <c r="H2348" s="447"/>
      <c r="I2348" s="411"/>
      <c r="J2348" s="15" t="s">
        <v>589</v>
      </c>
      <c r="K2348" s="15" t="s">
        <v>589</v>
      </c>
      <c r="L2348" s="408" t="str">
        <f t="shared" si="162"/>
        <v/>
      </c>
      <c r="M2348" s="459" t="str">
        <f t="shared" si="161"/>
        <v/>
      </c>
      <c r="N2348" s="344"/>
      <c r="O2348" s="344"/>
      <c r="P2348" s="82"/>
    </row>
    <row r="2349" spans="3:16" ht="14.25" customHeight="1" x14ac:dyDescent="0.15">
      <c r="C2349" s="362">
        <f t="shared" si="159"/>
        <v>2288</v>
      </c>
      <c r="D2349" s="47" t="str">
        <f t="shared" si="160"/>
        <v/>
      </c>
      <c r="E2349" s="526"/>
      <c r="F2349" s="447"/>
      <c r="G2349" s="345"/>
      <c r="H2349" s="447"/>
      <c r="I2349" s="411"/>
      <c r="J2349" s="15" t="s">
        <v>589</v>
      </c>
      <c r="K2349" s="15" t="s">
        <v>589</v>
      </c>
      <c r="L2349" s="408" t="str">
        <f t="shared" si="162"/>
        <v/>
      </c>
      <c r="M2349" s="459" t="str">
        <f t="shared" si="161"/>
        <v/>
      </c>
      <c r="N2349" s="344"/>
      <c r="O2349" s="344"/>
      <c r="P2349" s="82"/>
    </row>
    <row r="2350" spans="3:16" ht="14.25" customHeight="1" x14ac:dyDescent="0.15">
      <c r="C2350" s="362">
        <f t="shared" si="159"/>
        <v>2289</v>
      </c>
      <c r="D2350" s="47" t="str">
        <f t="shared" si="160"/>
        <v/>
      </c>
      <c r="E2350" s="526"/>
      <c r="F2350" s="447"/>
      <c r="G2350" s="345"/>
      <c r="H2350" s="447"/>
      <c r="I2350" s="411"/>
      <c r="J2350" s="15" t="s">
        <v>589</v>
      </c>
      <c r="K2350" s="15" t="s">
        <v>589</v>
      </c>
      <c r="L2350" s="408" t="str">
        <f t="shared" si="162"/>
        <v/>
      </c>
      <c r="M2350" s="459" t="str">
        <f t="shared" si="161"/>
        <v/>
      </c>
      <c r="N2350" s="344"/>
      <c r="O2350" s="344"/>
      <c r="P2350" s="82"/>
    </row>
    <row r="2351" spans="3:16" ht="14.25" customHeight="1" x14ac:dyDescent="0.15">
      <c r="C2351" s="362">
        <f t="shared" si="159"/>
        <v>2290</v>
      </c>
      <c r="D2351" s="47" t="str">
        <f t="shared" si="160"/>
        <v/>
      </c>
      <c r="E2351" s="526"/>
      <c r="F2351" s="447"/>
      <c r="G2351" s="345"/>
      <c r="H2351" s="447"/>
      <c r="I2351" s="411"/>
      <c r="J2351" s="15" t="s">
        <v>589</v>
      </c>
      <c r="K2351" s="15" t="s">
        <v>589</v>
      </c>
      <c r="L2351" s="408" t="str">
        <f t="shared" si="162"/>
        <v/>
      </c>
      <c r="M2351" s="459" t="str">
        <f t="shared" si="161"/>
        <v/>
      </c>
      <c r="N2351" s="344"/>
      <c r="O2351" s="344"/>
      <c r="P2351" s="82"/>
    </row>
    <row r="2352" spans="3:16" ht="14.25" customHeight="1" x14ac:dyDescent="0.15">
      <c r="C2352" s="362">
        <f t="shared" si="159"/>
        <v>2291</v>
      </c>
      <c r="D2352" s="47" t="str">
        <f t="shared" si="160"/>
        <v/>
      </c>
      <c r="E2352" s="526"/>
      <c r="F2352" s="447"/>
      <c r="G2352" s="345"/>
      <c r="H2352" s="447"/>
      <c r="I2352" s="411"/>
      <c r="J2352" s="15" t="s">
        <v>589</v>
      </c>
      <c r="K2352" s="15" t="s">
        <v>589</v>
      </c>
      <c r="L2352" s="408" t="str">
        <f t="shared" si="162"/>
        <v/>
      </c>
      <c r="M2352" s="459" t="str">
        <f t="shared" si="161"/>
        <v/>
      </c>
      <c r="N2352" s="344"/>
      <c r="O2352" s="344"/>
      <c r="P2352" s="82"/>
    </row>
    <row r="2353" spans="3:16" ht="14.25" customHeight="1" x14ac:dyDescent="0.15">
      <c r="C2353" s="362">
        <f t="shared" si="159"/>
        <v>2292</v>
      </c>
      <c r="D2353" s="47" t="str">
        <f t="shared" si="160"/>
        <v/>
      </c>
      <c r="E2353" s="526"/>
      <c r="F2353" s="447"/>
      <c r="G2353" s="345"/>
      <c r="H2353" s="447"/>
      <c r="I2353" s="411"/>
      <c r="J2353" s="15" t="s">
        <v>589</v>
      </c>
      <c r="K2353" s="15" t="s">
        <v>589</v>
      </c>
      <c r="L2353" s="408" t="str">
        <f t="shared" si="162"/>
        <v/>
      </c>
      <c r="M2353" s="459" t="str">
        <f t="shared" si="161"/>
        <v/>
      </c>
      <c r="N2353" s="344"/>
      <c r="O2353" s="344"/>
      <c r="P2353" s="82"/>
    </row>
    <row r="2354" spans="3:16" ht="14.25" customHeight="1" x14ac:dyDescent="0.15">
      <c r="C2354" s="362">
        <f t="shared" si="159"/>
        <v>2293</v>
      </c>
      <c r="D2354" s="47" t="str">
        <f t="shared" si="160"/>
        <v/>
      </c>
      <c r="E2354" s="526"/>
      <c r="F2354" s="447"/>
      <c r="G2354" s="345"/>
      <c r="H2354" s="447"/>
      <c r="I2354" s="411"/>
      <c r="J2354" s="15" t="s">
        <v>589</v>
      </c>
      <c r="K2354" s="15" t="s">
        <v>589</v>
      </c>
      <c r="L2354" s="408" t="str">
        <f t="shared" si="162"/>
        <v/>
      </c>
      <c r="M2354" s="459" t="str">
        <f t="shared" si="161"/>
        <v/>
      </c>
      <c r="N2354" s="344"/>
      <c r="O2354" s="344"/>
      <c r="P2354" s="82"/>
    </row>
    <row r="2355" spans="3:16" ht="14.25" customHeight="1" x14ac:dyDescent="0.15">
      <c r="C2355" s="362">
        <f t="shared" si="159"/>
        <v>2294</v>
      </c>
      <c r="D2355" s="47" t="str">
        <f t="shared" si="160"/>
        <v/>
      </c>
      <c r="E2355" s="526"/>
      <c r="F2355" s="447"/>
      <c r="G2355" s="345"/>
      <c r="H2355" s="447"/>
      <c r="I2355" s="411"/>
      <c r="J2355" s="15" t="s">
        <v>589</v>
      </c>
      <c r="K2355" s="15" t="s">
        <v>589</v>
      </c>
      <c r="L2355" s="408" t="str">
        <f t="shared" si="162"/>
        <v/>
      </c>
      <c r="M2355" s="459" t="str">
        <f t="shared" si="161"/>
        <v/>
      </c>
      <c r="N2355" s="344"/>
      <c r="O2355" s="344"/>
      <c r="P2355" s="82"/>
    </row>
    <row r="2356" spans="3:16" ht="14.25" customHeight="1" x14ac:dyDescent="0.15">
      <c r="C2356" s="362">
        <f t="shared" si="159"/>
        <v>2295</v>
      </c>
      <c r="D2356" s="47" t="str">
        <f t="shared" si="160"/>
        <v/>
      </c>
      <c r="E2356" s="526"/>
      <c r="F2356" s="447"/>
      <c r="G2356" s="345"/>
      <c r="H2356" s="447"/>
      <c r="I2356" s="411"/>
      <c r="J2356" s="15" t="s">
        <v>589</v>
      </c>
      <c r="K2356" s="15" t="s">
        <v>589</v>
      </c>
      <c r="L2356" s="408" t="str">
        <f t="shared" si="162"/>
        <v/>
      </c>
      <c r="M2356" s="459" t="str">
        <f t="shared" si="161"/>
        <v/>
      </c>
      <c r="N2356" s="344"/>
      <c r="O2356" s="344"/>
      <c r="P2356" s="82"/>
    </row>
    <row r="2357" spans="3:16" ht="14.25" customHeight="1" x14ac:dyDescent="0.15">
      <c r="C2357" s="362">
        <f t="shared" si="159"/>
        <v>2296</v>
      </c>
      <c r="D2357" s="47" t="str">
        <f t="shared" si="160"/>
        <v/>
      </c>
      <c r="E2357" s="526"/>
      <c r="F2357" s="447"/>
      <c r="G2357" s="345"/>
      <c r="H2357" s="447"/>
      <c r="I2357" s="411"/>
      <c r="J2357" s="15" t="s">
        <v>589</v>
      </c>
      <c r="K2357" s="15" t="s">
        <v>589</v>
      </c>
      <c r="L2357" s="408" t="str">
        <f t="shared" si="162"/>
        <v/>
      </c>
      <c r="M2357" s="459" t="str">
        <f t="shared" si="161"/>
        <v/>
      </c>
      <c r="N2357" s="344"/>
      <c r="O2357" s="344"/>
      <c r="P2357" s="82"/>
    </row>
    <row r="2358" spans="3:16" ht="14.25" customHeight="1" x14ac:dyDescent="0.15">
      <c r="C2358" s="362">
        <f t="shared" si="159"/>
        <v>2297</v>
      </c>
      <c r="D2358" s="47" t="str">
        <f t="shared" si="160"/>
        <v/>
      </c>
      <c r="E2358" s="526"/>
      <c r="F2358" s="447"/>
      <c r="G2358" s="345"/>
      <c r="H2358" s="447"/>
      <c r="I2358" s="411"/>
      <c r="J2358" s="15" t="s">
        <v>589</v>
      </c>
      <c r="K2358" s="15" t="s">
        <v>589</v>
      </c>
      <c r="L2358" s="408" t="str">
        <f t="shared" si="162"/>
        <v/>
      </c>
      <c r="M2358" s="459" t="str">
        <f t="shared" si="161"/>
        <v/>
      </c>
      <c r="N2358" s="344"/>
      <c r="O2358" s="344"/>
      <c r="P2358" s="82"/>
    </row>
    <row r="2359" spans="3:16" ht="14.25" customHeight="1" x14ac:dyDescent="0.15">
      <c r="C2359" s="362">
        <f t="shared" si="159"/>
        <v>2298</v>
      </c>
      <c r="D2359" s="47" t="str">
        <f t="shared" si="160"/>
        <v/>
      </c>
      <c r="E2359" s="526"/>
      <c r="F2359" s="447"/>
      <c r="G2359" s="345"/>
      <c r="H2359" s="447"/>
      <c r="I2359" s="411"/>
      <c r="J2359" s="15" t="s">
        <v>589</v>
      </c>
      <c r="K2359" s="15" t="s">
        <v>589</v>
      </c>
      <c r="L2359" s="408" t="str">
        <f t="shared" si="162"/>
        <v/>
      </c>
      <c r="M2359" s="459" t="str">
        <f t="shared" si="161"/>
        <v/>
      </c>
      <c r="N2359" s="344"/>
      <c r="O2359" s="344"/>
      <c r="P2359" s="82"/>
    </row>
    <row r="2360" spans="3:16" ht="14.25" customHeight="1" x14ac:dyDescent="0.15">
      <c r="C2360" s="362">
        <f t="shared" si="159"/>
        <v>2299</v>
      </c>
      <c r="D2360" s="47" t="str">
        <f t="shared" si="160"/>
        <v/>
      </c>
      <c r="E2360" s="526"/>
      <c r="F2360" s="447"/>
      <c r="G2360" s="345"/>
      <c r="H2360" s="447"/>
      <c r="I2360" s="411"/>
      <c r="J2360" s="15" t="s">
        <v>589</v>
      </c>
      <c r="K2360" s="15" t="s">
        <v>589</v>
      </c>
      <c r="L2360" s="408" t="str">
        <f t="shared" si="162"/>
        <v/>
      </c>
      <c r="M2360" s="459" t="str">
        <f t="shared" si="161"/>
        <v/>
      </c>
      <c r="N2360" s="344"/>
      <c r="O2360" s="344"/>
      <c r="P2360" s="82"/>
    </row>
    <row r="2361" spans="3:16" ht="14.25" customHeight="1" x14ac:dyDescent="0.15">
      <c r="C2361" s="362">
        <f t="shared" si="159"/>
        <v>2300</v>
      </c>
      <c r="D2361" s="47" t="str">
        <f t="shared" si="160"/>
        <v/>
      </c>
      <c r="E2361" s="526"/>
      <c r="F2361" s="447"/>
      <c r="G2361" s="345"/>
      <c r="H2361" s="447"/>
      <c r="I2361" s="411"/>
      <c r="J2361" s="15" t="s">
        <v>589</v>
      </c>
      <c r="K2361" s="15" t="s">
        <v>589</v>
      </c>
      <c r="L2361" s="408" t="str">
        <f t="shared" si="162"/>
        <v/>
      </c>
      <c r="M2361" s="459" t="str">
        <f t="shared" si="161"/>
        <v/>
      </c>
      <c r="N2361" s="344"/>
      <c r="O2361" s="344"/>
      <c r="P2361" s="82"/>
    </row>
    <row r="2362" spans="3:16" ht="14.25" customHeight="1" x14ac:dyDescent="0.15">
      <c r="C2362" s="362">
        <f t="shared" si="159"/>
        <v>2301</v>
      </c>
      <c r="D2362" s="47" t="str">
        <f t="shared" si="160"/>
        <v/>
      </c>
      <c r="E2362" s="526"/>
      <c r="F2362" s="447"/>
      <c r="G2362" s="345"/>
      <c r="H2362" s="447"/>
      <c r="I2362" s="411"/>
      <c r="J2362" s="15" t="s">
        <v>589</v>
      </c>
      <c r="K2362" s="15" t="s">
        <v>589</v>
      </c>
      <c r="L2362" s="408" t="str">
        <f t="shared" si="162"/>
        <v/>
      </c>
      <c r="M2362" s="459" t="str">
        <f t="shared" si="161"/>
        <v/>
      </c>
      <c r="N2362" s="344"/>
      <c r="O2362" s="344"/>
      <c r="P2362" s="82"/>
    </row>
    <row r="2363" spans="3:16" ht="14.25" customHeight="1" x14ac:dyDescent="0.15">
      <c r="C2363" s="362">
        <f t="shared" si="159"/>
        <v>2302</v>
      </c>
      <c r="D2363" s="47" t="str">
        <f t="shared" si="160"/>
        <v/>
      </c>
      <c r="E2363" s="526"/>
      <c r="F2363" s="447"/>
      <c r="G2363" s="345"/>
      <c r="H2363" s="447"/>
      <c r="I2363" s="411"/>
      <c r="J2363" s="15" t="s">
        <v>589</v>
      </c>
      <c r="K2363" s="15" t="s">
        <v>589</v>
      </c>
      <c r="L2363" s="408" t="str">
        <f t="shared" si="162"/>
        <v/>
      </c>
      <c r="M2363" s="459" t="str">
        <f t="shared" si="161"/>
        <v/>
      </c>
      <c r="N2363" s="344"/>
      <c r="O2363" s="344"/>
      <c r="P2363" s="82"/>
    </row>
    <row r="2364" spans="3:16" ht="14.25" customHeight="1" x14ac:dyDescent="0.15">
      <c r="C2364" s="362">
        <f t="shared" si="159"/>
        <v>2303</v>
      </c>
      <c r="D2364" s="47" t="str">
        <f t="shared" si="160"/>
        <v/>
      </c>
      <c r="E2364" s="526"/>
      <c r="F2364" s="447"/>
      <c r="G2364" s="345"/>
      <c r="H2364" s="447"/>
      <c r="I2364" s="411"/>
      <c r="J2364" s="15" t="s">
        <v>589</v>
      </c>
      <c r="K2364" s="15" t="s">
        <v>589</v>
      </c>
      <c r="L2364" s="408" t="str">
        <f t="shared" si="162"/>
        <v/>
      </c>
      <c r="M2364" s="459" t="str">
        <f t="shared" si="161"/>
        <v/>
      </c>
      <c r="N2364" s="344"/>
      <c r="O2364" s="344"/>
      <c r="P2364" s="82"/>
    </row>
    <row r="2365" spans="3:16" ht="14.25" customHeight="1" x14ac:dyDescent="0.15">
      <c r="C2365" s="362">
        <f t="shared" si="159"/>
        <v>2304</v>
      </c>
      <c r="D2365" s="47" t="str">
        <f t="shared" si="160"/>
        <v/>
      </c>
      <c r="E2365" s="526"/>
      <c r="F2365" s="447"/>
      <c r="G2365" s="345"/>
      <c r="H2365" s="447"/>
      <c r="I2365" s="411"/>
      <c r="J2365" s="15" t="s">
        <v>589</v>
      </c>
      <c r="K2365" s="15" t="s">
        <v>589</v>
      </c>
      <c r="L2365" s="408" t="str">
        <f t="shared" si="162"/>
        <v/>
      </c>
      <c r="M2365" s="459" t="str">
        <f t="shared" si="161"/>
        <v/>
      </c>
      <c r="N2365" s="344"/>
      <c r="O2365" s="344"/>
      <c r="P2365" s="82"/>
    </row>
    <row r="2366" spans="3:16" ht="14.25" customHeight="1" x14ac:dyDescent="0.15">
      <c r="C2366" s="362">
        <f t="shared" si="159"/>
        <v>2305</v>
      </c>
      <c r="D2366" s="47" t="str">
        <f t="shared" si="160"/>
        <v/>
      </c>
      <c r="E2366" s="526"/>
      <c r="F2366" s="447"/>
      <c r="G2366" s="345"/>
      <c r="H2366" s="447"/>
      <c r="I2366" s="411"/>
      <c r="J2366" s="15" t="s">
        <v>589</v>
      </c>
      <c r="K2366" s="15" t="s">
        <v>589</v>
      </c>
      <c r="L2366" s="408" t="str">
        <f t="shared" si="162"/>
        <v/>
      </c>
      <c r="M2366" s="459" t="str">
        <f t="shared" si="161"/>
        <v/>
      </c>
      <c r="N2366" s="344"/>
      <c r="O2366" s="344"/>
      <c r="P2366" s="82"/>
    </row>
    <row r="2367" spans="3:16" ht="14.25" customHeight="1" x14ac:dyDescent="0.15">
      <c r="C2367" s="362">
        <f t="shared" ref="C2367:C2430" si="163">C2366+1</f>
        <v>2306</v>
      </c>
      <c r="D2367" s="47" t="str">
        <f t="shared" si="160"/>
        <v/>
      </c>
      <c r="E2367" s="526"/>
      <c r="F2367" s="447"/>
      <c r="G2367" s="345"/>
      <c r="H2367" s="447"/>
      <c r="I2367" s="411"/>
      <c r="J2367" s="15" t="s">
        <v>589</v>
      </c>
      <c r="K2367" s="15" t="s">
        <v>589</v>
      </c>
      <c r="L2367" s="408" t="str">
        <f t="shared" si="162"/>
        <v/>
      </c>
      <c r="M2367" s="459" t="str">
        <f t="shared" si="161"/>
        <v/>
      </c>
      <c r="N2367" s="344"/>
      <c r="O2367" s="344"/>
      <c r="P2367" s="82"/>
    </row>
    <row r="2368" spans="3:16" ht="14.25" customHeight="1" x14ac:dyDescent="0.15">
      <c r="C2368" s="362">
        <f t="shared" si="163"/>
        <v>2307</v>
      </c>
      <c r="D2368" s="47" t="str">
        <f t="shared" si="160"/>
        <v/>
      </c>
      <c r="E2368" s="526"/>
      <c r="F2368" s="447"/>
      <c r="G2368" s="345"/>
      <c r="H2368" s="447"/>
      <c r="I2368" s="411"/>
      <c r="J2368" s="15" t="s">
        <v>589</v>
      </c>
      <c r="K2368" s="15" t="s">
        <v>589</v>
      </c>
      <c r="L2368" s="408" t="str">
        <f t="shared" si="162"/>
        <v/>
      </c>
      <c r="M2368" s="459" t="str">
        <f t="shared" si="161"/>
        <v/>
      </c>
      <c r="N2368" s="344"/>
      <c r="O2368" s="344"/>
      <c r="P2368" s="82"/>
    </row>
    <row r="2369" spans="3:16" ht="14.25" customHeight="1" x14ac:dyDescent="0.15">
      <c r="C2369" s="362">
        <f t="shared" si="163"/>
        <v>2308</v>
      </c>
      <c r="D2369" s="47" t="str">
        <f t="shared" si="160"/>
        <v/>
      </c>
      <c r="E2369" s="526"/>
      <c r="F2369" s="447"/>
      <c r="G2369" s="345"/>
      <c r="H2369" s="447"/>
      <c r="I2369" s="411"/>
      <c r="J2369" s="15" t="s">
        <v>589</v>
      </c>
      <c r="K2369" s="15" t="s">
        <v>589</v>
      </c>
      <c r="L2369" s="408" t="str">
        <f t="shared" si="162"/>
        <v/>
      </c>
      <c r="M2369" s="459" t="str">
        <f t="shared" si="161"/>
        <v/>
      </c>
      <c r="N2369" s="344"/>
      <c r="O2369" s="344"/>
      <c r="P2369" s="82"/>
    </row>
    <row r="2370" spans="3:16" ht="14.25" customHeight="1" x14ac:dyDescent="0.15">
      <c r="C2370" s="362">
        <f t="shared" si="163"/>
        <v>2309</v>
      </c>
      <c r="D2370" s="47" t="str">
        <f t="shared" si="160"/>
        <v/>
      </c>
      <c r="E2370" s="526"/>
      <c r="F2370" s="447"/>
      <c r="G2370" s="345"/>
      <c r="H2370" s="447"/>
      <c r="I2370" s="411"/>
      <c r="J2370" s="15" t="s">
        <v>589</v>
      </c>
      <c r="K2370" s="15" t="s">
        <v>589</v>
      </c>
      <c r="L2370" s="408" t="str">
        <f t="shared" si="162"/>
        <v/>
      </c>
      <c r="M2370" s="459" t="str">
        <f t="shared" si="161"/>
        <v/>
      </c>
      <c r="N2370" s="344"/>
      <c r="O2370" s="344"/>
      <c r="P2370" s="82"/>
    </row>
    <row r="2371" spans="3:16" ht="14.25" customHeight="1" x14ac:dyDescent="0.15">
      <c r="C2371" s="362">
        <f t="shared" si="163"/>
        <v>2310</v>
      </c>
      <c r="D2371" s="47" t="str">
        <f t="shared" si="160"/>
        <v/>
      </c>
      <c r="E2371" s="526"/>
      <c r="F2371" s="447"/>
      <c r="G2371" s="345"/>
      <c r="H2371" s="447"/>
      <c r="I2371" s="411"/>
      <c r="J2371" s="15" t="s">
        <v>589</v>
      </c>
      <c r="K2371" s="15" t="s">
        <v>589</v>
      </c>
      <c r="L2371" s="408" t="str">
        <f t="shared" si="162"/>
        <v/>
      </c>
      <c r="M2371" s="459" t="str">
        <f t="shared" si="161"/>
        <v/>
      </c>
      <c r="N2371" s="344"/>
      <c r="O2371" s="344"/>
      <c r="P2371" s="82"/>
    </row>
    <row r="2372" spans="3:16" ht="14.25" customHeight="1" x14ac:dyDescent="0.15">
      <c r="C2372" s="362">
        <f t="shared" si="163"/>
        <v>2311</v>
      </c>
      <c r="D2372" s="47" t="str">
        <f t="shared" si="160"/>
        <v/>
      </c>
      <c r="E2372" s="526"/>
      <c r="F2372" s="447"/>
      <c r="G2372" s="345"/>
      <c r="H2372" s="447"/>
      <c r="I2372" s="411"/>
      <c r="J2372" s="15" t="s">
        <v>589</v>
      </c>
      <c r="K2372" s="15" t="s">
        <v>589</v>
      </c>
      <c r="L2372" s="408" t="str">
        <f t="shared" si="162"/>
        <v/>
      </c>
      <c r="M2372" s="459" t="str">
        <f t="shared" si="161"/>
        <v/>
      </c>
      <c r="N2372" s="344"/>
      <c r="O2372" s="344"/>
      <c r="P2372" s="82"/>
    </row>
    <row r="2373" spans="3:16" ht="14.25" customHeight="1" x14ac:dyDescent="0.15">
      <c r="C2373" s="362">
        <f t="shared" si="163"/>
        <v>2312</v>
      </c>
      <c r="D2373" s="47" t="str">
        <f t="shared" si="160"/>
        <v/>
      </c>
      <c r="E2373" s="526"/>
      <c r="F2373" s="447"/>
      <c r="G2373" s="345"/>
      <c r="H2373" s="447"/>
      <c r="I2373" s="411"/>
      <c r="J2373" s="15" t="s">
        <v>589</v>
      </c>
      <c r="K2373" s="15" t="s">
        <v>589</v>
      </c>
      <c r="L2373" s="408" t="str">
        <f t="shared" si="162"/>
        <v/>
      </c>
      <c r="M2373" s="459" t="str">
        <f t="shared" si="161"/>
        <v/>
      </c>
      <c r="N2373" s="344"/>
      <c r="O2373" s="344"/>
      <c r="P2373" s="82"/>
    </row>
    <row r="2374" spans="3:16" ht="14.25" customHeight="1" x14ac:dyDescent="0.15">
      <c r="C2374" s="362">
        <f t="shared" si="163"/>
        <v>2313</v>
      </c>
      <c r="D2374" s="47" t="str">
        <f t="shared" si="160"/>
        <v/>
      </c>
      <c r="E2374" s="526"/>
      <c r="F2374" s="447"/>
      <c r="G2374" s="345"/>
      <c r="H2374" s="447"/>
      <c r="I2374" s="411"/>
      <c r="J2374" s="15" t="s">
        <v>589</v>
      </c>
      <c r="K2374" s="15" t="s">
        <v>589</v>
      </c>
      <c r="L2374" s="408" t="str">
        <f t="shared" si="162"/>
        <v/>
      </c>
      <c r="M2374" s="459" t="str">
        <f t="shared" si="161"/>
        <v/>
      </c>
      <c r="N2374" s="344"/>
      <c r="O2374" s="344"/>
      <c r="P2374" s="82"/>
    </row>
    <row r="2375" spans="3:16" ht="14.25" customHeight="1" x14ac:dyDescent="0.15">
      <c r="C2375" s="362">
        <f t="shared" si="163"/>
        <v>2314</v>
      </c>
      <c r="D2375" s="47" t="str">
        <f t="shared" si="160"/>
        <v/>
      </c>
      <c r="E2375" s="526"/>
      <c r="F2375" s="447"/>
      <c r="G2375" s="345"/>
      <c r="H2375" s="447"/>
      <c r="I2375" s="411"/>
      <c r="J2375" s="15" t="s">
        <v>589</v>
      </c>
      <c r="K2375" s="15" t="s">
        <v>589</v>
      </c>
      <c r="L2375" s="408" t="str">
        <f t="shared" si="162"/>
        <v/>
      </c>
      <c r="M2375" s="459" t="str">
        <f t="shared" si="161"/>
        <v/>
      </c>
      <c r="N2375" s="344"/>
      <c r="O2375" s="344"/>
      <c r="P2375" s="82"/>
    </row>
    <row r="2376" spans="3:16" ht="14.25" customHeight="1" x14ac:dyDescent="0.15">
      <c r="C2376" s="362">
        <f t="shared" si="163"/>
        <v>2315</v>
      </c>
      <c r="D2376" s="47" t="str">
        <f t="shared" si="160"/>
        <v/>
      </c>
      <c r="E2376" s="526"/>
      <c r="F2376" s="447"/>
      <c r="G2376" s="345"/>
      <c r="H2376" s="447"/>
      <c r="I2376" s="411"/>
      <c r="J2376" s="15" t="s">
        <v>589</v>
      </c>
      <c r="K2376" s="15" t="s">
        <v>589</v>
      </c>
      <c r="L2376" s="408" t="str">
        <f t="shared" si="162"/>
        <v/>
      </c>
      <c r="M2376" s="459" t="str">
        <f t="shared" si="161"/>
        <v/>
      </c>
      <c r="N2376" s="344"/>
      <c r="O2376" s="344"/>
      <c r="P2376" s="82"/>
    </row>
    <row r="2377" spans="3:16" ht="14.25" customHeight="1" x14ac:dyDescent="0.15">
      <c r="C2377" s="362">
        <f t="shared" si="163"/>
        <v>2316</v>
      </c>
      <c r="D2377" s="47" t="str">
        <f t="shared" si="160"/>
        <v/>
      </c>
      <c r="E2377" s="526"/>
      <c r="F2377" s="447"/>
      <c r="G2377" s="345"/>
      <c r="H2377" s="447"/>
      <c r="I2377" s="411"/>
      <c r="J2377" s="15" t="s">
        <v>589</v>
      </c>
      <c r="K2377" s="15" t="s">
        <v>589</v>
      </c>
      <c r="L2377" s="408" t="str">
        <f t="shared" si="162"/>
        <v/>
      </c>
      <c r="M2377" s="459" t="str">
        <f t="shared" si="161"/>
        <v/>
      </c>
      <c r="N2377" s="344"/>
      <c r="O2377" s="344"/>
      <c r="P2377" s="82"/>
    </row>
    <row r="2378" spans="3:16" ht="14.25" customHeight="1" x14ac:dyDescent="0.15">
      <c r="C2378" s="362">
        <f t="shared" si="163"/>
        <v>2317</v>
      </c>
      <c r="D2378" s="47" t="str">
        <f t="shared" si="160"/>
        <v/>
      </c>
      <c r="E2378" s="526"/>
      <c r="F2378" s="447"/>
      <c r="G2378" s="345"/>
      <c r="H2378" s="447"/>
      <c r="I2378" s="411"/>
      <c r="J2378" s="15" t="s">
        <v>589</v>
      </c>
      <c r="K2378" s="15" t="s">
        <v>589</v>
      </c>
      <c r="L2378" s="408" t="str">
        <f t="shared" si="162"/>
        <v/>
      </c>
      <c r="M2378" s="459" t="str">
        <f t="shared" si="161"/>
        <v/>
      </c>
      <c r="N2378" s="344"/>
      <c r="O2378" s="344"/>
      <c r="P2378" s="82"/>
    </row>
    <row r="2379" spans="3:16" ht="14.25" customHeight="1" x14ac:dyDescent="0.15">
      <c r="C2379" s="362">
        <f t="shared" si="163"/>
        <v>2318</v>
      </c>
      <c r="D2379" s="47" t="str">
        <f t="shared" si="160"/>
        <v/>
      </c>
      <c r="E2379" s="526"/>
      <c r="F2379" s="447"/>
      <c r="G2379" s="345"/>
      <c r="H2379" s="447"/>
      <c r="I2379" s="411"/>
      <c r="J2379" s="15" t="s">
        <v>589</v>
      </c>
      <c r="K2379" s="15" t="s">
        <v>589</v>
      </c>
      <c r="L2379" s="408" t="str">
        <f t="shared" si="162"/>
        <v/>
      </c>
      <c r="M2379" s="459" t="str">
        <f t="shared" si="161"/>
        <v/>
      </c>
      <c r="N2379" s="344"/>
      <c r="O2379" s="344"/>
      <c r="P2379" s="82"/>
    </row>
    <row r="2380" spans="3:16" ht="14.25" customHeight="1" x14ac:dyDescent="0.15">
      <c r="C2380" s="362">
        <f t="shared" si="163"/>
        <v>2319</v>
      </c>
      <c r="D2380" s="47" t="str">
        <f t="shared" si="160"/>
        <v/>
      </c>
      <c r="E2380" s="526"/>
      <c r="F2380" s="447"/>
      <c r="G2380" s="345"/>
      <c r="H2380" s="447"/>
      <c r="I2380" s="411"/>
      <c r="J2380" s="15" t="s">
        <v>589</v>
      </c>
      <c r="K2380" s="15" t="s">
        <v>589</v>
      </c>
      <c r="L2380" s="408" t="str">
        <f t="shared" si="162"/>
        <v/>
      </c>
      <c r="M2380" s="459" t="str">
        <f t="shared" si="161"/>
        <v/>
      </c>
      <c r="N2380" s="344"/>
      <c r="O2380" s="344"/>
      <c r="P2380" s="82"/>
    </row>
    <row r="2381" spans="3:16" ht="14.25" customHeight="1" x14ac:dyDescent="0.15">
      <c r="C2381" s="362">
        <f t="shared" si="163"/>
        <v>2320</v>
      </c>
      <c r="D2381" s="47" t="str">
        <f t="shared" si="160"/>
        <v/>
      </c>
      <c r="E2381" s="526"/>
      <c r="F2381" s="447"/>
      <c r="G2381" s="345"/>
      <c r="H2381" s="447"/>
      <c r="I2381" s="411"/>
      <c r="J2381" s="15" t="s">
        <v>589</v>
      </c>
      <c r="K2381" s="15" t="s">
        <v>589</v>
      </c>
      <c r="L2381" s="408" t="str">
        <f t="shared" si="162"/>
        <v/>
      </c>
      <c r="M2381" s="459" t="str">
        <f t="shared" si="161"/>
        <v/>
      </c>
      <c r="N2381" s="344"/>
      <c r="O2381" s="344"/>
      <c r="P2381" s="82"/>
    </row>
    <row r="2382" spans="3:16" ht="14.25" customHeight="1" x14ac:dyDescent="0.15">
      <c r="C2382" s="362">
        <f t="shared" si="163"/>
        <v>2321</v>
      </c>
      <c r="D2382" s="47" t="str">
        <f t="shared" si="160"/>
        <v/>
      </c>
      <c r="E2382" s="526"/>
      <c r="F2382" s="447"/>
      <c r="G2382" s="345"/>
      <c r="H2382" s="447"/>
      <c r="I2382" s="411"/>
      <c r="J2382" s="15" t="s">
        <v>589</v>
      </c>
      <c r="K2382" s="15" t="s">
        <v>589</v>
      </c>
      <c r="L2382" s="408" t="str">
        <f t="shared" si="162"/>
        <v/>
      </c>
      <c r="M2382" s="459" t="str">
        <f t="shared" si="161"/>
        <v/>
      </c>
      <c r="N2382" s="344"/>
      <c r="O2382" s="344"/>
      <c r="P2382" s="82"/>
    </row>
    <row r="2383" spans="3:16" ht="14.25" customHeight="1" x14ac:dyDescent="0.15">
      <c r="C2383" s="362">
        <f t="shared" si="163"/>
        <v>2322</v>
      </c>
      <c r="D2383" s="47" t="str">
        <f t="shared" si="160"/>
        <v/>
      </c>
      <c r="E2383" s="526"/>
      <c r="F2383" s="447"/>
      <c r="G2383" s="345"/>
      <c r="H2383" s="447"/>
      <c r="I2383" s="411"/>
      <c r="J2383" s="15" t="s">
        <v>589</v>
      </c>
      <c r="K2383" s="15" t="s">
        <v>589</v>
      </c>
      <c r="L2383" s="408" t="str">
        <f t="shared" si="162"/>
        <v/>
      </c>
      <c r="M2383" s="459" t="str">
        <f t="shared" si="161"/>
        <v/>
      </c>
      <c r="N2383" s="344"/>
      <c r="O2383" s="344"/>
      <c r="P2383" s="82"/>
    </row>
    <row r="2384" spans="3:16" ht="14.25" customHeight="1" x14ac:dyDescent="0.15">
      <c r="C2384" s="362">
        <f t="shared" si="163"/>
        <v>2323</v>
      </c>
      <c r="D2384" s="47" t="str">
        <f t="shared" si="160"/>
        <v/>
      </c>
      <c r="E2384" s="526"/>
      <c r="F2384" s="447"/>
      <c r="G2384" s="345"/>
      <c r="H2384" s="447"/>
      <c r="I2384" s="411"/>
      <c r="J2384" s="15" t="s">
        <v>589</v>
      </c>
      <c r="K2384" s="15" t="s">
        <v>589</v>
      </c>
      <c r="L2384" s="408" t="str">
        <f t="shared" si="162"/>
        <v/>
      </c>
      <c r="M2384" s="459" t="str">
        <f t="shared" si="161"/>
        <v/>
      </c>
      <c r="N2384" s="344"/>
      <c r="O2384" s="344"/>
      <c r="P2384" s="82"/>
    </row>
    <row r="2385" spans="3:16" ht="14.25" customHeight="1" x14ac:dyDescent="0.15">
      <c r="C2385" s="362">
        <f t="shared" si="163"/>
        <v>2324</v>
      </c>
      <c r="D2385" s="47" t="str">
        <f t="shared" si="160"/>
        <v/>
      </c>
      <c r="E2385" s="526"/>
      <c r="F2385" s="447"/>
      <c r="G2385" s="345"/>
      <c r="H2385" s="447"/>
      <c r="I2385" s="411"/>
      <c r="J2385" s="15" t="s">
        <v>589</v>
      </c>
      <c r="K2385" s="15" t="s">
        <v>589</v>
      </c>
      <c r="L2385" s="408" t="str">
        <f t="shared" si="162"/>
        <v/>
      </c>
      <c r="M2385" s="459" t="str">
        <f t="shared" si="161"/>
        <v/>
      </c>
      <c r="N2385" s="344"/>
      <c r="O2385" s="344"/>
      <c r="P2385" s="82"/>
    </row>
    <row r="2386" spans="3:16" ht="14.25" customHeight="1" x14ac:dyDescent="0.15">
      <c r="C2386" s="362">
        <f t="shared" si="163"/>
        <v>2325</v>
      </c>
      <c r="D2386" s="47" t="str">
        <f t="shared" si="160"/>
        <v/>
      </c>
      <c r="E2386" s="526"/>
      <c r="F2386" s="447"/>
      <c r="G2386" s="345"/>
      <c r="H2386" s="447"/>
      <c r="I2386" s="411"/>
      <c r="J2386" s="15" t="s">
        <v>589</v>
      </c>
      <c r="K2386" s="15" t="s">
        <v>589</v>
      </c>
      <c r="L2386" s="408" t="str">
        <f t="shared" si="162"/>
        <v/>
      </c>
      <c r="M2386" s="459" t="str">
        <f t="shared" si="161"/>
        <v/>
      </c>
      <c r="N2386" s="344"/>
      <c r="O2386" s="344"/>
      <c r="P2386" s="82"/>
    </row>
    <row r="2387" spans="3:16" ht="14.25" customHeight="1" x14ac:dyDescent="0.15">
      <c r="C2387" s="362">
        <f t="shared" si="163"/>
        <v>2326</v>
      </c>
      <c r="D2387" s="47" t="str">
        <f t="shared" ref="D2387:D2450" si="164">IF(E2387="","",IF(E2387&lt;=$W$2,"○",""))</f>
        <v/>
      </c>
      <c r="E2387" s="526"/>
      <c r="F2387" s="447"/>
      <c r="G2387" s="345"/>
      <c r="H2387" s="447"/>
      <c r="I2387" s="411"/>
      <c r="J2387" s="15" t="s">
        <v>589</v>
      </c>
      <c r="K2387" s="15" t="s">
        <v>589</v>
      </c>
      <c r="L2387" s="408" t="str">
        <f t="shared" si="162"/>
        <v/>
      </c>
      <c r="M2387" s="459" t="str">
        <f t="shared" ref="M2387:M2450" si="165">IF(I2387="","",IF(HLOOKUP(I2387,$U$5:$AI$7,2,FALSE)&gt;=0.8,"○",""))</f>
        <v/>
      </c>
      <c r="N2387" s="344"/>
      <c r="O2387" s="344"/>
      <c r="P2387" s="82"/>
    </row>
    <row r="2388" spans="3:16" ht="14.25" customHeight="1" x14ac:dyDescent="0.15">
      <c r="C2388" s="362">
        <f t="shared" si="163"/>
        <v>2327</v>
      </c>
      <c r="D2388" s="47" t="str">
        <f t="shared" si="164"/>
        <v/>
      </c>
      <c r="E2388" s="526"/>
      <c r="F2388" s="447"/>
      <c r="G2388" s="345"/>
      <c r="H2388" s="447"/>
      <c r="I2388" s="411"/>
      <c r="J2388" s="15" t="s">
        <v>589</v>
      </c>
      <c r="K2388" s="15" t="s">
        <v>589</v>
      </c>
      <c r="L2388" s="408" t="str">
        <f t="shared" si="162"/>
        <v/>
      </c>
      <c r="M2388" s="459" t="str">
        <f t="shared" si="165"/>
        <v/>
      </c>
      <c r="N2388" s="344"/>
      <c r="O2388" s="344"/>
      <c r="P2388" s="82"/>
    </row>
    <row r="2389" spans="3:16" ht="14.25" customHeight="1" x14ac:dyDescent="0.15">
      <c r="C2389" s="362">
        <f t="shared" si="163"/>
        <v>2328</v>
      </c>
      <c r="D2389" s="47" t="str">
        <f t="shared" si="164"/>
        <v/>
      </c>
      <c r="E2389" s="526"/>
      <c r="F2389" s="447"/>
      <c r="G2389" s="345"/>
      <c r="H2389" s="447"/>
      <c r="I2389" s="411"/>
      <c r="J2389" s="15" t="s">
        <v>589</v>
      </c>
      <c r="K2389" s="15" t="s">
        <v>589</v>
      </c>
      <c r="L2389" s="408" t="str">
        <f t="shared" si="162"/>
        <v/>
      </c>
      <c r="M2389" s="459" t="str">
        <f t="shared" si="165"/>
        <v/>
      </c>
      <c r="N2389" s="344"/>
      <c r="O2389" s="344"/>
      <c r="P2389" s="82"/>
    </row>
    <row r="2390" spans="3:16" ht="14.25" customHeight="1" x14ac:dyDescent="0.15">
      <c r="C2390" s="362">
        <f t="shared" si="163"/>
        <v>2329</v>
      </c>
      <c r="D2390" s="47" t="str">
        <f t="shared" si="164"/>
        <v/>
      </c>
      <c r="E2390" s="526"/>
      <c r="F2390" s="447"/>
      <c r="G2390" s="345"/>
      <c r="H2390" s="447"/>
      <c r="I2390" s="411"/>
      <c r="J2390" s="15" t="s">
        <v>589</v>
      </c>
      <c r="K2390" s="15" t="s">
        <v>589</v>
      </c>
      <c r="L2390" s="408" t="str">
        <f t="shared" si="162"/>
        <v/>
      </c>
      <c r="M2390" s="459" t="str">
        <f t="shared" si="165"/>
        <v/>
      </c>
      <c r="N2390" s="344"/>
      <c r="O2390" s="344"/>
      <c r="P2390" s="82"/>
    </row>
    <row r="2391" spans="3:16" ht="14.25" customHeight="1" x14ac:dyDescent="0.15">
      <c r="C2391" s="362">
        <f t="shared" si="163"/>
        <v>2330</v>
      </c>
      <c r="D2391" s="47" t="str">
        <f t="shared" si="164"/>
        <v/>
      </c>
      <c r="E2391" s="526"/>
      <c r="F2391" s="447"/>
      <c r="G2391" s="345"/>
      <c r="H2391" s="447"/>
      <c r="I2391" s="411"/>
      <c r="J2391" s="15" t="s">
        <v>589</v>
      </c>
      <c r="K2391" s="15" t="s">
        <v>589</v>
      </c>
      <c r="L2391" s="408" t="str">
        <f t="shared" si="162"/>
        <v/>
      </c>
      <c r="M2391" s="459" t="str">
        <f t="shared" si="165"/>
        <v/>
      </c>
      <c r="N2391" s="344"/>
      <c r="O2391" s="344"/>
      <c r="P2391" s="82"/>
    </row>
    <row r="2392" spans="3:16" ht="14.25" customHeight="1" x14ac:dyDescent="0.15">
      <c r="C2392" s="362">
        <f t="shared" si="163"/>
        <v>2331</v>
      </c>
      <c r="D2392" s="47" t="str">
        <f t="shared" si="164"/>
        <v/>
      </c>
      <c r="E2392" s="526"/>
      <c r="F2392" s="447"/>
      <c r="G2392" s="345"/>
      <c r="H2392" s="447"/>
      <c r="I2392" s="411"/>
      <c r="J2392" s="15" t="s">
        <v>589</v>
      </c>
      <c r="K2392" s="15" t="s">
        <v>589</v>
      </c>
      <c r="L2392" s="408" t="str">
        <f t="shared" si="162"/>
        <v/>
      </c>
      <c r="M2392" s="459" t="str">
        <f t="shared" si="165"/>
        <v/>
      </c>
      <c r="N2392" s="344"/>
      <c r="O2392" s="344"/>
      <c r="P2392" s="82"/>
    </row>
    <row r="2393" spans="3:16" ht="14.25" customHeight="1" x14ac:dyDescent="0.15">
      <c r="C2393" s="362">
        <f t="shared" si="163"/>
        <v>2332</v>
      </c>
      <c r="D2393" s="47" t="str">
        <f t="shared" si="164"/>
        <v/>
      </c>
      <c r="E2393" s="526"/>
      <c r="F2393" s="447"/>
      <c r="G2393" s="345"/>
      <c r="H2393" s="447"/>
      <c r="I2393" s="411"/>
      <c r="J2393" s="15" t="s">
        <v>589</v>
      </c>
      <c r="K2393" s="15" t="s">
        <v>589</v>
      </c>
      <c r="L2393" s="408" t="str">
        <f t="shared" si="162"/>
        <v/>
      </c>
      <c r="M2393" s="459" t="str">
        <f t="shared" si="165"/>
        <v/>
      </c>
      <c r="N2393" s="344"/>
      <c r="O2393" s="344"/>
      <c r="P2393" s="82"/>
    </row>
    <row r="2394" spans="3:16" ht="14.25" customHeight="1" x14ac:dyDescent="0.15">
      <c r="C2394" s="362">
        <f t="shared" si="163"/>
        <v>2333</v>
      </c>
      <c r="D2394" s="47" t="str">
        <f t="shared" si="164"/>
        <v/>
      </c>
      <c r="E2394" s="526"/>
      <c r="F2394" s="447"/>
      <c r="G2394" s="345"/>
      <c r="H2394" s="447"/>
      <c r="I2394" s="411"/>
      <c r="J2394" s="15" t="s">
        <v>589</v>
      </c>
      <c r="K2394" s="15" t="s">
        <v>589</v>
      </c>
      <c r="L2394" s="408" t="str">
        <f t="shared" si="162"/>
        <v/>
      </c>
      <c r="M2394" s="459" t="str">
        <f t="shared" si="165"/>
        <v/>
      </c>
      <c r="N2394" s="344"/>
      <c r="O2394" s="344"/>
      <c r="P2394" s="82"/>
    </row>
    <row r="2395" spans="3:16" ht="14.25" customHeight="1" x14ac:dyDescent="0.15">
      <c r="C2395" s="362">
        <f t="shared" si="163"/>
        <v>2334</v>
      </c>
      <c r="D2395" s="47" t="str">
        <f t="shared" si="164"/>
        <v/>
      </c>
      <c r="E2395" s="526"/>
      <c r="F2395" s="447"/>
      <c r="G2395" s="345"/>
      <c r="H2395" s="447"/>
      <c r="I2395" s="411"/>
      <c r="J2395" s="15" t="s">
        <v>589</v>
      </c>
      <c r="K2395" s="15" t="s">
        <v>589</v>
      </c>
      <c r="L2395" s="408" t="str">
        <f t="shared" si="162"/>
        <v/>
      </c>
      <c r="M2395" s="459" t="str">
        <f t="shared" si="165"/>
        <v/>
      </c>
      <c r="N2395" s="344"/>
      <c r="O2395" s="344"/>
      <c r="P2395" s="82"/>
    </row>
    <row r="2396" spans="3:16" ht="14.25" customHeight="1" x14ac:dyDescent="0.15">
      <c r="C2396" s="362">
        <f t="shared" si="163"/>
        <v>2335</v>
      </c>
      <c r="D2396" s="47" t="str">
        <f t="shared" si="164"/>
        <v/>
      </c>
      <c r="E2396" s="526"/>
      <c r="F2396" s="447"/>
      <c r="G2396" s="345"/>
      <c r="H2396" s="447"/>
      <c r="I2396" s="411"/>
      <c r="J2396" s="15" t="s">
        <v>589</v>
      </c>
      <c r="K2396" s="15" t="s">
        <v>589</v>
      </c>
      <c r="L2396" s="408" t="str">
        <f t="shared" si="162"/>
        <v/>
      </c>
      <c r="M2396" s="459" t="str">
        <f t="shared" si="165"/>
        <v/>
      </c>
      <c r="N2396" s="344"/>
      <c r="O2396" s="344"/>
      <c r="P2396" s="82"/>
    </row>
    <row r="2397" spans="3:16" ht="14.25" customHeight="1" x14ac:dyDescent="0.15">
      <c r="C2397" s="362">
        <f t="shared" si="163"/>
        <v>2336</v>
      </c>
      <c r="D2397" s="47" t="str">
        <f t="shared" si="164"/>
        <v/>
      </c>
      <c r="E2397" s="526"/>
      <c r="F2397" s="447"/>
      <c r="G2397" s="345"/>
      <c r="H2397" s="447"/>
      <c r="I2397" s="411"/>
      <c r="J2397" s="15" t="s">
        <v>589</v>
      </c>
      <c r="K2397" s="15" t="s">
        <v>589</v>
      </c>
      <c r="L2397" s="408" t="str">
        <f t="shared" si="162"/>
        <v/>
      </c>
      <c r="M2397" s="459" t="str">
        <f t="shared" si="165"/>
        <v/>
      </c>
      <c r="N2397" s="344"/>
      <c r="O2397" s="344"/>
      <c r="P2397" s="82"/>
    </row>
    <row r="2398" spans="3:16" ht="14.25" customHeight="1" x14ac:dyDescent="0.15">
      <c r="C2398" s="362">
        <f t="shared" si="163"/>
        <v>2337</v>
      </c>
      <c r="D2398" s="47" t="str">
        <f t="shared" si="164"/>
        <v/>
      </c>
      <c r="E2398" s="526"/>
      <c r="F2398" s="447"/>
      <c r="G2398" s="345"/>
      <c r="H2398" s="447"/>
      <c r="I2398" s="411"/>
      <c r="J2398" s="15" t="s">
        <v>589</v>
      </c>
      <c r="K2398" s="15" t="s">
        <v>589</v>
      </c>
      <c r="L2398" s="408" t="str">
        <f t="shared" si="162"/>
        <v/>
      </c>
      <c r="M2398" s="459" t="str">
        <f t="shared" si="165"/>
        <v/>
      </c>
      <c r="N2398" s="344"/>
      <c r="O2398" s="344"/>
      <c r="P2398" s="82"/>
    </row>
    <row r="2399" spans="3:16" ht="14.25" customHeight="1" x14ac:dyDescent="0.15">
      <c r="C2399" s="362">
        <f t="shared" si="163"/>
        <v>2338</v>
      </c>
      <c r="D2399" s="47" t="str">
        <f t="shared" si="164"/>
        <v/>
      </c>
      <c r="E2399" s="526"/>
      <c r="F2399" s="447"/>
      <c r="G2399" s="345"/>
      <c r="H2399" s="447"/>
      <c r="I2399" s="411"/>
      <c r="J2399" s="15" t="s">
        <v>589</v>
      </c>
      <c r="K2399" s="15" t="s">
        <v>589</v>
      </c>
      <c r="L2399" s="408" t="str">
        <f t="shared" si="162"/>
        <v/>
      </c>
      <c r="M2399" s="459" t="str">
        <f t="shared" si="165"/>
        <v/>
      </c>
      <c r="N2399" s="344"/>
      <c r="O2399" s="344"/>
      <c r="P2399" s="82"/>
    </row>
    <row r="2400" spans="3:16" ht="14.25" customHeight="1" x14ac:dyDescent="0.15">
      <c r="C2400" s="362">
        <f t="shared" si="163"/>
        <v>2339</v>
      </c>
      <c r="D2400" s="47" t="str">
        <f t="shared" si="164"/>
        <v/>
      </c>
      <c r="E2400" s="526"/>
      <c r="F2400" s="447"/>
      <c r="G2400" s="345"/>
      <c r="H2400" s="447"/>
      <c r="I2400" s="411"/>
      <c r="J2400" s="15" t="s">
        <v>589</v>
      </c>
      <c r="K2400" s="15" t="s">
        <v>589</v>
      </c>
      <c r="L2400" s="408" t="str">
        <f t="shared" si="162"/>
        <v/>
      </c>
      <c r="M2400" s="459" t="str">
        <f t="shared" si="165"/>
        <v/>
      </c>
      <c r="N2400" s="344"/>
      <c r="O2400" s="344"/>
      <c r="P2400" s="82"/>
    </row>
    <row r="2401" spans="3:16" ht="14.25" customHeight="1" x14ac:dyDescent="0.15">
      <c r="C2401" s="362">
        <f t="shared" si="163"/>
        <v>2340</v>
      </c>
      <c r="D2401" s="47" t="str">
        <f t="shared" si="164"/>
        <v/>
      </c>
      <c r="E2401" s="526"/>
      <c r="F2401" s="447"/>
      <c r="G2401" s="345"/>
      <c r="H2401" s="447"/>
      <c r="I2401" s="411"/>
      <c r="J2401" s="15" t="s">
        <v>589</v>
      </c>
      <c r="K2401" s="15" t="s">
        <v>589</v>
      </c>
      <c r="L2401" s="408" t="str">
        <f t="shared" si="162"/>
        <v/>
      </c>
      <c r="M2401" s="459" t="str">
        <f t="shared" si="165"/>
        <v/>
      </c>
      <c r="N2401" s="344"/>
      <c r="O2401" s="344"/>
      <c r="P2401" s="82"/>
    </row>
    <row r="2402" spans="3:16" ht="14.25" customHeight="1" x14ac:dyDescent="0.15">
      <c r="C2402" s="362">
        <f t="shared" si="163"/>
        <v>2341</v>
      </c>
      <c r="D2402" s="47" t="str">
        <f t="shared" si="164"/>
        <v/>
      </c>
      <c r="E2402" s="526"/>
      <c r="F2402" s="447"/>
      <c r="G2402" s="345"/>
      <c r="H2402" s="447"/>
      <c r="I2402" s="411"/>
      <c r="J2402" s="15" t="s">
        <v>589</v>
      </c>
      <c r="K2402" s="15" t="s">
        <v>589</v>
      </c>
      <c r="L2402" s="408" t="str">
        <f t="shared" si="162"/>
        <v/>
      </c>
      <c r="M2402" s="459" t="str">
        <f t="shared" si="165"/>
        <v/>
      </c>
      <c r="N2402" s="344"/>
      <c r="O2402" s="344"/>
      <c r="P2402" s="82"/>
    </row>
    <row r="2403" spans="3:16" ht="14.25" customHeight="1" x14ac:dyDescent="0.15">
      <c r="C2403" s="362">
        <f t="shared" si="163"/>
        <v>2342</v>
      </c>
      <c r="D2403" s="47" t="str">
        <f t="shared" si="164"/>
        <v/>
      </c>
      <c r="E2403" s="526"/>
      <c r="F2403" s="447"/>
      <c r="G2403" s="345"/>
      <c r="H2403" s="447"/>
      <c r="I2403" s="411"/>
      <c r="J2403" s="15" t="s">
        <v>589</v>
      </c>
      <c r="K2403" s="15" t="s">
        <v>589</v>
      </c>
      <c r="L2403" s="408" t="str">
        <f t="shared" ref="L2403:L2458" si="166">IF(K2403="","",J2403*K2403)</f>
        <v/>
      </c>
      <c r="M2403" s="459" t="str">
        <f t="shared" si="165"/>
        <v/>
      </c>
      <c r="N2403" s="344"/>
      <c r="O2403" s="344"/>
      <c r="P2403" s="82"/>
    </row>
    <row r="2404" spans="3:16" ht="14.25" customHeight="1" x14ac:dyDescent="0.15">
      <c r="C2404" s="362">
        <f t="shared" si="163"/>
        <v>2343</v>
      </c>
      <c r="D2404" s="47" t="str">
        <f t="shared" si="164"/>
        <v/>
      </c>
      <c r="E2404" s="526"/>
      <c r="F2404" s="447"/>
      <c r="G2404" s="345"/>
      <c r="H2404" s="447"/>
      <c r="I2404" s="411"/>
      <c r="J2404" s="15" t="s">
        <v>589</v>
      </c>
      <c r="K2404" s="15" t="s">
        <v>589</v>
      </c>
      <c r="L2404" s="408" t="str">
        <f t="shared" si="166"/>
        <v/>
      </c>
      <c r="M2404" s="459" t="str">
        <f t="shared" si="165"/>
        <v/>
      </c>
      <c r="N2404" s="344"/>
      <c r="O2404" s="344"/>
      <c r="P2404" s="82"/>
    </row>
    <row r="2405" spans="3:16" ht="14.25" customHeight="1" x14ac:dyDescent="0.15">
      <c r="C2405" s="362">
        <f t="shared" si="163"/>
        <v>2344</v>
      </c>
      <c r="D2405" s="47" t="str">
        <f t="shared" si="164"/>
        <v/>
      </c>
      <c r="E2405" s="526"/>
      <c r="F2405" s="447"/>
      <c r="G2405" s="345"/>
      <c r="H2405" s="447"/>
      <c r="I2405" s="411"/>
      <c r="J2405" s="15" t="s">
        <v>589</v>
      </c>
      <c r="K2405" s="15" t="s">
        <v>589</v>
      </c>
      <c r="L2405" s="408" t="str">
        <f t="shared" si="166"/>
        <v/>
      </c>
      <c r="M2405" s="459" t="str">
        <f t="shared" si="165"/>
        <v/>
      </c>
      <c r="N2405" s="344"/>
      <c r="O2405" s="344"/>
      <c r="P2405" s="82"/>
    </row>
    <row r="2406" spans="3:16" ht="14.25" customHeight="1" x14ac:dyDescent="0.15">
      <c r="C2406" s="362">
        <f t="shared" si="163"/>
        <v>2345</v>
      </c>
      <c r="D2406" s="47" t="str">
        <f t="shared" si="164"/>
        <v/>
      </c>
      <c r="E2406" s="526"/>
      <c r="F2406" s="447"/>
      <c r="G2406" s="345"/>
      <c r="H2406" s="447"/>
      <c r="I2406" s="411"/>
      <c r="J2406" s="15" t="s">
        <v>589</v>
      </c>
      <c r="K2406" s="15" t="s">
        <v>589</v>
      </c>
      <c r="L2406" s="408" t="str">
        <f t="shared" si="166"/>
        <v/>
      </c>
      <c r="M2406" s="459" t="str">
        <f t="shared" si="165"/>
        <v/>
      </c>
      <c r="N2406" s="344"/>
      <c r="O2406" s="344"/>
      <c r="P2406" s="82"/>
    </row>
    <row r="2407" spans="3:16" ht="14.25" customHeight="1" x14ac:dyDescent="0.15">
      <c r="C2407" s="362">
        <f t="shared" si="163"/>
        <v>2346</v>
      </c>
      <c r="D2407" s="47" t="str">
        <f t="shared" si="164"/>
        <v/>
      </c>
      <c r="E2407" s="526"/>
      <c r="F2407" s="447"/>
      <c r="G2407" s="345"/>
      <c r="H2407" s="447"/>
      <c r="I2407" s="411"/>
      <c r="J2407" s="15" t="s">
        <v>589</v>
      </c>
      <c r="K2407" s="15" t="s">
        <v>589</v>
      </c>
      <c r="L2407" s="408" t="str">
        <f t="shared" si="166"/>
        <v/>
      </c>
      <c r="M2407" s="459" t="str">
        <f t="shared" si="165"/>
        <v/>
      </c>
      <c r="N2407" s="344"/>
      <c r="O2407" s="344"/>
      <c r="P2407" s="82"/>
    </row>
    <row r="2408" spans="3:16" ht="14.25" customHeight="1" x14ac:dyDescent="0.15">
      <c r="C2408" s="362">
        <f t="shared" si="163"/>
        <v>2347</v>
      </c>
      <c r="D2408" s="47" t="str">
        <f t="shared" si="164"/>
        <v/>
      </c>
      <c r="E2408" s="526"/>
      <c r="F2408" s="447"/>
      <c r="G2408" s="345"/>
      <c r="H2408" s="447"/>
      <c r="I2408" s="411"/>
      <c r="J2408" s="15" t="s">
        <v>589</v>
      </c>
      <c r="K2408" s="15" t="s">
        <v>589</v>
      </c>
      <c r="L2408" s="408" t="str">
        <f t="shared" si="166"/>
        <v/>
      </c>
      <c r="M2408" s="459" t="str">
        <f t="shared" si="165"/>
        <v/>
      </c>
      <c r="N2408" s="344"/>
      <c r="O2408" s="344"/>
      <c r="P2408" s="82"/>
    </row>
    <row r="2409" spans="3:16" ht="14.25" customHeight="1" x14ac:dyDescent="0.15">
      <c r="C2409" s="362">
        <f t="shared" si="163"/>
        <v>2348</v>
      </c>
      <c r="D2409" s="47" t="str">
        <f t="shared" si="164"/>
        <v/>
      </c>
      <c r="E2409" s="526"/>
      <c r="F2409" s="447"/>
      <c r="G2409" s="345"/>
      <c r="H2409" s="447"/>
      <c r="I2409" s="411"/>
      <c r="J2409" s="15" t="s">
        <v>589</v>
      </c>
      <c r="K2409" s="15" t="s">
        <v>589</v>
      </c>
      <c r="L2409" s="408" t="str">
        <f t="shared" si="166"/>
        <v/>
      </c>
      <c r="M2409" s="459" t="str">
        <f t="shared" si="165"/>
        <v/>
      </c>
      <c r="N2409" s="344"/>
      <c r="O2409" s="344"/>
      <c r="P2409" s="82"/>
    </row>
    <row r="2410" spans="3:16" ht="14.25" customHeight="1" x14ac:dyDescent="0.15">
      <c r="C2410" s="362">
        <f t="shared" si="163"/>
        <v>2349</v>
      </c>
      <c r="D2410" s="47" t="str">
        <f t="shared" si="164"/>
        <v/>
      </c>
      <c r="E2410" s="526"/>
      <c r="F2410" s="447"/>
      <c r="G2410" s="345"/>
      <c r="H2410" s="447"/>
      <c r="I2410" s="411"/>
      <c r="J2410" s="15" t="s">
        <v>589</v>
      </c>
      <c r="K2410" s="15" t="s">
        <v>589</v>
      </c>
      <c r="L2410" s="408" t="str">
        <f t="shared" si="166"/>
        <v/>
      </c>
      <c r="M2410" s="459" t="str">
        <f t="shared" si="165"/>
        <v/>
      </c>
      <c r="N2410" s="344"/>
      <c r="O2410" s="344"/>
      <c r="P2410" s="82"/>
    </row>
    <row r="2411" spans="3:16" ht="14.25" customHeight="1" x14ac:dyDescent="0.15">
      <c r="C2411" s="362">
        <f t="shared" si="163"/>
        <v>2350</v>
      </c>
      <c r="D2411" s="47" t="str">
        <f t="shared" si="164"/>
        <v/>
      </c>
      <c r="E2411" s="526"/>
      <c r="F2411" s="447"/>
      <c r="G2411" s="345"/>
      <c r="H2411" s="447"/>
      <c r="I2411" s="411"/>
      <c r="J2411" s="15" t="s">
        <v>589</v>
      </c>
      <c r="K2411" s="15" t="s">
        <v>589</v>
      </c>
      <c r="L2411" s="408" t="str">
        <f t="shared" si="166"/>
        <v/>
      </c>
      <c r="M2411" s="459" t="str">
        <f t="shared" si="165"/>
        <v/>
      </c>
      <c r="N2411" s="344"/>
      <c r="O2411" s="344"/>
      <c r="P2411" s="82"/>
    </row>
    <row r="2412" spans="3:16" ht="14.25" customHeight="1" x14ac:dyDescent="0.15">
      <c r="C2412" s="362">
        <f t="shared" si="163"/>
        <v>2351</v>
      </c>
      <c r="D2412" s="47" t="str">
        <f t="shared" si="164"/>
        <v/>
      </c>
      <c r="E2412" s="526"/>
      <c r="F2412" s="447"/>
      <c r="G2412" s="345"/>
      <c r="H2412" s="447"/>
      <c r="I2412" s="411"/>
      <c r="J2412" s="15" t="s">
        <v>589</v>
      </c>
      <c r="K2412" s="15" t="s">
        <v>589</v>
      </c>
      <c r="L2412" s="408" t="str">
        <f t="shared" si="166"/>
        <v/>
      </c>
      <c r="M2412" s="459" t="str">
        <f t="shared" si="165"/>
        <v/>
      </c>
      <c r="N2412" s="344"/>
      <c r="O2412" s="344"/>
      <c r="P2412" s="82"/>
    </row>
    <row r="2413" spans="3:16" ht="14.25" customHeight="1" x14ac:dyDescent="0.15">
      <c r="C2413" s="362">
        <f t="shared" si="163"/>
        <v>2352</v>
      </c>
      <c r="D2413" s="47" t="str">
        <f t="shared" si="164"/>
        <v/>
      </c>
      <c r="E2413" s="526"/>
      <c r="F2413" s="447"/>
      <c r="G2413" s="345"/>
      <c r="H2413" s="447"/>
      <c r="I2413" s="411"/>
      <c r="J2413" s="15" t="s">
        <v>589</v>
      </c>
      <c r="K2413" s="15" t="s">
        <v>589</v>
      </c>
      <c r="L2413" s="408" t="str">
        <f t="shared" si="166"/>
        <v/>
      </c>
      <c r="M2413" s="459" t="str">
        <f t="shared" si="165"/>
        <v/>
      </c>
      <c r="N2413" s="344"/>
      <c r="O2413" s="344"/>
      <c r="P2413" s="82"/>
    </row>
    <row r="2414" spans="3:16" ht="14.25" customHeight="1" x14ac:dyDescent="0.15">
      <c r="C2414" s="362">
        <f t="shared" si="163"/>
        <v>2353</v>
      </c>
      <c r="D2414" s="47" t="str">
        <f t="shared" si="164"/>
        <v/>
      </c>
      <c r="E2414" s="526"/>
      <c r="F2414" s="447"/>
      <c r="G2414" s="345"/>
      <c r="H2414" s="447"/>
      <c r="I2414" s="411"/>
      <c r="J2414" s="15" t="s">
        <v>589</v>
      </c>
      <c r="K2414" s="15" t="s">
        <v>589</v>
      </c>
      <c r="L2414" s="408" t="str">
        <f t="shared" si="166"/>
        <v/>
      </c>
      <c r="M2414" s="459" t="str">
        <f t="shared" si="165"/>
        <v/>
      </c>
      <c r="N2414" s="344"/>
      <c r="O2414" s="344"/>
      <c r="P2414" s="82"/>
    </row>
    <row r="2415" spans="3:16" ht="14.25" customHeight="1" x14ac:dyDescent="0.15">
      <c r="C2415" s="362">
        <f t="shared" si="163"/>
        <v>2354</v>
      </c>
      <c r="D2415" s="47" t="str">
        <f t="shared" si="164"/>
        <v/>
      </c>
      <c r="E2415" s="526"/>
      <c r="F2415" s="447"/>
      <c r="G2415" s="345"/>
      <c r="H2415" s="447"/>
      <c r="I2415" s="411"/>
      <c r="J2415" s="15" t="s">
        <v>589</v>
      </c>
      <c r="K2415" s="15" t="s">
        <v>589</v>
      </c>
      <c r="L2415" s="408" t="str">
        <f t="shared" si="166"/>
        <v/>
      </c>
      <c r="M2415" s="459" t="str">
        <f t="shared" si="165"/>
        <v/>
      </c>
      <c r="N2415" s="344"/>
      <c r="O2415" s="344"/>
      <c r="P2415" s="82"/>
    </row>
    <row r="2416" spans="3:16" ht="14.25" customHeight="1" x14ac:dyDescent="0.15">
      <c r="C2416" s="362">
        <f t="shared" si="163"/>
        <v>2355</v>
      </c>
      <c r="D2416" s="47" t="str">
        <f t="shared" si="164"/>
        <v/>
      </c>
      <c r="E2416" s="526"/>
      <c r="F2416" s="447"/>
      <c r="G2416" s="345"/>
      <c r="H2416" s="447"/>
      <c r="I2416" s="411"/>
      <c r="J2416" s="15" t="s">
        <v>589</v>
      </c>
      <c r="K2416" s="15" t="s">
        <v>589</v>
      </c>
      <c r="L2416" s="408" t="str">
        <f t="shared" si="166"/>
        <v/>
      </c>
      <c r="M2416" s="459" t="str">
        <f t="shared" si="165"/>
        <v/>
      </c>
      <c r="N2416" s="344"/>
      <c r="O2416" s="344"/>
      <c r="P2416" s="82"/>
    </row>
    <row r="2417" spans="3:16" ht="14.25" customHeight="1" x14ac:dyDescent="0.15">
      <c r="C2417" s="362">
        <f t="shared" si="163"/>
        <v>2356</v>
      </c>
      <c r="D2417" s="47" t="str">
        <f t="shared" si="164"/>
        <v/>
      </c>
      <c r="E2417" s="526"/>
      <c r="F2417" s="447"/>
      <c r="G2417" s="345"/>
      <c r="H2417" s="447"/>
      <c r="I2417" s="411"/>
      <c r="J2417" s="15" t="s">
        <v>589</v>
      </c>
      <c r="K2417" s="15" t="s">
        <v>589</v>
      </c>
      <c r="L2417" s="408" t="str">
        <f t="shared" si="166"/>
        <v/>
      </c>
      <c r="M2417" s="459" t="str">
        <f t="shared" si="165"/>
        <v/>
      </c>
      <c r="N2417" s="344"/>
      <c r="O2417" s="344"/>
      <c r="P2417" s="82"/>
    </row>
    <row r="2418" spans="3:16" ht="14.25" customHeight="1" x14ac:dyDescent="0.15">
      <c r="C2418" s="362">
        <f t="shared" si="163"/>
        <v>2357</v>
      </c>
      <c r="D2418" s="47" t="str">
        <f t="shared" si="164"/>
        <v/>
      </c>
      <c r="E2418" s="526"/>
      <c r="F2418" s="447"/>
      <c r="G2418" s="345"/>
      <c r="H2418" s="447"/>
      <c r="I2418" s="411"/>
      <c r="J2418" s="15" t="s">
        <v>589</v>
      </c>
      <c r="K2418" s="15" t="s">
        <v>589</v>
      </c>
      <c r="L2418" s="408" t="str">
        <f t="shared" si="166"/>
        <v/>
      </c>
      <c r="M2418" s="459" t="str">
        <f t="shared" si="165"/>
        <v/>
      </c>
      <c r="N2418" s="344"/>
      <c r="O2418" s="344"/>
      <c r="P2418" s="82"/>
    </row>
    <row r="2419" spans="3:16" ht="14.25" customHeight="1" x14ac:dyDescent="0.15">
      <c r="C2419" s="362">
        <f t="shared" si="163"/>
        <v>2358</v>
      </c>
      <c r="D2419" s="47" t="str">
        <f t="shared" si="164"/>
        <v/>
      </c>
      <c r="E2419" s="526"/>
      <c r="F2419" s="447"/>
      <c r="G2419" s="345"/>
      <c r="H2419" s="447"/>
      <c r="I2419" s="411"/>
      <c r="J2419" s="15" t="s">
        <v>589</v>
      </c>
      <c r="K2419" s="15" t="s">
        <v>589</v>
      </c>
      <c r="L2419" s="408" t="str">
        <f t="shared" si="166"/>
        <v/>
      </c>
      <c r="M2419" s="459" t="str">
        <f t="shared" si="165"/>
        <v/>
      </c>
      <c r="N2419" s="344"/>
      <c r="O2419" s="344"/>
      <c r="P2419" s="82"/>
    </row>
    <row r="2420" spans="3:16" ht="14.25" customHeight="1" x14ac:dyDescent="0.15">
      <c r="C2420" s="362">
        <f t="shared" si="163"/>
        <v>2359</v>
      </c>
      <c r="D2420" s="47" t="str">
        <f t="shared" si="164"/>
        <v/>
      </c>
      <c r="E2420" s="526"/>
      <c r="F2420" s="447"/>
      <c r="G2420" s="345"/>
      <c r="H2420" s="447"/>
      <c r="I2420" s="411"/>
      <c r="J2420" s="15" t="s">
        <v>589</v>
      </c>
      <c r="K2420" s="15" t="s">
        <v>589</v>
      </c>
      <c r="L2420" s="408" t="str">
        <f t="shared" si="166"/>
        <v/>
      </c>
      <c r="M2420" s="459" t="str">
        <f t="shared" si="165"/>
        <v/>
      </c>
      <c r="N2420" s="344"/>
      <c r="O2420" s="344"/>
      <c r="P2420" s="82"/>
    </row>
    <row r="2421" spans="3:16" ht="14.25" customHeight="1" x14ac:dyDescent="0.15">
      <c r="C2421" s="362">
        <f t="shared" si="163"/>
        <v>2360</v>
      </c>
      <c r="D2421" s="47" t="str">
        <f t="shared" si="164"/>
        <v/>
      </c>
      <c r="E2421" s="526"/>
      <c r="F2421" s="447"/>
      <c r="G2421" s="345"/>
      <c r="H2421" s="447"/>
      <c r="I2421" s="411"/>
      <c r="J2421" s="15" t="s">
        <v>589</v>
      </c>
      <c r="K2421" s="15" t="s">
        <v>589</v>
      </c>
      <c r="L2421" s="408" t="str">
        <f t="shared" si="166"/>
        <v/>
      </c>
      <c r="M2421" s="459" t="str">
        <f t="shared" si="165"/>
        <v/>
      </c>
      <c r="N2421" s="344"/>
      <c r="O2421" s="344"/>
      <c r="P2421" s="82"/>
    </row>
    <row r="2422" spans="3:16" ht="14.25" customHeight="1" x14ac:dyDescent="0.15">
      <c r="C2422" s="362">
        <f t="shared" si="163"/>
        <v>2361</v>
      </c>
      <c r="D2422" s="47" t="str">
        <f t="shared" si="164"/>
        <v/>
      </c>
      <c r="E2422" s="526"/>
      <c r="F2422" s="447"/>
      <c r="G2422" s="345"/>
      <c r="H2422" s="447"/>
      <c r="I2422" s="411"/>
      <c r="J2422" s="15" t="s">
        <v>589</v>
      </c>
      <c r="K2422" s="15" t="s">
        <v>589</v>
      </c>
      <c r="L2422" s="408" t="str">
        <f t="shared" si="166"/>
        <v/>
      </c>
      <c r="M2422" s="459" t="str">
        <f t="shared" si="165"/>
        <v/>
      </c>
      <c r="N2422" s="344"/>
      <c r="O2422" s="344"/>
      <c r="P2422" s="82"/>
    </row>
    <row r="2423" spans="3:16" ht="14.25" customHeight="1" x14ac:dyDescent="0.15">
      <c r="C2423" s="362">
        <f t="shared" si="163"/>
        <v>2362</v>
      </c>
      <c r="D2423" s="47" t="str">
        <f t="shared" si="164"/>
        <v/>
      </c>
      <c r="E2423" s="526"/>
      <c r="F2423" s="447"/>
      <c r="G2423" s="345"/>
      <c r="H2423" s="447"/>
      <c r="I2423" s="411"/>
      <c r="J2423" s="15" t="s">
        <v>589</v>
      </c>
      <c r="K2423" s="15" t="s">
        <v>589</v>
      </c>
      <c r="L2423" s="408" t="str">
        <f t="shared" si="166"/>
        <v/>
      </c>
      <c r="M2423" s="459" t="str">
        <f t="shared" si="165"/>
        <v/>
      </c>
      <c r="N2423" s="344"/>
      <c r="O2423" s="344"/>
      <c r="P2423" s="82"/>
    </row>
    <row r="2424" spans="3:16" ht="14.25" customHeight="1" x14ac:dyDescent="0.15">
      <c r="C2424" s="362">
        <f t="shared" si="163"/>
        <v>2363</v>
      </c>
      <c r="D2424" s="47" t="str">
        <f t="shared" si="164"/>
        <v/>
      </c>
      <c r="E2424" s="526"/>
      <c r="F2424" s="447"/>
      <c r="G2424" s="345"/>
      <c r="H2424" s="447"/>
      <c r="I2424" s="411"/>
      <c r="J2424" s="15" t="s">
        <v>589</v>
      </c>
      <c r="K2424" s="15" t="s">
        <v>589</v>
      </c>
      <c r="L2424" s="408" t="str">
        <f t="shared" si="166"/>
        <v/>
      </c>
      <c r="M2424" s="459" t="str">
        <f t="shared" si="165"/>
        <v/>
      </c>
      <c r="N2424" s="344"/>
      <c r="O2424" s="344"/>
      <c r="P2424" s="82"/>
    </row>
    <row r="2425" spans="3:16" ht="14.25" customHeight="1" x14ac:dyDescent="0.15">
      <c r="C2425" s="362">
        <f t="shared" si="163"/>
        <v>2364</v>
      </c>
      <c r="D2425" s="47" t="str">
        <f t="shared" si="164"/>
        <v/>
      </c>
      <c r="E2425" s="526"/>
      <c r="F2425" s="447"/>
      <c r="G2425" s="345"/>
      <c r="H2425" s="447"/>
      <c r="I2425" s="411"/>
      <c r="J2425" s="15" t="s">
        <v>589</v>
      </c>
      <c r="K2425" s="15" t="s">
        <v>589</v>
      </c>
      <c r="L2425" s="408" t="str">
        <f t="shared" si="166"/>
        <v/>
      </c>
      <c r="M2425" s="459" t="str">
        <f t="shared" si="165"/>
        <v/>
      </c>
      <c r="N2425" s="344"/>
      <c r="O2425" s="344"/>
      <c r="P2425" s="82"/>
    </row>
    <row r="2426" spans="3:16" ht="14.25" customHeight="1" x14ac:dyDescent="0.15">
      <c r="C2426" s="362">
        <f t="shared" si="163"/>
        <v>2365</v>
      </c>
      <c r="D2426" s="47" t="str">
        <f t="shared" si="164"/>
        <v/>
      </c>
      <c r="E2426" s="526"/>
      <c r="F2426" s="447"/>
      <c r="G2426" s="345"/>
      <c r="H2426" s="447"/>
      <c r="I2426" s="411"/>
      <c r="J2426" s="15" t="s">
        <v>589</v>
      </c>
      <c r="K2426" s="15" t="s">
        <v>589</v>
      </c>
      <c r="L2426" s="408" t="str">
        <f t="shared" si="166"/>
        <v/>
      </c>
      <c r="M2426" s="459" t="str">
        <f t="shared" si="165"/>
        <v/>
      </c>
      <c r="N2426" s="344"/>
      <c r="O2426" s="344"/>
      <c r="P2426" s="82"/>
    </row>
    <row r="2427" spans="3:16" ht="14.25" customHeight="1" x14ac:dyDescent="0.15">
      <c r="C2427" s="362">
        <f t="shared" si="163"/>
        <v>2366</v>
      </c>
      <c r="D2427" s="47" t="str">
        <f t="shared" si="164"/>
        <v/>
      </c>
      <c r="E2427" s="526"/>
      <c r="F2427" s="447"/>
      <c r="G2427" s="345"/>
      <c r="H2427" s="447"/>
      <c r="I2427" s="411"/>
      <c r="J2427" s="15" t="s">
        <v>589</v>
      </c>
      <c r="K2427" s="15" t="s">
        <v>589</v>
      </c>
      <c r="L2427" s="408" t="str">
        <f t="shared" si="166"/>
        <v/>
      </c>
      <c r="M2427" s="459" t="str">
        <f t="shared" si="165"/>
        <v/>
      </c>
      <c r="N2427" s="344"/>
      <c r="O2427" s="344"/>
      <c r="P2427" s="82"/>
    </row>
    <row r="2428" spans="3:16" ht="14.25" customHeight="1" x14ac:dyDescent="0.15">
      <c r="C2428" s="362">
        <f t="shared" si="163"/>
        <v>2367</v>
      </c>
      <c r="D2428" s="47" t="str">
        <f t="shared" si="164"/>
        <v/>
      </c>
      <c r="E2428" s="526"/>
      <c r="F2428" s="447"/>
      <c r="G2428" s="345"/>
      <c r="H2428" s="447"/>
      <c r="I2428" s="411"/>
      <c r="J2428" s="15" t="s">
        <v>589</v>
      </c>
      <c r="K2428" s="15" t="s">
        <v>589</v>
      </c>
      <c r="L2428" s="408" t="str">
        <f t="shared" si="166"/>
        <v/>
      </c>
      <c r="M2428" s="459" t="str">
        <f t="shared" si="165"/>
        <v/>
      </c>
      <c r="N2428" s="344"/>
      <c r="O2428" s="344"/>
      <c r="P2428" s="82"/>
    </row>
    <row r="2429" spans="3:16" ht="14.25" customHeight="1" x14ac:dyDescent="0.15">
      <c r="C2429" s="362">
        <f t="shared" si="163"/>
        <v>2368</v>
      </c>
      <c r="D2429" s="47" t="str">
        <f t="shared" si="164"/>
        <v/>
      </c>
      <c r="E2429" s="526"/>
      <c r="F2429" s="447"/>
      <c r="G2429" s="345"/>
      <c r="H2429" s="447"/>
      <c r="I2429" s="411"/>
      <c r="J2429" s="15" t="s">
        <v>589</v>
      </c>
      <c r="K2429" s="15" t="s">
        <v>589</v>
      </c>
      <c r="L2429" s="408" t="str">
        <f t="shared" si="166"/>
        <v/>
      </c>
      <c r="M2429" s="459" t="str">
        <f t="shared" si="165"/>
        <v/>
      </c>
      <c r="N2429" s="344"/>
      <c r="O2429" s="344"/>
      <c r="P2429" s="82"/>
    </row>
    <row r="2430" spans="3:16" ht="14.25" customHeight="1" x14ac:dyDescent="0.15">
      <c r="C2430" s="362">
        <f t="shared" si="163"/>
        <v>2369</v>
      </c>
      <c r="D2430" s="47" t="str">
        <f t="shared" si="164"/>
        <v/>
      </c>
      <c r="E2430" s="526"/>
      <c r="F2430" s="447"/>
      <c r="G2430" s="345"/>
      <c r="H2430" s="447"/>
      <c r="I2430" s="411"/>
      <c r="J2430" s="15" t="s">
        <v>589</v>
      </c>
      <c r="K2430" s="15" t="s">
        <v>589</v>
      </c>
      <c r="L2430" s="408" t="str">
        <f t="shared" si="166"/>
        <v/>
      </c>
      <c r="M2430" s="459" t="str">
        <f t="shared" si="165"/>
        <v/>
      </c>
      <c r="N2430" s="344"/>
      <c r="O2430" s="344"/>
      <c r="P2430" s="82"/>
    </row>
    <row r="2431" spans="3:16" ht="14.25" customHeight="1" x14ac:dyDescent="0.15">
      <c r="C2431" s="362">
        <f t="shared" ref="C2431:C2494" si="167">C2430+1</f>
        <v>2370</v>
      </c>
      <c r="D2431" s="47" t="str">
        <f t="shared" si="164"/>
        <v/>
      </c>
      <c r="E2431" s="526"/>
      <c r="F2431" s="447"/>
      <c r="G2431" s="345"/>
      <c r="H2431" s="447"/>
      <c r="I2431" s="411"/>
      <c r="J2431" s="15" t="s">
        <v>589</v>
      </c>
      <c r="K2431" s="15" t="s">
        <v>589</v>
      </c>
      <c r="L2431" s="408" t="str">
        <f t="shared" si="166"/>
        <v/>
      </c>
      <c r="M2431" s="459" t="str">
        <f t="shared" si="165"/>
        <v/>
      </c>
      <c r="N2431" s="344"/>
      <c r="O2431" s="344"/>
      <c r="P2431" s="82"/>
    </row>
    <row r="2432" spans="3:16" ht="14.25" customHeight="1" x14ac:dyDescent="0.15">
      <c r="C2432" s="362">
        <f t="shared" si="167"/>
        <v>2371</v>
      </c>
      <c r="D2432" s="47" t="str">
        <f t="shared" si="164"/>
        <v/>
      </c>
      <c r="E2432" s="526"/>
      <c r="F2432" s="447"/>
      <c r="G2432" s="345"/>
      <c r="H2432" s="447"/>
      <c r="I2432" s="411"/>
      <c r="J2432" s="15" t="s">
        <v>589</v>
      </c>
      <c r="K2432" s="15" t="s">
        <v>589</v>
      </c>
      <c r="L2432" s="408" t="str">
        <f t="shared" si="166"/>
        <v/>
      </c>
      <c r="M2432" s="459" t="str">
        <f t="shared" si="165"/>
        <v/>
      </c>
      <c r="N2432" s="344"/>
      <c r="O2432" s="344"/>
      <c r="P2432" s="82"/>
    </row>
    <row r="2433" spans="3:16" ht="14.25" customHeight="1" x14ac:dyDescent="0.15">
      <c r="C2433" s="362">
        <f t="shared" si="167"/>
        <v>2372</v>
      </c>
      <c r="D2433" s="47" t="str">
        <f t="shared" si="164"/>
        <v/>
      </c>
      <c r="E2433" s="526"/>
      <c r="F2433" s="447"/>
      <c r="G2433" s="345"/>
      <c r="H2433" s="447"/>
      <c r="I2433" s="411"/>
      <c r="J2433" s="15" t="s">
        <v>589</v>
      </c>
      <c r="K2433" s="15" t="s">
        <v>589</v>
      </c>
      <c r="L2433" s="408" t="str">
        <f t="shared" si="166"/>
        <v/>
      </c>
      <c r="M2433" s="459" t="str">
        <f t="shared" si="165"/>
        <v/>
      </c>
      <c r="N2433" s="344"/>
      <c r="O2433" s="344"/>
      <c r="P2433" s="82"/>
    </row>
    <row r="2434" spans="3:16" ht="14.25" customHeight="1" x14ac:dyDescent="0.15">
      <c r="C2434" s="362">
        <f t="shared" si="167"/>
        <v>2373</v>
      </c>
      <c r="D2434" s="47" t="str">
        <f t="shared" si="164"/>
        <v/>
      </c>
      <c r="E2434" s="526"/>
      <c r="F2434" s="447"/>
      <c r="G2434" s="345"/>
      <c r="H2434" s="447"/>
      <c r="I2434" s="411"/>
      <c r="J2434" s="15" t="s">
        <v>589</v>
      </c>
      <c r="K2434" s="15" t="s">
        <v>589</v>
      </c>
      <c r="L2434" s="408" t="str">
        <f t="shared" si="166"/>
        <v/>
      </c>
      <c r="M2434" s="459" t="str">
        <f t="shared" si="165"/>
        <v/>
      </c>
      <c r="N2434" s="344"/>
      <c r="O2434" s="344"/>
      <c r="P2434" s="82"/>
    </row>
    <row r="2435" spans="3:16" ht="14.25" customHeight="1" x14ac:dyDescent="0.15">
      <c r="C2435" s="362">
        <f t="shared" si="167"/>
        <v>2374</v>
      </c>
      <c r="D2435" s="47" t="str">
        <f t="shared" si="164"/>
        <v/>
      </c>
      <c r="E2435" s="526"/>
      <c r="F2435" s="447"/>
      <c r="G2435" s="345"/>
      <c r="H2435" s="447"/>
      <c r="I2435" s="411"/>
      <c r="J2435" s="15" t="s">
        <v>589</v>
      </c>
      <c r="K2435" s="15" t="s">
        <v>589</v>
      </c>
      <c r="L2435" s="408" t="str">
        <f t="shared" si="166"/>
        <v/>
      </c>
      <c r="M2435" s="459" t="str">
        <f t="shared" si="165"/>
        <v/>
      </c>
      <c r="N2435" s="344"/>
      <c r="O2435" s="344"/>
      <c r="P2435" s="82"/>
    </row>
    <row r="2436" spans="3:16" ht="14.25" customHeight="1" x14ac:dyDescent="0.15">
      <c r="C2436" s="362">
        <f t="shared" si="167"/>
        <v>2375</v>
      </c>
      <c r="D2436" s="47" t="str">
        <f t="shared" si="164"/>
        <v/>
      </c>
      <c r="E2436" s="526"/>
      <c r="F2436" s="447"/>
      <c r="G2436" s="345"/>
      <c r="H2436" s="447"/>
      <c r="I2436" s="411"/>
      <c r="J2436" s="15" t="s">
        <v>589</v>
      </c>
      <c r="K2436" s="15" t="s">
        <v>589</v>
      </c>
      <c r="L2436" s="408" t="str">
        <f t="shared" si="166"/>
        <v/>
      </c>
      <c r="M2436" s="459" t="str">
        <f t="shared" si="165"/>
        <v/>
      </c>
      <c r="N2436" s="344"/>
      <c r="O2436" s="344"/>
      <c r="P2436" s="82"/>
    </row>
    <row r="2437" spans="3:16" ht="14.25" customHeight="1" x14ac:dyDescent="0.15">
      <c r="C2437" s="362">
        <f t="shared" si="167"/>
        <v>2376</v>
      </c>
      <c r="D2437" s="47" t="str">
        <f t="shared" si="164"/>
        <v/>
      </c>
      <c r="E2437" s="526"/>
      <c r="F2437" s="447"/>
      <c r="G2437" s="345"/>
      <c r="H2437" s="447"/>
      <c r="I2437" s="411"/>
      <c r="J2437" s="15" t="s">
        <v>589</v>
      </c>
      <c r="K2437" s="15" t="s">
        <v>589</v>
      </c>
      <c r="L2437" s="408" t="str">
        <f t="shared" si="166"/>
        <v/>
      </c>
      <c r="M2437" s="459" t="str">
        <f t="shared" si="165"/>
        <v/>
      </c>
      <c r="N2437" s="344"/>
      <c r="O2437" s="344"/>
      <c r="P2437" s="82"/>
    </row>
    <row r="2438" spans="3:16" ht="14.25" customHeight="1" x14ac:dyDescent="0.15">
      <c r="C2438" s="362">
        <f t="shared" si="167"/>
        <v>2377</v>
      </c>
      <c r="D2438" s="47" t="str">
        <f t="shared" si="164"/>
        <v/>
      </c>
      <c r="E2438" s="526"/>
      <c r="F2438" s="447"/>
      <c r="G2438" s="345"/>
      <c r="H2438" s="447"/>
      <c r="I2438" s="411"/>
      <c r="J2438" s="15" t="s">
        <v>589</v>
      </c>
      <c r="K2438" s="15" t="s">
        <v>589</v>
      </c>
      <c r="L2438" s="408" t="str">
        <f t="shared" si="166"/>
        <v/>
      </c>
      <c r="M2438" s="459" t="str">
        <f t="shared" si="165"/>
        <v/>
      </c>
      <c r="N2438" s="344"/>
      <c r="O2438" s="344"/>
      <c r="P2438" s="82"/>
    </row>
    <row r="2439" spans="3:16" ht="14.25" customHeight="1" x14ac:dyDescent="0.15">
      <c r="C2439" s="362">
        <f t="shared" si="167"/>
        <v>2378</v>
      </c>
      <c r="D2439" s="47" t="str">
        <f t="shared" si="164"/>
        <v/>
      </c>
      <c r="E2439" s="526"/>
      <c r="F2439" s="447"/>
      <c r="G2439" s="345"/>
      <c r="H2439" s="447"/>
      <c r="I2439" s="411"/>
      <c r="J2439" s="15" t="s">
        <v>589</v>
      </c>
      <c r="K2439" s="15" t="s">
        <v>589</v>
      </c>
      <c r="L2439" s="408" t="str">
        <f t="shared" si="166"/>
        <v/>
      </c>
      <c r="M2439" s="459" t="str">
        <f t="shared" si="165"/>
        <v/>
      </c>
      <c r="N2439" s="344"/>
      <c r="O2439" s="344"/>
      <c r="P2439" s="82"/>
    </row>
    <row r="2440" spans="3:16" ht="14.25" customHeight="1" x14ac:dyDescent="0.15">
      <c r="C2440" s="362">
        <f t="shared" si="167"/>
        <v>2379</v>
      </c>
      <c r="D2440" s="47" t="str">
        <f t="shared" si="164"/>
        <v/>
      </c>
      <c r="E2440" s="526"/>
      <c r="F2440" s="447"/>
      <c r="G2440" s="345"/>
      <c r="H2440" s="447"/>
      <c r="I2440" s="411"/>
      <c r="J2440" s="15" t="s">
        <v>589</v>
      </c>
      <c r="K2440" s="15" t="s">
        <v>589</v>
      </c>
      <c r="L2440" s="408" t="str">
        <f t="shared" si="166"/>
        <v/>
      </c>
      <c r="M2440" s="459" t="str">
        <f t="shared" si="165"/>
        <v/>
      </c>
      <c r="N2440" s="344"/>
      <c r="O2440" s="344"/>
      <c r="P2440" s="82"/>
    </row>
    <row r="2441" spans="3:16" ht="14.25" customHeight="1" x14ac:dyDescent="0.15">
      <c r="C2441" s="362">
        <f t="shared" si="167"/>
        <v>2380</v>
      </c>
      <c r="D2441" s="47" t="str">
        <f t="shared" si="164"/>
        <v/>
      </c>
      <c r="E2441" s="526"/>
      <c r="F2441" s="447"/>
      <c r="G2441" s="345"/>
      <c r="H2441" s="447"/>
      <c r="I2441" s="411"/>
      <c r="J2441" s="15" t="s">
        <v>589</v>
      </c>
      <c r="K2441" s="15" t="s">
        <v>589</v>
      </c>
      <c r="L2441" s="408" t="str">
        <f t="shared" si="166"/>
        <v/>
      </c>
      <c r="M2441" s="459" t="str">
        <f t="shared" si="165"/>
        <v/>
      </c>
      <c r="N2441" s="344"/>
      <c r="O2441" s="344"/>
      <c r="P2441" s="82"/>
    </row>
    <row r="2442" spans="3:16" ht="14.25" customHeight="1" x14ac:dyDescent="0.15">
      <c r="C2442" s="362">
        <f t="shared" si="167"/>
        <v>2381</v>
      </c>
      <c r="D2442" s="47" t="str">
        <f t="shared" si="164"/>
        <v/>
      </c>
      <c r="E2442" s="526"/>
      <c r="F2442" s="447"/>
      <c r="G2442" s="345"/>
      <c r="H2442" s="447"/>
      <c r="I2442" s="411"/>
      <c r="J2442" s="15" t="s">
        <v>589</v>
      </c>
      <c r="K2442" s="15" t="s">
        <v>589</v>
      </c>
      <c r="L2442" s="408" t="str">
        <f t="shared" si="166"/>
        <v/>
      </c>
      <c r="M2442" s="459" t="str">
        <f t="shared" si="165"/>
        <v/>
      </c>
      <c r="N2442" s="344"/>
      <c r="O2442" s="344"/>
      <c r="P2442" s="82"/>
    </row>
    <row r="2443" spans="3:16" ht="14.25" customHeight="1" x14ac:dyDescent="0.15">
      <c r="C2443" s="362">
        <f t="shared" si="167"/>
        <v>2382</v>
      </c>
      <c r="D2443" s="47" t="str">
        <f t="shared" si="164"/>
        <v/>
      </c>
      <c r="E2443" s="526"/>
      <c r="F2443" s="447"/>
      <c r="G2443" s="345"/>
      <c r="H2443" s="447"/>
      <c r="I2443" s="411"/>
      <c r="J2443" s="15" t="s">
        <v>589</v>
      </c>
      <c r="K2443" s="15" t="s">
        <v>589</v>
      </c>
      <c r="L2443" s="408" t="str">
        <f t="shared" si="166"/>
        <v/>
      </c>
      <c r="M2443" s="459" t="str">
        <f t="shared" si="165"/>
        <v/>
      </c>
      <c r="N2443" s="344"/>
      <c r="O2443" s="344"/>
      <c r="P2443" s="82"/>
    </row>
    <row r="2444" spans="3:16" ht="14.25" customHeight="1" x14ac:dyDescent="0.15">
      <c r="C2444" s="362">
        <f t="shared" si="167"/>
        <v>2383</v>
      </c>
      <c r="D2444" s="47" t="str">
        <f t="shared" si="164"/>
        <v/>
      </c>
      <c r="E2444" s="526"/>
      <c r="F2444" s="447"/>
      <c r="G2444" s="345"/>
      <c r="H2444" s="447"/>
      <c r="I2444" s="411"/>
      <c r="J2444" s="15" t="s">
        <v>589</v>
      </c>
      <c r="K2444" s="15" t="s">
        <v>589</v>
      </c>
      <c r="L2444" s="408" t="str">
        <f t="shared" si="166"/>
        <v/>
      </c>
      <c r="M2444" s="459" t="str">
        <f t="shared" si="165"/>
        <v/>
      </c>
      <c r="N2444" s="344"/>
      <c r="O2444" s="344"/>
      <c r="P2444" s="82"/>
    </row>
    <row r="2445" spans="3:16" ht="14.25" customHeight="1" x14ac:dyDescent="0.15">
      <c r="C2445" s="362">
        <f t="shared" si="167"/>
        <v>2384</v>
      </c>
      <c r="D2445" s="47" t="str">
        <f t="shared" si="164"/>
        <v/>
      </c>
      <c r="E2445" s="526"/>
      <c r="F2445" s="447"/>
      <c r="G2445" s="345"/>
      <c r="H2445" s="447"/>
      <c r="I2445" s="411"/>
      <c r="J2445" s="15" t="s">
        <v>589</v>
      </c>
      <c r="K2445" s="15" t="s">
        <v>589</v>
      </c>
      <c r="L2445" s="408" t="str">
        <f t="shared" si="166"/>
        <v/>
      </c>
      <c r="M2445" s="459" t="str">
        <f t="shared" si="165"/>
        <v/>
      </c>
      <c r="N2445" s="344"/>
      <c r="O2445" s="344"/>
      <c r="P2445" s="82"/>
    </row>
    <row r="2446" spans="3:16" ht="14.25" customHeight="1" x14ac:dyDescent="0.15">
      <c r="C2446" s="362">
        <f t="shared" si="167"/>
        <v>2385</v>
      </c>
      <c r="D2446" s="47" t="str">
        <f t="shared" si="164"/>
        <v/>
      </c>
      <c r="E2446" s="526"/>
      <c r="F2446" s="447"/>
      <c r="G2446" s="345"/>
      <c r="H2446" s="447"/>
      <c r="I2446" s="411"/>
      <c r="J2446" s="15" t="s">
        <v>589</v>
      </c>
      <c r="K2446" s="15" t="s">
        <v>589</v>
      </c>
      <c r="L2446" s="408" t="str">
        <f t="shared" si="166"/>
        <v/>
      </c>
      <c r="M2446" s="459" t="str">
        <f t="shared" si="165"/>
        <v/>
      </c>
      <c r="N2446" s="344"/>
      <c r="O2446" s="344"/>
      <c r="P2446" s="82"/>
    </row>
    <row r="2447" spans="3:16" ht="14.25" customHeight="1" x14ac:dyDescent="0.15">
      <c r="C2447" s="362">
        <f t="shared" si="167"/>
        <v>2386</v>
      </c>
      <c r="D2447" s="47" t="str">
        <f t="shared" si="164"/>
        <v/>
      </c>
      <c r="E2447" s="526"/>
      <c r="F2447" s="447"/>
      <c r="G2447" s="345"/>
      <c r="H2447" s="447"/>
      <c r="I2447" s="411"/>
      <c r="J2447" s="15" t="s">
        <v>589</v>
      </c>
      <c r="K2447" s="15" t="s">
        <v>589</v>
      </c>
      <c r="L2447" s="408" t="str">
        <f t="shared" si="166"/>
        <v/>
      </c>
      <c r="M2447" s="459" t="str">
        <f t="shared" si="165"/>
        <v/>
      </c>
      <c r="N2447" s="344"/>
      <c r="O2447" s="344"/>
      <c r="P2447" s="82"/>
    </row>
    <row r="2448" spans="3:16" ht="14.25" customHeight="1" x14ac:dyDescent="0.15">
      <c r="C2448" s="362">
        <f t="shared" si="167"/>
        <v>2387</v>
      </c>
      <c r="D2448" s="47" t="str">
        <f t="shared" si="164"/>
        <v/>
      </c>
      <c r="E2448" s="526"/>
      <c r="F2448" s="447"/>
      <c r="G2448" s="345"/>
      <c r="H2448" s="447"/>
      <c r="I2448" s="411"/>
      <c r="J2448" s="15" t="s">
        <v>589</v>
      </c>
      <c r="K2448" s="15" t="s">
        <v>589</v>
      </c>
      <c r="L2448" s="408" t="str">
        <f t="shared" si="166"/>
        <v/>
      </c>
      <c r="M2448" s="459" t="str">
        <f t="shared" si="165"/>
        <v/>
      </c>
      <c r="N2448" s="344"/>
      <c r="O2448" s="344"/>
      <c r="P2448" s="82"/>
    </row>
    <row r="2449" spans="3:16" ht="14.25" customHeight="1" x14ac:dyDescent="0.15">
      <c r="C2449" s="362">
        <f t="shared" si="167"/>
        <v>2388</v>
      </c>
      <c r="D2449" s="47" t="str">
        <f t="shared" si="164"/>
        <v/>
      </c>
      <c r="E2449" s="526"/>
      <c r="F2449" s="447"/>
      <c r="G2449" s="345"/>
      <c r="H2449" s="447"/>
      <c r="I2449" s="411"/>
      <c r="J2449" s="15" t="s">
        <v>589</v>
      </c>
      <c r="K2449" s="15" t="s">
        <v>589</v>
      </c>
      <c r="L2449" s="408" t="str">
        <f t="shared" si="166"/>
        <v/>
      </c>
      <c r="M2449" s="459" t="str">
        <f t="shared" si="165"/>
        <v/>
      </c>
      <c r="N2449" s="344"/>
      <c r="O2449" s="344"/>
      <c r="P2449" s="82"/>
    </row>
    <row r="2450" spans="3:16" ht="14.25" customHeight="1" x14ac:dyDescent="0.15">
      <c r="C2450" s="362">
        <f t="shared" si="167"/>
        <v>2389</v>
      </c>
      <c r="D2450" s="47" t="str">
        <f t="shared" si="164"/>
        <v/>
      </c>
      <c r="E2450" s="526"/>
      <c r="F2450" s="447"/>
      <c r="G2450" s="345"/>
      <c r="H2450" s="447"/>
      <c r="I2450" s="411"/>
      <c r="J2450" s="15" t="s">
        <v>589</v>
      </c>
      <c r="K2450" s="15" t="s">
        <v>589</v>
      </c>
      <c r="L2450" s="408" t="str">
        <f t="shared" si="166"/>
        <v/>
      </c>
      <c r="M2450" s="459" t="str">
        <f t="shared" si="165"/>
        <v/>
      </c>
      <c r="N2450" s="344"/>
      <c r="O2450" s="344"/>
      <c r="P2450" s="82"/>
    </row>
    <row r="2451" spans="3:16" ht="14.25" customHeight="1" x14ac:dyDescent="0.15">
      <c r="C2451" s="362">
        <f t="shared" si="167"/>
        <v>2390</v>
      </c>
      <c r="D2451" s="47" t="str">
        <f t="shared" ref="D2451:D2458" si="168">IF(E2451="","",IF(E2451&lt;=$W$2,"○",""))</f>
        <v/>
      </c>
      <c r="E2451" s="526"/>
      <c r="F2451" s="447"/>
      <c r="G2451" s="345"/>
      <c r="H2451" s="447"/>
      <c r="I2451" s="411"/>
      <c r="J2451" s="15" t="s">
        <v>589</v>
      </c>
      <c r="K2451" s="15" t="s">
        <v>589</v>
      </c>
      <c r="L2451" s="408" t="str">
        <f t="shared" si="166"/>
        <v/>
      </c>
      <c r="M2451" s="459" t="str">
        <f t="shared" ref="M2451:M2458" si="169">IF(I2451="","",IF(HLOOKUP(I2451,$U$5:$AI$7,2,FALSE)&gt;=0.8,"○",""))</f>
        <v/>
      </c>
      <c r="N2451" s="344"/>
      <c r="O2451" s="344"/>
      <c r="P2451" s="82"/>
    </row>
    <row r="2452" spans="3:16" ht="14.25" customHeight="1" x14ac:dyDescent="0.15">
      <c r="C2452" s="362">
        <f t="shared" si="167"/>
        <v>2391</v>
      </c>
      <c r="D2452" s="47" t="str">
        <f t="shared" si="168"/>
        <v/>
      </c>
      <c r="E2452" s="526"/>
      <c r="F2452" s="447"/>
      <c r="G2452" s="345"/>
      <c r="H2452" s="447"/>
      <c r="I2452" s="411"/>
      <c r="J2452" s="15" t="s">
        <v>589</v>
      </c>
      <c r="K2452" s="15" t="s">
        <v>589</v>
      </c>
      <c r="L2452" s="408" t="str">
        <f t="shared" si="166"/>
        <v/>
      </c>
      <c r="M2452" s="459" t="str">
        <f t="shared" si="169"/>
        <v/>
      </c>
      <c r="N2452" s="344"/>
      <c r="O2452" s="344"/>
      <c r="P2452" s="82"/>
    </row>
    <row r="2453" spans="3:16" ht="14.25" customHeight="1" x14ac:dyDescent="0.15">
      <c r="C2453" s="362">
        <f t="shared" si="167"/>
        <v>2392</v>
      </c>
      <c r="D2453" s="47" t="str">
        <f t="shared" si="168"/>
        <v/>
      </c>
      <c r="E2453" s="526"/>
      <c r="F2453" s="447"/>
      <c r="G2453" s="345"/>
      <c r="H2453" s="447"/>
      <c r="I2453" s="411"/>
      <c r="J2453" s="15" t="s">
        <v>589</v>
      </c>
      <c r="K2453" s="15" t="s">
        <v>589</v>
      </c>
      <c r="L2453" s="408" t="str">
        <f t="shared" si="166"/>
        <v/>
      </c>
      <c r="M2453" s="459" t="str">
        <f t="shared" si="169"/>
        <v/>
      </c>
      <c r="N2453" s="344"/>
      <c r="O2453" s="344"/>
      <c r="P2453" s="82"/>
    </row>
    <row r="2454" spans="3:16" ht="14.25" customHeight="1" x14ac:dyDescent="0.15">
      <c r="C2454" s="362">
        <f t="shared" si="167"/>
        <v>2393</v>
      </c>
      <c r="D2454" s="47" t="str">
        <f t="shared" si="168"/>
        <v/>
      </c>
      <c r="E2454" s="526"/>
      <c r="F2454" s="447"/>
      <c r="G2454" s="345"/>
      <c r="H2454" s="447"/>
      <c r="I2454" s="411"/>
      <c r="J2454" s="15" t="s">
        <v>589</v>
      </c>
      <c r="K2454" s="15" t="s">
        <v>589</v>
      </c>
      <c r="L2454" s="408" t="str">
        <f t="shared" si="166"/>
        <v/>
      </c>
      <c r="M2454" s="459" t="str">
        <f t="shared" si="169"/>
        <v/>
      </c>
      <c r="N2454" s="344"/>
      <c r="O2454" s="344"/>
      <c r="P2454" s="82"/>
    </row>
    <row r="2455" spans="3:16" ht="14.25" customHeight="1" x14ac:dyDescent="0.15">
      <c r="C2455" s="362">
        <f t="shared" si="167"/>
        <v>2394</v>
      </c>
      <c r="D2455" s="47" t="str">
        <f t="shared" si="168"/>
        <v/>
      </c>
      <c r="E2455" s="526"/>
      <c r="F2455" s="447"/>
      <c r="G2455" s="345"/>
      <c r="H2455" s="447"/>
      <c r="I2455" s="411"/>
      <c r="J2455" s="15" t="s">
        <v>589</v>
      </c>
      <c r="K2455" s="15" t="s">
        <v>589</v>
      </c>
      <c r="L2455" s="408" t="str">
        <f t="shared" si="166"/>
        <v/>
      </c>
      <c r="M2455" s="459" t="str">
        <f t="shared" si="169"/>
        <v/>
      </c>
      <c r="N2455" s="344"/>
      <c r="O2455" s="344"/>
      <c r="P2455" s="82"/>
    </row>
    <row r="2456" spans="3:16" ht="14.25" customHeight="1" x14ac:dyDescent="0.15">
      <c r="C2456" s="362">
        <f t="shared" si="167"/>
        <v>2395</v>
      </c>
      <c r="D2456" s="47" t="str">
        <f t="shared" si="168"/>
        <v/>
      </c>
      <c r="E2456" s="526"/>
      <c r="F2456" s="447"/>
      <c r="G2456" s="345"/>
      <c r="H2456" s="447"/>
      <c r="I2456" s="411"/>
      <c r="J2456" s="15" t="s">
        <v>589</v>
      </c>
      <c r="K2456" s="15" t="s">
        <v>589</v>
      </c>
      <c r="L2456" s="408" t="str">
        <f t="shared" si="166"/>
        <v/>
      </c>
      <c r="M2456" s="459" t="str">
        <f t="shared" si="169"/>
        <v/>
      </c>
      <c r="N2456" s="344"/>
      <c r="O2456" s="344"/>
      <c r="P2456" s="82"/>
    </row>
    <row r="2457" spans="3:16" ht="14.25" customHeight="1" x14ac:dyDescent="0.15">
      <c r="C2457" s="362">
        <f t="shared" si="167"/>
        <v>2396</v>
      </c>
      <c r="D2457" s="47" t="str">
        <f t="shared" si="168"/>
        <v/>
      </c>
      <c r="E2457" s="526"/>
      <c r="F2457" s="447"/>
      <c r="G2457" s="345"/>
      <c r="H2457" s="447"/>
      <c r="I2457" s="411"/>
      <c r="J2457" s="15" t="s">
        <v>589</v>
      </c>
      <c r="K2457" s="15" t="s">
        <v>589</v>
      </c>
      <c r="L2457" s="408" t="str">
        <f t="shared" si="166"/>
        <v/>
      </c>
      <c r="M2457" s="459" t="str">
        <f t="shared" si="169"/>
        <v/>
      </c>
      <c r="N2457" s="344"/>
      <c r="O2457" s="344"/>
      <c r="P2457" s="82"/>
    </row>
    <row r="2458" spans="3:16" ht="14.25" customHeight="1" x14ac:dyDescent="0.15">
      <c r="C2458" s="362">
        <f t="shared" si="167"/>
        <v>2397</v>
      </c>
      <c r="D2458" s="47" t="str">
        <f t="shared" si="168"/>
        <v/>
      </c>
      <c r="E2458" s="526"/>
      <c r="F2458" s="447"/>
      <c r="G2458" s="345"/>
      <c r="H2458" s="447"/>
      <c r="I2458" s="411"/>
      <c r="J2458" s="15" t="s">
        <v>589</v>
      </c>
      <c r="K2458" s="15" t="s">
        <v>589</v>
      </c>
      <c r="L2458" s="408" t="str">
        <f t="shared" si="166"/>
        <v/>
      </c>
      <c r="M2458" s="459" t="str">
        <f t="shared" si="169"/>
        <v/>
      </c>
      <c r="N2458" s="344"/>
      <c r="O2458" s="344"/>
      <c r="P2458" s="82"/>
    </row>
    <row r="2459" spans="3:16" ht="14.25" customHeight="1" x14ac:dyDescent="0.15">
      <c r="C2459" s="362">
        <f t="shared" si="167"/>
        <v>2398</v>
      </c>
      <c r="D2459" s="47" t="str">
        <f t="shared" ref="D2459:D2499" si="170">IF(E2459="","",IF(E2459&lt;=$W$2,"○",""))</f>
        <v/>
      </c>
      <c r="E2459" s="526"/>
      <c r="F2459" s="447"/>
      <c r="G2459" s="345"/>
      <c r="H2459" s="447"/>
      <c r="I2459" s="411"/>
      <c r="J2459" s="15" t="s">
        <v>589</v>
      </c>
      <c r="K2459" s="15" t="s">
        <v>589</v>
      </c>
      <c r="L2459" s="408" t="str">
        <f t="shared" ref="L2459:L2489" si="171">IF(K2459="","",J2459*K2459)</f>
        <v/>
      </c>
      <c r="M2459" s="459" t="str">
        <f t="shared" ref="M2459:M2499" si="172">IF(I2459="","",IF(HLOOKUP(I2459,$U$5:$AI$7,2,FALSE)&gt;=0.8,"○",""))</f>
        <v/>
      </c>
      <c r="N2459" s="344"/>
      <c r="O2459" s="344"/>
      <c r="P2459" s="82"/>
    </row>
    <row r="2460" spans="3:16" ht="14.25" customHeight="1" x14ac:dyDescent="0.15">
      <c r="C2460" s="362">
        <f t="shared" si="167"/>
        <v>2399</v>
      </c>
      <c r="D2460" s="47" t="str">
        <f t="shared" si="170"/>
        <v/>
      </c>
      <c r="E2460" s="526"/>
      <c r="F2460" s="447"/>
      <c r="G2460" s="345"/>
      <c r="H2460" s="447"/>
      <c r="I2460" s="411"/>
      <c r="J2460" s="15" t="s">
        <v>589</v>
      </c>
      <c r="K2460" s="15" t="s">
        <v>589</v>
      </c>
      <c r="L2460" s="408" t="str">
        <f t="shared" si="171"/>
        <v/>
      </c>
      <c r="M2460" s="459" t="str">
        <f t="shared" si="172"/>
        <v/>
      </c>
      <c r="N2460" s="344"/>
      <c r="O2460" s="344"/>
      <c r="P2460" s="82"/>
    </row>
    <row r="2461" spans="3:16" ht="14.25" customHeight="1" x14ac:dyDescent="0.15">
      <c r="C2461" s="362">
        <f t="shared" si="167"/>
        <v>2400</v>
      </c>
      <c r="D2461" s="47" t="str">
        <f t="shared" si="170"/>
        <v/>
      </c>
      <c r="E2461" s="526"/>
      <c r="F2461" s="447"/>
      <c r="G2461" s="345"/>
      <c r="H2461" s="447"/>
      <c r="I2461" s="411"/>
      <c r="J2461" s="15" t="s">
        <v>589</v>
      </c>
      <c r="K2461" s="15" t="s">
        <v>589</v>
      </c>
      <c r="L2461" s="408" t="str">
        <f t="shared" si="171"/>
        <v/>
      </c>
      <c r="M2461" s="459" t="str">
        <f t="shared" si="172"/>
        <v/>
      </c>
      <c r="N2461" s="344"/>
      <c r="O2461" s="344"/>
      <c r="P2461" s="82"/>
    </row>
    <row r="2462" spans="3:16" ht="14.25" customHeight="1" x14ac:dyDescent="0.15">
      <c r="C2462" s="362">
        <f t="shared" si="167"/>
        <v>2401</v>
      </c>
      <c r="D2462" s="47" t="str">
        <f t="shared" si="170"/>
        <v/>
      </c>
      <c r="E2462" s="526"/>
      <c r="F2462" s="447"/>
      <c r="G2462" s="345"/>
      <c r="H2462" s="447"/>
      <c r="I2462" s="411"/>
      <c r="J2462" s="15" t="s">
        <v>589</v>
      </c>
      <c r="K2462" s="15" t="s">
        <v>589</v>
      </c>
      <c r="L2462" s="408" t="str">
        <f t="shared" si="171"/>
        <v/>
      </c>
      <c r="M2462" s="459" t="str">
        <f t="shared" si="172"/>
        <v/>
      </c>
      <c r="N2462" s="344"/>
      <c r="O2462" s="344"/>
      <c r="P2462" s="82"/>
    </row>
    <row r="2463" spans="3:16" ht="14.25" customHeight="1" x14ac:dyDescent="0.15">
      <c r="C2463" s="362">
        <f t="shared" si="167"/>
        <v>2402</v>
      </c>
      <c r="D2463" s="47" t="str">
        <f t="shared" si="170"/>
        <v/>
      </c>
      <c r="E2463" s="526"/>
      <c r="F2463" s="447"/>
      <c r="G2463" s="345"/>
      <c r="H2463" s="447"/>
      <c r="I2463" s="411"/>
      <c r="J2463" s="15" t="s">
        <v>589</v>
      </c>
      <c r="K2463" s="15" t="s">
        <v>589</v>
      </c>
      <c r="L2463" s="408" t="str">
        <f t="shared" si="171"/>
        <v/>
      </c>
      <c r="M2463" s="459" t="str">
        <f t="shared" si="172"/>
        <v/>
      </c>
      <c r="N2463" s="344"/>
      <c r="O2463" s="344"/>
      <c r="P2463" s="82"/>
    </row>
    <row r="2464" spans="3:16" ht="14.25" customHeight="1" x14ac:dyDescent="0.15">
      <c r="C2464" s="362">
        <f t="shared" si="167"/>
        <v>2403</v>
      </c>
      <c r="D2464" s="47" t="str">
        <f t="shared" si="170"/>
        <v/>
      </c>
      <c r="E2464" s="526"/>
      <c r="F2464" s="447"/>
      <c r="G2464" s="345"/>
      <c r="H2464" s="447"/>
      <c r="I2464" s="411"/>
      <c r="J2464" s="15" t="s">
        <v>589</v>
      </c>
      <c r="K2464" s="15" t="s">
        <v>589</v>
      </c>
      <c r="L2464" s="408" t="str">
        <f t="shared" si="171"/>
        <v/>
      </c>
      <c r="M2464" s="459" t="str">
        <f t="shared" si="172"/>
        <v/>
      </c>
      <c r="N2464" s="344"/>
      <c r="O2464" s="344"/>
      <c r="P2464" s="82"/>
    </row>
    <row r="2465" spans="3:16" ht="14.25" customHeight="1" x14ac:dyDescent="0.15">
      <c r="C2465" s="362">
        <f t="shared" si="167"/>
        <v>2404</v>
      </c>
      <c r="D2465" s="47" t="str">
        <f t="shared" si="170"/>
        <v/>
      </c>
      <c r="E2465" s="526"/>
      <c r="F2465" s="447"/>
      <c r="G2465" s="345"/>
      <c r="H2465" s="447"/>
      <c r="I2465" s="411"/>
      <c r="J2465" s="15" t="s">
        <v>589</v>
      </c>
      <c r="K2465" s="15" t="s">
        <v>589</v>
      </c>
      <c r="L2465" s="408" t="str">
        <f t="shared" si="171"/>
        <v/>
      </c>
      <c r="M2465" s="459" t="str">
        <f t="shared" si="172"/>
        <v/>
      </c>
      <c r="N2465" s="344"/>
      <c r="O2465" s="344"/>
      <c r="P2465" s="82"/>
    </row>
    <row r="2466" spans="3:16" ht="14.25" customHeight="1" x14ac:dyDescent="0.15">
      <c r="C2466" s="362">
        <f t="shared" si="167"/>
        <v>2405</v>
      </c>
      <c r="D2466" s="47" t="str">
        <f t="shared" si="170"/>
        <v/>
      </c>
      <c r="E2466" s="526"/>
      <c r="F2466" s="447"/>
      <c r="G2466" s="345"/>
      <c r="H2466" s="447"/>
      <c r="I2466" s="411"/>
      <c r="J2466" s="15" t="s">
        <v>589</v>
      </c>
      <c r="K2466" s="15" t="s">
        <v>589</v>
      </c>
      <c r="L2466" s="408" t="str">
        <f t="shared" si="171"/>
        <v/>
      </c>
      <c r="M2466" s="459" t="str">
        <f t="shared" si="172"/>
        <v/>
      </c>
      <c r="N2466" s="344"/>
      <c r="O2466" s="344"/>
      <c r="P2466" s="82"/>
    </row>
    <row r="2467" spans="3:16" ht="14.25" customHeight="1" x14ac:dyDescent="0.15">
      <c r="C2467" s="362">
        <f t="shared" si="167"/>
        <v>2406</v>
      </c>
      <c r="D2467" s="47" t="str">
        <f t="shared" si="170"/>
        <v/>
      </c>
      <c r="E2467" s="526"/>
      <c r="F2467" s="447"/>
      <c r="G2467" s="345"/>
      <c r="H2467" s="447"/>
      <c r="I2467" s="411"/>
      <c r="J2467" s="15" t="s">
        <v>589</v>
      </c>
      <c r="K2467" s="15" t="s">
        <v>589</v>
      </c>
      <c r="L2467" s="408" t="str">
        <f t="shared" si="171"/>
        <v/>
      </c>
      <c r="M2467" s="459" t="str">
        <f t="shared" si="172"/>
        <v/>
      </c>
      <c r="N2467" s="344"/>
      <c r="O2467" s="344"/>
      <c r="P2467" s="82"/>
    </row>
    <row r="2468" spans="3:16" ht="14.25" customHeight="1" x14ac:dyDescent="0.15">
      <c r="C2468" s="362">
        <f t="shared" si="167"/>
        <v>2407</v>
      </c>
      <c r="D2468" s="47" t="str">
        <f t="shared" si="170"/>
        <v/>
      </c>
      <c r="E2468" s="526"/>
      <c r="F2468" s="447"/>
      <c r="G2468" s="345"/>
      <c r="H2468" s="447"/>
      <c r="I2468" s="411"/>
      <c r="J2468" s="15" t="s">
        <v>589</v>
      </c>
      <c r="K2468" s="15" t="s">
        <v>589</v>
      </c>
      <c r="L2468" s="408" t="str">
        <f t="shared" si="171"/>
        <v/>
      </c>
      <c r="M2468" s="459" t="str">
        <f t="shared" si="172"/>
        <v/>
      </c>
      <c r="N2468" s="344"/>
      <c r="O2468" s="344"/>
      <c r="P2468" s="82"/>
    </row>
    <row r="2469" spans="3:16" ht="14.25" customHeight="1" x14ac:dyDescent="0.15">
      <c r="C2469" s="362">
        <f t="shared" si="167"/>
        <v>2408</v>
      </c>
      <c r="D2469" s="47" t="str">
        <f t="shared" si="170"/>
        <v/>
      </c>
      <c r="E2469" s="526"/>
      <c r="F2469" s="447"/>
      <c r="G2469" s="345"/>
      <c r="H2469" s="447"/>
      <c r="I2469" s="411"/>
      <c r="J2469" s="15" t="s">
        <v>589</v>
      </c>
      <c r="K2469" s="15" t="s">
        <v>589</v>
      </c>
      <c r="L2469" s="408" t="str">
        <f t="shared" si="171"/>
        <v/>
      </c>
      <c r="M2469" s="459" t="str">
        <f t="shared" si="172"/>
        <v/>
      </c>
      <c r="N2469" s="344"/>
      <c r="O2469" s="344"/>
      <c r="P2469" s="82"/>
    </row>
    <row r="2470" spans="3:16" ht="14.25" customHeight="1" x14ac:dyDescent="0.15">
      <c r="C2470" s="362">
        <f t="shared" si="167"/>
        <v>2409</v>
      </c>
      <c r="D2470" s="47" t="str">
        <f t="shared" si="170"/>
        <v/>
      </c>
      <c r="E2470" s="526"/>
      <c r="F2470" s="447"/>
      <c r="G2470" s="345"/>
      <c r="H2470" s="447"/>
      <c r="I2470" s="411"/>
      <c r="J2470" s="15" t="s">
        <v>589</v>
      </c>
      <c r="K2470" s="15" t="s">
        <v>589</v>
      </c>
      <c r="L2470" s="408" t="str">
        <f t="shared" si="171"/>
        <v/>
      </c>
      <c r="M2470" s="459" t="str">
        <f t="shared" si="172"/>
        <v/>
      </c>
      <c r="N2470" s="344"/>
      <c r="O2470" s="344"/>
      <c r="P2470" s="82"/>
    </row>
    <row r="2471" spans="3:16" ht="14.25" customHeight="1" x14ac:dyDescent="0.15">
      <c r="C2471" s="362">
        <f t="shared" si="167"/>
        <v>2410</v>
      </c>
      <c r="D2471" s="47" t="str">
        <f t="shared" si="170"/>
        <v/>
      </c>
      <c r="E2471" s="526"/>
      <c r="F2471" s="447"/>
      <c r="G2471" s="345"/>
      <c r="H2471" s="447"/>
      <c r="I2471" s="411"/>
      <c r="J2471" s="15" t="s">
        <v>589</v>
      </c>
      <c r="K2471" s="15" t="s">
        <v>589</v>
      </c>
      <c r="L2471" s="408" t="str">
        <f t="shared" si="171"/>
        <v/>
      </c>
      <c r="M2471" s="459" t="str">
        <f t="shared" si="172"/>
        <v/>
      </c>
      <c r="N2471" s="344"/>
      <c r="O2471" s="344"/>
      <c r="P2471" s="82"/>
    </row>
    <row r="2472" spans="3:16" ht="14.25" customHeight="1" x14ac:dyDescent="0.15">
      <c r="C2472" s="362">
        <f t="shared" si="167"/>
        <v>2411</v>
      </c>
      <c r="D2472" s="47" t="str">
        <f t="shared" si="170"/>
        <v/>
      </c>
      <c r="E2472" s="526"/>
      <c r="F2472" s="447"/>
      <c r="G2472" s="345"/>
      <c r="H2472" s="447"/>
      <c r="I2472" s="411"/>
      <c r="J2472" s="15" t="s">
        <v>589</v>
      </c>
      <c r="K2472" s="15" t="s">
        <v>589</v>
      </c>
      <c r="L2472" s="408" t="str">
        <f t="shared" si="171"/>
        <v/>
      </c>
      <c r="M2472" s="459" t="str">
        <f t="shared" si="172"/>
        <v/>
      </c>
      <c r="N2472" s="344"/>
      <c r="O2472" s="344"/>
      <c r="P2472" s="82"/>
    </row>
    <row r="2473" spans="3:16" ht="14.25" customHeight="1" x14ac:dyDescent="0.15">
      <c r="C2473" s="362">
        <f t="shared" si="167"/>
        <v>2412</v>
      </c>
      <c r="D2473" s="47" t="str">
        <f t="shared" si="170"/>
        <v/>
      </c>
      <c r="E2473" s="526"/>
      <c r="F2473" s="447"/>
      <c r="G2473" s="345"/>
      <c r="H2473" s="447"/>
      <c r="I2473" s="411"/>
      <c r="J2473" s="15" t="s">
        <v>589</v>
      </c>
      <c r="K2473" s="15" t="s">
        <v>589</v>
      </c>
      <c r="L2473" s="408" t="str">
        <f t="shared" si="171"/>
        <v/>
      </c>
      <c r="M2473" s="459" t="str">
        <f t="shared" si="172"/>
        <v/>
      </c>
      <c r="N2473" s="344"/>
      <c r="O2473" s="344"/>
      <c r="P2473" s="82"/>
    </row>
    <row r="2474" spans="3:16" ht="14.25" customHeight="1" x14ac:dyDescent="0.15">
      <c r="C2474" s="362">
        <f t="shared" si="167"/>
        <v>2413</v>
      </c>
      <c r="D2474" s="47" t="str">
        <f t="shared" si="170"/>
        <v/>
      </c>
      <c r="E2474" s="526"/>
      <c r="F2474" s="447"/>
      <c r="G2474" s="345"/>
      <c r="H2474" s="447"/>
      <c r="I2474" s="411"/>
      <c r="J2474" s="15" t="s">
        <v>589</v>
      </c>
      <c r="K2474" s="15" t="s">
        <v>589</v>
      </c>
      <c r="L2474" s="408" t="str">
        <f t="shared" si="171"/>
        <v/>
      </c>
      <c r="M2474" s="459" t="str">
        <f t="shared" si="172"/>
        <v/>
      </c>
      <c r="N2474" s="344"/>
      <c r="O2474" s="344"/>
      <c r="P2474" s="82"/>
    </row>
    <row r="2475" spans="3:16" ht="14.25" customHeight="1" x14ac:dyDescent="0.15">
      <c r="C2475" s="362">
        <f t="shared" si="167"/>
        <v>2414</v>
      </c>
      <c r="D2475" s="47" t="str">
        <f t="shared" si="170"/>
        <v/>
      </c>
      <c r="E2475" s="526"/>
      <c r="F2475" s="447"/>
      <c r="G2475" s="345"/>
      <c r="H2475" s="447"/>
      <c r="I2475" s="411"/>
      <c r="J2475" s="15" t="s">
        <v>589</v>
      </c>
      <c r="K2475" s="15" t="s">
        <v>589</v>
      </c>
      <c r="L2475" s="408" t="str">
        <f t="shared" si="171"/>
        <v/>
      </c>
      <c r="M2475" s="459" t="str">
        <f t="shared" si="172"/>
        <v/>
      </c>
      <c r="N2475" s="344"/>
      <c r="O2475" s="344"/>
      <c r="P2475" s="82"/>
    </row>
    <row r="2476" spans="3:16" ht="14.25" customHeight="1" x14ac:dyDescent="0.15">
      <c r="C2476" s="362">
        <f t="shared" si="167"/>
        <v>2415</v>
      </c>
      <c r="D2476" s="47" t="str">
        <f t="shared" si="170"/>
        <v/>
      </c>
      <c r="E2476" s="526"/>
      <c r="F2476" s="447"/>
      <c r="G2476" s="345"/>
      <c r="H2476" s="447"/>
      <c r="I2476" s="411"/>
      <c r="J2476" s="15" t="s">
        <v>589</v>
      </c>
      <c r="K2476" s="15" t="s">
        <v>589</v>
      </c>
      <c r="L2476" s="408" t="str">
        <f t="shared" si="171"/>
        <v/>
      </c>
      <c r="M2476" s="459" t="str">
        <f t="shared" si="172"/>
        <v/>
      </c>
      <c r="N2476" s="344"/>
      <c r="O2476" s="344"/>
      <c r="P2476" s="82"/>
    </row>
    <row r="2477" spans="3:16" ht="14.25" customHeight="1" x14ac:dyDescent="0.15">
      <c r="C2477" s="362">
        <f t="shared" si="167"/>
        <v>2416</v>
      </c>
      <c r="D2477" s="47" t="str">
        <f t="shared" si="170"/>
        <v/>
      </c>
      <c r="E2477" s="526"/>
      <c r="F2477" s="447"/>
      <c r="G2477" s="345"/>
      <c r="H2477" s="447"/>
      <c r="I2477" s="411"/>
      <c r="J2477" s="15" t="s">
        <v>589</v>
      </c>
      <c r="K2477" s="15" t="s">
        <v>589</v>
      </c>
      <c r="L2477" s="408" t="str">
        <f t="shared" si="171"/>
        <v/>
      </c>
      <c r="M2477" s="459" t="str">
        <f t="shared" si="172"/>
        <v/>
      </c>
      <c r="N2477" s="344"/>
      <c r="O2477" s="344"/>
      <c r="P2477" s="82"/>
    </row>
    <row r="2478" spans="3:16" ht="14.25" customHeight="1" x14ac:dyDescent="0.15">
      <c r="C2478" s="362">
        <f t="shared" si="167"/>
        <v>2417</v>
      </c>
      <c r="D2478" s="47" t="str">
        <f t="shared" si="170"/>
        <v/>
      </c>
      <c r="E2478" s="526"/>
      <c r="F2478" s="447"/>
      <c r="G2478" s="345"/>
      <c r="H2478" s="447"/>
      <c r="I2478" s="411"/>
      <c r="J2478" s="15" t="s">
        <v>589</v>
      </c>
      <c r="K2478" s="15" t="s">
        <v>589</v>
      </c>
      <c r="L2478" s="408" t="str">
        <f t="shared" si="171"/>
        <v/>
      </c>
      <c r="M2478" s="459" t="str">
        <f t="shared" si="172"/>
        <v/>
      </c>
      <c r="N2478" s="344"/>
      <c r="O2478" s="344"/>
      <c r="P2478" s="82"/>
    </row>
    <row r="2479" spans="3:16" ht="14.25" customHeight="1" x14ac:dyDescent="0.15">
      <c r="C2479" s="362">
        <f t="shared" si="167"/>
        <v>2418</v>
      </c>
      <c r="D2479" s="47" t="str">
        <f t="shared" si="170"/>
        <v/>
      </c>
      <c r="E2479" s="526"/>
      <c r="F2479" s="447"/>
      <c r="G2479" s="345"/>
      <c r="H2479" s="447"/>
      <c r="I2479" s="411"/>
      <c r="J2479" s="15" t="s">
        <v>589</v>
      </c>
      <c r="K2479" s="15" t="s">
        <v>589</v>
      </c>
      <c r="L2479" s="408" t="str">
        <f t="shared" si="171"/>
        <v/>
      </c>
      <c r="M2479" s="459" t="str">
        <f t="shared" si="172"/>
        <v/>
      </c>
      <c r="N2479" s="344"/>
      <c r="O2479" s="344"/>
      <c r="P2479" s="82"/>
    </row>
    <row r="2480" spans="3:16" ht="14.25" customHeight="1" x14ac:dyDescent="0.15">
      <c r="C2480" s="362">
        <f t="shared" si="167"/>
        <v>2419</v>
      </c>
      <c r="D2480" s="47" t="str">
        <f t="shared" si="170"/>
        <v/>
      </c>
      <c r="E2480" s="526"/>
      <c r="F2480" s="447"/>
      <c r="G2480" s="345"/>
      <c r="H2480" s="447"/>
      <c r="I2480" s="411"/>
      <c r="J2480" s="15" t="s">
        <v>589</v>
      </c>
      <c r="K2480" s="15" t="s">
        <v>589</v>
      </c>
      <c r="L2480" s="408" t="str">
        <f t="shared" si="171"/>
        <v/>
      </c>
      <c r="M2480" s="459" t="str">
        <f t="shared" si="172"/>
        <v/>
      </c>
      <c r="N2480" s="344"/>
      <c r="O2480" s="344"/>
      <c r="P2480" s="82"/>
    </row>
    <row r="2481" spans="3:16" ht="14.25" customHeight="1" x14ac:dyDescent="0.15">
      <c r="C2481" s="362">
        <f t="shared" si="167"/>
        <v>2420</v>
      </c>
      <c r="D2481" s="47" t="str">
        <f t="shared" si="170"/>
        <v/>
      </c>
      <c r="E2481" s="526"/>
      <c r="F2481" s="447"/>
      <c r="G2481" s="345"/>
      <c r="H2481" s="447"/>
      <c r="I2481" s="411"/>
      <c r="J2481" s="15" t="s">
        <v>589</v>
      </c>
      <c r="K2481" s="15" t="s">
        <v>589</v>
      </c>
      <c r="L2481" s="408" t="str">
        <f t="shared" si="171"/>
        <v/>
      </c>
      <c r="M2481" s="459" t="str">
        <f t="shared" si="172"/>
        <v/>
      </c>
      <c r="N2481" s="344"/>
      <c r="O2481" s="344"/>
      <c r="P2481" s="82"/>
    </row>
    <row r="2482" spans="3:16" ht="14.25" customHeight="1" x14ac:dyDescent="0.15">
      <c r="C2482" s="362">
        <f t="shared" si="167"/>
        <v>2421</v>
      </c>
      <c r="D2482" s="47" t="str">
        <f t="shared" si="170"/>
        <v/>
      </c>
      <c r="E2482" s="526"/>
      <c r="F2482" s="447"/>
      <c r="G2482" s="345"/>
      <c r="H2482" s="447"/>
      <c r="I2482" s="411"/>
      <c r="J2482" s="15" t="s">
        <v>589</v>
      </c>
      <c r="K2482" s="15" t="s">
        <v>589</v>
      </c>
      <c r="L2482" s="408" t="str">
        <f t="shared" si="171"/>
        <v/>
      </c>
      <c r="M2482" s="459" t="str">
        <f t="shared" si="172"/>
        <v/>
      </c>
      <c r="N2482" s="344"/>
      <c r="O2482" s="344"/>
      <c r="P2482" s="82"/>
    </row>
    <row r="2483" spans="3:16" ht="14.25" customHeight="1" x14ac:dyDescent="0.15">
      <c r="C2483" s="362">
        <f t="shared" si="167"/>
        <v>2422</v>
      </c>
      <c r="D2483" s="47" t="str">
        <f t="shared" si="170"/>
        <v/>
      </c>
      <c r="E2483" s="526"/>
      <c r="F2483" s="447"/>
      <c r="G2483" s="345"/>
      <c r="H2483" s="447"/>
      <c r="I2483" s="411"/>
      <c r="J2483" s="15" t="s">
        <v>589</v>
      </c>
      <c r="K2483" s="15" t="s">
        <v>589</v>
      </c>
      <c r="L2483" s="408" t="str">
        <f t="shared" si="171"/>
        <v/>
      </c>
      <c r="M2483" s="459" t="str">
        <f t="shared" si="172"/>
        <v/>
      </c>
      <c r="N2483" s="344"/>
      <c r="O2483" s="344"/>
      <c r="P2483" s="82"/>
    </row>
    <row r="2484" spans="3:16" ht="14.25" customHeight="1" x14ac:dyDescent="0.15">
      <c r="C2484" s="362">
        <f t="shared" si="167"/>
        <v>2423</v>
      </c>
      <c r="D2484" s="47" t="str">
        <f t="shared" si="170"/>
        <v/>
      </c>
      <c r="E2484" s="526"/>
      <c r="F2484" s="447"/>
      <c r="G2484" s="345"/>
      <c r="H2484" s="447"/>
      <c r="I2484" s="411"/>
      <c r="J2484" s="15" t="s">
        <v>589</v>
      </c>
      <c r="K2484" s="15" t="s">
        <v>589</v>
      </c>
      <c r="L2484" s="408" t="str">
        <f t="shared" si="171"/>
        <v/>
      </c>
      <c r="M2484" s="459" t="str">
        <f t="shared" si="172"/>
        <v/>
      </c>
      <c r="N2484" s="344"/>
      <c r="O2484" s="344"/>
      <c r="P2484" s="82"/>
    </row>
    <row r="2485" spans="3:16" ht="14.25" customHeight="1" x14ac:dyDescent="0.15">
      <c r="C2485" s="362">
        <f t="shared" si="167"/>
        <v>2424</v>
      </c>
      <c r="D2485" s="47" t="str">
        <f t="shared" si="170"/>
        <v/>
      </c>
      <c r="E2485" s="526"/>
      <c r="F2485" s="447"/>
      <c r="G2485" s="345"/>
      <c r="H2485" s="447"/>
      <c r="I2485" s="411"/>
      <c r="J2485" s="15" t="s">
        <v>589</v>
      </c>
      <c r="K2485" s="15" t="s">
        <v>589</v>
      </c>
      <c r="L2485" s="408" t="str">
        <f t="shared" si="171"/>
        <v/>
      </c>
      <c r="M2485" s="459" t="str">
        <f t="shared" si="172"/>
        <v/>
      </c>
      <c r="N2485" s="344"/>
      <c r="O2485" s="344"/>
      <c r="P2485" s="82"/>
    </row>
    <row r="2486" spans="3:16" ht="14.25" customHeight="1" x14ac:dyDescent="0.15">
      <c r="C2486" s="362">
        <f t="shared" si="167"/>
        <v>2425</v>
      </c>
      <c r="D2486" s="47" t="str">
        <f t="shared" si="170"/>
        <v/>
      </c>
      <c r="E2486" s="526"/>
      <c r="F2486" s="447"/>
      <c r="G2486" s="345"/>
      <c r="H2486" s="447"/>
      <c r="I2486" s="411"/>
      <c r="J2486" s="15" t="s">
        <v>589</v>
      </c>
      <c r="K2486" s="15" t="s">
        <v>589</v>
      </c>
      <c r="L2486" s="408" t="str">
        <f t="shared" si="171"/>
        <v/>
      </c>
      <c r="M2486" s="459" t="str">
        <f t="shared" si="172"/>
        <v/>
      </c>
      <c r="N2486" s="344"/>
      <c r="O2486" s="344"/>
      <c r="P2486" s="82"/>
    </row>
    <row r="2487" spans="3:16" ht="14.25" customHeight="1" x14ac:dyDescent="0.15">
      <c r="C2487" s="362">
        <f t="shared" si="167"/>
        <v>2426</v>
      </c>
      <c r="D2487" s="47" t="str">
        <f t="shared" si="170"/>
        <v/>
      </c>
      <c r="E2487" s="526"/>
      <c r="F2487" s="447"/>
      <c r="G2487" s="345"/>
      <c r="H2487" s="447"/>
      <c r="I2487" s="411"/>
      <c r="J2487" s="15" t="s">
        <v>589</v>
      </c>
      <c r="K2487" s="15" t="s">
        <v>589</v>
      </c>
      <c r="L2487" s="408" t="str">
        <f t="shared" si="171"/>
        <v/>
      </c>
      <c r="M2487" s="459" t="str">
        <f t="shared" si="172"/>
        <v/>
      </c>
      <c r="N2487" s="344"/>
      <c r="O2487" s="344"/>
      <c r="P2487" s="82"/>
    </row>
    <row r="2488" spans="3:16" ht="14.25" customHeight="1" x14ac:dyDescent="0.15">
      <c r="C2488" s="362">
        <f t="shared" si="167"/>
        <v>2427</v>
      </c>
      <c r="D2488" s="47" t="str">
        <f t="shared" si="170"/>
        <v/>
      </c>
      <c r="E2488" s="526"/>
      <c r="F2488" s="447"/>
      <c r="G2488" s="345"/>
      <c r="H2488" s="447"/>
      <c r="I2488" s="411"/>
      <c r="J2488" s="15" t="s">
        <v>589</v>
      </c>
      <c r="K2488" s="15" t="s">
        <v>589</v>
      </c>
      <c r="L2488" s="408" t="str">
        <f t="shared" si="171"/>
        <v/>
      </c>
      <c r="M2488" s="459" t="str">
        <f t="shared" si="172"/>
        <v/>
      </c>
      <c r="N2488" s="344"/>
      <c r="O2488" s="344"/>
      <c r="P2488" s="82"/>
    </row>
    <row r="2489" spans="3:16" ht="14.25" customHeight="1" x14ac:dyDescent="0.15">
      <c r="C2489" s="362">
        <f t="shared" si="167"/>
        <v>2428</v>
      </c>
      <c r="D2489" s="47" t="str">
        <f t="shared" si="170"/>
        <v/>
      </c>
      <c r="E2489" s="526"/>
      <c r="F2489" s="447"/>
      <c r="G2489" s="345"/>
      <c r="H2489" s="447"/>
      <c r="I2489" s="411"/>
      <c r="J2489" s="15" t="s">
        <v>589</v>
      </c>
      <c r="K2489" s="15" t="s">
        <v>589</v>
      </c>
      <c r="L2489" s="408" t="str">
        <f t="shared" si="171"/>
        <v/>
      </c>
      <c r="M2489" s="459" t="str">
        <f t="shared" si="172"/>
        <v/>
      </c>
      <c r="N2489" s="344"/>
      <c r="O2489" s="344"/>
      <c r="P2489" s="82"/>
    </row>
    <row r="2490" spans="3:16" ht="14.25" customHeight="1" x14ac:dyDescent="0.15">
      <c r="C2490" s="362">
        <f t="shared" si="167"/>
        <v>2429</v>
      </c>
      <c r="D2490" s="47" t="str">
        <f t="shared" si="170"/>
        <v/>
      </c>
      <c r="E2490" s="526"/>
      <c r="F2490" s="447"/>
      <c r="G2490" s="345"/>
      <c r="H2490" s="447"/>
      <c r="I2490" s="411"/>
      <c r="J2490" s="15" t="s">
        <v>589</v>
      </c>
      <c r="K2490" s="15" t="s">
        <v>589</v>
      </c>
      <c r="L2490" s="408" t="str">
        <f t="shared" ref="L2490:L2548" si="173">IF(K2490="","",J2490*K2490)</f>
        <v/>
      </c>
      <c r="M2490" s="459" t="str">
        <f t="shared" si="172"/>
        <v/>
      </c>
      <c r="N2490" s="344"/>
      <c r="O2490" s="344"/>
      <c r="P2490" s="82"/>
    </row>
    <row r="2491" spans="3:16" ht="14.25" customHeight="1" x14ac:dyDescent="0.15">
      <c r="C2491" s="362">
        <f t="shared" si="167"/>
        <v>2430</v>
      </c>
      <c r="D2491" s="47" t="str">
        <f t="shared" si="170"/>
        <v/>
      </c>
      <c r="E2491" s="526"/>
      <c r="F2491" s="447"/>
      <c r="G2491" s="345"/>
      <c r="H2491" s="447"/>
      <c r="I2491" s="411"/>
      <c r="J2491" s="15" t="s">
        <v>589</v>
      </c>
      <c r="K2491" s="15" t="s">
        <v>589</v>
      </c>
      <c r="L2491" s="408" t="str">
        <f t="shared" si="173"/>
        <v/>
      </c>
      <c r="M2491" s="459" t="str">
        <f t="shared" si="172"/>
        <v/>
      </c>
      <c r="N2491" s="344"/>
      <c r="O2491" s="344"/>
      <c r="P2491" s="82"/>
    </row>
    <row r="2492" spans="3:16" ht="14.25" customHeight="1" x14ac:dyDescent="0.15">
      <c r="C2492" s="362">
        <f t="shared" si="167"/>
        <v>2431</v>
      </c>
      <c r="D2492" s="47" t="str">
        <f t="shared" si="170"/>
        <v/>
      </c>
      <c r="E2492" s="526"/>
      <c r="F2492" s="447"/>
      <c r="G2492" s="345"/>
      <c r="H2492" s="447"/>
      <c r="I2492" s="411"/>
      <c r="J2492" s="15" t="s">
        <v>589</v>
      </c>
      <c r="K2492" s="15" t="s">
        <v>589</v>
      </c>
      <c r="L2492" s="408" t="str">
        <f t="shared" si="173"/>
        <v/>
      </c>
      <c r="M2492" s="459" t="str">
        <f t="shared" si="172"/>
        <v/>
      </c>
      <c r="N2492" s="344"/>
      <c r="O2492" s="344"/>
      <c r="P2492" s="82"/>
    </row>
    <row r="2493" spans="3:16" ht="14.25" customHeight="1" x14ac:dyDescent="0.15">
      <c r="C2493" s="362">
        <f t="shared" si="167"/>
        <v>2432</v>
      </c>
      <c r="D2493" s="47" t="str">
        <f t="shared" si="170"/>
        <v/>
      </c>
      <c r="E2493" s="526"/>
      <c r="F2493" s="447"/>
      <c r="G2493" s="345"/>
      <c r="H2493" s="447"/>
      <c r="I2493" s="411"/>
      <c r="J2493" s="15" t="s">
        <v>589</v>
      </c>
      <c r="K2493" s="15" t="s">
        <v>589</v>
      </c>
      <c r="L2493" s="408" t="str">
        <f t="shared" si="173"/>
        <v/>
      </c>
      <c r="M2493" s="459" t="str">
        <f t="shared" si="172"/>
        <v/>
      </c>
      <c r="N2493" s="344"/>
      <c r="O2493" s="344"/>
      <c r="P2493" s="82"/>
    </row>
    <row r="2494" spans="3:16" ht="14.25" customHeight="1" x14ac:dyDescent="0.15">
      <c r="C2494" s="362">
        <f t="shared" si="167"/>
        <v>2433</v>
      </c>
      <c r="D2494" s="47" t="str">
        <f t="shared" si="170"/>
        <v/>
      </c>
      <c r="E2494" s="526"/>
      <c r="F2494" s="447"/>
      <c r="G2494" s="345"/>
      <c r="H2494" s="447"/>
      <c r="I2494" s="411"/>
      <c r="J2494" s="15" t="s">
        <v>589</v>
      </c>
      <c r="K2494" s="15" t="s">
        <v>589</v>
      </c>
      <c r="L2494" s="408" t="str">
        <f t="shared" si="173"/>
        <v/>
      </c>
      <c r="M2494" s="459" t="str">
        <f t="shared" si="172"/>
        <v/>
      </c>
      <c r="N2494" s="344"/>
      <c r="O2494" s="344"/>
      <c r="P2494" s="82"/>
    </row>
    <row r="2495" spans="3:16" ht="14.25" customHeight="1" x14ac:dyDescent="0.15">
      <c r="C2495" s="362">
        <f t="shared" ref="C2495:C2558" si="174">C2494+1</f>
        <v>2434</v>
      </c>
      <c r="D2495" s="47" t="str">
        <f t="shared" si="170"/>
        <v/>
      </c>
      <c r="E2495" s="526"/>
      <c r="F2495" s="447"/>
      <c r="G2495" s="345"/>
      <c r="H2495" s="447"/>
      <c r="I2495" s="411"/>
      <c r="J2495" s="15" t="s">
        <v>589</v>
      </c>
      <c r="K2495" s="15" t="s">
        <v>589</v>
      </c>
      <c r="L2495" s="408" t="str">
        <f t="shared" si="173"/>
        <v/>
      </c>
      <c r="M2495" s="459" t="str">
        <f t="shared" si="172"/>
        <v/>
      </c>
      <c r="N2495" s="344"/>
      <c r="O2495" s="344"/>
      <c r="P2495" s="82"/>
    </row>
    <row r="2496" spans="3:16" ht="14.25" customHeight="1" x14ac:dyDescent="0.15">
      <c r="C2496" s="362">
        <f t="shared" si="174"/>
        <v>2435</v>
      </c>
      <c r="D2496" s="47" t="str">
        <f t="shared" si="170"/>
        <v/>
      </c>
      <c r="E2496" s="526"/>
      <c r="F2496" s="447"/>
      <c r="G2496" s="345"/>
      <c r="H2496" s="447"/>
      <c r="I2496" s="411"/>
      <c r="J2496" s="15" t="s">
        <v>589</v>
      </c>
      <c r="K2496" s="15" t="s">
        <v>589</v>
      </c>
      <c r="L2496" s="408" t="str">
        <f t="shared" si="173"/>
        <v/>
      </c>
      <c r="M2496" s="459" t="str">
        <f t="shared" si="172"/>
        <v/>
      </c>
      <c r="N2496" s="344"/>
      <c r="O2496" s="344"/>
      <c r="P2496" s="82"/>
    </row>
    <row r="2497" spans="3:16" ht="14.25" customHeight="1" x14ac:dyDescent="0.15">
      <c r="C2497" s="362">
        <f t="shared" si="174"/>
        <v>2436</v>
      </c>
      <c r="D2497" s="47" t="str">
        <f t="shared" si="170"/>
        <v/>
      </c>
      <c r="E2497" s="526"/>
      <c r="F2497" s="447"/>
      <c r="G2497" s="345"/>
      <c r="H2497" s="447"/>
      <c r="I2497" s="411"/>
      <c r="J2497" s="15" t="s">
        <v>589</v>
      </c>
      <c r="K2497" s="15" t="s">
        <v>589</v>
      </c>
      <c r="L2497" s="408" t="str">
        <f t="shared" si="173"/>
        <v/>
      </c>
      <c r="M2497" s="459" t="str">
        <f t="shared" si="172"/>
        <v/>
      </c>
      <c r="N2497" s="344"/>
      <c r="O2497" s="344"/>
      <c r="P2497" s="82"/>
    </row>
    <row r="2498" spans="3:16" ht="14.25" customHeight="1" x14ac:dyDescent="0.15">
      <c r="C2498" s="362">
        <f t="shared" si="174"/>
        <v>2437</v>
      </c>
      <c r="D2498" s="47" t="str">
        <f t="shared" si="170"/>
        <v/>
      </c>
      <c r="E2498" s="526"/>
      <c r="F2498" s="447"/>
      <c r="G2498" s="345"/>
      <c r="H2498" s="447"/>
      <c r="I2498" s="411"/>
      <c r="J2498" s="15" t="s">
        <v>589</v>
      </c>
      <c r="K2498" s="15" t="s">
        <v>589</v>
      </c>
      <c r="L2498" s="408" t="str">
        <f t="shared" si="173"/>
        <v/>
      </c>
      <c r="M2498" s="459" t="str">
        <f t="shared" si="172"/>
        <v/>
      </c>
      <c r="N2498" s="344"/>
      <c r="O2498" s="344"/>
      <c r="P2498" s="82"/>
    </row>
    <row r="2499" spans="3:16" ht="14.25" customHeight="1" x14ac:dyDescent="0.15">
      <c r="C2499" s="362">
        <f t="shared" si="174"/>
        <v>2438</v>
      </c>
      <c r="D2499" s="47" t="str">
        <f t="shared" si="170"/>
        <v/>
      </c>
      <c r="E2499" s="526"/>
      <c r="F2499" s="447"/>
      <c r="G2499" s="345"/>
      <c r="H2499" s="447"/>
      <c r="I2499" s="411"/>
      <c r="J2499" s="15" t="s">
        <v>589</v>
      </c>
      <c r="K2499" s="15" t="s">
        <v>589</v>
      </c>
      <c r="L2499" s="408" t="str">
        <f t="shared" si="173"/>
        <v/>
      </c>
      <c r="M2499" s="459" t="str">
        <f t="shared" si="172"/>
        <v/>
      </c>
      <c r="N2499" s="344"/>
      <c r="O2499" s="344"/>
      <c r="P2499" s="82"/>
    </row>
    <row r="2500" spans="3:16" ht="14.25" customHeight="1" x14ac:dyDescent="0.15">
      <c r="C2500" s="362">
        <f t="shared" si="174"/>
        <v>2439</v>
      </c>
      <c r="D2500" s="47" t="str">
        <f t="shared" ref="D2500:D2563" si="175">IF(E2500="","",IF(E2500&lt;=$W$2,"○",""))</f>
        <v/>
      </c>
      <c r="E2500" s="526"/>
      <c r="F2500" s="447"/>
      <c r="G2500" s="345"/>
      <c r="H2500" s="447"/>
      <c r="I2500" s="411"/>
      <c r="J2500" s="15" t="s">
        <v>589</v>
      </c>
      <c r="K2500" s="15" t="s">
        <v>589</v>
      </c>
      <c r="L2500" s="408" t="str">
        <f t="shared" si="173"/>
        <v/>
      </c>
      <c r="M2500" s="459" t="str">
        <f t="shared" ref="M2500:M2563" si="176">IF(I2500="","",IF(HLOOKUP(I2500,$U$5:$AI$7,2,FALSE)&gt;=0.8,"○",""))</f>
        <v/>
      </c>
      <c r="N2500" s="344"/>
      <c r="O2500" s="344"/>
      <c r="P2500" s="82"/>
    </row>
    <row r="2501" spans="3:16" ht="14.25" customHeight="1" x14ac:dyDescent="0.15">
      <c r="C2501" s="362">
        <f t="shared" si="174"/>
        <v>2440</v>
      </c>
      <c r="D2501" s="47" t="str">
        <f t="shared" si="175"/>
        <v/>
      </c>
      <c r="E2501" s="526"/>
      <c r="F2501" s="447"/>
      <c r="G2501" s="345"/>
      <c r="H2501" s="447"/>
      <c r="I2501" s="411"/>
      <c r="J2501" s="15" t="s">
        <v>589</v>
      </c>
      <c r="K2501" s="15" t="s">
        <v>589</v>
      </c>
      <c r="L2501" s="408" t="str">
        <f t="shared" si="173"/>
        <v/>
      </c>
      <c r="M2501" s="459" t="str">
        <f t="shared" si="176"/>
        <v/>
      </c>
      <c r="N2501" s="344"/>
      <c r="O2501" s="344"/>
      <c r="P2501" s="82"/>
    </row>
    <row r="2502" spans="3:16" ht="14.25" customHeight="1" x14ac:dyDescent="0.15">
      <c r="C2502" s="362">
        <f t="shared" si="174"/>
        <v>2441</v>
      </c>
      <c r="D2502" s="47" t="str">
        <f t="shared" si="175"/>
        <v/>
      </c>
      <c r="E2502" s="526"/>
      <c r="F2502" s="447"/>
      <c r="G2502" s="345"/>
      <c r="H2502" s="447"/>
      <c r="I2502" s="411"/>
      <c r="J2502" s="15" t="s">
        <v>589</v>
      </c>
      <c r="K2502" s="15" t="s">
        <v>589</v>
      </c>
      <c r="L2502" s="408" t="str">
        <f t="shared" si="173"/>
        <v/>
      </c>
      <c r="M2502" s="459" t="str">
        <f t="shared" si="176"/>
        <v/>
      </c>
      <c r="N2502" s="344"/>
      <c r="O2502" s="344"/>
      <c r="P2502" s="82"/>
    </row>
    <row r="2503" spans="3:16" ht="14.25" customHeight="1" x14ac:dyDescent="0.15">
      <c r="C2503" s="362">
        <f t="shared" si="174"/>
        <v>2442</v>
      </c>
      <c r="D2503" s="47" t="str">
        <f t="shared" si="175"/>
        <v/>
      </c>
      <c r="E2503" s="526"/>
      <c r="F2503" s="447"/>
      <c r="G2503" s="345"/>
      <c r="H2503" s="447"/>
      <c r="I2503" s="411"/>
      <c r="J2503" s="15" t="s">
        <v>589</v>
      </c>
      <c r="K2503" s="15" t="s">
        <v>589</v>
      </c>
      <c r="L2503" s="408" t="str">
        <f t="shared" si="173"/>
        <v/>
      </c>
      <c r="M2503" s="459" t="str">
        <f t="shared" si="176"/>
        <v/>
      </c>
      <c r="N2503" s="344"/>
      <c r="O2503" s="344"/>
      <c r="P2503" s="82"/>
    </row>
    <row r="2504" spans="3:16" ht="14.25" customHeight="1" x14ac:dyDescent="0.15">
      <c r="C2504" s="362">
        <f t="shared" si="174"/>
        <v>2443</v>
      </c>
      <c r="D2504" s="47" t="str">
        <f t="shared" si="175"/>
        <v/>
      </c>
      <c r="E2504" s="526"/>
      <c r="F2504" s="447"/>
      <c r="G2504" s="345"/>
      <c r="H2504" s="447"/>
      <c r="I2504" s="411"/>
      <c r="J2504" s="15" t="s">
        <v>589</v>
      </c>
      <c r="K2504" s="15" t="s">
        <v>589</v>
      </c>
      <c r="L2504" s="408" t="str">
        <f t="shared" si="173"/>
        <v/>
      </c>
      <c r="M2504" s="459" t="str">
        <f t="shared" si="176"/>
        <v/>
      </c>
      <c r="N2504" s="344"/>
      <c r="O2504" s="344"/>
      <c r="P2504" s="82"/>
    </row>
    <row r="2505" spans="3:16" ht="14.25" customHeight="1" x14ac:dyDescent="0.15">
      <c r="C2505" s="362">
        <f t="shared" si="174"/>
        <v>2444</v>
      </c>
      <c r="D2505" s="47" t="str">
        <f t="shared" si="175"/>
        <v/>
      </c>
      <c r="E2505" s="526"/>
      <c r="F2505" s="447"/>
      <c r="G2505" s="345"/>
      <c r="H2505" s="447"/>
      <c r="I2505" s="411"/>
      <c r="J2505" s="15" t="s">
        <v>589</v>
      </c>
      <c r="K2505" s="15" t="s">
        <v>589</v>
      </c>
      <c r="L2505" s="408" t="str">
        <f t="shared" si="173"/>
        <v/>
      </c>
      <c r="M2505" s="459" t="str">
        <f t="shared" si="176"/>
        <v/>
      </c>
      <c r="N2505" s="344"/>
      <c r="O2505" s="344"/>
      <c r="P2505" s="82"/>
    </row>
    <row r="2506" spans="3:16" ht="14.25" customHeight="1" x14ac:dyDescent="0.15">
      <c r="C2506" s="362">
        <f t="shared" si="174"/>
        <v>2445</v>
      </c>
      <c r="D2506" s="47" t="str">
        <f t="shared" si="175"/>
        <v/>
      </c>
      <c r="E2506" s="526"/>
      <c r="F2506" s="447"/>
      <c r="G2506" s="345"/>
      <c r="H2506" s="447"/>
      <c r="I2506" s="411"/>
      <c r="J2506" s="15" t="s">
        <v>589</v>
      </c>
      <c r="K2506" s="15" t="s">
        <v>589</v>
      </c>
      <c r="L2506" s="408" t="str">
        <f t="shared" si="173"/>
        <v/>
      </c>
      <c r="M2506" s="459" t="str">
        <f t="shared" si="176"/>
        <v/>
      </c>
      <c r="N2506" s="344"/>
      <c r="O2506" s="344"/>
      <c r="P2506" s="82"/>
    </row>
    <row r="2507" spans="3:16" ht="14.25" customHeight="1" x14ac:dyDescent="0.15">
      <c r="C2507" s="362">
        <f t="shared" si="174"/>
        <v>2446</v>
      </c>
      <c r="D2507" s="47" t="str">
        <f t="shared" si="175"/>
        <v/>
      </c>
      <c r="E2507" s="526"/>
      <c r="F2507" s="447"/>
      <c r="G2507" s="345"/>
      <c r="H2507" s="447"/>
      <c r="I2507" s="411"/>
      <c r="J2507" s="15" t="s">
        <v>589</v>
      </c>
      <c r="K2507" s="15" t="s">
        <v>589</v>
      </c>
      <c r="L2507" s="408" t="str">
        <f t="shared" si="173"/>
        <v/>
      </c>
      <c r="M2507" s="459" t="str">
        <f t="shared" si="176"/>
        <v/>
      </c>
      <c r="N2507" s="344"/>
      <c r="O2507" s="344"/>
      <c r="P2507" s="82"/>
    </row>
    <row r="2508" spans="3:16" ht="14.25" customHeight="1" x14ac:dyDescent="0.15">
      <c r="C2508" s="362">
        <f t="shared" si="174"/>
        <v>2447</v>
      </c>
      <c r="D2508" s="47" t="str">
        <f t="shared" si="175"/>
        <v/>
      </c>
      <c r="E2508" s="526"/>
      <c r="F2508" s="447"/>
      <c r="G2508" s="345"/>
      <c r="H2508" s="447"/>
      <c r="I2508" s="411"/>
      <c r="J2508" s="15" t="s">
        <v>589</v>
      </c>
      <c r="K2508" s="15" t="s">
        <v>589</v>
      </c>
      <c r="L2508" s="408" t="str">
        <f t="shared" si="173"/>
        <v/>
      </c>
      <c r="M2508" s="459" t="str">
        <f t="shared" si="176"/>
        <v/>
      </c>
      <c r="N2508" s="344"/>
      <c r="O2508" s="344"/>
      <c r="P2508" s="82"/>
    </row>
    <row r="2509" spans="3:16" ht="14.25" customHeight="1" x14ac:dyDescent="0.15">
      <c r="C2509" s="362">
        <f t="shared" si="174"/>
        <v>2448</v>
      </c>
      <c r="D2509" s="47" t="str">
        <f t="shared" si="175"/>
        <v/>
      </c>
      <c r="E2509" s="526"/>
      <c r="F2509" s="447"/>
      <c r="G2509" s="345"/>
      <c r="H2509" s="447"/>
      <c r="I2509" s="411"/>
      <c r="J2509" s="15" t="s">
        <v>589</v>
      </c>
      <c r="K2509" s="15" t="s">
        <v>589</v>
      </c>
      <c r="L2509" s="408" t="str">
        <f t="shared" si="173"/>
        <v/>
      </c>
      <c r="M2509" s="459" t="str">
        <f t="shared" si="176"/>
        <v/>
      </c>
      <c r="N2509" s="344"/>
      <c r="O2509" s="344"/>
      <c r="P2509" s="82"/>
    </row>
    <row r="2510" spans="3:16" ht="14.25" customHeight="1" x14ac:dyDescent="0.15">
      <c r="C2510" s="362">
        <f t="shared" si="174"/>
        <v>2449</v>
      </c>
      <c r="D2510" s="47" t="str">
        <f t="shared" si="175"/>
        <v/>
      </c>
      <c r="E2510" s="526"/>
      <c r="F2510" s="447"/>
      <c r="G2510" s="345"/>
      <c r="H2510" s="447"/>
      <c r="I2510" s="411"/>
      <c r="J2510" s="15" t="s">
        <v>589</v>
      </c>
      <c r="K2510" s="15" t="s">
        <v>589</v>
      </c>
      <c r="L2510" s="408" t="str">
        <f t="shared" si="173"/>
        <v/>
      </c>
      <c r="M2510" s="459" t="str">
        <f t="shared" si="176"/>
        <v/>
      </c>
      <c r="N2510" s="344"/>
      <c r="O2510" s="344"/>
      <c r="P2510" s="82"/>
    </row>
    <row r="2511" spans="3:16" ht="14.25" customHeight="1" x14ac:dyDescent="0.15">
      <c r="C2511" s="362">
        <f t="shared" si="174"/>
        <v>2450</v>
      </c>
      <c r="D2511" s="47" t="str">
        <f t="shared" si="175"/>
        <v/>
      </c>
      <c r="E2511" s="526"/>
      <c r="F2511" s="447"/>
      <c r="G2511" s="345"/>
      <c r="H2511" s="447"/>
      <c r="I2511" s="411"/>
      <c r="J2511" s="15" t="s">
        <v>589</v>
      </c>
      <c r="K2511" s="15" t="s">
        <v>589</v>
      </c>
      <c r="L2511" s="408" t="str">
        <f t="shared" si="173"/>
        <v/>
      </c>
      <c r="M2511" s="459" t="str">
        <f t="shared" si="176"/>
        <v/>
      </c>
      <c r="N2511" s="344"/>
      <c r="O2511" s="344"/>
      <c r="P2511" s="82"/>
    </row>
    <row r="2512" spans="3:16" ht="14.25" customHeight="1" x14ac:dyDescent="0.15">
      <c r="C2512" s="362">
        <f t="shared" si="174"/>
        <v>2451</v>
      </c>
      <c r="D2512" s="47" t="str">
        <f t="shared" si="175"/>
        <v/>
      </c>
      <c r="E2512" s="526"/>
      <c r="F2512" s="447"/>
      <c r="G2512" s="345"/>
      <c r="H2512" s="447"/>
      <c r="I2512" s="411"/>
      <c r="J2512" s="15" t="s">
        <v>589</v>
      </c>
      <c r="K2512" s="15" t="s">
        <v>589</v>
      </c>
      <c r="L2512" s="408" t="str">
        <f t="shared" si="173"/>
        <v/>
      </c>
      <c r="M2512" s="459" t="str">
        <f t="shared" si="176"/>
        <v/>
      </c>
      <c r="N2512" s="344"/>
      <c r="O2512" s="344"/>
      <c r="P2512" s="82"/>
    </row>
    <row r="2513" spans="3:16" ht="14.25" customHeight="1" x14ac:dyDescent="0.15">
      <c r="C2513" s="362">
        <f t="shared" si="174"/>
        <v>2452</v>
      </c>
      <c r="D2513" s="47" t="str">
        <f t="shared" si="175"/>
        <v/>
      </c>
      <c r="E2513" s="526"/>
      <c r="F2513" s="447"/>
      <c r="G2513" s="345"/>
      <c r="H2513" s="447"/>
      <c r="I2513" s="411"/>
      <c r="J2513" s="15" t="s">
        <v>589</v>
      </c>
      <c r="K2513" s="15" t="s">
        <v>589</v>
      </c>
      <c r="L2513" s="408" t="str">
        <f t="shared" si="173"/>
        <v/>
      </c>
      <c r="M2513" s="459" t="str">
        <f t="shared" si="176"/>
        <v/>
      </c>
      <c r="N2513" s="344"/>
      <c r="O2513" s="344"/>
      <c r="P2513" s="82"/>
    </row>
    <row r="2514" spans="3:16" ht="14.25" customHeight="1" x14ac:dyDescent="0.15">
      <c r="C2514" s="362">
        <f t="shared" si="174"/>
        <v>2453</v>
      </c>
      <c r="D2514" s="47" t="str">
        <f t="shared" si="175"/>
        <v/>
      </c>
      <c r="E2514" s="526"/>
      <c r="F2514" s="447"/>
      <c r="G2514" s="345"/>
      <c r="H2514" s="447"/>
      <c r="I2514" s="411"/>
      <c r="J2514" s="15" t="s">
        <v>589</v>
      </c>
      <c r="K2514" s="15" t="s">
        <v>589</v>
      </c>
      <c r="L2514" s="408" t="str">
        <f t="shared" si="173"/>
        <v/>
      </c>
      <c r="M2514" s="459" t="str">
        <f t="shared" si="176"/>
        <v/>
      </c>
      <c r="N2514" s="344"/>
      <c r="O2514" s="344"/>
      <c r="P2514" s="82"/>
    </row>
    <row r="2515" spans="3:16" ht="14.25" customHeight="1" x14ac:dyDescent="0.15">
      <c r="C2515" s="362">
        <f t="shared" si="174"/>
        <v>2454</v>
      </c>
      <c r="D2515" s="47" t="str">
        <f t="shared" si="175"/>
        <v/>
      </c>
      <c r="E2515" s="526"/>
      <c r="F2515" s="447"/>
      <c r="G2515" s="345"/>
      <c r="H2515" s="447"/>
      <c r="I2515" s="411"/>
      <c r="J2515" s="15" t="s">
        <v>589</v>
      </c>
      <c r="K2515" s="15" t="s">
        <v>589</v>
      </c>
      <c r="L2515" s="408" t="str">
        <f t="shared" si="173"/>
        <v/>
      </c>
      <c r="M2515" s="459" t="str">
        <f t="shared" si="176"/>
        <v/>
      </c>
      <c r="N2515" s="344"/>
      <c r="O2515" s="344"/>
      <c r="P2515" s="82"/>
    </row>
    <row r="2516" spans="3:16" ht="14.25" customHeight="1" x14ac:dyDescent="0.15">
      <c r="C2516" s="362">
        <f t="shared" si="174"/>
        <v>2455</v>
      </c>
      <c r="D2516" s="47" t="str">
        <f t="shared" si="175"/>
        <v/>
      </c>
      <c r="E2516" s="526"/>
      <c r="F2516" s="447"/>
      <c r="G2516" s="345"/>
      <c r="H2516" s="447"/>
      <c r="I2516" s="411"/>
      <c r="J2516" s="15" t="s">
        <v>589</v>
      </c>
      <c r="K2516" s="15" t="s">
        <v>589</v>
      </c>
      <c r="L2516" s="408" t="str">
        <f t="shared" si="173"/>
        <v/>
      </c>
      <c r="M2516" s="459" t="str">
        <f t="shared" si="176"/>
        <v/>
      </c>
      <c r="N2516" s="344"/>
      <c r="O2516" s="344"/>
      <c r="P2516" s="82"/>
    </row>
    <row r="2517" spans="3:16" ht="14.25" customHeight="1" x14ac:dyDescent="0.15">
      <c r="C2517" s="362">
        <f t="shared" si="174"/>
        <v>2456</v>
      </c>
      <c r="D2517" s="47" t="str">
        <f t="shared" si="175"/>
        <v/>
      </c>
      <c r="E2517" s="526"/>
      <c r="F2517" s="447"/>
      <c r="G2517" s="345"/>
      <c r="H2517" s="447"/>
      <c r="I2517" s="411"/>
      <c r="J2517" s="15" t="s">
        <v>589</v>
      </c>
      <c r="K2517" s="15" t="s">
        <v>589</v>
      </c>
      <c r="L2517" s="408" t="str">
        <f t="shared" si="173"/>
        <v/>
      </c>
      <c r="M2517" s="459" t="str">
        <f t="shared" si="176"/>
        <v/>
      </c>
      <c r="N2517" s="344"/>
      <c r="O2517" s="344"/>
      <c r="P2517" s="82"/>
    </row>
    <row r="2518" spans="3:16" ht="14.25" customHeight="1" x14ac:dyDescent="0.15">
      <c r="C2518" s="362">
        <f t="shared" si="174"/>
        <v>2457</v>
      </c>
      <c r="D2518" s="47" t="str">
        <f t="shared" si="175"/>
        <v/>
      </c>
      <c r="E2518" s="526"/>
      <c r="F2518" s="447"/>
      <c r="G2518" s="345"/>
      <c r="H2518" s="447"/>
      <c r="I2518" s="411"/>
      <c r="J2518" s="15" t="s">
        <v>589</v>
      </c>
      <c r="K2518" s="15" t="s">
        <v>589</v>
      </c>
      <c r="L2518" s="408" t="str">
        <f t="shared" si="173"/>
        <v/>
      </c>
      <c r="M2518" s="459" t="str">
        <f t="shared" si="176"/>
        <v/>
      </c>
      <c r="N2518" s="344"/>
      <c r="O2518" s="344"/>
      <c r="P2518" s="82"/>
    </row>
    <row r="2519" spans="3:16" ht="14.25" customHeight="1" x14ac:dyDescent="0.15">
      <c r="C2519" s="362">
        <f t="shared" si="174"/>
        <v>2458</v>
      </c>
      <c r="D2519" s="47" t="str">
        <f t="shared" si="175"/>
        <v/>
      </c>
      <c r="E2519" s="526"/>
      <c r="F2519" s="447"/>
      <c r="G2519" s="345"/>
      <c r="H2519" s="447"/>
      <c r="I2519" s="411"/>
      <c r="J2519" s="15" t="s">
        <v>589</v>
      </c>
      <c r="K2519" s="15" t="s">
        <v>589</v>
      </c>
      <c r="L2519" s="408" t="str">
        <f t="shared" si="173"/>
        <v/>
      </c>
      <c r="M2519" s="459" t="str">
        <f t="shared" si="176"/>
        <v/>
      </c>
      <c r="N2519" s="344"/>
      <c r="O2519" s="344"/>
      <c r="P2519" s="82"/>
    </row>
    <row r="2520" spans="3:16" ht="14.25" customHeight="1" x14ac:dyDescent="0.15">
      <c r="C2520" s="362">
        <f t="shared" si="174"/>
        <v>2459</v>
      </c>
      <c r="D2520" s="47" t="str">
        <f t="shared" si="175"/>
        <v/>
      </c>
      <c r="E2520" s="526"/>
      <c r="F2520" s="447"/>
      <c r="G2520" s="345"/>
      <c r="H2520" s="447"/>
      <c r="I2520" s="411"/>
      <c r="J2520" s="15" t="s">
        <v>589</v>
      </c>
      <c r="K2520" s="15" t="s">
        <v>589</v>
      </c>
      <c r="L2520" s="408" t="str">
        <f t="shared" si="173"/>
        <v/>
      </c>
      <c r="M2520" s="459" t="str">
        <f t="shared" si="176"/>
        <v/>
      </c>
      <c r="N2520" s="344"/>
      <c r="O2520" s="344"/>
      <c r="P2520" s="82"/>
    </row>
    <row r="2521" spans="3:16" ht="14.25" customHeight="1" x14ac:dyDescent="0.15">
      <c r="C2521" s="362">
        <f t="shared" si="174"/>
        <v>2460</v>
      </c>
      <c r="D2521" s="47" t="str">
        <f t="shared" si="175"/>
        <v/>
      </c>
      <c r="E2521" s="526"/>
      <c r="F2521" s="447"/>
      <c r="G2521" s="345"/>
      <c r="H2521" s="447"/>
      <c r="I2521" s="411"/>
      <c r="J2521" s="15" t="s">
        <v>589</v>
      </c>
      <c r="K2521" s="15" t="s">
        <v>589</v>
      </c>
      <c r="L2521" s="408" t="str">
        <f t="shared" si="173"/>
        <v/>
      </c>
      <c r="M2521" s="459" t="str">
        <f t="shared" si="176"/>
        <v/>
      </c>
      <c r="N2521" s="344"/>
      <c r="O2521" s="344"/>
      <c r="P2521" s="82"/>
    </row>
    <row r="2522" spans="3:16" ht="14.25" customHeight="1" x14ac:dyDescent="0.15">
      <c r="C2522" s="362">
        <f t="shared" si="174"/>
        <v>2461</v>
      </c>
      <c r="D2522" s="47" t="str">
        <f t="shared" si="175"/>
        <v/>
      </c>
      <c r="E2522" s="526"/>
      <c r="F2522" s="447"/>
      <c r="G2522" s="345"/>
      <c r="H2522" s="447"/>
      <c r="I2522" s="411"/>
      <c r="J2522" s="15" t="s">
        <v>589</v>
      </c>
      <c r="K2522" s="15" t="s">
        <v>589</v>
      </c>
      <c r="L2522" s="408" t="str">
        <f t="shared" si="173"/>
        <v/>
      </c>
      <c r="M2522" s="459" t="str">
        <f t="shared" si="176"/>
        <v/>
      </c>
      <c r="N2522" s="344"/>
      <c r="O2522" s="344"/>
      <c r="P2522" s="82"/>
    </row>
    <row r="2523" spans="3:16" ht="14.25" customHeight="1" x14ac:dyDescent="0.15">
      <c r="C2523" s="362">
        <f t="shared" si="174"/>
        <v>2462</v>
      </c>
      <c r="D2523" s="47" t="str">
        <f t="shared" si="175"/>
        <v/>
      </c>
      <c r="E2523" s="526"/>
      <c r="F2523" s="447"/>
      <c r="G2523" s="345"/>
      <c r="H2523" s="447"/>
      <c r="I2523" s="411"/>
      <c r="J2523" s="15" t="s">
        <v>589</v>
      </c>
      <c r="K2523" s="15" t="s">
        <v>589</v>
      </c>
      <c r="L2523" s="408" t="str">
        <f t="shared" si="173"/>
        <v/>
      </c>
      <c r="M2523" s="459" t="str">
        <f t="shared" si="176"/>
        <v/>
      </c>
      <c r="N2523" s="344"/>
      <c r="O2523" s="344"/>
      <c r="P2523" s="82"/>
    </row>
    <row r="2524" spans="3:16" ht="14.25" customHeight="1" x14ac:dyDescent="0.15">
      <c r="C2524" s="362">
        <f t="shared" si="174"/>
        <v>2463</v>
      </c>
      <c r="D2524" s="47" t="str">
        <f t="shared" si="175"/>
        <v/>
      </c>
      <c r="E2524" s="526"/>
      <c r="F2524" s="447"/>
      <c r="G2524" s="345"/>
      <c r="H2524" s="447"/>
      <c r="I2524" s="411"/>
      <c r="J2524" s="15" t="s">
        <v>589</v>
      </c>
      <c r="K2524" s="15" t="s">
        <v>589</v>
      </c>
      <c r="L2524" s="408" t="str">
        <f t="shared" si="173"/>
        <v/>
      </c>
      <c r="M2524" s="459" t="str">
        <f t="shared" si="176"/>
        <v/>
      </c>
      <c r="N2524" s="344"/>
      <c r="O2524" s="344"/>
      <c r="P2524" s="82"/>
    </row>
    <row r="2525" spans="3:16" ht="14.25" customHeight="1" x14ac:dyDescent="0.15">
      <c r="C2525" s="362">
        <f t="shared" si="174"/>
        <v>2464</v>
      </c>
      <c r="D2525" s="47" t="str">
        <f t="shared" si="175"/>
        <v/>
      </c>
      <c r="E2525" s="526"/>
      <c r="F2525" s="447"/>
      <c r="G2525" s="345"/>
      <c r="H2525" s="447"/>
      <c r="I2525" s="411"/>
      <c r="J2525" s="15" t="s">
        <v>589</v>
      </c>
      <c r="K2525" s="15" t="s">
        <v>589</v>
      </c>
      <c r="L2525" s="408" t="str">
        <f t="shared" si="173"/>
        <v/>
      </c>
      <c r="M2525" s="459" t="str">
        <f t="shared" si="176"/>
        <v/>
      </c>
      <c r="N2525" s="344"/>
      <c r="O2525" s="344"/>
      <c r="P2525" s="82"/>
    </row>
    <row r="2526" spans="3:16" ht="14.25" customHeight="1" x14ac:dyDescent="0.15">
      <c r="C2526" s="362">
        <f t="shared" si="174"/>
        <v>2465</v>
      </c>
      <c r="D2526" s="47" t="str">
        <f t="shared" si="175"/>
        <v/>
      </c>
      <c r="E2526" s="526"/>
      <c r="F2526" s="447"/>
      <c r="G2526" s="345"/>
      <c r="H2526" s="447"/>
      <c r="I2526" s="411"/>
      <c r="J2526" s="15" t="s">
        <v>589</v>
      </c>
      <c r="K2526" s="15" t="s">
        <v>589</v>
      </c>
      <c r="L2526" s="408" t="str">
        <f t="shared" si="173"/>
        <v/>
      </c>
      <c r="M2526" s="459" t="str">
        <f t="shared" si="176"/>
        <v/>
      </c>
      <c r="N2526" s="344"/>
      <c r="O2526" s="344"/>
      <c r="P2526" s="82"/>
    </row>
    <row r="2527" spans="3:16" ht="14.25" customHeight="1" x14ac:dyDescent="0.15">
      <c r="C2527" s="362">
        <f t="shared" si="174"/>
        <v>2466</v>
      </c>
      <c r="D2527" s="47" t="str">
        <f t="shared" si="175"/>
        <v/>
      </c>
      <c r="E2527" s="526"/>
      <c r="F2527" s="447"/>
      <c r="G2527" s="345"/>
      <c r="H2527" s="447"/>
      <c r="I2527" s="411"/>
      <c r="J2527" s="15" t="s">
        <v>589</v>
      </c>
      <c r="K2527" s="15" t="s">
        <v>589</v>
      </c>
      <c r="L2527" s="408" t="str">
        <f t="shared" si="173"/>
        <v/>
      </c>
      <c r="M2527" s="459" t="str">
        <f t="shared" si="176"/>
        <v/>
      </c>
      <c r="N2527" s="344"/>
      <c r="O2527" s="344"/>
      <c r="P2527" s="82"/>
    </row>
    <row r="2528" spans="3:16" ht="14.25" customHeight="1" x14ac:dyDescent="0.15">
      <c r="C2528" s="362">
        <f t="shared" si="174"/>
        <v>2467</v>
      </c>
      <c r="D2528" s="47" t="str">
        <f t="shared" si="175"/>
        <v/>
      </c>
      <c r="E2528" s="526"/>
      <c r="F2528" s="447"/>
      <c r="G2528" s="345"/>
      <c r="H2528" s="447"/>
      <c r="I2528" s="411"/>
      <c r="J2528" s="15" t="s">
        <v>589</v>
      </c>
      <c r="K2528" s="15" t="s">
        <v>589</v>
      </c>
      <c r="L2528" s="408" t="str">
        <f t="shared" si="173"/>
        <v/>
      </c>
      <c r="M2528" s="459" t="str">
        <f t="shared" si="176"/>
        <v/>
      </c>
      <c r="N2528" s="344"/>
      <c r="O2528" s="344"/>
      <c r="P2528" s="82"/>
    </row>
    <row r="2529" spans="3:16" ht="14.25" customHeight="1" x14ac:dyDescent="0.15">
      <c r="C2529" s="362">
        <f t="shared" si="174"/>
        <v>2468</v>
      </c>
      <c r="D2529" s="47" t="str">
        <f t="shared" si="175"/>
        <v/>
      </c>
      <c r="E2529" s="526"/>
      <c r="F2529" s="447"/>
      <c r="G2529" s="345"/>
      <c r="H2529" s="447"/>
      <c r="I2529" s="411"/>
      <c r="J2529" s="15" t="s">
        <v>589</v>
      </c>
      <c r="K2529" s="15" t="s">
        <v>589</v>
      </c>
      <c r="L2529" s="408" t="str">
        <f t="shared" si="173"/>
        <v/>
      </c>
      <c r="M2529" s="459" t="str">
        <f t="shared" si="176"/>
        <v/>
      </c>
      <c r="N2529" s="344"/>
      <c r="O2529" s="344"/>
      <c r="P2529" s="82"/>
    </row>
    <row r="2530" spans="3:16" ht="14.25" customHeight="1" x14ac:dyDescent="0.15">
      <c r="C2530" s="362">
        <f t="shared" si="174"/>
        <v>2469</v>
      </c>
      <c r="D2530" s="47" t="str">
        <f t="shared" si="175"/>
        <v/>
      </c>
      <c r="E2530" s="526"/>
      <c r="F2530" s="447"/>
      <c r="G2530" s="345"/>
      <c r="H2530" s="447"/>
      <c r="I2530" s="411"/>
      <c r="J2530" s="15" t="s">
        <v>589</v>
      </c>
      <c r="K2530" s="15" t="s">
        <v>589</v>
      </c>
      <c r="L2530" s="408" t="str">
        <f t="shared" si="173"/>
        <v/>
      </c>
      <c r="M2530" s="459" t="str">
        <f t="shared" si="176"/>
        <v/>
      </c>
      <c r="N2530" s="344"/>
      <c r="O2530" s="344"/>
      <c r="P2530" s="82"/>
    </row>
    <row r="2531" spans="3:16" ht="14.25" customHeight="1" x14ac:dyDescent="0.15">
      <c r="C2531" s="362">
        <f t="shared" si="174"/>
        <v>2470</v>
      </c>
      <c r="D2531" s="47" t="str">
        <f t="shared" si="175"/>
        <v/>
      </c>
      <c r="E2531" s="526"/>
      <c r="F2531" s="447"/>
      <c r="G2531" s="345"/>
      <c r="H2531" s="447"/>
      <c r="I2531" s="411"/>
      <c r="J2531" s="15" t="s">
        <v>589</v>
      </c>
      <c r="K2531" s="15" t="s">
        <v>589</v>
      </c>
      <c r="L2531" s="408" t="str">
        <f t="shared" si="173"/>
        <v/>
      </c>
      <c r="M2531" s="459" t="str">
        <f t="shared" si="176"/>
        <v/>
      </c>
      <c r="N2531" s="344"/>
      <c r="O2531" s="344"/>
      <c r="P2531" s="82"/>
    </row>
    <row r="2532" spans="3:16" ht="14.25" customHeight="1" x14ac:dyDescent="0.15">
      <c r="C2532" s="362">
        <f t="shared" si="174"/>
        <v>2471</v>
      </c>
      <c r="D2532" s="47" t="str">
        <f t="shared" si="175"/>
        <v/>
      </c>
      <c r="E2532" s="526"/>
      <c r="F2532" s="447"/>
      <c r="G2532" s="345"/>
      <c r="H2532" s="447"/>
      <c r="I2532" s="411"/>
      <c r="J2532" s="15" t="s">
        <v>589</v>
      </c>
      <c r="K2532" s="15" t="s">
        <v>589</v>
      </c>
      <c r="L2532" s="408" t="str">
        <f t="shared" si="173"/>
        <v/>
      </c>
      <c r="M2532" s="459" t="str">
        <f t="shared" si="176"/>
        <v/>
      </c>
      <c r="N2532" s="344"/>
      <c r="O2532" s="344"/>
      <c r="P2532" s="82"/>
    </row>
    <row r="2533" spans="3:16" ht="14.25" customHeight="1" x14ac:dyDescent="0.15">
      <c r="C2533" s="362">
        <f t="shared" si="174"/>
        <v>2472</v>
      </c>
      <c r="D2533" s="47" t="str">
        <f t="shared" si="175"/>
        <v/>
      </c>
      <c r="E2533" s="526"/>
      <c r="F2533" s="447"/>
      <c r="G2533" s="345"/>
      <c r="H2533" s="447"/>
      <c r="I2533" s="411"/>
      <c r="J2533" s="15" t="s">
        <v>589</v>
      </c>
      <c r="K2533" s="15" t="s">
        <v>589</v>
      </c>
      <c r="L2533" s="408" t="str">
        <f t="shared" si="173"/>
        <v/>
      </c>
      <c r="M2533" s="459" t="str">
        <f t="shared" si="176"/>
        <v/>
      </c>
      <c r="N2533" s="344"/>
      <c r="O2533" s="344"/>
      <c r="P2533" s="82"/>
    </row>
    <row r="2534" spans="3:16" ht="14.25" customHeight="1" x14ac:dyDescent="0.15">
      <c r="C2534" s="362">
        <f t="shared" si="174"/>
        <v>2473</v>
      </c>
      <c r="D2534" s="47" t="str">
        <f t="shared" si="175"/>
        <v/>
      </c>
      <c r="E2534" s="526"/>
      <c r="F2534" s="447"/>
      <c r="G2534" s="345"/>
      <c r="H2534" s="447"/>
      <c r="I2534" s="411"/>
      <c r="J2534" s="15" t="s">
        <v>589</v>
      </c>
      <c r="K2534" s="15" t="s">
        <v>589</v>
      </c>
      <c r="L2534" s="408" t="str">
        <f t="shared" si="173"/>
        <v/>
      </c>
      <c r="M2534" s="459" t="str">
        <f t="shared" si="176"/>
        <v/>
      </c>
      <c r="N2534" s="344"/>
      <c r="O2534" s="344"/>
      <c r="P2534" s="82"/>
    </row>
    <row r="2535" spans="3:16" ht="14.25" customHeight="1" x14ac:dyDescent="0.15">
      <c r="C2535" s="362">
        <f t="shared" si="174"/>
        <v>2474</v>
      </c>
      <c r="D2535" s="47" t="str">
        <f t="shared" si="175"/>
        <v/>
      </c>
      <c r="E2535" s="526"/>
      <c r="F2535" s="447"/>
      <c r="G2535" s="345"/>
      <c r="H2535" s="447"/>
      <c r="I2535" s="411"/>
      <c r="J2535" s="15" t="s">
        <v>589</v>
      </c>
      <c r="K2535" s="15" t="s">
        <v>589</v>
      </c>
      <c r="L2535" s="408" t="str">
        <f t="shared" si="173"/>
        <v/>
      </c>
      <c r="M2535" s="459" t="str">
        <f t="shared" si="176"/>
        <v/>
      </c>
      <c r="N2535" s="344"/>
      <c r="O2535" s="344"/>
      <c r="P2535" s="82"/>
    </row>
    <row r="2536" spans="3:16" ht="14.25" customHeight="1" x14ac:dyDescent="0.15">
      <c r="C2536" s="362">
        <f t="shared" si="174"/>
        <v>2475</v>
      </c>
      <c r="D2536" s="47" t="str">
        <f t="shared" si="175"/>
        <v/>
      </c>
      <c r="E2536" s="526"/>
      <c r="F2536" s="447"/>
      <c r="G2536" s="345"/>
      <c r="H2536" s="447"/>
      <c r="I2536" s="411"/>
      <c r="J2536" s="15" t="s">
        <v>589</v>
      </c>
      <c r="K2536" s="15" t="s">
        <v>589</v>
      </c>
      <c r="L2536" s="408" t="str">
        <f t="shared" si="173"/>
        <v/>
      </c>
      <c r="M2536" s="459" t="str">
        <f t="shared" si="176"/>
        <v/>
      </c>
      <c r="N2536" s="344"/>
      <c r="O2536" s="344"/>
      <c r="P2536" s="82"/>
    </row>
    <row r="2537" spans="3:16" ht="14.25" customHeight="1" x14ac:dyDescent="0.15">
      <c r="C2537" s="362">
        <f t="shared" si="174"/>
        <v>2476</v>
      </c>
      <c r="D2537" s="47" t="str">
        <f t="shared" si="175"/>
        <v/>
      </c>
      <c r="E2537" s="526"/>
      <c r="F2537" s="447"/>
      <c r="G2537" s="345"/>
      <c r="H2537" s="447"/>
      <c r="I2537" s="411"/>
      <c r="J2537" s="15" t="s">
        <v>589</v>
      </c>
      <c r="K2537" s="15" t="s">
        <v>589</v>
      </c>
      <c r="L2537" s="408" t="str">
        <f t="shared" si="173"/>
        <v/>
      </c>
      <c r="M2537" s="459" t="str">
        <f t="shared" si="176"/>
        <v/>
      </c>
      <c r="N2537" s="344"/>
      <c r="O2537" s="344"/>
      <c r="P2537" s="82"/>
    </row>
    <row r="2538" spans="3:16" ht="14.25" customHeight="1" x14ac:dyDescent="0.15">
      <c r="C2538" s="362">
        <f t="shared" si="174"/>
        <v>2477</v>
      </c>
      <c r="D2538" s="47" t="str">
        <f t="shared" si="175"/>
        <v/>
      </c>
      <c r="E2538" s="526"/>
      <c r="F2538" s="447"/>
      <c r="G2538" s="345"/>
      <c r="H2538" s="447"/>
      <c r="I2538" s="411"/>
      <c r="J2538" s="15" t="s">
        <v>589</v>
      </c>
      <c r="K2538" s="15" t="s">
        <v>589</v>
      </c>
      <c r="L2538" s="408" t="str">
        <f t="shared" si="173"/>
        <v/>
      </c>
      <c r="M2538" s="459" t="str">
        <f t="shared" si="176"/>
        <v/>
      </c>
      <c r="N2538" s="344"/>
      <c r="O2538" s="344"/>
      <c r="P2538" s="82"/>
    </row>
    <row r="2539" spans="3:16" ht="14.25" customHeight="1" x14ac:dyDescent="0.15">
      <c r="C2539" s="362">
        <f t="shared" si="174"/>
        <v>2478</v>
      </c>
      <c r="D2539" s="47" t="str">
        <f t="shared" si="175"/>
        <v/>
      </c>
      <c r="E2539" s="526"/>
      <c r="F2539" s="447"/>
      <c r="G2539" s="345"/>
      <c r="H2539" s="447"/>
      <c r="I2539" s="411"/>
      <c r="J2539" s="15" t="s">
        <v>589</v>
      </c>
      <c r="K2539" s="15" t="s">
        <v>589</v>
      </c>
      <c r="L2539" s="408" t="str">
        <f t="shared" si="173"/>
        <v/>
      </c>
      <c r="M2539" s="459" t="str">
        <f t="shared" si="176"/>
        <v/>
      </c>
      <c r="N2539" s="344"/>
      <c r="O2539" s="344"/>
      <c r="P2539" s="82"/>
    </row>
    <row r="2540" spans="3:16" ht="14.25" customHeight="1" x14ac:dyDescent="0.15">
      <c r="C2540" s="362">
        <f t="shared" si="174"/>
        <v>2479</v>
      </c>
      <c r="D2540" s="47" t="str">
        <f t="shared" si="175"/>
        <v/>
      </c>
      <c r="E2540" s="526"/>
      <c r="F2540" s="447"/>
      <c r="G2540" s="345"/>
      <c r="H2540" s="447"/>
      <c r="I2540" s="411"/>
      <c r="J2540" s="15" t="s">
        <v>589</v>
      </c>
      <c r="K2540" s="15" t="s">
        <v>589</v>
      </c>
      <c r="L2540" s="408" t="str">
        <f t="shared" si="173"/>
        <v/>
      </c>
      <c r="M2540" s="459" t="str">
        <f t="shared" si="176"/>
        <v/>
      </c>
      <c r="N2540" s="344"/>
      <c r="O2540" s="344"/>
      <c r="P2540" s="82"/>
    </row>
    <row r="2541" spans="3:16" ht="14.25" customHeight="1" x14ac:dyDescent="0.15">
      <c r="C2541" s="362">
        <f t="shared" si="174"/>
        <v>2480</v>
      </c>
      <c r="D2541" s="47" t="str">
        <f t="shared" si="175"/>
        <v/>
      </c>
      <c r="E2541" s="526"/>
      <c r="F2541" s="447"/>
      <c r="G2541" s="345"/>
      <c r="H2541" s="447"/>
      <c r="I2541" s="411"/>
      <c r="J2541" s="15" t="s">
        <v>589</v>
      </c>
      <c r="K2541" s="15" t="s">
        <v>589</v>
      </c>
      <c r="L2541" s="408" t="str">
        <f t="shared" si="173"/>
        <v/>
      </c>
      <c r="M2541" s="459" t="str">
        <f t="shared" si="176"/>
        <v/>
      </c>
      <c r="N2541" s="344"/>
      <c r="O2541" s="344"/>
      <c r="P2541" s="82"/>
    </row>
    <row r="2542" spans="3:16" ht="14.25" customHeight="1" x14ac:dyDescent="0.15">
      <c r="C2542" s="362">
        <f t="shared" si="174"/>
        <v>2481</v>
      </c>
      <c r="D2542" s="47" t="str">
        <f t="shared" si="175"/>
        <v/>
      </c>
      <c r="E2542" s="526"/>
      <c r="F2542" s="447"/>
      <c r="G2542" s="345"/>
      <c r="H2542" s="447"/>
      <c r="I2542" s="411"/>
      <c r="J2542" s="15" t="s">
        <v>589</v>
      </c>
      <c r="K2542" s="15" t="s">
        <v>589</v>
      </c>
      <c r="L2542" s="408" t="str">
        <f t="shared" si="173"/>
        <v/>
      </c>
      <c r="M2542" s="459" t="str">
        <f t="shared" si="176"/>
        <v/>
      </c>
      <c r="N2542" s="344"/>
      <c r="O2542" s="344"/>
      <c r="P2542" s="82"/>
    </row>
    <row r="2543" spans="3:16" ht="14.25" customHeight="1" x14ac:dyDescent="0.15">
      <c r="C2543" s="362">
        <f t="shared" si="174"/>
        <v>2482</v>
      </c>
      <c r="D2543" s="47" t="str">
        <f t="shared" si="175"/>
        <v/>
      </c>
      <c r="E2543" s="526"/>
      <c r="F2543" s="447"/>
      <c r="G2543" s="345"/>
      <c r="H2543" s="447"/>
      <c r="I2543" s="411"/>
      <c r="J2543" s="15" t="s">
        <v>589</v>
      </c>
      <c r="K2543" s="15" t="s">
        <v>589</v>
      </c>
      <c r="L2543" s="408" t="str">
        <f t="shared" si="173"/>
        <v/>
      </c>
      <c r="M2543" s="459" t="str">
        <f t="shared" si="176"/>
        <v/>
      </c>
      <c r="N2543" s="344"/>
      <c r="O2543" s="344"/>
      <c r="P2543" s="82"/>
    </row>
    <row r="2544" spans="3:16" ht="14.25" customHeight="1" x14ac:dyDescent="0.15">
      <c r="C2544" s="362">
        <f t="shared" si="174"/>
        <v>2483</v>
      </c>
      <c r="D2544" s="47" t="str">
        <f t="shared" si="175"/>
        <v/>
      </c>
      <c r="E2544" s="526"/>
      <c r="F2544" s="447"/>
      <c r="G2544" s="345"/>
      <c r="H2544" s="447"/>
      <c r="I2544" s="411"/>
      <c r="J2544" s="15" t="s">
        <v>589</v>
      </c>
      <c r="K2544" s="15" t="s">
        <v>589</v>
      </c>
      <c r="L2544" s="408" t="str">
        <f t="shared" si="173"/>
        <v/>
      </c>
      <c r="M2544" s="459" t="str">
        <f t="shared" si="176"/>
        <v/>
      </c>
      <c r="N2544" s="344"/>
      <c r="O2544" s="344"/>
      <c r="P2544" s="82"/>
    </row>
    <row r="2545" spans="3:16" ht="14.25" customHeight="1" x14ac:dyDescent="0.15">
      <c r="C2545" s="362">
        <f t="shared" si="174"/>
        <v>2484</v>
      </c>
      <c r="D2545" s="47" t="str">
        <f t="shared" si="175"/>
        <v/>
      </c>
      <c r="E2545" s="526"/>
      <c r="F2545" s="447"/>
      <c r="G2545" s="345"/>
      <c r="H2545" s="447"/>
      <c r="I2545" s="411"/>
      <c r="J2545" s="15" t="s">
        <v>589</v>
      </c>
      <c r="K2545" s="15" t="s">
        <v>589</v>
      </c>
      <c r="L2545" s="408" t="str">
        <f t="shared" si="173"/>
        <v/>
      </c>
      <c r="M2545" s="459" t="str">
        <f t="shared" si="176"/>
        <v/>
      </c>
      <c r="N2545" s="344"/>
      <c r="O2545" s="344"/>
      <c r="P2545" s="82"/>
    </row>
    <row r="2546" spans="3:16" ht="14.25" customHeight="1" x14ac:dyDescent="0.15">
      <c r="C2546" s="362">
        <f t="shared" si="174"/>
        <v>2485</v>
      </c>
      <c r="D2546" s="47" t="str">
        <f t="shared" si="175"/>
        <v/>
      </c>
      <c r="E2546" s="526"/>
      <c r="F2546" s="447"/>
      <c r="G2546" s="345"/>
      <c r="H2546" s="447"/>
      <c r="I2546" s="411"/>
      <c r="J2546" s="15" t="s">
        <v>589</v>
      </c>
      <c r="K2546" s="15" t="s">
        <v>589</v>
      </c>
      <c r="L2546" s="408" t="str">
        <f t="shared" si="173"/>
        <v/>
      </c>
      <c r="M2546" s="459" t="str">
        <f t="shared" si="176"/>
        <v/>
      </c>
      <c r="N2546" s="344"/>
      <c r="O2546" s="344"/>
      <c r="P2546" s="82"/>
    </row>
    <row r="2547" spans="3:16" ht="14.25" customHeight="1" x14ac:dyDescent="0.15">
      <c r="C2547" s="362">
        <f t="shared" si="174"/>
        <v>2486</v>
      </c>
      <c r="D2547" s="47" t="str">
        <f t="shared" si="175"/>
        <v/>
      </c>
      <c r="E2547" s="526"/>
      <c r="F2547" s="447"/>
      <c r="G2547" s="345"/>
      <c r="H2547" s="447"/>
      <c r="I2547" s="411"/>
      <c r="J2547" s="15" t="s">
        <v>589</v>
      </c>
      <c r="K2547" s="15" t="s">
        <v>589</v>
      </c>
      <c r="L2547" s="408" t="str">
        <f t="shared" si="173"/>
        <v/>
      </c>
      <c r="M2547" s="459" t="str">
        <f t="shared" si="176"/>
        <v/>
      </c>
      <c r="N2547" s="344"/>
      <c r="O2547" s="344"/>
      <c r="P2547" s="82"/>
    </row>
    <row r="2548" spans="3:16" ht="14.25" customHeight="1" x14ac:dyDescent="0.15">
      <c r="C2548" s="362">
        <f t="shared" si="174"/>
        <v>2487</v>
      </c>
      <c r="D2548" s="47" t="str">
        <f t="shared" si="175"/>
        <v/>
      </c>
      <c r="E2548" s="526"/>
      <c r="F2548" s="447"/>
      <c r="G2548" s="345"/>
      <c r="H2548" s="447"/>
      <c r="I2548" s="411"/>
      <c r="J2548" s="15" t="s">
        <v>589</v>
      </c>
      <c r="K2548" s="15" t="s">
        <v>589</v>
      </c>
      <c r="L2548" s="408" t="str">
        <f t="shared" si="173"/>
        <v/>
      </c>
      <c r="M2548" s="459" t="str">
        <f t="shared" si="176"/>
        <v/>
      </c>
      <c r="N2548" s="344"/>
      <c r="O2548" s="344"/>
      <c r="P2548" s="82"/>
    </row>
    <row r="2549" spans="3:16" ht="14.25" customHeight="1" x14ac:dyDescent="0.15">
      <c r="C2549" s="362">
        <f t="shared" si="174"/>
        <v>2488</v>
      </c>
      <c r="D2549" s="47" t="str">
        <f t="shared" si="175"/>
        <v/>
      </c>
      <c r="E2549" s="526"/>
      <c r="F2549" s="447"/>
      <c r="G2549" s="345"/>
      <c r="H2549" s="447"/>
      <c r="I2549" s="411"/>
      <c r="J2549" s="15" t="s">
        <v>589</v>
      </c>
      <c r="K2549" s="15" t="s">
        <v>589</v>
      </c>
      <c r="L2549" s="408" t="str">
        <f>IF(K2549="","",J2549*K2549)</f>
        <v/>
      </c>
      <c r="M2549" s="459" t="str">
        <f t="shared" si="176"/>
        <v/>
      </c>
      <c r="N2549" s="344"/>
      <c r="O2549" s="344"/>
      <c r="P2549" s="82"/>
    </row>
    <row r="2550" spans="3:16" ht="14.25" customHeight="1" x14ac:dyDescent="0.15">
      <c r="C2550" s="362">
        <f t="shared" si="174"/>
        <v>2489</v>
      </c>
      <c r="D2550" s="47" t="str">
        <f t="shared" si="175"/>
        <v/>
      </c>
      <c r="E2550" s="526"/>
      <c r="F2550" s="447"/>
      <c r="G2550" s="345"/>
      <c r="H2550" s="447"/>
      <c r="I2550" s="411"/>
      <c r="J2550" s="15" t="s">
        <v>589</v>
      </c>
      <c r="K2550" s="15" t="s">
        <v>589</v>
      </c>
      <c r="L2550" s="408" t="str">
        <f t="shared" ref="L2550:L2613" si="177">IF(K2550="","",J2550*K2550)</f>
        <v/>
      </c>
      <c r="M2550" s="459" t="str">
        <f t="shared" si="176"/>
        <v/>
      </c>
      <c r="N2550" s="344"/>
      <c r="O2550" s="344"/>
      <c r="P2550" s="82"/>
    </row>
    <row r="2551" spans="3:16" ht="14.25" customHeight="1" x14ac:dyDescent="0.15">
      <c r="C2551" s="362">
        <f t="shared" si="174"/>
        <v>2490</v>
      </c>
      <c r="D2551" s="47" t="str">
        <f t="shared" si="175"/>
        <v/>
      </c>
      <c r="E2551" s="526"/>
      <c r="F2551" s="447"/>
      <c r="G2551" s="345"/>
      <c r="H2551" s="447"/>
      <c r="I2551" s="411"/>
      <c r="J2551" s="15" t="s">
        <v>589</v>
      </c>
      <c r="K2551" s="15" t="s">
        <v>589</v>
      </c>
      <c r="L2551" s="408" t="str">
        <f t="shared" si="177"/>
        <v/>
      </c>
      <c r="M2551" s="459" t="str">
        <f t="shared" si="176"/>
        <v/>
      </c>
      <c r="N2551" s="344"/>
      <c r="O2551" s="344"/>
      <c r="P2551" s="82"/>
    </row>
    <row r="2552" spans="3:16" ht="14.25" customHeight="1" x14ac:dyDescent="0.15">
      <c r="C2552" s="362">
        <f t="shared" si="174"/>
        <v>2491</v>
      </c>
      <c r="D2552" s="47" t="str">
        <f t="shared" si="175"/>
        <v/>
      </c>
      <c r="E2552" s="526"/>
      <c r="F2552" s="447"/>
      <c r="G2552" s="345"/>
      <c r="H2552" s="447"/>
      <c r="I2552" s="411"/>
      <c r="J2552" s="15" t="s">
        <v>589</v>
      </c>
      <c r="K2552" s="15" t="s">
        <v>589</v>
      </c>
      <c r="L2552" s="408" t="str">
        <f t="shared" si="177"/>
        <v/>
      </c>
      <c r="M2552" s="459" t="str">
        <f t="shared" si="176"/>
        <v/>
      </c>
      <c r="N2552" s="344"/>
      <c r="O2552" s="344"/>
      <c r="P2552" s="82"/>
    </row>
    <row r="2553" spans="3:16" ht="14.25" customHeight="1" x14ac:dyDescent="0.15">
      <c r="C2553" s="362">
        <f t="shared" si="174"/>
        <v>2492</v>
      </c>
      <c r="D2553" s="47" t="str">
        <f t="shared" si="175"/>
        <v/>
      </c>
      <c r="E2553" s="526"/>
      <c r="F2553" s="447"/>
      <c r="G2553" s="345"/>
      <c r="H2553" s="447"/>
      <c r="I2553" s="411"/>
      <c r="J2553" s="15" t="s">
        <v>589</v>
      </c>
      <c r="K2553" s="15" t="s">
        <v>589</v>
      </c>
      <c r="L2553" s="408" t="str">
        <f t="shared" si="177"/>
        <v/>
      </c>
      <c r="M2553" s="459" t="str">
        <f t="shared" si="176"/>
        <v/>
      </c>
      <c r="N2553" s="344"/>
      <c r="O2553" s="344"/>
      <c r="P2553" s="82"/>
    </row>
    <row r="2554" spans="3:16" ht="14.25" customHeight="1" x14ac:dyDescent="0.15">
      <c r="C2554" s="362">
        <f t="shared" si="174"/>
        <v>2493</v>
      </c>
      <c r="D2554" s="47" t="str">
        <f t="shared" si="175"/>
        <v/>
      </c>
      <c r="E2554" s="526"/>
      <c r="F2554" s="447"/>
      <c r="G2554" s="345"/>
      <c r="H2554" s="447"/>
      <c r="I2554" s="411"/>
      <c r="J2554" s="15" t="s">
        <v>589</v>
      </c>
      <c r="K2554" s="15" t="s">
        <v>589</v>
      </c>
      <c r="L2554" s="408" t="str">
        <f t="shared" si="177"/>
        <v/>
      </c>
      <c r="M2554" s="459" t="str">
        <f t="shared" si="176"/>
        <v/>
      </c>
      <c r="N2554" s="344"/>
      <c r="O2554" s="344"/>
      <c r="P2554" s="82"/>
    </row>
    <row r="2555" spans="3:16" ht="14.25" customHeight="1" x14ac:dyDescent="0.15">
      <c r="C2555" s="362">
        <f t="shared" si="174"/>
        <v>2494</v>
      </c>
      <c r="D2555" s="47" t="str">
        <f t="shared" si="175"/>
        <v/>
      </c>
      <c r="E2555" s="526"/>
      <c r="F2555" s="447"/>
      <c r="G2555" s="345"/>
      <c r="H2555" s="447"/>
      <c r="I2555" s="411"/>
      <c r="J2555" s="15" t="s">
        <v>589</v>
      </c>
      <c r="K2555" s="15" t="s">
        <v>589</v>
      </c>
      <c r="L2555" s="408" t="str">
        <f t="shared" si="177"/>
        <v/>
      </c>
      <c r="M2555" s="459" t="str">
        <f t="shared" si="176"/>
        <v/>
      </c>
      <c r="N2555" s="344"/>
      <c r="O2555" s="344"/>
      <c r="P2555" s="82"/>
    </row>
    <row r="2556" spans="3:16" ht="14.25" customHeight="1" x14ac:dyDescent="0.15">
      <c r="C2556" s="362">
        <f t="shared" si="174"/>
        <v>2495</v>
      </c>
      <c r="D2556" s="47" t="str">
        <f t="shared" si="175"/>
        <v/>
      </c>
      <c r="E2556" s="526"/>
      <c r="F2556" s="447"/>
      <c r="G2556" s="345"/>
      <c r="H2556" s="447"/>
      <c r="I2556" s="411"/>
      <c r="J2556" s="15" t="s">
        <v>589</v>
      </c>
      <c r="K2556" s="15" t="s">
        <v>589</v>
      </c>
      <c r="L2556" s="408" t="str">
        <f t="shared" si="177"/>
        <v/>
      </c>
      <c r="M2556" s="459" t="str">
        <f t="shared" si="176"/>
        <v/>
      </c>
      <c r="N2556" s="344"/>
      <c r="O2556" s="344"/>
      <c r="P2556" s="82"/>
    </row>
    <row r="2557" spans="3:16" ht="14.25" customHeight="1" x14ac:dyDescent="0.15">
      <c r="C2557" s="362">
        <f t="shared" si="174"/>
        <v>2496</v>
      </c>
      <c r="D2557" s="47" t="str">
        <f t="shared" si="175"/>
        <v/>
      </c>
      <c r="E2557" s="526"/>
      <c r="F2557" s="447"/>
      <c r="G2557" s="345"/>
      <c r="H2557" s="447"/>
      <c r="I2557" s="411"/>
      <c r="J2557" s="15" t="s">
        <v>589</v>
      </c>
      <c r="K2557" s="15" t="s">
        <v>589</v>
      </c>
      <c r="L2557" s="408" t="str">
        <f t="shared" si="177"/>
        <v/>
      </c>
      <c r="M2557" s="459" t="str">
        <f t="shared" si="176"/>
        <v/>
      </c>
      <c r="N2557" s="344"/>
      <c r="O2557" s="344"/>
      <c r="P2557" s="82"/>
    </row>
    <row r="2558" spans="3:16" ht="14.25" customHeight="1" x14ac:dyDescent="0.15">
      <c r="C2558" s="362">
        <f t="shared" si="174"/>
        <v>2497</v>
      </c>
      <c r="D2558" s="47" t="str">
        <f t="shared" si="175"/>
        <v/>
      </c>
      <c r="E2558" s="526"/>
      <c r="F2558" s="447"/>
      <c r="G2558" s="345"/>
      <c r="H2558" s="447"/>
      <c r="I2558" s="411"/>
      <c r="J2558" s="15" t="s">
        <v>589</v>
      </c>
      <c r="K2558" s="15" t="s">
        <v>589</v>
      </c>
      <c r="L2558" s="408" t="str">
        <f t="shared" si="177"/>
        <v/>
      </c>
      <c r="M2558" s="459" t="str">
        <f t="shared" si="176"/>
        <v/>
      </c>
      <c r="N2558" s="344"/>
      <c r="O2558" s="344"/>
      <c r="P2558" s="82"/>
    </row>
    <row r="2559" spans="3:16" ht="14.25" customHeight="1" x14ac:dyDescent="0.15">
      <c r="C2559" s="362">
        <f t="shared" ref="C2559:C2622" si="178">C2558+1</f>
        <v>2498</v>
      </c>
      <c r="D2559" s="47" t="str">
        <f t="shared" si="175"/>
        <v/>
      </c>
      <c r="E2559" s="526"/>
      <c r="F2559" s="447"/>
      <c r="G2559" s="345"/>
      <c r="H2559" s="447"/>
      <c r="I2559" s="411"/>
      <c r="J2559" s="15" t="s">
        <v>589</v>
      </c>
      <c r="K2559" s="15" t="s">
        <v>589</v>
      </c>
      <c r="L2559" s="408" t="str">
        <f t="shared" si="177"/>
        <v/>
      </c>
      <c r="M2559" s="459" t="str">
        <f t="shared" si="176"/>
        <v/>
      </c>
      <c r="N2559" s="344"/>
      <c r="O2559" s="344"/>
      <c r="P2559" s="82"/>
    </row>
    <row r="2560" spans="3:16" ht="14.25" customHeight="1" x14ac:dyDescent="0.15">
      <c r="C2560" s="362">
        <f t="shared" si="178"/>
        <v>2499</v>
      </c>
      <c r="D2560" s="47" t="str">
        <f t="shared" si="175"/>
        <v/>
      </c>
      <c r="E2560" s="526"/>
      <c r="F2560" s="447"/>
      <c r="G2560" s="345"/>
      <c r="H2560" s="447"/>
      <c r="I2560" s="411"/>
      <c r="J2560" s="15" t="s">
        <v>589</v>
      </c>
      <c r="K2560" s="15" t="s">
        <v>589</v>
      </c>
      <c r="L2560" s="408" t="str">
        <f t="shared" si="177"/>
        <v/>
      </c>
      <c r="M2560" s="459" t="str">
        <f t="shared" si="176"/>
        <v/>
      </c>
      <c r="N2560" s="344"/>
      <c r="O2560" s="344"/>
      <c r="P2560" s="82"/>
    </row>
    <row r="2561" spans="3:16" ht="14.25" customHeight="1" x14ac:dyDescent="0.15">
      <c r="C2561" s="362">
        <f t="shared" si="178"/>
        <v>2500</v>
      </c>
      <c r="D2561" s="47" t="str">
        <f t="shared" si="175"/>
        <v/>
      </c>
      <c r="E2561" s="526"/>
      <c r="F2561" s="447"/>
      <c r="G2561" s="345"/>
      <c r="H2561" s="447"/>
      <c r="I2561" s="411"/>
      <c r="J2561" s="15" t="s">
        <v>589</v>
      </c>
      <c r="K2561" s="15" t="s">
        <v>589</v>
      </c>
      <c r="L2561" s="408" t="str">
        <f t="shared" si="177"/>
        <v/>
      </c>
      <c r="M2561" s="459" t="str">
        <f t="shared" si="176"/>
        <v/>
      </c>
      <c r="N2561" s="344"/>
      <c r="O2561" s="344"/>
      <c r="P2561" s="82"/>
    </row>
    <row r="2562" spans="3:16" ht="14.25" customHeight="1" x14ac:dyDescent="0.15">
      <c r="C2562" s="362">
        <f t="shared" si="178"/>
        <v>2501</v>
      </c>
      <c r="D2562" s="47" t="str">
        <f t="shared" si="175"/>
        <v/>
      </c>
      <c r="E2562" s="526"/>
      <c r="F2562" s="447"/>
      <c r="G2562" s="345"/>
      <c r="H2562" s="447"/>
      <c r="I2562" s="411"/>
      <c r="J2562" s="15" t="s">
        <v>589</v>
      </c>
      <c r="K2562" s="15" t="s">
        <v>589</v>
      </c>
      <c r="L2562" s="408" t="str">
        <f t="shared" si="177"/>
        <v/>
      </c>
      <c r="M2562" s="459" t="str">
        <f t="shared" si="176"/>
        <v/>
      </c>
      <c r="N2562" s="344"/>
      <c r="O2562" s="344"/>
      <c r="P2562" s="82"/>
    </row>
    <row r="2563" spans="3:16" ht="14.25" customHeight="1" x14ac:dyDescent="0.15">
      <c r="C2563" s="362">
        <f t="shared" si="178"/>
        <v>2502</v>
      </c>
      <c r="D2563" s="47" t="str">
        <f t="shared" si="175"/>
        <v/>
      </c>
      <c r="E2563" s="526"/>
      <c r="F2563" s="447"/>
      <c r="G2563" s="345"/>
      <c r="H2563" s="447"/>
      <c r="I2563" s="411"/>
      <c r="J2563" s="15" t="s">
        <v>589</v>
      </c>
      <c r="K2563" s="15" t="s">
        <v>589</v>
      </c>
      <c r="L2563" s="408" t="str">
        <f t="shared" si="177"/>
        <v/>
      </c>
      <c r="M2563" s="459" t="str">
        <f t="shared" si="176"/>
        <v/>
      </c>
      <c r="N2563" s="344"/>
      <c r="O2563" s="344"/>
      <c r="P2563" s="82"/>
    </row>
    <row r="2564" spans="3:16" ht="14.25" customHeight="1" x14ac:dyDescent="0.15">
      <c r="C2564" s="362">
        <f t="shared" si="178"/>
        <v>2503</v>
      </c>
      <c r="D2564" s="47" t="str">
        <f t="shared" ref="D2564:D2627" si="179">IF(E2564="","",IF(E2564&lt;=$W$2,"○",""))</f>
        <v/>
      </c>
      <c r="E2564" s="526"/>
      <c r="F2564" s="447"/>
      <c r="G2564" s="345"/>
      <c r="H2564" s="447"/>
      <c r="I2564" s="411"/>
      <c r="J2564" s="15" t="s">
        <v>589</v>
      </c>
      <c r="K2564" s="15" t="s">
        <v>589</v>
      </c>
      <c r="L2564" s="408" t="str">
        <f t="shared" si="177"/>
        <v/>
      </c>
      <c r="M2564" s="459" t="str">
        <f t="shared" ref="M2564:M2627" si="180">IF(I2564="","",IF(HLOOKUP(I2564,$U$5:$AI$7,2,FALSE)&gt;=0.8,"○",""))</f>
        <v/>
      </c>
      <c r="N2564" s="344"/>
      <c r="O2564" s="344"/>
      <c r="P2564" s="82"/>
    </row>
    <row r="2565" spans="3:16" ht="14.25" customHeight="1" x14ac:dyDescent="0.15">
      <c r="C2565" s="362">
        <f t="shared" si="178"/>
        <v>2504</v>
      </c>
      <c r="D2565" s="47" t="str">
        <f t="shared" si="179"/>
        <v/>
      </c>
      <c r="E2565" s="526"/>
      <c r="F2565" s="447"/>
      <c r="G2565" s="345"/>
      <c r="H2565" s="447"/>
      <c r="I2565" s="411"/>
      <c r="J2565" s="15" t="s">
        <v>589</v>
      </c>
      <c r="K2565" s="15" t="s">
        <v>589</v>
      </c>
      <c r="L2565" s="408" t="str">
        <f t="shared" si="177"/>
        <v/>
      </c>
      <c r="M2565" s="459" t="str">
        <f t="shared" si="180"/>
        <v/>
      </c>
      <c r="N2565" s="344"/>
      <c r="O2565" s="344"/>
      <c r="P2565" s="82"/>
    </row>
    <row r="2566" spans="3:16" ht="14.25" customHeight="1" x14ac:dyDescent="0.15">
      <c r="C2566" s="362">
        <f t="shared" si="178"/>
        <v>2505</v>
      </c>
      <c r="D2566" s="47" t="str">
        <f t="shared" si="179"/>
        <v/>
      </c>
      <c r="E2566" s="526"/>
      <c r="F2566" s="447"/>
      <c r="G2566" s="345"/>
      <c r="H2566" s="447"/>
      <c r="I2566" s="411"/>
      <c r="J2566" s="15" t="s">
        <v>589</v>
      </c>
      <c r="K2566" s="15" t="s">
        <v>589</v>
      </c>
      <c r="L2566" s="408" t="str">
        <f t="shared" si="177"/>
        <v/>
      </c>
      <c r="M2566" s="459" t="str">
        <f t="shared" si="180"/>
        <v/>
      </c>
      <c r="N2566" s="344"/>
      <c r="O2566" s="344"/>
      <c r="P2566" s="82"/>
    </row>
    <row r="2567" spans="3:16" ht="14.25" customHeight="1" x14ac:dyDescent="0.15">
      <c r="C2567" s="362">
        <f t="shared" si="178"/>
        <v>2506</v>
      </c>
      <c r="D2567" s="47" t="str">
        <f t="shared" si="179"/>
        <v/>
      </c>
      <c r="E2567" s="526"/>
      <c r="F2567" s="447"/>
      <c r="G2567" s="345"/>
      <c r="H2567" s="447"/>
      <c r="I2567" s="411"/>
      <c r="J2567" s="15" t="s">
        <v>589</v>
      </c>
      <c r="K2567" s="15" t="s">
        <v>589</v>
      </c>
      <c r="L2567" s="408" t="str">
        <f t="shared" si="177"/>
        <v/>
      </c>
      <c r="M2567" s="459" t="str">
        <f t="shared" si="180"/>
        <v/>
      </c>
      <c r="N2567" s="344"/>
      <c r="O2567" s="344"/>
      <c r="P2567" s="82"/>
    </row>
    <row r="2568" spans="3:16" ht="14.25" customHeight="1" x14ac:dyDescent="0.15">
      <c r="C2568" s="362">
        <f t="shared" si="178"/>
        <v>2507</v>
      </c>
      <c r="D2568" s="47" t="str">
        <f t="shared" si="179"/>
        <v/>
      </c>
      <c r="E2568" s="526"/>
      <c r="F2568" s="447"/>
      <c r="G2568" s="345"/>
      <c r="H2568" s="447"/>
      <c r="I2568" s="411"/>
      <c r="J2568" s="15" t="s">
        <v>589</v>
      </c>
      <c r="K2568" s="15" t="s">
        <v>589</v>
      </c>
      <c r="L2568" s="408" t="str">
        <f t="shared" si="177"/>
        <v/>
      </c>
      <c r="M2568" s="459" t="str">
        <f t="shared" si="180"/>
        <v/>
      </c>
      <c r="N2568" s="344"/>
      <c r="O2568" s="344"/>
      <c r="P2568" s="82"/>
    </row>
    <row r="2569" spans="3:16" ht="14.25" customHeight="1" x14ac:dyDescent="0.15">
      <c r="C2569" s="362">
        <f t="shared" si="178"/>
        <v>2508</v>
      </c>
      <c r="D2569" s="47" t="str">
        <f t="shared" si="179"/>
        <v/>
      </c>
      <c r="E2569" s="526"/>
      <c r="F2569" s="447"/>
      <c r="G2569" s="345"/>
      <c r="H2569" s="447"/>
      <c r="I2569" s="411"/>
      <c r="J2569" s="15" t="s">
        <v>589</v>
      </c>
      <c r="K2569" s="15" t="s">
        <v>589</v>
      </c>
      <c r="L2569" s="408" t="str">
        <f t="shared" si="177"/>
        <v/>
      </c>
      <c r="M2569" s="459" t="str">
        <f t="shared" si="180"/>
        <v/>
      </c>
      <c r="N2569" s="344"/>
      <c r="O2569" s="344"/>
      <c r="P2569" s="82"/>
    </row>
    <row r="2570" spans="3:16" ht="14.25" customHeight="1" x14ac:dyDescent="0.15">
      <c r="C2570" s="362">
        <f t="shared" si="178"/>
        <v>2509</v>
      </c>
      <c r="D2570" s="47" t="str">
        <f t="shared" si="179"/>
        <v/>
      </c>
      <c r="E2570" s="526"/>
      <c r="F2570" s="447"/>
      <c r="G2570" s="345"/>
      <c r="H2570" s="447"/>
      <c r="I2570" s="411"/>
      <c r="J2570" s="15" t="s">
        <v>589</v>
      </c>
      <c r="K2570" s="15" t="s">
        <v>589</v>
      </c>
      <c r="L2570" s="408" t="str">
        <f t="shared" si="177"/>
        <v/>
      </c>
      <c r="M2570" s="459" t="str">
        <f t="shared" si="180"/>
        <v/>
      </c>
      <c r="N2570" s="344"/>
      <c r="O2570" s="344"/>
      <c r="P2570" s="82"/>
    </row>
    <row r="2571" spans="3:16" ht="14.25" customHeight="1" x14ac:dyDescent="0.15">
      <c r="C2571" s="362">
        <f t="shared" si="178"/>
        <v>2510</v>
      </c>
      <c r="D2571" s="47" t="str">
        <f t="shared" si="179"/>
        <v/>
      </c>
      <c r="E2571" s="526"/>
      <c r="F2571" s="447"/>
      <c r="G2571" s="345"/>
      <c r="H2571" s="447"/>
      <c r="I2571" s="411"/>
      <c r="J2571" s="15" t="s">
        <v>589</v>
      </c>
      <c r="K2571" s="15" t="s">
        <v>589</v>
      </c>
      <c r="L2571" s="408" t="str">
        <f t="shared" si="177"/>
        <v/>
      </c>
      <c r="M2571" s="459" t="str">
        <f t="shared" si="180"/>
        <v/>
      </c>
      <c r="N2571" s="344"/>
      <c r="O2571" s="344"/>
      <c r="P2571" s="82"/>
    </row>
    <row r="2572" spans="3:16" ht="14.25" customHeight="1" x14ac:dyDescent="0.15">
      <c r="C2572" s="362">
        <f t="shared" si="178"/>
        <v>2511</v>
      </c>
      <c r="D2572" s="47" t="str">
        <f t="shared" si="179"/>
        <v/>
      </c>
      <c r="E2572" s="526"/>
      <c r="F2572" s="447"/>
      <c r="G2572" s="345"/>
      <c r="H2572" s="447"/>
      <c r="I2572" s="411"/>
      <c r="J2572" s="15" t="s">
        <v>589</v>
      </c>
      <c r="K2572" s="15" t="s">
        <v>589</v>
      </c>
      <c r="L2572" s="408" t="str">
        <f t="shared" si="177"/>
        <v/>
      </c>
      <c r="M2572" s="459" t="str">
        <f t="shared" si="180"/>
        <v/>
      </c>
      <c r="N2572" s="344"/>
      <c r="O2572" s="344"/>
      <c r="P2572" s="82"/>
    </row>
    <row r="2573" spans="3:16" ht="14.25" customHeight="1" x14ac:dyDescent="0.15">
      <c r="C2573" s="362">
        <f t="shared" si="178"/>
        <v>2512</v>
      </c>
      <c r="D2573" s="47" t="str">
        <f t="shared" si="179"/>
        <v/>
      </c>
      <c r="E2573" s="526"/>
      <c r="F2573" s="447"/>
      <c r="G2573" s="345"/>
      <c r="H2573" s="447"/>
      <c r="I2573" s="411"/>
      <c r="J2573" s="15" t="s">
        <v>589</v>
      </c>
      <c r="K2573" s="15" t="s">
        <v>589</v>
      </c>
      <c r="L2573" s="408" t="str">
        <f t="shared" si="177"/>
        <v/>
      </c>
      <c r="M2573" s="459" t="str">
        <f t="shared" si="180"/>
        <v/>
      </c>
      <c r="N2573" s="344"/>
      <c r="O2573" s="344"/>
      <c r="P2573" s="82"/>
    </row>
    <row r="2574" spans="3:16" ht="14.25" customHeight="1" x14ac:dyDescent="0.15">
      <c r="C2574" s="362">
        <f t="shared" si="178"/>
        <v>2513</v>
      </c>
      <c r="D2574" s="47" t="str">
        <f t="shared" si="179"/>
        <v/>
      </c>
      <c r="E2574" s="526"/>
      <c r="F2574" s="447"/>
      <c r="G2574" s="345"/>
      <c r="H2574" s="447"/>
      <c r="I2574" s="411"/>
      <c r="J2574" s="15" t="s">
        <v>589</v>
      </c>
      <c r="K2574" s="15" t="s">
        <v>589</v>
      </c>
      <c r="L2574" s="408" t="str">
        <f t="shared" si="177"/>
        <v/>
      </c>
      <c r="M2574" s="459" t="str">
        <f t="shared" si="180"/>
        <v/>
      </c>
      <c r="N2574" s="344"/>
      <c r="O2574" s="344"/>
      <c r="P2574" s="82"/>
    </row>
    <row r="2575" spans="3:16" ht="14.25" customHeight="1" x14ac:dyDescent="0.15">
      <c r="C2575" s="362">
        <f t="shared" si="178"/>
        <v>2514</v>
      </c>
      <c r="D2575" s="47" t="str">
        <f t="shared" si="179"/>
        <v/>
      </c>
      <c r="E2575" s="526"/>
      <c r="F2575" s="447"/>
      <c r="G2575" s="345"/>
      <c r="H2575" s="447"/>
      <c r="I2575" s="411"/>
      <c r="J2575" s="15" t="s">
        <v>589</v>
      </c>
      <c r="K2575" s="15" t="s">
        <v>589</v>
      </c>
      <c r="L2575" s="408" t="str">
        <f t="shared" si="177"/>
        <v/>
      </c>
      <c r="M2575" s="459" t="str">
        <f t="shared" si="180"/>
        <v/>
      </c>
      <c r="N2575" s="344"/>
      <c r="O2575" s="344"/>
      <c r="P2575" s="82"/>
    </row>
    <row r="2576" spans="3:16" ht="14.25" customHeight="1" x14ac:dyDescent="0.15">
      <c r="C2576" s="362">
        <f t="shared" si="178"/>
        <v>2515</v>
      </c>
      <c r="D2576" s="47" t="str">
        <f t="shared" si="179"/>
        <v/>
      </c>
      <c r="E2576" s="526"/>
      <c r="F2576" s="447"/>
      <c r="G2576" s="345"/>
      <c r="H2576" s="447"/>
      <c r="I2576" s="411"/>
      <c r="J2576" s="15" t="s">
        <v>589</v>
      </c>
      <c r="K2576" s="15" t="s">
        <v>589</v>
      </c>
      <c r="L2576" s="408" t="str">
        <f t="shared" si="177"/>
        <v/>
      </c>
      <c r="M2576" s="459" t="str">
        <f t="shared" si="180"/>
        <v/>
      </c>
      <c r="N2576" s="344"/>
      <c r="O2576" s="344"/>
      <c r="P2576" s="82"/>
    </row>
    <row r="2577" spans="3:16" ht="14.25" customHeight="1" x14ac:dyDescent="0.15">
      <c r="C2577" s="362">
        <f t="shared" si="178"/>
        <v>2516</v>
      </c>
      <c r="D2577" s="47" t="str">
        <f t="shared" si="179"/>
        <v/>
      </c>
      <c r="E2577" s="526"/>
      <c r="F2577" s="447"/>
      <c r="G2577" s="345"/>
      <c r="H2577" s="447"/>
      <c r="I2577" s="411"/>
      <c r="J2577" s="15" t="s">
        <v>589</v>
      </c>
      <c r="K2577" s="15" t="s">
        <v>589</v>
      </c>
      <c r="L2577" s="408" t="str">
        <f t="shared" si="177"/>
        <v/>
      </c>
      <c r="M2577" s="459" t="str">
        <f t="shared" si="180"/>
        <v/>
      </c>
      <c r="N2577" s="344"/>
      <c r="O2577" s="344"/>
      <c r="P2577" s="82"/>
    </row>
    <row r="2578" spans="3:16" ht="14.25" customHeight="1" x14ac:dyDescent="0.15">
      <c r="C2578" s="362">
        <f t="shared" si="178"/>
        <v>2517</v>
      </c>
      <c r="D2578" s="47" t="str">
        <f t="shared" si="179"/>
        <v/>
      </c>
      <c r="E2578" s="526"/>
      <c r="F2578" s="447"/>
      <c r="G2578" s="345"/>
      <c r="H2578" s="447"/>
      <c r="I2578" s="411"/>
      <c r="J2578" s="15" t="s">
        <v>589</v>
      </c>
      <c r="K2578" s="15" t="s">
        <v>589</v>
      </c>
      <c r="L2578" s="408" t="str">
        <f t="shared" si="177"/>
        <v/>
      </c>
      <c r="M2578" s="459" t="str">
        <f t="shared" si="180"/>
        <v/>
      </c>
      <c r="N2578" s="344"/>
      <c r="O2578" s="344"/>
      <c r="P2578" s="82"/>
    </row>
    <row r="2579" spans="3:16" ht="14.25" customHeight="1" x14ac:dyDescent="0.15">
      <c r="C2579" s="362">
        <f t="shared" si="178"/>
        <v>2518</v>
      </c>
      <c r="D2579" s="47" t="str">
        <f t="shared" si="179"/>
        <v/>
      </c>
      <c r="E2579" s="526"/>
      <c r="F2579" s="447"/>
      <c r="G2579" s="345"/>
      <c r="H2579" s="447"/>
      <c r="I2579" s="411"/>
      <c r="J2579" s="15" t="s">
        <v>589</v>
      </c>
      <c r="K2579" s="15" t="s">
        <v>589</v>
      </c>
      <c r="L2579" s="408" t="str">
        <f t="shared" si="177"/>
        <v/>
      </c>
      <c r="M2579" s="459" t="str">
        <f t="shared" si="180"/>
        <v/>
      </c>
      <c r="N2579" s="344"/>
      <c r="O2579" s="344"/>
      <c r="P2579" s="82"/>
    </row>
    <row r="2580" spans="3:16" ht="14.25" customHeight="1" x14ac:dyDescent="0.15">
      <c r="C2580" s="362">
        <f t="shared" si="178"/>
        <v>2519</v>
      </c>
      <c r="D2580" s="47" t="str">
        <f t="shared" si="179"/>
        <v/>
      </c>
      <c r="E2580" s="526"/>
      <c r="F2580" s="447"/>
      <c r="G2580" s="345"/>
      <c r="H2580" s="447"/>
      <c r="I2580" s="411"/>
      <c r="J2580" s="15" t="s">
        <v>589</v>
      </c>
      <c r="K2580" s="15" t="s">
        <v>589</v>
      </c>
      <c r="L2580" s="408" t="str">
        <f t="shared" si="177"/>
        <v/>
      </c>
      <c r="M2580" s="459" t="str">
        <f t="shared" si="180"/>
        <v/>
      </c>
      <c r="N2580" s="344"/>
      <c r="O2580" s="344"/>
      <c r="P2580" s="82"/>
    </row>
    <row r="2581" spans="3:16" ht="14.25" customHeight="1" x14ac:dyDescent="0.15">
      <c r="C2581" s="362">
        <f t="shared" si="178"/>
        <v>2520</v>
      </c>
      <c r="D2581" s="47" t="str">
        <f t="shared" si="179"/>
        <v/>
      </c>
      <c r="E2581" s="526"/>
      <c r="F2581" s="447"/>
      <c r="G2581" s="345"/>
      <c r="H2581" s="447"/>
      <c r="I2581" s="411"/>
      <c r="J2581" s="15" t="s">
        <v>589</v>
      </c>
      <c r="K2581" s="15" t="s">
        <v>589</v>
      </c>
      <c r="L2581" s="408" t="str">
        <f t="shared" si="177"/>
        <v/>
      </c>
      <c r="M2581" s="459" t="str">
        <f t="shared" si="180"/>
        <v/>
      </c>
      <c r="N2581" s="344"/>
      <c r="O2581" s="344"/>
      <c r="P2581" s="82"/>
    </row>
    <row r="2582" spans="3:16" ht="14.25" customHeight="1" x14ac:dyDescent="0.15">
      <c r="C2582" s="362">
        <f t="shared" si="178"/>
        <v>2521</v>
      </c>
      <c r="D2582" s="47" t="str">
        <f t="shared" si="179"/>
        <v/>
      </c>
      <c r="E2582" s="526"/>
      <c r="F2582" s="447"/>
      <c r="G2582" s="345"/>
      <c r="H2582" s="447"/>
      <c r="I2582" s="411"/>
      <c r="J2582" s="15" t="s">
        <v>589</v>
      </c>
      <c r="K2582" s="15" t="s">
        <v>589</v>
      </c>
      <c r="L2582" s="408" t="str">
        <f t="shared" si="177"/>
        <v/>
      </c>
      <c r="M2582" s="459" t="str">
        <f t="shared" si="180"/>
        <v/>
      </c>
      <c r="N2582" s="344"/>
      <c r="O2582" s="344"/>
      <c r="P2582" s="82"/>
    </row>
    <row r="2583" spans="3:16" ht="14.25" customHeight="1" x14ac:dyDescent="0.15">
      <c r="C2583" s="362">
        <f t="shared" si="178"/>
        <v>2522</v>
      </c>
      <c r="D2583" s="47" t="str">
        <f t="shared" si="179"/>
        <v/>
      </c>
      <c r="E2583" s="526"/>
      <c r="F2583" s="447"/>
      <c r="G2583" s="345"/>
      <c r="H2583" s="447"/>
      <c r="I2583" s="411"/>
      <c r="J2583" s="15" t="s">
        <v>589</v>
      </c>
      <c r="K2583" s="15" t="s">
        <v>589</v>
      </c>
      <c r="L2583" s="408" t="str">
        <f t="shared" si="177"/>
        <v/>
      </c>
      <c r="M2583" s="459" t="str">
        <f t="shared" si="180"/>
        <v/>
      </c>
      <c r="N2583" s="344"/>
      <c r="O2583" s="344"/>
      <c r="P2583" s="82"/>
    </row>
    <row r="2584" spans="3:16" ht="14.25" customHeight="1" x14ac:dyDescent="0.15">
      <c r="C2584" s="362">
        <f t="shared" si="178"/>
        <v>2523</v>
      </c>
      <c r="D2584" s="47" t="str">
        <f t="shared" si="179"/>
        <v/>
      </c>
      <c r="E2584" s="526"/>
      <c r="F2584" s="447"/>
      <c r="G2584" s="345"/>
      <c r="H2584" s="447"/>
      <c r="I2584" s="411"/>
      <c r="J2584" s="15" t="s">
        <v>589</v>
      </c>
      <c r="K2584" s="15" t="s">
        <v>589</v>
      </c>
      <c r="L2584" s="408" t="str">
        <f t="shared" si="177"/>
        <v/>
      </c>
      <c r="M2584" s="459" t="str">
        <f t="shared" si="180"/>
        <v/>
      </c>
      <c r="N2584" s="344"/>
      <c r="O2584" s="344"/>
      <c r="P2584" s="82"/>
    </row>
    <row r="2585" spans="3:16" ht="14.25" customHeight="1" x14ac:dyDescent="0.15">
      <c r="C2585" s="362">
        <f t="shared" si="178"/>
        <v>2524</v>
      </c>
      <c r="D2585" s="47" t="str">
        <f t="shared" si="179"/>
        <v/>
      </c>
      <c r="E2585" s="526"/>
      <c r="F2585" s="447"/>
      <c r="G2585" s="345"/>
      <c r="H2585" s="447"/>
      <c r="I2585" s="411"/>
      <c r="J2585" s="15" t="s">
        <v>589</v>
      </c>
      <c r="K2585" s="15" t="s">
        <v>589</v>
      </c>
      <c r="L2585" s="408" t="str">
        <f t="shared" si="177"/>
        <v/>
      </c>
      <c r="M2585" s="459" t="str">
        <f t="shared" si="180"/>
        <v/>
      </c>
      <c r="N2585" s="344"/>
      <c r="O2585" s="344"/>
      <c r="P2585" s="82"/>
    </row>
    <row r="2586" spans="3:16" ht="14.25" customHeight="1" x14ac:dyDescent="0.15">
      <c r="C2586" s="362">
        <f t="shared" si="178"/>
        <v>2525</v>
      </c>
      <c r="D2586" s="47" t="str">
        <f t="shared" si="179"/>
        <v/>
      </c>
      <c r="E2586" s="526"/>
      <c r="F2586" s="447"/>
      <c r="G2586" s="345"/>
      <c r="H2586" s="447"/>
      <c r="I2586" s="411"/>
      <c r="J2586" s="15" t="s">
        <v>589</v>
      </c>
      <c r="K2586" s="15" t="s">
        <v>589</v>
      </c>
      <c r="L2586" s="408" t="str">
        <f t="shared" si="177"/>
        <v/>
      </c>
      <c r="M2586" s="459" t="str">
        <f t="shared" si="180"/>
        <v/>
      </c>
      <c r="N2586" s="344"/>
      <c r="O2586" s="344"/>
      <c r="P2586" s="82"/>
    </row>
    <row r="2587" spans="3:16" ht="14.25" customHeight="1" x14ac:dyDescent="0.15">
      <c r="C2587" s="362">
        <f t="shared" si="178"/>
        <v>2526</v>
      </c>
      <c r="D2587" s="47" t="str">
        <f t="shared" si="179"/>
        <v/>
      </c>
      <c r="E2587" s="526"/>
      <c r="F2587" s="447"/>
      <c r="G2587" s="345"/>
      <c r="H2587" s="447"/>
      <c r="I2587" s="411"/>
      <c r="J2587" s="15" t="s">
        <v>589</v>
      </c>
      <c r="K2587" s="15" t="s">
        <v>589</v>
      </c>
      <c r="L2587" s="408" t="str">
        <f t="shared" si="177"/>
        <v/>
      </c>
      <c r="M2587" s="459" t="str">
        <f t="shared" si="180"/>
        <v/>
      </c>
      <c r="N2587" s="344"/>
      <c r="O2587" s="344"/>
      <c r="P2587" s="82"/>
    </row>
    <row r="2588" spans="3:16" ht="14.25" customHeight="1" x14ac:dyDescent="0.15">
      <c r="C2588" s="362">
        <f t="shared" si="178"/>
        <v>2527</v>
      </c>
      <c r="D2588" s="47" t="str">
        <f t="shared" si="179"/>
        <v/>
      </c>
      <c r="E2588" s="526"/>
      <c r="F2588" s="447"/>
      <c r="G2588" s="345"/>
      <c r="H2588" s="447"/>
      <c r="I2588" s="411"/>
      <c r="J2588" s="15" t="s">
        <v>589</v>
      </c>
      <c r="K2588" s="15" t="s">
        <v>589</v>
      </c>
      <c r="L2588" s="408" t="str">
        <f t="shared" si="177"/>
        <v/>
      </c>
      <c r="M2588" s="459" t="str">
        <f t="shared" si="180"/>
        <v/>
      </c>
      <c r="N2588" s="344"/>
      <c r="O2588" s="344"/>
      <c r="P2588" s="82"/>
    </row>
    <row r="2589" spans="3:16" ht="14.25" customHeight="1" x14ac:dyDescent="0.15">
      <c r="C2589" s="362">
        <f t="shared" si="178"/>
        <v>2528</v>
      </c>
      <c r="D2589" s="47" t="str">
        <f t="shared" si="179"/>
        <v/>
      </c>
      <c r="E2589" s="526"/>
      <c r="F2589" s="447"/>
      <c r="G2589" s="345"/>
      <c r="H2589" s="447"/>
      <c r="I2589" s="411"/>
      <c r="J2589" s="15" t="s">
        <v>589</v>
      </c>
      <c r="K2589" s="15" t="s">
        <v>589</v>
      </c>
      <c r="L2589" s="408" t="str">
        <f t="shared" si="177"/>
        <v/>
      </c>
      <c r="M2589" s="459" t="str">
        <f t="shared" si="180"/>
        <v/>
      </c>
      <c r="N2589" s="344"/>
      <c r="O2589" s="344"/>
      <c r="P2589" s="82"/>
    </row>
    <row r="2590" spans="3:16" ht="14.25" customHeight="1" x14ac:dyDescent="0.15">
      <c r="C2590" s="362">
        <f t="shared" si="178"/>
        <v>2529</v>
      </c>
      <c r="D2590" s="47" t="str">
        <f t="shared" si="179"/>
        <v/>
      </c>
      <c r="E2590" s="526"/>
      <c r="F2590" s="447"/>
      <c r="G2590" s="345"/>
      <c r="H2590" s="447"/>
      <c r="I2590" s="411"/>
      <c r="J2590" s="15" t="s">
        <v>589</v>
      </c>
      <c r="K2590" s="15" t="s">
        <v>589</v>
      </c>
      <c r="L2590" s="408" t="str">
        <f t="shared" si="177"/>
        <v/>
      </c>
      <c r="M2590" s="459" t="str">
        <f t="shared" si="180"/>
        <v/>
      </c>
      <c r="N2590" s="344"/>
      <c r="O2590" s="344"/>
      <c r="P2590" s="82"/>
    </row>
    <row r="2591" spans="3:16" ht="14.25" customHeight="1" x14ac:dyDescent="0.15">
      <c r="C2591" s="362">
        <f t="shared" si="178"/>
        <v>2530</v>
      </c>
      <c r="D2591" s="47" t="str">
        <f t="shared" si="179"/>
        <v/>
      </c>
      <c r="E2591" s="526"/>
      <c r="F2591" s="447"/>
      <c r="G2591" s="345"/>
      <c r="H2591" s="447"/>
      <c r="I2591" s="411"/>
      <c r="J2591" s="15" t="s">
        <v>589</v>
      </c>
      <c r="K2591" s="15" t="s">
        <v>589</v>
      </c>
      <c r="L2591" s="408" t="str">
        <f t="shared" si="177"/>
        <v/>
      </c>
      <c r="M2591" s="459" t="str">
        <f t="shared" si="180"/>
        <v/>
      </c>
      <c r="N2591" s="344"/>
      <c r="O2591" s="344"/>
      <c r="P2591" s="82"/>
    </row>
    <row r="2592" spans="3:16" ht="14.25" customHeight="1" x14ac:dyDescent="0.15">
      <c r="C2592" s="362">
        <f t="shared" si="178"/>
        <v>2531</v>
      </c>
      <c r="D2592" s="47" t="str">
        <f t="shared" si="179"/>
        <v/>
      </c>
      <c r="E2592" s="526"/>
      <c r="F2592" s="447"/>
      <c r="G2592" s="345"/>
      <c r="H2592" s="447"/>
      <c r="I2592" s="411"/>
      <c r="J2592" s="15" t="s">
        <v>589</v>
      </c>
      <c r="K2592" s="15" t="s">
        <v>589</v>
      </c>
      <c r="L2592" s="408" t="str">
        <f t="shared" si="177"/>
        <v/>
      </c>
      <c r="M2592" s="459" t="str">
        <f t="shared" si="180"/>
        <v/>
      </c>
      <c r="N2592" s="344"/>
      <c r="O2592" s="344"/>
      <c r="P2592" s="82"/>
    </row>
    <row r="2593" spans="3:16" ht="14.25" customHeight="1" x14ac:dyDescent="0.15">
      <c r="C2593" s="362">
        <f t="shared" si="178"/>
        <v>2532</v>
      </c>
      <c r="D2593" s="47" t="str">
        <f t="shared" si="179"/>
        <v/>
      </c>
      <c r="E2593" s="526"/>
      <c r="F2593" s="447"/>
      <c r="G2593" s="345"/>
      <c r="H2593" s="447"/>
      <c r="I2593" s="411"/>
      <c r="J2593" s="15" t="s">
        <v>589</v>
      </c>
      <c r="K2593" s="15" t="s">
        <v>589</v>
      </c>
      <c r="L2593" s="408" t="str">
        <f t="shared" si="177"/>
        <v/>
      </c>
      <c r="M2593" s="459" t="str">
        <f t="shared" si="180"/>
        <v/>
      </c>
      <c r="N2593" s="344"/>
      <c r="O2593" s="344"/>
      <c r="P2593" s="82"/>
    </row>
    <row r="2594" spans="3:16" ht="14.25" customHeight="1" x14ac:dyDescent="0.15">
      <c r="C2594" s="362">
        <f t="shared" si="178"/>
        <v>2533</v>
      </c>
      <c r="D2594" s="47" t="str">
        <f t="shared" si="179"/>
        <v/>
      </c>
      <c r="E2594" s="526"/>
      <c r="F2594" s="447"/>
      <c r="G2594" s="345"/>
      <c r="H2594" s="447"/>
      <c r="I2594" s="411"/>
      <c r="J2594" s="15" t="s">
        <v>589</v>
      </c>
      <c r="K2594" s="15" t="s">
        <v>589</v>
      </c>
      <c r="L2594" s="408" t="str">
        <f t="shared" si="177"/>
        <v/>
      </c>
      <c r="M2594" s="459" t="str">
        <f t="shared" si="180"/>
        <v/>
      </c>
      <c r="N2594" s="344"/>
      <c r="O2594" s="344"/>
      <c r="P2594" s="82"/>
    </row>
    <row r="2595" spans="3:16" ht="14.25" customHeight="1" x14ac:dyDescent="0.15">
      <c r="C2595" s="362">
        <f t="shared" si="178"/>
        <v>2534</v>
      </c>
      <c r="D2595" s="47" t="str">
        <f t="shared" si="179"/>
        <v/>
      </c>
      <c r="E2595" s="526"/>
      <c r="F2595" s="447"/>
      <c r="G2595" s="345"/>
      <c r="H2595" s="447"/>
      <c r="I2595" s="411"/>
      <c r="J2595" s="15" t="s">
        <v>589</v>
      </c>
      <c r="K2595" s="15" t="s">
        <v>589</v>
      </c>
      <c r="L2595" s="408" t="str">
        <f t="shared" si="177"/>
        <v/>
      </c>
      <c r="M2595" s="459" t="str">
        <f t="shared" si="180"/>
        <v/>
      </c>
      <c r="N2595" s="344"/>
      <c r="O2595" s="344"/>
      <c r="P2595" s="82"/>
    </row>
    <row r="2596" spans="3:16" ht="14.25" customHeight="1" x14ac:dyDescent="0.15">
      <c r="C2596" s="362">
        <f t="shared" si="178"/>
        <v>2535</v>
      </c>
      <c r="D2596" s="47" t="str">
        <f t="shared" si="179"/>
        <v/>
      </c>
      <c r="E2596" s="526"/>
      <c r="F2596" s="447"/>
      <c r="G2596" s="345"/>
      <c r="H2596" s="447"/>
      <c r="I2596" s="411"/>
      <c r="J2596" s="15" t="s">
        <v>589</v>
      </c>
      <c r="K2596" s="15" t="s">
        <v>589</v>
      </c>
      <c r="L2596" s="408" t="str">
        <f t="shared" si="177"/>
        <v/>
      </c>
      <c r="M2596" s="459" t="str">
        <f t="shared" si="180"/>
        <v/>
      </c>
      <c r="N2596" s="344"/>
      <c r="O2596" s="344"/>
      <c r="P2596" s="82"/>
    </row>
    <row r="2597" spans="3:16" ht="14.25" customHeight="1" x14ac:dyDescent="0.15">
      <c r="C2597" s="362">
        <f t="shared" si="178"/>
        <v>2536</v>
      </c>
      <c r="D2597" s="47" t="str">
        <f t="shared" si="179"/>
        <v/>
      </c>
      <c r="E2597" s="526"/>
      <c r="F2597" s="447"/>
      <c r="G2597" s="345"/>
      <c r="H2597" s="447"/>
      <c r="I2597" s="411"/>
      <c r="J2597" s="15" t="s">
        <v>589</v>
      </c>
      <c r="K2597" s="15" t="s">
        <v>589</v>
      </c>
      <c r="L2597" s="408" t="str">
        <f t="shared" si="177"/>
        <v/>
      </c>
      <c r="M2597" s="459" t="str">
        <f t="shared" si="180"/>
        <v/>
      </c>
      <c r="N2597" s="344"/>
      <c r="O2597" s="344"/>
      <c r="P2597" s="82"/>
    </row>
    <row r="2598" spans="3:16" ht="14.25" customHeight="1" x14ac:dyDescent="0.15">
      <c r="C2598" s="362">
        <f t="shared" si="178"/>
        <v>2537</v>
      </c>
      <c r="D2598" s="47" t="str">
        <f t="shared" si="179"/>
        <v/>
      </c>
      <c r="E2598" s="526"/>
      <c r="F2598" s="447"/>
      <c r="G2598" s="345"/>
      <c r="H2598" s="447"/>
      <c r="I2598" s="411"/>
      <c r="J2598" s="15" t="s">
        <v>589</v>
      </c>
      <c r="K2598" s="15" t="s">
        <v>589</v>
      </c>
      <c r="L2598" s="408" t="str">
        <f t="shared" si="177"/>
        <v/>
      </c>
      <c r="M2598" s="459" t="str">
        <f t="shared" si="180"/>
        <v/>
      </c>
      <c r="N2598" s="344"/>
      <c r="O2598" s="344"/>
      <c r="P2598" s="82"/>
    </row>
    <row r="2599" spans="3:16" ht="14.25" customHeight="1" x14ac:dyDescent="0.15">
      <c r="C2599" s="362">
        <f t="shared" si="178"/>
        <v>2538</v>
      </c>
      <c r="D2599" s="47" t="str">
        <f t="shared" si="179"/>
        <v/>
      </c>
      <c r="E2599" s="526"/>
      <c r="F2599" s="447"/>
      <c r="G2599" s="345"/>
      <c r="H2599" s="447"/>
      <c r="I2599" s="411"/>
      <c r="J2599" s="15" t="s">
        <v>589</v>
      </c>
      <c r="K2599" s="15" t="s">
        <v>589</v>
      </c>
      <c r="L2599" s="408" t="str">
        <f t="shared" si="177"/>
        <v/>
      </c>
      <c r="M2599" s="459" t="str">
        <f t="shared" si="180"/>
        <v/>
      </c>
      <c r="N2599" s="344"/>
      <c r="O2599" s="344"/>
      <c r="P2599" s="82"/>
    </row>
    <row r="2600" spans="3:16" ht="14.25" customHeight="1" x14ac:dyDescent="0.15">
      <c r="C2600" s="362">
        <f t="shared" si="178"/>
        <v>2539</v>
      </c>
      <c r="D2600" s="47" t="str">
        <f t="shared" si="179"/>
        <v/>
      </c>
      <c r="E2600" s="526"/>
      <c r="F2600" s="447"/>
      <c r="G2600" s="345"/>
      <c r="H2600" s="447"/>
      <c r="I2600" s="411"/>
      <c r="J2600" s="15" t="s">
        <v>589</v>
      </c>
      <c r="K2600" s="15" t="s">
        <v>589</v>
      </c>
      <c r="L2600" s="408" t="str">
        <f t="shared" si="177"/>
        <v/>
      </c>
      <c r="M2600" s="459" t="str">
        <f t="shared" si="180"/>
        <v/>
      </c>
      <c r="N2600" s="344"/>
      <c r="O2600" s="344"/>
      <c r="P2600" s="82"/>
    </row>
    <row r="2601" spans="3:16" ht="14.25" customHeight="1" x14ac:dyDescent="0.15">
      <c r="C2601" s="362">
        <f t="shared" si="178"/>
        <v>2540</v>
      </c>
      <c r="D2601" s="47" t="str">
        <f t="shared" si="179"/>
        <v/>
      </c>
      <c r="E2601" s="526"/>
      <c r="F2601" s="447"/>
      <c r="G2601" s="345"/>
      <c r="H2601" s="447"/>
      <c r="I2601" s="411"/>
      <c r="J2601" s="15" t="s">
        <v>589</v>
      </c>
      <c r="K2601" s="15" t="s">
        <v>589</v>
      </c>
      <c r="L2601" s="408" t="str">
        <f t="shared" si="177"/>
        <v/>
      </c>
      <c r="M2601" s="459" t="str">
        <f t="shared" si="180"/>
        <v/>
      </c>
      <c r="N2601" s="344"/>
      <c r="O2601" s="344"/>
      <c r="P2601" s="82"/>
    </row>
    <row r="2602" spans="3:16" ht="14.25" customHeight="1" x14ac:dyDescent="0.15">
      <c r="C2602" s="362">
        <f t="shared" si="178"/>
        <v>2541</v>
      </c>
      <c r="D2602" s="47" t="str">
        <f t="shared" si="179"/>
        <v/>
      </c>
      <c r="E2602" s="526"/>
      <c r="F2602" s="447"/>
      <c r="G2602" s="345"/>
      <c r="H2602" s="447"/>
      <c r="I2602" s="411"/>
      <c r="J2602" s="15" t="s">
        <v>589</v>
      </c>
      <c r="K2602" s="15" t="s">
        <v>589</v>
      </c>
      <c r="L2602" s="408" t="str">
        <f t="shared" si="177"/>
        <v/>
      </c>
      <c r="M2602" s="459" t="str">
        <f t="shared" si="180"/>
        <v/>
      </c>
      <c r="N2602" s="344"/>
      <c r="O2602" s="344"/>
      <c r="P2602" s="82"/>
    </row>
    <row r="2603" spans="3:16" ht="14.25" customHeight="1" x14ac:dyDescent="0.15">
      <c r="C2603" s="362">
        <f t="shared" si="178"/>
        <v>2542</v>
      </c>
      <c r="D2603" s="47" t="str">
        <f t="shared" si="179"/>
        <v/>
      </c>
      <c r="E2603" s="526"/>
      <c r="F2603" s="447"/>
      <c r="G2603" s="345"/>
      <c r="H2603" s="447"/>
      <c r="I2603" s="411"/>
      <c r="J2603" s="15" t="s">
        <v>589</v>
      </c>
      <c r="K2603" s="15" t="s">
        <v>589</v>
      </c>
      <c r="L2603" s="408" t="str">
        <f t="shared" si="177"/>
        <v/>
      </c>
      <c r="M2603" s="459" t="str">
        <f t="shared" si="180"/>
        <v/>
      </c>
      <c r="N2603" s="344"/>
      <c r="O2603" s="344"/>
      <c r="P2603" s="82"/>
    </row>
    <row r="2604" spans="3:16" ht="14.25" customHeight="1" x14ac:dyDescent="0.15">
      <c r="C2604" s="362">
        <f t="shared" si="178"/>
        <v>2543</v>
      </c>
      <c r="D2604" s="47" t="str">
        <f t="shared" si="179"/>
        <v/>
      </c>
      <c r="E2604" s="526"/>
      <c r="F2604" s="447"/>
      <c r="G2604" s="345"/>
      <c r="H2604" s="447"/>
      <c r="I2604" s="411"/>
      <c r="J2604" s="15" t="s">
        <v>589</v>
      </c>
      <c r="K2604" s="15" t="s">
        <v>589</v>
      </c>
      <c r="L2604" s="408" t="str">
        <f t="shared" si="177"/>
        <v/>
      </c>
      <c r="M2604" s="459" t="str">
        <f t="shared" si="180"/>
        <v/>
      </c>
      <c r="N2604" s="344"/>
      <c r="O2604" s="344"/>
      <c r="P2604" s="82"/>
    </row>
    <row r="2605" spans="3:16" ht="14.25" customHeight="1" x14ac:dyDescent="0.15">
      <c r="C2605" s="362">
        <f t="shared" si="178"/>
        <v>2544</v>
      </c>
      <c r="D2605" s="47" t="str">
        <f t="shared" si="179"/>
        <v/>
      </c>
      <c r="E2605" s="526"/>
      <c r="F2605" s="447"/>
      <c r="G2605" s="345"/>
      <c r="H2605" s="447"/>
      <c r="I2605" s="411"/>
      <c r="J2605" s="15" t="s">
        <v>589</v>
      </c>
      <c r="K2605" s="15" t="s">
        <v>589</v>
      </c>
      <c r="L2605" s="408" t="str">
        <f t="shared" si="177"/>
        <v/>
      </c>
      <c r="M2605" s="459" t="str">
        <f t="shared" si="180"/>
        <v/>
      </c>
      <c r="N2605" s="344"/>
      <c r="O2605" s="344"/>
      <c r="P2605" s="82"/>
    </row>
    <row r="2606" spans="3:16" ht="14.25" customHeight="1" x14ac:dyDescent="0.15">
      <c r="C2606" s="362">
        <f t="shared" si="178"/>
        <v>2545</v>
      </c>
      <c r="D2606" s="47" t="str">
        <f t="shared" si="179"/>
        <v/>
      </c>
      <c r="E2606" s="526"/>
      <c r="F2606" s="447"/>
      <c r="G2606" s="345"/>
      <c r="H2606" s="447"/>
      <c r="I2606" s="411"/>
      <c r="J2606" s="15" t="s">
        <v>589</v>
      </c>
      <c r="K2606" s="15" t="s">
        <v>589</v>
      </c>
      <c r="L2606" s="408" t="str">
        <f t="shared" si="177"/>
        <v/>
      </c>
      <c r="M2606" s="459" t="str">
        <f t="shared" si="180"/>
        <v/>
      </c>
      <c r="N2606" s="344"/>
      <c r="O2606" s="344"/>
      <c r="P2606" s="82"/>
    </row>
    <row r="2607" spans="3:16" ht="14.25" customHeight="1" x14ac:dyDescent="0.15">
      <c r="C2607" s="362">
        <f t="shared" si="178"/>
        <v>2546</v>
      </c>
      <c r="D2607" s="47" t="str">
        <f t="shared" si="179"/>
        <v/>
      </c>
      <c r="E2607" s="526"/>
      <c r="F2607" s="447"/>
      <c r="G2607" s="345"/>
      <c r="H2607" s="447"/>
      <c r="I2607" s="411"/>
      <c r="J2607" s="15" t="s">
        <v>589</v>
      </c>
      <c r="K2607" s="15" t="s">
        <v>589</v>
      </c>
      <c r="L2607" s="408" t="str">
        <f t="shared" si="177"/>
        <v/>
      </c>
      <c r="M2607" s="459" t="str">
        <f t="shared" si="180"/>
        <v/>
      </c>
      <c r="N2607" s="344"/>
      <c r="O2607" s="344"/>
      <c r="P2607" s="82"/>
    </row>
    <row r="2608" spans="3:16" ht="14.25" customHeight="1" x14ac:dyDescent="0.15">
      <c r="C2608" s="362">
        <f t="shared" si="178"/>
        <v>2547</v>
      </c>
      <c r="D2608" s="47" t="str">
        <f t="shared" si="179"/>
        <v/>
      </c>
      <c r="E2608" s="526"/>
      <c r="F2608" s="447"/>
      <c r="G2608" s="345"/>
      <c r="H2608" s="447"/>
      <c r="I2608" s="411"/>
      <c r="J2608" s="15" t="s">
        <v>589</v>
      </c>
      <c r="K2608" s="15" t="s">
        <v>589</v>
      </c>
      <c r="L2608" s="408" t="str">
        <f t="shared" si="177"/>
        <v/>
      </c>
      <c r="M2608" s="459" t="str">
        <f t="shared" si="180"/>
        <v/>
      </c>
      <c r="N2608" s="344"/>
      <c r="O2608" s="344"/>
      <c r="P2608" s="82"/>
    </row>
    <row r="2609" spans="3:16" ht="14.25" customHeight="1" x14ac:dyDescent="0.15">
      <c r="C2609" s="362">
        <f t="shared" si="178"/>
        <v>2548</v>
      </c>
      <c r="D2609" s="47" t="str">
        <f t="shared" si="179"/>
        <v/>
      </c>
      <c r="E2609" s="526"/>
      <c r="F2609" s="447"/>
      <c r="G2609" s="345"/>
      <c r="H2609" s="447"/>
      <c r="I2609" s="411"/>
      <c r="J2609" s="15" t="s">
        <v>589</v>
      </c>
      <c r="K2609" s="15" t="s">
        <v>589</v>
      </c>
      <c r="L2609" s="408" t="str">
        <f t="shared" si="177"/>
        <v/>
      </c>
      <c r="M2609" s="459" t="str">
        <f t="shared" si="180"/>
        <v/>
      </c>
      <c r="N2609" s="344"/>
      <c r="O2609" s="344"/>
      <c r="P2609" s="82"/>
    </row>
    <row r="2610" spans="3:16" ht="14.25" customHeight="1" x14ac:dyDescent="0.15">
      <c r="C2610" s="362">
        <f t="shared" si="178"/>
        <v>2549</v>
      </c>
      <c r="D2610" s="47" t="str">
        <f t="shared" si="179"/>
        <v/>
      </c>
      <c r="E2610" s="526"/>
      <c r="F2610" s="447"/>
      <c r="G2610" s="345"/>
      <c r="H2610" s="447"/>
      <c r="I2610" s="411"/>
      <c r="J2610" s="15" t="s">
        <v>589</v>
      </c>
      <c r="K2610" s="15" t="s">
        <v>589</v>
      </c>
      <c r="L2610" s="408" t="str">
        <f t="shared" si="177"/>
        <v/>
      </c>
      <c r="M2610" s="459" t="str">
        <f t="shared" si="180"/>
        <v/>
      </c>
      <c r="N2610" s="344"/>
      <c r="O2610" s="344"/>
      <c r="P2610" s="82"/>
    </row>
    <row r="2611" spans="3:16" ht="14.25" customHeight="1" x14ac:dyDescent="0.15">
      <c r="C2611" s="362">
        <f t="shared" si="178"/>
        <v>2550</v>
      </c>
      <c r="D2611" s="47" t="str">
        <f t="shared" si="179"/>
        <v/>
      </c>
      <c r="E2611" s="526"/>
      <c r="F2611" s="447"/>
      <c r="G2611" s="345"/>
      <c r="H2611" s="447"/>
      <c r="I2611" s="411"/>
      <c r="J2611" s="15" t="s">
        <v>589</v>
      </c>
      <c r="K2611" s="15" t="s">
        <v>589</v>
      </c>
      <c r="L2611" s="408" t="str">
        <f t="shared" si="177"/>
        <v/>
      </c>
      <c r="M2611" s="459" t="str">
        <f t="shared" si="180"/>
        <v/>
      </c>
      <c r="N2611" s="344"/>
      <c r="O2611" s="344"/>
      <c r="P2611" s="82"/>
    </row>
    <row r="2612" spans="3:16" ht="14.25" customHeight="1" x14ac:dyDescent="0.15">
      <c r="C2612" s="362">
        <f t="shared" si="178"/>
        <v>2551</v>
      </c>
      <c r="D2612" s="47" t="str">
        <f t="shared" si="179"/>
        <v/>
      </c>
      <c r="E2612" s="526"/>
      <c r="F2612" s="447"/>
      <c r="G2612" s="345"/>
      <c r="H2612" s="447"/>
      <c r="I2612" s="411"/>
      <c r="J2612" s="15" t="s">
        <v>589</v>
      </c>
      <c r="K2612" s="15" t="s">
        <v>589</v>
      </c>
      <c r="L2612" s="408" t="str">
        <f t="shared" si="177"/>
        <v/>
      </c>
      <c r="M2612" s="459" t="str">
        <f t="shared" si="180"/>
        <v/>
      </c>
      <c r="N2612" s="344"/>
      <c r="O2612" s="344"/>
      <c r="P2612" s="82"/>
    </row>
    <row r="2613" spans="3:16" ht="14.25" customHeight="1" x14ac:dyDescent="0.15">
      <c r="C2613" s="362">
        <f t="shared" si="178"/>
        <v>2552</v>
      </c>
      <c r="D2613" s="47" t="str">
        <f t="shared" si="179"/>
        <v/>
      </c>
      <c r="E2613" s="526"/>
      <c r="F2613" s="447"/>
      <c r="G2613" s="345"/>
      <c r="H2613" s="447"/>
      <c r="I2613" s="411"/>
      <c r="J2613" s="15" t="s">
        <v>589</v>
      </c>
      <c r="K2613" s="15" t="s">
        <v>589</v>
      </c>
      <c r="L2613" s="408" t="str">
        <f t="shared" si="177"/>
        <v/>
      </c>
      <c r="M2613" s="459" t="str">
        <f t="shared" si="180"/>
        <v/>
      </c>
      <c r="N2613" s="344"/>
      <c r="O2613" s="344"/>
      <c r="P2613" s="82"/>
    </row>
    <row r="2614" spans="3:16" ht="14.25" customHeight="1" x14ac:dyDescent="0.15">
      <c r="C2614" s="362">
        <f t="shared" si="178"/>
        <v>2553</v>
      </c>
      <c r="D2614" s="47" t="str">
        <f t="shared" si="179"/>
        <v/>
      </c>
      <c r="E2614" s="526"/>
      <c r="F2614" s="447"/>
      <c r="G2614" s="345"/>
      <c r="H2614" s="447"/>
      <c r="I2614" s="411"/>
      <c r="J2614" s="15" t="s">
        <v>589</v>
      </c>
      <c r="K2614" s="15" t="s">
        <v>589</v>
      </c>
      <c r="L2614" s="408" t="str">
        <f t="shared" ref="L2614:L2677" si="181">IF(K2614="","",J2614*K2614)</f>
        <v/>
      </c>
      <c r="M2614" s="459" t="str">
        <f t="shared" si="180"/>
        <v/>
      </c>
      <c r="N2614" s="344"/>
      <c r="O2614" s="344"/>
      <c r="P2614" s="82"/>
    </row>
    <row r="2615" spans="3:16" ht="14.25" customHeight="1" x14ac:dyDescent="0.15">
      <c r="C2615" s="362">
        <f t="shared" si="178"/>
        <v>2554</v>
      </c>
      <c r="D2615" s="47" t="str">
        <f t="shared" si="179"/>
        <v/>
      </c>
      <c r="E2615" s="526"/>
      <c r="F2615" s="447"/>
      <c r="G2615" s="345"/>
      <c r="H2615" s="447"/>
      <c r="I2615" s="411"/>
      <c r="J2615" s="15" t="s">
        <v>589</v>
      </c>
      <c r="K2615" s="15" t="s">
        <v>589</v>
      </c>
      <c r="L2615" s="408" t="str">
        <f t="shared" si="181"/>
        <v/>
      </c>
      <c r="M2615" s="459" t="str">
        <f t="shared" si="180"/>
        <v/>
      </c>
      <c r="N2615" s="344"/>
      <c r="O2615" s="344"/>
      <c r="P2615" s="82"/>
    </row>
    <row r="2616" spans="3:16" ht="14.25" customHeight="1" x14ac:dyDescent="0.15">
      <c r="C2616" s="362">
        <f t="shared" si="178"/>
        <v>2555</v>
      </c>
      <c r="D2616" s="47" t="str">
        <f t="shared" si="179"/>
        <v/>
      </c>
      <c r="E2616" s="526"/>
      <c r="F2616" s="447"/>
      <c r="G2616" s="345"/>
      <c r="H2616" s="447"/>
      <c r="I2616" s="411"/>
      <c r="J2616" s="15" t="s">
        <v>589</v>
      </c>
      <c r="K2616" s="15" t="s">
        <v>589</v>
      </c>
      <c r="L2616" s="408" t="str">
        <f t="shared" si="181"/>
        <v/>
      </c>
      <c r="M2616" s="459" t="str">
        <f t="shared" si="180"/>
        <v/>
      </c>
      <c r="N2616" s="344"/>
      <c r="O2616" s="344"/>
      <c r="P2616" s="82"/>
    </row>
    <row r="2617" spans="3:16" ht="14.25" customHeight="1" x14ac:dyDescent="0.15">
      <c r="C2617" s="362">
        <f t="shared" si="178"/>
        <v>2556</v>
      </c>
      <c r="D2617" s="47" t="str">
        <f t="shared" si="179"/>
        <v/>
      </c>
      <c r="E2617" s="526"/>
      <c r="F2617" s="447"/>
      <c r="G2617" s="345"/>
      <c r="H2617" s="447"/>
      <c r="I2617" s="411"/>
      <c r="J2617" s="15" t="s">
        <v>589</v>
      </c>
      <c r="K2617" s="15" t="s">
        <v>589</v>
      </c>
      <c r="L2617" s="408" t="str">
        <f t="shared" si="181"/>
        <v/>
      </c>
      <c r="M2617" s="459" t="str">
        <f t="shared" si="180"/>
        <v/>
      </c>
      <c r="N2617" s="344"/>
      <c r="O2617" s="344"/>
      <c r="P2617" s="82"/>
    </row>
    <row r="2618" spans="3:16" ht="14.25" customHeight="1" x14ac:dyDescent="0.15">
      <c r="C2618" s="362">
        <f t="shared" si="178"/>
        <v>2557</v>
      </c>
      <c r="D2618" s="47" t="str">
        <f t="shared" si="179"/>
        <v/>
      </c>
      <c r="E2618" s="526"/>
      <c r="F2618" s="447"/>
      <c r="G2618" s="345"/>
      <c r="H2618" s="447"/>
      <c r="I2618" s="411"/>
      <c r="J2618" s="15" t="s">
        <v>589</v>
      </c>
      <c r="K2618" s="15" t="s">
        <v>589</v>
      </c>
      <c r="L2618" s="408" t="str">
        <f t="shared" si="181"/>
        <v/>
      </c>
      <c r="M2618" s="459" t="str">
        <f t="shared" si="180"/>
        <v/>
      </c>
      <c r="N2618" s="344"/>
      <c r="O2618" s="344"/>
      <c r="P2618" s="82"/>
    </row>
    <row r="2619" spans="3:16" ht="14.25" customHeight="1" x14ac:dyDescent="0.15">
      <c r="C2619" s="362">
        <f t="shared" si="178"/>
        <v>2558</v>
      </c>
      <c r="D2619" s="47" t="str">
        <f t="shared" si="179"/>
        <v/>
      </c>
      <c r="E2619" s="526"/>
      <c r="F2619" s="447"/>
      <c r="G2619" s="345"/>
      <c r="H2619" s="447"/>
      <c r="I2619" s="411"/>
      <c r="J2619" s="15" t="s">
        <v>589</v>
      </c>
      <c r="K2619" s="15" t="s">
        <v>589</v>
      </c>
      <c r="L2619" s="408" t="str">
        <f t="shared" si="181"/>
        <v/>
      </c>
      <c r="M2619" s="459" t="str">
        <f t="shared" si="180"/>
        <v/>
      </c>
      <c r="N2619" s="344"/>
      <c r="O2619" s="344"/>
      <c r="P2619" s="82"/>
    </row>
    <row r="2620" spans="3:16" ht="14.25" customHeight="1" x14ac:dyDescent="0.15">
      <c r="C2620" s="362">
        <f t="shared" si="178"/>
        <v>2559</v>
      </c>
      <c r="D2620" s="47" t="str">
        <f t="shared" si="179"/>
        <v/>
      </c>
      <c r="E2620" s="526"/>
      <c r="F2620" s="447"/>
      <c r="G2620" s="345"/>
      <c r="H2620" s="447"/>
      <c r="I2620" s="411"/>
      <c r="J2620" s="15" t="s">
        <v>589</v>
      </c>
      <c r="K2620" s="15" t="s">
        <v>589</v>
      </c>
      <c r="L2620" s="408" t="str">
        <f t="shared" si="181"/>
        <v/>
      </c>
      <c r="M2620" s="459" t="str">
        <f t="shared" si="180"/>
        <v/>
      </c>
      <c r="N2620" s="344"/>
      <c r="O2620" s="344"/>
      <c r="P2620" s="82"/>
    </row>
    <row r="2621" spans="3:16" ht="14.25" customHeight="1" x14ac:dyDescent="0.15">
      <c r="C2621" s="362">
        <f t="shared" si="178"/>
        <v>2560</v>
      </c>
      <c r="D2621" s="47" t="str">
        <f t="shared" si="179"/>
        <v/>
      </c>
      <c r="E2621" s="526"/>
      <c r="F2621" s="447"/>
      <c r="G2621" s="345"/>
      <c r="H2621" s="447"/>
      <c r="I2621" s="411"/>
      <c r="J2621" s="15" t="s">
        <v>589</v>
      </c>
      <c r="K2621" s="15" t="s">
        <v>589</v>
      </c>
      <c r="L2621" s="408" t="str">
        <f t="shared" si="181"/>
        <v/>
      </c>
      <c r="M2621" s="459" t="str">
        <f t="shared" si="180"/>
        <v/>
      </c>
      <c r="N2621" s="344"/>
      <c r="O2621" s="344"/>
      <c r="P2621" s="82"/>
    </row>
    <row r="2622" spans="3:16" ht="14.25" customHeight="1" x14ac:dyDescent="0.15">
      <c r="C2622" s="362">
        <f t="shared" si="178"/>
        <v>2561</v>
      </c>
      <c r="D2622" s="47" t="str">
        <f t="shared" si="179"/>
        <v/>
      </c>
      <c r="E2622" s="526"/>
      <c r="F2622" s="447"/>
      <c r="G2622" s="345"/>
      <c r="H2622" s="447"/>
      <c r="I2622" s="411"/>
      <c r="J2622" s="15" t="s">
        <v>589</v>
      </c>
      <c r="K2622" s="15" t="s">
        <v>589</v>
      </c>
      <c r="L2622" s="408" t="str">
        <f t="shared" si="181"/>
        <v/>
      </c>
      <c r="M2622" s="459" t="str">
        <f t="shared" si="180"/>
        <v/>
      </c>
      <c r="N2622" s="344"/>
      <c r="O2622" s="344"/>
      <c r="P2622" s="82"/>
    </row>
    <row r="2623" spans="3:16" ht="14.25" customHeight="1" x14ac:dyDescent="0.15">
      <c r="C2623" s="362">
        <f t="shared" ref="C2623:C2686" si="182">C2622+1</f>
        <v>2562</v>
      </c>
      <c r="D2623" s="47" t="str">
        <f t="shared" si="179"/>
        <v/>
      </c>
      <c r="E2623" s="526"/>
      <c r="F2623" s="447"/>
      <c r="G2623" s="345"/>
      <c r="H2623" s="447"/>
      <c r="I2623" s="411"/>
      <c r="J2623" s="15" t="s">
        <v>589</v>
      </c>
      <c r="K2623" s="15" t="s">
        <v>589</v>
      </c>
      <c r="L2623" s="408" t="str">
        <f t="shared" si="181"/>
        <v/>
      </c>
      <c r="M2623" s="459" t="str">
        <f t="shared" si="180"/>
        <v/>
      </c>
      <c r="N2623" s="344"/>
      <c r="O2623" s="344"/>
      <c r="P2623" s="82"/>
    </row>
    <row r="2624" spans="3:16" ht="14.25" customHeight="1" x14ac:dyDescent="0.15">
      <c r="C2624" s="362">
        <f t="shared" si="182"/>
        <v>2563</v>
      </c>
      <c r="D2624" s="47" t="str">
        <f t="shared" si="179"/>
        <v/>
      </c>
      <c r="E2624" s="526"/>
      <c r="F2624" s="447"/>
      <c r="G2624" s="345"/>
      <c r="H2624" s="447"/>
      <c r="I2624" s="411"/>
      <c r="J2624" s="15" t="s">
        <v>589</v>
      </c>
      <c r="K2624" s="15" t="s">
        <v>589</v>
      </c>
      <c r="L2624" s="408" t="str">
        <f t="shared" si="181"/>
        <v/>
      </c>
      <c r="M2624" s="459" t="str">
        <f t="shared" si="180"/>
        <v/>
      </c>
      <c r="N2624" s="344"/>
      <c r="O2624" s="344"/>
      <c r="P2624" s="82"/>
    </row>
    <row r="2625" spans="3:16" ht="14.25" customHeight="1" x14ac:dyDescent="0.15">
      <c r="C2625" s="362">
        <f t="shared" si="182"/>
        <v>2564</v>
      </c>
      <c r="D2625" s="47" t="str">
        <f t="shared" si="179"/>
        <v/>
      </c>
      <c r="E2625" s="526"/>
      <c r="F2625" s="447"/>
      <c r="G2625" s="345"/>
      <c r="H2625" s="447"/>
      <c r="I2625" s="411"/>
      <c r="J2625" s="15" t="s">
        <v>589</v>
      </c>
      <c r="K2625" s="15" t="s">
        <v>589</v>
      </c>
      <c r="L2625" s="408" t="str">
        <f t="shared" si="181"/>
        <v/>
      </c>
      <c r="M2625" s="459" t="str">
        <f t="shared" si="180"/>
        <v/>
      </c>
      <c r="N2625" s="344"/>
      <c r="O2625" s="344"/>
      <c r="P2625" s="82"/>
    </row>
    <row r="2626" spans="3:16" ht="14.25" customHeight="1" x14ac:dyDescent="0.15">
      <c r="C2626" s="362">
        <f t="shared" si="182"/>
        <v>2565</v>
      </c>
      <c r="D2626" s="47" t="str">
        <f t="shared" si="179"/>
        <v/>
      </c>
      <c r="E2626" s="526"/>
      <c r="F2626" s="447"/>
      <c r="G2626" s="345"/>
      <c r="H2626" s="447"/>
      <c r="I2626" s="411"/>
      <c r="J2626" s="15" t="s">
        <v>589</v>
      </c>
      <c r="K2626" s="15" t="s">
        <v>589</v>
      </c>
      <c r="L2626" s="408" t="str">
        <f t="shared" si="181"/>
        <v/>
      </c>
      <c r="M2626" s="459" t="str">
        <f t="shared" si="180"/>
        <v/>
      </c>
      <c r="N2626" s="344"/>
      <c r="O2626" s="344"/>
      <c r="P2626" s="82"/>
    </row>
    <row r="2627" spans="3:16" ht="14.25" customHeight="1" x14ac:dyDescent="0.15">
      <c r="C2627" s="362">
        <f t="shared" si="182"/>
        <v>2566</v>
      </c>
      <c r="D2627" s="47" t="str">
        <f t="shared" si="179"/>
        <v/>
      </c>
      <c r="E2627" s="526"/>
      <c r="F2627" s="447"/>
      <c r="G2627" s="345"/>
      <c r="H2627" s="447"/>
      <c r="I2627" s="411"/>
      <c r="J2627" s="15" t="s">
        <v>589</v>
      </c>
      <c r="K2627" s="15" t="s">
        <v>589</v>
      </c>
      <c r="L2627" s="408" t="str">
        <f t="shared" si="181"/>
        <v/>
      </c>
      <c r="M2627" s="459" t="str">
        <f t="shared" si="180"/>
        <v/>
      </c>
      <c r="N2627" s="344"/>
      <c r="O2627" s="344"/>
      <c r="P2627" s="82"/>
    </row>
    <row r="2628" spans="3:16" ht="14.25" customHeight="1" x14ac:dyDescent="0.15">
      <c r="C2628" s="362">
        <f t="shared" si="182"/>
        <v>2567</v>
      </c>
      <c r="D2628" s="47" t="str">
        <f t="shared" ref="D2628:D2691" si="183">IF(E2628="","",IF(E2628&lt;=$W$2,"○",""))</f>
        <v/>
      </c>
      <c r="E2628" s="526"/>
      <c r="F2628" s="447"/>
      <c r="G2628" s="345"/>
      <c r="H2628" s="447"/>
      <c r="I2628" s="411"/>
      <c r="J2628" s="15" t="s">
        <v>589</v>
      </c>
      <c r="K2628" s="15" t="s">
        <v>589</v>
      </c>
      <c r="L2628" s="408" t="str">
        <f t="shared" si="181"/>
        <v/>
      </c>
      <c r="M2628" s="459" t="str">
        <f t="shared" ref="M2628:M2691" si="184">IF(I2628="","",IF(HLOOKUP(I2628,$U$5:$AI$7,2,FALSE)&gt;=0.8,"○",""))</f>
        <v/>
      </c>
      <c r="N2628" s="344"/>
      <c r="O2628" s="344"/>
      <c r="P2628" s="82"/>
    </row>
    <row r="2629" spans="3:16" ht="14.25" customHeight="1" x14ac:dyDescent="0.15">
      <c r="C2629" s="362">
        <f t="shared" si="182"/>
        <v>2568</v>
      </c>
      <c r="D2629" s="47" t="str">
        <f t="shared" si="183"/>
        <v/>
      </c>
      <c r="E2629" s="526"/>
      <c r="F2629" s="447"/>
      <c r="G2629" s="345"/>
      <c r="H2629" s="447"/>
      <c r="I2629" s="411"/>
      <c r="J2629" s="15" t="s">
        <v>589</v>
      </c>
      <c r="K2629" s="15" t="s">
        <v>589</v>
      </c>
      <c r="L2629" s="408" t="str">
        <f t="shared" si="181"/>
        <v/>
      </c>
      <c r="M2629" s="459" t="str">
        <f t="shared" si="184"/>
        <v/>
      </c>
      <c r="N2629" s="344"/>
      <c r="O2629" s="344"/>
      <c r="P2629" s="82"/>
    </row>
    <row r="2630" spans="3:16" ht="14.25" customHeight="1" x14ac:dyDescent="0.15">
      <c r="C2630" s="362">
        <f t="shared" si="182"/>
        <v>2569</v>
      </c>
      <c r="D2630" s="47" t="str">
        <f t="shared" si="183"/>
        <v/>
      </c>
      <c r="E2630" s="526"/>
      <c r="F2630" s="447"/>
      <c r="G2630" s="345"/>
      <c r="H2630" s="447"/>
      <c r="I2630" s="411"/>
      <c r="J2630" s="15" t="s">
        <v>589</v>
      </c>
      <c r="K2630" s="15" t="s">
        <v>589</v>
      </c>
      <c r="L2630" s="408" t="str">
        <f t="shared" si="181"/>
        <v/>
      </c>
      <c r="M2630" s="459" t="str">
        <f t="shared" si="184"/>
        <v/>
      </c>
      <c r="N2630" s="344"/>
      <c r="O2630" s="344"/>
      <c r="P2630" s="82"/>
    </row>
    <row r="2631" spans="3:16" ht="14.25" customHeight="1" x14ac:dyDescent="0.15">
      <c r="C2631" s="362">
        <f t="shared" si="182"/>
        <v>2570</v>
      </c>
      <c r="D2631" s="47" t="str">
        <f t="shared" si="183"/>
        <v/>
      </c>
      <c r="E2631" s="526"/>
      <c r="F2631" s="447"/>
      <c r="G2631" s="345"/>
      <c r="H2631" s="447"/>
      <c r="I2631" s="411"/>
      <c r="J2631" s="15" t="s">
        <v>589</v>
      </c>
      <c r="K2631" s="15" t="s">
        <v>589</v>
      </c>
      <c r="L2631" s="408" t="str">
        <f t="shared" si="181"/>
        <v/>
      </c>
      <c r="M2631" s="459" t="str">
        <f t="shared" si="184"/>
        <v/>
      </c>
      <c r="N2631" s="344"/>
      <c r="O2631" s="344"/>
      <c r="P2631" s="82"/>
    </row>
    <row r="2632" spans="3:16" ht="14.25" customHeight="1" x14ac:dyDescent="0.15">
      <c r="C2632" s="362">
        <f t="shared" si="182"/>
        <v>2571</v>
      </c>
      <c r="D2632" s="47" t="str">
        <f t="shared" si="183"/>
        <v/>
      </c>
      <c r="E2632" s="526"/>
      <c r="F2632" s="447"/>
      <c r="G2632" s="345"/>
      <c r="H2632" s="447"/>
      <c r="I2632" s="411"/>
      <c r="J2632" s="15" t="s">
        <v>589</v>
      </c>
      <c r="K2632" s="15" t="s">
        <v>589</v>
      </c>
      <c r="L2632" s="408" t="str">
        <f t="shared" si="181"/>
        <v/>
      </c>
      <c r="M2632" s="459" t="str">
        <f t="shared" si="184"/>
        <v/>
      </c>
      <c r="N2632" s="344"/>
      <c r="O2632" s="344"/>
      <c r="P2632" s="82"/>
    </row>
    <row r="2633" spans="3:16" ht="14.25" customHeight="1" x14ac:dyDescent="0.15">
      <c r="C2633" s="362">
        <f t="shared" si="182"/>
        <v>2572</v>
      </c>
      <c r="D2633" s="47" t="str">
        <f t="shared" si="183"/>
        <v/>
      </c>
      <c r="E2633" s="526"/>
      <c r="F2633" s="447"/>
      <c r="G2633" s="345"/>
      <c r="H2633" s="447"/>
      <c r="I2633" s="411"/>
      <c r="J2633" s="15" t="s">
        <v>589</v>
      </c>
      <c r="K2633" s="15" t="s">
        <v>589</v>
      </c>
      <c r="L2633" s="408" t="str">
        <f t="shared" si="181"/>
        <v/>
      </c>
      <c r="M2633" s="459" t="str">
        <f t="shared" si="184"/>
        <v/>
      </c>
      <c r="N2633" s="344"/>
      <c r="O2633" s="344"/>
      <c r="P2633" s="82"/>
    </row>
    <row r="2634" spans="3:16" ht="14.25" customHeight="1" x14ac:dyDescent="0.15">
      <c r="C2634" s="362">
        <f t="shared" si="182"/>
        <v>2573</v>
      </c>
      <c r="D2634" s="47" t="str">
        <f t="shared" si="183"/>
        <v/>
      </c>
      <c r="E2634" s="526"/>
      <c r="F2634" s="447"/>
      <c r="G2634" s="345"/>
      <c r="H2634" s="447"/>
      <c r="I2634" s="411"/>
      <c r="J2634" s="15" t="s">
        <v>589</v>
      </c>
      <c r="K2634" s="15" t="s">
        <v>589</v>
      </c>
      <c r="L2634" s="408" t="str">
        <f t="shared" si="181"/>
        <v/>
      </c>
      <c r="M2634" s="459" t="str">
        <f t="shared" si="184"/>
        <v/>
      </c>
      <c r="N2634" s="344"/>
      <c r="O2634" s="344"/>
      <c r="P2634" s="82"/>
    </row>
    <row r="2635" spans="3:16" ht="14.25" customHeight="1" x14ac:dyDescent="0.15">
      <c r="C2635" s="362">
        <f t="shared" si="182"/>
        <v>2574</v>
      </c>
      <c r="D2635" s="47" t="str">
        <f t="shared" si="183"/>
        <v/>
      </c>
      <c r="E2635" s="526"/>
      <c r="F2635" s="447"/>
      <c r="G2635" s="345"/>
      <c r="H2635" s="447"/>
      <c r="I2635" s="411"/>
      <c r="J2635" s="15" t="s">
        <v>589</v>
      </c>
      <c r="K2635" s="15" t="s">
        <v>589</v>
      </c>
      <c r="L2635" s="408" t="str">
        <f t="shared" si="181"/>
        <v/>
      </c>
      <c r="M2635" s="459" t="str">
        <f t="shared" si="184"/>
        <v/>
      </c>
      <c r="N2635" s="344"/>
      <c r="O2635" s="344"/>
      <c r="P2635" s="82"/>
    </row>
    <row r="2636" spans="3:16" ht="14.25" customHeight="1" x14ac:dyDescent="0.15">
      <c r="C2636" s="362">
        <f t="shared" si="182"/>
        <v>2575</v>
      </c>
      <c r="D2636" s="47" t="str">
        <f t="shared" si="183"/>
        <v/>
      </c>
      <c r="E2636" s="526"/>
      <c r="F2636" s="447"/>
      <c r="G2636" s="345"/>
      <c r="H2636" s="447"/>
      <c r="I2636" s="411"/>
      <c r="J2636" s="15" t="s">
        <v>589</v>
      </c>
      <c r="K2636" s="15" t="s">
        <v>589</v>
      </c>
      <c r="L2636" s="408" t="str">
        <f t="shared" si="181"/>
        <v/>
      </c>
      <c r="M2636" s="459" t="str">
        <f t="shared" si="184"/>
        <v/>
      </c>
      <c r="N2636" s="344"/>
      <c r="O2636" s="344"/>
      <c r="P2636" s="82"/>
    </row>
    <row r="2637" spans="3:16" ht="14.25" customHeight="1" x14ac:dyDescent="0.15">
      <c r="C2637" s="362">
        <f t="shared" si="182"/>
        <v>2576</v>
      </c>
      <c r="D2637" s="47" t="str">
        <f t="shared" si="183"/>
        <v/>
      </c>
      <c r="E2637" s="526"/>
      <c r="F2637" s="447"/>
      <c r="G2637" s="345"/>
      <c r="H2637" s="447"/>
      <c r="I2637" s="411"/>
      <c r="J2637" s="15" t="s">
        <v>589</v>
      </c>
      <c r="K2637" s="15" t="s">
        <v>589</v>
      </c>
      <c r="L2637" s="408" t="str">
        <f t="shared" si="181"/>
        <v/>
      </c>
      <c r="M2637" s="459" t="str">
        <f t="shared" si="184"/>
        <v/>
      </c>
      <c r="N2637" s="344"/>
      <c r="O2637" s="344"/>
      <c r="P2637" s="82"/>
    </row>
    <row r="2638" spans="3:16" ht="14.25" customHeight="1" x14ac:dyDescent="0.15">
      <c r="C2638" s="362">
        <f t="shared" si="182"/>
        <v>2577</v>
      </c>
      <c r="D2638" s="47" t="str">
        <f t="shared" si="183"/>
        <v/>
      </c>
      <c r="E2638" s="526"/>
      <c r="F2638" s="447"/>
      <c r="G2638" s="345"/>
      <c r="H2638" s="447"/>
      <c r="I2638" s="411"/>
      <c r="J2638" s="15" t="s">
        <v>589</v>
      </c>
      <c r="K2638" s="15" t="s">
        <v>589</v>
      </c>
      <c r="L2638" s="408" t="str">
        <f t="shared" si="181"/>
        <v/>
      </c>
      <c r="M2638" s="459" t="str">
        <f t="shared" si="184"/>
        <v/>
      </c>
      <c r="N2638" s="344"/>
      <c r="O2638" s="344"/>
      <c r="P2638" s="82"/>
    </row>
    <row r="2639" spans="3:16" ht="14.25" customHeight="1" x14ac:dyDescent="0.15">
      <c r="C2639" s="362">
        <f t="shared" si="182"/>
        <v>2578</v>
      </c>
      <c r="D2639" s="47" t="str">
        <f t="shared" si="183"/>
        <v/>
      </c>
      <c r="E2639" s="526"/>
      <c r="F2639" s="447"/>
      <c r="G2639" s="345"/>
      <c r="H2639" s="447"/>
      <c r="I2639" s="411"/>
      <c r="J2639" s="15" t="s">
        <v>589</v>
      </c>
      <c r="K2639" s="15" t="s">
        <v>589</v>
      </c>
      <c r="L2639" s="408" t="str">
        <f t="shared" si="181"/>
        <v/>
      </c>
      <c r="M2639" s="459" t="str">
        <f t="shared" si="184"/>
        <v/>
      </c>
      <c r="N2639" s="344"/>
      <c r="O2639" s="344"/>
      <c r="P2639" s="82"/>
    </row>
    <row r="2640" spans="3:16" ht="14.25" customHeight="1" x14ac:dyDescent="0.15">
      <c r="C2640" s="362">
        <f t="shared" si="182"/>
        <v>2579</v>
      </c>
      <c r="D2640" s="47" t="str">
        <f t="shared" si="183"/>
        <v/>
      </c>
      <c r="E2640" s="526"/>
      <c r="F2640" s="447"/>
      <c r="G2640" s="345"/>
      <c r="H2640" s="447"/>
      <c r="I2640" s="411"/>
      <c r="J2640" s="15" t="s">
        <v>589</v>
      </c>
      <c r="K2640" s="15" t="s">
        <v>589</v>
      </c>
      <c r="L2640" s="408" t="str">
        <f t="shared" si="181"/>
        <v/>
      </c>
      <c r="M2640" s="459" t="str">
        <f t="shared" si="184"/>
        <v/>
      </c>
      <c r="N2640" s="344"/>
      <c r="O2640" s="344"/>
      <c r="P2640" s="82"/>
    </row>
    <row r="2641" spans="3:16" ht="14.25" customHeight="1" x14ac:dyDescent="0.15">
      <c r="C2641" s="362">
        <f t="shared" si="182"/>
        <v>2580</v>
      </c>
      <c r="D2641" s="47" t="str">
        <f t="shared" si="183"/>
        <v/>
      </c>
      <c r="E2641" s="526"/>
      <c r="F2641" s="447"/>
      <c r="G2641" s="345"/>
      <c r="H2641" s="447"/>
      <c r="I2641" s="411"/>
      <c r="J2641" s="15" t="s">
        <v>589</v>
      </c>
      <c r="K2641" s="15" t="s">
        <v>589</v>
      </c>
      <c r="L2641" s="408" t="str">
        <f t="shared" si="181"/>
        <v/>
      </c>
      <c r="M2641" s="459" t="str">
        <f t="shared" si="184"/>
        <v/>
      </c>
      <c r="N2641" s="344"/>
      <c r="O2641" s="344"/>
      <c r="P2641" s="82"/>
    </row>
    <row r="2642" spans="3:16" ht="14.25" customHeight="1" x14ac:dyDescent="0.15">
      <c r="C2642" s="362">
        <f t="shared" si="182"/>
        <v>2581</v>
      </c>
      <c r="D2642" s="47" t="str">
        <f t="shared" si="183"/>
        <v/>
      </c>
      <c r="E2642" s="526"/>
      <c r="F2642" s="447"/>
      <c r="G2642" s="345"/>
      <c r="H2642" s="447"/>
      <c r="I2642" s="411"/>
      <c r="J2642" s="15" t="s">
        <v>589</v>
      </c>
      <c r="K2642" s="15" t="s">
        <v>589</v>
      </c>
      <c r="L2642" s="408" t="str">
        <f t="shared" si="181"/>
        <v/>
      </c>
      <c r="M2642" s="459" t="str">
        <f t="shared" si="184"/>
        <v/>
      </c>
      <c r="N2642" s="344"/>
      <c r="O2642" s="344"/>
      <c r="P2642" s="82"/>
    </row>
    <row r="2643" spans="3:16" ht="14.25" customHeight="1" x14ac:dyDescent="0.15">
      <c r="C2643" s="362">
        <f t="shared" si="182"/>
        <v>2582</v>
      </c>
      <c r="D2643" s="47" t="str">
        <f t="shared" si="183"/>
        <v/>
      </c>
      <c r="E2643" s="526"/>
      <c r="F2643" s="447"/>
      <c r="G2643" s="345"/>
      <c r="H2643" s="447"/>
      <c r="I2643" s="411"/>
      <c r="J2643" s="15" t="s">
        <v>589</v>
      </c>
      <c r="K2643" s="15" t="s">
        <v>589</v>
      </c>
      <c r="L2643" s="408" t="str">
        <f t="shared" si="181"/>
        <v/>
      </c>
      <c r="M2643" s="459" t="str">
        <f t="shared" si="184"/>
        <v/>
      </c>
      <c r="N2643" s="344"/>
      <c r="O2643" s="344"/>
      <c r="P2643" s="82"/>
    </row>
    <row r="2644" spans="3:16" ht="14.25" customHeight="1" x14ac:dyDescent="0.15">
      <c r="C2644" s="362">
        <f t="shared" si="182"/>
        <v>2583</v>
      </c>
      <c r="D2644" s="47" t="str">
        <f t="shared" si="183"/>
        <v/>
      </c>
      <c r="E2644" s="526"/>
      <c r="F2644" s="447"/>
      <c r="G2644" s="345"/>
      <c r="H2644" s="447"/>
      <c r="I2644" s="411"/>
      <c r="J2644" s="15" t="s">
        <v>589</v>
      </c>
      <c r="K2644" s="15" t="s">
        <v>589</v>
      </c>
      <c r="L2644" s="408" t="str">
        <f t="shared" si="181"/>
        <v/>
      </c>
      <c r="M2644" s="459" t="str">
        <f t="shared" si="184"/>
        <v/>
      </c>
      <c r="N2644" s="344"/>
      <c r="O2644" s="344"/>
      <c r="P2644" s="82"/>
    </row>
    <row r="2645" spans="3:16" ht="14.25" customHeight="1" x14ac:dyDescent="0.15">
      <c r="C2645" s="362">
        <f t="shared" si="182"/>
        <v>2584</v>
      </c>
      <c r="D2645" s="47" t="str">
        <f t="shared" si="183"/>
        <v/>
      </c>
      <c r="E2645" s="526"/>
      <c r="F2645" s="447"/>
      <c r="G2645" s="345"/>
      <c r="H2645" s="447"/>
      <c r="I2645" s="411"/>
      <c r="J2645" s="15" t="s">
        <v>589</v>
      </c>
      <c r="K2645" s="15" t="s">
        <v>589</v>
      </c>
      <c r="L2645" s="408" t="str">
        <f t="shared" si="181"/>
        <v/>
      </c>
      <c r="M2645" s="459" t="str">
        <f t="shared" si="184"/>
        <v/>
      </c>
      <c r="N2645" s="344"/>
      <c r="O2645" s="344"/>
      <c r="P2645" s="82"/>
    </row>
    <row r="2646" spans="3:16" ht="14.25" customHeight="1" x14ac:dyDescent="0.15">
      <c r="C2646" s="362">
        <f t="shared" si="182"/>
        <v>2585</v>
      </c>
      <c r="D2646" s="47" t="str">
        <f t="shared" si="183"/>
        <v/>
      </c>
      <c r="E2646" s="526"/>
      <c r="F2646" s="447"/>
      <c r="G2646" s="345"/>
      <c r="H2646" s="447"/>
      <c r="I2646" s="411"/>
      <c r="J2646" s="15" t="s">
        <v>589</v>
      </c>
      <c r="K2646" s="15" t="s">
        <v>589</v>
      </c>
      <c r="L2646" s="408" t="str">
        <f t="shared" si="181"/>
        <v/>
      </c>
      <c r="M2646" s="459" t="str">
        <f t="shared" si="184"/>
        <v/>
      </c>
      <c r="N2646" s="344"/>
      <c r="O2646" s="344"/>
      <c r="P2646" s="82"/>
    </row>
    <row r="2647" spans="3:16" ht="14.25" customHeight="1" x14ac:dyDescent="0.15">
      <c r="C2647" s="362">
        <f t="shared" si="182"/>
        <v>2586</v>
      </c>
      <c r="D2647" s="47" t="str">
        <f t="shared" si="183"/>
        <v/>
      </c>
      <c r="E2647" s="526"/>
      <c r="F2647" s="447"/>
      <c r="G2647" s="345"/>
      <c r="H2647" s="447"/>
      <c r="I2647" s="411"/>
      <c r="J2647" s="15" t="s">
        <v>589</v>
      </c>
      <c r="K2647" s="15" t="s">
        <v>589</v>
      </c>
      <c r="L2647" s="408" t="str">
        <f t="shared" si="181"/>
        <v/>
      </c>
      <c r="M2647" s="459" t="str">
        <f t="shared" si="184"/>
        <v/>
      </c>
      <c r="N2647" s="344"/>
      <c r="O2647" s="344"/>
      <c r="P2647" s="82"/>
    </row>
    <row r="2648" spans="3:16" ht="14.25" customHeight="1" x14ac:dyDescent="0.15">
      <c r="C2648" s="362">
        <f t="shared" si="182"/>
        <v>2587</v>
      </c>
      <c r="D2648" s="47" t="str">
        <f t="shared" si="183"/>
        <v/>
      </c>
      <c r="E2648" s="526"/>
      <c r="F2648" s="447"/>
      <c r="G2648" s="345"/>
      <c r="H2648" s="447"/>
      <c r="I2648" s="411"/>
      <c r="J2648" s="15" t="s">
        <v>589</v>
      </c>
      <c r="K2648" s="15" t="s">
        <v>589</v>
      </c>
      <c r="L2648" s="408" t="str">
        <f t="shared" si="181"/>
        <v/>
      </c>
      <c r="M2648" s="459" t="str">
        <f t="shared" si="184"/>
        <v/>
      </c>
      <c r="N2648" s="344"/>
      <c r="O2648" s="344"/>
      <c r="P2648" s="82"/>
    </row>
    <row r="2649" spans="3:16" ht="14.25" customHeight="1" x14ac:dyDescent="0.15">
      <c r="C2649" s="362">
        <f t="shared" si="182"/>
        <v>2588</v>
      </c>
      <c r="D2649" s="47" t="str">
        <f t="shared" si="183"/>
        <v/>
      </c>
      <c r="E2649" s="526"/>
      <c r="F2649" s="447"/>
      <c r="G2649" s="345"/>
      <c r="H2649" s="447"/>
      <c r="I2649" s="411"/>
      <c r="J2649" s="15" t="s">
        <v>589</v>
      </c>
      <c r="K2649" s="15" t="s">
        <v>589</v>
      </c>
      <c r="L2649" s="408" t="str">
        <f t="shared" si="181"/>
        <v/>
      </c>
      <c r="M2649" s="459" t="str">
        <f t="shared" si="184"/>
        <v/>
      </c>
      <c r="N2649" s="344"/>
      <c r="O2649" s="344"/>
      <c r="P2649" s="82"/>
    </row>
    <row r="2650" spans="3:16" ht="14.25" customHeight="1" x14ac:dyDescent="0.15">
      <c r="C2650" s="362">
        <f t="shared" si="182"/>
        <v>2589</v>
      </c>
      <c r="D2650" s="47" t="str">
        <f t="shared" si="183"/>
        <v/>
      </c>
      <c r="E2650" s="526"/>
      <c r="F2650" s="447"/>
      <c r="G2650" s="345"/>
      <c r="H2650" s="447"/>
      <c r="I2650" s="411"/>
      <c r="J2650" s="15" t="s">
        <v>589</v>
      </c>
      <c r="K2650" s="15" t="s">
        <v>589</v>
      </c>
      <c r="L2650" s="408" t="str">
        <f t="shared" si="181"/>
        <v/>
      </c>
      <c r="M2650" s="459" t="str">
        <f t="shared" si="184"/>
        <v/>
      </c>
      <c r="N2650" s="344"/>
      <c r="O2650" s="344"/>
      <c r="P2650" s="82"/>
    </row>
    <row r="2651" spans="3:16" ht="14.25" customHeight="1" x14ac:dyDescent="0.15">
      <c r="C2651" s="362">
        <f t="shared" si="182"/>
        <v>2590</v>
      </c>
      <c r="D2651" s="47" t="str">
        <f t="shared" si="183"/>
        <v/>
      </c>
      <c r="E2651" s="526"/>
      <c r="F2651" s="447"/>
      <c r="G2651" s="345"/>
      <c r="H2651" s="447"/>
      <c r="I2651" s="411"/>
      <c r="J2651" s="15" t="s">
        <v>589</v>
      </c>
      <c r="K2651" s="15" t="s">
        <v>589</v>
      </c>
      <c r="L2651" s="408" t="str">
        <f t="shared" si="181"/>
        <v/>
      </c>
      <c r="M2651" s="459" t="str">
        <f t="shared" si="184"/>
        <v/>
      </c>
      <c r="N2651" s="344"/>
      <c r="O2651" s="344"/>
      <c r="P2651" s="82"/>
    </row>
    <row r="2652" spans="3:16" ht="14.25" customHeight="1" x14ac:dyDescent="0.15">
      <c r="C2652" s="362">
        <f t="shared" si="182"/>
        <v>2591</v>
      </c>
      <c r="D2652" s="47" t="str">
        <f t="shared" si="183"/>
        <v/>
      </c>
      <c r="E2652" s="526"/>
      <c r="F2652" s="447"/>
      <c r="G2652" s="345"/>
      <c r="H2652" s="447"/>
      <c r="I2652" s="411"/>
      <c r="J2652" s="15" t="s">
        <v>589</v>
      </c>
      <c r="K2652" s="15" t="s">
        <v>589</v>
      </c>
      <c r="L2652" s="408" t="str">
        <f t="shared" si="181"/>
        <v/>
      </c>
      <c r="M2652" s="459" t="str">
        <f t="shared" si="184"/>
        <v/>
      </c>
      <c r="N2652" s="344"/>
      <c r="O2652" s="344"/>
      <c r="P2652" s="82"/>
    </row>
    <row r="2653" spans="3:16" ht="14.25" customHeight="1" x14ac:dyDescent="0.15">
      <c r="C2653" s="362">
        <f t="shared" si="182"/>
        <v>2592</v>
      </c>
      <c r="D2653" s="47" t="str">
        <f t="shared" si="183"/>
        <v/>
      </c>
      <c r="E2653" s="526"/>
      <c r="F2653" s="447"/>
      <c r="G2653" s="345"/>
      <c r="H2653" s="447"/>
      <c r="I2653" s="411"/>
      <c r="J2653" s="15" t="s">
        <v>589</v>
      </c>
      <c r="K2653" s="15" t="s">
        <v>589</v>
      </c>
      <c r="L2653" s="408" t="str">
        <f t="shared" si="181"/>
        <v/>
      </c>
      <c r="M2653" s="459" t="str">
        <f t="shared" si="184"/>
        <v/>
      </c>
      <c r="N2653" s="344"/>
      <c r="O2653" s="344"/>
      <c r="P2653" s="82"/>
    </row>
    <row r="2654" spans="3:16" ht="14.25" customHeight="1" x14ac:dyDescent="0.15">
      <c r="C2654" s="362">
        <f t="shared" si="182"/>
        <v>2593</v>
      </c>
      <c r="D2654" s="47" t="str">
        <f t="shared" si="183"/>
        <v/>
      </c>
      <c r="E2654" s="526"/>
      <c r="F2654" s="447"/>
      <c r="G2654" s="345"/>
      <c r="H2654" s="447"/>
      <c r="I2654" s="411"/>
      <c r="J2654" s="15" t="s">
        <v>589</v>
      </c>
      <c r="K2654" s="15" t="s">
        <v>589</v>
      </c>
      <c r="L2654" s="408" t="str">
        <f t="shared" si="181"/>
        <v/>
      </c>
      <c r="M2654" s="459" t="str">
        <f t="shared" si="184"/>
        <v/>
      </c>
      <c r="N2654" s="344"/>
      <c r="O2654" s="344"/>
      <c r="P2654" s="82"/>
    </row>
    <row r="2655" spans="3:16" ht="14.25" customHeight="1" x14ac:dyDescent="0.15">
      <c r="C2655" s="362">
        <f t="shared" si="182"/>
        <v>2594</v>
      </c>
      <c r="D2655" s="47" t="str">
        <f t="shared" si="183"/>
        <v/>
      </c>
      <c r="E2655" s="526"/>
      <c r="F2655" s="447"/>
      <c r="G2655" s="345"/>
      <c r="H2655" s="447"/>
      <c r="I2655" s="411"/>
      <c r="J2655" s="15" t="s">
        <v>589</v>
      </c>
      <c r="K2655" s="15" t="s">
        <v>589</v>
      </c>
      <c r="L2655" s="408" t="str">
        <f t="shared" si="181"/>
        <v/>
      </c>
      <c r="M2655" s="459" t="str">
        <f t="shared" si="184"/>
        <v/>
      </c>
      <c r="N2655" s="344"/>
      <c r="O2655" s="344"/>
      <c r="P2655" s="82"/>
    </row>
    <row r="2656" spans="3:16" ht="14.25" customHeight="1" x14ac:dyDescent="0.15">
      <c r="C2656" s="362">
        <f t="shared" si="182"/>
        <v>2595</v>
      </c>
      <c r="D2656" s="47" t="str">
        <f t="shared" si="183"/>
        <v/>
      </c>
      <c r="E2656" s="526"/>
      <c r="F2656" s="447"/>
      <c r="G2656" s="345"/>
      <c r="H2656" s="447"/>
      <c r="I2656" s="411"/>
      <c r="J2656" s="15" t="s">
        <v>589</v>
      </c>
      <c r="K2656" s="15" t="s">
        <v>589</v>
      </c>
      <c r="L2656" s="408" t="str">
        <f t="shared" si="181"/>
        <v/>
      </c>
      <c r="M2656" s="459" t="str">
        <f t="shared" si="184"/>
        <v/>
      </c>
      <c r="N2656" s="344"/>
      <c r="O2656" s="344"/>
      <c r="P2656" s="82"/>
    </row>
    <row r="2657" spans="3:16" ht="14.25" customHeight="1" x14ac:dyDescent="0.15">
      <c r="C2657" s="362">
        <f t="shared" si="182"/>
        <v>2596</v>
      </c>
      <c r="D2657" s="47" t="str">
        <f t="shared" si="183"/>
        <v/>
      </c>
      <c r="E2657" s="526"/>
      <c r="F2657" s="447"/>
      <c r="G2657" s="345"/>
      <c r="H2657" s="447"/>
      <c r="I2657" s="411"/>
      <c r="J2657" s="15" t="s">
        <v>589</v>
      </c>
      <c r="K2657" s="15" t="s">
        <v>589</v>
      </c>
      <c r="L2657" s="408" t="str">
        <f t="shared" si="181"/>
        <v/>
      </c>
      <c r="M2657" s="459" t="str">
        <f t="shared" si="184"/>
        <v/>
      </c>
      <c r="N2657" s="344"/>
      <c r="O2657" s="344"/>
      <c r="P2657" s="82"/>
    </row>
    <row r="2658" spans="3:16" ht="14.25" customHeight="1" x14ac:dyDescent="0.15">
      <c r="C2658" s="362">
        <f t="shared" si="182"/>
        <v>2597</v>
      </c>
      <c r="D2658" s="47" t="str">
        <f t="shared" si="183"/>
        <v/>
      </c>
      <c r="E2658" s="526"/>
      <c r="F2658" s="447"/>
      <c r="G2658" s="345"/>
      <c r="H2658" s="447"/>
      <c r="I2658" s="411"/>
      <c r="J2658" s="15" t="s">
        <v>589</v>
      </c>
      <c r="K2658" s="15" t="s">
        <v>589</v>
      </c>
      <c r="L2658" s="408" t="str">
        <f t="shared" si="181"/>
        <v/>
      </c>
      <c r="M2658" s="459" t="str">
        <f t="shared" si="184"/>
        <v/>
      </c>
      <c r="N2658" s="344"/>
      <c r="O2658" s="344"/>
      <c r="P2658" s="82"/>
    </row>
    <row r="2659" spans="3:16" ht="14.25" customHeight="1" x14ac:dyDescent="0.15">
      <c r="C2659" s="362">
        <f t="shared" si="182"/>
        <v>2598</v>
      </c>
      <c r="D2659" s="47" t="str">
        <f t="shared" si="183"/>
        <v/>
      </c>
      <c r="E2659" s="526"/>
      <c r="F2659" s="447"/>
      <c r="G2659" s="345"/>
      <c r="H2659" s="447"/>
      <c r="I2659" s="411"/>
      <c r="J2659" s="15" t="s">
        <v>589</v>
      </c>
      <c r="K2659" s="15" t="s">
        <v>589</v>
      </c>
      <c r="L2659" s="408" t="str">
        <f t="shared" si="181"/>
        <v/>
      </c>
      <c r="M2659" s="459" t="str">
        <f t="shared" si="184"/>
        <v/>
      </c>
      <c r="N2659" s="344"/>
      <c r="O2659" s="344"/>
      <c r="P2659" s="82"/>
    </row>
    <row r="2660" spans="3:16" ht="14.25" customHeight="1" x14ac:dyDescent="0.15">
      <c r="C2660" s="362">
        <f t="shared" si="182"/>
        <v>2599</v>
      </c>
      <c r="D2660" s="47" t="str">
        <f t="shared" si="183"/>
        <v/>
      </c>
      <c r="E2660" s="526"/>
      <c r="F2660" s="447"/>
      <c r="G2660" s="345"/>
      <c r="H2660" s="447"/>
      <c r="I2660" s="411"/>
      <c r="J2660" s="15" t="s">
        <v>589</v>
      </c>
      <c r="K2660" s="15" t="s">
        <v>589</v>
      </c>
      <c r="L2660" s="408" t="str">
        <f t="shared" si="181"/>
        <v/>
      </c>
      <c r="M2660" s="459" t="str">
        <f t="shared" si="184"/>
        <v/>
      </c>
      <c r="N2660" s="344"/>
      <c r="O2660" s="344"/>
      <c r="P2660" s="82"/>
    </row>
    <row r="2661" spans="3:16" ht="14.25" customHeight="1" x14ac:dyDescent="0.15">
      <c r="C2661" s="362">
        <f t="shared" si="182"/>
        <v>2600</v>
      </c>
      <c r="D2661" s="47" t="str">
        <f t="shared" si="183"/>
        <v/>
      </c>
      <c r="E2661" s="526"/>
      <c r="F2661" s="447"/>
      <c r="G2661" s="345"/>
      <c r="H2661" s="447"/>
      <c r="I2661" s="411"/>
      <c r="J2661" s="15" t="s">
        <v>589</v>
      </c>
      <c r="K2661" s="15" t="s">
        <v>589</v>
      </c>
      <c r="L2661" s="408" t="str">
        <f t="shared" si="181"/>
        <v/>
      </c>
      <c r="M2661" s="459" t="str">
        <f t="shared" si="184"/>
        <v/>
      </c>
      <c r="N2661" s="344"/>
      <c r="O2661" s="344"/>
      <c r="P2661" s="82"/>
    </row>
    <row r="2662" spans="3:16" ht="14.25" customHeight="1" x14ac:dyDescent="0.15">
      <c r="C2662" s="362">
        <f t="shared" si="182"/>
        <v>2601</v>
      </c>
      <c r="D2662" s="47" t="str">
        <f t="shared" si="183"/>
        <v/>
      </c>
      <c r="E2662" s="526"/>
      <c r="F2662" s="447"/>
      <c r="G2662" s="345"/>
      <c r="H2662" s="447"/>
      <c r="I2662" s="411"/>
      <c r="J2662" s="15" t="s">
        <v>589</v>
      </c>
      <c r="K2662" s="15" t="s">
        <v>589</v>
      </c>
      <c r="L2662" s="408" t="str">
        <f t="shared" si="181"/>
        <v/>
      </c>
      <c r="M2662" s="459" t="str">
        <f t="shared" si="184"/>
        <v/>
      </c>
      <c r="N2662" s="344"/>
      <c r="O2662" s="344"/>
      <c r="P2662" s="82"/>
    </row>
    <row r="2663" spans="3:16" ht="14.25" customHeight="1" x14ac:dyDescent="0.15">
      <c r="C2663" s="362">
        <f t="shared" si="182"/>
        <v>2602</v>
      </c>
      <c r="D2663" s="47" t="str">
        <f t="shared" si="183"/>
        <v/>
      </c>
      <c r="E2663" s="526"/>
      <c r="F2663" s="447"/>
      <c r="G2663" s="345"/>
      <c r="H2663" s="447"/>
      <c r="I2663" s="411"/>
      <c r="J2663" s="15" t="s">
        <v>589</v>
      </c>
      <c r="K2663" s="15" t="s">
        <v>589</v>
      </c>
      <c r="L2663" s="408" t="str">
        <f t="shared" si="181"/>
        <v/>
      </c>
      <c r="M2663" s="459" t="str">
        <f t="shared" si="184"/>
        <v/>
      </c>
      <c r="N2663" s="344"/>
      <c r="O2663" s="344"/>
      <c r="P2663" s="82"/>
    </row>
    <row r="2664" spans="3:16" ht="14.25" customHeight="1" x14ac:dyDescent="0.15">
      <c r="C2664" s="362">
        <f t="shared" si="182"/>
        <v>2603</v>
      </c>
      <c r="D2664" s="47" t="str">
        <f t="shared" si="183"/>
        <v/>
      </c>
      <c r="E2664" s="526"/>
      <c r="F2664" s="447"/>
      <c r="G2664" s="345"/>
      <c r="H2664" s="447"/>
      <c r="I2664" s="411"/>
      <c r="J2664" s="15" t="s">
        <v>589</v>
      </c>
      <c r="K2664" s="15" t="s">
        <v>589</v>
      </c>
      <c r="L2664" s="408" t="str">
        <f t="shared" si="181"/>
        <v/>
      </c>
      <c r="M2664" s="459" t="str">
        <f t="shared" si="184"/>
        <v/>
      </c>
      <c r="N2664" s="344"/>
      <c r="O2664" s="344"/>
      <c r="P2664" s="82"/>
    </row>
    <row r="2665" spans="3:16" ht="14.25" customHeight="1" x14ac:dyDescent="0.15">
      <c r="C2665" s="362">
        <f t="shared" si="182"/>
        <v>2604</v>
      </c>
      <c r="D2665" s="47" t="str">
        <f t="shared" si="183"/>
        <v/>
      </c>
      <c r="E2665" s="526"/>
      <c r="F2665" s="447"/>
      <c r="G2665" s="345"/>
      <c r="H2665" s="447"/>
      <c r="I2665" s="411"/>
      <c r="J2665" s="15" t="s">
        <v>589</v>
      </c>
      <c r="K2665" s="15" t="s">
        <v>589</v>
      </c>
      <c r="L2665" s="408" t="str">
        <f t="shared" si="181"/>
        <v/>
      </c>
      <c r="M2665" s="459" t="str">
        <f t="shared" si="184"/>
        <v/>
      </c>
      <c r="N2665" s="344"/>
      <c r="O2665" s="344"/>
      <c r="P2665" s="82"/>
    </row>
    <row r="2666" spans="3:16" ht="14.25" customHeight="1" x14ac:dyDescent="0.15">
      <c r="C2666" s="362">
        <f t="shared" si="182"/>
        <v>2605</v>
      </c>
      <c r="D2666" s="47" t="str">
        <f t="shared" si="183"/>
        <v/>
      </c>
      <c r="E2666" s="526"/>
      <c r="F2666" s="447"/>
      <c r="G2666" s="345"/>
      <c r="H2666" s="447"/>
      <c r="I2666" s="411"/>
      <c r="J2666" s="15" t="s">
        <v>589</v>
      </c>
      <c r="K2666" s="15" t="s">
        <v>589</v>
      </c>
      <c r="L2666" s="408" t="str">
        <f t="shared" si="181"/>
        <v/>
      </c>
      <c r="M2666" s="459" t="str">
        <f t="shared" si="184"/>
        <v/>
      </c>
      <c r="N2666" s="344"/>
      <c r="O2666" s="344"/>
      <c r="P2666" s="82"/>
    </row>
    <row r="2667" spans="3:16" ht="14.25" customHeight="1" x14ac:dyDescent="0.15">
      <c r="C2667" s="362">
        <f t="shared" si="182"/>
        <v>2606</v>
      </c>
      <c r="D2667" s="47" t="str">
        <f t="shared" si="183"/>
        <v/>
      </c>
      <c r="E2667" s="526"/>
      <c r="F2667" s="447"/>
      <c r="G2667" s="345"/>
      <c r="H2667" s="447"/>
      <c r="I2667" s="411"/>
      <c r="J2667" s="15" t="s">
        <v>589</v>
      </c>
      <c r="K2667" s="15" t="s">
        <v>589</v>
      </c>
      <c r="L2667" s="408" t="str">
        <f t="shared" si="181"/>
        <v/>
      </c>
      <c r="M2667" s="459" t="str">
        <f t="shared" si="184"/>
        <v/>
      </c>
      <c r="N2667" s="344"/>
      <c r="O2667" s="344"/>
      <c r="P2667" s="82"/>
    </row>
    <row r="2668" spans="3:16" ht="14.25" customHeight="1" x14ac:dyDescent="0.15">
      <c r="C2668" s="362">
        <f t="shared" si="182"/>
        <v>2607</v>
      </c>
      <c r="D2668" s="47" t="str">
        <f t="shared" si="183"/>
        <v/>
      </c>
      <c r="E2668" s="526"/>
      <c r="F2668" s="447"/>
      <c r="G2668" s="345"/>
      <c r="H2668" s="447"/>
      <c r="I2668" s="411"/>
      <c r="J2668" s="15" t="s">
        <v>589</v>
      </c>
      <c r="K2668" s="15" t="s">
        <v>589</v>
      </c>
      <c r="L2668" s="408" t="str">
        <f t="shared" si="181"/>
        <v/>
      </c>
      <c r="M2668" s="459" t="str">
        <f t="shared" si="184"/>
        <v/>
      </c>
      <c r="N2668" s="344"/>
      <c r="O2668" s="344"/>
      <c r="P2668" s="82"/>
    </row>
    <row r="2669" spans="3:16" ht="14.25" customHeight="1" x14ac:dyDescent="0.15">
      <c r="C2669" s="362">
        <f t="shared" si="182"/>
        <v>2608</v>
      </c>
      <c r="D2669" s="47" t="str">
        <f t="shared" si="183"/>
        <v/>
      </c>
      <c r="E2669" s="526"/>
      <c r="F2669" s="447"/>
      <c r="G2669" s="345"/>
      <c r="H2669" s="447"/>
      <c r="I2669" s="411"/>
      <c r="J2669" s="15" t="s">
        <v>589</v>
      </c>
      <c r="K2669" s="15" t="s">
        <v>589</v>
      </c>
      <c r="L2669" s="408" t="str">
        <f t="shared" si="181"/>
        <v/>
      </c>
      <c r="M2669" s="459" t="str">
        <f t="shared" si="184"/>
        <v/>
      </c>
      <c r="N2669" s="344"/>
      <c r="O2669" s="344"/>
      <c r="P2669" s="82"/>
    </row>
    <row r="2670" spans="3:16" ht="14.25" customHeight="1" x14ac:dyDescent="0.15">
      <c r="C2670" s="362">
        <f t="shared" si="182"/>
        <v>2609</v>
      </c>
      <c r="D2670" s="47" t="str">
        <f t="shared" si="183"/>
        <v/>
      </c>
      <c r="E2670" s="526"/>
      <c r="F2670" s="447"/>
      <c r="G2670" s="345"/>
      <c r="H2670" s="447"/>
      <c r="I2670" s="411"/>
      <c r="J2670" s="15" t="s">
        <v>589</v>
      </c>
      <c r="K2670" s="15" t="s">
        <v>589</v>
      </c>
      <c r="L2670" s="408" t="str">
        <f t="shared" si="181"/>
        <v/>
      </c>
      <c r="M2670" s="459" t="str">
        <f t="shared" si="184"/>
        <v/>
      </c>
      <c r="N2670" s="344"/>
      <c r="O2670" s="344"/>
      <c r="P2670" s="82"/>
    </row>
    <row r="2671" spans="3:16" ht="14.25" customHeight="1" x14ac:dyDescent="0.15">
      <c r="C2671" s="362">
        <f t="shared" si="182"/>
        <v>2610</v>
      </c>
      <c r="D2671" s="47" t="str">
        <f t="shared" si="183"/>
        <v/>
      </c>
      <c r="E2671" s="526"/>
      <c r="F2671" s="447"/>
      <c r="G2671" s="345"/>
      <c r="H2671" s="447"/>
      <c r="I2671" s="411"/>
      <c r="J2671" s="15" t="s">
        <v>589</v>
      </c>
      <c r="K2671" s="15" t="s">
        <v>589</v>
      </c>
      <c r="L2671" s="408" t="str">
        <f t="shared" si="181"/>
        <v/>
      </c>
      <c r="M2671" s="459" t="str">
        <f t="shared" si="184"/>
        <v/>
      </c>
      <c r="N2671" s="344"/>
      <c r="O2671" s="344"/>
      <c r="P2671" s="82"/>
    </row>
    <row r="2672" spans="3:16" ht="14.25" customHeight="1" x14ac:dyDescent="0.15">
      <c r="C2672" s="362">
        <f t="shared" si="182"/>
        <v>2611</v>
      </c>
      <c r="D2672" s="47" t="str">
        <f t="shared" si="183"/>
        <v/>
      </c>
      <c r="E2672" s="526"/>
      <c r="F2672" s="447"/>
      <c r="G2672" s="345"/>
      <c r="H2672" s="447"/>
      <c r="I2672" s="411"/>
      <c r="J2672" s="15" t="s">
        <v>589</v>
      </c>
      <c r="K2672" s="15" t="s">
        <v>589</v>
      </c>
      <c r="L2672" s="408" t="str">
        <f t="shared" si="181"/>
        <v/>
      </c>
      <c r="M2672" s="459" t="str">
        <f t="shared" si="184"/>
        <v/>
      </c>
      <c r="N2672" s="344"/>
      <c r="O2672" s="344"/>
      <c r="P2672" s="82"/>
    </row>
    <row r="2673" spans="3:16" ht="14.25" customHeight="1" x14ac:dyDescent="0.15">
      <c r="C2673" s="362">
        <f t="shared" si="182"/>
        <v>2612</v>
      </c>
      <c r="D2673" s="47" t="str">
        <f t="shared" si="183"/>
        <v/>
      </c>
      <c r="E2673" s="526"/>
      <c r="F2673" s="447"/>
      <c r="G2673" s="345"/>
      <c r="H2673" s="447"/>
      <c r="I2673" s="411"/>
      <c r="J2673" s="15" t="s">
        <v>589</v>
      </c>
      <c r="K2673" s="15" t="s">
        <v>589</v>
      </c>
      <c r="L2673" s="408" t="str">
        <f t="shared" si="181"/>
        <v/>
      </c>
      <c r="M2673" s="459" t="str">
        <f t="shared" si="184"/>
        <v/>
      </c>
      <c r="N2673" s="344"/>
      <c r="O2673" s="344"/>
      <c r="P2673" s="82"/>
    </row>
    <row r="2674" spans="3:16" ht="14.25" customHeight="1" x14ac:dyDescent="0.15">
      <c r="C2674" s="362">
        <f t="shared" si="182"/>
        <v>2613</v>
      </c>
      <c r="D2674" s="47" t="str">
        <f t="shared" si="183"/>
        <v/>
      </c>
      <c r="E2674" s="526"/>
      <c r="F2674" s="447"/>
      <c r="G2674" s="345"/>
      <c r="H2674" s="447"/>
      <c r="I2674" s="411"/>
      <c r="J2674" s="15" t="s">
        <v>589</v>
      </c>
      <c r="K2674" s="15" t="s">
        <v>589</v>
      </c>
      <c r="L2674" s="408" t="str">
        <f t="shared" si="181"/>
        <v/>
      </c>
      <c r="M2674" s="459" t="str">
        <f t="shared" si="184"/>
        <v/>
      </c>
      <c r="N2674" s="344"/>
      <c r="O2674" s="344"/>
      <c r="P2674" s="82"/>
    </row>
    <row r="2675" spans="3:16" ht="14.25" customHeight="1" x14ac:dyDescent="0.15">
      <c r="C2675" s="362">
        <f t="shared" si="182"/>
        <v>2614</v>
      </c>
      <c r="D2675" s="47" t="str">
        <f t="shared" si="183"/>
        <v/>
      </c>
      <c r="E2675" s="526"/>
      <c r="F2675" s="447"/>
      <c r="G2675" s="345"/>
      <c r="H2675" s="447"/>
      <c r="I2675" s="411"/>
      <c r="J2675" s="15" t="s">
        <v>589</v>
      </c>
      <c r="K2675" s="15" t="s">
        <v>589</v>
      </c>
      <c r="L2675" s="408" t="str">
        <f t="shared" si="181"/>
        <v/>
      </c>
      <c r="M2675" s="459" t="str">
        <f t="shared" si="184"/>
        <v/>
      </c>
      <c r="N2675" s="344"/>
      <c r="O2675" s="344"/>
      <c r="P2675" s="82"/>
    </row>
    <row r="2676" spans="3:16" ht="14.25" customHeight="1" x14ac:dyDescent="0.15">
      <c r="C2676" s="362">
        <f t="shared" si="182"/>
        <v>2615</v>
      </c>
      <c r="D2676" s="47" t="str">
        <f t="shared" si="183"/>
        <v/>
      </c>
      <c r="E2676" s="526"/>
      <c r="F2676" s="447"/>
      <c r="G2676" s="345"/>
      <c r="H2676" s="447"/>
      <c r="I2676" s="411"/>
      <c r="J2676" s="15" t="s">
        <v>589</v>
      </c>
      <c r="K2676" s="15" t="s">
        <v>589</v>
      </c>
      <c r="L2676" s="408" t="str">
        <f t="shared" si="181"/>
        <v/>
      </c>
      <c r="M2676" s="459" t="str">
        <f t="shared" si="184"/>
        <v/>
      </c>
      <c r="N2676" s="344"/>
      <c r="O2676" s="344"/>
      <c r="P2676" s="82"/>
    </row>
    <row r="2677" spans="3:16" ht="14.25" customHeight="1" x14ac:dyDescent="0.15">
      <c r="C2677" s="362">
        <f t="shared" si="182"/>
        <v>2616</v>
      </c>
      <c r="D2677" s="47" t="str">
        <f t="shared" si="183"/>
        <v/>
      </c>
      <c r="E2677" s="526"/>
      <c r="F2677" s="447"/>
      <c r="G2677" s="345"/>
      <c r="H2677" s="447"/>
      <c r="I2677" s="411"/>
      <c r="J2677" s="15" t="s">
        <v>589</v>
      </c>
      <c r="K2677" s="15" t="s">
        <v>589</v>
      </c>
      <c r="L2677" s="408" t="str">
        <f t="shared" si="181"/>
        <v/>
      </c>
      <c r="M2677" s="459" t="str">
        <f t="shared" si="184"/>
        <v/>
      </c>
      <c r="N2677" s="344"/>
      <c r="O2677" s="344"/>
      <c r="P2677" s="82"/>
    </row>
    <row r="2678" spans="3:16" ht="14.25" customHeight="1" x14ac:dyDescent="0.15">
      <c r="C2678" s="362">
        <f t="shared" si="182"/>
        <v>2617</v>
      </c>
      <c r="D2678" s="47" t="str">
        <f t="shared" si="183"/>
        <v/>
      </c>
      <c r="E2678" s="526"/>
      <c r="F2678" s="447"/>
      <c r="G2678" s="345"/>
      <c r="H2678" s="447"/>
      <c r="I2678" s="411"/>
      <c r="J2678" s="15" t="s">
        <v>589</v>
      </c>
      <c r="K2678" s="15" t="s">
        <v>589</v>
      </c>
      <c r="L2678" s="408" t="str">
        <f t="shared" ref="L2678:L2728" si="185">IF(K2678="","",J2678*K2678)</f>
        <v/>
      </c>
      <c r="M2678" s="459" t="str">
        <f t="shared" si="184"/>
        <v/>
      </c>
      <c r="N2678" s="344"/>
      <c r="O2678" s="344"/>
      <c r="P2678" s="82"/>
    </row>
    <row r="2679" spans="3:16" ht="14.25" customHeight="1" x14ac:dyDescent="0.15">
      <c r="C2679" s="362">
        <f t="shared" si="182"/>
        <v>2618</v>
      </c>
      <c r="D2679" s="47" t="str">
        <f t="shared" si="183"/>
        <v/>
      </c>
      <c r="E2679" s="526"/>
      <c r="F2679" s="447"/>
      <c r="G2679" s="345"/>
      <c r="H2679" s="447"/>
      <c r="I2679" s="411"/>
      <c r="J2679" s="15" t="s">
        <v>589</v>
      </c>
      <c r="K2679" s="15" t="s">
        <v>589</v>
      </c>
      <c r="L2679" s="408" t="str">
        <f t="shared" si="185"/>
        <v/>
      </c>
      <c r="M2679" s="459" t="str">
        <f t="shared" si="184"/>
        <v/>
      </c>
      <c r="N2679" s="344"/>
      <c r="O2679" s="344"/>
      <c r="P2679" s="82"/>
    </row>
    <row r="2680" spans="3:16" ht="14.25" customHeight="1" x14ac:dyDescent="0.15">
      <c r="C2680" s="362">
        <f t="shared" si="182"/>
        <v>2619</v>
      </c>
      <c r="D2680" s="47" t="str">
        <f t="shared" si="183"/>
        <v/>
      </c>
      <c r="E2680" s="526"/>
      <c r="F2680" s="447"/>
      <c r="G2680" s="345"/>
      <c r="H2680" s="447"/>
      <c r="I2680" s="411"/>
      <c r="J2680" s="15" t="s">
        <v>589</v>
      </c>
      <c r="K2680" s="15" t="s">
        <v>589</v>
      </c>
      <c r="L2680" s="408" t="str">
        <f t="shared" si="185"/>
        <v/>
      </c>
      <c r="M2680" s="459" t="str">
        <f t="shared" si="184"/>
        <v/>
      </c>
      <c r="N2680" s="344"/>
      <c r="O2680" s="344"/>
      <c r="P2680" s="82"/>
    </row>
    <row r="2681" spans="3:16" ht="14.25" customHeight="1" x14ac:dyDescent="0.15">
      <c r="C2681" s="362">
        <f t="shared" si="182"/>
        <v>2620</v>
      </c>
      <c r="D2681" s="47" t="str">
        <f t="shared" si="183"/>
        <v/>
      </c>
      <c r="E2681" s="526"/>
      <c r="F2681" s="447"/>
      <c r="G2681" s="345"/>
      <c r="H2681" s="447"/>
      <c r="I2681" s="411"/>
      <c r="J2681" s="15" t="s">
        <v>589</v>
      </c>
      <c r="K2681" s="15" t="s">
        <v>589</v>
      </c>
      <c r="L2681" s="408" t="str">
        <f t="shared" si="185"/>
        <v/>
      </c>
      <c r="M2681" s="459" t="str">
        <f t="shared" si="184"/>
        <v/>
      </c>
      <c r="N2681" s="344"/>
      <c r="O2681" s="344"/>
      <c r="P2681" s="82"/>
    </row>
    <row r="2682" spans="3:16" ht="14.25" customHeight="1" x14ac:dyDescent="0.15">
      <c r="C2682" s="362">
        <f t="shared" si="182"/>
        <v>2621</v>
      </c>
      <c r="D2682" s="47" t="str">
        <f t="shared" si="183"/>
        <v/>
      </c>
      <c r="E2682" s="526"/>
      <c r="F2682" s="447"/>
      <c r="G2682" s="345"/>
      <c r="H2682" s="447"/>
      <c r="I2682" s="411"/>
      <c r="J2682" s="15" t="s">
        <v>589</v>
      </c>
      <c r="K2682" s="15" t="s">
        <v>589</v>
      </c>
      <c r="L2682" s="408" t="str">
        <f t="shared" si="185"/>
        <v/>
      </c>
      <c r="M2682" s="459" t="str">
        <f t="shared" si="184"/>
        <v/>
      </c>
      <c r="N2682" s="344"/>
      <c r="O2682" s="344"/>
      <c r="P2682" s="82"/>
    </row>
    <row r="2683" spans="3:16" ht="14.25" customHeight="1" x14ac:dyDescent="0.15">
      <c r="C2683" s="362">
        <f t="shared" si="182"/>
        <v>2622</v>
      </c>
      <c r="D2683" s="47" t="str">
        <f t="shared" si="183"/>
        <v/>
      </c>
      <c r="E2683" s="526"/>
      <c r="F2683" s="447"/>
      <c r="G2683" s="345"/>
      <c r="H2683" s="447"/>
      <c r="I2683" s="411"/>
      <c r="J2683" s="15" t="s">
        <v>589</v>
      </c>
      <c r="K2683" s="15" t="s">
        <v>589</v>
      </c>
      <c r="L2683" s="408" t="str">
        <f t="shared" si="185"/>
        <v/>
      </c>
      <c r="M2683" s="459" t="str">
        <f t="shared" si="184"/>
        <v/>
      </c>
      <c r="N2683" s="344"/>
      <c r="O2683" s="344"/>
      <c r="P2683" s="82"/>
    </row>
    <row r="2684" spans="3:16" ht="14.25" customHeight="1" x14ac:dyDescent="0.15">
      <c r="C2684" s="362">
        <f t="shared" si="182"/>
        <v>2623</v>
      </c>
      <c r="D2684" s="47" t="str">
        <f t="shared" si="183"/>
        <v/>
      </c>
      <c r="E2684" s="526"/>
      <c r="F2684" s="447"/>
      <c r="G2684" s="345"/>
      <c r="H2684" s="447"/>
      <c r="I2684" s="411"/>
      <c r="J2684" s="15" t="s">
        <v>589</v>
      </c>
      <c r="K2684" s="15" t="s">
        <v>589</v>
      </c>
      <c r="L2684" s="408" t="str">
        <f t="shared" si="185"/>
        <v/>
      </c>
      <c r="M2684" s="459" t="str">
        <f t="shared" si="184"/>
        <v/>
      </c>
      <c r="N2684" s="344"/>
      <c r="O2684" s="344"/>
      <c r="P2684" s="82"/>
    </row>
    <row r="2685" spans="3:16" ht="14.25" customHeight="1" x14ac:dyDescent="0.15">
      <c r="C2685" s="362">
        <f t="shared" si="182"/>
        <v>2624</v>
      </c>
      <c r="D2685" s="47" t="str">
        <f t="shared" si="183"/>
        <v/>
      </c>
      <c r="E2685" s="526"/>
      <c r="F2685" s="447"/>
      <c r="G2685" s="345"/>
      <c r="H2685" s="447"/>
      <c r="I2685" s="411"/>
      <c r="J2685" s="15" t="s">
        <v>589</v>
      </c>
      <c r="K2685" s="15" t="s">
        <v>589</v>
      </c>
      <c r="L2685" s="408" t="str">
        <f t="shared" si="185"/>
        <v/>
      </c>
      <c r="M2685" s="459" t="str">
        <f t="shared" si="184"/>
        <v/>
      </c>
      <c r="N2685" s="344"/>
      <c r="O2685" s="344"/>
      <c r="P2685" s="82"/>
    </row>
    <row r="2686" spans="3:16" ht="14.25" customHeight="1" x14ac:dyDescent="0.15">
      <c r="C2686" s="362">
        <f t="shared" si="182"/>
        <v>2625</v>
      </c>
      <c r="D2686" s="47" t="str">
        <f t="shared" si="183"/>
        <v/>
      </c>
      <c r="E2686" s="526"/>
      <c r="F2686" s="447"/>
      <c r="G2686" s="345"/>
      <c r="H2686" s="447"/>
      <c r="I2686" s="411"/>
      <c r="J2686" s="15" t="s">
        <v>589</v>
      </c>
      <c r="K2686" s="15" t="s">
        <v>589</v>
      </c>
      <c r="L2686" s="408" t="str">
        <f t="shared" si="185"/>
        <v/>
      </c>
      <c r="M2686" s="459" t="str">
        <f t="shared" si="184"/>
        <v/>
      </c>
      <c r="N2686" s="344"/>
      <c r="O2686" s="344"/>
      <c r="P2686" s="82"/>
    </row>
    <row r="2687" spans="3:16" ht="14.25" customHeight="1" x14ac:dyDescent="0.15">
      <c r="C2687" s="362">
        <f t="shared" ref="C2687:C2750" si="186">C2686+1</f>
        <v>2626</v>
      </c>
      <c r="D2687" s="47" t="str">
        <f t="shared" si="183"/>
        <v/>
      </c>
      <c r="E2687" s="526"/>
      <c r="F2687" s="447"/>
      <c r="G2687" s="345"/>
      <c r="H2687" s="447"/>
      <c r="I2687" s="411"/>
      <c r="J2687" s="15" t="s">
        <v>589</v>
      </c>
      <c r="K2687" s="15" t="s">
        <v>589</v>
      </c>
      <c r="L2687" s="408" t="str">
        <f t="shared" si="185"/>
        <v/>
      </c>
      <c r="M2687" s="459" t="str">
        <f t="shared" si="184"/>
        <v/>
      </c>
      <c r="N2687" s="344"/>
      <c r="O2687" s="344"/>
      <c r="P2687" s="82"/>
    </row>
    <row r="2688" spans="3:16" ht="14.25" customHeight="1" x14ac:dyDescent="0.15">
      <c r="C2688" s="362">
        <f t="shared" si="186"/>
        <v>2627</v>
      </c>
      <c r="D2688" s="47" t="str">
        <f t="shared" si="183"/>
        <v/>
      </c>
      <c r="E2688" s="526"/>
      <c r="F2688" s="447"/>
      <c r="G2688" s="345"/>
      <c r="H2688" s="447"/>
      <c r="I2688" s="411"/>
      <c r="J2688" s="15" t="s">
        <v>589</v>
      </c>
      <c r="K2688" s="15" t="s">
        <v>589</v>
      </c>
      <c r="L2688" s="408" t="str">
        <f t="shared" si="185"/>
        <v/>
      </c>
      <c r="M2688" s="459" t="str">
        <f t="shared" si="184"/>
        <v/>
      </c>
      <c r="N2688" s="344"/>
      <c r="O2688" s="344"/>
      <c r="P2688" s="82"/>
    </row>
    <row r="2689" spans="3:16" ht="14.25" customHeight="1" x14ac:dyDescent="0.15">
      <c r="C2689" s="362">
        <f t="shared" si="186"/>
        <v>2628</v>
      </c>
      <c r="D2689" s="47" t="str">
        <f t="shared" si="183"/>
        <v/>
      </c>
      <c r="E2689" s="526"/>
      <c r="F2689" s="447"/>
      <c r="G2689" s="345"/>
      <c r="H2689" s="447"/>
      <c r="I2689" s="411"/>
      <c r="J2689" s="15" t="s">
        <v>589</v>
      </c>
      <c r="K2689" s="15" t="s">
        <v>589</v>
      </c>
      <c r="L2689" s="408" t="str">
        <f t="shared" si="185"/>
        <v/>
      </c>
      <c r="M2689" s="459" t="str">
        <f t="shared" si="184"/>
        <v/>
      </c>
      <c r="N2689" s="344"/>
      <c r="O2689" s="344"/>
      <c r="P2689" s="82"/>
    </row>
    <row r="2690" spans="3:16" ht="14.25" customHeight="1" x14ac:dyDescent="0.15">
      <c r="C2690" s="362">
        <f t="shared" si="186"/>
        <v>2629</v>
      </c>
      <c r="D2690" s="47" t="str">
        <f t="shared" si="183"/>
        <v/>
      </c>
      <c r="E2690" s="526"/>
      <c r="F2690" s="447"/>
      <c r="G2690" s="345"/>
      <c r="H2690" s="447"/>
      <c r="I2690" s="411"/>
      <c r="J2690" s="15" t="s">
        <v>589</v>
      </c>
      <c r="K2690" s="15" t="s">
        <v>589</v>
      </c>
      <c r="L2690" s="408" t="str">
        <f t="shared" si="185"/>
        <v/>
      </c>
      <c r="M2690" s="459" t="str">
        <f t="shared" si="184"/>
        <v/>
      </c>
      <c r="N2690" s="344"/>
      <c r="O2690" s="344"/>
      <c r="P2690" s="82"/>
    </row>
    <row r="2691" spans="3:16" ht="14.25" customHeight="1" x14ac:dyDescent="0.15">
      <c r="C2691" s="362">
        <f t="shared" si="186"/>
        <v>2630</v>
      </c>
      <c r="D2691" s="47" t="str">
        <f t="shared" si="183"/>
        <v/>
      </c>
      <c r="E2691" s="526"/>
      <c r="F2691" s="447"/>
      <c r="G2691" s="345"/>
      <c r="H2691" s="447"/>
      <c r="I2691" s="411"/>
      <c r="J2691" s="15" t="s">
        <v>589</v>
      </c>
      <c r="K2691" s="15" t="s">
        <v>589</v>
      </c>
      <c r="L2691" s="408" t="str">
        <f t="shared" si="185"/>
        <v/>
      </c>
      <c r="M2691" s="459" t="str">
        <f t="shared" si="184"/>
        <v/>
      </c>
      <c r="N2691" s="344"/>
      <c r="O2691" s="344"/>
      <c r="P2691" s="82"/>
    </row>
    <row r="2692" spans="3:16" ht="14.25" customHeight="1" x14ac:dyDescent="0.15">
      <c r="C2692" s="362">
        <f t="shared" si="186"/>
        <v>2631</v>
      </c>
      <c r="D2692" s="47" t="str">
        <f t="shared" ref="D2692:D2755" si="187">IF(E2692="","",IF(E2692&lt;=$W$2,"○",""))</f>
        <v/>
      </c>
      <c r="E2692" s="526"/>
      <c r="F2692" s="447"/>
      <c r="G2692" s="345"/>
      <c r="H2692" s="447"/>
      <c r="I2692" s="411"/>
      <c r="J2692" s="15" t="s">
        <v>589</v>
      </c>
      <c r="K2692" s="15" t="s">
        <v>589</v>
      </c>
      <c r="L2692" s="408" t="str">
        <f t="shared" si="185"/>
        <v/>
      </c>
      <c r="M2692" s="459" t="str">
        <f t="shared" ref="M2692:M2755" si="188">IF(I2692="","",IF(HLOOKUP(I2692,$U$5:$AI$7,2,FALSE)&gt;=0.8,"○",""))</f>
        <v/>
      </c>
      <c r="N2692" s="344"/>
      <c r="O2692" s="344"/>
      <c r="P2692" s="82"/>
    </row>
    <row r="2693" spans="3:16" ht="14.25" customHeight="1" x14ac:dyDescent="0.15">
      <c r="C2693" s="362">
        <f t="shared" si="186"/>
        <v>2632</v>
      </c>
      <c r="D2693" s="47" t="str">
        <f t="shared" si="187"/>
        <v/>
      </c>
      <c r="E2693" s="526"/>
      <c r="F2693" s="447"/>
      <c r="G2693" s="345"/>
      <c r="H2693" s="447"/>
      <c r="I2693" s="411"/>
      <c r="J2693" s="15" t="s">
        <v>589</v>
      </c>
      <c r="K2693" s="15" t="s">
        <v>589</v>
      </c>
      <c r="L2693" s="408" t="str">
        <f t="shared" si="185"/>
        <v/>
      </c>
      <c r="M2693" s="459" t="str">
        <f t="shared" si="188"/>
        <v/>
      </c>
      <c r="N2693" s="344"/>
      <c r="O2693" s="344"/>
      <c r="P2693" s="82"/>
    </row>
    <row r="2694" spans="3:16" ht="14.25" customHeight="1" x14ac:dyDescent="0.15">
      <c r="C2694" s="362">
        <f t="shared" si="186"/>
        <v>2633</v>
      </c>
      <c r="D2694" s="47" t="str">
        <f t="shared" si="187"/>
        <v/>
      </c>
      <c r="E2694" s="526"/>
      <c r="F2694" s="447"/>
      <c r="G2694" s="345"/>
      <c r="H2694" s="447"/>
      <c r="I2694" s="411"/>
      <c r="J2694" s="15" t="s">
        <v>589</v>
      </c>
      <c r="K2694" s="15" t="s">
        <v>589</v>
      </c>
      <c r="L2694" s="408" t="str">
        <f t="shared" si="185"/>
        <v/>
      </c>
      <c r="M2694" s="459" t="str">
        <f t="shared" si="188"/>
        <v/>
      </c>
      <c r="N2694" s="344"/>
      <c r="O2694" s="344"/>
      <c r="P2694" s="82"/>
    </row>
    <row r="2695" spans="3:16" ht="14.25" customHeight="1" x14ac:dyDescent="0.15">
      <c r="C2695" s="362">
        <f t="shared" si="186"/>
        <v>2634</v>
      </c>
      <c r="D2695" s="47" t="str">
        <f t="shared" si="187"/>
        <v/>
      </c>
      <c r="E2695" s="526"/>
      <c r="F2695" s="447"/>
      <c r="G2695" s="345"/>
      <c r="H2695" s="447"/>
      <c r="I2695" s="411"/>
      <c r="J2695" s="15" t="s">
        <v>589</v>
      </c>
      <c r="K2695" s="15" t="s">
        <v>589</v>
      </c>
      <c r="L2695" s="408" t="str">
        <f t="shared" si="185"/>
        <v/>
      </c>
      <c r="M2695" s="459" t="str">
        <f t="shared" si="188"/>
        <v/>
      </c>
      <c r="N2695" s="344"/>
      <c r="O2695" s="344"/>
      <c r="P2695" s="82"/>
    </row>
    <row r="2696" spans="3:16" ht="14.25" customHeight="1" x14ac:dyDescent="0.15">
      <c r="C2696" s="362">
        <f t="shared" si="186"/>
        <v>2635</v>
      </c>
      <c r="D2696" s="47" t="str">
        <f t="shared" si="187"/>
        <v/>
      </c>
      <c r="E2696" s="526"/>
      <c r="F2696" s="447"/>
      <c r="G2696" s="345"/>
      <c r="H2696" s="447"/>
      <c r="I2696" s="411"/>
      <c r="J2696" s="15" t="s">
        <v>589</v>
      </c>
      <c r="K2696" s="15" t="s">
        <v>589</v>
      </c>
      <c r="L2696" s="408" t="str">
        <f t="shared" si="185"/>
        <v/>
      </c>
      <c r="M2696" s="459" t="str">
        <f t="shared" si="188"/>
        <v/>
      </c>
      <c r="N2696" s="344"/>
      <c r="O2696" s="344"/>
      <c r="P2696" s="82"/>
    </row>
    <row r="2697" spans="3:16" ht="14.25" customHeight="1" x14ac:dyDescent="0.15">
      <c r="C2697" s="362">
        <f t="shared" si="186"/>
        <v>2636</v>
      </c>
      <c r="D2697" s="47" t="str">
        <f t="shared" si="187"/>
        <v/>
      </c>
      <c r="E2697" s="526"/>
      <c r="F2697" s="447"/>
      <c r="G2697" s="345"/>
      <c r="H2697" s="447"/>
      <c r="I2697" s="411"/>
      <c r="J2697" s="15" t="s">
        <v>589</v>
      </c>
      <c r="K2697" s="15" t="s">
        <v>589</v>
      </c>
      <c r="L2697" s="408" t="str">
        <f t="shared" si="185"/>
        <v/>
      </c>
      <c r="M2697" s="459" t="str">
        <f t="shared" si="188"/>
        <v/>
      </c>
      <c r="N2697" s="344"/>
      <c r="O2697" s="344"/>
      <c r="P2697" s="82"/>
    </row>
    <row r="2698" spans="3:16" ht="14.25" customHeight="1" x14ac:dyDescent="0.15">
      <c r="C2698" s="362">
        <f t="shared" si="186"/>
        <v>2637</v>
      </c>
      <c r="D2698" s="47" t="str">
        <f t="shared" si="187"/>
        <v/>
      </c>
      <c r="E2698" s="526"/>
      <c r="F2698" s="447"/>
      <c r="G2698" s="345"/>
      <c r="H2698" s="447"/>
      <c r="I2698" s="411"/>
      <c r="J2698" s="15" t="s">
        <v>589</v>
      </c>
      <c r="K2698" s="15" t="s">
        <v>589</v>
      </c>
      <c r="L2698" s="408" t="str">
        <f t="shared" si="185"/>
        <v/>
      </c>
      <c r="M2698" s="459" t="str">
        <f t="shared" si="188"/>
        <v/>
      </c>
      <c r="N2698" s="344"/>
      <c r="O2698" s="344"/>
      <c r="P2698" s="82"/>
    </row>
    <row r="2699" spans="3:16" ht="14.25" customHeight="1" x14ac:dyDescent="0.15">
      <c r="C2699" s="362">
        <f t="shared" si="186"/>
        <v>2638</v>
      </c>
      <c r="D2699" s="47" t="str">
        <f t="shared" si="187"/>
        <v/>
      </c>
      <c r="E2699" s="526"/>
      <c r="F2699" s="447"/>
      <c r="G2699" s="345"/>
      <c r="H2699" s="447"/>
      <c r="I2699" s="411"/>
      <c r="J2699" s="15" t="s">
        <v>589</v>
      </c>
      <c r="K2699" s="15" t="s">
        <v>589</v>
      </c>
      <c r="L2699" s="408" t="str">
        <f t="shared" si="185"/>
        <v/>
      </c>
      <c r="M2699" s="459" t="str">
        <f t="shared" si="188"/>
        <v/>
      </c>
      <c r="N2699" s="344"/>
      <c r="O2699" s="344"/>
      <c r="P2699" s="82"/>
    </row>
    <row r="2700" spans="3:16" ht="14.25" customHeight="1" x14ac:dyDescent="0.15">
      <c r="C2700" s="362">
        <f t="shared" si="186"/>
        <v>2639</v>
      </c>
      <c r="D2700" s="47" t="str">
        <f t="shared" si="187"/>
        <v/>
      </c>
      <c r="E2700" s="526"/>
      <c r="F2700" s="447"/>
      <c r="G2700" s="345"/>
      <c r="H2700" s="447"/>
      <c r="I2700" s="411"/>
      <c r="J2700" s="15" t="s">
        <v>589</v>
      </c>
      <c r="K2700" s="15" t="s">
        <v>589</v>
      </c>
      <c r="L2700" s="408" t="str">
        <f t="shared" si="185"/>
        <v/>
      </c>
      <c r="M2700" s="459" t="str">
        <f t="shared" si="188"/>
        <v/>
      </c>
      <c r="N2700" s="344"/>
      <c r="O2700" s="344"/>
      <c r="P2700" s="82"/>
    </row>
    <row r="2701" spans="3:16" ht="14.25" customHeight="1" x14ac:dyDescent="0.15">
      <c r="C2701" s="362">
        <f t="shared" si="186"/>
        <v>2640</v>
      </c>
      <c r="D2701" s="47" t="str">
        <f t="shared" si="187"/>
        <v/>
      </c>
      <c r="E2701" s="526"/>
      <c r="F2701" s="447"/>
      <c r="G2701" s="345"/>
      <c r="H2701" s="447"/>
      <c r="I2701" s="411"/>
      <c r="J2701" s="15" t="s">
        <v>589</v>
      </c>
      <c r="K2701" s="15" t="s">
        <v>589</v>
      </c>
      <c r="L2701" s="408" t="str">
        <f t="shared" si="185"/>
        <v/>
      </c>
      <c r="M2701" s="459" t="str">
        <f t="shared" si="188"/>
        <v/>
      </c>
      <c r="N2701" s="344"/>
      <c r="O2701" s="344"/>
      <c r="P2701" s="82"/>
    </row>
    <row r="2702" spans="3:16" ht="14.25" customHeight="1" x14ac:dyDescent="0.15">
      <c r="C2702" s="362">
        <f t="shared" si="186"/>
        <v>2641</v>
      </c>
      <c r="D2702" s="47" t="str">
        <f t="shared" si="187"/>
        <v/>
      </c>
      <c r="E2702" s="526"/>
      <c r="F2702" s="447"/>
      <c r="G2702" s="345"/>
      <c r="H2702" s="447"/>
      <c r="I2702" s="411"/>
      <c r="J2702" s="15" t="s">
        <v>589</v>
      </c>
      <c r="K2702" s="15" t="s">
        <v>589</v>
      </c>
      <c r="L2702" s="408" t="str">
        <f t="shared" si="185"/>
        <v/>
      </c>
      <c r="M2702" s="459" t="str">
        <f t="shared" si="188"/>
        <v/>
      </c>
      <c r="N2702" s="344"/>
      <c r="O2702" s="344"/>
      <c r="P2702" s="82"/>
    </row>
    <row r="2703" spans="3:16" ht="14.25" customHeight="1" x14ac:dyDescent="0.15">
      <c r="C2703" s="362">
        <f t="shared" si="186"/>
        <v>2642</v>
      </c>
      <c r="D2703" s="47" t="str">
        <f t="shared" si="187"/>
        <v/>
      </c>
      <c r="E2703" s="526"/>
      <c r="F2703" s="447"/>
      <c r="G2703" s="345"/>
      <c r="H2703" s="447"/>
      <c r="I2703" s="411"/>
      <c r="J2703" s="15" t="s">
        <v>589</v>
      </c>
      <c r="K2703" s="15" t="s">
        <v>589</v>
      </c>
      <c r="L2703" s="408" t="str">
        <f t="shared" si="185"/>
        <v/>
      </c>
      <c r="M2703" s="459" t="str">
        <f t="shared" si="188"/>
        <v/>
      </c>
      <c r="N2703" s="344"/>
      <c r="O2703" s="344"/>
      <c r="P2703" s="82"/>
    </row>
    <row r="2704" spans="3:16" ht="14.25" customHeight="1" x14ac:dyDescent="0.15">
      <c r="C2704" s="362">
        <f t="shared" si="186"/>
        <v>2643</v>
      </c>
      <c r="D2704" s="47" t="str">
        <f t="shared" si="187"/>
        <v/>
      </c>
      <c r="E2704" s="526"/>
      <c r="F2704" s="447"/>
      <c r="G2704" s="345"/>
      <c r="H2704" s="447"/>
      <c r="I2704" s="411"/>
      <c r="J2704" s="15" t="s">
        <v>589</v>
      </c>
      <c r="K2704" s="15" t="s">
        <v>589</v>
      </c>
      <c r="L2704" s="408" t="str">
        <f t="shared" si="185"/>
        <v/>
      </c>
      <c r="M2704" s="459" t="str">
        <f t="shared" si="188"/>
        <v/>
      </c>
      <c r="N2704" s="344"/>
      <c r="O2704" s="344"/>
      <c r="P2704" s="82"/>
    </row>
    <row r="2705" spans="3:16" ht="14.25" customHeight="1" x14ac:dyDescent="0.15">
      <c r="C2705" s="362">
        <f t="shared" si="186"/>
        <v>2644</v>
      </c>
      <c r="D2705" s="47" t="str">
        <f t="shared" si="187"/>
        <v/>
      </c>
      <c r="E2705" s="526"/>
      <c r="F2705" s="447"/>
      <c r="G2705" s="345"/>
      <c r="H2705" s="447"/>
      <c r="I2705" s="411"/>
      <c r="J2705" s="15" t="s">
        <v>589</v>
      </c>
      <c r="K2705" s="15" t="s">
        <v>589</v>
      </c>
      <c r="L2705" s="408" t="str">
        <f t="shared" si="185"/>
        <v/>
      </c>
      <c r="M2705" s="459" t="str">
        <f t="shared" si="188"/>
        <v/>
      </c>
      <c r="N2705" s="344"/>
      <c r="O2705" s="344"/>
      <c r="P2705" s="82"/>
    </row>
    <row r="2706" spans="3:16" ht="14.25" customHeight="1" x14ac:dyDescent="0.15">
      <c r="C2706" s="362">
        <f t="shared" si="186"/>
        <v>2645</v>
      </c>
      <c r="D2706" s="47" t="str">
        <f t="shared" si="187"/>
        <v/>
      </c>
      <c r="E2706" s="526"/>
      <c r="F2706" s="447"/>
      <c r="G2706" s="345"/>
      <c r="H2706" s="447"/>
      <c r="I2706" s="411"/>
      <c r="J2706" s="15" t="s">
        <v>589</v>
      </c>
      <c r="K2706" s="15" t="s">
        <v>589</v>
      </c>
      <c r="L2706" s="408" t="str">
        <f t="shared" si="185"/>
        <v/>
      </c>
      <c r="M2706" s="459" t="str">
        <f t="shared" si="188"/>
        <v/>
      </c>
      <c r="N2706" s="344"/>
      <c r="O2706" s="344"/>
      <c r="P2706" s="82"/>
    </row>
    <row r="2707" spans="3:16" ht="14.25" customHeight="1" x14ac:dyDescent="0.15">
      <c r="C2707" s="362">
        <f t="shared" si="186"/>
        <v>2646</v>
      </c>
      <c r="D2707" s="47" t="str">
        <f t="shared" si="187"/>
        <v/>
      </c>
      <c r="E2707" s="526"/>
      <c r="F2707" s="447"/>
      <c r="G2707" s="345"/>
      <c r="H2707" s="447"/>
      <c r="I2707" s="411"/>
      <c r="J2707" s="15" t="s">
        <v>589</v>
      </c>
      <c r="K2707" s="15" t="s">
        <v>589</v>
      </c>
      <c r="L2707" s="408" t="str">
        <f t="shared" si="185"/>
        <v/>
      </c>
      <c r="M2707" s="459" t="str">
        <f t="shared" si="188"/>
        <v/>
      </c>
      <c r="N2707" s="344"/>
      <c r="O2707" s="344"/>
      <c r="P2707" s="82"/>
    </row>
    <row r="2708" spans="3:16" ht="14.25" customHeight="1" x14ac:dyDescent="0.15">
      <c r="C2708" s="362">
        <f t="shared" si="186"/>
        <v>2647</v>
      </c>
      <c r="D2708" s="47" t="str">
        <f t="shared" si="187"/>
        <v/>
      </c>
      <c r="E2708" s="526"/>
      <c r="F2708" s="447"/>
      <c r="G2708" s="345"/>
      <c r="H2708" s="447"/>
      <c r="I2708" s="411"/>
      <c r="J2708" s="15" t="s">
        <v>589</v>
      </c>
      <c r="K2708" s="15" t="s">
        <v>589</v>
      </c>
      <c r="L2708" s="408" t="str">
        <f t="shared" si="185"/>
        <v/>
      </c>
      <c r="M2708" s="459" t="str">
        <f t="shared" si="188"/>
        <v/>
      </c>
      <c r="N2708" s="344"/>
      <c r="O2708" s="344"/>
      <c r="P2708" s="82"/>
    </row>
    <row r="2709" spans="3:16" ht="14.25" customHeight="1" x14ac:dyDescent="0.15">
      <c r="C2709" s="362">
        <f t="shared" si="186"/>
        <v>2648</v>
      </c>
      <c r="D2709" s="47" t="str">
        <f t="shared" si="187"/>
        <v/>
      </c>
      <c r="E2709" s="526"/>
      <c r="F2709" s="447"/>
      <c r="G2709" s="345"/>
      <c r="H2709" s="447"/>
      <c r="I2709" s="411"/>
      <c r="J2709" s="15" t="s">
        <v>589</v>
      </c>
      <c r="K2709" s="15" t="s">
        <v>589</v>
      </c>
      <c r="L2709" s="408" t="str">
        <f t="shared" si="185"/>
        <v/>
      </c>
      <c r="M2709" s="459" t="str">
        <f t="shared" si="188"/>
        <v/>
      </c>
      <c r="N2709" s="344"/>
      <c r="O2709" s="344"/>
      <c r="P2709" s="82"/>
    </row>
    <row r="2710" spans="3:16" ht="14.25" customHeight="1" x14ac:dyDescent="0.15">
      <c r="C2710" s="362">
        <f t="shared" si="186"/>
        <v>2649</v>
      </c>
      <c r="D2710" s="47" t="str">
        <f t="shared" si="187"/>
        <v/>
      </c>
      <c r="E2710" s="526"/>
      <c r="F2710" s="447"/>
      <c r="G2710" s="345"/>
      <c r="H2710" s="447"/>
      <c r="I2710" s="411"/>
      <c r="J2710" s="15" t="s">
        <v>589</v>
      </c>
      <c r="K2710" s="15" t="s">
        <v>589</v>
      </c>
      <c r="L2710" s="408" t="str">
        <f t="shared" si="185"/>
        <v/>
      </c>
      <c r="M2710" s="459" t="str">
        <f t="shared" si="188"/>
        <v/>
      </c>
      <c r="N2710" s="344"/>
      <c r="O2710" s="344"/>
      <c r="P2710" s="82"/>
    </row>
    <row r="2711" spans="3:16" ht="14.25" customHeight="1" x14ac:dyDescent="0.15">
      <c r="C2711" s="362">
        <f t="shared" si="186"/>
        <v>2650</v>
      </c>
      <c r="D2711" s="47" t="str">
        <f t="shared" si="187"/>
        <v/>
      </c>
      <c r="E2711" s="526"/>
      <c r="F2711" s="447"/>
      <c r="G2711" s="345"/>
      <c r="H2711" s="447"/>
      <c r="I2711" s="411"/>
      <c r="J2711" s="15" t="s">
        <v>589</v>
      </c>
      <c r="K2711" s="15" t="s">
        <v>589</v>
      </c>
      <c r="L2711" s="408" t="str">
        <f t="shared" si="185"/>
        <v/>
      </c>
      <c r="M2711" s="459" t="str">
        <f t="shared" si="188"/>
        <v/>
      </c>
      <c r="N2711" s="344"/>
      <c r="O2711" s="344"/>
      <c r="P2711" s="82"/>
    </row>
    <row r="2712" spans="3:16" ht="14.25" customHeight="1" x14ac:dyDescent="0.15">
      <c r="C2712" s="362">
        <f t="shared" si="186"/>
        <v>2651</v>
      </c>
      <c r="D2712" s="47" t="str">
        <f t="shared" si="187"/>
        <v/>
      </c>
      <c r="E2712" s="526"/>
      <c r="F2712" s="447"/>
      <c r="G2712" s="345"/>
      <c r="H2712" s="447"/>
      <c r="I2712" s="411"/>
      <c r="J2712" s="15" t="s">
        <v>589</v>
      </c>
      <c r="K2712" s="15" t="s">
        <v>589</v>
      </c>
      <c r="L2712" s="408" t="str">
        <f t="shared" si="185"/>
        <v/>
      </c>
      <c r="M2712" s="459" t="str">
        <f t="shared" si="188"/>
        <v/>
      </c>
      <c r="N2712" s="344"/>
      <c r="O2712" s="344"/>
      <c r="P2712" s="82"/>
    </row>
    <row r="2713" spans="3:16" ht="14.25" customHeight="1" x14ac:dyDescent="0.15">
      <c r="C2713" s="362">
        <f t="shared" si="186"/>
        <v>2652</v>
      </c>
      <c r="D2713" s="47" t="str">
        <f t="shared" si="187"/>
        <v/>
      </c>
      <c r="E2713" s="526"/>
      <c r="F2713" s="447"/>
      <c r="G2713" s="345"/>
      <c r="H2713" s="447"/>
      <c r="I2713" s="411"/>
      <c r="J2713" s="15" t="s">
        <v>589</v>
      </c>
      <c r="K2713" s="15" t="s">
        <v>589</v>
      </c>
      <c r="L2713" s="408" t="str">
        <f t="shared" si="185"/>
        <v/>
      </c>
      <c r="M2713" s="459" t="str">
        <f t="shared" si="188"/>
        <v/>
      </c>
      <c r="N2713" s="344"/>
      <c r="O2713" s="344"/>
      <c r="P2713" s="82"/>
    </row>
    <row r="2714" spans="3:16" ht="14.25" customHeight="1" x14ac:dyDescent="0.15">
      <c r="C2714" s="362">
        <f t="shared" si="186"/>
        <v>2653</v>
      </c>
      <c r="D2714" s="47" t="str">
        <f t="shared" si="187"/>
        <v/>
      </c>
      <c r="E2714" s="526"/>
      <c r="F2714" s="447"/>
      <c r="G2714" s="345"/>
      <c r="H2714" s="447"/>
      <c r="I2714" s="411"/>
      <c r="J2714" s="15" t="s">
        <v>589</v>
      </c>
      <c r="K2714" s="15" t="s">
        <v>589</v>
      </c>
      <c r="L2714" s="408" t="str">
        <f t="shared" si="185"/>
        <v/>
      </c>
      <c r="M2714" s="459" t="str">
        <f t="shared" si="188"/>
        <v/>
      </c>
      <c r="N2714" s="344"/>
      <c r="O2714" s="344"/>
      <c r="P2714" s="82"/>
    </row>
    <row r="2715" spans="3:16" ht="14.25" customHeight="1" x14ac:dyDescent="0.15">
      <c r="C2715" s="362">
        <f t="shared" si="186"/>
        <v>2654</v>
      </c>
      <c r="D2715" s="47" t="str">
        <f t="shared" si="187"/>
        <v/>
      </c>
      <c r="E2715" s="526"/>
      <c r="F2715" s="447"/>
      <c r="G2715" s="345"/>
      <c r="H2715" s="447"/>
      <c r="I2715" s="411"/>
      <c r="J2715" s="15" t="s">
        <v>589</v>
      </c>
      <c r="K2715" s="15" t="s">
        <v>589</v>
      </c>
      <c r="L2715" s="408" t="str">
        <f t="shared" si="185"/>
        <v/>
      </c>
      <c r="M2715" s="459" t="str">
        <f t="shared" si="188"/>
        <v/>
      </c>
      <c r="N2715" s="344"/>
      <c r="O2715" s="344"/>
      <c r="P2715" s="82"/>
    </row>
    <row r="2716" spans="3:16" ht="14.25" customHeight="1" x14ac:dyDescent="0.15">
      <c r="C2716" s="362">
        <f t="shared" si="186"/>
        <v>2655</v>
      </c>
      <c r="D2716" s="47" t="str">
        <f t="shared" si="187"/>
        <v/>
      </c>
      <c r="E2716" s="526"/>
      <c r="F2716" s="447"/>
      <c r="G2716" s="345"/>
      <c r="H2716" s="447"/>
      <c r="I2716" s="411"/>
      <c r="J2716" s="15" t="s">
        <v>589</v>
      </c>
      <c r="K2716" s="15" t="s">
        <v>589</v>
      </c>
      <c r="L2716" s="408" t="str">
        <f t="shared" si="185"/>
        <v/>
      </c>
      <c r="M2716" s="459" t="str">
        <f t="shared" si="188"/>
        <v/>
      </c>
      <c r="N2716" s="344"/>
      <c r="O2716" s="344"/>
      <c r="P2716" s="82"/>
    </row>
    <row r="2717" spans="3:16" ht="14.25" customHeight="1" x14ac:dyDescent="0.15">
      <c r="C2717" s="362">
        <f t="shared" si="186"/>
        <v>2656</v>
      </c>
      <c r="D2717" s="47" t="str">
        <f t="shared" si="187"/>
        <v/>
      </c>
      <c r="E2717" s="526"/>
      <c r="F2717" s="447"/>
      <c r="G2717" s="345"/>
      <c r="H2717" s="447"/>
      <c r="I2717" s="411"/>
      <c r="J2717" s="15" t="s">
        <v>589</v>
      </c>
      <c r="K2717" s="15" t="s">
        <v>589</v>
      </c>
      <c r="L2717" s="408" t="str">
        <f t="shared" si="185"/>
        <v/>
      </c>
      <c r="M2717" s="459" t="str">
        <f t="shared" si="188"/>
        <v/>
      </c>
      <c r="N2717" s="344"/>
      <c r="O2717" s="344"/>
      <c r="P2717" s="82"/>
    </row>
    <row r="2718" spans="3:16" ht="14.25" customHeight="1" x14ac:dyDescent="0.15">
      <c r="C2718" s="362">
        <f t="shared" si="186"/>
        <v>2657</v>
      </c>
      <c r="D2718" s="47" t="str">
        <f t="shared" si="187"/>
        <v/>
      </c>
      <c r="E2718" s="526"/>
      <c r="F2718" s="447"/>
      <c r="G2718" s="345"/>
      <c r="H2718" s="447"/>
      <c r="I2718" s="411"/>
      <c r="J2718" s="15" t="s">
        <v>589</v>
      </c>
      <c r="K2718" s="15" t="s">
        <v>589</v>
      </c>
      <c r="L2718" s="408" t="str">
        <f t="shared" si="185"/>
        <v/>
      </c>
      <c r="M2718" s="459" t="str">
        <f t="shared" si="188"/>
        <v/>
      </c>
      <c r="N2718" s="344"/>
      <c r="O2718" s="344"/>
      <c r="P2718" s="82"/>
    </row>
    <row r="2719" spans="3:16" ht="14.25" customHeight="1" x14ac:dyDescent="0.15">
      <c r="C2719" s="362">
        <f t="shared" si="186"/>
        <v>2658</v>
      </c>
      <c r="D2719" s="47" t="str">
        <f t="shared" si="187"/>
        <v/>
      </c>
      <c r="E2719" s="526"/>
      <c r="F2719" s="447"/>
      <c r="G2719" s="345"/>
      <c r="H2719" s="447"/>
      <c r="I2719" s="411"/>
      <c r="J2719" s="15" t="s">
        <v>589</v>
      </c>
      <c r="K2719" s="15" t="s">
        <v>589</v>
      </c>
      <c r="L2719" s="408" t="str">
        <f t="shared" si="185"/>
        <v/>
      </c>
      <c r="M2719" s="459" t="str">
        <f t="shared" si="188"/>
        <v/>
      </c>
      <c r="N2719" s="344"/>
      <c r="O2719" s="344"/>
      <c r="P2719" s="82"/>
    </row>
    <row r="2720" spans="3:16" ht="14.25" customHeight="1" x14ac:dyDescent="0.15">
      <c r="C2720" s="362">
        <f t="shared" si="186"/>
        <v>2659</v>
      </c>
      <c r="D2720" s="47" t="str">
        <f t="shared" si="187"/>
        <v/>
      </c>
      <c r="E2720" s="526"/>
      <c r="F2720" s="447"/>
      <c r="G2720" s="345"/>
      <c r="H2720" s="447"/>
      <c r="I2720" s="411"/>
      <c r="J2720" s="15" t="s">
        <v>589</v>
      </c>
      <c r="K2720" s="15" t="s">
        <v>589</v>
      </c>
      <c r="L2720" s="408" t="str">
        <f t="shared" si="185"/>
        <v/>
      </c>
      <c r="M2720" s="459" t="str">
        <f t="shared" si="188"/>
        <v/>
      </c>
      <c r="N2720" s="344"/>
      <c r="O2720" s="344"/>
      <c r="P2720" s="82"/>
    </row>
    <row r="2721" spans="3:16" ht="14.25" customHeight="1" x14ac:dyDescent="0.15">
      <c r="C2721" s="362">
        <f t="shared" si="186"/>
        <v>2660</v>
      </c>
      <c r="D2721" s="47" t="str">
        <f t="shared" si="187"/>
        <v/>
      </c>
      <c r="E2721" s="526"/>
      <c r="F2721" s="447"/>
      <c r="G2721" s="345"/>
      <c r="H2721" s="447"/>
      <c r="I2721" s="411"/>
      <c r="J2721" s="15" t="s">
        <v>589</v>
      </c>
      <c r="K2721" s="15" t="s">
        <v>589</v>
      </c>
      <c r="L2721" s="408" t="str">
        <f t="shared" si="185"/>
        <v/>
      </c>
      <c r="M2721" s="459" t="str">
        <f t="shared" si="188"/>
        <v/>
      </c>
      <c r="N2721" s="344"/>
      <c r="O2721" s="344"/>
      <c r="P2721" s="82"/>
    </row>
    <row r="2722" spans="3:16" ht="14.25" customHeight="1" x14ac:dyDescent="0.15">
      <c r="C2722" s="362">
        <f t="shared" si="186"/>
        <v>2661</v>
      </c>
      <c r="D2722" s="47" t="str">
        <f t="shared" si="187"/>
        <v/>
      </c>
      <c r="E2722" s="526"/>
      <c r="F2722" s="447"/>
      <c r="G2722" s="345"/>
      <c r="H2722" s="447"/>
      <c r="I2722" s="411"/>
      <c r="J2722" s="15" t="s">
        <v>589</v>
      </c>
      <c r="K2722" s="15" t="s">
        <v>589</v>
      </c>
      <c r="L2722" s="408" t="str">
        <f t="shared" si="185"/>
        <v/>
      </c>
      <c r="M2722" s="459" t="str">
        <f t="shared" si="188"/>
        <v/>
      </c>
      <c r="N2722" s="344"/>
      <c r="O2722" s="344"/>
      <c r="P2722" s="82"/>
    </row>
    <row r="2723" spans="3:16" ht="14.25" customHeight="1" x14ac:dyDescent="0.15">
      <c r="C2723" s="362">
        <f t="shared" si="186"/>
        <v>2662</v>
      </c>
      <c r="D2723" s="47" t="str">
        <f t="shared" si="187"/>
        <v/>
      </c>
      <c r="E2723" s="526"/>
      <c r="F2723" s="447"/>
      <c r="G2723" s="345"/>
      <c r="H2723" s="447"/>
      <c r="I2723" s="411"/>
      <c r="J2723" s="15" t="s">
        <v>589</v>
      </c>
      <c r="K2723" s="15" t="s">
        <v>589</v>
      </c>
      <c r="L2723" s="408" t="str">
        <f t="shared" si="185"/>
        <v/>
      </c>
      <c r="M2723" s="459" t="str">
        <f t="shared" si="188"/>
        <v/>
      </c>
      <c r="N2723" s="344"/>
      <c r="O2723" s="344"/>
      <c r="P2723" s="82"/>
    </row>
    <row r="2724" spans="3:16" ht="14.25" customHeight="1" x14ac:dyDescent="0.15">
      <c r="C2724" s="362">
        <f t="shared" si="186"/>
        <v>2663</v>
      </c>
      <c r="D2724" s="47" t="str">
        <f t="shared" si="187"/>
        <v/>
      </c>
      <c r="E2724" s="526"/>
      <c r="F2724" s="447"/>
      <c r="G2724" s="345"/>
      <c r="H2724" s="447"/>
      <c r="I2724" s="411"/>
      <c r="J2724" s="15" t="s">
        <v>589</v>
      </c>
      <c r="K2724" s="15" t="s">
        <v>589</v>
      </c>
      <c r="L2724" s="408" t="str">
        <f t="shared" si="185"/>
        <v/>
      </c>
      <c r="M2724" s="459" t="str">
        <f t="shared" si="188"/>
        <v/>
      </c>
      <c r="N2724" s="344"/>
      <c r="O2724" s="344"/>
      <c r="P2724" s="82"/>
    </row>
    <row r="2725" spans="3:16" ht="14.25" customHeight="1" x14ac:dyDescent="0.15">
      <c r="C2725" s="362">
        <f t="shared" si="186"/>
        <v>2664</v>
      </c>
      <c r="D2725" s="47" t="str">
        <f t="shared" si="187"/>
        <v/>
      </c>
      <c r="E2725" s="526"/>
      <c r="F2725" s="447"/>
      <c r="G2725" s="345"/>
      <c r="H2725" s="447"/>
      <c r="I2725" s="411"/>
      <c r="J2725" s="15" t="s">
        <v>589</v>
      </c>
      <c r="K2725" s="15" t="s">
        <v>589</v>
      </c>
      <c r="L2725" s="408" t="str">
        <f t="shared" si="185"/>
        <v/>
      </c>
      <c r="M2725" s="459" t="str">
        <f t="shared" si="188"/>
        <v/>
      </c>
      <c r="N2725" s="344"/>
      <c r="O2725" s="344"/>
      <c r="P2725" s="82"/>
    </row>
    <row r="2726" spans="3:16" ht="14.25" customHeight="1" x14ac:dyDescent="0.15">
      <c r="C2726" s="362">
        <f t="shared" si="186"/>
        <v>2665</v>
      </c>
      <c r="D2726" s="47" t="str">
        <f t="shared" si="187"/>
        <v/>
      </c>
      <c r="E2726" s="526"/>
      <c r="F2726" s="447"/>
      <c r="G2726" s="345"/>
      <c r="H2726" s="447"/>
      <c r="I2726" s="411"/>
      <c r="J2726" s="15" t="s">
        <v>589</v>
      </c>
      <c r="K2726" s="15" t="s">
        <v>589</v>
      </c>
      <c r="L2726" s="408" t="str">
        <f t="shared" si="185"/>
        <v/>
      </c>
      <c r="M2726" s="459" t="str">
        <f t="shared" si="188"/>
        <v/>
      </c>
      <c r="N2726" s="344"/>
      <c r="O2726" s="344"/>
      <c r="P2726" s="82"/>
    </row>
    <row r="2727" spans="3:16" ht="14.25" customHeight="1" x14ac:dyDescent="0.15">
      <c r="C2727" s="362">
        <f t="shared" si="186"/>
        <v>2666</v>
      </c>
      <c r="D2727" s="47" t="str">
        <f t="shared" si="187"/>
        <v/>
      </c>
      <c r="E2727" s="526"/>
      <c r="F2727" s="447"/>
      <c r="G2727" s="345"/>
      <c r="H2727" s="447"/>
      <c r="I2727" s="411"/>
      <c r="J2727" s="15" t="s">
        <v>589</v>
      </c>
      <c r="K2727" s="15" t="s">
        <v>589</v>
      </c>
      <c r="L2727" s="408" t="str">
        <f t="shared" si="185"/>
        <v/>
      </c>
      <c r="M2727" s="459" t="str">
        <f t="shared" si="188"/>
        <v/>
      </c>
      <c r="N2727" s="344"/>
      <c r="O2727" s="344"/>
      <c r="P2727" s="82"/>
    </row>
    <row r="2728" spans="3:16" ht="14.25" customHeight="1" x14ac:dyDescent="0.15">
      <c r="C2728" s="362">
        <f t="shared" si="186"/>
        <v>2667</v>
      </c>
      <c r="D2728" s="47" t="str">
        <f t="shared" si="187"/>
        <v/>
      </c>
      <c r="E2728" s="526"/>
      <c r="F2728" s="447"/>
      <c r="G2728" s="345"/>
      <c r="H2728" s="447"/>
      <c r="I2728" s="411"/>
      <c r="J2728" s="15" t="s">
        <v>589</v>
      </c>
      <c r="K2728" s="15" t="s">
        <v>589</v>
      </c>
      <c r="L2728" s="408" t="str">
        <f t="shared" si="185"/>
        <v/>
      </c>
      <c r="M2728" s="459" t="str">
        <f t="shared" si="188"/>
        <v/>
      </c>
      <c r="N2728" s="344"/>
      <c r="O2728" s="344"/>
      <c r="P2728" s="82"/>
    </row>
    <row r="2729" spans="3:16" ht="14.25" customHeight="1" x14ac:dyDescent="0.15">
      <c r="C2729" s="362">
        <f t="shared" si="186"/>
        <v>2668</v>
      </c>
      <c r="D2729" s="47" t="str">
        <f t="shared" si="187"/>
        <v/>
      </c>
      <c r="E2729" s="526"/>
      <c r="F2729" s="447"/>
      <c r="G2729" s="345"/>
      <c r="H2729" s="447"/>
      <c r="I2729" s="411"/>
      <c r="J2729" s="15" t="s">
        <v>589</v>
      </c>
      <c r="K2729" s="15" t="s">
        <v>589</v>
      </c>
      <c r="L2729" s="408" t="str">
        <f>IF(K2729="","",J2729*K2729)</f>
        <v/>
      </c>
      <c r="M2729" s="459" t="str">
        <f t="shared" si="188"/>
        <v/>
      </c>
      <c r="N2729" s="344"/>
      <c r="O2729" s="344"/>
      <c r="P2729" s="82"/>
    </row>
    <row r="2730" spans="3:16" ht="14.25" customHeight="1" x14ac:dyDescent="0.15">
      <c r="C2730" s="362">
        <f t="shared" si="186"/>
        <v>2669</v>
      </c>
      <c r="D2730" s="47" t="str">
        <f t="shared" si="187"/>
        <v/>
      </c>
      <c r="E2730" s="526"/>
      <c r="F2730" s="447"/>
      <c r="G2730" s="345"/>
      <c r="H2730" s="447"/>
      <c r="I2730" s="411"/>
      <c r="J2730" s="15" t="s">
        <v>589</v>
      </c>
      <c r="K2730" s="15" t="s">
        <v>589</v>
      </c>
      <c r="L2730" s="408" t="str">
        <f t="shared" ref="L2730:L2793" si="189">IF(K2730="","",J2730*K2730)</f>
        <v/>
      </c>
      <c r="M2730" s="459" t="str">
        <f t="shared" si="188"/>
        <v/>
      </c>
      <c r="N2730" s="344"/>
      <c r="O2730" s="344"/>
      <c r="P2730" s="82"/>
    </row>
    <row r="2731" spans="3:16" ht="14.25" customHeight="1" x14ac:dyDescent="0.15">
      <c r="C2731" s="362">
        <f t="shared" si="186"/>
        <v>2670</v>
      </c>
      <c r="D2731" s="47" t="str">
        <f t="shared" si="187"/>
        <v/>
      </c>
      <c r="E2731" s="526"/>
      <c r="F2731" s="447"/>
      <c r="G2731" s="345"/>
      <c r="H2731" s="447"/>
      <c r="I2731" s="411"/>
      <c r="J2731" s="15" t="s">
        <v>589</v>
      </c>
      <c r="K2731" s="15" t="s">
        <v>589</v>
      </c>
      <c r="L2731" s="408" t="str">
        <f t="shared" si="189"/>
        <v/>
      </c>
      <c r="M2731" s="459" t="str">
        <f t="shared" si="188"/>
        <v/>
      </c>
      <c r="N2731" s="344"/>
      <c r="O2731" s="344"/>
      <c r="P2731" s="82"/>
    </row>
    <row r="2732" spans="3:16" ht="14.25" customHeight="1" x14ac:dyDescent="0.15">
      <c r="C2732" s="362">
        <f t="shared" si="186"/>
        <v>2671</v>
      </c>
      <c r="D2732" s="47" t="str">
        <f t="shared" si="187"/>
        <v/>
      </c>
      <c r="E2732" s="526"/>
      <c r="F2732" s="447"/>
      <c r="G2732" s="345"/>
      <c r="H2732" s="447"/>
      <c r="I2732" s="411"/>
      <c r="J2732" s="15" t="s">
        <v>589</v>
      </c>
      <c r="K2732" s="15" t="s">
        <v>589</v>
      </c>
      <c r="L2732" s="408" t="str">
        <f t="shared" si="189"/>
        <v/>
      </c>
      <c r="M2732" s="459" t="str">
        <f t="shared" si="188"/>
        <v/>
      </c>
      <c r="N2732" s="344"/>
      <c r="O2732" s="344"/>
      <c r="P2732" s="82"/>
    </row>
    <row r="2733" spans="3:16" ht="14.25" customHeight="1" x14ac:dyDescent="0.15">
      <c r="C2733" s="362">
        <f t="shared" si="186"/>
        <v>2672</v>
      </c>
      <c r="D2733" s="47" t="str">
        <f t="shared" si="187"/>
        <v/>
      </c>
      <c r="E2733" s="526"/>
      <c r="F2733" s="447"/>
      <c r="G2733" s="345"/>
      <c r="H2733" s="447"/>
      <c r="I2733" s="411"/>
      <c r="J2733" s="15" t="s">
        <v>589</v>
      </c>
      <c r="K2733" s="15" t="s">
        <v>589</v>
      </c>
      <c r="L2733" s="408" t="str">
        <f t="shared" si="189"/>
        <v/>
      </c>
      <c r="M2733" s="459" t="str">
        <f t="shared" si="188"/>
        <v/>
      </c>
      <c r="N2733" s="344"/>
      <c r="O2733" s="344"/>
      <c r="P2733" s="82"/>
    </row>
    <row r="2734" spans="3:16" ht="14.25" customHeight="1" x14ac:dyDescent="0.15">
      <c r="C2734" s="362">
        <f t="shared" si="186"/>
        <v>2673</v>
      </c>
      <c r="D2734" s="47" t="str">
        <f t="shared" si="187"/>
        <v/>
      </c>
      <c r="E2734" s="526"/>
      <c r="F2734" s="447"/>
      <c r="G2734" s="345"/>
      <c r="H2734" s="447"/>
      <c r="I2734" s="411"/>
      <c r="J2734" s="15" t="s">
        <v>589</v>
      </c>
      <c r="K2734" s="15" t="s">
        <v>589</v>
      </c>
      <c r="L2734" s="408" t="str">
        <f t="shared" si="189"/>
        <v/>
      </c>
      <c r="M2734" s="459" t="str">
        <f t="shared" si="188"/>
        <v/>
      </c>
      <c r="N2734" s="344"/>
      <c r="O2734" s="344"/>
      <c r="P2734" s="82"/>
    </row>
    <row r="2735" spans="3:16" ht="14.25" customHeight="1" x14ac:dyDescent="0.15">
      <c r="C2735" s="362">
        <f t="shared" si="186"/>
        <v>2674</v>
      </c>
      <c r="D2735" s="47" t="str">
        <f t="shared" si="187"/>
        <v/>
      </c>
      <c r="E2735" s="526"/>
      <c r="F2735" s="447"/>
      <c r="G2735" s="345"/>
      <c r="H2735" s="447"/>
      <c r="I2735" s="411"/>
      <c r="J2735" s="15" t="s">
        <v>589</v>
      </c>
      <c r="K2735" s="15" t="s">
        <v>589</v>
      </c>
      <c r="L2735" s="408" t="str">
        <f t="shared" si="189"/>
        <v/>
      </c>
      <c r="M2735" s="459" t="str">
        <f t="shared" si="188"/>
        <v/>
      </c>
      <c r="N2735" s="344"/>
      <c r="O2735" s="344"/>
      <c r="P2735" s="82"/>
    </row>
    <row r="2736" spans="3:16" ht="14.25" customHeight="1" x14ac:dyDescent="0.15">
      <c r="C2736" s="362">
        <f t="shared" si="186"/>
        <v>2675</v>
      </c>
      <c r="D2736" s="47" t="str">
        <f t="shared" si="187"/>
        <v/>
      </c>
      <c r="E2736" s="526"/>
      <c r="F2736" s="447"/>
      <c r="G2736" s="345"/>
      <c r="H2736" s="447"/>
      <c r="I2736" s="411"/>
      <c r="J2736" s="15" t="s">
        <v>589</v>
      </c>
      <c r="K2736" s="15" t="s">
        <v>589</v>
      </c>
      <c r="L2736" s="408" t="str">
        <f t="shared" si="189"/>
        <v/>
      </c>
      <c r="M2736" s="459" t="str">
        <f t="shared" si="188"/>
        <v/>
      </c>
      <c r="N2736" s="344"/>
      <c r="O2736" s="344"/>
      <c r="P2736" s="82"/>
    </row>
    <row r="2737" spans="3:16" ht="14.25" customHeight="1" x14ac:dyDescent="0.15">
      <c r="C2737" s="362">
        <f t="shared" si="186"/>
        <v>2676</v>
      </c>
      <c r="D2737" s="47" t="str">
        <f t="shared" si="187"/>
        <v/>
      </c>
      <c r="E2737" s="526"/>
      <c r="F2737" s="447"/>
      <c r="G2737" s="345"/>
      <c r="H2737" s="447"/>
      <c r="I2737" s="411"/>
      <c r="J2737" s="15" t="s">
        <v>589</v>
      </c>
      <c r="K2737" s="15" t="s">
        <v>589</v>
      </c>
      <c r="L2737" s="408" t="str">
        <f t="shared" si="189"/>
        <v/>
      </c>
      <c r="M2737" s="459" t="str">
        <f t="shared" si="188"/>
        <v/>
      </c>
      <c r="N2737" s="344"/>
      <c r="O2737" s="344"/>
      <c r="P2737" s="82"/>
    </row>
    <row r="2738" spans="3:16" ht="14.25" customHeight="1" x14ac:dyDescent="0.15">
      <c r="C2738" s="362">
        <f t="shared" si="186"/>
        <v>2677</v>
      </c>
      <c r="D2738" s="47" t="str">
        <f t="shared" si="187"/>
        <v/>
      </c>
      <c r="E2738" s="526"/>
      <c r="F2738" s="447"/>
      <c r="G2738" s="345"/>
      <c r="H2738" s="447"/>
      <c r="I2738" s="411"/>
      <c r="J2738" s="15" t="s">
        <v>589</v>
      </c>
      <c r="K2738" s="15" t="s">
        <v>589</v>
      </c>
      <c r="L2738" s="408" t="str">
        <f t="shared" si="189"/>
        <v/>
      </c>
      <c r="M2738" s="459" t="str">
        <f t="shared" si="188"/>
        <v/>
      </c>
      <c r="N2738" s="344"/>
      <c r="O2738" s="344"/>
      <c r="P2738" s="82"/>
    </row>
    <row r="2739" spans="3:16" ht="14.25" customHeight="1" x14ac:dyDescent="0.15">
      <c r="C2739" s="362">
        <f t="shared" si="186"/>
        <v>2678</v>
      </c>
      <c r="D2739" s="47" t="str">
        <f t="shared" si="187"/>
        <v/>
      </c>
      <c r="E2739" s="526"/>
      <c r="F2739" s="447"/>
      <c r="G2739" s="345"/>
      <c r="H2739" s="447"/>
      <c r="I2739" s="411"/>
      <c r="J2739" s="15" t="s">
        <v>589</v>
      </c>
      <c r="K2739" s="15" t="s">
        <v>589</v>
      </c>
      <c r="L2739" s="408" t="str">
        <f t="shared" si="189"/>
        <v/>
      </c>
      <c r="M2739" s="459" t="str">
        <f t="shared" si="188"/>
        <v/>
      </c>
      <c r="N2739" s="344"/>
      <c r="O2739" s="344"/>
      <c r="P2739" s="82"/>
    </row>
    <row r="2740" spans="3:16" ht="14.25" customHeight="1" x14ac:dyDescent="0.15">
      <c r="C2740" s="362">
        <f t="shared" si="186"/>
        <v>2679</v>
      </c>
      <c r="D2740" s="47" t="str">
        <f t="shared" si="187"/>
        <v/>
      </c>
      <c r="E2740" s="526"/>
      <c r="F2740" s="447"/>
      <c r="G2740" s="345"/>
      <c r="H2740" s="447"/>
      <c r="I2740" s="411"/>
      <c r="J2740" s="15" t="s">
        <v>589</v>
      </c>
      <c r="K2740" s="15" t="s">
        <v>589</v>
      </c>
      <c r="L2740" s="408" t="str">
        <f t="shared" si="189"/>
        <v/>
      </c>
      <c r="M2740" s="459" t="str">
        <f t="shared" si="188"/>
        <v/>
      </c>
      <c r="N2740" s="344"/>
      <c r="O2740" s="344"/>
      <c r="P2740" s="82"/>
    </row>
    <row r="2741" spans="3:16" ht="14.25" customHeight="1" x14ac:dyDescent="0.15">
      <c r="C2741" s="362">
        <f t="shared" si="186"/>
        <v>2680</v>
      </c>
      <c r="D2741" s="47" t="str">
        <f t="shared" si="187"/>
        <v/>
      </c>
      <c r="E2741" s="526"/>
      <c r="F2741" s="447"/>
      <c r="G2741" s="345"/>
      <c r="H2741" s="447"/>
      <c r="I2741" s="411"/>
      <c r="J2741" s="15" t="s">
        <v>589</v>
      </c>
      <c r="K2741" s="15" t="s">
        <v>589</v>
      </c>
      <c r="L2741" s="408" t="str">
        <f t="shared" si="189"/>
        <v/>
      </c>
      <c r="M2741" s="459" t="str">
        <f t="shared" si="188"/>
        <v/>
      </c>
      <c r="N2741" s="344"/>
      <c r="O2741" s="344"/>
      <c r="P2741" s="82"/>
    </row>
    <row r="2742" spans="3:16" ht="14.25" customHeight="1" x14ac:dyDescent="0.15">
      <c r="C2742" s="362">
        <f t="shared" si="186"/>
        <v>2681</v>
      </c>
      <c r="D2742" s="47" t="str">
        <f t="shared" si="187"/>
        <v/>
      </c>
      <c r="E2742" s="526"/>
      <c r="F2742" s="447"/>
      <c r="G2742" s="345"/>
      <c r="H2742" s="447"/>
      <c r="I2742" s="411"/>
      <c r="J2742" s="15" t="s">
        <v>589</v>
      </c>
      <c r="K2742" s="15" t="s">
        <v>589</v>
      </c>
      <c r="L2742" s="408" t="str">
        <f t="shared" si="189"/>
        <v/>
      </c>
      <c r="M2742" s="459" t="str">
        <f t="shared" si="188"/>
        <v/>
      </c>
      <c r="N2742" s="344"/>
      <c r="O2742" s="344"/>
      <c r="P2742" s="82"/>
    </row>
    <row r="2743" spans="3:16" ht="14.25" customHeight="1" x14ac:dyDescent="0.15">
      <c r="C2743" s="362">
        <f t="shared" si="186"/>
        <v>2682</v>
      </c>
      <c r="D2743" s="47" t="str">
        <f t="shared" si="187"/>
        <v/>
      </c>
      <c r="E2743" s="526"/>
      <c r="F2743" s="447"/>
      <c r="G2743" s="345"/>
      <c r="H2743" s="447"/>
      <c r="I2743" s="411"/>
      <c r="J2743" s="15" t="s">
        <v>589</v>
      </c>
      <c r="K2743" s="15" t="s">
        <v>589</v>
      </c>
      <c r="L2743" s="408" t="str">
        <f t="shared" si="189"/>
        <v/>
      </c>
      <c r="M2743" s="459" t="str">
        <f t="shared" si="188"/>
        <v/>
      </c>
      <c r="N2743" s="344"/>
      <c r="O2743" s="344"/>
      <c r="P2743" s="82"/>
    </row>
    <row r="2744" spans="3:16" ht="14.25" customHeight="1" x14ac:dyDescent="0.15">
      <c r="C2744" s="362">
        <f t="shared" si="186"/>
        <v>2683</v>
      </c>
      <c r="D2744" s="47" t="str">
        <f t="shared" si="187"/>
        <v/>
      </c>
      <c r="E2744" s="526"/>
      <c r="F2744" s="447"/>
      <c r="G2744" s="345"/>
      <c r="H2744" s="447"/>
      <c r="I2744" s="411"/>
      <c r="J2744" s="15" t="s">
        <v>589</v>
      </c>
      <c r="K2744" s="15" t="s">
        <v>589</v>
      </c>
      <c r="L2744" s="408" t="str">
        <f t="shared" si="189"/>
        <v/>
      </c>
      <c r="M2744" s="459" t="str">
        <f t="shared" si="188"/>
        <v/>
      </c>
      <c r="N2744" s="344"/>
      <c r="O2744" s="344"/>
      <c r="P2744" s="82"/>
    </row>
    <row r="2745" spans="3:16" ht="14.25" customHeight="1" x14ac:dyDescent="0.15">
      <c r="C2745" s="362">
        <f t="shared" si="186"/>
        <v>2684</v>
      </c>
      <c r="D2745" s="47" t="str">
        <f t="shared" si="187"/>
        <v/>
      </c>
      <c r="E2745" s="526"/>
      <c r="F2745" s="447"/>
      <c r="G2745" s="345"/>
      <c r="H2745" s="447"/>
      <c r="I2745" s="411"/>
      <c r="J2745" s="15" t="s">
        <v>589</v>
      </c>
      <c r="K2745" s="15" t="s">
        <v>589</v>
      </c>
      <c r="L2745" s="408" t="str">
        <f t="shared" si="189"/>
        <v/>
      </c>
      <c r="M2745" s="459" t="str">
        <f t="shared" si="188"/>
        <v/>
      </c>
      <c r="N2745" s="344"/>
      <c r="O2745" s="344"/>
      <c r="P2745" s="82"/>
    </row>
    <row r="2746" spans="3:16" ht="14.25" customHeight="1" x14ac:dyDescent="0.15">
      <c r="C2746" s="362">
        <f t="shared" si="186"/>
        <v>2685</v>
      </c>
      <c r="D2746" s="47" t="str">
        <f t="shared" si="187"/>
        <v/>
      </c>
      <c r="E2746" s="526"/>
      <c r="F2746" s="447"/>
      <c r="G2746" s="345"/>
      <c r="H2746" s="447"/>
      <c r="I2746" s="411"/>
      <c r="J2746" s="15" t="s">
        <v>589</v>
      </c>
      <c r="K2746" s="15" t="s">
        <v>589</v>
      </c>
      <c r="L2746" s="408" t="str">
        <f t="shared" si="189"/>
        <v/>
      </c>
      <c r="M2746" s="459" t="str">
        <f t="shared" si="188"/>
        <v/>
      </c>
      <c r="N2746" s="344"/>
      <c r="O2746" s="344"/>
      <c r="P2746" s="82"/>
    </row>
    <row r="2747" spans="3:16" ht="14.25" customHeight="1" x14ac:dyDescent="0.15">
      <c r="C2747" s="362">
        <f t="shared" si="186"/>
        <v>2686</v>
      </c>
      <c r="D2747" s="47" t="str">
        <f t="shared" si="187"/>
        <v/>
      </c>
      <c r="E2747" s="526"/>
      <c r="F2747" s="447"/>
      <c r="G2747" s="345"/>
      <c r="H2747" s="447"/>
      <c r="I2747" s="411"/>
      <c r="J2747" s="15" t="s">
        <v>589</v>
      </c>
      <c r="K2747" s="15" t="s">
        <v>589</v>
      </c>
      <c r="L2747" s="408" t="str">
        <f t="shared" si="189"/>
        <v/>
      </c>
      <c r="M2747" s="459" t="str">
        <f t="shared" si="188"/>
        <v/>
      </c>
      <c r="N2747" s="344"/>
      <c r="O2747" s="344"/>
      <c r="P2747" s="82"/>
    </row>
    <row r="2748" spans="3:16" ht="14.25" customHeight="1" x14ac:dyDescent="0.15">
      <c r="C2748" s="362">
        <f t="shared" si="186"/>
        <v>2687</v>
      </c>
      <c r="D2748" s="47" t="str">
        <f t="shared" si="187"/>
        <v/>
      </c>
      <c r="E2748" s="526"/>
      <c r="F2748" s="447"/>
      <c r="G2748" s="345"/>
      <c r="H2748" s="447"/>
      <c r="I2748" s="411"/>
      <c r="J2748" s="15" t="s">
        <v>589</v>
      </c>
      <c r="K2748" s="15" t="s">
        <v>589</v>
      </c>
      <c r="L2748" s="408" t="str">
        <f t="shared" si="189"/>
        <v/>
      </c>
      <c r="M2748" s="459" t="str">
        <f t="shared" si="188"/>
        <v/>
      </c>
      <c r="N2748" s="344"/>
      <c r="O2748" s="344"/>
      <c r="P2748" s="82"/>
    </row>
    <row r="2749" spans="3:16" ht="14.25" customHeight="1" x14ac:dyDescent="0.15">
      <c r="C2749" s="362">
        <f t="shared" si="186"/>
        <v>2688</v>
      </c>
      <c r="D2749" s="47" t="str">
        <f t="shared" si="187"/>
        <v/>
      </c>
      <c r="E2749" s="526"/>
      <c r="F2749" s="447"/>
      <c r="G2749" s="345"/>
      <c r="H2749" s="447"/>
      <c r="I2749" s="411"/>
      <c r="J2749" s="15" t="s">
        <v>589</v>
      </c>
      <c r="K2749" s="15" t="s">
        <v>589</v>
      </c>
      <c r="L2749" s="408" t="str">
        <f t="shared" si="189"/>
        <v/>
      </c>
      <c r="M2749" s="459" t="str">
        <f t="shared" si="188"/>
        <v/>
      </c>
      <c r="N2749" s="344"/>
      <c r="O2749" s="344"/>
      <c r="P2749" s="82"/>
    </row>
    <row r="2750" spans="3:16" ht="14.25" customHeight="1" x14ac:dyDescent="0.15">
      <c r="C2750" s="362">
        <f t="shared" si="186"/>
        <v>2689</v>
      </c>
      <c r="D2750" s="47" t="str">
        <f t="shared" si="187"/>
        <v/>
      </c>
      <c r="E2750" s="526"/>
      <c r="F2750" s="447"/>
      <c r="G2750" s="345"/>
      <c r="H2750" s="447"/>
      <c r="I2750" s="411"/>
      <c r="J2750" s="15" t="s">
        <v>589</v>
      </c>
      <c r="K2750" s="15" t="s">
        <v>589</v>
      </c>
      <c r="L2750" s="408" t="str">
        <f t="shared" si="189"/>
        <v/>
      </c>
      <c r="M2750" s="459" t="str">
        <f t="shared" si="188"/>
        <v/>
      </c>
      <c r="N2750" s="344"/>
      <c r="O2750" s="344"/>
      <c r="P2750" s="82"/>
    </row>
    <row r="2751" spans="3:16" ht="14.25" customHeight="1" x14ac:dyDescent="0.15">
      <c r="C2751" s="362">
        <f t="shared" ref="C2751:C2814" si="190">C2750+1</f>
        <v>2690</v>
      </c>
      <c r="D2751" s="47" t="str">
        <f t="shared" si="187"/>
        <v/>
      </c>
      <c r="E2751" s="526"/>
      <c r="F2751" s="447"/>
      <c r="G2751" s="345"/>
      <c r="H2751" s="447"/>
      <c r="I2751" s="411"/>
      <c r="J2751" s="15" t="s">
        <v>589</v>
      </c>
      <c r="K2751" s="15" t="s">
        <v>589</v>
      </c>
      <c r="L2751" s="408" t="str">
        <f t="shared" si="189"/>
        <v/>
      </c>
      <c r="M2751" s="459" t="str">
        <f t="shared" si="188"/>
        <v/>
      </c>
      <c r="N2751" s="344"/>
      <c r="O2751" s="344"/>
      <c r="P2751" s="82"/>
    </row>
    <row r="2752" spans="3:16" ht="14.25" customHeight="1" x14ac:dyDescent="0.15">
      <c r="C2752" s="362">
        <f t="shared" si="190"/>
        <v>2691</v>
      </c>
      <c r="D2752" s="47" t="str">
        <f t="shared" si="187"/>
        <v/>
      </c>
      <c r="E2752" s="526"/>
      <c r="F2752" s="447"/>
      <c r="G2752" s="345"/>
      <c r="H2752" s="447"/>
      <c r="I2752" s="411"/>
      <c r="J2752" s="15" t="s">
        <v>589</v>
      </c>
      <c r="K2752" s="15" t="s">
        <v>589</v>
      </c>
      <c r="L2752" s="408" t="str">
        <f t="shared" si="189"/>
        <v/>
      </c>
      <c r="M2752" s="459" t="str">
        <f t="shared" si="188"/>
        <v/>
      </c>
      <c r="N2752" s="344"/>
      <c r="O2752" s="344"/>
      <c r="P2752" s="82"/>
    </row>
    <row r="2753" spans="3:16" ht="14.25" customHeight="1" x14ac:dyDescent="0.15">
      <c r="C2753" s="362">
        <f t="shared" si="190"/>
        <v>2692</v>
      </c>
      <c r="D2753" s="47" t="str">
        <f t="shared" si="187"/>
        <v/>
      </c>
      <c r="E2753" s="526"/>
      <c r="F2753" s="447"/>
      <c r="G2753" s="345"/>
      <c r="H2753" s="447"/>
      <c r="I2753" s="411"/>
      <c r="J2753" s="15" t="s">
        <v>589</v>
      </c>
      <c r="K2753" s="15" t="s">
        <v>589</v>
      </c>
      <c r="L2753" s="408" t="str">
        <f t="shared" si="189"/>
        <v/>
      </c>
      <c r="M2753" s="459" t="str">
        <f t="shared" si="188"/>
        <v/>
      </c>
      <c r="N2753" s="344"/>
      <c r="O2753" s="344"/>
      <c r="P2753" s="82"/>
    </row>
    <row r="2754" spans="3:16" ht="14.25" customHeight="1" x14ac:dyDescent="0.15">
      <c r="C2754" s="362">
        <f t="shared" si="190"/>
        <v>2693</v>
      </c>
      <c r="D2754" s="47" t="str">
        <f t="shared" si="187"/>
        <v/>
      </c>
      <c r="E2754" s="526"/>
      <c r="F2754" s="447"/>
      <c r="G2754" s="345"/>
      <c r="H2754" s="447"/>
      <c r="I2754" s="411"/>
      <c r="J2754" s="15" t="s">
        <v>589</v>
      </c>
      <c r="K2754" s="15" t="s">
        <v>589</v>
      </c>
      <c r="L2754" s="408" t="str">
        <f t="shared" si="189"/>
        <v/>
      </c>
      <c r="M2754" s="459" t="str">
        <f t="shared" si="188"/>
        <v/>
      </c>
      <c r="N2754" s="344"/>
      <c r="O2754" s="344"/>
      <c r="P2754" s="82"/>
    </row>
    <row r="2755" spans="3:16" ht="14.25" customHeight="1" x14ac:dyDescent="0.15">
      <c r="C2755" s="362">
        <f t="shared" si="190"/>
        <v>2694</v>
      </c>
      <c r="D2755" s="47" t="str">
        <f t="shared" si="187"/>
        <v/>
      </c>
      <c r="E2755" s="526"/>
      <c r="F2755" s="447"/>
      <c r="G2755" s="345"/>
      <c r="H2755" s="447"/>
      <c r="I2755" s="411"/>
      <c r="J2755" s="15" t="s">
        <v>589</v>
      </c>
      <c r="K2755" s="15" t="s">
        <v>589</v>
      </c>
      <c r="L2755" s="408" t="str">
        <f t="shared" si="189"/>
        <v/>
      </c>
      <c r="M2755" s="459" t="str">
        <f t="shared" si="188"/>
        <v/>
      </c>
      <c r="N2755" s="344"/>
      <c r="O2755" s="344"/>
      <c r="P2755" s="82"/>
    </row>
    <row r="2756" spans="3:16" ht="14.25" customHeight="1" x14ac:dyDescent="0.15">
      <c r="C2756" s="362">
        <f t="shared" si="190"/>
        <v>2695</v>
      </c>
      <c r="D2756" s="47" t="str">
        <f t="shared" ref="D2756:D2787" si="191">IF(E2756="","",IF(E2756&lt;=$W$2,"○",""))</f>
        <v/>
      </c>
      <c r="E2756" s="526"/>
      <c r="F2756" s="447"/>
      <c r="G2756" s="345"/>
      <c r="H2756" s="447"/>
      <c r="I2756" s="411"/>
      <c r="J2756" s="15" t="s">
        <v>589</v>
      </c>
      <c r="K2756" s="15" t="s">
        <v>589</v>
      </c>
      <c r="L2756" s="408" t="str">
        <f t="shared" si="189"/>
        <v/>
      </c>
      <c r="M2756" s="459" t="str">
        <f t="shared" ref="M2756:M2787" si="192">IF(I2756="","",IF(HLOOKUP(I2756,$U$5:$AI$7,2,FALSE)&gt;=0.8,"○",""))</f>
        <v/>
      </c>
      <c r="N2756" s="344"/>
      <c r="O2756" s="344"/>
      <c r="P2756" s="82"/>
    </row>
    <row r="2757" spans="3:16" ht="14.25" customHeight="1" x14ac:dyDescent="0.15">
      <c r="C2757" s="362">
        <f t="shared" si="190"/>
        <v>2696</v>
      </c>
      <c r="D2757" s="47" t="str">
        <f t="shared" si="191"/>
        <v/>
      </c>
      <c r="E2757" s="526"/>
      <c r="F2757" s="447"/>
      <c r="G2757" s="345"/>
      <c r="H2757" s="447"/>
      <c r="I2757" s="411"/>
      <c r="J2757" s="15" t="s">
        <v>589</v>
      </c>
      <c r="K2757" s="15" t="s">
        <v>589</v>
      </c>
      <c r="L2757" s="408" t="str">
        <f t="shared" si="189"/>
        <v/>
      </c>
      <c r="M2757" s="459" t="str">
        <f t="shared" si="192"/>
        <v/>
      </c>
      <c r="N2757" s="344"/>
      <c r="O2757" s="344"/>
      <c r="P2757" s="82"/>
    </row>
    <row r="2758" spans="3:16" ht="14.25" customHeight="1" x14ac:dyDescent="0.15">
      <c r="C2758" s="362">
        <f t="shared" si="190"/>
        <v>2697</v>
      </c>
      <c r="D2758" s="47" t="str">
        <f t="shared" si="191"/>
        <v/>
      </c>
      <c r="E2758" s="526"/>
      <c r="F2758" s="447"/>
      <c r="G2758" s="345"/>
      <c r="H2758" s="447"/>
      <c r="I2758" s="411"/>
      <c r="J2758" s="15" t="s">
        <v>589</v>
      </c>
      <c r="K2758" s="15" t="s">
        <v>589</v>
      </c>
      <c r="L2758" s="408" t="str">
        <f t="shared" si="189"/>
        <v/>
      </c>
      <c r="M2758" s="459" t="str">
        <f t="shared" si="192"/>
        <v/>
      </c>
      <c r="N2758" s="344"/>
      <c r="O2758" s="344"/>
      <c r="P2758" s="82"/>
    </row>
    <row r="2759" spans="3:16" ht="14.25" customHeight="1" x14ac:dyDescent="0.15">
      <c r="C2759" s="362">
        <f t="shared" si="190"/>
        <v>2698</v>
      </c>
      <c r="D2759" s="47" t="str">
        <f t="shared" si="191"/>
        <v/>
      </c>
      <c r="E2759" s="526"/>
      <c r="F2759" s="447"/>
      <c r="G2759" s="345"/>
      <c r="H2759" s="447"/>
      <c r="I2759" s="411"/>
      <c r="J2759" s="15" t="s">
        <v>589</v>
      </c>
      <c r="K2759" s="15" t="s">
        <v>589</v>
      </c>
      <c r="L2759" s="408" t="str">
        <f t="shared" si="189"/>
        <v/>
      </c>
      <c r="M2759" s="459" t="str">
        <f t="shared" si="192"/>
        <v/>
      </c>
      <c r="N2759" s="344"/>
      <c r="O2759" s="344"/>
      <c r="P2759" s="82"/>
    </row>
    <row r="2760" spans="3:16" ht="14.25" customHeight="1" x14ac:dyDescent="0.15">
      <c r="C2760" s="362">
        <f t="shared" si="190"/>
        <v>2699</v>
      </c>
      <c r="D2760" s="47" t="str">
        <f t="shared" si="191"/>
        <v/>
      </c>
      <c r="E2760" s="526"/>
      <c r="F2760" s="447"/>
      <c r="G2760" s="345"/>
      <c r="H2760" s="447"/>
      <c r="I2760" s="411"/>
      <c r="J2760" s="15" t="s">
        <v>589</v>
      </c>
      <c r="K2760" s="15" t="s">
        <v>589</v>
      </c>
      <c r="L2760" s="408" t="str">
        <f t="shared" si="189"/>
        <v/>
      </c>
      <c r="M2760" s="459" t="str">
        <f t="shared" si="192"/>
        <v/>
      </c>
      <c r="N2760" s="344"/>
      <c r="O2760" s="344"/>
      <c r="P2760" s="82"/>
    </row>
    <row r="2761" spans="3:16" ht="14.25" customHeight="1" x14ac:dyDescent="0.15">
      <c r="C2761" s="362">
        <f t="shared" si="190"/>
        <v>2700</v>
      </c>
      <c r="D2761" s="47" t="str">
        <f t="shared" si="191"/>
        <v/>
      </c>
      <c r="E2761" s="526"/>
      <c r="F2761" s="447"/>
      <c r="G2761" s="345"/>
      <c r="H2761" s="447"/>
      <c r="I2761" s="411"/>
      <c r="J2761" s="15" t="s">
        <v>589</v>
      </c>
      <c r="K2761" s="15" t="s">
        <v>589</v>
      </c>
      <c r="L2761" s="408" t="str">
        <f t="shared" si="189"/>
        <v/>
      </c>
      <c r="M2761" s="459" t="str">
        <f t="shared" si="192"/>
        <v/>
      </c>
      <c r="N2761" s="344"/>
      <c r="O2761" s="344"/>
      <c r="P2761" s="82"/>
    </row>
    <row r="2762" spans="3:16" ht="14.25" customHeight="1" x14ac:dyDescent="0.15">
      <c r="C2762" s="362">
        <f t="shared" si="190"/>
        <v>2701</v>
      </c>
      <c r="D2762" s="47" t="str">
        <f t="shared" si="191"/>
        <v/>
      </c>
      <c r="E2762" s="526"/>
      <c r="F2762" s="447"/>
      <c r="G2762" s="345"/>
      <c r="H2762" s="447"/>
      <c r="I2762" s="411"/>
      <c r="J2762" s="15" t="s">
        <v>589</v>
      </c>
      <c r="K2762" s="15" t="s">
        <v>589</v>
      </c>
      <c r="L2762" s="408" t="str">
        <f t="shared" si="189"/>
        <v/>
      </c>
      <c r="M2762" s="459" t="str">
        <f t="shared" si="192"/>
        <v/>
      </c>
      <c r="N2762" s="344"/>
      <c r="O2762" s="344"/>
      <c r="P2762" s="82"/>
    </row>
    <row r="2763" spans="3:16" ht="14.25" customHeight="1" x14ac:dyDescent="0.15">
      <c r="C2763" s="362">
        <f t="shared" si="190"/>
        <v>2702</v>
      </c>
      <c r="D2763" s="47" t="str">
        <f t="shared" si="191"/>
        <v/>
      </c>
      <c r="E2763" s="526"/>
      <c r="F2763" s="447"/>
      <c r="G2763" s="345"/>
      <c r="H2763" s="447"/>
      <c r="I2763" s="411"/>
      <c r="J2763" s="15" t="s">
        <v>589</v>
      </c>
      <c r="K2763" s="15" t="s">
        <v>589</v>
      </c>
      <c r="L2763" s="408" t="str">
        <f t="shared" si="189"/>
        <v/>
      </c>
      <c r="M2763" s="459" t="str">
        <f t="shared" si="192"/>
        <v/>
      </c>
      <c r="N2763" s="344"/>
      <c r="O2763" s="344"/>
      <c r="P2763" s="82"/>
    </row>
    <row r="2764" spans="3:16" ht="14.25" customHeight="1" x14ac:dyDescent="0.15">
      <c r="C2764" s="362">
        <f t="shared" si="190"/>
        <v>2703</v>
      </c>
      <c r="D2764" s="47" t="str">
        <f t="shared" si="191"/>
        <v/>
      </c>
      <c r="E2764" s="526"/>
      <c r="F2764" s="447"/>
      <c r="G2764" s="345"/>
      <c r="H2764" s="447"/>
      <c r="I2764" s="411"/>
      <c r="J2764" s="15" t="s">
        <v>589</v>
      </c>
      <c r="K2764" s="15" t="s">
        <v>589</v>
      </c>
      <c r="L2764" s="408" t="str">
        <f t="shared" si="189"/>
        <v/>
      </c>
      <c r="M2764" s="459" t="str">
        <f t="shared" si="192"/>
        <v/>
      </c>
      <c r="N2764" s="344"/>
      <c r="O2764" s="344"/>
      <c r="P2764" s="82"/>
    </row>
    <row r="2765" spans="3:16" ht="14.25" customHeight="1" x14ac:dyDescent="0.15">
      <c r="C2765" s="362">
        <f t="shared" si="190"/>
        <v>2704</v>
      </c>
      <c r="D2765" s="47" t="str">
        <f t="shared" si="191"/>
        <v/>
      </c>
      <c r="E2765" s="526"/>
      <c r="F2765" s="447"/>
      <c r="G2765" s="345"/>
      <c r="H2765" s="447"/>
      <c r="I2765" s="411"/>
      <c r="J2765" s="15" t="s">
        <v>589</v>
      </c>
      <c r="K2765" s="15" t="s">
        <v>589</v>
      </c>
      <c r="L2765" s="408" t="str">
        <f t="shared" si="189"/>
        <v/>
      </c>
      <c r="M2765" s="459" t="str">
        <f t="shared" si="192"/>
        <v/>
      </c>
      <c r="N2765" s="344"/>
      <c r="O2765" s="344"/>
      <c r="P2765" s="82"/>
    </row>
    <row r="2766" spans="3:16" ht="14.25" customHeight="1" x14ac:dyDescent="0.15">
      <c r="C2766" s="362">
        <f t="shared" si="190"/>
        <v>2705</v>
      </c>
      <c r="D2766" s="47" t="str">
        <f t="shared" si="191"/>
        <v/>
      </c>
      <c r="E2766" s="526"/>
      <c r="F2766" s="447"/>
      <c r="G2766" s="345"/>
      <c r="H2766" s="447"/>
      <c r="I2766" s="411"/>
      <c r="J2766" s="15" t="s">
        <v>589</v>
      </c>
      <c r="K2766" s="15" t="s">
        <v>589</v>
      </c>
      <c r="L2766" s="408" t="str">
        <f t="shared" si="189"/>
        <v/>
      </c>
      <c r="M2766" s="459" t="str">
        <f t="shared" si="192"/>
        <v/>
      </c>
      <c r="N2766" s="344"/>
      <c r="O2766" s="344"/>
      <c r="P2766" s="82"/>
    </row>
    <row r="2767" spans="3:16" ht="14.25" customHeight="1" x14ac:dyDescent="0.15">
      <c r="C2767" s="362">
        <f t="shared" si="190"/>
        <v>2706</v>
      </c>
      <c r="D2767" s="47" t="str">
        <f t="shared" si="191"/>
        <v/>
      </c>
      <c r="E2767" s="526"/>
      <c r="F2767" s="447"/>
      <c r="G2767" s="345"/>
      <c r="H2767" s="447"/>
      <c r="I2767" s="411"/>
      <c r="J2767" s="15" t="s">
        <v>589</v>
      </c>
      <c r="K2767" s="15" t="s">
        <v>589</v>
      </c>
      <c r="L2767" s="408" t="str">
        <f t="shared" si="189"/>
        <v/>
      </c>
      <c r="M2767" s="459" t="str">
        <f t="shared" si="192"/>
        <v/>
      </c>
      <c r="N2767" s="344"/>
      <c r="O2767" s="344"/>
      <c r="P2767" s="82"/>
    </row>
    <row r="2768" spans="3:16" ht="14.25" customHeight="1" x14ac:dyDescent="0.15">
      <c r="C2768" s="362">
        <f t="shared" si="190"/>
        <v>2707</v>
      </c>
      <c r="D2768" s="47" t="str">
        <f t="shared" si="191"/>
        <v/>
      </c>
      <c r="E2768" s="526"/>
      <c r="F2768" s="447"/>
      <c r="G2768" s="345"/>
      <c r="H2768" s="447"/>
      <c r="I2768" s="411"/>
      <c r="J2768" s="15" t="s">
        <v>589</v>
      </c>
      <c r="K2768" s="15" t="s">
        <v>589</v>
      </c>
      <c r="L2768" s="408" t="str">
        <f t="shared" si="189"/>
        <v/>
      </c>
      <c r="M2768" s="459" t="str">
        <f t="shared" si="192"/>
        <v/>
      </c>
      <c r="N2768" s="344"/>
      <c r="O2768" s="344"/>
      <c r="P2768" s="82"/>
    </row>
    <row r="2769" spans="3:16" ht="14.25" customHeight="1" x14ac:dyDescent="0.15">
      <c r="C2769" s="362">
        <f t="shared" si="190"/>
        <v>2708</v>
      </c>
      <c r="D2769" s="47" t="str">
        <f t="shared" si="191"/>
        <v/>
      </c>
      <c r="E2769" s="526"/>
      <c r="F2769" s="447"/>
      <c r="G2769" s="345"/>
      <c r="H2769" s="447"/>
      <c r="I2769" s="411"/>
      <c r="J2769" s="15" t="s">
        <v>589</v>
      </c>
      <c r="K2769" s="15" t="s">
        <v>589</v>
      </c>
      <c r="L2769" s="408" t="str">
        <f t="shared" si="189"/>
        <v/>
      </c>
      <c r="M2769" s="459" t="str">
        <f t="shared" si="192"/>
        <v/>
      </c>
      <c r="N2769" s="344"/>
      <c r="O2769" s="344"/>
      <c r="P2769" s="82"/>
    </row>
    <row r="2770" spans="3:16" ht="14.25" customHeight="1" x14ac:dyDescent="0.15">
      <c r="C2770" s="362">
        <f t="shared" si="190"/>
        <v>2709</v>
      </c>
      <c r="D2770" s="47" t="str">
        <f t="shared" si="191"/>
        <v/>
      </c>
      <c r="E2770" s="526"/>
      <c r="F2770" s="447"/>
      <c r="G2770" s="345"/>
      <c r="H2770" s="447"/>
      <c r="I2770" s="411"/>
      <c r="J2770" s="15" t="s">
        <v>589</v>
      </c>
      <c r="K2770" s="15" t="s">
        <v>589</v>
      </c>
      <c r="L2770" s="408" t="str">
        <f t="shared" si="189"/>
        <v/>
      </c>
      <c r="M2770" s="459" t="str">
        <f t="shared" si="192"/>
        <v/>
      </c>
      <c r="N2770" s="344"/>
      <c r="O2770" s="344"/>
      <c r="P2770" s="82"/>
    </row>
    <row r="2771" spans="3:16" ht="14.25" customHeight="1" x14ac:dyDescent="0.15">
      <c r="C2771" s="362">
        <f t="shared" si="190"/>
        <v>2710</v>
      </c>
      <c r="D2771" s="47" t="str">
        <f t="shared" si="191"/>
        <v/>
      </c>
      <c r="E2771" s="526"/>
      <c r="F2771" s="447"/>
      <c r="G2771" s="345"/>
      <c r="H2771" s="447"/>
      <c r="I2771" s="411"/>
      <c r="J2771" s="15" t="s">
        <v>589</v>
      </c>
      <c r="K2771" s="15" t="s">
        <v>589</v>
      </c>
      <c r="L2771" s="408" t="str">
        <f t="shared" si="189"/>
        <v/>
      </c>
      <c r="M2771" s="459" t="str">
        <f t="shared" si="192"/>
        <v/>
      </c>
      <c r="N2771" s="344"/>
      <c r="O2771" s="344"/>
      <c r="P2771" s="82"/>
    </row>
    <row r="2772" spans="3:16" ht="14.25" customHeight="1" x14ac:dyDescent="0.15">
      <c r="C2772" s="362">
        <f t="shared" si="190"/>
        <v>2711</v>
      </c>
      <c r="D2772" s="47" t="str">
        <f t="shared" si="191"/>
        <v/>
      </c>
      <c r="E2772" s="526"/>
      <c r="F2772" s="447"/>
      <c r="G2772" s="345"/>
      <c r="H2772" s="447"/>
      <c r="I2772" s="411"/>
      <c r="J2772" s="15" t="s">
        <v>589</v>
      </c>
      <c r="K2772" s="15" t="s">
        <v>589</v>
      </c>
      <c r="L2772" s="408" t="str">
        <f t="shared" si="189"/>
        <v/>
      </c>
      <c r="M2772" s="459" t="str">
        <f t="shared" si="192"/>
        <v/>
      </c>
      <c r="N2772" s="344"/>
      <c r="O2772" s="344"/>
      <c r="P2772" s="82"/>
    </row>
    <row r="2773" spans="3:16" ht="14.25" customHeight="1" x14ac:dyDescent="0.15">
      <c r="C2773" s="362">
        <f t="shared" si="190"/>
        <v>2712</v>
      </c>
      <c r="D2773" s="47" t="str">
        <f t="shared" si="191"/>
        <v/>
      </c>
      <c r="E2773" s="526"/>
      <c r="F2773" s="447"/>
      <c r="G2773" s="345"/>
      <c r="H2773" s="447"/>
      <c r="I2773" s="411"/>
      <c r="J2773" s="15" t="s">
        <v>589</v>
      </c>
      <c r="K2773" s="15" t="s">
        <v>589</v>
      </c>
      <c r="L2773" s="408" t="str">
        <f t="shared" si="189"/>
        <v/>
      </c>
      <c r="M2773" s="459" t="str">
        <f t="shared" si="192"/>
        <v/>
      </c>
      <c r="N2773" s="344"/>
      <c r="O2773" s="344"/>
      <c r="P2773" s="82"/>
    </row>
    <row r="2774" spans="3:16" ht="14.25" customHeight="1" x14ac:dyDescent="0.15">
      <c r="C2774" s="362">
        <f t="shared" si="190"/>
        <v>2713</v>
      </c>
      <c r="D2774" s="47" t="str">
        <f t="shared" si="191"/>
        <v/>
      </c>
      <c r="E2774" s="526"/>
      <c r="F2774" s="447"/>
      <c r="G2774" s="345"/>
      <c r="H2774" s="447"/>
      <c r="I2774" s="411"/>
      <c r="J2774" s="15" t="s">
        <v>589</v>
      </c>
      <c r="K2774" s="15" t="s">
        <v>589</v>
      </c>
      <c r="L2774" s="408" t="str">
        <f t="shared" si="189"/>
        <v/>
      </c>
      <c r="M2774" s="459" t="str">
        <f t="shared" si="192"/>
        <v/>
      </c>
      <c r="N2774" s="344"/>
      <c r="O2774" s="344"/>
      <c r="P2774" s="82"/>
    </row>
    <row r="2775" spans="3:16" ht="14.25" customHeight="1" x14ac:dyDescent="0.15">
      <c r="C2775" s="362">
        <f t="shared" si="190"/>
        <v>2714</v>
      </c>
      <c r="D2775" s="47" t="str">
        <f t="shared" si="191"/>
        <v/>
      </c>
      <c r="E2775" s="526"/>
      <c r="F2775" s="447"/>
      <c r="G2775" s="345"/>
      <c r="H2775" s="447"/>
      <c r="I2775" s="411"/>
      <c r="J2775" s="15" t="s">
        <v>589</v>
      </c>
      <c r="K2775" s="15" t="s">
        <v>589</v>
      </c>
      <c r="L2775" s="408" t="str">
        <f t="shared" si="189"/>
        <v/>
      </c>
      <c r="M2775" s="459" t="str">
        <f t="shared" si="192"/>
        <v/>
      </c>
      <c r="N2775" s="344"/>
      <c r="O2775" s="344"/>
      <c r="P2775" s="82"/>
    </row>
    <row r="2776" spans="3:16" ht="14.25" customHeight="1" x14ac:dyDescent="0.15">
      <c r="C2776" s="362">
        <f t="shared" si="190"/>
        <v>2715</v>
      </c>
      <c r="D2776" s="47" t="str">
        <f t="shared" si="191"/>
        <v/>
      </c>
      <c r="E2776" s="526"/>
      <c r="F2776" s="447"/>
      <c r="G2776" s="345"/>
      <c r="H2776" s="447"/>
      <c r="I2776" s="411"/>
      <c r="J2776" s="15" t="s">
        <v>589</v>
      </c>
      <c r="K2776" s="15" t="s">
        <v>589</v>
      </c>
      <c r="L2776" s="408" t="str">
        <f t="shared" si="189"/>
        <v/>
      </c>
      <c r="M2776" s="459" t="str">
        <f t="shared" si="192"/>
        <v/>
      </c>
      <c r="N2776" s="344"/>
      <c r="O2776" s="344"/>
      <c r="P2776" s="82"/>
    </row>
    <row r="2777" spans="3:16" ht="14.25" customHeight="1" x14ac:dyDescent="0.15">
      <c r="C2777" s="362">
        <f t="shared" si="190"/>
        <v>2716</v>
      </c>
      <c r="D2777" s="47" t="str">
        <f t="shared" si="191"/>
        <v/>
      </c>
      <c r="E2777" s="526"/>
      <c r="F2777" s="447"/>
      <c r="G2777" s="345"/>
      <c r="H2777" s="447"/>
      <c r="I2777" s="411"/>
      <c r="J2777" s="15" t="s">
        <v>589</v>
      </c>
      <c r="K2777" s="15" t="s">
        <v>589</v>
      </c>
      <c r="L2777" s="408" t="str">
        <f t="shared" si="189"/>
        <v/>
      </c>
      <c r="M2777" s="459" t="str">
        <f t="shared" si="192"/>
        <v/>
      </c>
      <c r="N2777" s="344"/>
      <c r="O2777" s="344"/>
      <c r="P2777" s="82"/>
    </row>
    <row r="2778" spans="3:16" ht="14.25" customHeight="1" x14ac:dyDescent="0.15">
      <c r="C2778" s="362">
        <f t="shared" si="190"/>
        <v>2717</v>
      </c>
      <c r="D2778" s="47" t="str">
        <f t="shared" si="191"/>
        <v/>
      </c>
      <c r="E2778" s="526"/>
      <c r="F2778" s="447"/>
      <c r="G2778" s="345"/>
      <c r="H2778" s="447"/>
      <c r="I2778" s="411"/>
      <c r="J2778" s="15" t="s">
        <v>589</v>
      </c>
      <c r="K2778" s="15" t="s">
        <v>589</v>
      </c>
      <c r="L2778" s="408" t="str">
        <f t="shared" si="189"/>
        <v/>
      </c>
      <c r="M2778" s="459" t="str">
        <f t="shared" si="192"/>
        <v/>
      </c>
      <c r="N2778" s="344"/>
      <c r="O2778" s="344"/>
      <c r="P2778" s="82"/>
    </row>
    <row r="2779" spans="3:16" ht="14.25" customHeight="1" x14ac:dyDescent="0.15">
      <c r="C2779" s="362">
        <f t="shared" si="190"/>
        <v>2718</v>
      </c>
      <c r="D2779" s="47" t="str">
        <f t="shared" si="191"/>
        <v/>
      </c>
      <c r="E2779" s="526"/>
      <c r="F2779" s="447"/>
      <c r="G2779" s="345"/>
      <c r="H2779" s="447"/>
      <c r="I2779" s="411"/>
      <c r="J2779" s="15" t="s">
        <v>589</v>
      </c>
      <c r="K2779" s="15" t="s">
        <v>589</v>
      </c>
      <c r="L2779" s="408" t="str">
        <f t="shared" si="189"/>
        <v/>
      </c>
      <c r="M2779" s="459" t="str">
        <f t="shared" si="192"/>
        <v/>
      </c>
      <c r="N2779" s="344"/>
      <c r="O2779" s="344"/>
      <c r="P2779" s="82"/>
    </row>
    <row r="2780" spans="3:16" ht="14.25" customHeight="1" x14ac:dyDescent="0.15">
      <c r="C2780" s="362">
        <f t="shared" si="190"/>
        <v>2719</v>
      </c>
      <c r="D2780" s="47" t="str">
        <f t="shared" si="191"/>
        <v/>
      </c>
      <c r="E2780" s="526"/>
      <c r="F2780" s="447"/>
      <c r="G2780" s="345"/>
      <c r="H2780" s="447"/>
      <c r="I2780" s="411"/>
      <c r="J2780" s="15" t="s">
        <v>589</v>
      </c>
      <c r="K2780" s="15" t="s">
        <v>589</v>
      </c>
      <c r="L2780" s="408" t="str">
        <f t="shared" si="189"/>
        <v/>
      </c>
      <c r="M2780" s="459" t="str">
        <f t="shared" si="192"/>
        <v/>
      </c>
      <c r="N2780" s="344"/>
      <c r="O2780" s="344"/>
      <c r="P2780" s="82"/>
    </row>
    <row r="2781" spans="3:16" ht="14.25" customHeight="1" x14ac:dyDescent="0.15">
      <c r="C2781" s="362">
        <f t="shared" si="190"/>
        <v>2720</v>
      </c>
      <c r="D2781" s="47" t="str">
        <f t="shared" si="191"/>
        <v/>
      </c>
      <c r="E2781" s="526"/>
      <c r="F2781" s="447"/>
      <c r="G2781" s="345"/>
      <c r="H2781" s="447"/>
      <c r="I2781" s="411"/>
      <c r="J2781" s="15" t="s">
        <v>589</v>
      </c>
      <c r="K2781" s="15" t="s">
        <v>589</v>
      </c>
      <c r="L2781" s="408" t="str">
        <f t="shared" si="189"/>
        <v/>
      </c>
      <c r="M2781" s="459" t="str">
        <f t="shared" si="192"/>
        <v/>
      </c>
      <c r="N2781" s="344"/>
      <c r="O2781" s="344"/>
      <c r="P2781" s="82"/>
    </row>
    <row r="2782" spans="3:16" ht="14.25" customHeight="1" x14ac:dyDescent="0.15">
      <c r="C2782" s="362">
        <f t="shared" si="190"/>
        <v>2721</v>
      </c>
      <c r="D2782" s="47" t="str">
        <f t="shared" si="191"/>
        <v/>
      </c>
      <c r="E2782" s="526"/>
      <c r="F2782" s="447"/>
      <c r="G2782" s="345"/>
      <c r="H2782" s="447"/>
      <c r="I2782" s="411"/>
      <c r="J2782" s="15" t="s">
        <v>589</v>
      </c>
      <c r="K2782" s="15" t="s">
        <v>589</v>
      </c>
      <c r="L2782" s="408" t="str">
        <f t="shared" si="189"/>
        <v/>
      </c>
      <c r="M2782" s="459" t="str">
        <f t="shared" si="192"/>
        <v/>
      </c>
      <c r="N2782" s="344"/>
      <c r="O2782" s="344"/>
      <c r="P2782" s="82"/>
    </row>
    <row r="2783" spans="3:16" ht="14.25" customHeight="1" x14ac:dyDescent="0.15">
      <c r="C2783" s="362">
        <f t="shared" si="190"/>
        <v>2722</v>
      </c>
      <c r="D2783" s="47" t="str">
        <f t="shared" si="191"/>
        <v/>
      </c>
      <c r="E2783" s="526"/>
      <c r="F2783" s="447"/>
      <c r="G2783" s="345"/>
      <c r="H2783" s="447"/>
      <c r="I2783" s="411"/>
      <c r="J2783" s="15" t="s">
        <v>589</v>
      </c>
      <c r="K2783" s="15" t="s">
        <v>589</v>
      </c>
      <c r="L2783" s="408" t="str">
        <f t="shared" si="189"/>
        <v/>
      </c>
      <c r="M2783" s="459" t="str">
        <f t="shared" si="192"/>
        <v/>
      </c>
      <c r="N2783" s="344"/>
      <c r="O2783" s="344"/>
      <c r="P2783" s="82"/>
    </row>
    <row r="2784" spans="3:16" ht="14.25" customHeight="1" x14ac:dyDescent="0.15">
      <c r="C2784" s="362">
        <f t="shared" si="190"/>
        <v>2723</v>
      </c>
      <c r="D2784" s="47" t="str">
        <f t="shared" si="191"/>
        <v/>
      </c>
      <c r="E2784" s="526"/>
      <c r="F2784" s="447"/>
      <c r="G2784" s="345"/>
      <c r="H2784" s="447"/>
      <c r="I2784" s="411"/>
      <c r="J2784" s="15" t="s">
        <v>589</v>
      </c>
      <c r="K2784" s="15" t="s">
        <v>589</v>
      </c>
      <c r="L2784" s="408" t="str">
        <f t="shared" si="189"/>
        <v/>
      </c>
      <c r="M2784" s="459" t="str">
        <f t="shared" si="192"/>
        <v/>
      </c>
      <c r="N2784" s="344"/>
      <c r="O2784" s="344"/>
      <c r="P2784" s="82"/>
    </row>
    <row r="2785" spans="3:16" ht="14.25" customHeight="1" x14ac:dyDescent="0.15">
      <c r="C2785" s="362">
        <f t="shared" si="190"/>
        <v>2724</v>
      </c>
      <c r="D2785" s="47" t="str">
        <f t="shared" si="191"/>
        <v/>
      </c>
      <c r="E2785" s="526"/>
      <c r="F2785" s="447"/>
      <c r="G2785" s="345"/>
      <c r="H2785" s="447"/>
      <c r="I2785" s="411"/>
      <c r="J2785" s="15" t="s">
        <v>589</v>
      </c>
      <c r="K2785" s="15" t="s">
        <v>589</v>
      </c>
      <c r="L2785" s="408" t="str">
        <f t="shared" si="189"/>
        <v/>
      </c>
      <c r="M2785" s="459" t="str">
        <f t="shared" si="192"/>
        <v/>
      </c>
      <c r="N2785" s="344"/>
      <c r="O2785" s="344"/>
      <c r="P2785" s="82"/>
    </row>
    <row r="2786" spans="3:16" ht="14.25" customHeight="1" x14ac:dyDescent="0.15">
      <c r="C2786" s="362">
        <f t="shared" si="190"/>
        <v>2725</v>
      </c>
      <c r="D2786" s="47" t="str">
        <f t="shared" si="191"/>
        <v/>
      </c>
      <c r="E2786" s="526"/>
      <c r="F2786" s="447"/>
      <c r="G2786" s="345"/>
      <c r="H2786" s="447"/>
      <c r="I2786" s="411"/>
      <c r="J2786" s="15" t="s">
        <v>589</v>
      </c>
      <c r="K2786" s="15" t="s">
        <v>589</v>
      </c>
      <c r="L2786" s="408" t="str">
        <f t="shared" si="189"/>
        <v/>
      </c>
      <c r="M2786" s="459" t="str">
        <f t="shared" si="192"/>
        <v/>
      </c>
      <c r="N2786" s="344"/>
      <c r="O2786" s="344"/>
      <c r="P2786" s="82"/>
    </row>
    <row r="2787" spans="3:16" ht="14.25" customHeight="1" x14ac:dyDescent="0.15">
      <c r="C2787" s="362">
        <f t="shared" si="190"/>
        <v>2726</v>
      </c>
      <c r="D2787" s="47" t="str">
        <f t="shared" si="191"/>
        <v/>
      </c>
      <c r="E2787" s="526"/>
      <c r="F2787" s="447"/>
      <c r="G2787" s="345"/>
      <c r="H2787" s="447"/>
      <c r="I2787" s="411"/>
      <c r="J2787" s="15" t="s">
        <v>589</v>
      </c>
      <c r="K2787" s="15" t="s">
        <v>589</v>
      </c>
      <c r="L2787" s="408" t="str">
        <f t="shared" si="189"/>
        <v/>
      </c>
      <c r="M2787" s="459" t="str">
        <f t="shared" si="192"/>
        <v/>
      </c>
      <c r="N2787" s="344"/>
      <c r="O2787" s="344"/>
      <c r="P2787" s="82"/>
    </row>
    <row r="2788" spans="3:16" ht="14.25" customHeight="1" x14ac:dyDescent="0.15">
      <c r="C2788" s="362">
        <f t="shared" si="190"/>
        <v>2727</v>
      </c>
      <c r="D2788" s="47" t="str">
        <f t="shared" ref="D2788:D2819" si="193">IF(E2788="","",IF(E2788&lt;=$W$2,"○",""))</f>
        <v/>
      </c>
      <c r="E2788" s="526"/>
      <c r="F2788" s="447"/>
      <c r="G2788" s="345"/>
      <c r="H2788" s="447"/>
      <c r="I2788" s="411"/>
      <c r="J2788" s="15" t="s">
        <v>589</v>
      </c>
      <c r="K2788" s="15" t="s">
        <v>589</v>
      </c>
      <c r="L2788" s="408" t="str">
        <f t="shared" si="189"/>
        <v/>
      </c>
      <c r="M2788" s="459" t="str">
        <f t="shared" ref="M2788:M2819" si="194">IF(I2788="","",IF(HLOOKUP(I2788,$U$5:$AI$7,2,FALSE)&gt;=0.8,"○",""))</f>
        <v/>
      </c>
      <c r="N2788" s="344"/>
      <c r="O2788" s="344"/>
      <c r="P2788" s="82"/>
    </row>
    <row r="2789" spans="3:16" ht="14.25" customHeight="1" x14ac:dyDescent="0.15">
      <c r="C2789" s="362">
        <f t="shared" si="190"/>
        <v>2728</v>
      </c>
      <c r="D2789" s="47" t="str">
        <f t="shared" si="193"/>
        <v/>
      </c>
      <c r="E2789" s="526"/>
      <c r="F2789" s="447"/>
      <c r="G2789" s="345"/>
      <c r="H2789" s="447"/>
      <c r="I2789" s="411"/>
      <c r="J2789" s="15" t="s">
        <v>589</v>
      </c>
      <c r="K2789" s="15" t="s">
        <v>589</v>
      </c>
      <c r="L2789" s="408" t="str">
        <f t="shared" si="189"/>
        <v/>
      </c>
      <c r="M2789" s="459" t="str">
        <f t="shared" si="194"/>
        <v/>
      </c>
      <c r="N2789" s="344"/>
      <c r="O2789" s="344"/>
      <c r="P2789" s="82"/>
    </row>
    <row r="2790" spans="3:16" ht="14.25" customHeight="1" x14ac:dyDescent="0.15">
      <c r="C2790" s="362">
        <f t="shared" si="190"/>
        <v>2729</v>
      </c>
      <c r="D2790" s="47" t="str">
        <f t="shared" si="193"/>
        <v/>
      </c>
      <c r="E2790" s="526"/>
      <c r="F2790" s="447"/>
      <c r="G2790" s="345"/>
      <c r="H2790" s="447"/>
      <c r="I2790" s="411"/>
      <c r="J2790" s="15" t="s">
        <v>589</v>
      </c>
      <c r="K2790" s="15" t="s">
        <v>589</v>
      </c>
      <c r="L2790" s="408" t="str">
        <f t="shared" si="189"/>
        <v/>
      </c>
      <c r="M2790" s="459" t="str">
        <f t="shared" si="194"/>
        <v/>
      </c>
      <c r="N2790" s="344"/>
      <c r="O2790" s="344"/>
      <c r="P2790" s="82"/>
    </row>
    <row r="2791" spans="3:16" ht="14.25" customHeight="1" x14ac:dyDescent="0.15">
      <c r="C2791" s="362">
        <f t="shared" si="190"/>
        <v>2730</v>
      </c>
      <c r="D2791" s="47" t="str">
        <f t="shared" si="193"/>
        <v/>
      </c>
      <c r="E2791" s="526"/>
      <c r="F2791" s="447"/>
      <c r="G2791" s="345"/>
      <c r="H2791" s="447"/>
      <c r="I2791" s="411"/>
      <c r="J2791" s="15" t="s">
        <v>589</v>
      </c>
      <c r="K2791" s="15" t="s">
        <v>589</v>
      </c>
      <c r="L2791" s="408" t="str">
        <f t="shared" si="189"/>
        <v/>
      </c>
      <c r="M2791" s="459" t="str">
        <f t="shared" si="194"/>
        <v/>
      </c>
      <c r="N2791" s="344"/>
      <c r="O2791" s="344"/>
      <c r="P2791" s="82"/>
    </row>
    <row r="2792" spans="3:16" ht="14.25" customHeight="1" x14ac:dyDescent="0.15">
      <c r="C2792" s="362">
        <f t="shared" si="190"/>
        <v>2731</v>
      </c>
      <c r="D2792" s="47" t="str">
        <f t="shared" si="193"/>
        <v/>
      </c>
      <c r="E2792" s="526"/>
      <c r="F2792" s="447"/>
      <c r="G2792" s="345"/>
      <c r="H2792" s="447"/>
      <c r="I2792" s="411"/>
      <c r="J2792" s="15" t="s">
        <v>589</v>
      </c>
      <c r="K2792" s="15" t="s">
        <v>589</v>
      </c>
      <c r="L2792" s="408" t="str">
        <f t="shared" si="189"/>
        <v/>
      </c>
      <c r="M2792" s="459" t="str">
        <f t="shared" si="194"/>
        <v/>
      </c>
      <c r="N2792" s="344"/>
      <c r="O2792" s="344"/>
      <c r="P2792" s="82"/>
    </row>
    <row r="2793" spans="3:16" ht="14.25" customHeight="1" x14ac:dyDescent="0.15">
      <c r="C2793" s="362">
        <f t="shared" si="190"/>
        <v>2732</v>
      </c>
      <c r="D2793" s="47" t="str">
        <f t="shared" si="193"/>
        <v/>
      </c>
      <c r="E2793" s="526"/>
      <c r="F2793" s="447"/>
      <c r="G2793" s="345"/>
      <c r="H2793" s="447"/>
      <c r="I2793" s="411"/>
      <c r="J2793" s="15" t="s">
        <v>589</v>
      </c>
      <c r="K2793" s="15" t="s">
        <v>589</v>
      </c>
      <c r="L2793" s="408" t="str">
        <f t="shared" si="189"/>
        <v/>
      </c>
      <c r="M2793" s="459" t="str">
        <f t="shared" si="194"/>
        <v/>
      </c>
      <c r="N2793" s="344"/>
      <c r="O2793" s="344"/>
      <c r="P2793" s="82"/>
    </row>
    <row r="2794" spans="3:16" ht="14.25" customHeight="1" x14ac:dyDescent="0.15">
      <c r="C2794" s="362">
        <f t="shared" si="190"/>
        <v>2733</v>
      </c>
      <c r="D2794" s="47" t="str">
        <f t="shared" si="193"/>
        <v/>
      </c>
      <c r="E2794" s="526"/>
      <c r="F2794" s="447"/>
      <c r="G2794" s="345"/>
      <c r="H2794" s="447"/>
      <c r="I2794" s="411"/>
      <c r="J2794" s="15" t="s">
        <v>589</v>
      </c>
      <c r="K2794" s="15" t="s">
        <v>589</v>
      </c>
      <c r="L2794" s="408" t="str">
        <f t="shared" ref="L2794:L2825" si="195">IF(K2794="","",J2794*K2794)</f>
        <v/>
      </c>
      <c r="M2794" s="459" t="str">
        <f t="shared" si="194"/>
        <v/>
      </c>
      <c r="N2794" s="344"/>
      <c r="O2794" s="344"/>
      <c r="P2794" s="82"/>
    </row>
    <row r="2795" spans="3:16" ht="14.25" customHeight="1" x14ac:dyDescent="0.15">
      <c r="C2795" s="362">
        <f t="shared" si="190"/>
        <v>2734</v>
      </c>
      <c r="D2795" s="47" t="str">
        <f t="shared" si="193"/>
        <v/>
      </c>
      <c r="E2795" s="526"/>
      <c r="F2795" s="447"/>
      <c r="G2795" s="345"/>
      <c r="H2795" s="447"/>
      <c r="I2795" s="411"/>
      <c r="J2795" s="15" t="s">
        <v>589</v>
      </c>
      <c r="K2795" s="15" t="s">
        <v>589</v>
      </c>
      <c r="L2795" s="408" t="str">
        <f t="shared" si="195"/>
        <v/>
      </c>
      <c r="M2795" s="459" t="str">
        <f t="shared" si="194"/>
        <v/>
      </c>
      <c r="N2795" s="344"/>
      <c r="O2795" s="344"/>
      <c r="P2795" s="82"/>
    </row>
    <row r="2796" spans="3:16" ht="14.25" customHeight="1" x14ac:dyDescent="0.15">
      <c r="C2796" s="362">
        <f t="shared" si="190"/>
        <v>2735</v>
      </c>
      <c r="D2796" s="47" t="str">
        <f t="shared" si="193"/>
        <v/>
      </c>
      <c r="E2796" s="526"/>
      <c r="F2796" s="447"/>
      <c r="G2796" s="345"/>
      <c r="H2796" s="447"/>
      <c r="I2796" s="411"/>
      <c r="J2796" s="15" t="s">
        <v>589</v>
      </c>
      <c r="K2796" s="15" t="s">
        <v>589</v>
      </c>
      <c r="L2796" s="408" t="str">
        <f t="shared" si="195"/>
        <v/>
      </c>
      <c r="M2796" s="459" t="str">
        <f t="shared" si="194"/>
        <v/>
      </c>
      <c r="N2796" s="344"/>
      <c r="O2796" s="344"/>
      <c r="P2796" s="82"/>
    </row>
    <row r="2797" spans="3:16" ht="14.25" customHeight="1" x14ac:dyDescent="0.15">
      <c r="C2797" s="362">
        <f t="shared" si="190"/>
        <v>2736</v>
      </c>
      <c r="D2797" s="47" t="str">
        <f t="shared" si="193"/>
        <v/>
      </c>
      <c r="E2797" s="526"/>
      <c r="F2797" s="447"/>
      <c r="G2797" s="345"/>
      <c r="H2797" s="447"/>
      <c r="I2797" s="411"/>
      <c r="J2797" s="15" t="s">
        <v>589</v>
      </c>
      <c r="K2797" s="15" t="s">
        <v>589</v>
      </c>
      <c r="L2797" s="408" t="str">
        <f t="shared" si="195"/>
        <v/>
      </c>
      <c r="M2797" s="459" t="str">
        <f t="shared" si="194"/>
        <v/>
      </c>
      <c r="N2797" s="344"/>
      <c r="O2797" s="344"/>
      <c r="P2797" s="82"/>
    </row>
    <row r="2798" spans="3:16" ht="14.25" customHeight="1" x14ac:dyDescent="0.15">
      <c r="C2798" s="362">
        <f t="shared" si="190"/>
        <v>2737</v>
      </c>
      <c r="D2798" s="47" t="str">
        <f t="shared" si="193"/>
        <v/>
      </c>
      <c r="E2798" s="526"/>
      <c r="F2798" s="447"/>
      <c r="G2798" s="345"/>
      <c r="H2798" s="447"/>
      <c r="I2798" s="411"/>
      <c r="J2798" s="15" t="s">
        <v>589</v>
      </c>
      <c r="K2798" s="15" t="s">
        <v>589</v>
      </c>
      <c r="L2798" s="408" t="str">
        <f t="shared" si="195"/>
        <v/>
      </c>
      <c r="M2798" s="459" t="str">
        <f t="shared" si="194"/>
        <v/>
      </c>
      <c r="N2798" s="344"/>
      <c r="O2798" s="344"/>
      <c r="P2798" s="82"/>
    </row>
    <row r="2799" spans="3:16" ht="14.25" customHeight="1" x14ac:dyDescent="0.15">
      <c r="C2799" s="362">
        <f t="shared" si="190"/>
        <v>2738</v>
      </c>
      <c r="D2799" s="47" t="str">
        <f t="shared" si="193"/>
        <v/>
      </c>
      <c r="E2799" s="526"/>
      <c r="F2799" s="447"/>
      <c r="G2799" s="345"/>
      <c r="H2799" s="447"/>
      <c r="I2799" s="411"/>
      <c r="J2799" s="15" t="s">
        <v>589</v>
      </c>
      <c r="K2799" s="15" t="s">
        <v>589</v>
      </c>
      <c r="L2799" s="408" t="str">
        <f t="shared" si="195"/>
        <v/>
      </c>
      <c r="M2799" s="459" t="str">
        <f t="shared" si="194"/>
        <v/>
      </c>
      <c r="N2799" s="344"/>
      <c r="O2799" s="344"/>
      <c r="P2799" s="82"/>
    </row>
    <row r="2800" spans="3:16" ht="14.25" customHeight="1" x14ac:dyDescent="0.15">
      <c r="C2800" s="362">
        <f t="shared" si="190"/>
        <v>2739</v>
      </c>
      <c r="D2800" s="47" t="str">
        <f t="shared" si="193"/>
        <v/>
      </c>
      <c r="E2800" s="526"/>
      <c r="F2800" s="447"/>
      <c r="G2800" s="345"/>
      <c r="H2800" s="447"/>
      <c r="I2800" s="411"/>
      <c r="J2800" s="15" t="s">
        <v>589</v>
      </c>
      <c r="K2800" s="15" t="s">
        <v>589</v>
      </c>
      <c r="L2800" s="408" t="str">
        <f t="shared" si="195"/>
        <v/>
      </c>
      <c r="M2800" s="459" t="str">
        <f t="shared" si="194"/>
        <v/>
      </c>
      <c r="N2800" s="344"/>
      <c r="O2800" s="344"/>
      <c r="P2800" s="82"/>
    </row>
    <row r="2801" spans="3:16" ht="14.25" customHeight="1" x14ac:dyDescent="0.15">
      <c r="C2801" s="362">
        <f t="shared" si="190"/>
        <v>2740</v>
      </c>
      <c r="D2801" s="47" t="str">
        <f t="shared" si="193"/>
        <v/>
      </c>
      <c r="E2801" s="526"/>
      <c r="F2801" s="447"/>
      <c r="G2801" s="345"/>
      <c r="H2801" s="447"/>
      <c r="I2801" s="411"/>
      <c r="J2801" s="15" t="s">
        <v>589</v>
      </c>
      <c r="K2801" s="15" t="s">
        <v>589</v>
      </c>
      <c r="L2801" s="408" t="str">
        <f t="shared" si="195"/>
        <v/>
      </c>
      <c r="M2801" s="459" t="str">
        <f t="shared" si="194"/>
        <v/>
      </c>
      <c r="N2801" s="344"/>
      <c r="O2801" s="344"/>
      <c r="P2801" s="82"/>
    </row>
    <row r="2802" spans="3:16" ht="14.25" customHeight="1" x14ac:dyDescent="0.15">
      <c r="C2802" s="362">
        <f t="shared" si="190"/>
        <v>2741</v>
      </c>
      <c r="D2802" s="47" t="str">
        <f t="shared" si="193"/>
        <v/>
      </c>
      <c r="E2802" s="526"/>
      <c r="F2802" s="447"/>
      <c r="G2802" s="345"/>
      <c r="H2802" s="447"/>
      <c r="I2802" s="411"/>
      <c r="J2802" s="15" t="s">
        <v>589</v>
      </c>
      <c r="K2802" s="15" t="s">
        <v>589</v>
      </c>
      <c r="L2802" s="408" t="str">
        <f t="shared" si="195"/>
        <v/>
      </c>
      <c r="M2802" s="459" t="str">
        <f t="shared" si="194"/>
        <v/>
      </c>
      <c r="N2802" s="344"/>
      <c r="O2802" s="344"/>
      <c r="P2802" s="82"/>
    </row>
    <row r="2803" spans="3:16" ht="14.25" customHeight="1" x14ac:dyDescent="0.15">
      <c r="C2803" s="362">
        <f t="shared" si="190"/>
        <v>2742</v>
      </c>
      <c r="D2803" s="47" t="str">
        <f t="shared" si="193"/>
        <v/>
      </c>
      <c r="E2803" s="526"/>
      <c r="F2803" s="447"/>
      <c r="G2803" s="345"/>
      <c r="H2803" s="447"/>
      <c r="I2803" s="411"/>
      <c r="J2803" s="15" t="s">
        <v>589</v>
      </c>
      <c r="K2803" s="15" t="s">
        <v>589</v>
      </c>
      <c r="L2803" s="408" t="str">
        <f t="shared" si="195"/>
        <v/>
      </c>
      <c r="M2803" s="459" t="str">
        <f t="shared" si="194"/>
        <v/>
      </c>
      <c r="N2803" s="344"/>
      <c r="O2803" s="344"/>
      <c r="P2803" s="82"/>
    </row>
    <row r="2804" spans="3:16" ht="14.25" customHeight="1" x14ac:dyDescent="0.15">
      <c r="C2804" s="362">
        <f t="shared" si="190"/>
        <v>2743</v>
      </c>
      <c r="D2804" s="47" t="str">
        <f t="shared" si="193"/>
        <v/>
      </c>
      <c r="E2804" s="526"/>
      <c r="F2804" s="447"/>
      <c r="G2804" s="345"/>
      <c r="H2804" s="447"/>
      <c r="I2804" s="411"/>
      <c r="J2804" s="15" t="s">
        <v>589</v>
      </c>
      <c r="K2804" s="15" t="s">
        <v>589</v>
      </c>
      <c r="L2804" s="408" t="str">
        <f t="shared" si="195"/>
        <v/>
      </c>
      <c r="M2804" s="459" t="str">
        <f t="shared" si="194"/>
        <v/>
      </c>
      <c r="N2804" s="344"/>
      <c r="O2804" s="344"/>
      <c r="P2804" s="82"/>
    </row>
    <row r="2805" spans="3:16" ht="14.25" customHeight="1" x14ac:dyDescent="0.15">
      <c r="C2805" s="362">
        <f t="shared" si="190"/>
        <v>2744</v>
      </c>
      <c r="D2805" s="47" t="str">
        <f t="shared" si="193"/>
        <v/>
      </c>
      <c r="E2805" s="526"/>
      <c r="F2805" s="447"/>
      <c r="G2805" s="345"/>
      <c r="H2805" s="447"/>
      <c r="I2805" s="411"/>
      <c r="J2805" s="15" t="s">
        <v>589</v>
      </c>
      <c r="K2805" s="15" t="s">
        <v>589</v>
      </c>
      <c r="L2805" s="408" t="str">
        <f t="shared" si="195"/>
        <v/>
      </c>
      <c r="M2805" s="459" t="str">
        <f t="shared" si="194"/>
        <v/>
      </c>
      <c r="N2805" s="344"/>
      <c r="O2805" s="344"/>
      <c r="P2805" s="82"/>
    </row>
    <row r="2806" spans="3:16" ht="14.25" customHeight="1" x14ac:dyDescent="0.15">
      <c r="C2806" s="362">
        <f t="shared" si="190"/>
        <v>2745</v>
      </c>
      <c r="D2806" s="47" t="str">
        <f t="shared" si="193"/>
        <v/>
      </c>
      <c r="E2806" s="526"/>
      <c r="F2806" s="447"/>
      <c r="G2806" s="345"/>
      <c r="H2806" s="447"/>
      <c r="I2806" s="411"/>
      <c r="J2806" s="15" t="s">
        <v>589</v>
      </c>
      <c r="K2806" s="15" t="s">
        <v>589</v>
      </c>
      <c r="L2806" s="408" t="str">
        <f t="shared" si="195"/>
        <v/>
      </c>
      <c r="M2806" s="459" t="str">
        <f t="shared" si="194"/>
        <v/>
      </c>
      <c r="N2806" s="344"/>
      <c r="O2806" s="344"/>
      <c r="P2806" s="82"/>
    </row>
    <row r="2807" spans="3:16" ht="14.25" customHeight="1" x14ac:dyDescent="0.15">
      <c r="C2807" s="362">
        <f t="shared" si="190"/>
        <v>2746</v>
      </c>
      <c r="D2807" s="47" t="str">
        <f t="shared" si="193"/>
        <v/>
      </c>
      <c r="E2807" s="526"/>
      <c r="F2807" s="447"/>
      <c r="G2807" s="345"/>
      <c r="H2807" s="447"/>
      <c r="I2807" s="411"/>
      <c r="J2807" s="15" t="s">
        <v>589</v>
      </c>
      <c r="K2807" s="15" t="s">
        <v>589</v>
      </c>
      <c r="L2807" s="408" t="str">
        <f t="shared" si="195"/>
        <v/>
      </c>
      <c r="M2807" s="459" t="str">
        <f t="shared" si="194"/>
        <v/>
      </c>
      <c r="N2807" s="344"/>
      <c r="O2807" s="344"/>
      <c r="P2807" s="82"/>
    </row>
    <row r="2808" spans="3:16" ht="14.25" customHeight="1" x14ac:dyDescent="0.15">
      <c r="C2808" s="362">
        <f t="shared" si="190"/>
        <v>2747</v>
      </c>
      <c r="D2808" s="47" t="str">
        <f t="shared" si="193"/>
        <v/>
      </c>
      <c r="E2808" s="526"/>
      <c r="F2808" s="447"/>
      <c r="G2808" s="345"/>
      <c r="H2808" s="447"/>
      <c r="I2808" s="411"/>
      <c r="J2808" s="15" t="s">
        <v>589</v>
      </c>
      <c r="K2808" s="15" t="s">
        <v>589</v>
      </c>
      <c r="L2808" s="408" t="str">
        <f t="shared" si="195"/>
        <v/>
      </c>
      <c r="M2808" s="459" t="str">
        <f t="shared" si="194"/>
        <v/>
      </c>
      <c r="N2808" s="344"/>
      <c r="O2808" s="344"/>
      <c r="P2808" s="82"/>
    </row>
    <row r="2809" spans="3:16" ht="14.25" customHeight="1" x14ac:dyDescent="0.15">
      <c r="C2809" s="362">
        <f t="shared" si="190"/>
        <v>2748</v>
      </c>
      <c r="D2809" s="47" t="str">
        <f t="shared" si="193"/>
        <v/>
      </c>
      <c r="E2809" s="526"/>
      <c r="F2809" s="447"/>
      <c r="G2809" s="345"/>
      <c r="H2809" s="447"/>
      <c r="I2809" s="411"/>
      <c r="J2809" s="15" t="s">
        <v>589</v>
      </c>
      <c r="K2809" s="15" t="s">
        <v>589</v>
      </c>
      <c r="L2809" s="408" t="str">
        <f t="shared" si="195"/>
        <v/>
      </c>
      <c r="M2809" s="459" t="str">
        <f t="shared" si="194"/>
        <v/>
      </c>
      <c r="N2809" s="344"/>
      <c r="O2809" s="344"/>
      <c r="P2809" s="82"/>
    </row>
    <row r="2810" spans="3:16" ht="14.25" customHeight="1" x14ac:dyDescent="0.15">
      <c r="C2810" s="362">
        <f t="shared" si="190"/>
        <v>2749</v>
      </c>
      <c r="D2810" s="47" t="str">
        <f t="shared" si="193"/>
        <v/>
      </c>
      <c r="E2810" s="526"/>
      <c r="F2810" s="447"/>
      <c r="G2810" s="345"/>
      <c r="H2810" s="447"/>
      <c r="I2810" s="411"/>
      <c r="J2810" s="15" t="s">
        <v>589</v>
      </c>
      <c r="K2810" s="15" t="s">
        <v>589</v>
      </c>
      <c r="L2810" s="408" t="str">
        <f t="shared" si="195"/>
        <v/>
      </c>
      <c r="M2810" s="459" t="str">
        <f t="shared" si="194"/>
        <v/>
      </c>
      <c r="N2810" s="344"/>
      <c r="O2810" s="344"/>
      <c r="P2810" s="82"/>
    </row>
    <row r="2811" spans="3:16" ht="14.25" customHeight="1" x14ac:dyDescent="0.15">
      <c r="C2811" s="362">
        <f t="shared" si="190"/>
        <v>2750</v>
      </c>
      <c r="D2811" s="47" t="str">
        <f t="shared" si="193"/>
        <v/>
      </c>
      <c r="E2811" s="526"/>
      <c r="F2811" s="447"/>
      <c r="G2811" s="345"/>
      <c r="H2811" s="447"/>
      <c r="I2811" s="411"/>
      <c r="J2811" s="15" t="s">
        <v>589</v>
      </c>
      <c r="K2811" s="15" t="s">
        <v>589</v>
      </c>
      <c r="L2811" s="408" t="str">
        <f t="shared" si="195"/>
        <v/>
      </c>
      <c r="M2811" s="459" t="str">
        <f t="shared" si="194"/>
        <v/>
      </c>
      <c r="N2811" s="344"/>
      <c r="O2811" s="344"/>
      <c r="P2811" s="82"/>
    </row>
    <row r="2812" spans="3:16" ht="14.25" customHeight="1" x14ac:dyDescent="0.15">
      <c r="C2812" s="362">
        <f t="shared" si="190"/>
        <v>2751</v>
      </c>
      <c r="D2812" s="47" t="str">
        <f t="shared" si="193"/>
        <v/>
      </c>
      <c r="E2812" s="526"/>
      <c r="F2812" s="447"/>
      <c r="G2812" s="345"/>
      <c r="H2812" s="447"/>
      <c r="I2812" s="411"/>
      <c r="J2812" s="15" t="s">
        <v>589</v>
      </c>
      <c r="K2812" s="15" t="s">
        <v>589</v>
      </c>
      <c r="L2812" s="408" t="str">
        <f t="shared" si="195"/>
        <v/>
      </c>
      <c r="M2812" s="459" t="str">
        <f t="shared" si="194"/>
        <v/>
      </c>
      <c r="N2812" s="344"/>
      <c r="O2812" s="344"/>
      <c r="P2812" s="82"/>
    </row>
    <row r="2813" spans="3:16" ht="14.25" customHeight="1" x14ac:dyDescent="0.15">
      <c r="C2813" s="362">
        <f t="shared" si="190"/>
        <v>2752</v>
      </c>
      <c r="D2813" s="47" t="str">
        <f t="shared" si="193"/>
        <v/>
      </c>
      <c r="E2813" s="526"/>
      <c r="F2813" s="447"/>
      <c r="G2813" s="345"/>
      <c r="H2813" s="447"/>
      <c r="I2813" s="411"/>
      <c r="J2813" s="15" t="s">
        <v>589</v>
      </c>
      <c r="K2813" s="15" t="s">
        <v>589</v>
      </c>
      <c r="L2813" s="408" t="str">
        <f t="shared" si="195"/>
        <v/>
      </c>
      <c r="M2813" s="459" t="str">
        <f t="shared" si="194"/>
        <v/>
      </c>
      <c r="N2813" s="344"/>
      <c r="O2813" s="344"/>
      <c r="P2813" s="82"/>
    </row>
    <row r="2814" spans="3:16" ht="14.25" customHeight="1" x14ac:dyDescent="0.15">
      <c r="C2814" s="362">
        <f t="shared" si="190"/>
        <v>2753</v>
      </c>
      <c r="D2814" s="47" t="str">
        <f t="shared" si="193"/>
        <v/>
      </c>
      <c r="E2814" s="526"/>
      <c r="F2814" s="447"/>
      <c r="G2814" s="345"/>
      <c r="H2814" s="447"/>
      <c r="I2814" s="411"/>
      <c r="J2814" s="15" t="s">
        <v>589</v>
      </c>
      <c r="K2814" s="15" t="s">
        <v>589</v>
      </c>
      <c r="L2814" s="408" t="str">
        <f t="shared" si="195"/>
        <v/>
      </c>
      <c r="M2814" s="459" t="str">
        <f t="shared" si="194"/>
        <v/>
      </c>
      <c r="N2814" s="344"/>
      <c r="O2814" s="344"/>
      <c r="P2814" s="82"/>
    </row>
    <row r="2815" spans="3:16" ht="14.25" customHeight="1" x14ac:dyDescent="0.15">
      <c r="C2815" s="362">
        <f t="shared" ref="C2815:C2953" si="196">C2814+1</f>
        <v>2754</v>
      </c>
      <c r="D2815" s="47" t="str">
        <f t="shared" si="193"/>
        <v/>
      </c>
      <c r="E2815" s="526"/>
      <c r="F2815" s="447"/>
      <c r="G2815" s="345"/>
      <c r="H2815" s="447"/>
      <c r="I2815" s="411"/>
      <c r="J2815" s="15" t="s">
        <v>589</v>
      </c>
      <c r="K2815" s="15" t="s">
        <v>589</v>
      </c>
      <c r="L2815" s="408" t="str">
        <f t="shared" si="195"/>
        <v/>
      </c>
      <c r="M2815" s="459" t="str">
        <f t="shared" si="194"/>
        <v/>
      </c>
      <c r="N2815" s="344"/>
      <c r="O2815" s="344"/>
      <c r="P2815" s="82"/>
    </row>
    <row r="2816" spans="3:16" ht="14.25" customHeight="1" x14ac:dyDescent="0.15">
      <c r="C2816" s="362">
        <f t="shared" si="196"/>
        <v>2755</v>
      </c>
      <c r="D2816" s="47" t="str">
        <f t="shared" si="193"/>
        <v/>
      </c>
      <c r="E2816" s="526"/>
      <c r="F2816" s="447"/>
      <c r="G2816" s="345"/>
      <c r="H2816" s="447"/>
      <c r="I2816" s="411"/>
      <c r="J2816" s="15" t="s">
        <v>589</v>
      </c>
      <c r="K2816" s="15" t="s">
        <v>589</v>
      </c>
      <c r="L2816" s="408" t="str">
        <f t="shared" si="195"/>
        <v/>
      </c>
      <c r="M2816" s="459" t="str">
        <f t="shared" si="194"/>
        <v/>
      </c>
      <c r="N2816" s="344"/>
      <c r="O2816" s="344"/>
      <c r="P2816" s="82"/>
    </row>
    <row r="2817" spans="3:16" ht="14.25" customHeight="1" x14ac:dyDescent="0.15">
      <c r="C2817" s="362">
        <f t="shared" si="196"/>
        <v>2756</v>
      </c>
      <c r="D2817" s="47" t="str">
        <f t="shared" si="193"/>
        <v/>
      </c>
      <c r="E2817" s="526"/>
      <c r="F2817" s="447"/>
      <c r="G2817" s="345"/>
      <c r="H2817" s="447"/>
      <c r="I2817" s="411"/>
      <c r="J2817" s="15" t="s">
        <v>589</v>
      </c>
      <c r="K2817" s="15" t="s">
        <v>589</v>
      </c>
      <c r="L2817" s="408" t="str">
        <f t="shared" si="195"/>
        <v/>
      </c>
      <c r="M2817" s="459" t="str">
        <f t="shared" si="194"/>
        <v/>
      </c>
      <c r="N2817" s="344"/>
      <c r="O2817" s="344"/>
      <c r="P2817" s="82"/>
    </row>
    <row r="2818" spans="3:16" ht="14.25" customHeight="1" x14ac:dyDescent="0.15">
      <c r="C2818" s="362">
        <f t="shared" si="196"/>
        <v>2757</v>
      </c>
      <c r="D2818" s="47" t="str">
        <f t="shared" si="193"/>
        <v/>
      </c>
      <c r="E2818" s="526"/>
      <c r="F2818" s="447"/>
      <c r="G2818" s="345"/>
      <c r="H2818" s="447"/>
      <c r="I2818" s="411"/>
      <c r="J2818" s="15" t="s">
        <v>589</v>
      </c>
      <c r="K2818" s="15" t="s">
        <v>589</v>
      </c>
      <c r="L2818" s="408" t="str">
        <f t="shared" si="195"/>
        <v/>
      </c>
      <c r="M2818" s="459" t="str">
        <f t="shared" si="194"/>
        <v/>
      </c>
      <c r="N2818" s="344"/>
      <c r="O2818" s="344"/>
      <c r="P2818" s="82"/>
    </row>
    <row r="2819" spans="3:16" ht="14.25" customHeight="1" x14ac:dyDescent="0.15">
      <c r="C2819" s="362">
        <f t="shared" si="196"/>
        <v>2758</v>
      </c>
      <c r="D2819" s="47" t="str">
        <f t="shared" si="193"/>
        <v/>
      </c>
      <c r="E2819" s="526"/>
      <c r="F2819" s="447"/>
      <c r="G2819" s="345"/>
      <c r="H2819" s="447"/>
      <c r="I2819" s="411"/>
      <c r="J2819" s="15" t="s">
        <v>589</v>
      </c>
      <c r="K2819" s="15" t="s">
        <v>589</v>
      </c>
      <c r="L2819" s="408" t="str">
        <f t="shared" si="195"/>
        <v/>
      </c>
      <c r="M2819" s="459" t="str">
        <f t="shared" si="194"/>
        <v/>
      </c>
      <c r="N2819" s="344"/>
      <c r="O2819" s="344"/>
      <c r="P2819" s="82"/>
    </row>
    <row r="2820" spans="3:16" ht="14.25" customHeight="1" x14ac:dyDescent="0.15">
      <c r="C2820" s="362">
        <f t="shared" si="196"/>
        <v>2759</v>
      </c>
      <c r="D2820" s="47" t="str">
        <f t="shared" ref="D2820:D2849" si="197">IF(E2820="","",IF(E2820&lt;=$W$2,"○",""))</f>
        <v/>
      </c>
      <c r="E2820" s="526"/>
      <c r="F2820" s="447"/>
      <c r="G2820" s="345"/>
      <c r="H2820" s="447"/>
      <c r="I2820" s="411"/>
      <c r="J2820" s="15" t="s">
        <v>589</v>
      </c>
      <c r="K2820" s="15" t="s">
        <v>589</v>
      </c>
      <c r="L2820" s="408" t="str">
        <f t="shared" si="195"/>
        <v/>
      </c>
      <c r="M2820" s="459" t="str">
        <f t="shared" ref="M2820:M2849" si="198">IF(I2820="","",IF(HLOOKUP(I2820,$U$5:$AI$7,2,FALSE)&gt;=0.8,"○",""))</f>
        <v/>
      </c>
      <c r="N2820" s="344"/>
      <c r="O2820" s="344"/>
      <c r="P2820" s="82"/>
    </row>
    <row r="2821" spans="3:16" ht="14.25" customHeight="1" x14ac:dyDescent="0.15">
      <c r="C2821" s="362">
        <f t="shared" si="196"/>
        <v>2760</v>
      </c>
      <c r="D2821" s="47" t="str">
        <f t="shared" si="197"/>
        <v/>
      </c>
      <c r="E2821" s="526"/>
      <c r="F2821" s="447"/>
      <c r="G2821" s="345"/>
      <c r="H2821" s="447"/>
      <c r="I2821" s="411"/>
      <c r="J2821" s="15" t="s">
        <v>589</v>
      </c>
      <c r="K2821" s="15" t="s">
        <v>589</v>
      </c>
      <c r="L2821" s="408" t="str">
        <f t="shared" si="195"/>
        <v/>
      </c>
      <c r="M2821" s="459" t="str">
        <f t="shared" si="198"/>
        <v/>
      </c>
      <c r="N2821" s="344"/>
      <c r="O2821" s="344"/>
      <c r="P2821" s="82"/>
    </row>
    <row r="2822" spans="3:16" ht="14.25" customHeight="1" x14ac:dyDescent="0.15">
      <c r="C2822" s="362">
        <f t="shared" si="196"/>
        <v>2761</v>
      </c>
      <c r="D2822" s="47" t="str">
        <f t="shared" si="197"/>
        <v/>
      </c>
      <c r="E2822" s="526"/>
      <c r="F2822" s="447"/>
      <c r="G2822" s="345"/>
      <c r="H2822" s="447"/>
      <c r="I2822" s="411"/>
      <c r="J2822" s="15" t="s">
        <v>589</v>
      </c>
      <c r="K2822" s="15" t="s">
        <v>589</v>
      </c>
      <c r="L2822" s="408" t="str">
        <f t="shared" si="195"/>
        <v/>
      </c>
      <c r="M2822" s="459" t="str">
        <f t="shared" si="198"/>
        <v/>
      </c>
      <c r="N2822" s="344"/>
      <c r="O2822" s="344"/>
      <c r="P2822" s="82"/>
    </row>
    <row r="2823" spans="3:16" ht="14.25" customHeight="1" x14ac:dyDescent="0.15">
      <c r="C2823" s="362">
        <f t="shared" si="196"/>
        <v>2762</v>
      </c>
      <c r="D2823" s="47" t="str">
        <f t="shared" si="197"/>
        <v/>
      </c>
      <c r="E2823" s="526"/>
      <c r="F2823" s="447"/>
      <c r="G2823" s="345"/>
      <c r="H2823" s="447"/>
      <c r="I2823" s="411"/>
      <c r="J2823" s="15" t="s">
        <v>589</v>
      </c>
      <c r="K2823" s="15" t="s">
        <v>589</v>
      </c>
      <c r="L2823" s="408" t="str">
        <f t="shared" si="195"/>
        <v/>
      </c>
      <c r="M2823" s="459" t="str">
        <f t="shared" si="198"/>
        <v/>
      </c>
      <c r="N2823" s="344"/>
      <c r="O2823" s="344"/>
      <c r="P2823" s="82"/>
    </row>
    <row r="2824" spans="3:16" ht="14.25" customHeight="1" x14ac:dyDescent="0.15">
      <c r="C2824" s="362">
        <f t="shared" si="196"/>
        <v>2763</v>
      </c>
      <c r="D2824" s="47" t="str">
        <f t="shared" si="197"/>
        <v/>
      </c>
      <c r="E2824" s="526"/>
      <c r="F2824" s="447"/>
      <c r="G2824" s="345"/>
      <c r="H2824" s="447"/>
      <c r="I2824" s="411"/>
      <c r="J2824" s="15" t="s">
        <v>589</v>
      </c>
      <c r="K2824" s="15" t="s">
        <v>589</v>
      </c>
      <c r="L2824" s="408" t="str">
        <f t="shared" si="195"/>
        <v/>
      </c>
      <c r="M2824" s="459" t="str">
        <f t="shared" si="198"/>
        <v/>
      </c>
      <c r="N2824" s="344"/>
      <c r="O2824" s="344"/>
      <c r="P2824" s="82"/>
    </row>
    <row r="2825" spans="3:16" ht="14.25" customHeight="1" x14ac:dyDescent="0.15">
      <c r="C2825" s="362">
        <f t="shared" si="196"/>
        <v>2764</v>
      </c>
      <c r="D2825" s="47" t="str">
        <f t="shared" si="197"/>
        <v/>
      </c>
      <c r="E2825" s="526"/>
      <c r="F2825" s="447"/>
      <c r="G2825" s="345"/>
      <c r="H2825" s="447"/>
      <c r="I2825" s="411"/>
      <c r="J2825" s="15" t="s">
        <v>589</v>
      </c>
      <c r="K2825" s="15" t="s">
        <v>589</v>
      </c>
      <c r="L2825" s="408" t="str">
        <f t="shared" si="195"/>
        <v/>
      </c>
      <c r="M2825" s="459" t="str">
        <f t="shared" si="198"/>
        <v/>
      </c>
      <c r="N2825" s="344"/>
      <c r="O2825" s="344"/>
      <c r="P2825" s="82"/>
    </row>
    <row r="2826" spans="3:16" ht="14.25" customHeight="1" x14ac:dyDescent="0.15">
      <c r="C2826" s="362">
        <f t="shared" si="196"/>
        <v>2765</v>
      </c>
      <c r="D2826" s="47" t="str">
        <f t="shared" si="197"/>
        <v/>
      </c>
      <c r="E2826" s="526"/>
      <c r="F2826" s="447"/>
      <c r="G2826" s="345"/>
      <c r="H2826" s="447"/>
      <c r="I2826" s="411"/>
      <c r="J2826" s="15" t="s">
        <v>589</v>
      </c>
      <c r="K2826" s="15" t="s">
        <v>589</v>
      </c>
      <c r="L2826" s="408" t="str">
        <f t="shared" ref="L2826:L2849" si="199">IF(K2826="","",J2826*K2826)</f>
        <v/>
      </c>
      <c r="M2826" s="459" t="str">
        <f t="shared" si="198"/>
        <v/>
      </c>
      <c r="N2826" s="344"/>
      <c r="O2826" s="344"/>
      <c r="P2826" s="82"/>
    </row>
    <row r="2827" spans="3:16" ht="14.25" customHeight="1" x14ac:dyDescent="0.15">
      <c r="C2827" s="362">
        <f t="shared" si="196"/>
        <v>2766</v>
      </c>
      <c r="D2827" s="47" t="str">
        <f t="shared" si="197"/>
        <v/>
      </c>
      <c r="E2827" s="526"/>
      <c r="F2827" s="447"/>
      <c r="G2827" s="345"/>
      <c r="H2827" s="447"/>
      <c r="I2827" s="411"/>
      <c r="J2827" s="15" t="s">
        <v>589</v>
      </c>
      <c r="K2827" s="15" t="s">
        <v>589</v>
      </c>
      <c r="L2827" s="408" t="str">
        <f t="shared" si="199"/>
        <v/>
      </c>
      <c r="M2827" s="459" t="str">
        <f t="shared" si="198"/>
        <v/>
      </c>
      <c r="N2827" s="344"/>
      <c r="O2827" s="344"/>
      <c r="P2827" s="82"/>
    </row>
    <row r="2828" spans="3:16" ht="14.25" customHeight="1" x14ac:dyDescent="0.15">
      <c r="C2828" s="362">
        <f t="shared" si="196"/>
        <v>2767</v>
      </c>
      <c r="D2828" s="47" t="str">
        <f t="shared" si="197"/>
        <v/>
      </c>
      <c r="E2828" s="526"/>
      <c r="F2828" s="447"/>
      <c r="G2828" s="345"/>
      <c r="H2828" s="447"/>
      <c r="I2828" s="411"/>
      <c r="J2828" s="15" t="s">
        <v>589</v>
      </c>
      <c r="K2828" s="15" t="s">
        <v>589</v>
      </c>
      <c r="L2828" s="408" t="str">
        <f t="shared" si="199"/>
        <v/>
      </c>
      <c r="M2828" s="459" t="str">
        <f t="shared" si="198"/>
        <v/>
      </c>
      <c r="N2828" s="344"/>
      <c r="O2828" s="344"/>
      <c r="P2828" s="82"/>
    </row>
    <row r="2829" spans="3:16" ht="14.25" customHeight="1" x14ac:dyDescent="0.15">
      <c r="C2829" s="362">
        <f t="shared" si="196"/>
        <v>2768</v>
      </c>
      <c r="D2829" s="47" t="str">
        <f t="shared" si="197"/>
        <v/>
      </c>
      <c r="E2829" s="526"/>
      <c r="F2829" s="447"/>
      <c r="G2829" s="345"/>
      <c r="H2829" s="447"/>
      <c r="I2829" s="411"/>
      <c r="J2829" s="15" t="s">
        <v>589</v>
      </c>
      <c r="K2829" s="15" t="s">
        <v>589</v>
      </c>
      <c r="L2829" s="408" t="str">
        <f t="shared" si="199"/>
        <v/>
      </c>
      <c r="M2829" s="459" t="str">
        <f t="shared" si="198"/>
        <v/>
      </c>
      <c r="N2829" s="344"/>
      <c r="O2829" s="344"/>
      <c r="P2829" s="82"/>
    </row>
    <row r="2830" spans="3:16" ht="14.25" customHeight="1" x14ac:dyDescent="0.15">
      <c r="C2830" s="362">
        <f t="shared" si="196"/>
        <v>2769</v>
      </c>
      <c r="D2830" s="47" t="str">
        <f t="shared" si="197"/>
        <v/>
      </c>
      <c r="E2830" s="526"/>
      <c r="F2830" s="447"/>
      <c r="G2830" s="345"/>
      <c r="H2830" s="447"/>
      <c r="I2830" s="411"/>
      <c r="J2830" s="15" t="s">
        <v>589</v>
      </c>
      <c r="K2830" s="15" t="s">
        <v>589</v>
      </c>
      <c r="L2830" s="408" t="str">
        <f t="shared" si="199"/>
        <v/>
      </c>
      <c r="M2830" s="459" t="str">
        <f t="shared" si="198"/>
        <v/>
      </c>
      <c r="N2830" s="344"/>
      <c r="O2830" s="344"/>
      <c r="P2830" s="82"/>
    </row>
    <row r="2831" spans="3:16" ht="14.25" customHeight="1" x14ac:dyDescent="0.15">
      <c r="C2831" s="362">
        <f t="shared" si="196"/>
        <v>2770</v>
      </c>
      <c r="D2831" s="47" t="str">
        <f t="shared" si="197"/>
        <v/>
      </c>
      <c r="E2831" s="526"/>
      <c r="F2831" s="447"/>
      <c r="G2831" s="345"/>
      <c r="H2831" s="447"/>
      <c r="I2831" s="411"/>
      <c r="J2831" s="15" t="s">
        <v>589</v>
      </c>
      <c r="K2831" s="15" t="s">
        <v>589</v>
      </c>
      <c r="L2831" s="408" t="str">
        <f t="shared" si="199"/>
        <v/>
      </c>
      <c r="M2831" s="459" t="str">
        <f t="shared" si="198"/>
        <v/>
      </c>
      <c r="N2831" s="344"/>
      <c r="O2831" s="344"/>
      <c r="P2831" s="82"/>
    </row>
    <row r="2832" spans="3:16" ht="14.25" customHeight="1" x14ac:dyDescent="0.15">
      <c r="C2832" s="362">
        <f t="shared" si="196"/>
        <v>2771</v>
      </c>
      <c r="D2832" s="47" t="str">
        <f t="shared" si="197"/>
        <v/>
      </c>
      <c r="E2832" s="526"/>
      <c r="F2832" s="447"/>
      <c r="G2832" s="345"/>
      <c r="H2832" s="447"/>
      <c r="I2832" s="411"/>
      <c r="J2832" s="15" t="s">
        <v>589</v>
      </c>
      <c r="K2832" s="15" t="s">
        <v>589</v>
      </c>
      <c r="L2832" s="408" t="str">
        <f t="shared" si="199"/>
        <v/>
      </c>
      <c r="M2832" s="459" t="str">
        <f t="shared" si="198"/>
        <v/>
      </c>
      <c r="N2832" s="344"/>
      <c r="O2832" s="344"/>
      <c r="P2832" s="82"/>
    </row>
    <row r="2833" spans="3:16" ht="14.25" customHeight="1" x14ac:dyDescent="0.15">
      <c r="C2833" s="362">
        <f t="shared" si="196"/>
        <v>2772</v>
      </c>
      <c r="D2833" s="47" t="str">
        <f t="shared" si="197"/>
        <v/>
      </c>
      <c r="E2833" s="526"/>
      <c r="F2833" s="447"/>
      <c r="G2833" s="345"/>
      <c r="H2833" s="447"/>
      <c r="I2833" s="411"/>
      <c r="J2833" s="15" t="s">
        <v>589</v>
      </c>
      <c r="K2833" s="15" t="s">
        <v>589</v>
      </c>
      <c r="L2833" s="408" t="str">
        <f t="shared" si="199"/>
        <v/>
      </c>
      <c r="M2833" s="459" t="str">
        <f t="shared" si="198"/>
        <v/>
      </c>
      <c r="N2833" s="344"/>
      <c r="O2833" s="344"/>
      <c r="P2833" s="82"/>
    </row>
    <row r="2834" spans="3:16" ht="14.25" customHeight="1" x14ac:dyDescent="0.15">
      <c r="C2834" s="362">
        <f t="shared" si="196"/>
        <v>2773</v>
      </c>
      <c r="D2834" s="47" t="str">
        <f t="shared" si="197"/>
        <v/>
      </c>
      <c r="E2834" s="526"/>
      <c r="F2834" s="447"/>
      <c r="G2834" s="345"/>
      <c r="H2834" s="447"/>
      <c r="I2834" s="411"/>
      <c r="J2834" s="15" t="s">
        <v>589</v>
      </c>
      <c r="K2834" s="15" t="s">
        <v>589</v>
      </c>
      <c r="L2834" s="408" t="str">
        <f t="shared" si="199"/>
        <v/>
      </c>
      <c r="M2834" s="459" t="str">
        <f t="shared" si="198"/>
        <v/>
      </c>
      <c r="N2834" s="344"/>
      <c r="O2834" s="344"/>
      <c r="P2834" s="82"/>
    </row>
    <row r="2835" spans="3:16" ht="14.25" customHeight="1" x14ac:dyDescent="0.15">
      <c r="C2835" s="362">
        <f t="shared" si="196"/>
        <v>2774</v>
      </c>
      <c r="D2835" s="47" t="str">
        <f t="shared" si="197"/>
        <v/>
      </c>
      <c r="E2835" s="526"/>
      <c r="F2835" s="447"/>
      <c r="G2835" s="345"/>
      <c r="H2835" s="447"/>
      <c r="I2835" s="411"/>
      <c r="J2835" s="15" t="s">
        <v>589</v>
      </c>
      <c r="K2835" s="15" t="s">
        <v>589</v>
      </c>
      <c r="L2835" s="408" t="str">
        <f t="shared" si="199"/>
        <v/>
      </c>
      <c r="M2835" s="459" t="str">
        <f t="shared" si="198"/>
        <v/>
      </c>
      <c r="N2835" s="344"/>
      <c r="O2835" s="344"/>
      <c r="P2835" s="82"/>
    </row>
    <row r="2836" spans="3:16" ht="14.25" customHeight="1" x14ac:dyDescent="0.15">
      <c r="C2836" s="362">
        <f t="shared" si="196"/>
        <v>2775</v>
      </c>
      <c r="D2836" s="47" t="str">
        <f t="shared" si="197"/>
        <v/>
      </c>
      <c r="E2836" s="526"/>
      <c r="F2836" s="447"/>
      <c r="G2836" s="345"/>
      <c r="H2836" s="447"/>
      <c r="I2836" s="411"/>
      <c r="J2836" s="15" t="s">
        <v>589</v>
      </c>
      <c r="K2836" s="15" t="s">
        <v>589</v>
      </c>
      <c r="L2836" s="408" t="str">
        <f t="shared" si="199"/>
        <v/>
      </c>
      <c r="M2836" s="459" t="str">
        <f t="shared" si="198"/>
        <v/>
      </c>
      <c r="N2836" s="344"/>
      <c r="O2836" s="344"/>
      <c r="P2836" s="82"/>
    </row>
    <row r="2837" spans="3:16" ht="14.25" customHeight="1" x14ac:dyDescent="0.15">
      <c r="C2837" s="362">
        <f t="shared" si="196"/>
        <v>2776</v>
      </c>
      <c r="D2837" s="47" t="str">
        <f t="shared" si="197"/>
        <v/>
      </c>
      <c r="E2837" s="526"/>
      <c r="F2837" s="447"/>
      <c r="G2837" s="345"/>
      <c r="H2837" s="447"/>
      <c r="I2837" s="411"/>
      <c r="J2837" s="15" t="s">
        <v>589</v>
      </c>
      <c r="K2837" s="15" t="s">
        <v>589</v>
      </c>
      <c r="L2837" s="408" t="str">
        <f t="shared" si="199"/>
        <v/>
      </c>
      <c r="M2837" s="459" t="str">
        <f t="shared" si="198"/>
        <v/>
      </c>
      <c r="N2837" s="344"/>
      <c r="O2837" s="344"/>
      <c r="P2837" s="82"/>
    </row>
    <row r="2838" spans="3:16" ht="14.25" customHeight="1" x14ac:dyDescent="0.15">
      <c r="C2838" s="362">
        <f t="shared" si="196"/>
        <v>2777</v>
      </c>
      <c r="D2838" s="47" t="str">
        <f t="shared" si="197"/>
        <v/>
      </c>
      <c r="E2838" s="526"/>
      <c r="F2838" s="447"/>
      <c r="G2838" s="345"/>
      <c r="H2838" s="447"/>
      <c r="I2838" s="411"/>
      <c r="J2838" s="15" t="s">
        <v>589</v>
      </c>
      <c r="K2838" s="15" t="s">
        <v>589</v>
      </c>
      <c r="L2838" s="408" t="str">
        <f t="shared" si="199"/>
        <v/>
      </c>
      <c r="M2838" s="459" t="str">
        <f t="shared" si="198"/>
        <v/>
      </c>
      <c r="N2838" s="344"/>
      <c r="O2838" s="344"/>
      <c r="P2838" s="82"/>
    </row>
    <row r="2839" spans="3:16" ht="14.25" customHeight="1" x14ac:dyDescent="0.15">
      <c r="C2839" s="362">
        <f t="shared" si="196"/>
        <v>2778</v>
      </c>
      <c r="D2839" s="47" t="str">
        <f t="shared" si="197"/>
        <v/>
      </c>
      <c r="E2839" s="526"/>
      <c r="F2839" s="447"/>
      <c r="G2839" s="345"/>
      <c r="H2839" s="447"/>
      <c r="I2839" s="411"/>
      <c r="J2839" s="15" t="s">
        <v>589</v>
      </c>
      <c r="K2839" s="15" t="s">
        <v>589</v>
      </c>
      <c r="L2839" s="408" t="str">
        <f t="shared" si="199"/>
        <v/>
      </c>
      <c r="M2839" s="459" t="str">
        <f t="shared" si="198"/>
        <v/>
      </c>
      <c r="N2839" s="344"/>
      <c r="O2839" s="344"/>
      <c r="P2839" s="82"/>
    </row>
    <row r="2840" spans="3:16" ht="14.25" customHeight="1" x14ac:dyDescent="0.15">
      <c r="C2840" s="362">
        <f t="shared" si="196"/>
        <v>2779</v>
      </c>
      <c r="D2840" s="47" t="str">
        <f t="shared" si="197"/>
        <v/>
      </c>
      <c r="E2840" s="526"/>
      <c r="F2840" s="447"/>
      <c r="G2840" s="345"/>
      <c r="H2840" s="447"/>
      <c r="I2840" s="411"/>
      <c r="J2840" s="15" t="s">
        <v>589</v>
      </c>
      <c r="K2840" s="15" t="s">
        <v>589</v>
      </c>
      <c r="L2840" s="408" t="str">
        <f t="shared" si="199"/>
        <v/>
      </c>
      <c r="M2840" s="459" t="str">
        <f t="shared" si="198"/>
        <v/>
      </c>
      <c r="N2840" s="344"/>
      <c r="O2840" s="344"/>
      <c r="P2840" s="82"/>
    </row>
    <row r="2841" spans="3:16" ht="14.25" customHeight="1" x14ac:dyDescent="0.15">
      <c r="C2841" s="362">
        <f t="shared" si="196"/>
        <v>2780</v>
      </c>
      <c r="D2841" s="47" t="str">
        <f t="shared" si="197"/>
        <v/>
      </c>
      <c r="E2841" s="526"/>
      <c r="F2841" s="447"/>
      <c r="G2841" s="345"/>
      <c r="H2841" s="447"/>
      <c r="I2841" s="411"/>
      <c r="J2841" s="15" t="s">
        <v>589</v>
      </c>
      <c r="K2841" s="15" t="s">
        <v>589</v>
      </c>
      <c r="L2841" s="408" t="str">
        <f t="shared" si="199"/>
        <v/>
      </c>
      <c r="M2841" s="459" t="str">
        <f t="shared" si="198"/>
        <v/>
      </c>
      <c r="N2841" s="344"/>
      <c r="O2841" s="344"/>
      <c r="P2841" s="82"/>
    </row>
    <row r="2842" spans="3:16" ht="14.25" customHeight="1" x14ac:dyDescent="0.15">
      <c r="C2842" s="362">
        <f t="shared" si="196"/>
        <v>2781</v>
      </c>
      <c r="D2842" s="47" t="str">
        <f t="shared" si="197"/>
        <v/>
      </c>
      <c r="E2842" s="526"/>
      <c r="F2842" s="447"/>
      <c r="G2842" s="345"/>
      <c r="H2842" s="447"/>
      <c r="I2842" s="411"/>
      <c r="J2842" s="15" t="s">
        <v>589</v>
      </c>
      <c r="K2842" s="15" t="s">
        <v>589</v>
      </c>
      <c r="L2842" s="408" t="str">
        <f t="shared" si="199"/>
        <v/>
      </c>
      <c r="M2842" s="459" t="str">
        <f t="shared" si="198"/>
        <v/>
      </c>
      <c r="N2842" s="344"/>
      <c r="O2842" s="344"/>
      <c r="P2842" s="82"/>
    </row>
    <row r="2843" spans="3:16" ht="14.25" customHeight="1" x14ac:dyDescent="0.15">
      <c r="C2843" s="362">
        <f t="shared" si="196"/>
        <v>2782</v>
      </c>
      <c r="D2843" s="47" t="str">
        <f t="shared" si="197"/>
        <v/>
      </c>
      <c r="E2843" s="526"/>
      <c r="F2843" s="447"/>
      <c r="G2843" s="345"/>
      <c r="H2843" s="447"/>
      <c r="I2843" s="411"/>
      <c r="J2843" s="15" t="s">
        <v>589</v>
      </c>
      <c r="K2843" s="15" t="s">
        <v>589</v>
      </c>
      <c r="L2843" s="408" t="str">
        <f t="shared" si="199"/>
        <v/>
      </c>
      <c r="M2843" s="459" t="str">
        <f t="shared" si="198"/>
        <v/>
      </c>
      <c r="N2843" s="344"/>
      <c r="O2843" s="344"/>
      <c r="P2843" s="82"/>
    </row>
    <row r="2844" spans="3:16" ht="14.25" customHeight="1" x14ac:dyDescent="0.15">
      <c r="C2844" s="362">
        <f t="shared" si="196"/>
        <v>2783</v>
      </c>
      <c r="D2844" s="47" t="str">
        <f t="shared" si="197"/>
        <v/>
      </c>
      <c r="E2844" s="526"/>
      <c r="F2844" s="447"/>
      <c r="G2844" s="345"/>
      <c r="H2844" s="447"/>
      <c r="I2844" s="411"/>
      <c r="J2844" s="15" t="s">
        <v>589</v>
      </c>
      <c r="K2844" s="15" t="s">
        <v>589</v>
      </c>
      <c r="L2844" s="408" t="str">
        <f t="shared" si="199"/>
        <v/>
      </c>
      <c r="M2844" s="459" t="str">
        <f t="shared" si="198"/>
        <v/>
      </c>
      <c r="N2844" s="344"/>
      <c r="O2844" s="344"/>
      <c r="P2844" s="82"/>
    </row>
    <row r="2845" spans="3:16" ht="14.25" customHeight="1" x14ac:dyDescent="0.15">
      <c r="C2845" s="362">
        <f t="shared" si="196"/>
        <v>2784</v>
      </c>
      <c r="D2845" s="47" t="str">
        <f t="shared" si="197"/>
        <v/>
      </c>
      <c r="E2845" s="526"/>
      <c r="F2845" s="447"/>
      <c r="G2845" s="345"/>
      <c r="H2845" s="447"/>
      <c r="I2845" s="411"/>
      <c r="J2845" s="15" t="s">
        <v>589</v>
      </c>
      <c r="K2845" s="15" t="s">
        <v>589</v>
      </c>
      <c r="L2845" s="408" t="str">
        <f t="shared" si="199"/>
        <v/>
      </c>
      <c r="M2845" s="459" t="str">
        <f t="shared" si="198"/>
        <v/>
      </c>
      <c r="N2845" s="344"/>
      <c r="O2845" s="344"/>
      <c r="P2845" s="82"/>
    </row>
    <row r="2846" spans="3:16" ht="14.25" customHeight="1" x14ac:dyDescent="0.15">
      <c r="C2846" s="362">
        <f t="shared" si="196"/>
        <v>2785</v>
      </c>
      <c r="D2846" s="47" t="str">
        <f t="shared" si="197"/>
        <v/>
      </c>
      <c r="E2846" s="526"/>
      <c r="F2846" s="447"/>
      <c r="G2846" s="345"/>
      <c r="H2846" s="447"/>
      <c r="I2846" s="411"/>
      <c r="J2846" s="15" t="s">
        <v>589</v>
      </c>
      <c r="K2846" s="15" t="s">
        <v>589</v>
      </c>
      <c r="L2846" s="408" t="str">
        <f t="shared" si="199"/>
        <v/>
      </c>
      <c r="M2846" s="459" t="str">
        <f t="shared" si="198"/>
        <v/>
      </c>
      <c r="N2846" s="344"/>
      <c r="O2846" s="344"/>
      <c r="P2846" s="82"/>
    </row>
    <row r="2847" spans="3:16" ht="14.25" customHeight="1" x14ac:dyDescent="0.15">
      <c r="C2847" s="362">
        <f t="shared" si="196"/>
        <v>2786</v>
      </c>
      <c r="D2847" s="47" t="str">
        <f t="shared" si="197"/>
        <v/>
      </c>
      <c r="E2847" s="526"/>
      <c r="F2847" s="447"/>
      <c r="G2847" s="345"/>
      <c r="H2847" s="447"/>
      <c r="I2847" s="411"/>
      <c r="J2847" s="15" t="s">
        <v>589</v>
      </c>
      <c r="K2847" s="15" t="s">
        <v>589</v>
      </c>
      <c r="L2847" s="408" t="str">
        <f t="shared" si="199"/>
        <v/>
      </c>
      <c r="M2847" s="459" t="str">
        <f t="shared" si="198"/>
        <v/>
      </c>
      <c r="N2847" s="344"/>
      <c r="O2847" s="344"/>
      <c r="P2847" s="82"/>
    </row>
    <row r="2848" spans="3:16" ht="14.25" customHeight="1" x14ac:dyDescent="0.15">
      <c r="C2848" s="362">
        <f t="shared" si="196"/>
        <v>2787</v>
      </c>
      <c r="D2848" s="47" t="str">
        <f t="shared" si="197"/>
        <v/>
      </c>
      <c r="E2848" s="526"/>
      <c r="F2848" s="447"/>
      <c r="G2848" s="345"/>
      <c r="H2848" s="447"/>
      <c r="I2848" s="411"/>
      <c r="J2848" s="15" t="s">
        <v>589</v>
      </c>
      <c r="K2848" s="15" t="s">
        <v>589</v>
      </c>
      <c r="L2848" s="408" t="str">
        <f t="shared" si="199"/>
        <v/>
      </c>
      <c r="M2848" s="459" t="str">
        <f t="shared" si="198"/>
        <v/>
      </c>
      <c r="N2848" s="344"/>
      <c r="O2848" s="344"/>
      <c r="P2848" s="82"/>
    </row>
    <row r="2849" spans="3:16" ht="14.25" customHeight="1" x14ac:dyDescent="0.15">
      <c r="C2849" s="362">
        <f t="shared" si="196"/>
        <v>2788</v>
      </c>
      <c r="D2849" s="47" t="str">
        <f t="shared" si="197"/>
        <v/>
      </c>
      <c r="E2849" s="526"/>
      <c r="F2849" s="447"/>
      <c r="G2849" s="345"/>
      <c r="H2849" s="447"/>
      <c r="I2849" s="411"/>
      <c r="J2849" s="15" t="s">
        <v>589</v>
      </c>
      <c r="K2849" s="15" t="s">
        <v>589</v>
      </c>
      <c r="L2849" s="408" t="str">
        <f t="shared" si="199"/>
        <v/>
      </c>
      <c r="M2849" s="459" t="str">
        <f t="shared" si="198"/>
        <v/>
      </c>
      <c r="N2849" s="344"/>
      <c r="O2849" s="344"/>
      <c r="P2849" s="82"/>
    </row>
    <row r="2850" spans="3:16" ht="14.25" customHeight="1" x14ac:dyDescent="0.15">
      <c r="C2850" s="362">
        <f t="shared" si="196"/>
        <v>2789</v>
      </c>
      <c r="D2850" s="47" t="str">
        <f t="shared" ref="D2850:D2938" si="200">IF(E2850="","",IF(E2850&lt;=$W$2,"○",""))</f>
        <v/>
      </c>
      <c r="E2850" s="526"/>
      <c r="F2850" s="447"/>
      <c r="G2850" s="345"/>
      <c r="H2850" s="447"/>
      <c r="I2850" s="411"/>
      <c r="J2850" s="15" t="s">
        <v>589</v>
      </c>
      <c r="K2850" s="15" t="s">
        <v>589</v>
      </c>
      <c r="L2850" s="408" t="str">
        <f t="shared" ref="L2850:L2938" si="201">IF(K2850="","",J2850*K2850)</f>
        <v/>
      </c>
      <c r="M2850" s="459" t="str">
        <f t="shared" ref="M2850:M2938" si="202">IF(I2850="","",IF(HLOOKUP(I2850,$U$5:$AI$7,2,FALSE)&gt;=0.8,"○",""))</f>
        <v/>
      </c>
      <c r="N2850" s="344"/>
      <c r="O2850" s="344"/>
      <c r="P2850" s="82"/>
    </row>
    <row r="2851" spans="3:16" ht="14.25" customHeight="1" x14ac:dyDescent="0.15">
      <c r="C2851" s="362">
        <f t="shared" si="196"/>
        <v>2790</v>
      </c>
      <c r="D2851" s="47" t="str">
        <f t="shared" si="200"/>
        <v/>
      </c>
      <c r="E2851" s="526"/>
      <c r="F2851" s="447"/>
      <c r="G2851" s="345"/>
      <c r="H2851" s="447"/>
      <c r="I2851" s="411"/>
      <c r="J2851" s="15" t="s">
        <v>589</v>
      </c>
      <c r="K2851" s="15" t="s">
        <v>589</v>
      </c>
      <c r="L2851" s="408" t="str">
        <f t="shared" si="201"/>
        <v/>
      </c>
      <c r="M2851" s="459" t="str">
        <f t="shared" si="202"/>
        <v/>
      </c>
      <c r="N2851" s="344"/>
      <c r="O2851" s="344"/>
      <c r="P2851" s="82"/>
    </row>
    <row r="2852" spans="3:16" ht="14.25" customHeight="1" x14ac:dyDescent="0.15">
      <c r="C2852" s="362">
        <f t="shared" si="196"/>
        <v>2791</v>
      </c>
      <c r="D2852" s="47" t="str">
        <f t="shared" si="200"/>
        <v/>
      </c>
      <c r="E2852" s="526"/>
      <c r="F2852" s="447"/>
      <c r="G2852" s="345"/>
      <c r="H2852" s="447"/>
      <c r="I2852" s="411"/>
      <c r="J2852" s="15" t="s">
        <v>589</v>
      </c>
      <c r="K2852" s="15" t="s">
        <v>589</v>
      </c>
      <c r="L2852" s="408" t="str">
        <f t="shared" si="201"/>
        <v/>
      </c>
      <c r="M2852" s="459" t="str">
        <f t="shared" si="202"/>
        <v/>
      </c>
      <c r="N2852" s="344"/>
      <c r="O2852" s="344"/>
      <c r="P2852" s="82"/>
    </row>
    <row r="2853" spans="3:16" ht="14.25" customHeight="1" x14ac:dyDescent="0.15">
      <c r="C2853" s="362">
        <f t="shared" si="196"/>
        <v>2792</v>
      </c>
      <c r="D2853" s="47" t="str">
        <f t="shared" si="200"/>
        <v/>
      </c>
      <c r="E2853" s="526"/>
      <c r="F2853" s="447"/>
      <c r="G2853" s="345"/>
      <c r="H2853" s="447"/>
      <c r="I2853" s="411"/>
      <c r="J2853" s="15" t="s">
        <v>589</v>
      </c>
      <c r="K2853" s="15" t="s">
        <v>589</v>
      </c>
      <c r="L2853" s="408" t="str">
        <f t="shared" si="201"/>
        <v/>
      </c>
      <c r="M2853" s="459" t="str">
        <f t="shared" si="202"/>
        <v/>
      </c>
      <c r="N2853" s="344"/>
      <c r="O2853" s="344"/>
      <c r="P2853" s="82"/>
    </row>
    <row r="2854" spans="3:16" ht="14.25" customHeight="1" x14ac:dyDescent="0.15">
      <c r="C2854" s="362">
        <f t="shared" si="196"/>
        <v>2793</v>
      </c>
      <c r="D2854" s="47" t="str">
        <f t="shared" si="200"/>
        <v/>
      </c>
      <c r="E2854" s="526"/>
      <c r="F2854" s="447"/>
      <c r="G2854" s="345"/>
      <c r="H2854" s="447"/>
      <c r="I2854" s="411"/>
      <c r="J2854" s="15" t="s">
        <v>589</v>
      </c>
      <c r="K2854" s="15" t="s">
        <v>589</v>
      </c>
      <c r="L2854" s="408" t="str">
        <f t="shared" si="201"/>
        <v/>
      </c>
      <c r="M2854" s="459" t="str">
        <f t="shared" si="202"/>
        <v/>
      </c>
      <c r="N2854" s="344"/>
      <c r="O2854" s="344"/>
      <c r="P2854" s="82"/>
    </row>
    <row r="2855" spans="3:16" ht="14.25" customHeight="1" x14ac:dyDescent="0.15">
      <c r="C2855" s="362">
        <f t="shared" si="196"/>
        <v>2794</v>
      </c>
      <c r="D2855" s="47" t="str">
        <f t="shared" si="200"/>
        <v/>
      </c>
      <c r="E2855" s="526"/>
      <c r="F2855" s="447"/>
      <c r="G2855" s="345"/>
      <c r="H2855" s="447"/>
      <c r="I2855" s="411"/>
      <c r="J2855" s="15" t="s">
        <v>589</v>
      </c>
      <c r="K2855" s="15" t="s">
        <v>589</v>
      </c>
      <c r="L2855" s="408" t="str">
        <f t="shared" si="201"/>
        <v/>
      </c>
      <c r="M2855" s="459" t="str">
        <f t="shared" si="202"/>
        <v/>
      </c>
      <c r="N2855" s="344"/>
      <c r="O2855" s="344"/>
      <c r="P2855" s="82"/>
    </row>
    <row r="2856" spans="3:16" ht="14.25" customHeight="1" x14ac:dyDescent="0.15">
      <c r="C2856" s="362">
        <f t="shared" si="196"/>
        <v>2795</v>
      </c>
      <c r="D2856" s="47" t="str">
        <f t="shared" si="200"/>
        <v/>
      </c>
      <c r="E2856" s="526"/>
      <c r="F2856" s="447"/>
      <c r="G2856" s="345"/>
      <c r="H2856" s="447"/>
      <c r="I2856" s="411"/>
      <c r="J2856" s="15" t="s">
        <v>589</v>
      </c>
      <c r="K2856" s="15" t="s">
        <v>589</v>
      </c>
      <c r="L2856" s="408" t="str">
        <f t="shared" si="201"/>
        <v/>
      </c>
      <c r="M2856" s="459" t="str">
        <f t="shared" si="202"/>
        <v/>
      </c>
      <c r="N2856" s="344"/>
      <c r="O2856" s="344"/>
      <c r="P2856" s="82"/>
    </row>
    <row r="2857" spans="3:16" ht="14.25" customHeight="1" x14ac:dyDescent="0.15">
      <c r="C2857" s="362">
        <f t="shared" si="196"/>
        <v>2796</v>
      </c>
      <c r="D2857" s="47" t="str">
        <f t="shared" si="200"/>
        <v/>
      </c>
      <c r="E2857" s="526"/>
      <c r="F2857" s="447"/>
      <c r="G2857" s="345"/>
      <c r="H2857" s="447"/>
      <c r="I2857" s="411"/>
      <c r="J2857" s="15" t="s">
        <v>589</v>
      </c>
      <c r="K2857" s="15" t="s">
        <v>589</v>
      </c>
      <c r="L2857" s="408" t="str">
        <f t="shared" si="201"/>
        <v/>
      </c>
      <c r="M2857" s="459" t="str">
        <f t="shared" si="202"/>
        <v/>
      </c>
      <c r="N2857" s="344"/>
      <c r="O2857" s="344"/>
      <c r="P2857" s="82"/>
    </row>
    <row r="2858" spans="3:16" ht="14.25" customHeight="1" x14ac:dyDescent="0.15">
      <c r="C2858" s="362">
        <f t="shared" si="196"/>
        <v>2797</v>
      </c>
      <c r="D2858" s="47" t="str">
        <f t="shared" si="200"/>
        <v/>
      </c>
      <c r="E2858" s="526"/>
      <c r="F2858" s="447"/>
      <c r="G2858" s="345"/>
      <c r="H2858" s="447"/>
      <c r="I2858" s="411"/>
      <c r="J2858" s="15" t="s">
        <v>589</v>
      </c>
      <c r="K2858" s="15" t="s">
        <v>589</v>
      </c>
      <c r="L2858" s="408" t="str">
        <f t="shared" si="201"/>
        <v/>
      </c>
      <c r="M2858" s="459" t="str">
        <f t="shared" si="202"/>
        <v/>
      </c>
      <c r="N2858" s="344"/>
      <c r="O2858" s="344"/>
      <c r="P2858" s="82"/>
    </row>
    <row r="2859" spans="3:16" ht="14.25" customHeight="1" x14ac:dyDescent="0.15">
      <c r="C2859" s="362">
        <f t="shared" si="196"/>
        <v>2798</v>
      </c>
      <c r="D2859" s="47" t="str">
        <f t="shared" si="200"/>
        <v/>
      </c>
      <c r="E2859" s="526"/>
      <c r="F2859" s="447"/>
      <c r="G2859" s="345"/>
      <c r="H2859" s="447"/>
      <c r="I2859" s="411"/>
      <c r="J2859" s="15" t="s">
        <v>589</v>
      </c>
      <c r="K2859" s="15" t="s">
        <v>589</v>
      </c>
      <c r="L2859" s="408" t="str">
        <f t="shared" si="201"/>
        <v/>
      </c>
      <c r="M2859" s="459" t="str">
        <f t="shared" si="202"/>
        <v/>
      </c>
      <c r="N2859" s="344"/>
      <c r="O2859" s="344"/>
      <c r="P2859" s="82"/>
    </row>
    <row r="2860" spans="3:16" ht="14.25" customHeight="1" x14ac:dyDescent="0.15">
      <c r="C2860" s="362">
        <f t="shared" si="196"/>
        <v>2799</v>
      </c>
      <c r="D2860" s="47" t="str">
        <f t="shared" si="200"/>
        <v/>
      </c>
      <c r="E2860" s="526"/>
      <c r="F2860" s="447"/>
      <c r="G2860" s="345"/>
      <c r="H2860" s="447"/>
      <c r="I2860" s="411"/>
      <c r="J2860" s="15" t="s">
        <v>589</v>
      </c>
      <c r="K2860" s="15" t="s">
        <v>589</v>
      </c>
      <c r="L2860" s="408" t="str">
        <f t="shared" si="201"/>
        <v/>
      </c>
      <c r="M2860" s="459" t="str">
        <f t="shared" si="202"/>
        <v/>
      </c>
      <c r="N2860" s="344"/>
      <c r="O2860" s="344"/>
      <c r="P2860" s="82"/>
    </row>
    <row r="2861" spans="3:16" ht="14.25" customHeight="1" x14ac:dyDescent="0.15">
      <c r="C2861" s="362">
        <f t="shared" si="196"/>
        <v>2800</v>
      </c>
      <c r="D2861" s="47" t="str">
        <f t="shared" si="200"/>
        <v/>
      </c>
      <c r="E2861" s="526"/>
      <c r="F2861" s="447"/>
      <c r="G2861" s="345"/>
      <c r="H2861" s="447"/>
      <c r="I2861" s="411"/>
      <c r="J2861" s="15" t="s">
        <v>589</v>
      </c>
      <c r="K2861" s="15" t="s">
        <v>589</v>
      </c>
      <c r="L2861" s="408" t="str">
        <f t="shared" si="201"/>
        <v/>
      </c>
      <c r="M2861" s="459" t="str">
        <f t="shared" si="202"/>
        <v/>
      </c>
      <c r="N2861" s="344"/>
      <c r="O2861" s="344"/>
      <c r="P2861" s="82"/>
    </row>
    <row r="2862" spans="3:16" ht="14.25" customHeight="1" x14ac:dyDescent="0.15">
      <c r="C2862" s="362">
        <f t="shared" si="196"/>
        <v>2801</v>
      </c>
      <c r="D2862" s="47" t="str">
        <f t="shared" si="200"/>
        <v/>
      </c>
      <c r="E2862" s="526"/>
      <c r="F2862" s="447"/>
      <c r="G2862" s="345"/>
      <c r="H2862" s="447"/>
      <c r="I2862" s="411"/>
      <c r="J2862" s="15" t="s">
        <v>589</v>
      </c>
      <c r="K2862" s="15" t="s">
        <v>589</v>
      </c>
      <c r="L2862" s="408" t="str">
        <f t="shared" si="201"/>
        <v/>
      </c>
      <c r="M2862" s="459" t="str">
        <f t="shared" si="202"/>
        <v/>
      </c>
      <c r="N2862" s="344"/>
      <c r="O2862" s="344"/>
      <c r="P2862" s="82"/>
    </row>
    <row r="2863" spans="3:16" ht="14.25" customHeight="1" x14ac:dyDescent="0.15">
      <c r="C2863" s="362">
        <f t="shared" si="196"/>
        <v>2802</v>
      </c>
      <c r="D2863" s="47" t="str">
        <f t="shared" si="200"/>
        <v/>
      </c>
      <c r="E2863" s="526"/>
      <c r="F2863" s="447"/>
      <c r="G2863" s="345"/>
      <c r="H2863" s="447"/>
      <c r="I2863" s="411"/>
      <c r="J2863" s="15" t="s">
        <v>589</v>
      </c>
      <c r="K2863" s="15" t="s">
        <v>589</v>
      </c>
      <c r="L2863" s="408" t="str">
        <f t="shared" si="201"/>
        <v/>
      </c>
      <c r="M2863" s="459" t="str">
        <f t="shared" si="202"/>
        <v/>
      </c>
      <c r="N2863" s="344"/>
      <c r="O2863" s="344"/>
      <c r="P2863" s="82"/>
    </row>
    <row r="2864" spans="3:16" ht="14.25" customHeight="1" x14ac:dyDescent="0.15">
      <c r="C2864" s="362">
        <f t="shared" si="196"/>
        <v>2803</v>
      </c>
      <c r="D2864" s="47" t="str">
        <f t="shared" si="200"/>
        <v/>
      </c>
      <c r="E2864" s="526"/>
      <c r="F2864" s="447"/>
      <c r="G2864" s="345"/>
      <c r="H2864" s="447"/>
      <c r="I2864" s="411"/>
      <c r="J2864" s="15" t="s">
        <v>589</v>
      </c>
      <c r="K2864" s="15" t="s">
        <v>589</v>
      </c>
      <c r="L2864" s="408" t="str">
        <f t="shared" si="201"/>
        <v/>
      </c>
      <c r="M2864" s="459" t="str">
        <f t="shared" si="202"/>
        <v/>
      </c>
      <c r="N2864" s="344"/>
      <c r="O2864" s="344"/>
      <c r="P2864" s="82"/>
    </row>
    <row r="2865" spans="3:16" ht="14.25" customHeight="1" x14ac:dyDescent="0.15">
      <c r="C2865" s="362">
        <f t="shared" si="196"/>
        <v>2804</v>
      </c>
      <c r="D2865" s="47" t="str">
        <f t="shared" si="200"/>
        <v/>
      </c>
      <c r="E2865" s="526"/>
      <c r="F2865" s="447"/>
      <c r="G2865" s="345"/>
      <c r="H2865" s="447"/>
      <c r="I2865" s="411"/>
      <c r="J2865" s="15" t="s">
        <v>589</v>
      </c>
      <c r="K2865" s="15" t="s">
        <v>589</v>
      </c>
      <c r="L2865" s="408" t="str">
        <f t="shared" si="201"/>
        <v/>
      </c>
      <c r="M2865" s="459" t="str">
        <f t="shared" si="202"/>
        <v/>
      </c>
      <c r="N2865" s="344"/>
      <c r="O2865" s="344"/>
      <c r="P2865" s="82"/>
    </row>
    <row r="2866" spans="3:16" ht="14.25" customHeight="1" x14ac:dyDescent="0.15">
      <c r="C2866" s="362">
        <f t="shared" si="196"/>
        <v>2805</v>
      </c>
      <c r="D2866" s="47" t="str">
        <f t="shared" si="200"/>
        <v/>
      </c>
      <c r="E2866" s="526"/>
      <c r="F2866" s="447"/>
      <c r="G2866" s="345"/>
      <c r="H2866" s="447"/>
      <c r="I2866" s="411"/>
      <c r="J2866" s="15" t="s">
        <v>589</v>
      </c>
      <c r="K2866" s="15" t="s">
        <v>589</v>
      </c>
      <c r="L2866" s="408" t="str">
        <f t="shared" si="201"/>
        <v/>
      </c>
      <c r="M2866" s="459" t="str">
        <f t="shared" si="202"/>
        <v/>
      </c>
      <c r="N2866" s="344"/>
      <c r="O2866" s="344"/>
      <c r="P2866" s="82"/>
    </row>
    <row r="2867" spans="3:16" ht="14.25" customHeight="1" x14ac:dyDescent="0.15">
      <c r="C2867" s="362">
        <f t="shared" si="196"/>
        <v>2806</v>
      </c>
      <c r="D2867" s="47" t="str">
        <f t="shared" si="200"/>
        <v/>
      </c>
      <c r="E2867" s="526"/>
      <c r="F2867" s="447"/>
      <c r="G2867" s="345"/>
      <c r="H2867" s="447"/>
      <c r="I2867" s="411"/>
      <c r="J2867" s="15" t="s">
        <v>589</v>
      </c>
      <c r="K2867" s="15" t="s">
        <v>589</v>
      </c>
      <c r="L2867" s="408" t="str">
        <f t="shared" si="201"/>
        <v/>
      </c>
      <c r="M2867" s="459" t="str">
        <f t="shared" si="202"/>
        <v/>
      </c>
      <c r="N2867" s="344"/>
      <c r="O2867" s="344"/>
      <c r="P2867" s="82"/>
    </row>
    <row r="2868" spans="3:16" ht="14.25" customHeight="1" x14ac:dyDescent="0.15">
      <c r="C2868" s="362">
        <f t="shared" si="196"/>
        <v>2807</v>
      </c>
      <c r="D2868" s="47" t="str">
        <f t="shared" si="200"/>
        <v/>
      </c>
      <c r="E2868" s="526"/>
      <c r="F2868" s="447"/>
      <c r="G2868" s="345"/>
      <c r="H2868" s="447"/>
      <c r="I2868" s="411"/>
      <c r="J2868" s="15" t="s">
        <v>589</v>
      </c>
      <c r="K2868" s="15" t="s">
        <v>589</v>
      </c>
      <c r="L2868" s="408" t="str">
        <f t="shared" si="201"/>
        <v/>
      </c>
      <c r="M2868" s="459" t="str">
        <f t="shared" si="202"/>
        <v/>
      </c>
      <c r="N2868" s="344"/>
      <c r="O2868" s="344"/>
      <c r="P2868" s="82"/>
    </row>
    <row r="2869" spans="3:16" ht="14.25" customHeight="1" x14ac:dyDescent="0.15">
      <c r="C2869" s="362">
        <f t="shared" si="196"/>
        <v>2808</v>
      </c>
      <c r="D2869" s="47" t="str">
        <f t="shared" si="200"/>
        <v/>
      </c>
      <c r="E2869" s="526"/>
      <c r="F2869" s="447"/>
      <c r="G2869" s="345"/>
      <c r="H2869" s="447"/>
      <c r="I2869" s="411"/>
      <c r="J2869" s="15" t="s">
        <v>589</v>
      </c>
      <c r="K2869" s="15" t="s">
        <v>589</v>
      </c>
      <c r="L2869" s="408" t="str">
        <f t="shared" si="201"/>
        <v/>
      </c>
      <c r="M2869" s="459" t="str">
        <f t="shared" si="202"/>
        <v/>
      </c>
      <c r="N2869" s="344"/>
      <c r="O2869" s="344"/>
      <c r="P2869" s="82"/>
    </row>
    <row r="2870" spans="3:16" ht="14.25" customHeight="1" x14ac:dyDescent="0.15">
      <c r="C2870" s="362">
        <f t="shared" si="196"/>
        <v>2809</v>
      </c>
      <c r="D2870" s="47" t="str">
        <f t="shared" si="200"/>
        <v/>
      </c>
      <c r="E2870" s="526"/>
      <c r="F2870" s="447"/>
      <c r="G2870" s="345"/>
      <c r="H2870" s="447"/>
      <c r="I2870" s="411"/>
      <c r="J2870" s="15" t="s">
        <v>589</v>
      </c>
      <c r="K2870" s="15" t="s">
        <v>589</v>
      </c>
      <c r="L2870" s="408" t="str">
        <f t="shared" si="201"/>
        <v/>
      </c>
      <c r="M2870" s="459" t="str">
        <f t="shared" si="202"/>
        <v/>
      </c>
      <c r="N2870" s="344"/>
      <c r="O2870" s="344"/>
      <c r="P2870" s="82"/>
    </row>
    <row r="2871" spans="3:16" ht="14.25" customHeight="1" x14ac:dyDescent="0.15">
      <c r="C2871" s="362">
        <f t="shared" si="196"/>
        <v>2810</v>
      </c>
      <c r="D2871" s="47" t="str">
        <f t="shared" si="200"/>
        <v/>
      </c>
      <c r="E2871" s="526"/>
      <c r="F2871" s="447"/>
      <c r="G2871" s="345"/>
      <c r="H2871" s="447"/>
      <c r="I2871" s="411"/>
      <c r="J2871" s="15" t="s">
        <v>589</v>
      </c>
      <c r="K2871" s="15" t="s">
        <v>589</v>
      </c>
      <c r="L2871" s="408" t="str">
        <f t="shared" si="201"/>
        <v/>
      </c>
      <c r="M2871" s="459" t="str">
        <f t="shared" si="202"/>
        <v/>
      </c>
      <c r="N2871" s="344"/>
      <c r="O2871" s="344"/>
      <c r="P2871" s="82"/>
    </row>
    <row r="2872" spans="3:16" ht="14.25" customHeight="1" x14ac:dyDescent="0.15">
      <c r="C2872" s="362">
        <f t="shared" si="196"/>
        <v>2811</v>
      </c>
      <c r="D2872" s="47" t="str">
        <f t="shared" si="200"/>
        <v/>
      </c>
      <c r="E2872" s="526"/>
      <c r="F2872" s="447"/>
      <c r="G2872" s="345"/>
      <c r="H2872" s="447"/>
      <c r="I2872" s="411"/>
      <c r="J2872" s="15" t="s">
        <v>589</v>
      </c>
      <c r="K2872" s="15" t="s">
        <v>589</v>
      </c>
      <c r="L2872" s="408" t="str">
        <f t="shared" si="201"/>
        <v/>
      </c>
      <c r="M2872" s="459" t="str">
        <f t="shared" si="202"/>
        <v/>
      </c>
      <c r="N2872" s="344"/>
      <c r="O2872" s="344"/>
      <c r="P2872" s="82"/>
    </row>
    <row r="2873" spans="3:16" ht="14.25" customHeight="1" x14ac:dyDescent="0.15">
      <c r="C2873" s="362">
        <f t="shared" si="196"/>
        <v>2812</v>
      </c>
      <c r="D2873" s="47" t="str">
        <f t="shared" si="200"/>
        <v/>
      </c>
      <c r="E2873" s="526"/>
      <c r="F2873" s="447"/>
      <c r="G2873" s="345"/>
      <c r="H2873" s="447"/>
      <c r="I2873" s="411"/>
      <c r="J2873" s="15" t="s">
        <v>589</v>
      </c>
      <c r="K2873" s="15" t="s">
        <v>589</v>
      </c>
      <c r="L2873" s="408" t="str">
        <f t="shared" si="201"/>
        <v/>
      </c>
      <c r="M2873" s="459" t="str">
        <f t="shared" si="202"/>
        <v/>
      </c>
      <c r="N2873" s="344"/>
      <c r="O2873" s="344"/>
      <c r="P2873" s="82"/>
    </row>
    <row r="2874" spans="3:16" ht="14.25" customHeight="1" x14ac:dyDescent="0.15">
      <c r="C2874" s="362">
        <f t="shared" si="196"/>
        <v>2813</v>
      </c>
      <c r="D2874" s="47" t="str">
        <f t="shared" si="200"/>
        <v/>
      </c>
      <c r="E2874" s="526"/>
      <c r="F2874" s="447"/>
      <c r="G2874" s="345"/>
      <c r="H2874" s="447"/>
      <c r="I2874" s="411"/>
      <c r="J2874" s="15" t="s">
        <v>589</v>
      </c>
      <c r="K2874" s="15" t="s">
        <v>589</v>
      </c>
      <c r="L2874" s="408" t="str">
        <f t="shared" si="201"/>
        <v/>
      </c>
      <c r="M2874" s="459" t="str">
        <f t="shared" si="202"/>
        <v/>
      </c>
      <c r="N2874" s="344"/>
      <c r="O2874" s="344"/>
      <c r="P2874" s="82"/>
    </row>
    <row r="2875" spans="3:16" ht="14.25" customHeight="1" x14ac:dyDescent="0.15">
      <c r="C2875" s="362">
        <f t="shared" si="196"/>
        <v>2814</v>
      </c>
      <c r="D2875" s="47" t="str">
        <f t="shared" si="200"/>
        <v/>
      </c>
      <c r="E2875" s="526"/>
      <c r="F2875" s="447"/>
      <c r="G2875" s="345"/>
      <c r="H2875" s="447"/>
      <c r="I2875" s="411"/>
      <c r="J2875" s="15" t="s">
        <v>589</v>
      </c>
      <c r="K2875" s="15" t="s">
        <v>589</v>
      </c>
      <c r="L2875" s="408" t="str">
        <f t="shared" si="201"/>
        <v/>
      </c>
      <c r="M2875" s="459" t="str">
        <f t="shared" si="202"/>
        <v/>
      </c>
      <c r="N2875" s="344"/>
      <c r="O2875" s="344"/>
      <c r="P2875" s="82"/>
    </row>
    <row r="2876" spans="3:16" ht="14.25" customHeight="1" x14ac:dyDescent="0.15">
      <c r="C2876" s="362">
        <f t="shared" si="196"/>
        <v>2815</v>
      </c>
      <c r="D2876" s="47" t="str">
        <f t="shared" si="200"/>
        <v/>
      </c>
      <c r="E2876" s="526"/>
      <c r="F2876" s="447"/>
      <c r="G2876" s="345"/>
      <c r="H2876" s="447"/>
      <c r="I2876" s="411"/>
      <c r="J2876" s="15" t="s">
        <v>589</v>
      </c>
      <c r="K2876" s="15" t="s">
        <v>589</v>
      </c>
      <c r="L2876" s="408" t="str">
        <f t="shared" si="201"/>
        <v/>
      </c>
      <c r="M2876" s="459" t="str">
        <f t="shared" si="202"/>
        <v/>
      </c>
      <c r="N2876" s="344"/>
      <c r="O2876" s="344"/>
      <c r="P2876" s="82"/>
    </row>
    <row r="2877" spans="3:16" ht="14.25" customHeight="1" x14ac:dyDescent="0.15">
      <c r="C2877" s="362">
        <f t="shared" si="196"/>
        <v>2816</v>
      </c>
      <c r="D2877" s="47" t="str">
        <f t="shared" si="200"/>
        <v/>
      </c>
      <c r="E2877" s="526"/>
      <c r="F2877" s="447"/>
      <c r="G2877" s="345"/>
      <c r="H2877" s="447"/>
      <c r="I2877" s="411"/>
      <c r="J2877" s="15" t="s">
        <v>589</v>
      </c>
      <c r="K2877" s="15" t="s">
        <v>589</v>
      </c>
      <c r="L2877" s="408" t="str">
        <f t="shared" si="201"/>
        <v/>
      </c>
      <c r="M2877" s="459" t="str">
        <f t="shared" si="202"/>
        <v/>
      </c>
      <c r="N2877" s="344"/>
      <c r="O2877" s="344"/>
      <c r="P2877" s="82"/>
    </row>
    <row r="2878" spans="3:16" ht="14.25" customHeight="1" x14ac:dyDescent="0.15">
      <c r="C2878" s="362">
        <f t="shared" si="196"/>
        <v>2817</v>
      </c>
      <c r="D2878" s="47" t="str">
        <f t="shared" si="200"/>
        <v/>
      </c>
      <c r="E2878" s="526"/>
      <c r="F2878" s="447"/>
      <c r="G2878" s="345"/>
      <c r="H2878" s="447"/>
      <c r="I2878" s="411"/>
      <c r="J2878" s="15" t="s">
        <v>589</v>
      </c>
      <c r="K2878" s="15" t="s">
        <v>589</v>
      </c>
      <c r="L2878" s="408" t="str">
        <f t="shared" si="201"/>
        <v/>
      </c>
      <c r="M2878" s="459" t="str">
        <f t="shared" si="202"/>
        <v/>
      </c>
      <c r="N2878" s="344"/>
      <c r="O2878" s="344"/>
      <c r="P2878" s="82"/>
    </row>
    <row r="2879" spans="3:16" ht="14.25" customHeight="1" x14ac:dyDescent="0.15">
      <c r="C2879" s="362">
        <f t="shared" si="196"/>
        <v>2818</v>
      </c>
      <c r="D2879" s="47" t="str">
        <f t="shared" si="200"/>
        <v/>
      </c>
      <c r="E2879" s="526"/>
      <c r="F2879" s="447"/>
      <c r="G2879" s="345"/>
      <c r="H2879" s="447"/>
      <c r="I2879" s="411"/>
      <c r="J2879" s="15" t="s">
        <v>589</v>
      </c>
      <c r="K2879" s="15" t="s">
        <v>589</v>
      </c>
      <c r="L2879" s="408" t="str">
        <f t="shared" si="201"/>
        <v/>
      </c>
      <c r="M2879" s="459" t="str">
        <f t="shared" si="202"/>
        <v/>
      </c>
      <c r="N2879" s="344"/>
      <c r="O2879" s="344"/>
      <c r="P2879" s="82"/>
    </row>
    <row r="2880" spans="3:16" ht="14.25" customHeight="1" x14ac:dyDescent="0.15">
      <c r="C2880" s="362">
        <f t="shared" si="196"/>
        <v>2819</v>
      </c>
      <c r="D2880" s="47" t="str">
        <f t="shared" si="200"/>
        <v/>
      </c>
      <c r="E2880" s="526"/>
      <c r="F2880" s="447"/>
      <c r="G2880" s="345"/>
      <c r="H2880" s="447"/>
      <c r="I2880" s="411"/>
      <c r="J2880" s="15" t="s">
        <v>589</v>
      </c>
      <c r="K2880" s="15" t="s">
        <v>589</v>
      </c>
      <c r="L2880" s="408" t="str">
        <f t="shared" si="201"/>
        <v/>
      </c>
      <c r="M2880" s="459" t="str">
        <f t="shared" si="202"/>
        <v/>
      </c>
      <c r="N2880" s="344"/>
      <c r="O2880" s="344"/>
      <c r="P2880" s="82"/>
    </row>
    <row r="2881" spans="3:16" ht="14.25" customHeight="1" x14ac:dyDescent="0.15">
      <c r="C2881" s="362">
        <f t="shared" si="196"/>
        <v>2820</v>
      </c>
      <c r="D2881" s="47" t="str">
        <f t="shared" si="200"/>
        <v/>
      </c>
      <c r="E2881" s="526"/>
      <c r="F2881" s="447"/>
      <c r="G2881" s="345"/>
      <c r="H2881" s="447"/>
      <c r="I2881" s="411"/>
      <c r="J2881" s="15" t="s">
        <v>589</v>
      </c>
      <c r="K2881" s="15" t="s">
        <v>589</v>
      </c>
      <c r="L2881" s="408" t="str">
        <f t="shared" si="201"/>
        <v/>
      </c>
      <c r="M2881" s="459" t="str">
        <f t="shared" si="202"/>
        <v/>
      </c>
      <c r="N2881" s="344"/>
      <c r="O2881" s="344"/>
      <c r="P2881" s="82"/>
    </row>
    <row r="2882" spans="3:16" ht="14.25" customHeight="1" x14ac:dyDescent="0.15">
      <c r="C2882" s="362">
        <f t="shared" si="196"/>
        <v>2821</v>
      </c>
      <c r="D2882" s="47" t="str">
        <f t="shared" si="200"/>
        <v/>
      </c>
      <c r="E2882" s="526"/>
      <c r="F2882" s="447"/>
      <c r="G2882" s="345"/>
      <c r="H2882" s="447"/>
      <c r="I2882" s="411"/>
      <c r="J2882" s="15" t="s">
        <v>589</v>
      </c>
      <c r="K2882" s="15" t="s">
        <v>589</v>
      </c>
      <c r="L2882" s="408" t="str">
        <f t="shared" si="201"/>
        <v/>
      </c>
      <c r="M2882" s="459" t="str">
        <f t="shared" si="202"/>
        <v/>
      </c>
      <c r="N2882" s="344"/>
      <c r="O2882" s="344"/>
      <c r="P2882" s="82"/>
    </row>
    <row r="2883" spans="3:16" ht="14.25" customHeight="1" x14ac:dyDescent="0.15">
      <c r="C2883" s="362">
        <f t="shared" si="196"/>
        <v>2822</v>
      </c>
      <c r="D2883" s="47" t="str">
        <f t="shared" si="200"/>
        <v/>
      </c>
      <c r="E2883" s="526"/>
      <c r="F2883" s="447"/>
      <c r="G2883" s="345"/>
      <c r="H2883" s="447"/>
      <c r="I2883" s="411"/>
      <c r="J2883" s="15" t="s">
        <v>589</v>
      </c>
      <c r="K2883" s="15" t="s">
        <v>589</v>
      </c>
      <c r="L2883" s="408" t="str">
        <f t="shared" si="201"/>
        <v/>
      </c>
      <c r="M2883" s="459" t="str">
        <f t="shared" si="202"/>
        <v/>
      </c>
      <c r="N2883" s="344"/>
      <c r="O2883" s="344"/>
      <c r="P2883" s="82"/>
    </row>
    <row r="2884" spans="3:16" ht="14.25" customHeight="1" x14ac:dyDescent="0.15">
      <c r="C2884" s="362">
        <f t="shared" si="196"/>
        <v>2823</v>
      </c>
      <c r="D2884" s="47" t="str">
        <f t="shared" si="200"/>
        <v/>
      </c>
      <c r="E2884" s="526"/>
      <c r="F2884" s="447"/>
      <c r="G2884" s="345"/>
      <c r="H2884" s="447"/>
      <c r="I2884" s="411"/>
      <c r="J2884" s="15" t="s">
        <v>589</v>
      </c>
      <c r="K2884" s="15" t="s">
        <v>589</v>
      </c>
      <c r="L2884" s="408" t="str">
        <f t="shared" si="201"/>
        <v/>
      </c>
      <c r="M2884" s="459" t="str">
        <f t="shared" si="202"/>
        <v/>
      </c>
      <c r="N2884" s="344"/>
      <c r="O2884" s="344"/>
      <c r="P2884" s="82"/>
    </row>
    <row r="2885" spans="3:16" ht="14.25" customHeight="1" x14ac:dyDescent="0.15">
      <c r="C2885" s="362">
        <f t="shared" si="196"/>
        <v>2824</v>
      </c>
      <c r="D2885" s="47" t="str">
        <f t="shared" si="200"/>
        <v/>
      </c>
      <c r="E2885" s="526"/>
      <c r="F2885" s="447"/>
      <c r="G2885" s="345"/>
      <c r="H2885" s="447"/>
      <c r="I2885" s="411"/>
      <c r="J2885" s="15" t="s">
        <v>589</v>
      </c>
      <c r="K2885" s="15" t="s">
        <v>589</v>
      </c>
      <c r="L2885" s="408" t="str">
        <f t="shared" si="201"/>
        <v/>
      </c>
      <c r="M2885" s="459" t="str">
        <f t="shared" si="202"/>
        <v/>
      </c>
      <c r="N2885" s="344"/>
      <c r="O2885" s="344"/>
      <c r="P2885" s="82"/>
    </row>
    <row r="2886" spans="3:16" ht="14.25" customHeight="1" x14ac:dyDescent="0.15">
      <c r="C2886" s="362">
        <f t="shared" si="196"/>
        <v>2825</v>
      </c>
      <c r="D2886" s="47" t="str">
        <f t="shared" si="200"/>
        <v/>
      </c>
      <c r="E2886" s="526"/>
      <c r="F2886" s="447"/>
      <c r="G2886" s="345"/>
      <c r="H2886" s="447"/>
      <c r="I2886" s="411"/>
      <c r="J2886" s="15" t="s">
        <v>589</v>
      </c>
      <c r="K2886" s="15" t="s">
        <v>589</v>
      </c>
      <c r="L2886" s="408" t="str">
        <f t="shared" si="201"/>
        <v/>
      </c>
      <c r="M2886" s="459" t="str">
        <f t="shared" si="202"/>
        <v/>
      </c>
      <c r="N2886" s="344"/>
      <c r="O2886" s="344"/>
      <c r="P2886" s="82"/>
    </row>
    <row r="2887" spans="3:16" ht="14.25" customHeight="1" x14ac:dyDescent="0.15">
      <c r="C2887" s="362">
        <f t="shared" si="196"/>
        <v>2826</v>
      </c>
      <c r="D2887" s="47" t="str">
        <f t="shared" si="200"/>
        <v/>
      </c>
      <c r="E2887" s="526"/>
      <c r="F2887" s="447"/>
      <c r="G2887" s="345"/>
      <c r="H2887" s="447"/>
      <c r="I2887" s="411"/>
      <c r="J2887" s="15" t="s">
        <v>589</v>
      </c>
      <c r="K2887" s="15" t="s">
        <v>589</v>
      </c>
      <c r="L2887" s="408" t="str">
        <f t="shared" si="201"/>
        <v/>
      </c>
      <c r="M2887" s="459" t="str">
        <f t="shared" si="202"/>
        <v/>
      </c>
      <c r="N2887" s="344"/>
      <c r="O2887" s="344"/>
      <c r="P2887" s="82"/>
    </row>
    <row r="2888" spans="3:16" ht="14.25" customHeight="1" x14ac:dyDescent="0.15">
      <c r="C2888" s="362">
        <f t="shared" si="196"/>
        <v>2827</v>
      </c>
      <c r="D2888" s="47" t="str">
        <f t="shared" si="200"/>
        <v/>
      </c>
      <c r="E2888" s="526"/>
      <c r="F2888" s="447"/>
      <c r="G2888" s="345"/>
      <c r="H2888" s="447"/>
      <c r="I2888" s="411"/>
      <c r="J2888" s="15" t="s">
        <v>589</v>
      </c>
      <c r="K2888" s="15" t="s">
        <v>589</v>
      </c>
      <c r="L2888" s="408" t="str">
        <f t="shared" si="201"/>
        <v/>
      </c>
      <c r="M2888" s="459" t="str">
        <f t="shared" si="202"/>
        <v/>
      </c>
      <c r="N2888" s="344"/>
      <c r="O2888" s="344"/>
      <c r="P2888" s="82"/>
    </row>
    <row r="2889" spans="3:16" ht="14.25" customHeight="1" x14ac:dyDescent="0.15">
      <c r="C2889" s="362">
        <f t="shared" si="196"/>
        <v>2828</v>
      </c>
      <c r="D2889" s="47" t="str">
        <f t="shared" si="200"/>
        <v/>
      </c>
      <c r="E2889" s="526"/>
      <c r="F2889" s="447"/>
      <c r="G2889" s="345"/>
      <c r="H2889" s="447"/>
      <c r="I2889" s="411"/>
      <c r="J2889" s="15" t="s">
        <v>589</v>
      </c>
      <c r="K2889" s="15" t="s">
        <v>589</v>
      </c>
      <c r="L2889" s="408" t="str">
        <f t="shared" si="201"/>
        <v/>
      </c>
      <c r="M2889" s="459" t="str">
        <f t="shared" si="202"/>
        <v/>
      </c>
      <c r="N2889" s="344"/>
      <c r="O2889" s="344"/>
      <c r="P2889" s="82"/>
    </row>
    <row r="2890" spans="3:16" ht="14.25" customHeight="1" x14ac:dyDescent="0.15">
      <c r="C2890" s="362">
        <f t="shared" si="196"/>
        <v>2829</v>
      </c>
      <c r="D2890" s="47" t="str">
        <f t="shared" si="200"/>
        <v/>
      </c>
      <c r="E2890" s="526"/>
      <c r="F2890" s="447"/>
      <c r="G2890" s="345"/>
      <c r="H2890" s="447"/>
      <c r="I2890" s="411"/>
      <c r="J2890" s="15" t="s">
        <v>589</v>
      </c>
      <c r="K2890" s="15" t="s">
        <v>589</v>
      </c>
      <c r="L2890" s="408" t="str">
        <f t="shared" si="201"/>
        <v/>
      </c>
      <c r="M2890" s="459" t="str">
        <f t="shared" si="202"/>
        <v/>
      </c>
      <c r="N2890" s="344"/>
      <c r="O2890" s="344"/>
      <c r="P2890" s="82"/>
    </row>
    <row r="2891" spans="3:16" ht="14.25" customHeight="1" x14ac:dyDescent="0.15">
      <c r="C2891" s="362">
        <f t="shared" si="196"/>
        <v>2830</v>
      </c>
      <c r="D2891" s="47" t="str">
        <f t="shared" si="200"/>
        <v/>
      </c>
      <c r="E2891" s="526"/>
      <c r="F2891" s="447"/>
      <c r="G2891" s="345"/>
      <c r="H2891" s="447"/>
      <c r="I2891" s="411"/>
      <c r="J2891" s="15" t="s">
        <v>589</v>
      </c>
      <c r="K2891" s="15" t="s">
        <v>589</v>
      </c>
      <c r="L2891" s="408" t="str">
        <f t="shared" si="201"/>
        <v/>
      </c>
      <c r="M2891" s="459" t="str">
        <f t="shared" si="202"/>
        <v/>
      </c>
      <c r="N2891" s="344"/>
      <c r="O2891" s="344"/>
      <c r="P2891" s="82"/>
    </row>
    <row r="2892" spans="3:16" ht="14.25" customHeight="1" x14ac:dyDescent="0.15">
      <c r="C2892" s="362">
        <f t="shared" si="196"/>
        <v>2831</v>
      </c>
      <c r="D2892" s="47" t="str">
        <f t="shared" si="200"/>
        <v/>
      </c>
      <c r="E2892" s="526"/>
      <c r="F2892" s="447"/>
      <c r="G2892" s="345"/>
      <c r="H2892" s="447"/>
      <c r="I2892" s="411"/>
      <c r="J2892" s="15" t="s">
        <v>589</v>
      </c>
      <c r="K2892" s="15" t="s">
        <v>589</v>
      </c>
      <c r="L2892" s="408" t="str">
        <f t="shared" si="201"/>
        <v/>
      </c>
      <c r="M2892" s="459" t="str">
        <f t="shared" si="202"/>
        <v/>
      </c>
      <c r="N2892" s="344"/>
      <c r="O2892" s="344"/>
      <c r="P2892" s="82"/>
    </row>
    <row r="2893" spans="3:16" ht="14.25" customHeight="1" x14ac:dyDescent="0.15">
      <c r="C2893" s="362">
        <f t="shared" si="196"/>
        <v>2832</v>
      </c>
      <c r="D2893" s="47" t="str">
        <f t="shared" si="200"/>
        <v/>
      </c>
      <c r="E2893" s="526"/>
      <c r="F2893" s="447"/>
      <c r="G2893" s="345"/>
      <c r="H2893" s="447"/>
      <c r="I2893" s="411"/>
      <c r="J2893" s="15" t="s">
        <v>589</v>
      </c>
      <c r="K2893" s="15" t="s">
        <v>589</v>
      </c>
      <c r="L2893" s="408" t="str">
        <f t="shared" si="201"/>
        <v/>
      </c>
      <c r="M2893" s="459" t="str">
        <f t="shared" si="202"/>
        <v/>
      </c>
      <c r="N2893" s="344"/>
      <c r="O2893" s="344"/>
      <c r="P2893" s="82"/>
    </row>
    <row r="2894" spans="3:16" ht="14.25" customHeight="1" x14ac:dyDescent="0.15">
      <c r="C2894" s="362">
        <f t="shared" si="196"/>
        <v>2833</v>
      </c>
      <c r="D2894" s="47" t="str">
        <f t="shared" si="200"/>
        <v/>
      </c>
      <c r="E2894" s="526"/>
      <c r="F2894" s="447"/>
      <c r="G2894" s="345"/>
      <c r="H2894" s="447"/>
      <c r="I2894" s="411"/>
      <c r="J2894" s="15" t="s">
        <v>589</v>
      </c>
      <c r="K2894" s="15" t="s">
        <v>589</v>
      </c>
      <c r="L2894" s="408" t="str">
        <f t="shared" si="201"/>
        <v/>
      </c>
      <c r="M2894" s="459" t="str">
        <f t="shared" si="202"/>
        <v/>
      </c>
      <c r="N2894" s="344"/>
      <c r="O2894" s="344"/>
      <c r="P2894" s="82"/>
    </row>
    <row r="2895" spans="3:16" ht="14.25" customHeight="1" x14ac:dyDescent="0.15">
      <c r="C2895" s="362">
        <f t="shared" si="196"/>
        <v>2834</v>
      </c>
      <c r="D2895" s="47" t="str">
        <f t="shared" si="200"/>
        <v/>
      </c>
      <c r="E2895" s="526"/>
      <c r="F2895" s="447"/>
      <c r="G2895" s="345"/>
      <c r="H2895" s="447"/>
      <c r="I2895" s="411"/>
      <c r="J2895" s="15" t="s">
        <v>589</v>
      </c>
      <c r="K2895" s="15" t="s">
        <v>589</v>
      </c>
      <c r="L2895" s="408" t="str">
        <f t="shared" si="201"/>
        <v/>
      </c>
      <c r="M2895" s="459" t="str">
        <f t="shared" si="202"/>
        <v/>
      </c>
      <c r="N2895" s="344"/>
      <c r="O2895" s="344"/>
      <c r="P2895" s="82"/>
    </row>
    <row r="2896" spans="3:16" ht="14.25" customHeight="1" x14ac:dyDescent="0.15">
      <c r="C2896" s="362">
        <f t="shared" si="196"/>
        <v>2835</v>
      </c>
      <c r="D2896" s="47" t="str">
        <f t="shared" si="200"/>
        <v/>
      </c>
      <c r="E2896" s="526"/>
      <c r="F2896" s="447"/>
      <c r="G2896" s="345"/>
      <c r="H2896" s="447"/>
      <c r="I2896" s="411"/>
      <c r="J2896" s="15" t="s">
        <v>589</v>
      </c>
      <c r="K2896" s="15" t="s">
        <v>589</v>
      </c>
      <c r="L2896" s="408" t="str">
        <f t="shared" si="201"/>
        <v/>
      </c>
      <c r="M2896" s="459" t="str">
        <f t="shared" si="202"/>
        <v/>
      </c>
      <c r="N2896" s="344"/>
      <c r="O2896" s="344"/>
      <c r="P2896" s="82"/>
    </row>
    <row r="2897" spans="3:16" ht="14.25" customHeight="1" x14ac:dyDescent="0.15">
      <c r="C2897" s="362">
        <f t="shared" si="196"/>
        <v>2836</v>
      </c>
      <c r="D2897" s="47" t="str">
        <f t="shared" si="200"/>
        <v/>
      </c>
      <c r="E2897" s="526"/>
      <c r="F2897" s="447"/>
      <c r="G2897" s="345"/>
      <c r="H2897" s="447"/>
      <c r="I2897" s="411"/>
      <c r="J2897" s="15" t="s">
        <v>589</v>
      </c>
      <c r="K2897" s="15" t="s">
        <v>589</v>
      </c>
      <c r="L2897" s="408" t="str">
        <f t="shared" si="201"/>
        <v/>
      </c>
      <c r="M2897" s="459" t="str">
        <f t="shared" si="202"/>
        <v/>
      </c>
      <c r="N2897" s="344"/>
      <c r="O2897" s="344"/>
      <c r="P2897" s="82"/>
    </row>
    <row r="2898" spans="3:16" ht="14.25" customHeight="1" x14ac:dyDescent="0.15">
      <c r="C2898" s="362">
        <f t="shared" si="196"/>
        <v>2837</v>
      </c>
      <c r="D2898" s="47" t="str">
        <f t="shared" si="200"/>
        <v/>
      </c>
      <c r="E2898" s="526"/>
      <c r="F2898" s="447"/>
      <c r="G2898" s="345"/>
      <c r="H2898" s="447"/>
      <c r="I2898" s="411"/>
      <c r="J2898" s="15" t="s">
        <v>589</v>
      </c>
      <c r="K2898" s="15" t="s">
        <v>589</v>
      </c>
      <c r="L2898" s="408" t="str">
        <f t="shared" si="201"/>
        <v/>
      </c>
      <c r="M2898" s="459" t="str">
        <f t="shared" si="202"/>
        <v/>
      </c>
      <c r="N2898" s="344"/>
      <c r="O2898" s="344"/>
      <c r="P2898" s="82"/>
    </row>
    <row r="2899" spans="3:16" ht="14.25" customHeight="1" x14ac:dyDescent="0.15">
      <c r="C2899" s="362">
        <f t="shared" si="196"/>
        <v>2838</v>
      </c>
      <c r="D2899" s="47" t="str">
        <f t="shared" si="200"/>
        <v/>
      </c>
      <c r="E2899" s="526"/>
      <c r="F2899" s="447"/>
      <c r="G2899" s="345"/>
      <c r="H2899" s="447"/>
      <c r="I2899" s="411"/>
      <c r="J2899" s="15" t="s">
        <v>589</v>
      </c>
      <c r="K2899" s="15" t="s">
        <v>589</v>
      </c>
      <c r="L2899" s="408" t="str">
        <f t="shared" si="201"/>
        <v/>
      </c>
      <c r="M2899" s="459" t="str">
        <f t="shared" si="202"/>
        <v/>
      </c>
      <c r="N2899" s="344"/>
      <c r="O2899" s="344"/>
      <c r="P2899" s="82"/>
    </row>
    <row r="2900" spans="3:16" ht="14.25" customHeight="1" x14ac:dyDescent="0.15">
      <c r="C2900" s="362">
        <f t="shared" si="196"/>
        <v>2839</v>
      </c>
      <c r="D2900" s="47" t="str">
        <f t="shared" si="200"/>
        <v/>
      </c>
      <c r="E2900" s="526"/>
      <c r="F2900" s="447"/>
      <c r="G2900" s="345"/>
      <c r="H2900" s="447"/>
      <c r="I2900" s="411"/>
      <c r="J2900" s="15" t="s">
        <v>589</v>
      </c>
      <c r="K2900" s="15" t="s">
        <v>589</v>
      </c>
      <c r="L2900" s="408" t="str">
        <f t="shared" si="201"/>
        <v/>
      </c>
      <c r="M2900" s="459" t="str">
        <f t="shared" si="202"/>
        <v/>
      </c>
      <c r="N2900" s="344"/>
      <c r="O2900" s="344"/>
      <c r="P2900" s="82"/>
    </row>
    <row r="2901" spans="3:16" ht="14.25" customHeight="1" x14ac:dyDescent="0.15">
      <c r="C2901" s="362">
        <f t="shared" si="196"/>
        <v>2840</v>
      </c>
      <c r="D2901" s="47" t="str">
        <f t="shared" si="200"/>
        <v/>
      </c>
      <c r="E2901" s="526"/>
      <c r="F2901" s="447"/>
      <c r="G2901" s="345"/>
      <c r="H2901" s="447"/>
      <c r="I2901" s="411"/>
      <c r="J2901" s="15" t="s">
        <v>589</v>
      </c>
      <c r="K2901" s="15" t="s">
        <v>589</v>
      </c>
      <c r="L2901" s="408" t="str">
        <f t="shared" si="201"/>
        <v/>
      </c>
      <c r="M2901" s="459" t="str">
        <f t="shared" si="202"/>
        <v/>
      </c>
      <c r="N2901" s="344"/>
      <c r="O2901" s="344"/>
      <c r="P2901" s="82"/>
    </row>
    <row r="2902" spans="3:16" ht="14.25" customHeight="1" x14ac:dyDescent="0.15">
      <c r="C2902" s="362">
        <f t="shared" si="196"/>
        <v>2841</v>
      </c>
      <c r="D2902" s="47" t="str">
        <f t="shared" si="200"/>
        <v/>
      </c>
      <c r="E2902" s="526"/>
      <c r="F2902" s="447"/>
      <c r="G2902" s="345"/>
      <c r="H2902" s="447"/>
      <c r="I2902" s="411"/>
      <c r="J2902" s="15" t="s">
        <v>589</v>
      </c>
      <c r="K2902" s="15" t="s">
        <v>589</v>
      </c>
      <c r="L2902" s="408" t="str">
        <f t="shared" si="201"/>
        <v/>
      </c>
      <c r="M2902" s="459" t="str">
        <f t="shared" si="202"/>
        <v/>
      </c>
      <c r="N2902" s="344"/>
      <c r="O2902" s="344"/>
      <c r="P2902" s="82"/>
    </row>
    <row r="2903" spans="3:16" ht="14.25" customHeight="1" x14ac:dyDescent="0.15">
      <c r="C2903" s="362">
        <f t="shared" si="196"/>
        <v>2842</v>
      </c>
      <c r="D2903" s="47" t="str">
        <f t="shared" si="200"/>
        <v/>
      </c>
      <c r="E2903" s="526"/>
      <c r="F2903" s="447"/>
      <c r="G2903" s="345"/>
      <c r="H2903" s="447"/>
      <c r="I2903" s="411"/>
      <c r="J2903" s="15" t="s">
        <v>589</v>
      </c>
      <c r="K2903" s="15" t="s">
        <v>589</v>
      </c>
      <c r="L2903" s="408" t="str">
        <f t="shared" si="201"/>
        <v/>
      </c>
      <c r="M2903" s="459" t="str">
        <f t="shared" si="202"/>
        <v/>
      </c>
      <c r="N2903" s="344"/>
      <c r="O2903" s="344"/>
      <c r="P2903" s="82"/>
    </row>
    <row r="2904" spans="3:16" ht="14.25" customHeight="1" x14ac:dyDescent="0.15">
      <c r="C2904" s="362">
        <f t="shared" si="196"/>
        <v>2843</v>
      </c>
      <c r="D2904" s="47" t="str">
        <f t="shared" si="200"/>
        <v/>
      </c>
      <c r="E2904" s="526"/>
      <c r="F2904" s="447"/>
      <c r="G2904" s="345"/>
      <c r="H2904" s="447"/>
      <c r="I2904" s="411"/>
      <c r="J2904" s="15" t="s">
        <v>589</v>
      </c>
      <c r="K2904" s="15" t="s">
        <v>589</v>
      </c>
      <c r="L2904" s="408" t="str">
        <f t="shared" si="201"/>
        <v/>
      </c>
      <c r="M2904" s="459" t="str">
        <f t="shared" si="202"/>
        <v/>
      </c>
      <c r="N2904" s="344"/>
      <c r="O2904" s="344"/>
      <c r="P2904" s="82"/>
    </row>
    <row r="2905" spans="3:16" ht="14.25" customHeight="1" x14ac:dyDescent="0.15">
      <c r="C2905" s="362">
        <f t="shared" si="196"/>
        <v>2844</v>
      </c>
      <c r="D2905" s="47" t="str">
        <f t="shared" si="200"/>
        <v/>
      </c>
      <c r="E2905" s="526"/>
      <c r="F2905" s="447"/>
      <c r="G2905" s="345"/>
      <c r="H2905" s="447"/>
      <c r="I2905" s="411"/>
      <c r="J2905" s="15" t="s">
        <v>589</v>
      </c>
      <c r="K2905" s="15" t="s">
        <v>589</v>
      </c>
      <c r="L2905" s="408" t="str">
        <f t="shared" si="201"/>
        <v/>
      </c>
      <c r="M2905" s="459" t="str">
        <f t="shared" si="202"/>
        <v/>
      </c>
      <c r="N2905" s="344"/>
      <c r="O2905" s="344"/>
      <c r="P2905" s="82"/>
    </row>
    <row r="2906" spans="3:16" ht="14.25" customHeight="1" x14ac:dyDescent="0.15">
      <c r="C2906" s="362">
        <f t="shared" si="196"/>
        <v>2845</v>
      </c>
      <c r="D2906" s="47" t="str">
        <f t="shared" si="200"/>
        <v/>
      </c>
      <c r="E2906" s="526"/>
      <c r="F2906" s="447"/>
      <c r="G2906" s="345"/>
      <c r="H2906" s="447"/>
      <c r="I2906" s="411"/>
      <c r="J2906" s="15" t="s">
        <v>589</v>
      </c>
      <c r="K2906" s="15" t="s">
        <v>589</v>
      </c>
      <c r="L2906" s="408" t="str">
        <f t="shared" si="201"/>
        <v/>
      </c>
      <c r="M2906" s="459" t="str">
        <f t="shared" si="202"/>
        <v/>
      </c>
      <c r="N2906" s="344"/>
      <c r="O2906" s="344"/>
      <c r="P2906" s="82"/>
    </row>
    <row r="2907" spans="3:16" ht="14.25" customHeight="1" x14ac:dyDescent="0.15">
      <c r="C2907" s="362">
        <f t="shared" si="196"/>
        <v>2846</v>
      </c>
      <c r="D2907" s="47" t="str">
        <f t="shared" si="200"/>
        <v/>
      </c>
      <c r="E2907" s="526"/>
      <c r="F2907" s="447"/>
      <c r="G2907" s="345"/>
      <c r="H2907" s="447"/>
      <c r="I2907" s="411"/>
      <c r="J2907" s="15" t="s">
        <v>589</v>
      </c>
      <c r="K2907" s="15" t="s">
        <v>589</v>
      </c>
      <c r="L2907" s="408" t="str">
        <f t="shared" si="201"/>
        <v/>
      </c>
      <c r="M2907" s="459" t="str">
        <f t="shared" si="202"/>
        <v/>
      </c>
      <c r="N2907" s="344"/>
      <c r="O2907" s="344"/>
      <c r="P2907" s="82"/>
    </row>
    <row r="2908" spans="3:16" ht="14.25" customHeight="1" x14ac:dyDescent="0.15">
      <c r="C2908" s="362">
        <f t="shared" si="196"/>
        <v>2847</v>
      </c>
      <c r="D2908" s="47" t="str">
        <f t="shared" si="200"/>
        <v/>
      </c>
      <c r="E2908" s="526"/>
      <c r="F2908" s="447"/>
      <c r="G2908" s="345"/>
      <c r="H2908" s="447"/>
      <c r="I2908" s="411"/>
      <c r="J2908" s="15" t="s">
        <v>589</v>
      </c>
      <c r="K2908" s="15" t="s">
        <v>589</v>
      </c>
      <c r="L2908" s="408" t="str">
        <f t="shared" si="201"/>
        <v/>
      </c>
      <c r="M2908" s="459" t="str">
        <f t="shared" si="202"/>
        <v/>
      </c>
      <c r="N2908" s="344"/>
      <c r="O2908" s="344"/>
      <c r="P2908" s="82"/>
    </row>
    <row r="2909" spans="3:16" ht="14.25" customHeight="1" x14ac:dyDescent="0.15">
      <c r="C2909" s="362">
        <f t="shared" si="196"/>
        <v>2848</v>
      </c>
      <c r="D2909" s="47" t="str">
        <f t="shared" si="200"/>
        <v/>
      </c>
      <c r="E2909" s="526"/>
      <c r="F2909" s="447"/>
      <c r="G2909" s="345"/>
      <c r="H2909" s="447"/>
      <c r="I2909" s="411"/>
      <c r="J2909" s="15" t="s">
        <v>589</v>
      </c>
      <c r="K2909" s="15" t="s">
        <v>589</v>
      </c>
      <c r="L2909" s="408" t="str">
        <f t="shared" si="201"/>
        <v/>
      </c>
      <c r="M2909" s="459" t="str">
        <f t="shared" si="202"/>
        <v/>
      </c>
      <c r="N2909" s="344"/>
      <c r="O2909" s="344"/>
      <c r="P2909" s="82"/>
    </row>
    <row r="2910" spans="3:16" ht="14.25" customHeight="1" x14ac:dyDescent="0.15">
      <c r="C2910" s="362">
        <f t="shared" si="196"/>
        <v>2849</v>
      </c>
      <c r="D2910" s="47" t="str">
        <f t="shared" si="200"/>
        <v/>
      </c>
      <c r="E2910" s="526"/>
      <c r="F2910" s="447"/>
      <c r="G2910" s="345"/>
      <c r="H2910" s="447"/>
      <c r="I2910" s="411"/>
      <c r="J2910" s="15" t="s">
        <v>589</v>
      </c>
      <c r="K2910" s="15" t="s">
        <v>589</v>
      </c>
      <c r="L2910" s="408" t="str">
        <f t="shared" si="201"/>
        <v/>
      </c>
      <c r="M2910" s="459" t="str">
        <f t="shared" si="202"/>
        <v/>
      </c>
      <c r="N2910" s="344"/>
      <c r="O2910" s="344"/>
      <c r="P2910" s="82"/>
    </row>
    <row r="2911" spans="3:16" ht="14.25" customHeight="1" x14ac:dyDescent="0.15">
      <c r="C2911" s="362">
        <f t="shared" si="196"/>
        <v>2850</v>
      </c>
      <c r="D2911" s="47" t="str">
        <f t="shared" si="200"/>
        <v/>
      </c>
      <c r="E2911" s="526"/>
      <c r="F2911" s="447"/>
      <c r="G2911" s="345"/>
      <c r="H2911" s="447"/>
      <c r="I2911" s="411"/>
      <c r="J2911" s="15" t="s">
        <v>589</v>
      </c>
      <c r="K2911" s="15" t="s">
        <v>589</v>
      </c>
      <c r="L2911" s="408" t="str">
        <f t="shared" si="201"/>
        <v/>
      </c>
      <c r="M2911" s="459" t="str">
        <f t="shared" si="202"/>
        <v/>
      </c>
      <c r="N2911" s="344"/>
      <c r="O2911" s="344"/>
      <c r="P2911" s="82"/>
    </row>
    <row r="2912" spans="3:16" ht="14.25" customHeight="1" x14ac:dyDescent="0.15">
      <c r="C2912" s="362">
        <f t="shared" si="196"/>
        <v>2851</v>
      </c>
      <c r="D2912" s="47" t="str">
        <f t="shared" si="200"/>
        <v/>
      </c>
      <c r="E2912" s="526"/>
      <c r="F2912" s="447"/>
      <c r="G2912" s="345"/>
      <c r="H2912" s="447"/>
      <c r="I2912" s="411"/>
      <c r="J2912" s="15" t="s">
        <v>589</v>
      </c>
      <c r="K2912" s="15" t="s">
        <v>589</v>
      </c>
      <c r="L2912" s="408" t="str">
        <f t="shared" si="201"/>
        <v/>
      </c>
      <c r="M2912" s="459" t="str">
        <f t="shared" si="202"/>
        <v/>
      </c>
      <c r="N2912" s="344"/>
      <c r="O2912" s="344"/>
      <c r="P2912" s="82"/>
    </row>
    <row r="2913" spans="3:16" ht="14.25" customHeight="1" x14ac:dyDescent="0.15">
      <c r="C2913" s="362">
        <f t="shared" si="196"/>
        <v>2852</v>
      </c>
      <c r="D2913" s="47" t="str">
        <f t="shared" si="200"/>
        <v/>
      </c>
      <c r="E2913" s="526"/>
      <c r="F2913" s="447"/>
      <c r="G2913" s="345"/>
      <c r="H2913" s="447"/>
      <c r="I2913" s="411"/>
      <c r="J2913" s="15" t="s">
        <v>589</v>
      </c>
      <c r="K2913" s="15" t="s">
        <v>589</v>
      </c>
      <c r="L2913" s="408" t="str">
        <f t="shared" si="201"/>
        <v/>
      </c>
      <c r="M2913" s="459" t="str">
        <f t="shared" si="202"/>
        <v/>
      </c>
      <c r="N2913" s="344"/>
      <c r="O2913" s="344"/>
      <c r="P2913" s="82"/>
    </row>
    <row r="2914" spans="3:16" ht="14.25" customHeight="1" x14ac:dyDescent="0.15">
      <c r="C2914" s="362">
        <f t="shared" si="196"/>
        <v>2853</v>
      </c>
      <c r="D2914" s="47" t="str">
        <f t="shared" si="200"/>
        <v/>
      </c>
      <c r="E2914" s="526"/>
      <c r="F2914" s="447"/>
      <c r="G2914" s="345"/>
      <c r="H2914" s="447"/>
      <c r="I2914" s="411"/>
      <c r="J2914" s="15" t="s">
        <v>589</v>
      </c>
      <c r="K2914" s="15" t="s">
        <v>589</v>
      </c>
      <c r="L2914" s="408" t="str">
        <f t="shared" si="201"/>
        <v/>
      </c>
      <c r="M2914" s="459" t="str">
        <f t="shared" si="202"/>
        <v/>
      </c>
      <c r="N2914" s="344"/>
      <c r="O2914" s="344"/>
      <c r="P2914" s="82"/>
    </row>
    <row r="2915" spans="3:16" ht="14.25" customHeight="1" x14ac:dyDescent="0.15">
      <c r="C2915" s="362">
        <f t="shared" si="196"/>
        <v>2854</v>
      </c>
      <c r="D2915" s="47" t="str">
        <f t="shared" si="200"/>
        <v/>
      </c>
      <c r="E2915" s="526"/>
      <c r="F2915" s="447"/>
      <c r="G2915" s="345"/>
      <c r="H2915" s="447"/>
      <c r="I2915" s="411"/>
      <c r="J2915" s="15" t="s">
        <v>589</v>
      </c>
      <c r="K2915" s="15" t="s">
        <v>589</v>
      </c>
      <c r="L2915" s="408" t="str">
        <f t="shared" si="201"/>
        <v/>
      </c>
      <c r="M2915" s="459" t="str">
        <f t="shared" si="202"/>
        <v/>
      </c>
      <c r="N2915" s="344"/>
      <c r="O2915" s="344"/>
      <c r="P2915" s="82"/>
    </row>
    <row r="2916" spans="3:16" ht="14.25" customHeight="1" x14ac:dyDescent="0.15">
      <c r="C2916" s="362">
        <f t="shared" si="196"/>
        <v>2855</v>
      </c>
      <c r="D2916" s="47" t="str">
        <f t="shared" si="200"/>
        <v/>
      </c>
      <c r="E2916" s="526"/>
      <c r="F2916" s="447"/>
      <c r="G2916" s="345"/>
      <c r="H2916" s="447"/>
      <c r="I2916" s="411"/>
      <c r="J2916" s="15" t="s">
        <v>589</v>
      </c>
      <c r="K2916" s="15" t="s">
        <v>589</v>
      </c>
      <c r="L2916" s="408" t="str">
        <f t="shared" si="201"/>
        <v/>
      </c>
      <c r="M2916" s="459" t="str">
        <f t="shared" si="202"/>
        <v/>
      </c>
      <c r="N2916" s="344"/>
      <c r="O2916" s="344"/>
      <c r="P2916" s="82"/>
    </row>
    <row r="2917" spans="3:16" ht="14.25" customHeight="1" x14ac:dyDescent="0.15">
      <c r="C2917" s="362">
        <f t="shared" si="196"/>
        <v>2856</v>
      </c>
      <c r="D2917" s="47" t="str">
        <f t="shared" si="200"/>
        <v/>
      </c>
      <c r="E2917" s="526"/>
      <c r="F2917" s="447"/>
      <c r="G2917" s="345"/>
      <c r="H2917" s="447"/>
      <c r="I2917" s="411"/>
      <c r="J2917" s="15" t="s">
        <v>589</v>
      </c>
      <c r="K2917" s="15" t="s">
        <v>589</v>
      </c>
      <c r="L2917" s="408" t="str">
        <f t="shared" si="201"/>
        <v/>
      </c>
      <c r="M2917" s="459" t="str">
        <f t="shared" si="202"/>
        <v/>
      </c>
      <c r="N2917" s="344"/>
      <c r="O2917" s="344"/>
      <c r="P2917" s="82"/>
    </row>
    <row r="2918" spans="3:16" ht="14.25" customHeight="1" x14ac:dyDescent="0.15">
      <c r="C2918" s="362">
        <f t="shared" si="196"/>
        <v>2857</v>
      </c>
      <c r="D2918" s="47" t="str">
        <f t="shared" si="200"/>
        <v/>
      </c>
      <c r="E2918" s="526"/>
      <c r="F2918" s="447"/>
      <c r="G2918" s="345"/>
      <c r="H2918" s="447"/>
      <c r="I2918" s="411"/>
      <c r="J2918" s="15" t="s">
        <v>589</v>
      </c>
      <c r="K2918" s="15" t="s">
        <v>589</v>
      </c>
      <c r="L2918" s="408" t="str">
        <f t="shared" si="201"/>
        <v/>
      </c>
      <c r="M2918" s="459" t="str">
        <f t="shared" si="202"/>
        <v/>
      </c>
      <c r="N2918" s="344"/>
      <c r="O2918" s="344"/>
      <c r="P2918" s="82"/>
    </row>
    <row r="2919" spans="3:16" ht="14.25" customHeight="1" x14ac:dyDescent="0.15">
      <c r="C2919" s="362">
        <f t="shared" si="196"/>
        <v>2858</v>
      </c>
      <c r="D2919" s="47" t="str">
        <f t="shared" si="200"/>
        <v/>
      </c>
      <c r="E2919" s="526"/>
      <c r="F2919" s="447"/>
      <c r="G2919" s="345"/>
      <c r="H2919" s="447"/>
      <c r="I2919" s="411"/>
      <c r="J2919" s="15" t="s">
        <v>589</v>
      </c>
      <c r="K2919" s="15" t="s">
        <v>589</v>
      </c>
      <c r="L2919" s="408" t="str">
        <f t="shared" si="201"/>
        <v/>
      </c>
      <c r="M2919" s="459" t="str">
        <f t="shared" si="202"/>
        <v/>
      </c>
      <c r="N2919" s="344"/>
      <c r="O2919" s="344"/>
      <c r="P2919" s="82"/>
    </row>
    <row r="2920" spans="3:16" ht="14.25" customHeight="1" x14ac:dyDescent="0.15">
      <c r="C2920" s="362">
        <f t="shared" si="196"/>
        <v>2859</v>
      </c>
      <c r="D2920" s="47" t="str">
        <f t="shared" si="200"/>
        <v/>
      </c>
      <c r="E2920" s="526"/>
      <c r="F2920" s="447"/>
      <c r="G2920" s="345"/>
      <c r="H2920" s="447"/>
      <c r="I2920" s="411"/>
      <c r="J2920" s="15" t="s">
        <v>589</v>
      </c>
      <c r="K2920" s="15" t="s">
        <v>589</v>
      </c>
      <c r="L2920" s="408" t="str">
        <f t="shared" si="201"/>
        <v/>
      </c>
      <c r="M2920" s="459" t="str">
        <f t="shared" si="202"/>
        <v/>
      </c>
      <c r="N2920" s="344"/>
      <c r="O2920" s="344"/>
      <c r="P2920" s="82"/>
    </row>
    <row r="2921" spans="3:16" ht="14.25" customHeight="1" x14ac:dyDescent="0.15">
      <c r="C2921" s="362">
        <f t="shared" si="196"/>
        <v>2860</v>
      </c>
      <c r="D2921" s="47" t="str">
        <f t="shared" si="200"/>
        <v/>
      </c>
      <c r="E2921" s="526"/>
      <c r="F2921" s="447"/>
      <c r="G2921" s="345"/>
      <c r="H2921" s="447"/>
      <c r="I2921" s="411"/>
      <c r="J2921" s="15" t="s">
        <v>589</v>
      </c>
      <c r="K2921" s="15" t="s">
        <v>589</v>
      </c>
      <c r="L2921" s="408" t="str">
        <f t="shared" si="201"/>
        <v/>
      </c>
      <c r="M2921" s="459" t="str">
        <f t="shared" si="202"/>
        <v/>
      </c>
      <c r="N2921" s="344"/>
      <c r="O2921" s="344"/>
      <c r="P2921" s="82"/>
    </row>
    <row r="2922" spans="3:16" ht="14.25" customHeight="1" x14ac:dyDescent="0.15">
      <c r="C2922" s="362">
        <f t="shared" si="196"/>
        <v>2861</v>
      </c>
      <c r="D2922" s="47" t="str">
        <f t="shared" si="200"/>
        <v/>
      </c>
      <c r="E2922" s="526"/>
      <c r="F2922" s="447"/>
      <c r="G2922" s="345"/>
      <c r="H2922" s="447"/>
      <c r="I2922" s="411"/>
      <c r="J2922" s="15" t="s">
        <v>589</v>
      </c>
      <c r="K2922" s="15" t="s">
        <v>589</v>
      </c>
      <c r="L2922" s="408" t="str">
        <f t="shared" si="201"/>
        <v/>
      </c>
      <c r="M2922" s="459" t="str">
        <f t="shared" si="202"/>
        <v/>
      </c>
      <c r="N2922" s="344"/>
      <c r="O2922" s="344"/>
      <c r="P2922" s="82"/>
    </row>
    <row r="2923" spans="3:16" ht="14.25" customHeight="1" x14ac:dyDescent="0.15">
      <c r="C2923" s="362">
        <f t="shared" si="196"/>
        <v>2862</v>
      </c>
      <c r="D2923" s="47" t="str">
        <f t="shared" si="200"/>
        <v/>
      </c>
      <c r="E2923" s="526"/>
      <c r="F2923" s="447"/>
      <c r="G2923" s="345"/>
      <c r="H2923" s="447"/>
      <c r="I2923" s="411"/>
      <c r="J2923" s="15" t="s">
        <v>589</v>
      </c>
      <c r="K2923" s="15" t="s">
        <v>589</v>
      </c>
      <c r="L2923" s="408" t="str">
        <f t="shared" si="201"/>
        <v/>
      </c>
      <c r="M2923" s="459" t="str">
        <f t="shared" si="202"/>
        <v/>
      </c>
      <c r="N2923" s="344"/>
      <c r="O2923" s="344"/>
      <c r="P2923" s="82"/>
    </row>
    <row r="2924" spans="3:16" ht="14.25" customHeight="1" x14ac:dyDescent="0.15">
      <c r="C2924" s="362">
        <f t="shared" si="196"/>
        <v>2863</v>
      </c>
      <c r="D2924" s="47" t="str">
        <f t="shared" si="200"/>
        <v/>
      </c>
      <c r="E2924" s="526"/>
      <c r="F2924" s="447"/>
      <c r="G2924" s="345"/>
      <c r="H2924" s="447"/>
      <c r="I2924" s="411"/>
      <c r="J2924" s="15" t="s">
        <v>589</v>
      </c>
      <c r="K2924" s="15" t="s">
        <v>589</v>
      </c>
      <c r="L2924" s="408" t="str">
        <f t="shared" si="201"/>
        <v/>
      </c>
      <c r="M2924" s="459" t="str">
        <f t="shared" si="202"/>
        <v/>
      </c>
      <c r="N2924" s="344"/>
      <c r="O2924" s="344"/>
      <c r="P2924" s="82"/>
    </row>
    <row r="2925" spans="3:16" ht="14.25" customHeight="1" x14ac:dyDescent="0.15">
      <c r="C2925" s="362">
        <f t="shared" si="196"/>
        <v>2864</v>
      </c>
      <c r="D2925" s="47" t="str">
        <f t="shared" si="200"/>
        <v/>
      </c>
      <c r="E2925" s="526"/>
      <c r="F2925" s="447"/>
      <c r="G2925" s="345"/>
      <c r="H2925" s="447"/>
      <c r="I2925" s="411"/>
      <c r="J2925" s="15" t="s">
        <v>589</v>
      </c>
      <c r="K2925" s="15" t="s">
        <v>589</v>
      </c>
      <c r="L2925" s="408" t="str">
        <f t="shared" si="201"/>
        <v/>
      </c>
      <c r="M2925" s="459" t="str">
        <f t="shared" si="202"/>
        <v/>
      </c>
      <c r="N2925" s="344"/>
      <c r="O2925" s="344"/>
      <c r="P2925" s="82"/>
    </row>
    <row r="2926" spans="3:16" ht="14.25" customHeight="1" x14ac:dyDescent="0.15">
      <c r="C2926" s="362">
        <f t="shared" si="196"/>
        <v>2865</v>
      </c>
      <c r="D2926" s="47" t="str">
        <f t="shared" si="200"/>
        <v/>
      </c>
      <c r="E2926" s="526"/>
      <c r="F2926" s="447"/>
      <c r="G2926" s="345"/>
      <c r="H2926" s="447"/>
      <c r="I2926" s="411"/>
      <c r="J2926" s="15" t="s">
        <v>589</v>
      </c>
      <c r="K2926" s="15" t="s">
        <v>589</v>
      </c>
      <c r="L2926" s="408" t="str">
        <f t="shared" si="201"/>
        <v/>
      </c>
      <c r="M2926" s="459" t="str">
        <f t="shared" si="202"/>
        <v/>
      </c>
      <c r="N2926" s="344"/>
      <c r="O2926" s="344"/>
      <c r="P2926" s="82"/>
    </row>
    <row r="2927" spans="3:16" ht="14.25" customHeight="1" x14ac:dyDescent="0.15">
      <c r="C2927" s="362">
        <f t="shared" si="196"/>
        <v>2866</v>
      </c>
      <c r="D2927" s="47" t="str">
        <f t="shared" si="200"/>
        <v/>
      </c>
      <c r="E2927" s="526"/>
      <c r="F2927" s="447"/>
      <c r="G2927" s="345"/>
      <c r="H2927" s="447"/>
      <c r="I2927" s="411"/>
      <c r="J2927" s="15" t="s">
        <v>589</v>
      </c>
      <c r="K2927" s="15" t="s">
        <v>589</v>
      </c>
      <c r="L2927" s="408" t="str">
        <f t="shared" si="201"/>
        <v/>
      </c>
      <c r="M2927" s="459" t="str">
        <f t="shared" si="202"/>
        <v/>
      </c>
      <c r="N2927" s="344"/>
      <c r="O2927" s="344"/>
      <c r="P2927" s="82"/>
    </row>
    <row r="2928" spans="3:16" ht="14.25" customHeight="1" x14ac:dyDescent="0.15">
      <c r="C2928" s="362">
        <f t="shared" si="196"/>
        <v>2867</v>
      </c>
      <c r="D2928" s="47" t="str">
        <f t="shared" si="200"/>
        <v/>
      </c>
      <c r="E2928" s="526"/>
      <c r="F2928" s="447"/>
      <c r="G2928" s="345"/>
      <c r="H2928" s="447"/>
      <c r="I2928" s="411"/>
      <c r="J2928" s="15" t="s">
        <v>589</v>
      </c>
      <c r="K2928" s="15" t="s">
        <v>589</v>
      </c>
      <c r="L2928" s="408" t="str">
        <f t="shared" si="201"/>
        <v/>
      </c>
      <c r="M2928" s="459" t="str">
        <f t="shared" si="202"/>
        <v/>
      </c>
      <c r="N2928" s="344"/>
      <c r="O2928" s="344"/>
      <c r="P2928" s="82"/>
    </row>
    <row r="2929" spans="3:16" ht="14.25" customHeight="1" x14ac:dyDescent="0.15">
      <c r="C2929" s="362">
        <f t="shared" si="196"/>
        <v>2868</v>
      </c>
      <c r="D2929" s="47" t="str">
        <f t="shared" si="200"/>
        <v/>
      </c>
      <c r="E2929" s="526"/>
      <c r="F2929" s="447"/>
      <c r="G2929" s="345"/>
      <c r="H2929" s="447"/>
      <c r="I2929" s="411"/>
      <c r="J2929" s="15" t="s">
        <v>589</v>
      </c>
      <c r="K2929" s="15" t="s">
        <v>589</v>
      </c>
      <c r="L2929" s="408" t="str">
        <f t="shared" si="201"/>
        <v/>
      </c>
      <c r="M2929" s="459" t="str">
        <f t="shared" si="202"/>
        <v/>
      </c>
      <c r="N2929" s="344"/>
      <c r="O2929" s="344"/>
      <c r="P2929" s="82"/>
    </row>
    <row r="2930" spans="3:16" ht="14.25" customHeight="1" x14ac:dyDescent="0.15">
      <c r="C2930" s="362">
        <f t="shared" si="196"/>
        <v>2869</v>
      </c>
      <c r="D2930" s="47" t="str">
        <f t="shared" si="200"/>
        <v/>
      </c>
      <c r="E2930" s="526"/>
      <c r="F2930" s="447"/>
      <c r="G2930" s="345"/>
      <c r="H2930" s="447"/>
      <c r="I2930" s="411"/>
      <c r="J2930" s="15" t="s">
        <v>589</v>
      </c>
      <c r="K2930" s="15" t="s">
        <v>589</v>
      </c>
      <c r="L2930" s="408" t="str">
        <f t="shared" si="201"/>
        <v/>
      </c>
      <c r="M2930" s="459" t="str">
        <f t="shared" si="202"/>
        <v/>
      </c>
      <c r="N2930" s="344"/>
      <c r="O2930" s="344"/>
      <c r="P2930" s="82"/>
    </row>
    <row r="2931" spans="3:16" ht="14.25" customHeight="1" x14ac:dyDescent="0.15">
      <c r="C2931" s="362">
        <f t="shared" si="196"/>
        <v>2870</v>
      </c>
      <c r="D2931" s="47" t="str">
        <f t="shared" si="200"/>
        <v/>
      </c>
      <c r="E2931" s="526"/>
      <c r="F2931" s="447"/>
      <c r="G2931" s="345"/>
      <c r="H2931" s="447"/>
      <c r="I2931" s="411"/>
      <c r="J2931" s="15" t="s">
        <v>589</v>
      </c>
      <c r="K2931" s="15" t="s">
        <v>589</v>
      </c>
      <c r="L2931" s="408" t="str">
        <f t="shared" si="201"/>
        <v/>
      </c>
      <c r="M2931" s="459" t="str">
        <f t="shared" si="202"/>
        <v/>
      </c>
      <c r="N2931" s="344"/>
      <c r="O2931" s="344"/>
      <c r="P2931" s="82"/>
    </row>
    <row r="2932" spans="3:16" ht="14.25" customHeight="1" x14ac:dyDescent="0.15">
      <c r="C2932" s="362">
        <f t="shared" si="196"/>
        <v>2871</v>
      </c>
      <c r="D2932" s="47" t="str">
        <f t="shared" si="200"/>
        <v/>
      </c>
      <c r="E2932" s="526"/>
      <c r="F2932" s="447"/>
      <c r="G2932" s="345"/>
      <c r="H2932" s="447"/>
      <c r="I2932" s="411"/>
      <c r="J2932" s="15" t="s">
        <v>589</v>
      </c>
      <c r="K2932" s="15" t="s">
        <v>589</v>
      </c>
      <c r="L2932" s="408" t="str">
        <f t="shared" si="201"/>
        <v/>
      </c>
      <c r="M2932" s="459" t="str">
        <f t="shared" si="202"/>
        <v/>
      </c>
      <c r="N2932" s="344"/>
      <c r="O2932" s="344"/>
      <c r="P2932" s="82"/>
    </row>
    <row r="2933" spans="3:16" ht="14.25" customHeight="1" x14ac:dyDescent="0.15">
      <c r="C2933" s="362">
        <f t="shared" si="196"/>
        <v>2872</v>
      </c>
      <c r="D2933" s="47" t="str">
        <f t="shared" si="200"/>
        <v/>
      </c>
      <c r="E2933" s="526"/>
      <c r="F2933" s="447"/>
      <c r="G2933" s="345"/>
      <c r="H2933" s="447"/>
      <c r="I2933" s="411"/>
      <c r="J2933" s="15" t="s">
        <v>589</v>
      </c>
      <c r="K2933" s="15" t="s">
        <v>589</v>
      </c>
      <c r="L2933" s="408" t="str">
        <f t="shared" si="201"/>
        <v/>
      </c>
      <c r="M2933" s="459" t="str">
        <f t="shared" si="202"/>
        <v/>
      </c>
      <c r="N2933" s="344"/>
      <c r="O2933" s="344"/>
      <c r="P2933" s="82"/>
    </row>
    <row r="2934" spans="3:16" ht="14.25" customHeight="1" x14ac:dyDescent="0.15">
      <c r="C2934" s="362">
        <f t="shared" si="196"/>
        <v>2873</v>
      </c>
      <c r="D2934" s="47" t="str">
        <f t="shared" si="200"/>
        <v/>
      </c>
      <c r="E2934" s="526"/>
      <c r="F2934" s="447"/>
      <c r="G2934" s="345"/>
      <c r="H2934" s="447"/>
      <c r="I2934" s="411"/>
      <c r="J2934" s="15" t="s">
        <v>589</v>
      </c>
      <c r="K2934" s="15" t="s">
        <v>589</v>
      </c>
      <c r="L2934" s="408" t="str">
        <f t="shared" si="201"/>
        <v/>
      </c>
      <c r="M2934" s="459" t="str">
        <f t="shared" si="202"/>
        <v/>
      </c>
      <c r="N2934" s="344"/>
      <c r="O2934" s="344"/>
      <c r="P2934" s="82"/>
    </row>
    <row r="2935" spans="3:16" ht="14.25" customHeight="1" x14ac:dyDescent="0.15">
      <c r="C2935" s="362">
        <f t="shared" si="196"/>
        <v>2874</v>
      </c>
      <c r="D2935" s="47" t="str">
        <f t="shared" si="200"/>
        <v/>
      </c>
      <c r="E2935" s="526"/>
      <c r="F2935" s="447"/>
      <c r="G2935" s="345"/>
      <c r="H2935" s="447"/>
      <c r="I2935" s="411"/>
      <c r="J2935" s="15" t="s">
        <v>589</v>
      </c>
      <c r="K2935" s="15" t="s">
        <v>589</v>
      </c>
      <c r="L2935" s="408" t="str">
        <f t="shared" si="201"/>
        <v/>
      </c>
      <c r="M2935" s="459" t="str">
        <f t="shared" si="202"/>
        <v/>
      </c>
      <c r="N2935" s="344"/>
      <c r="O2935" s="344"/>
      <c r="P2935" s="82"/>
    </row>
    <row r="2936" spans="3:16" ht="14.25" customHeight="1" x14ac:dyDescent="0.15">
      <c r="C2936" s="362">
        <f t="shared" si="196"/>
        <v>2875</v>
      </c>
      <c r="D2936" s="47" t="str">
        <f t="shared" si="200"/>
        <v/>
      </c>
      <c r="E2936" s="526"/>
      <c r="F2936" s="447"/>
      <c r="G2936" s="345"/>
      <c r="H2936" s="447"/>
      <c r="I2936" s="411"/>
      <c r="J2936" s="15" t="s">
        <v>589</v>
      </c>
      <c r="K2936" s="15" t="s">
        <v>589</v>
      </c>
      <c r="L2936" s="408" t="str">
        <f t="shared" si="201"/>
        <v/>
      </c>
      <c r="M2936" s="459" t="str">
        <f t="shared" si="202"/>
        <v/>
      </c>
      <c r="N2936" s="344"/>
      <c r="O2936" s="344"/>
      <c r="P2936" s="82"/>
    </row>
    <row r="2937" spans="3:16" ht="14.25" customHeight="1" x14ac:dyDescent="0.15">
      <c r="C2937" s="362">
        <f t="shared" si="196"/>
        <v>2876</v>
      </c>
      <c r="D2937" s="47" t="str">
        <f t="shared" si="200"/>
        <v/>
      </c>
      <c r="E2937" s="526"/>
      <c r="F2937" s="447"/>
      <c r="G2937" s="345"/>
      <c r="H2937" s="447"/>
      <c r="I2937" s="411"/>
      <c r="J2937" s="15" t="s">
        <v>589</v>
      </c>
      <c r="K2937" s="15" t="s">
        <v>589</v>
      </c>
      <c r="L2937" s="408" t="str">
        <f t="shared" si="201"/>
        <v/>
      </c>
      <c r="M2937" s="459" t="str">
        <f t="shared" si="202"/>
        <v/>
      </c>
      <c r="N2937" s="344"/>
      <c r="O2937" s="344"/>
      <c r="P2937" s="82"/>
    </row>
    <row r="2938" spans="3:16" ht="14.25" customHeight="1" x14ac:dyDescent="0.15">
      <c r="C2938" s="362">
        <f t="shared" si="196"/>
        <v>2877</v>
      </c>
      <c r="D2938" s="47" t="str">
        <f t="shared" si="200"/>
        <v/>
      </c>
      <c r="E2938" s="526"/>
      <c r="F2938" s="447"/>
      <c r="G2938" s="345"/>
      <c r="H2938" s="447"/>
      <c r="I2938" s="411"/>
      <c r="J2938" s="15" t="s">
        <v>589</v>
      </c>
      <c r="K2938" s="15" t="s">
        <v>589</v>
      </c>
      <c r="L2938" s="408" t="str">
        <f t="shared" si="201"/>
        <v/>
      </c>
      <c r="M2938" s="459" t="str">
        <f t="shared" si="202"/>
        <v/>
      </c>
      <c r="N2938" s="344"/>
      <c r="O2938" s="344"/>
      <c r="P2938" s="82"/>
    </row>
    <row r="2939" spans="3:16" ht="14.25" customHeight="1" x14ac:dyDescent="0.15">
      <c r="C2939" s="362">
        <f t="shared" si="196"/>
        <v>2878</v>
      </c>
      <c r="D2939" s="47" t="str">
        <f t="shared" ref="D2939:D2970" si="203">IF(E2939="","",IF(E2939&lt;=$W$2,"○",""))</f>
        <v/>
      </c>
      <c r="E2939" s="526"/>
      <c r="F2939" s="447"/>
      <c r="G2939" s="345"/>
      <c r="H2939" s="447"/>
      <c r="I2939" s="411"/>
      <c r="J2939" s="15" t="s">
        <v>589</v>
      </c>
      <c r="K2939" s="15" t="s">
        <v>589</v>
      </c>
      <c r="L2939" s="408" t="str">
        <f t="shared" ref="L2939:L2970" si="204">IF(K2939="","",J2939*K2939)</f>
        <v/>
      </c>
      <c r="M2939" s="459" t="str">
        <f t="shared" ref="M2939:M2970" si="205">IF(I2939="","",IF(HLOOKUP(I2939,$U$5:$AI$7,2,FALSE)&gt;=0.8,"○",""))</f>
        <v/>
      </c>
      <c r="N2939" s="344"/>
      <c r="O2939" s="344"/>
      <c r="P2939" s="82"/>
    </row>
    <row r="2940" spans="3:16" ht="14.25" customHeight="1" x14ac:dyDescent="0.15">
      <c r="C2940" s="362">
        <f t="shared" si="196"/>
        <v>2879</v>
      </c>
      <c r="D2940" s="47" t="str">
        <f t="shared" si="203"/>
        <v/>
      </c>
      <c r="E2940" s="526"/>
      <c r="F2940" s="447"/>
      <c r="G2940" s="345"/>
      <c r="H2940" s="447"/>
      <c r="I2940" s="411"/>
      <c r="J2940" s="15" t="s">
        <v>589</v>
      </c>
      <c r="K2940" s="15" t="s">
        <v>589</v>
      </c>
      <c r="L2940" s="408" t="str">
        <f t="shared" si="204"/>
        <v/>
      </c>
      <c r="M2940" s="459" t="str">
        <f t="shared" si="205"/>
        <v/>
      </c>
      <c r="N2940" s="344"/>
      <c r="O2940" s="344"/>
      <c r="P2940" s="82"/>
    </row>
    <row r="2941" spans="3:16" ht="14.25" customHeight="1" x14ac:dyDescent="0.15">
      <c r="C2941" s="362">
        <f t="shared" si="196"/>
        <v>2880</v>
      </c>
      <c r="D2941" s="47" t="str">
        <f t="shared" si="203"/>
        <v/>
      </c>
      <c r="E2941" s="526"/>
      <c r="F2941" s="447"/>
      <c r="G2941" s="345"/>
      <c r="H2941" s="447"/>
      <c r="I2941" s="411"/>
      <c r="J2941" s="15" t="s">
        <v>589</v>
      </c>
      <c r="K2941" s="15" t="s">
        <v>589</v>
      </c>
      <c r="L2941" s="408" t="str">
        <f t="shared" si="204"/>
        <v/>
      </c>
      <c r="M2941" s="459" t="str">
        <f t="shared" si="205"/>
        <v/>
      </c>
      <c r="N2941" s="344"/>
      <c r="O2941" s="344"/>
      <c r="P2941" s="82"/>
    </row>
    <row r="2942" spans="3:16" ht="14.25" customHeight="1" x14ac:dyDescent="0.15">
      <c r="C2942" s="362">
        <f t="shared" si="196"/>
        <v>2881</v>
      </c>
      <c r="D2942" s="47" t="str">
        <f t="shared" si="203"/>
        <v/>
      </c>
      <c r="E2942" s="526"/>
      <c r="F2942" s="447"/>
      <c r="G2942" s="345"/>
      <c r="H2942" s="447"/>
      <c r="I2942" s="411"/>
      <c r="J2942" s="15" t="s">
        <v>589</v>
      </c>
      <c r="K2942" s="15" t="s">
        <v>589</v>
      </c>
      <c r="L2942" s="408" t="str">
        <f t="shared" si="204"/>
        <v/>
      </c>
      <c r="M2942" s="459" t="str">
        <f t="shared" si="205"/>
        <v/>
      </c>
      <c r="N2942" s="344"/>
      <c r="O2942" s="344"/>
      <c r="P2942" s="82"/>
    </row>
    <row r="2943" spans="3:16" ht="14.25" customHeight="1" x14ac:dyDescent="0.15">
      <c r="C2943" s="362">
        <f t="shared" si="196"/>
        <v>2882</v>
      </c>
      <c r="D2943" s="47" t="str">
        <f t="shared" si="203"/>
        <v/>
      </c>
      <c r="E2943" s="526"/>
      <c r="F2943" s="447"/>
      <c r="G2943" s="345"/>
      <c r="H2943" s="447"/>
      <c r="I2943" s="411"/>
      <c r="J2943" s="15" t="s">
        <v>589</v>
      </c>
      <c r="K2943" s="15" t="s">
        <v>589</v>
      </c>
      <c r="L2943" s="408" t="str">
        <f t="shared" si="204"/>
        <v/>
      </c>
      <c r="M2943" s="459" t="str">
        <f t="shared" si="205"/>
        <v/>
      </c>
      <c r="N2943" s="344"/>
      <c r="O2943" s="344"/>
      <c r="P2943" s="82"/>
    </row>
    <row r="2944" spans="3:16" ht="14.25" customHeight="1" x14ac:dyDescent="0.15">
      <c r="C2944" s="362">
        <f t="shared" si="196"/>
        <v>2883</v>
      </c>
      <c r="D2944" s="47" t="str">
        <f t="shared" si="203"/>
        <v/>
      </c>
      <c r="E2944" s="526"/>
      <c r="F2944" s="447"/>
      <c r="G2944" s="345"/>
      <c r="H2944" s="447"/>
      <c r="I2944" s="411"/>
      <c r="J2944" s="15" t="s">
        <v>589</v>
      </c>
      <c r="K2944" s="15" t="s">
        <v>589</v>
      </c>
      <c r="L2944" s="408" t="str">
        <f t="shared" si="204"/>
        <v/>
      </c>
      <c r="M2944" s="459" t="str">
        <f t="shared" si="205"/>
        <v/>
      </c>
      <c r="N2944" s="344"/>
      <c r="O2944" s="344"/>
      <c r="P2944" s="82"/>
    </row>
    <row r="2945" spans="3:16" ht="14.25" customHeight="1" x14ac:dyDescent="0.15">
      <c r="C2945" s="362">
        <f t="shared" si="196"/>
        <v>2884</v>
      </c>
      <c r="D2945" s="47" t="str">
        <f t="shared" si="203"/>
        <v/>
      </c>
      <c r="E2945" s="526"/>
      <c r="F2945" s="447"/>
      <c r="G2945" s="345"/>
      <c r="H2945" s="447"/>
      <c r="I2945" s="411"/>
      <c r="J2945" s="15" t="s">
        <v>589</v>
      </c>
      <c r="K2945" s="15" t="s">
        <v>589</v>
      </c>
      <c r="L2945" s="408" t="str">
        <f t="shared" si="204"/>
        <v/>
      </c>
      <c r="M2945" s="459" t="str">
        <f t="shared" si="205"/>
        <v/>
      </c>
      <c r="N2945" s="344"/>
      <c r="O2945" s="344"/>
      <c r="P2945" s="82"/>
    </row>
    <row r="2946" spans="3:16" ht="14.25" customHeight="1" x14ac:dyDescent="0.15">
      <c r="C2946" s="362">
        <f t="shared" si="196"/>
        <v>2885</v>
      </c>
      <c r="D2946" s="47" t="str">
        <f t="shared" si="203"/>
        <v/>
      </c>
      <c r="E2946" s="526"/>
      <c r="F2946" s="447"/>
      <c r="G2946" s="345"/>
      <c r="H2946" s="447"/>
      <c r="I2946" s="411"/>
      <c r="J2946" s="15" t="s">
        <v>589</v>
      </c>
      <c r="K2946" s="15" t="s">
        <v>589</v>
      </c>
      <c r="L2946" s="408" t="str">
        <f t="shared" si="204"/>
        <v/>
      </c>
      <c r="M2946" s="459" t="str">
        <f t="shared" si="205"/>
        <v/>
      </c>
      <c r="N2946" s="344"/>
      <c r="O2946" s="344"/>
      <c r="P2946" s="82"/>
    </row>
    <row r="2947" spans="3:16" ht="14.25" customHeight="1" x14ac:dyDescent="0.15">
      <c r="C2947" s="362">
        <f t="shared" si="196"/>
        <v>2886</v>
      </c>
      <c r="D2947" s="47" t="str">
        <f t="shared" si="203"/>
        <v/>
      </c>
      <c r="E2947" s="526"/>
      <c r="F2947" s="447"/>
      <c r="G2947" s="345"/>
      <c r="H2947" s="447"/>
      <c r="I2947" s="411"/>
      <c r="J2947" s="15" t="s">
        <v>589</v>
      </c>
      <c r="K2947" s="15" t="s">
        <v>589</v>
      </c>
      <c r="L2947" s="408" t="str">
        <f t="shared" si="204"/>
        <v/>
      </c>
      <c r="M2947" s="459" t="str">
        <f t="shared" si="205"/>
        <v/>
      </c>
      <c r="N2947" s="344"/>
      <c r="O2947" s="344"/>
      <c r="P2947" s="82"/>
    </row>
    <row r="2948" spans="3:16" ht="14.25" customHeight="1" x14ac:dyDescent="0.15">
      <c r="C2948" s="362">
        <f t="shared" si="196"/>
        <v>2887</v>
      </c>
      <c r="D2948" s="47" t="str">
        <f t="shared" si="203"/>
        <v/>
      </c>
      <c r="E2948" s="526"/>
      <c r="F2948" s="447"/>
      <c r="G2948" s="345"/>
      <c r="H2948" s="447"/>
      <c r="I2948" s="411"/>
      <c r="J2948" s="15" t="s">
        <v>589</v>
      </c>
      <c r="K2948" s="15" t="s">
        <v>589</v>
      </c>
      <c r="L2948" s="408" t="str">
        <f t="shared" si="204"/>
        <v/>
      </c>
      <c r="M2948" s="459" t="str">
        <f t="shared" si="205"/>
        <v/>
      </c>
      <c r="N2948" s="344"/>
      <c r="O2948" s="344"/>
      <c r="P2948" s="82"/>
    </row>
    <row r="2949" spans="3:16" ht="14.25" customHeight="1" x14ac:dyDescent="0.15">
      <c r="C2949" s="362">
        <f t="shared" si="196"/>
        <v>2888</v>
      </c>
      <c r="D2949" s="47" t="str">
        <f t="shared" si="203"/>
        <v/>
      </c>
      <c r="E2949" s="526"/>
      <c r="F2949" s="447"/>
      <c r="G2949" s="345"/>
      <c r="H2949" s="447"/>
      <c r="I2949" s="411"/>
      <c r="J2949" s="15" t="s">
        <v>589</v>
      </c>
      <c r="K2949" s="15" t="s">
        <v>589</v>
      </c>
      <c r="L2949" s="408" t="str">
        <f t="shared" si="204"/>
        <v/>
      </c>
      <c r="M2949" s="459" t="str">
        <f t="shared" si="205"/>
        <v/>
      </c>
      <c r="N2949" s="344"/>
      <c r="O2949" s="344"/>
      <c r="P2949" s="82"/>
    </row>
    <row r="2950" spans="3:16" ht="14.25" customHeight="1" x14ac:dyDescent="0.15">
      <c r="C2950" s="362">
        <f t="shared" si="196"/>
        <v>2889</v>
      </c>
      <c r="D2950" s="47" t="str">
        <f t="shared" si="203"/>
        <v/>
      </c>
      <c r="E2950" s="526"/>
      <c r="F2950" s="447"/>
      <c r="G2950" s="345"/>
      <c r="H2950" s="447"/>
      <c r="I2950" s="411"/>
      <c r="J2950" s="15" t="s">
        <v>589</v>
      </c>
      <c r="K2950" s="15" t="s">
        <v>589</v>
      </c>
      <c r="L2950" s="408" t="str">
        <f t="shared" si="204"/>
        <v/>
      </c>
      <c r="M2950" s="459" t="str">
        <f t="shared" si="205"/>
        <v/>
      </c>
      <c r="N2950" s="344"/>
      <c r="O2950" s="344"/>
      <c r="P2950" s="82"/>
    </row>
    <row r="2951" spans="3:16" ht="14.25" customHeight="1" x14ac:dyDescent="0.15">
      <c r="C2951" s="362">
        <f t="shared" si="196"/>
        <v>2890</v>
      </c>
      <c r="D2951" s="47" t="str">
        <f t="shared" si="203"/>
        <v/>
      </c>
      <c r="E2951" s="526"/>
      <c r="F2951" s="447"/>
      <c r="G2951" s="345"/>
      <c r="H2951" s="447"/>
      <c r="I2951" s="411"/>
      <c r="J2951" s="15" t="s">
        <v>589</v>
      </c>
      <c r="K2951" s="15" t="s">
        <v>589</v>
      </c>
      <c r="L2951" s="408" t="str">
        <f t="shared" si="204"/>
        <v/>
      </c>
      <c r="M2951" s="459" t="str">
        <f t="shared" si="205"/>
        <v/>
      </c>
      <c r="N2951" s="344"/>
      <c r="O2951" s="344"/>
      <c r="P2951" s="82"/>
    </row>
    <row r="2952" spans="3:16" ht="14.25" customHeight="1" x14ac:dyDescent="0.15">
      <c r="C2952" s="362">
        <f t="shared" si="196"/>
        <v>2891</v>
      </c>
      <c r="D2952" s="47" t="str">
        <f t="shared" si="203"/>
        <v/>
      </c>
      <c r="E2952" s="526"/>
      <c r="F2952" s="447"/>
      <c r="G2952" s="345"/>
      <c r="H2952" s="447"/>
      <c r="I2952" s="411"/>
      <c r="J2952" s="15" t="s">
        <v>589</v>
      </c>
      <c r="K2952" s="15" t="s">
        <v>589</v>
      </c>
      <c r="L2952" s="408" t="str">
        <f t="shared" si="204"/>
        <v/>
      </c>
      <c r="M2952" s="459" t="str">
        <f t="shared" si="205"/>
        <v/>
      </c>
      <c r="N2952" s="344"/>
      <c r="O2952" s="344"/>
      <c r="P2952" s="82"/>
    </row>
    <row r="2953" spans="3:16" ht="14.25" customHeight="1" x14ac:dyDescent="0.15">
      <c r="C2953" s="362">
        <f t="shared" si="196"/>
        <v>2892</v>
      </c>
      <c r="D2953" s="47" t="str">
        <f t="shared" si="203"/>
        <v/>
      </c>
      <c r="E2953" s="526"/>
      <c r="F2953" s="447"/>
      <c r="G2953" s="345"/>
      <c r="H2953" s="447"/>
      <c r="I2953" s="411"/>
      <c r="J2953" s="15" t="s">
        <v>589</v>
      </c>
      <c r="K2953" s="15" t="s">
        <v>589</v>
      </c>
      <c r="L2953" s="408" t="str">
        <f t="shared" si="204"/>
        <v/>
      </c>
      <c r="M2953" s="459" t="str">
        <f t="shared" si="205"/>
        <v/>
      </c>
      <c r="N2953" s="344"/>
      <c r="O2953" s="344"/>
      <c r="P2953" s="82"/>
    </row>
    <row r="2954" spans="3:16" ht="14.25" customHeight="1" x14ac:dyDescent="0.15">
      <c r="C2954" s="362">
        <f t="shared" ref="C2954:C3049" si="206">C2953+1</f>
        <v>2893</v>
      </c>
      <c r="D2954" s="47" t="str">
        <f t="shared" si="203"/>
        <v/>
      </c>
      <c r="E2954" s="526"/>
      <c r="F2954" s="447"/>
      <c r="G2954" s="345"/>
      <c r="H2954" s="447"/>
      <c r="I2954" s="411"/>
      <c r="J2954" s="15" t="s">
        <v>589</v>
      </c>
      <c r="K2954" s="15" t="s">
        <v>589</v>
      </c>
      <c r="L2954" s="408" t="str">
        <f t="shared" si="204"/>
        <v/>
      </c>
      <c r="M2954" s="459" t="str">
        <f t="shared" si="205"/>
        <v/>
      </c>
      <c r="N2954" s="344"/>
      <c r="O2954" s="344"/>
      <c r="P2954" s="82"/>
    </row>
    <row r="2955" spans="3:16" ht="14.25" customHeight="1" x14ac:dyDescent="0.15">
      <c r="C2955" s="362">
        <f t="shared" si="206"/>
        <v>2894</v>
      </c>
      <c r="D2955" s="47" t="str">
        <f t="shared" si="203"/>
        <v/>
      </c>
      <c r="E2955" s="526"/>
      <c r="F2955" s="447"/>
      <c r="G2955" s="345"/>
      <c r="H2955" s="447"/>
      <c r="I2955" s="411"/>
      <c r="J2955" s="15" t="s">
        <v>589</v>
      </c>
      <c r="K2955" s="15" t="s">
        <v>589</v>
      </c>
      <c r="L2955" s="408" t="str">
        <f t="shared" si="204"/>
        <v/>
      </c>
      <c r="M2955" s="459" t="str">
        <f t="shared" si="205"/>
        <v/>
      </c>
      <c r="N2955" s="344"/>
      <c r="O2955" s="344"/>
      <c r="P2955" s="82"/>
    </row>
    <row r="2956" spans="3:16" ht="14.25" customHeight="1" x14ac:dyDescent="0.15">
      <c r="C2956" s="362">
        <f t="shared" si="206"/>
        <v>2895</v>
      </c>
      <c r="D2956" s="47" t="str">
        <f t="shared" si="203"/>
        <v/>
      </c>
      <c r="E2956" s="526"/>
      <c r="F2956" s="447"/>
      <c r="G2956" s="345"/>
      <c r="H2956" s="447"/>
      <c r="I2956" s="411"/>
      <c r="J2956" s="15" t="s">
        <v>589</v>
      </c>
      <c r="K2956" s="15" t="s">
        <v>589</v>
      </c>
      <c r="L2956" s="408" t="str">
        <f t="shared" si="204"/>
        <v/>
      </c>
      <c r="M2956" s="459" t="str">
        <f t="shared" si="205"/>
        <v/>
      </c>
      <c r="N2956" s="344"/>
      <c r="O2956" s="344"/>
      <c r="P2956" s="82"/>
    </row>
    <row r="2957" spans="3:16" ht="14.25" customHeight="1" x14ac:dyDescent="0.15">
      <c r="C2957" s="362">
        <f t="shared" si="206"/>
        <v>2896</v>
      </c>
      <c r="D2957" s="47" t="str">
        <f t="shared" si="203"/>
        <v/>
      </c>
      <c r="E2957" s="526"/>
      <c r="F2957" s="447"/>
      <c r="G2957" s="345"/>
      <c r="H2957" s="447"/>
      <c r="I2957" s="411"/>
      <c r="J2957" s="15" t="s">
        <v>589</v>
      </c>
      <c r="K2957" s="15" t="s">
        <v>589</v>
      </c>
      <c r="L2957" s="408" t="str">
        <f t="shared" si="204"/>
        <v/>
      </c>
      <c r="M2957" s="459" t="str">
        <f t="shared" si="205"/>
        <v/>
      </c>
      <c r="N2957" s="344"/>
      <c r="O2957" s="344"/>
      <c r="P2957" s="82"/>
    </row>
    <row r="2958" spans="3:16" ht="14.25" customHeight="1" x14ac:dyDescent="0.15">
      <c r="C2958" s="362">
        <f t="shared" si="206"/>
        <v>2897</v>
      </c>
      <c r="D2958" s="47" t="str">
        <f t="shared" si="203"/>
        <v/>
      </c>
      <c r="E2958" s="526"/>
      <c r="F2958" s="447"/>
      <c r="G2958" s="345"/>
      <c r="H2958" s="447"/>
      <c r="I2958" s="411"/>
      <c r="J2958" s="15" t="s">
        <v>589</v>
      </c>
      <c r="K2958" s="15" t="s">
        <v>589</v>
      </c>
      <c r="L2958" s="408" t="str">
        <f t="shared" si="204"/>
        <v/>
      </c>
      <c r="M2958" s="459" t="str">
        <f t="shared" si="205"/>
        <v/>
      </c>
      <c r="N2958" s="344"/>
      <c r="O2958" s="344"/>
      <c r="P2958" s="82"/>
    </row>
    <row r="2959" spans="3:16" ht="14.25" customHeight="1" x14ac:dyDescent="0.15">
      <c r="C2959" s="362">
        <f t="shared" si="206"/>
        <v>2898</v>
      </c>
      <c r="D2959" s="47" t="str">
        <f t="shared" si="203"/>
        <v/>
      </c>
      <c r="E2959" s="526"/>
      <c r="F2959" s="447"/>
      <c r="G2959" s="345"/>
      <c r="H2959" s="447"/>
      <c r="I2959" s="411"/>
      <c r="J2959" s="15" t="s">
        <v>589</v>
      </c>
      <c r="K2959" s="15" t="s">
        <v>589</v>
      </c>
      <c r="L2959" s="408" t="str">
        <f t="shared" si="204"/>
        <v/>
      </c>
      <c r="M2959" s="459" t="str">
        <f t="shared" si="205"/>
        <v/>
      </c>
      <c r="N2959" s="344"/>
      <c r="O2959" s="344"/>
      <c r="P2959" s="82"/>
    </row>
    <row r="2960" spans="3:16" ht="14.25" customHeight="1" x14ac:dyDescent="0.15">
      <c r="C2960" s="362">
        <f t="shared" si="206"/>
        <v>2899</v>
      </c>
      <c r="D2960" s="47" t="str">
        <f t="shared" si="203"/>
        <v/>
      </c>
      <c r="E2960" s="526"/>
      <c r="F2960" s="447"/>
      <c r="G2960" s="345"/>
      <c r="H2960" s="447"/>
      <c r="I2960" s="411"/>
      <c r="J2960" s="15" t="s">
        <v>589</v>
      </c>
      <c r="K2960" s="15" t="s">
        <v>589</v>
      </c>
      <c r="L2960" s="408" t="str">
        <f t="shared" si="204"/>
        <v/>
      </c>
      <c r="M2960" s="459" t="str">
        <f t="shared" si="205"/>
        <v/>
      </c>
      <c r="N2960" s="344"/>
      <c r="O2960" s="344"/>
      <c r="P2960" s="82"/>
    </row>
    <row r="2961" spans="3:16" ht="14.25" customHeight="1" x14ac:dyDescent="0.15">
      <c r="C2961" s="362">
        <f t="shared" si="206"/>
        <v>2900</v>
      </c>
      <c r="D2961" s="47" t="str">
        <f t="shared" si="203"/>
        <v/>
      </c>
      <c r="E2961" s="526"/>
      <c r="F2961" s="447"/>
      <c r="G2961" s="345"/>
      <c r="H2961" s="447"/>
      <c r="I2961" s="411"/>
      <c r="J2961" s="15" t="s">
        <v>589</v>
      </c>
      <c r="K2961" s="15" t="s">
        <v>589</v>
      </c>
      <c r="L2961" s="408" t="str">
        <f t="shared" si="204"/>
        <v/>
      </c>
      <c r="M2961" s="459" t="str">
        <f t="shared" si="205"/>
        <v/>
      </c>
      <c r="N2961" s="344"/>
      <c r="O2961" s="344"/>
      <c r="P2961" s="82"/>
    </row>
    <row r="2962" spans="3:16" ht="14.25" customHeight="1" x14ac:dyDescent="0.15">
      <c r="C2962" s="362">
        <f t="shared" si="206"/>
        <v>2901</v>
      </c>
      <c r="D2962" s="47" t="str">
        <f t="shared" si="203"/>
        <v/>
      </c>
      <c r="E2962" s="526"/>
      <c r="F2962" s="447"/>
      <c r="G2962" s="345"/>
      <c r="H2962" s="447"/>
      <c r="I2962" s="411"/>
      <c r="J2962" s="15" t="s">
        <v>589</v>
      </c>
      <c r="K2962" s="15" t="s">
        <v>589</v>
      </c>
      <c r="L2962" s="408" t="str">
        <f t="shared" si="204"/>
        <v/>
      </c>
      <c r="M2962" s="459" t="str">
        <f t="shared" si="205"/>
        <v/>
      </c>
      <c r="N2962" s="344"/>
      <c r="O2962" s="344"/>
      <c r="P2962" s="82"/>
    </row>
    <row r="2963" spans="3:16" ht="14.25" customHeight="1" x14ac:dyDescent="0.15">
      <c r="C2963" s="362">
        <f t="shared" si="206"/>
        <v>2902</v>
      </c>
      <c r="D2963" s="47" t="str">
        <f t="shared" si="203"/>
        <v/>
      </c>
      <c r="E2963" s="526"/>
      <c r="F2963" s="447"/>
      <c r="G2963" s="345"/>
      <c r="H2963" s="447"/>
      <c r="I2963" s="411"/>
      <c r="J2963" s="15" t="s">
        <v>589</v>
      </c>
      <c r="K2963" s="15" t="s">
        <v>589</v>
      </c>
      <c r="L2963" s="408" t="str">
        <f t="shared" si="204"/>
        <v/>
      </c>
      <c r="M2963" s="459" t="str">
        <f t="shared" si="205"/>
        <v/>
      </c>
      <c r="N2963" s="344"/>
      <c r="O2963" s="344"/>
      <c r="P2963" s="82"/>
    </row>
    <row r="2964" spans="3:16" ht="14.25" customHeight="1" x14ac:dyDescent="0.15">
      <c r="C2964" s="362">
        <f t="shared" si="206"/>
        <v>2903</v>
      </c>
      <c r="D2964" s="47" t="str">
        <f t="shared" si="203"/>
        <v/>
      </c>
      <c r="E2964" s="526"/>
      <c r="F2964" s="447"/>
      <c r="G2964" s="345"/>
      <c r="H2964" s="447"/>
      <c r="I2964" s="411"/>
      <c r="J2964" s="15" t="s">
        <v>589</v>
      </c>
      <c r="K2964" s="15" t="s">
        <v>589</v>
      </c>
      <c r="L2964" s="408" t="str">
        <f t="shared" si="204"/>
        <v/>
      </c>
      <c r="M2964" s="459" t="str">
        <f t="shared" si="205"/>
        <v/>
      </c>
      <c r="N2964" s="344"/>
      <c r="O2964" s="344"/>
      <c r="P2964" s="82"/>
    </row>
    <row r="2965" spans="3:16" ht="14.25" customHeight="1" x14ac:dyDescent="0.15">
      <c r="C2965" s="362">
        <f t="shared" si="206"/>
        <v>2904</v>
      </c>
      <c r="D2965" s="47" t="str">
        <f t="shared" si="203"/>
        <v/>
      </c>
      <c r="E2965" s="526"/>
      <c r="F2965" s="447"/>
      <c r="G2965" s="345"/>
      <c r="H2965" s="447"/>
      <c r="I2965" s="411"/>
      <c r="J2965" s="15" t="s">
        <v>589</v>
      </c>
      <c r="K2965" s="15" t="s">
        <v>589</v>
      </c>
      <c r="L2965" s="408" t="str">
        <f t="shared" si="204"/>
        <v/>
      </c>
      <c r="M2965" s="459" t="str">
        <f t="shared" si="205"/>
        <v/>
      </c>
      <c r="N2965" s="344"/>
      <c r="O2965" s="344"/>
      <c r="P2965" s="82"/>
    </row>
    <row r="2966" spans="3:16" ht="14.25" customHeight="1" x14ac:dyDescent="0.15">
      <c r="C2966" s="362">
        <f t="shared" si="206"/>
        <v>2905</v>
      </c>
      <c r="D2966" s="47" t="str">
        <f t="shared" si="203"/>
        <v/>
      </c>
      <c r="E2966" s="526"/>
      <c r="F2966" s="447"/>
      <c r="G2966" s="345"/>
      <c r="H2966" s="447"/>
      <c r="I2966" s="411"/>
      <c r="J2966" s="15" t="s">
        <v>589</v>
      </c>
      <c r="K2966" s="15" t="s">
        <v>589</v>
      </c>
      <c r="L2966" s="408" t="str">
        <f t="shared" si="204"/>
        <v/>
      </c>
      <c r="M2966" s="459" t="str">
        <f t="shared" si="205"/>
        <v/>
      </c>
      <c r="N2966" s="344"/>
      <c r="O2966" s="344"/>
      <c r="P2966" s="82"/>
    </row>
    <row r="2967" spans="3:16" ht="14.25" customHeight="1" x14ac:dyDescent="0.15">
      <c r="C2967" s="362">
        <f t="shared" si="206"/>
        <v>2906</v>
      </c>
      <c r="D2967" s="47" t="str">
        <f t="shared" si="203"/>
        <v/>
      </c>
      <c r="E2967" s="526"/>
      <c r="F2967" s="447"/>
      <c r="G2967" s="345"/>
      <c r="H2967" s="447"/>
      <c r="I2967" s="411"/>
      <c r="J2967" s="15" t="s">
        <v>589</v>
      </c>
      <c r="K2967" s="15" t="s">
        <v>589</v>
      </c>
      <c r="L2967" s="408" t="str">
        <f t="shared" si="204"/>
        <v/>
      </c>
      <c r="M2967" s="459" t="str">
        <f t="shared" si="205"/>
        <v/>
      </c>
      <c r="N2967" s="344"/>
      <c r="O2967" s="344"/>
      <c r="P2967" s="82"/>
    </row>
    <row r="2968" spans="3:16" ht="14.25" customHeight="1" x14ac:dyDescent="0.15">
      <c r="C2968" s="362">
        <f t="shared" si="206"/>
        <v>2907</v>
      </c>
      <c r="D2968" s="47" t="str">
        <f t="shared" si="203"/>
        <v/>
      </c>
      <c r="E2968" s="526"/>
      <c r="F2968" s="447"/>
      <c r="G2968" s="345"/>
      <c r="H2968" s="447"/>
      <c r="I2968" s="411"/>
      <c r="J2968" s="15" t="s">
        <v>589</v>
      </c>
      <c r="K2968" s="15" t="s">
        <v>589</v>
      </c>
      <c r="L2968" s="408" t="str">
        <f t="shared" si="204"/>
        <v/>
      </c>
      <c r="M2968" s="459" t="str">
        <f t="shared" si="205"/>
        <v/>
      </c>
      <c r="N2968" s="344"/>
      <c r="O2968" s="344"/>
      <c r="P2968" s="82"/>
    </row>
    <row r="2969" spans="3:16" ht="14.25" customHeight="1" x14ac:dyDescent="0.15">
      <c r="C2969" s="362">
        <f t="shared" si="206"/>
        <v>2908</v>
      </c>
      <c r="D2969" s="47" t="str">
        <f t="shared" si="203"/>
        <v/>
      </c>
      <c r="E2969" s="526"/>
      <c r="F2969" s="447"/>
      <c r="G2969" s="345"/>
      <c r="H2969" s="447"/>
      <c r="I2969" s="411"/>
      <c r="J2969" s="15" t="s">
        <v>589</v>
      </c>
      <c r="K2969" s="15" t="s">
        <v>589</v>
      </c>
      <c r="L2969" s="408" t="str">
        <f t="shared" si="204"/>
        <v/>
      </c>
      <c r="M2969" s="459" t="str">
        <f t="shared" si="205"/>
        <v/>
      </c>
      <c r="N2969" s="344"/>
      <c r="O2969" s="344"/>
      <c r="P2969" s="82"/>
    </row>
    <row r="2970" spans="3:16" ht="14.25" customHeight="1" x14ac:dyDescent="0.15">
      <c r="C2970" s="362">
        <f t="shared" si="206"/>
        <v>2909</v>
      </c>
      <c r="D2970" s="47" t="str">
        <f t="shared" si="203"/>
        <v/>
      </c>
      <c r="E2970" s="526"/>
      <c r="F2970" s="447"/>
      <c r="G2970" s="345"/>
      <c r="H2970" s="447"/>
      <c r="I2970" s="411"/>
      <c r="J2970" s="15" t="s">
        <v>589</v>
      </c>
      <c r="K2970" s="15" t="s">
        <v>589</v>
      </c>
      <c r="L2970" s="408" t="str">
        <f t="shared" si="204"/>
        <v/>
      </c>
      <c r="M2970" s="459" t="str">
        <f t="shared" si="205"/>
        <v/>
      </c>
      <c r="N2970" s="344"/>
      <c r="O2970" s="344"/>
      <c r="P2970" s="82"/>
    </row>
    <row r="2971" spans="3:16" ht="14.25" customHeight="1" x14ac:dyDescent="0.15">
      <c r="C2971" s="362">
        <f t="shared" si="206"/>
        <v>2910</v>
      </c>
      <c r="D2971" s="47" t="str">
        <f t="shared" ref="D2971:D2995" si="207">IF(E2971="","",IF(E2971&lt;=$W$2,"○",""))</f>
        <v/>
      </c>
      <c r="E2971" s="526"/>
      <c r="F2971" s="447"/>
      <c r="G2971" s="345"/>
      <c r="H2971" s="447"/>
      <c r="I2971" s="411"/>
      <c r="J2971" s="15" t="s">
        <v>589</v>
      </c>
      <c r="K2971" s="15" t="s">
        <v>589</v>
      </c>
      <c r="L2971" s="408" t="str">
        <f t="shared" ref="L2971:L2995" si="208">IF(K2971="","",J2971*K2971)</f>
        <v/>
      </c>
      <c r="M2971" s="459" t="str">
        <f t="shared" ref="M2971:M2995" si="209">IF(I2971="","",IF(HLOOKUP(I2971,$U$5:$AI$7,2,FALSE)&gt;=0.8,"○",""))</f>
        <v/>
      </c>
      <c r="N2971" s="344"/>
      <c r="O2971" s="344"/>
      <c r="P2971" s="82"/>
    </row>
    <row r="2972" spans="3:16" ht="14.25" customHeight="1" x14ac:dyDescent="0.15">
      <c r="C2972" s="362">
        <f t="shared" si="206"/>
        <v>2911</v>
      </c>
      <c r="D2972" s="47" t="str">
        <f t="shared" si="207"/>
        <v/>
      </c>
      <c r="E2972" s="526"/>
      <c r="F2972" s="447"/>
      <c r="G2972" s="345"/>
      <c r="H2972" s="447"/>
      <c r="I2972" s="411"/>
      <c r="J2972" s="15" t="s">
        <v>589</v>
      </c>
      <c r="K2972" s="15" t="s">
        <v>589</v>
      </c>
      <c r="L2972" s="408" t="str">
        <f t="shared" si="208"/>
        <v/>
      </c>
      <c r="M2972" s="459" t="str">
        <f t="shared" si="209"/>
        <v/>
      </c>
      <c r="N2972" s="344"/>
      <c r="O2972" s="344"/>
      <c r="P2972" s="82"/>
    </row>
    <row r="2973" spans="3:16" ht="14.25" customHeight="1" x14ac:dyDescent="0.15">
      <c r="C2973" s="362">
        <f t="shared" si="206"/>
        <v>2912</v>
      </c>
      <c r="D2973" s="47" t="str">
        <f t="shared" si="207"/>
        <v/>
      </c>
      <c r="E2973" s="526"/>
      <c r="F2973" s="447"/>
      <c r="G2973" s="345"/>
      <c r="H2973" s="447"/>
      <c r="I2973" s="411"/>
      <c r="J2973" s="15" t="s">
        <v>589</v>
      </c>
      <c r="K2973" s="15" t="s">
        <v>589</v>
      </c>
      <c r="L2973" s="408" t="str">
        <f t="shared" si="208"/>
        <v/>
      </c>
      <c r="M2973" s="459" t="str">
        <f t="shared" si="209"/>
        <v/>
      </c>
      <c r="N2973" s="344"/>
      <c r="O2973" s="344"/>
      <c r="P2973" s="82"/>
    </row>
    <row r="2974" spans="3:16" ht="14.25" customHeight="1" x14ac:dyDescent="0.15">
      <c r="C2974" s="362">
        <f t="shared" si="206"/>
        <v>2913</v>
      </c>
      <c r="D2974" s="47" t="str">
        <f t="shared" si="207"/>
        <v/>
      </c>
      <c r="E2974" s="526"/>
      <c r="F2974" s="447"/>
      <c r="G2974" s="345"/>
      <c r="H2974" s="447"/>
      <c r="I2974" s="411"/>
      <c r="J2974" s="15" t="s">
        <v>589</v>
      </c>
      <c r="K2974" s="15" t="s">
        <v>589</v>
      </c>
      <c r="L2974" s="408" t="str">
        <f t="shared" si="208"/>
        <v/>
      </c>
      <c r="M2974" s="459" t="str">
        <f t="shared" si="209"/>
        <v/>
      </c>
      <c r="N2974" s="344"/>
      <c r="O2974" s="344"/>
      <c r="P2974" s="82"/>
    </row>
    <row r="2975" spans="3:16" ht="14.25" customHeight="1" x14ac:dyDescent="0.15">
      <c r="C2975" s="362">
        <f t="shared" si="206"/>
        <v>2914</v>
      </c>
      <c r="D2975" s="47" t="str">
        <f t="shared" si="207"/>
        <v/>
      </c>
      <c r="E2975" s="526"/>
      <c r="F2975" s="447"/>
      <c r="G2975" s="345"/>
      <c r="H2975" s="447"/>
      <c r="I2975" s="411"/>
      <c r="J2975" s="15" t="s">
        <v>589</v>
      </c>
      <c r="K2975" s="15" t="s">
        <v>589</v>
      </c>
      <c r="L2975" s="408" t="str">
        <f t="shared" si="208"/>
        <v/>
      </c>
      <c r="M2975" s="459" t="str">
        <f t="shared" si="209"/>
        <v/>
      </c>
      <c r="N2975" s="344"/>
      <c r="O2975" s="344"/>
      <c r="P2975" s="82"/>
    </row>
    <row r="2976" spans="3:16" ht="14.25" customHeight="1" x14ac:dyDescent="0.15">
      <c r="C2976" s="362">
        <f t="shared" si="206"/>
        <v>2915</v>
      </c>
      <c r="D2976" s="47" t="str">
        <f t="shared" si="207"/>
        <v/>
      </c>
      <c r="E2976" s="526"/>
      <c r="F2976" s="447"/>
      <c r="G2976" s="345"/>
      <c r="H2976" s="447"/>
      <c r="I2976" s="411"/>
      <c r="J2976" s="15" t="s">
        <v>589</v>
      </c>
      <c r="K2976" s="15" t="s">
        <v>589</v>
      </c>
      <c r="L2976" s="408" t="str">
        <f t="shared" si="208"/>
        <v/>
      </c>
      <c r="M2976" s="459" t="str">
        <f t="shared" si="209"/>
        <v/>
      </c>
      <c r="N2976" s="344"/>
      <c r="O2976" s="344"/>
      <c r="P2976" s="82"/>
    </row>
    <row r="2977" spans="3:16" ht="14.25" customHeight="1" x14ac:dyDescent="0.15">
      <c r="C2977" s="362">
        <f t="shared" si="206"/>
        <v>2916</v>
      </c>
      <c r="D2977" s="47" t="str">
        <f t="shared" si="207"/>
        <v/>
      </c>
      <c r="E2977" s="526"/>
      <c r="F2977" s="447"/>
      <c r="G2977" s="345"/>
      <c r="H2977" s="447"/>
      <c r="I2977" s="411"/>
      <c r="J2977" s="15" t="s">
        <v>589</v>
      </c>
      <c r="K2977" s="15" t="s">
        <v>589</v>
      </c>
      <c r="L2977" s="408" t="str">
        <f t="shared" si="208"/>
        <v/>
      </c>
      <c r="M2977" s="459" t="str">
        <f t="shared" si="209"/>
        <v/>
      </c>
      <c r="N2977" s="344"/>
      <c r="O2977" s="344"/>
      <c r="P2977" s="82"/>
    </row>
    <row r="2978" spans="3:16" ht="14.25" customHeight="1" x14ac:dyDescent="0.15">
      <c r="C2978" s="362">
        <f t="shared" si="206"/>
        <v>2917</v>
      </c>
      <c r="D2978" s="47" t="str">
        <f t="shared" si="207"/>
        <v/>
      </c>
      <c r="E2978" s="526"/>
      <c r="F2978" s="447"/>
      <c r="G2978" s="345"/>
      <c r="H2978" s="447"/>
      <c r="I2978" s="411"/>
      <c r="J2978" s="15" t="s">
        <v>589</v>
      </c>
      <c r="K2978" s="15" t="s">
        <v>589</v>
      </c>
      <c r="L2978" s="408" t="str">
        <f t="shared" si="208"/>
        <v/>
      </c>
      <c r="M2978" s="459" t="str">
        <f t="shared" si="209"/>
        <v/>
      </c>
      <c r="N2978" s="344"/>
      <c r="O2978" s="344"/>
      <c r="P2978" s="82"/>
    </row>
    <row r="2979" spans="3:16" ht="14.25" customHeight="1" x14ac:dyDescent="0.15">
      <c r="C2979" s="362">
        <f t="shared" si="206"/>
        <v>2918</v>
      </c>
      <c r="D2979" s="47" t="str">
        <f t="shared" si="207"/>
        <v/>
      </c>
      <c r="E2979" s="526"/>
      <c r="F2979" s="447"/>
      <c r="G2979" s="345"/>
      <c r="H2979" s="447"/>
      <c r="I2979" s="411"/>
      <c r="J2979" s="15" t="s">
        <v>589</v>
      </c>
      <c r="K2979" s="15" t="s">
        <v>589</v>
      </c>
      <c r="L2979" s="408" t="str">
        <f t="shared" si="208"/>
        <v/>
      </c>
      <c r="M2979" s="459" t="str">
        <f t="shared" si="209"/>
        <v/>
      </c>
      <c r="N2979" s="344"/>
      <c r="O2979" s="344"/>
      <c r="P2979" s="82"/>
    </row>
    <row r="2980" spans="3:16" ht="14.25" customHeight="1" x14ac:dyDescent="0.15">
      <c r="C2980" s="362">
        <f t="shared" si="206"/>
        <v>2919</v>
      </c>
      <c r="D2980" s="47" t="str">
        <f t="shared" si="207"/>
        <v/>
      </c>
      <c r="E2980" s="526"/>
      <c r="F2980" s="447"/>
      <c r="G2980" s="345"/>
      <c r="H2980" s="447"/>
      <c r="I2980" s="411"/>
      <c r="J2980" s="15" t="s">
        <v>589</v>
      </c>
      <c r="K2980" s="15" t="s">
        <v>589</v>
      </c>
      <c r="L2980" s="408" t="str">
        <f t="shared" si="208"/>
        <v/>
      </c>
      <c r="M2980" s="459" t="str">
        <f t="shared" si="209"/>
        <v/>
      </c>
      <c r="N2980" s="344"/>
      <c r="O2980" s="344"/>
      <c r="P2980" s="82"/>
    </row>
    <row r="2981" spans="3:16" ht="14.25" customHeight="1" x14ac:dyDescent="0.15">
      <c r="C2981" s="362">
        <f t="shared" si="206"/>
        <v>2920</v>
      </c>
      <c r="D2981" s="47" t="str">
        <f t="shared" si="207"/>
        <v/>
      </c>
      <c r="E2981" s="526"/>
      <c r="F2981" s="447"/>
      <c r="G2981" s="345"/>
      <c r="H2981" s="447"/>
      <c r="I2981" s="411"/>
      <c r="J2981" s="15" t="s">
        <v>589</v>
      </c>
      <c r="K2981" s="15" t="s">
        <v>589</v>
      </c>
      <c r="L2981" s="408" t="str">
        <f t="shared" si="208"/>
        <v/>
      </c>
      <c r="M2981" s="459" t="str">
        <f t="shared" si="209"/>
        <v/>
      </c>
      <c r="N2981" s="344"/>
      <c r="O2981" s="344"/>
      <c r="P2981" s="82"/>
    </row>
    <row r="2982" spans="3:16" ht="14.25" customHeight="1" x14ac:dyDescent="0.15">
      <c r="C2982" s="362">
        <f t="shared" si="206"/>
        <v>2921</v>
      </c>
      <c r="D2982" s="47" t="str">
        <f t="shared" si="207"/>
        <v/>
      </c>
      <c r="E2982" s="526"/>
      <c r="F2982" s="447"/>
      <c r="G2982" s="345"/>
      <c r="H2982" s="447"/>
      <c r="I2982" s="411"/>
      <c r="J2982" s="15" t="s">
        <v>589</v>
      </c>
      <c r="K2982" s="15" t="s">
        <v>589</v>
      </c>
      <c r="L2982" s="408" t="str">
        <f t="shared" si="208"/>
        <v/>
      </c>
      <c r="M2982" s="459" t="str">
        <f t="shared" si="209"/>
        <v/>
      </c>
      <c r="N2982" s="344"/>
      <c r="O2982" s="344"/>
      <c r="P2982" s="82"/>
    </row>
    <row r="2983" spans="3:16" ht="14.25" customHeight="1" x14ac:dyDescent="0.15">
      <c r="C2983" s="362">
        <f t="shared" si="206"/>
        <v>2922</v>
      </c>
      <c r="D2983" s="47" t="str">
        <f t="shared" si="207"/>
        <v/>
      </c>
      <c r="E2983" s="526"/>
      <c r="F2983" s="447"/>
      <c r="G2983" s="345"/>
      <c r="H2983" s="447"/>
      <c r="I2983" s="411"/>
      <c r="J2983" s="15" t="s">
        <v>589</v>
      </c>
      <c r="K2983" s="15" t="s">
        <v>589</v>
      </c>
      <c r="L2983" s="408" t="str">
        <f t="shared" si="208"/>
        <v/>
      </c>
      <c r="M2983" s="459" t="str">
        <f t="shared" si="209"/>
        <v/>
      </c>
      <c r="N2983" s="344"/>
      <c r="O2983" s="344"/>
      <c r="P2983" s="82"/>
    </row>
    <row r="2984" spans="3:16" ht="14.25" customHeight="1" x14ac:dyDescent="0.15">
      <c r="C2984" s="362">
        <f t="shared" si="206"/>
        <v>2923</v>
      </c>
      <c r="D2984" s="47" t="str">
        <f t="shared" si="207"/>
        <v/>
      </c>
      <c r="E2984" s="526"/>
      <c r="F2984" s="447"/>
      <c r="G2984" s="345"/>
      <c r="H2984" s="447"/>
      <c r="I2984" s="411"/>
      <c r="J2984" s="15" t="s">
        <v>589</v>
      </c>
      <c r="K2984" s="15" t="s">
        <v>589</v>
      </c>
      <c r="L2984" s="408" t="str">
        <f t="shared" si="208"/>
        <v/>
      </c>
      <c r="M2984" s="459" t="str">
        <f t="shared" si="209"/>
        <v/>
      </c>
      <c r="N2984" s="344"/>
      <c r="O2984" s="344"/>
      <c r="P2984" s="82"/>
    </row>
    <row r="2985" spans="3:16" ht="14.25" customHeight="1" x14ac:dyDescent="0.15">
      <c r="C2985" s="362">
        <f t="shared" si="206"/>
        <v>2924</v>
      </c>
      <c r="D2985" s="47" t="str">
        <f t="shared" si="207"/>
        <v/>
      </c>
      <c r="E2985" s="526"/>
      <c r="F2985" s="447"/>
      <c r="G2985" s="345"/>
      <c r="H2985" s="447"/>
      <c r="I2985" s="411"/>
      <c r="J2985" s="15" t="s">
        <v>589</v>
      </c>
      <c r="K2985" s="15" t="s">
        <v>589</v>
      </c>
      <c r="L2985" s="408" t="str">
        <f t="shared" si="208"/>
        <v/>
      </c>
      <c r="M2985" s="459" t="str">
        <f t="shared" si="209"/>
        <v/>
      </c>
      <c r="N2985" s="344"/>
      <c r="O2985" s="344"/>
      <c r="P2985" s="82"/>
    </row>
    <row r="2986" spans="3:16" ht="14.25" customHeight="1" x14ac:dyDescent="0.15">
      <c r="C2986" s="362">
        <f t="shared" si="206"/>
        <v>2925</v>
      </c>
      <c r="D2986" s="47" t="str">
        <f t="shared" si="207"/>
        <v/>
      </c>
      <c r="E2986" s="526"/>
      <c r="F2986" s="447"/>
      <c r="G2986" s="345"/>
      <c r="H2986" s="447"/>
      <c r="I2986" s="411"/>
      <c r="J2986" s="15" t="s">
        <v>589</v>
      </c>
      <c r="K2986" s="15" t="s">
        <v>589</v>
      </c>
      <c r="L2986" s="408" t="str">
        <f t="shared" si="208"/>
        <v/>
      </c>
      <c r="M2986" s="459" t="str">
        <f t="shared" si="209"/>
        <v/>
      </c>
      <c r="N2986" s="344"/>
      <c r="O2986" s="344"/>
      <c r="P2986" s="82"/>
    </row>
    <row r="2987" spans="3:16" ht="14.25" customHeight="1" x14ac:dyDescent="0.15">
      <c r="C2987" s="362">
        <f t="shared" si="206"/>
        <v>2926</v>
      </c>
      <c r="D2987" s="47" t="str">
        <f t="shared" si="207"/>
        <v/>
      </c>
      <c r="E2987" s="526"/>
      <c r="F2987" s="447"/>
      <c r="G2987" s="345"/>
      <c r="H2987" s="447"/>
      <c r="I2987" s="411"/>
      <c r="J2987" s="15" t="s">
        <v>589</v>
      </c>
      <c r="K2987" s="15" t="s">
        <v>589</v>
      </c>
      <c r="L2987" s="408" t="str">
        <f t="shared" si="208"/>
        <v/>
      </c>
      <c r="M2987" s="459" t="str">
        <f t="shared" si="209"/>
        <v/>
      </c>
      <c r="N2987" s="344"/>
      <c r="O2987" s="344"/>
      <c r="P2987" s="82"/>
    </row>
    <row r="2988" spans="3:16" ht="14.25" customHeight="1" x14ac:dyDescent="0.15">
      <c r="C2988" s="362">
        <f t="shared" si="206"/>
        <v>2927</v>
      </c>
      <c r="D2988" s="47" t="str">
        <f t="shared" si="207"/>
        <v/>
      </c>
      <c r="E2988" s="526"/>
      <c r="F2988" s="447"/>
      <c r="G2988" s="345"/>
      <c r="H2988" s="447"/>
      <c r="I2988" s="411"/>
      <c r="J2988" s="15" t="s">
        <v>589</v>
      </c>
      <c r="K2988" s="15" t="s">
        <v>589</v>
      </c>
      <c r="L2988" s="408" t="str">
        <f t="shared" si="208"/>
        <v/>
      </c>
      <c r="M2988" s="459" t="str">
        <f t="shared" si="209"/>
        <v/>
      </c>
      <c r="N2988" s="344"/>
      <c r="O2988" s="344"/>
      <c r="P2988" s="82"/>
    </row>
    <row r="2989" spans="3:16" ht="14.25" customHeight="1" x14ac:dyDescent="0.15">
      <c r="C2989" s="362">
        <f t="shared" si="206"/>
        <v>2928</v>
      </c>
      <c r="D2989" s="47" t="str">
        <f t="shared" si="207"/>
        <v/>
      </c>
      <c r="E2989" s="526"/>
      <c r="F2989" s="447"/>
      <c r="G2989" s="345"/>
      <c r="H2989" s="447"/>
      <c r="I2989" s="411"/>
      <c r="J2989" s="15" t="s">
        <v>589</v>
      </c>
      <c r="K2989" s="15" t="s">
        <v>589</v>
      </c>
      <c r="L2989" s="408" t="str">
        <f t="shared" si="208"/>
        <v/>
      </c>
      <c r="M2989" s="459" t="str">
        <f t="shared" si="209"/>
        <v/>
      </c>
      <c r="N2989" s="344"/>
      <c r="O2989" s="344"/>
      <c r="P2989" s="82"/>
    </row>
    <row r="2990" spans="3:16" ht="14.25" customHeight="1" x14ac:dyDescent="0.15">
      <c r="C2990" s="362">
        <f t="shared" si="206"/>
        <v>2929</v>
      </c>
      <c r="D2990" s="47" t="str">
        <f t="shared" si="207"/>
        <v/>
      </c>
      <c r="E2990" s="526"/>
      <c r="F2990" s="447"/>
      <c r="G2990" s="345"/>
      <c r="H2990" s="447"/>
      <c r="I2990" s="411"/>
      <c r="J2990" s="15" t="s">
        <v>589</v>
      </c>
      <c r="K2990" s="15" t="s">
        <v>589</v>
      </c>
      <c r="L2990" s="408" t="str">
        <f t="shared" si="208"/>
        <v/>
      </c>
      <c r="M2990" s="459" t="str">
        <f t="shared" si="209"/>
        <v/>
      </c>
      <c r="N2990" s="344"/>
      <c r="O2990" s="344"/>
      <c r="P2990" s="82"/>
    </row>
    <row r="2991" spans="3:16" ht="14.25" customHeight="1" x14ac:dyDescent="0.15">
      <c r="C2991" s="362">
        <f t="shared" si="206"/>
        <v>2930</v>
      </c>
      <c r="D2991" s="47" t="str">
        <f t="shared" si="207"/>
        <v/>
      </c>
      <c r="E2991" s="526"/>
      <c r="F2991" s="447"/>
      <c r="G2991" s="345"/>
      <c r="H2991" s="447"/>
      <c r="I2991" s="411"/>
      <c r="J2991" s="15" t="s">
        <v>589</v>
      </c>
      <c r="K2991" s="15" t="s">
        <v>589</v>
      </c>
      <c r="L2991" s="408" t="str">
        <f t="shared" si="208"/>
        <v/>
      </c>
      <c r="M2991" s="459" t="str">
        <f t="shared" si="209"/>
        <v/>
      </c>
      <c r="N2991" s="344"/>
      <c r="O2991" s="344"/>
      <c r="P2991" s="82"/>
    </row>
    <row r="2992" spans="3:16" ht="14.25" customHeight="1" x14ac:dyDescent="0.15">
      <c r="C2992" s="362">
        <f t="shared" si="206"/>
        <v>2931</v>
      </c>
      <c r="D2992" s="47" t="str">
        <f t="shared" si="207"/>
        <v/>
      </c>
      <c r="E2992" s="526"/>
      <c r="F2992" s="447"/>
      <c r="G2992" s="345"/>
      <c r="H2992" s="447"/>
      <c r="I2992" s="411"/>
      <c r="J2992" s="15" t="s">
        <v>589</v>
      </c>
      <c r="K2992" s="15" t="s">
        <v>589</v>
      </c>
      <c r="L2992" s="408" t="str">
        <f t="shared" si="208"/>
        <v/>
      </c>
      <c r="M2992" s="459" t="str">
        <f t="shared" si="209"/>
        <v/>
      </c>
      <c r="N2992" s="344"/>
      <c r="O2992" s="344"/>
      <c r="P2992" s="82"/>
    </row>
    <row r="2993" spans="3:16" ht="14.25" customHeight="1" x14ac:dyDescent="0.15">
      <c r="C2993" s="362">
        <f t="shared" si="206"/>
        <v>2932</v>
      </c>
      <c r="D2993" s="47" t="str">
        <f t="shared" si="207"/>
        <v/>
      </c>
      <c r="E2993" s="526"/>
      <c r="F2993" s="447"/>
      <c r="G2993" s="345"/>
      <c r="H2993" s="447"/>
      <c r="I2993" s="411"/>
      <c r="J2993" s="15" t="s">
        <v>589</v>
      </c>
      <c r="K2993" s="15" t="s">
        <v>589</v>
      </c>
      <c r="L2993" s="408" t="str">
        <f t="shared" si="208"/>
        <v/>
      </c>
      <c r="M2993" s="459" t="str">
        <f t="shared" si="209"/>
        <v/>
      </c>
      <c r="N2993" s="344"/>
      <c r="O2993" s="344"/>
      <c r="P2993" s="82"/>
    </row>
    <row r="2994" spans="3:16" ht="14.25" customHeight="1" x14ac:dyDescent="0.15">
      <c r="C2994" s="362">
        <f t="shared" si="206"/>
        <v>2933</v>
      </c>
      <c r="D2994" s="47" t="str">
        <f t="shared" si="207"/>
        <v/>
      </c>
      <c r="E2994" s="526"/>
      <c r="F2994" s="447"/>
      <c r="G2994" s="345"/>
      <c r="H2994" s="447"/>
      <c r="I2994" s="411"/>
      <c r="J2994" s="15" t="s">
        <v>589</v>
      </c>
      <c r="K2994" s="15" t="s">
        <v>589</v>
      </c>
      <c r="L2994" s="408" t="str">
        <f t="shared" si="208"/>
        <v/>
      </c>
      <c r="M2994" s="459" t="str">
        <f t="shared" si="209"/>
        <v/>
      </c>
      <c r="N2994" s="344"/>
      <c r="O2994" s="344"/>
      <c r="P2994" s="82"/>
    </row>
    <row r="2995" spans="3:16" ht="14.25" customHeight="1" x14ac:dyDescent="0.15">
      <c r="C2995" s="362">
        <f t="shared" si="206"/>
        <v>2934</v>
      </c>
      <c r="D2995" s="47" t="str">
        <f t="shared" si="207"/>
        <v/>
      </c>
      <c r="E2995" s="526"/>
      <c r="F2995" s="447"/>
      <c r="G2995" s="345"/>
      <c r="H2995" s="447"/>
      <c r="I2995" s="411"/>
      <c r="J2995" s="15" t="s">
        <v>589</v>
      </c>
      <c r="K2995" s="15" t="s">
        <v>589</v>
      </c>
      <c r="L2995" s="408" t="str">
        <f t="shared" si="208"/>
        <v/>
      </c>
      <c r="M2995" s="459" t="str">
        <f t="shared" si="209"/>
        <v/>
      </c>
      <c r="N2995" s="344"/>
      <c r="O2995" s="344"/>
      <c r="P2995" s="82"/>
    </row>
    <row r="2996" spans="3:16" ht="14.25" customHeight="1" x14ac:dyDescent="0.15">
      <c r="C2996" s="362">
        <f t="shared" si="206"/>
        <v>2935</v>
      </c>
      <c r="D2996" s="47" t="str">
        <f t="shared" ref="D2996:D3027" si="210">IF(E2996="","",IF(E2996&lt;=$W$2,"○",""))</f>
        <v/>
      </c>
      <c r="E2996" s="526"/>
      <c r="F2996" s="447"/>
      <c r="G2996" s="345"/>
      <c r="H2996" s="447"/>
      <c r="I2996" s="411"/>
      <c r="J2996" s="15" t="s">
        <v>589</v>
      </c>
      <c r="K2996" s="15" t="s">
        <v>589</v>
      </c>
      <c r="L2996" s="408" t="str">
        <f t="shared" ref="L2996:L3027" si="211">IF(K2996="","",J2996*K2996)</f>
        <v/>
      </c>
      <c r="M2996" s="459" t="str">
        <f t="shared" ref="M2996:M3027" si="212">IF(I2996="","",IF(HLOOKUP(I2996,$U$5:$AI$7,2,FALSE)&gt;=0.8,"○",""))</f>
        <v/>
      </c>
      <c r="N2996" s="344"/>
      <c r="O2996" s="344"/>
      <c r="P2996" s="82"/>
    </row>
    <row r="2997" spans="3:16" ht="14.25" customHeight="1" x14ac:dyDescent="0.15">
      <c r="C2997" s="362">
        <f t="shared" si="206"/>
        <v>2936</v>
      </c>
      <c r="D2997" s="47" t="str">
        <f t="shared" si="210"/>
        <v/>
      </c>
      <c r="E2997" s="526"/>
      <c r="F2997" s="447"/>
      <c r="G2997" s="345"/>
      <c r="H2997" s="447"/>
      <c r="I2997" s="411"/>
      <c r="J2997" s="15" t="s">
        <v>589</v>
      </c>
      <c r="K2997" s="15" t="s">
        <v>589</v>
      </c>
      <c r="L2997" s="408" t="str">
        <f t="shared" si="211"/>
        <v/>
      </c>
      <c r="M2997" s="459" t="str">
        <f t="shared" si="212"/>
        <v/>
      </c>
      <c r="N2997" s="344"/>
      <c r="O2997" s="344"/>
      <c r="P2997" s="82"/>
    </row>
    <row r="2998" spans="3:16" ht="14.25" customHeight="1" x14ac:dyDescent="0.15">
      <c r="C2998" s="362">
        <f t="shared" si="206"/>
        <v>2937</v>
      </c>
      <c r="D2998" s="47" t="str">
        <f t="shared" si="210"/>
        <v/>
      </c>
      <c r="E2998" s="526"/>
      <c r="F2998" s="447"/>
      <c r="G2998" s="345"/>
      <c r="H2998" s="447"/>
      <c r="I2998" s="411"/>
      <c r="J2998" s="15" t="s">
        <v>589</v>
      </c>
      <c r="K2998" s="15" t="s">
        <v>589</v>
      </c>
      <c r="L2998" s="408" t="str">
        <f t="shared" si="211"/>
        <v/>
      </c>
      <c r="M2998" s="459" t="str">
        <f t="shared" si="212"/>
        <v/>
      </c>
      <c r="N2998" s="344"/>
      <c r="O2998" s="344"/>
      <c r="P2998" s="82"/>
    </row>
    <row r="2999" spans="3:16" ht="14.25" customHeight="1" x14ac:dyDescent="0.15">
      <c r="C2999" s="362">
        <f t="shared" si="206"/>
        <v>2938</v>
      </c>
      <c r="D2999" s="47" t="str">
        <f t="shared" si="210"/>
        <v/>
      </c>
      <c r="E2999" s="526"/>
      <c r="F2999" s="447"/>
      <c r="G2999" s="345"/>
      <c r="H2999" s="447"/>
      <c r="I2999" s="411"/>
      <c r="J2999" s="15" t="s">
        <v>589</v>
      </c>
      <c r="K2999" s="15" t="s">
        <v>589</v>
      </c>
      <c r="L2999" s="408" t="str">
        <f t="shared" si="211"/>
        <v/>
      </c>
      <c r="M2999" s="459" t="str">
        <f t="shared" si="212"/>
        <v/>
      </c>
      <c r="N2999" s="344"/>
      <c r="O2999" s="344"/>
      <c r="P2999" s="82"/>
    </row>
    <row r="3000" spans="3:16" ht="14.25" customHeight="1" x14ac:dyDescent="0.15">
      <c r="C3000" s="362">
        <f t="shared" si="206"/>
        <v>2939</v>
      </c>
      <c r="D3000" s="47" t="str">
        <f t="shared" si="210"/>
        <v/>
      </c>
      <c r="E3000" s="526"/>
      <c r="F3000" s="447"/>
      <c r="G3000" s="345"/>
      <c r="H3000" s="447"/>
      <c r="I3000" s="411"/>
      <c r="J3000" s="15" t="s">
        <v>589</v>
      </c>
      <c r="K3000" s="15" t="s">
        <v>589</v>
      </c>
      <c r="L3000" s="408" t="str">
        <f t="shared" si="211"/>
        <v/>
      </c>
      <c r="M3000" s="459" t="str">
        <f t="shared" si="212"/>
        <v/>
      </c>
      <c r="N3000" s="344"/>
      <c r="O3000" s="344"/>
      <c r="P3000" s="82"/>
    </row>
    <row r="3001" spans="3:16" ht="14.25" customHeight="1" x14ac:dyDescent="0.15">
      <c r="C3001" s="362">
        <f t="shared" si="206"/>
        <v>2940</v>
      </c>
      <c r="D3001" s="47" t="str">
        <f t="shared" si="210"/>
        <v/>
      </c>
      <c r="E3001" s="526"/>
      <c r="F3001" s="447"/>
      <c r="G3001" s="345"/>
      <c r="H3001" s="447"/>
      <c r="I3001" s="411"/>
      <c r="J3001" s="15" t="s">
        <v>589</v>
      </c>
      <c r="K3001" s="15" t="s">
        <v>589</v>
      </c>
      <c r="L3001" s="408" t="str">
        <f t="shared" si="211"/>
        <v/>
      </c>
      <c r="M3001" s="459" t="str">
        <f t="shared" si="212"/>
        <v/>
      </c>
      <c r="N3001" s="344"/>
      <c r="O3001" s="344"/>
      <c r="P3001" s="82"/>
    </row>
    <row r="3002" spans="3:16" ht="14.25" customHeight="1" x14ac:dyDescent="0.15">
      <c r="C3002" s="362">
        <f t="shared" si="206"/>
        <v>2941</v>
      </c>
      <c r="D3002" s="47" t="str">
        <f t="shared" si="210"/>
        <v/>
      </c>
      <c r="E3002" s="526"/>
      <c r="F3002" s="447"/>
      <c r="G3002" s="345"/>
      <c r="H3002" s="447"/>
      <c r="I3002" s="411"/>
      <c r="J3002" s="15" t="s">
        <v>589</v>
      </c>
      <c r="K3002" s="15" t="s">
        <v>589</v>
      </c>
      <c r="L3002" s="408" t="str">
        <f t="shared" si="211"/>
        <v/>
      </c>
      <c r="M3002" s="459" t="str">
        <f t="shared" si="212"/>
        <v/>
      </c>
      <c r="N3002" s="344"/>
      <c r="O3002" s="344"/>
      <c r="P3002" s="82"/>
    </row>
    <row r="3003" spans="3:16" ht="14.25" customHeight="1" x14ac:dyDescent="0.15">
      <c r="C3003" s="362">
        <f t="shared" si="206"/>
        <v>2942</v>
      </c>
      <c r="D3003" s="47" t="str">
        <f t="shared" si="210"/>
        <v/>
      </c>
      <c r="E3003" s="526"/>
      <c r="F3003" s="447"/>
      <c r="G3003" s="345"/>
      <c r="H3003" s="447"/>
      <c r="I3003" s="411"/>
      <c r="J3003" s="15" t="s">
        <v>589</v>
      </c>
      <c r="K3003" s="15" t="s">
        <v>589</v>
      </c>
      <c r="L3003" s="408" t="str">
        <f t="shared" si="211"/>
        <v/>
      </c>
      <c r="M3003" s="459" t="str">
        <f t="shared" si="212"/>
        <v/>
      </c>
      <c r="N3003" s="344"/>
      <c r="O3003" s="344"/>
      <c r="P3003" s="82"/>
    </row>
    <row r="3004" spans="3:16" ht="14.25" customHeight="1" x14ac:dyDescent="0.15">
      <c r="C3004" s="362">
        <f t="shared" si="206"/>
        <v>2943</v>
      </c>
      <c r="D3004" s="47" t="str">
        <f t="shared" si="210"/>
        <v/>
      </c>
      <c r="E3004" s="526"/>
      <c r="F3004" s="447"/>
      <c r="G3004" s="345"/>
      <c r="H3004" s="447"/>
      <c r="I3004" s="411"/>
      <c r="J3004" s="15" t="s">
        <v>589</v>
      </c>
      <c r="K3004" s="15" t="s">
        <v>589</v>
      </c>
      <c r="L3004" s="408" t="str">
        <f t="shared" si="211"/>
        <v/>
      </c>
      <c r="M3004" s="459" t="str">
        <f t="shared" si="212"/>
        <v/>
      </c>
      <c r="N3004" s="344"/>
      <c r="O3004" s="344"/>
      <c r="P3004" s="82"/>
    </row>
    <row r="3005" spans="3:16" ht="14.25" customHeight="1" x14ac:dyDescent="0.15">
      <c r="C3005" s="362">
        <f t="shared" si="206"/>
        <v>2944</v>
      </c>
      <c r="D3005" s="47" t="str">
        <f t="shared" si="210"/>
        <v/>
      </c>
      <c r="E3005" s="526"/>
      <c r="F3005" s="447"/>
      <c r="G3005" s="345"/>
      <c r="H3005" s="447"/>
      <c r="I3005" s="411"/>
      <c r="J3005" s="15" t="s">
        <v>589</v>
      </c>
      <c r="K3005" s="15" t="s">
        <v>589</v>
      </c>
      <c r="L3005" s="408" t="str">
        <f t="shared" si="211"/>
        <v/>
      </c>
      <c r="M3005" s="459" t="str">
        <f t="shared" si="212"/>
        <v/>
      </c>
      <c r="N3005" s="344"/>
      <c r="O3005" s="344"/>
      <c r="P3005" s="82"/>
    </row>
    <row r="3006" spans="3:16" ht="14.25" customHeight="1" x14ac:dyDescent="0.15">
      <c r="C3006" s="362">
        <f t="shared" si="206"/>
        <v>2945</v>
      </c>
      <c r="D3006" s="47" t="str">
        <f t="shared" si="210"/>
        <v/>
      </c>
      <c r="E3006" s="526"/>
      <c r="F3006" s="447"/>
      <c r="G3006" s="345"/>
      <c r="H3006" s="447"/>
      <c r="I3006" s="411"/>
      <c r="J3006" s="15" t="s">
        <v>589</v>
      </c>
      <c r="K3006" s="15" t="s">
        <v>589</v>
      </c>
      <c r="L3006" s="408" t="str">
        <f t="shared" si="211"/>
        <v/>
      </c>
      <c r="M3006" s="459" t="str">
        <f t="shared" si="212"/>
        <v/>
      </c>
      <c r="N3006" s="344"/>
      <c r="O3006" s="344"/>
      <c r="P3006" s="82"/>
    </row>
    <row r="3007" spans="3:16" ht="14.25" customHeight="1" x14ac:dyDescent="0.15">
      <c r="C3007" s="362">
        <f t="shared" si="206"/>
        <v>2946</v>
      </c>
      <c r="D3007" s="47" t="str">
        <f t="shared" si="210"/>
        <v/>
      </c>
      <c r="E3007" s="526"/>
      <c r="F3007" s="447"/>
      <c r="G3007" s="345"/>
      <c r="H3007" s="447"/>
      <c r="I3007" s="411"/>
      <c r="J3007" s="15" t="s">
        <v>589</v>
      </c>
      <c r="K3007" s="15" t="s">
        <v>589</v>
      </c>
      <c r="L3007" s="408" t="str">
        <f t="shared" si="211"/>
        <v/>
      </c>
      <c r="M3007" s="459" t="str">
        <f t="shared" si="212"/>
        <v/>
      </c>
      <c r="N3007" s="344"/>
      <c r="O3007" s="344"/>
      <c r="P3007" s="82"/>
    </row>
    <row r="3008" spans="3:16" ht="14.25" customHeight="1" x14ac:dyDescent="0.15">
      <c r="C3008" s="362">
        <f t="shared" si="206"/>
        <v>2947</v>
      </c>
      <c r="D3008" s="47" t="str">
        <f t="shared" si="210"/>
        <v/>
      </c>
      <c r="E3008" s="526"/>
      <c r="F3008" s="447"/>
      <c r="G3008" s="345"/>
      <c r="H3008" s="447"/>
      <c r="I3008" s="411"/>
      <c r="J3008" s="15" t="s">
        <v>589</v>
      </c>
      <c r="K3008" s="15" t="s">
        <v>589</v>
      </c>
      <c r="L3008" s="408" t="str">
        <f t="shared" si="211"/>
        <v/>
      </c>
      <c r="M3008" s="459" t="str">
        <f t="shared" si="212"/>
        <v/>
      </c>
      <c r="N3008" s="344"/>
      <c r="O3008" s="344"/>
      <c r="P3008" s="82"/>
    </row>
    <row r="3009" spans="3:16" ht="14.25" customHeight="1" x14ac:dyDescent="0.15">
      <c r="C3009" s="362">
        <f t="shared" si="206"/>
        <v>2948</v>
      </c>
      <c r="D3009" s="47" t="str">
        <f t="shared" si="210"/>
        <v/>
      </c>
      <c r="E3009" s="526"/>
      <c r="F3009" s="447"/>
      <c r="G3009" s="345"/>
      <c r="H3009" s="447"/>
      <c r="I3009" s="411"/>
      <c r="J3009" s="15" t="s">
        <v>589</v>
      </c>
      <c r="K3009" s="15" t="s">
        <v>589</v>
      </c>
      <c r="L3009" s="408" t="str">
        <f t="shared" si="211"/>
        <v/>
      </c>
      <c r="M3009" s="459" t="str">
        <f t="shared" si="212"/>
        <v/>
      </c>
      <c r="N3009" s="344"/>
      <c r="O3009" s="344"/>
      <c r="P3009" s="82"/>
    </row>
    <row r="3010" spans="3:16" ht="14.25" customHeight="1" x14ac:dyDescent="0.15">
      <c r="C3010" s="362">
        <f t="shared" si="206"/>
        <v>2949</v>
      </c>
      <c r="D3010" s="47" t="str">
        <f t="shared" si="210"/>
        <v/>
      </c>
      <c r="E3010" s="526"/>
      <c r="F3010" s="447"/>
      <c r="G3010" s="345"/>
      <c r="H3010" s="447"/>
      <c r="I3010" s="411"/>
      <c r="J3010" s="15" t="s">
        <v>589</v>
      </c>
      <c r="K3010" s="15" t="s">
        <v>589</v>
      </c>
      <c r="L3010" s="408" t="str">
        <f t="shared" si="211"/>
        <v/>
      </c>
      <c r="M3010" s="459" t="str">
        <f t="shared" si="212"/>
        <v/>
      </c>
      <c r="N3010" s="344"/>
      <c r="O3010" s="344"/>
      <c r="P3010" s="82"/>
    </row>
    <row r="3011" spans="3:16" ht="14.25" customHeight="1" x14ac:dyDescent="0.15">
      <c r="C3011" s="362">
        <f t="shared" si="206"/>
        <v>2950</v>
      </c>
      <c r="D3011" s="47" t="str">
        <f t="shared" si="210"/>
        <v/>
      </c>
      <c r="E3011" s="526"/>
      <c r="F3011" s="447"/>
      <c r="G3011" s="345"/>
      <c r="H3011" s="447"/>
      <c r="I3011" s="411"/>
      <c r="J3011" s="15" t="s">
        <v>589</v>
      </c>
      <c r="K3011" s="15" t="s">
        <v>589</v>
      </c>
      <c r="L3011" s="408" t="str">
        <f t="shared" si="211"/>
        <v/>
      </c>
      <c r="M3011" s="459" t="str">
        <f t="shared" si="212"/>
        <v/>
      </c>
      <c r="N3011" s="344"/>
      <c r="O3011" s="344"/>
      <c r="P3011" s="82"/>
    </row>
    <row r="3012" spans="3:16" ht="14.25" customHeight="1" x14ac:dyDescent="0.15">
      <c r="C3012" s="362">
        <f t="shared" si="206"/>
        <v>2951</v>
      </c>
      <c r="D3012" s="47" t="str">
        <f t="shared" si="210"/>
        <v/>
      </c>
      <c r="E3012" s="526"/>
      <c r="F3012" s="447"/>
      <c r="G3012" s="345"/>
      <c r="H3012" s="447"/>
      <c r="I3012" s="411"/>
      <c r="J3012" s="15" t="s">
        <v>589</v>
      </c>
      <c r="K3012" s="15" t="s">
        <v>589</v>
      </c>
      <c r="L3012" s="408" t="str">
        <f t="shared" si="211"/>
        <v/>
      </c>
      <c r="M3012" s="459" t="str">
        <f t="shared" si="212"/>
        <v/>
      </c>
      <c r="N3012" s="344"/>
      <c r="O3012" s="344"/>
      <c r="P3012" s="82"/>
    </row>
    <row r="3013" spans="3:16" ht="14.25" customHeight="1" x14ac:dyDescent="0.15">
      <c r="C3013" s="362">
        <f t="shared" si="206"/>
        <v>2952</v>
      </c>
      <c r="D3013" s="47" t="str">
        <f t="shared" si="210"/>
        <v/>
      </c>
      <c r="E3013" s="526"/>
      <c r="F3013" s="447"/>
      <c r="G3013" s="345"/>
      <c r="H3013" s="447"/>
      <c r="I3013" s="411"/>
      <c r="J3013" s="15" t="s">
        <v>589</v>
      </c>
      <c r="K3013" s="15" t="s">
        <v>589</v>
      </c>
      <c r="L3013" s="408" t="str">
        <f t="shared" si="211"/>
        <v/>
      </c>
      <c r="M3013" s="459" t="str">
        <f t="shared" si="212"/>
        <v/>
      </c>
      <c r="N3013" s="344"/>
      <c r="O3013" s="344"/>
      <c r="P3013" s="82"/>
    </row>
    <row r="3014" spans="3:16" ht="14.25" customHeight="1" x14ac:dyDescent="0.15">
      <c r="C3014" s="362">
        <f t="shared" si="206"/>
        <v>2953</v>
      </c>
      <c r="D3014" s="47" t="str">
        <f t="shared" si="210"/>
        <v/>
      </c>
      <c r="E3014" s="526"/>
      <c r="F3014" s="447"/>
      <c r="G3014" s="345"/>
      <c r="H3014" s="447"/>
      <c r="I3014" s="411"/>
      <c r="J3014" s="15" t="s">
        <v>589</v>
      </c>
      <c r="K3014" s="15" t="s">
        <v>589</v>
      </c>
      <c r="L3014" s="408" t="str">
        <f t="shared" si="211"/>
        <v/>
      </c>
      <c r="M3014" s="459" t="str">
        <f t="shared" si="212"/>
        <v/>
      </c>
      <c r="N3014" s="344"/>
      <c r="O3014" s="344"/>
      <c r="P3014" s="82"/>
    </row>
    <row r="3015" spans="3:16" ht="14.25" customHeight="1" x14ac:dyDescent="0.15">
      <c r="C3015" s="362">
        <f t="shared" si="206"/>
        <v>2954</v>
      </c>
      <c r="D3015" s="47" t="str">
        <f t="shared" si="210"/>
        <v/>
      </c>
      <c r="E3015" s="526"/>
      <c r="F3015" s="447"/>
      <c r="G3015" s="345"/>
      <c r="H3015" s="447"/>
      <c r="I3015" s="411"/>
      <c r="J3015" s="15" t="s">
        <v>589</v>
      </c>
      <c r="K3015" s="15" t="s">
        <v>589</v>
      </c>
      <c r="L3015" s="408" t="str">
        <f t="shared" si="211"/>
        <v/>
      </c>
      <c r="M3015" s="459" t="str">
        <f t="shared" si="212"/>
        <v/>
      </c>
      <c r="N3015" s="344"/>
      <c r="O3015" s="344"/>
      <c r="P3015" s="82"/>
    </row>
    <row r="3016" spans="3:16" ht="14.25" customHeight="1" x14ac:dyDescent="0.15">
      <c r="C3016" s="362">
        <f t="shared" si="206"/>
        <v>2955</v>
      </c>
      <c r="D3016" s="47" t="str">
        <f t="shared" si="210"/>
        <v/>
      </c>
      <c r="E3016" s="526"/>
      <c r="F3016" s="447"/>
      <c r="G3016" s="345"/>
      <c r="H3016" s="447"/>
      <c r="I3016" s="411"/>
      <c r="J3016" s="15" t="s">
        <v>589</v>
      </c>
      <c r="K3016" s="15" t="s">
        <v>589</v>
      </c>
      <c r="L3016" s="408" t="str">
        <f t="shared" si="211"/>
        <v/>
      </c>
      <c r="M3016" s="459" t="str">
        <f t="shared" si="212"/>
        <v/>
      </c>
      <c r="N3016" s="344"/>
      <c r="O3016" s="344"/>
      <c r="P3016" s="82"/>
    </row>
    <row r="3017" spans="3:16" ht="14.25" customHeight="1" x14ac:dyDescent="0.15">
      <c r="C3017" s="362">
        <f t="shared" si="206"/>
        <v>2956</v>
      </c>
      <c r="D3017" s="47" t="str">
        <f t="shared" si="210"/>
        <v/>
      </c>
      <c r="E3017" s="526"/>
      <c r="F3017" s="447"/>
      <c r="G3017" s="345"/>
      <c r="H3017" s="447"/>
      <c r="I3017" s="411"/>
      <c r="J3017" s="15" t="s">
        <v>589</v>
      </c>
      <c r="K3017" s="15" t="s">
        <v>589</v>
      </c>
      <c r="L3017" s="408" t="str">
        <f t="shared" si="211"/>
        <v/>
      </c>
      <c r="M3017" s="459" t="str">
        <f t="shared" si="212"/>
        <v/>
      </c>
      <c r="N3017" s="344"/>
      <c r="O3017" s="344"/>
      <c r="P3017" s="82"/>
    </row>
    <row r="3018" spans="3:16" ht="14.25" customHeight="1" x14ac:dyDescent="0.15">
      <c r="C3018" s="362">
        <f t="shared" si="206"/>
        <v>2957</v>
      </c>
      <c r="D3018" s="47" t="str">
        <f t="shared" si="210"/>
        <v/>
      </c>
      <c r="E3018" s="526"/>
      <c r="F3018" s="447"/>
      <c r="G3018" s="345"/>
      <c r="H3018" s="447"/>
      <c r="I3018" s="411"/>
      <c r="J3018" s="15" t="s">
        <v>589</v>
      </c>
      <c r="K3018" s="15" t="s">
        <v>589</v>
      </c>
      <c r="L3018" s="408" t="str">
        <f t="shared" si="211"/>
        <v/>
      </c>
      <c r="M3018" s="459" t="str">
        <f t="shared" si="212"/>
        <v/>
      </c>
      <c r="N3018" s="344"/>
      <c r="O3018" s="344"/>
      <c r="P3018" s="82"/>
    </row>
    <row r="3019" spans="3:16" ht="14.25" customHeight="1" x14ac:dyDescent="0.15">
      <c r="C3019" s="362">
        <f t="shared" si="206"/>
        <v>2958</v>
      </c>
      <c r="D3019" s="47" t="str">
        <f t="shared" si="210"/>
        <v/>
      </c>
      <c r="E3019" s="526"/>
      <c r="F3019" s="447"/>
      <c r="G3019" s="345"/>
      <c r="H3019" s="447"/>
      <c r="I3019" s="411"/>
      <c r="J3019" s="15" t="s">
        <v>589</v>
      </c>
      <c r="K3019" s="15" t="s">
        <v>589</v>
      </c>
      <c r="L3019" s="408" t="str">
        <f t="shared" si="211"/>
        <v/>
      </c>
      <c r="M3019" s="459" t="str">
        <f t="shared" si="212"/>
        <v/>
      </c>
      <c r="N3019" s="344"/>
      <c r="O3019" s="344"/>
      <c r="P3019" s="82"/>
    </row>
    <row r="3020" spans="3:16" ht="14.25" customHeight="1" x14ac:dyDescent="0.15">
      <c r="C3020" s="362">
        <f t="shared" si="206"/>
        <v>2959</v>
      </c>
      <c r="D3020" s="47" t="str">
        <f t="shared" si="210"/>
        <v/>
      </c>
      <c r="E3020" s="526"/>
      <c r="F3020" s="447"/>
      <c r="G3020" s="345"/>
      <c r="H3020" s="447"/>
      <c r="I3020" s="411"/>
      <c r="J3020" s="15" t="s">
        <v>589</v>
      </c>
      <c r="K3020" s="15" t="s">
        <v>589</v>
      </c>
      <c r="L3020" s="408" t="str">
        <f t="shared" si="211"/>
        <v/>
      </c>
      <c r="M3020" s="459" t="str">
        <f t="shared" si="212"/>
        <v/>
      </c>
      <c r="N3020" s="344"/>
      <c r="O3020" s="344"/>
      <c r="P3020" s="82"/>
    </row>
    <row r="3021" spans="3:16" ht="14.25" customHeight="1" x14ac:dyDescent="0.15">
      <c r="C3021" s="362">
        <f t="shared" si="206"/>
        <v>2960</v>
      </c>
      <c r="D3021" s="47" t="str">
        <f t="shared" si="210"/>
        <v/>
      </c>
      <c r="E3021" s="526"/>
      <c r="F3021" s="447"/>
      <c r="G3021" s="345"/>
      <c r="H3021" s="447"/>
      <c r="I3021" s="411"/>
      <c r="J3021" s="15" t="s">
        <v>589</v>
      </c>
      <c r="K3021" s="15" t="s">
        <v>589</v>
      </c>
      <c r="L3021" s="408" t="str">
        <f t="shared" si="211"/>
        <v/>
      </c>
      <c r="M3021" s="459" t="str">
        <f t="shared" si="212"/>
        <v/>
      </c>
      <c r="N3021" s="344"/>
      <c r="O3021" s="344"/>
      <c r="P3021" s="82"/>
    </row>
    <row r="3022" spans="3:16" ht="14.25" customHeight="1" x14ac:dyDescent="0.15">
      <c r="C3022" s="362">
        <f t="shared" si="206"/>
        <v>2961</v>
      </c>
      <c r="D3022" s="47" t="str">
        <f t="shared" si="210"/>
        <v/>
      </c>
      <c r="E3022" s="526"/>
      <c r="F3022" s="447"/>
      <c r="G3022" s="345"/>
      <c r="H3022" s="447"/>
      <c r="I3022" s="411"/>
      <c r="J3022" s="15" t="s">
        <v>589</v>
      </c>
      <c r="K3022" s="15" t="s">
        <v>589</v>
      </c>
      <c r="L3022" s="408" t="str">
        <f t="shared" si="211"/>
        <v/>
      </c>
      <c r="M3022" s="459" t="str">
        <f t="shared" si="212"/>
        <v/>
      </c>
      <c r="N3022" s="344"/>
      <c r="O3022" s="344"/>
      <c r="P3022" s="82"/>
    </row>
    <row r="3023" spans="3:16" ht="14.25" customHeight="1" x14ac:dyDescent="0.15">
      <c r="C3023" s="362">
        <f t="shared" si="206"/>
        <v>2962</v>
      </c>
      <c r="D3023" s="47" t="str">
        <f t="shared" si="210"/>
        <v/>
      </c>
      <c r="E3023" s="526"/>
      <c r="F3023" s="447"/>
      <c r="G3023" s="345"/>
      <c r="H3023" s="447"/>
      <c r="I3023" s="411"/>
      <c r="J3023" s="15" t="s">
        <v>589</v>
      </c>
      <c r="K3023" s="15" t="s">
        <v>589</v>
      </c>
      <c r="L3023" s="408" t="str">
        <f t="shared" si="211"/>
        <v/>
      </c>
      <c r="M3023" s="459" t="str">
        <f t="shared" si="212"/>
        <v/>
      </c>
      <c r="N3023" s="344"/>
      <c r="O3023" s="344"/>
      <c r="P3023" s="82"/>
    </row>
    <row r="3024" spans="3:16" ht="14.25" customHeight="1" x14ac:dyDescent="0.15">
      <c r="C3024" s="362">
        <f t="shared" si="206"/>
        <v>2963</v>
      </c>
      <c r="D3024" s="47" t="str">
        <f t="shared" si="210"/>
        <v/>
      </c>
      <c r="E3024" s="526"/>
      <c r="F3024" s="447"/>
      <c r="G3024" s="345"/>
      <c r="H3024" s="447"/>
      <c r="I3024" s="411"/>
      <c r="J3024" s="15" t="s">
        <v>589</v>
      </c>
      <c r="K3024" s="15" t="s">
        <v>589</v>
      </c>
      <c r="L3024" s="408" t="str">
        <f t="shared" si="211"/>
        <v/>
      </c>
      <c r="M3024" s="459" t="str">
        <f t="shared" si="212"/>
        <v/>
      </c>
      <c r="N3024" s="344"/>
      <c r="O3024" s="344"/>
      <c r="P3024" s="82"/>
    </row>
    <row r="3025" spans="3:16" ht="14.25" customHeight="1" x14ac:dyDescent="0.15">
      <c r="C3025" s="362">
        <f t="shared" si="206"/>
        <v>2964</v>
      </c>
      <c r="D3025" s="47" t="str">
        <f t="shared" si="210"/>
        <v/>
      </c>
      <c r="E3025" s="526"/>
      <c r="F3025" s="447"/>
      <c r="G3025" s="345"/>
      <c r="H3025" s="447"/>
      <c r="I3025" s="411"/>
      <c r="J3025" s="15" t="s">
        <v>589</v>
      </c>
      <c r="K3025" s="15" t="s">
        <v>589</v>
      </c>
      <c r="L3025" s="408" t="str">
        <f t="shared" si="211"/>
        <v/>
      </c>
      <c r="M3025" s="459" t="str">
        <f t="shared" si="212"/>
        <v/>
      </c>
      <c r="N3025" s="344"/>
      <c r="O3025" s="344"/>
      <c r="P3025" s="82"/>
    </row>
    <row r="3026" spans="3:16" ht="14.25" customHeight="1" x14ac:dyDescent="0.15">
      <c r="C3026" s="362">
        <f t="shared" si="206"/>
        <v>2965</v>
      </c>
      <c r="D3026" s="47" t="str">
        <f t="shared" si="210"/>
        <v/>
      </c>
      <c r="E3026" s="526"/>
      <c r="F3026" s="447"/>
      <c r="G3026" s="345"/>
      <c r="H3026" s="447"/>
      <c r="I3026" s="411"/>
      <c r="J3026" s="15" t="s">
        <v>589</v>
      </c>
      <c r="K3026" s="15" t="s">
        <v>589</v>
      </c>
      <c r="L3026" s="408" t="str">
        <f t="shared" si="211"/>
        <v/>
      </c>
      <c r="M3026" s="459" t="str">
        <f t="shared" si="212"/>
        <v/>
      </c>
      <c r="N3026" s="344"/>
      <c r="O3026" s="344"/>
      <c r="P3026" s="82"/>
    </row>
    <row r="3027" spans="3:16" ht="14.25" customHeight="1" x14ac:dyDescent="0.15">
      <c r="C3027" s="362">
        <f t="shared" si="206"/>
        <v>2966</v>
      </c>
      <c r="D3027" s="47" t="str">
        <f t="shared" si="210"/>
        <v/>
      </c>
      <c r="E3027" s="526"/>
      <c r="F3027" s="447"/>
      <c r="G3027" s="345"/>
      <c r="H3027" s="447"/>
      <c r="I3027" s="411"/>
      <c r="J3027" s="15" t="s">
        <v>589</v>
      </c>
      <c r="K3027" s="15" t="s">
        <v>589</v>
      </c>
      <c r="L3027" s="408" t="str">
        <f t="shared" si="211"/>
        <v/>
      </c>
      <c r="M3027" s="459" t="str">
        <f t="shared" si="212"/>
        <v/>
      </c>
      <c r="N3027" s="344"/>
      <c r="O3027" s="344"/>
      <c r="P3027" s="82"/>
    </row>
    <row r="3028" spans="3:16" ht="14.25" customHeight="1" x14ac:dyDescent="0.15">
      <c r="C3028" s="362">
        <f t="shared" si="206"/>
        <v>2967</v>
      </c>
      <c r="D3028" s="47" t="str">
        <f>IF(E3028="","",IF(E3028&lt;=$W$2,"○",""))</f>
        <v/>
      </c>
      <c r="E3028" s="526"/>
      <c r="F3028" s="447"/>
      <c r="G3028" s="345"/>
      <c r="H3028" s="447"/>
      <c r="I3028" s="411"/>
      <c r="J3028" s="15" t="s">
        <v>589</v>
      </c>
      <c r="K3028" s="15" t="s">
        <v>589</v>
      </c>
      <c r="L3028" s="408" t="str">
        <f t="shared" ref="L3028:L3061" si="213">IF(K3028="","",J3028*K3028)</f>
        <v/>
      </c>
      <c r="M3028" s="459" t="str">
        <f>IF(I3028="","",IF(HLOOKUP(I3028,$U$5:$AI$7,2,FALSE)&gt;=0.8,"○",""))</f>
        <v/>
      </c>
      <c r="N3028" s="344"/>
      <c r="O3028" s="344"/>
      <c r="P3028" s="82"/>
    </row>
    <row r="3029" spans="3:16" ht="14.25" customHeight="1" x14ac:dyDescent="0.15">
      <c r="C3029" s="362">
        <f t="shared" si="206"/>
        <v>2968</v>
      </c>
      <c r="D3029" s="47" t="str">
        <f>IF(E3029="","",IF(E3029&lt;=$W$2,"○",""))</f>
        <v/>
      </c>
      <c r="E3029" s="526"/>
      <c r="F3029" s="447"/>
      <c r="G3029" s="345"/>
      <c r="H3029" s="447"/>
      <c r="I3029" s="411"/>
      <c r="J3029" s="15" t="s">
        <v>589</v>
      </c>
      <c r="K3029" s="15" t="s">
        <v>589</v>
      </c>
      <c r="L3029" s="408" t="str">
        <f t="shared" si="213"/>
        <v/>
      </c>
      <c r="M3029" s="459" t="str">
        <f>IF(I3029="","",IF(HLOOKUP(I3029,$U$5:$AI$7,2,FALSE)&gt;=0.8,"○",""))</f>
        <v/>
      </c>
      <c r="N3029" s="344"/>
      <c r="O3029" s="344"/>
      <c r="P3029" s="82"/>
    </row>
    <row r="3030" spans="3:16" ht="14.25" customHeight="1" x14ac:dyDescent="0.15">
      <c r="C3030" s="362">
        <f t="shared" si="206"/>
        <v>2969</v>
      </c>
      <c r="D3030" s="47" t="str">
        <f t="shared" ref="D3030:D3061" si="214">IF(E3030="","",IF(E3030&lt;=$W$2,"○",""))</f>
        <v/>
      </c>
      <c r="E3030" s="526"/>
      <c r="F3030" s="447"/>
      <c r="G3030" s="345"/>
      <c r="H3030" s="447"/>
      <c r="I3030" s="411"/>
      <c r="J3030" s="15" t="s">
        <v>589</v>
      </c>
      <c r="K3030" s="15" t="s">
        <v>589</v>
      </c>
      <c r="L3030" s="408" t="str">
        <f t="shared" si="213"/>
        <v/>
      </c>
      <c r="M3030" s="459" t="str">
        <f t="shared" ref="M3030:M3061" si="215">IF(I3030="","",IF(HLOOKUP(I3030,$U$5:$AI$7,2,FALSE)&gt;=0.8,"○",""))</f>
        <v/>
      </c>
      <c r="N3030" s="344"/>
      <c r="O3030" s="344"/>
      <c r="P3030" s="82"/>
    </row>
    <row r="3031" spans="3:16" ht="14.25" customHeight="1" x14ac:dyDescent="0.15">
      <c r="C3031" s="362">
        <f t="shared" si="206"/>
        <v>2970</v>
      </c>
      <c r="D3031" s="47" t="str">
        <f t="shared" si="214"/>
        <v/>
      </c>
      <c r="E3031" s="526"/>
      <c r="F3031" s="447"/>
      <c r="G3031" s="345"/>
      <c r="H3031" s="447"/>
      <c r="I3031" s="411"/>
      <c r="J3031" s="15" t="s">
        <v>589</v>
      </c>
      <c r="K3031" s="15" t="s">
        <v>589</v>
      </c>
      <c r="L3031" s="408" t="str">
        <f t="shared" si="213"/>
        <v/>
      </c>
      <c r="M3031" s="459" t="str">
        <f t="shared" si="215"/>
        <v/>
      </c>
      <c r="N3031" s="344"/>
      <c r="O3031" s="344"/>
      <c r="P3031" s="82"/>
    </row>
    <row r="3032" spans="3:16" ht="14.25" customHeight="1" x14ac:dyDescent="0.15">
      <c r="C3032" s="362">
        <f t="shared" si="206"/>
        <v>2971</v>
      </c>
      <c r="D3032" s="47" t="str">
        <f t="shared" si="214"/>
        <v/>
      </c>
      <c r="E3032" s="526"/>
      <c r="F3032" s="447"/>
      <c r="G3032" s="345"/>
      <c r="H3032" s="447"/>
      <c r="I3032" s="411"/>
      <c r="J3032" s="15" t="s">
        <v>589</v>
      </c>
      <c r="K3032" s="15" t="s">
        <v>589</v>
      </c>
      <c r="L3032" s="408" t="str">
        <f t="shared" si="213"/>
        <v/>
      </c>
      <c r="M3032" s="459" t="str">
        <f t="shared" si="215"/>
        <v/>
      </c>
      <c r="N3032" s="344"/>
      <c r="O3032" s="344"/>
      <c r="P3032" s="82"/>
    </row>
    <row r="3033" spans="3:16" ht="14.25" customHeight="1" x14ac:dyDescent="0.15">
      <c r="C3033" s="362">
        <f t="shared" si="206"/>
        <v>2972</v>
      </c>
      <c r="D3033" s="47" t="str">
        <f t="shared" si="214"/>
        <v/>
      </c>
      <c r="E3033" s="526"/>
      <c r="F3033" s="447"/>
      <c r="G3033" s="345"/>
      <c r="H3033" s="447"/>
      <c r="I3033" s="411"/>
      <c r="J3033" s="15" t="s">
        <v>589</v>
      </c>
      <c r="K3033" s="15" t="s">
        <v>589</v>
      </c>
      <c r="L3033" s="408" t="str">
        <f t="shared" si="213"/>
        <v/>
      </c>
      <c r="M3033" s="459" t="str">
        <f t="shared" si="215"/>
        <v/>
      </c>
      <c r="N3033" s="344"/>
      <c r="O3033" s="344"/>
      <c r="P3033" s="82"/>
    </row>
    <row r="3034" spans="3:16" ht="14.25" customHeight="1" x14ac:dyDescent="0.15">
      <c r="C3034" s="362">
        <f t="shared" si="206"/>
        <v>2973</v>
      </c>
      <c r="D3034" s="47" t="str">
        <f t="shared" si="214"/>
        <v/>
      </c>
      <c r="E3034" s="526"/>
      <c r="F3034" s="447"/>
      <c r="G3034" s="345"/>
      <c r="H3034" s="447"/>
      <c r="I3034" s="411"/>
      <c r="J3034" s="15" t="s">
        <v>589</v>
      </c>
      <c r="K3034" s="15" t="s">
        <v>589</v>
      </c>
      <c r="L3034" s="408" t="str">
        <f t="shared" si="213"/>
        <v/>
      </c>
      <c r="M3034" s="459" t="str">
        <f t="shared" si="215"/>
        <v/>
      </c>
      <c r="N3034" s="344"/>
      <c r="O3034" s="344"/>
      <c r="P3034" s="82"/>
    </row>
    <row r="3035" spans="3:16" ht="14.25" customHeight="1" x14ac:dyDescent="0.15">
      <c r="C3035" s="362">
        <f t="shared" si="206"/>
        <v>2974</v>
      </c>
      <c r="D3035" s="47" t="str">
        <f t="shared" si="214"/>
        <v/>
      </c>
      <c r="E3035" s="526"/>
      <c r="F3035" s="447"/>
      <c r="G3035" s="345"/>
      <c r="H3035" s="447"/>
      <c r="I3035" s="411"/>
      <c r="J3035" s="15" t="s">
        <v>589</v>
      </c>
      <c r="K3035" s="15" t="s">
        <v>589</v>
      </c>
      <c r="L3035" s="408" t="str">
        <f t="shared" si="213"/>
        <v/>
      </c>
      <c r="M3035" s="459" t="str">
        <f t="shared" si="215"/>
        <v/>
      </c>
      <c r="N3035" s="344"/>
      <c r="O3035" s="344"/>
      <c r="P3035" s="82"/>
    </row>
    <row r="3036" spans="3:16" ht="14.25" customHeight="1" x14ac:dyDescent="0.15">
      <c r="C3036" s="362">
        <f t="shared" si="206"/>
        <v>2975</v>
      </c>
      <c r="D3036" s="47" t="str">
        <f t="shared" si="214"/>
        <v/>
      </c>
      <c r="E3036" s="526"/>
      <c r="F3036" s="447"/>
      <c r="G3036" s="345"/>
      <c r="H3036" s="447"/>
      <c r="I3036" s="411"/>
      <c r="J3036" s="15" t="s">
        <v>589</v>
      </c>
      <c r="K3036" s="15" t="s">
        <v>589</v>
      </c>
      <c r="L3036" s="408" t="str">
        <f t="shared" si="213"/>
        <v/>
      </c>
      <c r="M3036" s="459" t="str">
        <f t="shared" si="215"/>
        <v/>
      </c>
      <c r="N3036" s="344"/>
      <c r="O3036" s="344"/>
      <c r="P3036" s="82"/>
    </row>
    <row r="3037" spans="3:16" ht="14.25" customHeight="1" x14ac:dyDescent="0.15">
      <c r="C3037" s="362">
        <f t="shared" si="206"/>
        <v>2976</v>
      </c>
      <c r="D3037" s="47" t="str">
        <f t="shared" si="214"/>
        <v/>
      </c>
      <c r="E3037" s="526"/>
      <c r="F3037" s="447"/>
      <c r="G3037" s="345"/>
      <c r="H3037" s="447"/>
      <c r="I3037" s="411"/>
      <c r="J3037" s="15" t="s">
        <v>589</v>
      </c>
      <c r="K3037" s="15" t="s">
        <v>589</v>
      </c>
      <c r="L3037" s="408" t="str">
        <f t="shared" si="213"/>
        <v/>
      </c>
      <c r="M3037" s="459" t="str">
        <f t="shared" si="215"/>
        <v/>
      </c>
      <c r="N3037" s="344"/>
      <c r="O3037" s="344"/>
      <c r="P3037" s="82"/>
    </row>
    <row r="3038" spans="3:16" ht="14.25" customHeight="1" x14ac:dyDescent="0.15">
      <c r="C3038" s="362">
        <f t="shared" si="206"/>
        <v>2977</v>
      </c>
      <c r="D3038" s="47" t="str">
        <f t="shared" si="214"/>
        <v/>
      </c>
      <c r="E3038" s="526"/>
      <c r="F3038" s="447"/>
      <c r="G3038" s="345"/>
      <c r="H3038" s="447"/>
      <c r="I3038" s="411"/>
      <c r="J3038" s="15" t="s">
        <v>589</v>
      </c>
      <c r="K3038" s="15" t="s">
        <v>589</v>
      </c>
      <c r="L3038" s="408" t="str">
        <f t="shared" si="213"/>
        <v/>
      </c>
      <c r="M3038" s="459" t="str">
        <f t="shared" si="215"/>
        <v/>
      </c>
      <c r="N3038" s="344"/>
      <c r="O3038" s="344"/>
      <c r="P3038" s="82"/>
    </row>
    <row r="3039" spans="3:16" ht="14.25" customHeight="1" x14ac:dyDescent="0.15">
      <c r="C3039" s="362">
        <f t="shared" si="206"/>
        <v>2978</v>
      </c>
      <c r="D3039" s="47" t="str">
        <f t="shared" si="214"/>
        <v/>
      </c>
      <c r="E3039" s="526"/>
      <c r="F3039" s="447"/>
      <c r="G3039" s="345"/>
      <c r="H3039" s="447"/>
      <c r="I3039" s="411"/>
      <c r="J3039" s="15" t="s">
        <v>589</v>
      </c>
      <c r="K3039" s="15" t="s">
        <v>589</v>
      </c>
      <c r="L3039" s="408" t="str">
        <f t="shared" si="213"/>
        <v/>
      </c>
      <c r="M3039" s="459" t="str">
        <f t="shared" si="215"/>
        <v/>
      </c>
      <c r="N3039" s="344"/>
      <c r="O3039" s="344"/>
      <c r="P3039" s="82"/>
    </row>
    <row r="3040" spans="3:16" ht="14.25" customHeight="1" x14ac:dyDescent="0.15">
      <c r="C3040" s="362">
        <f t="shared" si="206"/>
        <v>2979</v>
      </c>
      <c r="D3040" s="47" t="str">
        <f t="shared" si="214"/>
        <v/>
      </c>
      <c r="E3040" s="526"/>
      <c r="F3040" s="447"/>
      <c r="G3040" s="345"/>
      <c r="H3040" s="447"/>
      <c r="I3040" s="411"/>
      <c r="J3040" s="15" t="s">
        <v>589</v>
      </c>
      <c r="K3040" s="15" t="s">
        <v>589</v>
      </c>
      <c r="L3040" s="408" t="str">
        <f t="shared" si="213"/>
        <v/>
      </c>
      <c r="M3040" s="459" t="str">
        <f t="shared" si="215"/>
        <v/>
      </c>
      <c r="N3040" s="344"/>
      <c r="O3040" s="344"/>
      <c r="P3040" s="82"/>
    </row>
    <row r="3041" spans="3:16" ht="14.25" customHeight="1" x14ac:dyDescent="0.15">
      <c r="C3041" s="362">
        <f t="shared" si="206"/>
        <v>2980</v>
      </c>
      <c r="D3041" s="47" t="str">
        <f t="shared" si="214"/>
        <v/>
      </c>
      <c r="E3041" s="526"/>
      <c r="F3041" s="447"/>
      <c r="G3041" s="345"/>
      <c r="H3041" s="447"/>
      <c r="I3041" s="411"/>
      <c r="J3041" s="15" t="s">
        <v>589</v>
      </c>
      <c r="K3041" s="15" t="s">
        <v>589</v>
      </c>
      <c r="L3041" s="408" t="str">
        <f t="shared" si="213"/>
        <v/>
      </c>
      <c r="M3041" s="459" t="str">
        <f t="shared" si="215"/>
        <v/>
      </c>
      <c r="N3041" s="344"/>
      <c r="O3041" s="344"/>
      <c r="P3041" s="82"/>
    </row>
    <row r="3042" spans="3:16" ht="14.25" customHeight="1" x14ac:dyDescent="0.15">
      <c r="C3042" s="362">
        <f t="shared" si="206"/>
        <v>2981</v>
      </c>
      <c r="D3042" s="47" t="str">
        <f t="shared" si="214"/>
        <v/>
      </c>
      <c r="E3042" s="526"/>
      <c r="F3042" s="447"/>
      <c r="G3042" s="345"/>
      <c r="H3042" s="447"/>
      <c r="I3042" s="411"/>
      <c r="J3042" s="15" t="s">
        <v>589</v>
      </c>
      <c r="K3042" s="15" t="s">
        <v>589</v>
      </c>
      <c r="L3042" s="408" t="str">
        <f t="shared" si="213"/>
        <v/>
      </c>
      <c r="M3042" s="459" t="str">
        <f t="shared" si="215"/>
        <v/>
      </c>
      <c r="N3042" s="344"/>
      <c r="O3042" s="344"/>
      <c r="P3042" s="82"/>
    </row>
    <row r="3043" spans="3:16" ht="14.25" customHeight="1" x14ac:dyDescent="0.15">
      <c r="C3043" s="362">
        <f t="shared" si="206"/>
        <v>2982</v>
      </c>
      <c r="D3043" s="47" t="str">
        <f t="shared" si="214"/>
        <v/>
      </c>
      <c r="E3043" s="526"/>
      <c r="F3043" s="447"/>
      <c r="G3043" s="345"/>
      <c r="H3043" s="447"/>
      <c r="I3043" s="411"/>
      <c r="J3043" s="15" t="s">
        <v>589</v>
      </c>
      <c r="K3043" s="15" t="s">
        <v>589</v>
      </c>
      <c r="L3043" s="408" t="str">
        <f t="shared" si="213"/>
        <v/>
      </c>
      <c r="M3043" s="459" t="str">
        <f t="shared" si="215"/>
        <v/>
      </c>
      <c r="N3043" s="344"/>
      <c r="O3043" s="344"/>
      <c r="P3043" s="82"/>
    </row>
    <row r="3044" spans="3:16" ht="14.25" customHeight="1" x14ac:dyDescent="0.15">
      <c r="C3044" s="362">
        <f t="shared" si="206"/>
        <v>2983</v>
      </c>
      <c r="D3044" s="47" t="str">
        <f t="shared" si="214"/>
        <v/>
      </c>
      <c r="E3044" s="526"/>
      <c r="F3044" s="447"/>
      <c r="G3044" s="345"/>
      <c r="H3044" s="447"/>
      <c r="I3044" s="411"/>
      <c r="J3044" s="15" t="s">
        <v>589</v>
      </c>
      <c r="K3044" s="15" t="s">
        <v>589</v>
      </c>
      <c r="L3044" s="408" t="str">
        <f t="shared" si="213"/>
        <v/>
      </c>
      <c r="M3044" s="459" t="str">
        <f t="shared" si="215"/>
        <v/>
      </c>
      <c r="N3044" s="344"/>
      <c r="O3044" s="344"/>
      <c r="P3044" s="82"/>
    </row>
    <row r="3045" spans="3:16" ht="14.25" customHeight="1" x14ac:dyDescent="0.15">
      <c r="C3045" s="362">
        <f t="shared" si="206"/>
        <v>2984</v>
      </c>
      <c r="D3045" s="47" t="str">
        <f t="shared" si="214"/>
        <v/>
      </c>
      <c r="E3045" s="526"/>
      <c r="F3045" s="447"/>
      <c r="G3045" s="345"/>
      <c r="H3045" s="447"/>
      <c r="I3045" s="411"/>
      <c r="J3045" s="15" t="s">
        <v>589</v>
      </c>
      <c r="K3045" s="15" t="s">
        <v>589</v>
      </c>
      <c r="L3045" s="408" t="str">
        <f t="shared" si="213"/>
        <v/>
      </c>
      <c r="M3045" s="459" t="str">
        <f t="shared" si="215"/>
        <v/>
      </c>
      <c r="N3045" s="344"/>
      <c r="O3045" s="344"/>
      <c r="P3045" s="82"/>
    </row>
    <row r="3046" spans="3:16" ht="14.25" customHeight="1" x14ac:dyDescent="0.15">
      <c r="C3046" s="362">
        <f t="shared" si="206"/>
        <v>2985</v>
      </c>
      <c r="D3046" s="47" t="str">
        <f t="shared" si="214"/>
        <v/>
      </c>
      <c r="E3046" s="526"/>
      <c r="F3046" s="447"/>
      <c r="G3046" s="345"/>
      <c r="H3046" s="447"/>
      <c r="I3046" s="411"/>
      <c r="J3046" s="15" t="s">
        <v>589</v>
      </c>
      <c r="K3046" s="15" t="s">
        <v>589</v>
      </c>
      <c r="L3046" s="408" t="str">
        <f t="shared" si="213"/>
        <v/>
      </c>
      <c r="M3046" s="459" t="str">
        <f t="shared" si="215"/>
        <v/>
      </c>
      <c r="N3046" s="344"/>
      <c r="O3046" s="344"/>
      <c r="P3046" s="82"/>
    </row>
    <row r="3047" spans="3:16" ht="14.25" customHeight="1" x14ac:dyDescent="0.15">
      <c r="C3047" s="362">
        <f t="shared" si="206"/>
        <v>2986</v>
      </c>
      <c r="D3047" s="47" t="str">
        <f t="shared" si="214"/>
        <v/>
      </c>
      <c r="E3047" s="526"/>
      <c r="F3047" s="447"/>
      <c r="G3047" s="345"/>
      <c r="H3047" s="447"/>
      <c r="I3047" s="411"/>
      <c r="J3047" s="15" t="s">
        <v>589</v>
      </c>
      <c r="K3047" s="15" t="s">
        <v>589</v>
      </c>
      <c r="L3047" s="408" t="str">
        <f t="shared" si="213"/>
        <v/>
      </c>
      <c r="M3047" s="459" t="str">
        <f t="shared" si="215"/>
        <v/>
      </c>
      <c r="N3047" s="344"/>
      <c r="O3047" s="344"/>
      <c r="P3047" s="82"/>
    </row>
    <row r="3048" spans="3:16" ht="14.25" customHeight="1" x14ac:dyDescent="0.15">
      <c r="C3048" s="362">
        <f t="shared" si="206"/>
        <v>2987</v>
      </c>
      <c r="D3048" s="47" t="str">
        <f t="shared" si="214"/>
        <v/>
      </c>
      <c r="E3048" s="526"/>
      <c r="F3048" s="447"/>
      <c r="G3048" s="345"/>
      <c r="H3048" s="447"/>
      <c r="I3048" s="411"/>
      <c r="J3048" s="15" t="s">
        <v>589</v>
      </c>
      <c r="K3048" s="15" t="s">
        <v>589</v>
      </c>
      <c r="L3048" s="408" t="str">
        <f t="shared" si="213"/>
        <v/>
      </c>
      <c r="M3048" s="459" t="str">
        <f t="shared" si="215"/>
        <v/>
      </c>
      <c r="N3048" s="344"/>
      <c r="O3048" s="344"/>
      <c r="P3048" s="82"/>
    </row>
    <row r="3049" spans="3:16" ht="14.25" customHeight="1" x14ac:dyDescent="0.15">
      <c r="C3049" s="362">
        <f t="shared" si="206"/>
        <v>2988</v>
      </c>
      <c r="D3049" s="47" t="str">
        <f t="shared" si="214"/>
        <v/>
      </c>
      <c r="E3049" s="526"/>
      <c r="F3049" s="447"/>
      <c r="G3049" s="345"/>
      <c r="H3049" s="447"/>
      <c r="I3049" s="411"/>
      <c r="J3049" s="15" t="s">
        <v>589</v>
      </c>
      <c r="K3049" s="15" t="s">
        <v>589</v>
      </c>
      <c r="L3049" s="408" t="str">
        <f t="shared" si="213"/>
        <v/>
      </c>
      <c r="M3049" s="459" t="str">
        <f t="shared" si="215"/>
        <v/>
      </c>
      <c r="N3049" s="344"/>
      <c r="O3049" s="344"/>
      <c r="P3049" s="82"/>
    </row>
    <row r="3050" spans="3:16" ht="14.25" customHeight="1" x14ac:dyDescent="0.15">
      <c r="C3050" s="362">
        <f t="shared" ref="C3050:C3061" si="216">C3049+1</f>
        <v>2989</v>
      </c>
      <c r="D3050" s="47" t="str">
        <f t="shared" si="214"/>
        <v/>
      </c>
      <c r="E3050" s="526"/>
      <c r="F3050" s="447"/>
      <c r="G3050" s="345"/>
      <c r="H3050" s="447"/>
      <c r="I3050" s="411"/>
      <c r="J3050" s="15" t="s">
        <v>589</v>
      </c>
      <c r="K3050" s="15" t="s">
        <v>589</v>
      </c>
      <c r="L3050" s="408" t="str">
        <f t="shared" si="213"/>
        <v/>
      </c>
      <c r="M3050" s="459" t="str">
        <f t="shared" si="215"/>
        <v/>
      </c>
      <c r="N3050" s="344"/>
      <c r="O3050" s="344"/>
      <c r="P3050" s="82"/>
    </row>
    <row r="3051" spans="3:16" ht="14.25" customHeight="1" x14ac:dyDescent="0.15">
      <c r="C3051" s="362">
        <f t="shared" si="216"/>
        <v>2990</v>
      </c>
      <c r="D3051" s="47" t="str">
        <f t="shared" si="214"/>
        <v/>
      </c>
      <c r="E3051" s="526"/>
      <c r="F3051" s="447"/>
      <c r="G3051" s="345"/>
      <c r="H3051" s="447"/>
      <c r="I3051" s="411"/>
      <c r="J3051" s="15" t="s">
        <v>589</v>
      </c>
      <c r="K3051" s="15" t="s">
        <v>589</v>
      </c>
      <c r="L3051" s="408" t="str">
        <f t="shared" si="213"/>
        <v/>
      </c>
      <c r="M3051" s="459" t="str">
        <f t="shared" si="215"/>
        <v/>
      </c>
      <c r="N3051" s="344"/>
      <c r="O3051" s="344"/>
      <c r="P3051" s="82"/>
    </row>
    <row r="3052" spans="3:16" ht="14.25" customHeight="1" x14ac:dyDescent="0.15">
      <c r="C3052" s="362">
        <f t="shared" si="216"/>
        <v>2991</v>
      </c>
      <c r="D3052" s="47" t="str">
        <f t="shared" si="214"/>
        <v/>
      </c>
      <c r="E3052" s="526"/>
      <c r="F3052" s="447"/>
      <c r="G3052" s="345"/>
      <c r="H3052" s="447"/>
      <c r="I3052" s="411"/>
      <c r="J3052" s="15" t="s">
        <v>589</v>
      </c>
      <c r="K3052" s="15" t="s">
        <v>589</v>
      </c>
      <c r="L3052" s="408" t="str">
        <f t="shared" si="213"/>
        <v/>
      </c>
      <c r="M3052" s="459" t="str">
        <f t="shared" si="215"/>
        <v/>
      </c>
      <c r="N3052" s="344"/>
      <c r="O3052" s="344"/>
      <c r="P3052" s="82"/>
    </row>
    <row r="3053" spans="3:16" ht="14.25" customHeight="1" x14ac:dyDescent="0.15">
      <c r="C3053" s="362">
        <f t="shared" si="216"/>
        <v>2992</v>
      </c>
      <c r="D3053" s="47" t="str">
        <f t="shared" si="214"/>
        <v/>
      </c>
      <c r="E3053" s="526"/>
      <c r="F3053" s="447"/>
      <c r="G3053" s="345"/>
      <c r="H3053" s="447"/>
      <c r="I3053" s="411"/>
      <c r="J3053" s="15" t="s">
        <v>589</v>
      </c>
      <c r="K3053" s="15" t="s">
        <v>589</v>
      </c>
      <c r="L3053" s="408" t="str">
        <f t="shared" si="213"/>
        <v/>
      </c>
      <c r="M3053" s="459" t="str">
        <f t="shared" si="215"/>
        <v/>
      </c>
      <c r="N3053" s="344"/>
      <c r="O3053" s="344"/>
      <c r="P3053" s="82"/>
    </row>
    <row r="3054" spans="3:16" ht="14.25" customHeight="1" x14ac:dyDescent="0.15">
      <c r="C3054" s="362">
        <f t="shared" si="216"/>
        <v>2993</v>
      </c>
      <c r="D3054" s="47" t="str">
        <f t="shared" si="214"/>
        <v/>
      </c>
      <c r="E3054" s="526"/>
      <c r="F3054" s="447"/>
      <c r="G3054" s="345"/>
      <c r="H3054" s="447"/>
      <c r="I3054" s="411"/>
      <c r="J3054" s="15" t="s">
        <v>589</v>
      </c>
      <c r="K3054" s="15" t="s">
        <v>589</v>
      </c>
      <c r="L3054" s="408" t="str">
        <f t="shared" si="213"/>
        <v/>
      </c>
      <c r="M3054" s="459" t="str">
        <f t="shared" si="215"/>
        <v/>
      </c>
      <c r="N3054" s="344"/>
      <c r="O3054" s="344"/>
      <c r="P3054" s="82"/>
    </row>
    <row r="3055" spans="3:16" ht="14.25" customHeight="1" x14ac:dyDescent="0.15">
      <c r="C3055" s="362">
        <f t="shared" si="216"/>
        <v>2994</v>
      </c>
      <c r="D3055" s="47" t="str">
        <f t="shared" si="214"/>
        <v/>
      </c>
      <c r="E3055" s="526"/>
      <c r="F3055" s="447"/>
      <c r="G3055" s="345"/>
      <c r="H3055" s="447"/>
      <c r="I3055" s="411"/>
      <c r="J3055" s="15" t="s">
        <v>589</v>
      </c>
      <c r="K3055" s="15" t="s">
        <v>589</v>
      </c>
      <c r="L3055" s="408" t="str">
        <f t="shared" si="213"/>
        <v/>
      </c>
      <c r="M3055" s="459" t="str">
        <f t="shared" si="215"/>
        <v/>
      </c>
      <c r="N3055" s="344"/>
      <c r="O3055" s="344"/>
      <c r="P3055" s="82"/>
    </row>
    <row r="3056" spans="3:16" ht="14.25" customHeight="1" x14ac:dyDescent="0.15">
      <c r="C3056" s="362">
        <f t="shared" si="216"/>
        <v>2995</v>
      </c>
      <c r="D3056" s="47" t="str">
        <f t="shared" si="214"/>
        <v/>
      </c>
      <c r="E3056" s="526"/>
      <c r="F3056" s="447"/>
      <c r="G3056" s="345"/>
      <c r="H3056" s="447"/>
      <c r="I3056" s="411"/>
      <c r="J3056" s="15" t="s">
        <v>589</v>
      </c>
      <c r="K3056" s="15" t="s">
        <v>589</v>
      </c>
      <c r="L3056" s="408" t="str">
        <f t="shared" si="213"/>
        <v/>
      </c>
      <c r="M3056" s="459" t="str">
        <f t="shared" si="215"/>
        <v/>
      </c>
      <c r="N3056" s="344"/>
      <c r="O3056" s="344"/>
      <c r="P3056" s="82"/>
    </row>
    <row r="3057" spans="3:16" ht="14.25" customHeight="1" x14ac:dyDescent="0.15">
      <c r="C3057" s="362">
        <f t="shared" si="216"/>
        <v>2996</v>
      </c>
      <c r="D3057" s="47" t="str">
        <f t="shared" si="214"/>
        <v/>
      </c>
      <c r="E3057" s="526"/>
      <c r="F3057" s="447"/>
      <c r="G3057" s="345"/>
      <c r="H3057" s="447"/>
      <c r="I3057" s="411"/>
      <c r="J3057" s="15" t="s">
        <v>589</v>
      </c>
      <c r="K3057" s="15" t="s">
        <v>589</v>
      </c>
      <c r="L3057" s="408" t="str">
        <f t="shared" si="213"/>
        <v/>
      </c>
      <c r="M3057" s="459" t="str">
        <f t="shared" si="215"/>
        <v/>
      </c>
      <c r="N3057" s="344"/>
      <c r="O3057" s="344"/>
      <c r="P3057" s="82"/>
    </row>
    <row r="3058" spans="3:16" ht="14.25" customHeight="1" x14ac:dyDescent="0.15">
      <c r="C3058" s="362">
        <f t="shared" si="216"/>
        <v>2997</v>
      </c>
      <c r="D3058" s="47" t="str">
        <f>IF(E3058="","",IF(E3058&lt;=$W$2,"○",""))</f>
        <v/>
      </c>
      <c r="E3058" s="526"/>
      <c r="F3058" s="447"/>
      <c r="G3058" s="345"/>
      <c r="H3058" s="447"/>
      <c r="I3058" s="411"/>
      <c r="J3058" s="15" t="s">
        <v>589</v>
      </c>
      <c r="K3058" s="15" t="s">
        <v>589</v>
      </c>
      <c r="L3058" s="408" t="str">
        <f t="shared" si="213"/>
        <v/>
      </c>
      <c r="M3058" s="459" t="str">
        <f>IF(I3058="","",IF(HLOOKUP(I3058,$U$5:$AI$7,2,FALSE)&gt;=0.8,"○",""))</f>
        <v/>
      </c>
      <c r="N3058" s="344"/>
      <c r="O3058" s="344"/>
      <c r="P3058" s="82"/>
    </row>
    <row r="3059" spans="3:16" ht="14.25" customHeight="1" x14ac:dyDescent="0.15">
      <c r="C3059" s="362">
        <f t="shared" si="216"/>
        <v>2998</v>
      </c>
      <c r="D3059" s="47" t="str">
        <f>IF(E3059="","",IF(E3059&lt;=$W$2,"○",""))</f>
        <v/>
      </c>
      <c r="E3059" s="526"/>
      <c r="F3059" s="447"/>
      <c r="G3059" s="345"/>
      <c r="H3059" s="447"/>
      <c r="I3059" s="411"/>
      <c r="J3059" s="15" t="s">
        <v>589</v>
      </c>
      <c r="K3059" s="15" t="s">
        <v>589</v>
      </c>
      <c r="L3059" s="408" t="str">
        <f t="shared" si="213"/>
        <v/>
      </c>
      <c r="M3059" s="459" t="str">
        <f>IF(I3059="","",IF(HLOOKUP(I3059,$U$5:$AI$7,2,FALSE)&gt;=0.8,"○",""))</f>
        <v/>
      </c>
      <c r="N3059" s="344"/>
      <c r="O3059" s="344"/>
      <c r="P3059" s="82"/>
    </row>
    <row r="3060" spans="3:16" ht="14.25" customHeight="1" x14ac:dyDescent="0.15">
      <c r="C3060" s="362">
        <f t="shared" si="216"/>
        <v>2999</v>
      </c>
      <c r="D3060" s="47" t="str">
        <f t="shared" si="214"/>
        <v/>
      </c>
      <c r="E3060" s="526"/>
      <c r="F3060" s="447"/>
      <c r="G3060" s="345"/>
      <c r="H3060" s="447"/>
      <c r="I3060" s="411"/>
      <c r="J3060" s="15" t="s">
        <v>589</v>
      </c>
      <c r="K3060" s="15" t="s">
        <v>589</v>
      </c>
      <c r="L3060" s="408" t="str">
        <f t="shared" si="213"/>
        <v/>
      </c>
      <c r="M3060" s="459" t="str">
        <f t="shared" si="215"/>
        <v/>
      </c>
      <c r="N3060" s="344"/>
      <c r="O3060" s="344"/>
      <c r="P3060" s="82"/>
    </row>
    <row r="3061" spans="3:16" ht="14.25" customHeight="1" x14ac:dyDescent="0.15">
      <c r="C3061" s="362">
        <f t="shared" si="216"/>
        <v>3000</v>
      </c>
      <c r="D3061" s="47" t="str">
        <f t="shared" si="214"/>
        <v/>
      </c>
      <c r="E3061" s="526"/>
      <c r="F3061" s="447"/>
      <c r="G3061" s="345"/>
      <c r="H3061" s="447"/>
      <c r="I3061" s="411"/>
      <c r="J3061" s="15" t="s">
        <v>589</v>
      </c>
      <c r="K3061" s="15" t="s">
        <v>589</v>
      </c>
      <c r="L3061" s="408" t="str">
        <f t="shared" si="213"/>
        <v/>
      </c>
      <c r="M3061" s="459" t="str">
        <f t="shared" si="215"/>
        <v/>
      </c>
      <c r="N3061" s="344"/>
      <c r="O3061" s="344"/>
      <c r="P3061" s="82"/>
    </row>
    <row r="3062" spans="3:16" x14ac:dyDescent="0.15"/>
  </sheetData>
  <sheetProtection algorithmName="SHA-512" hashValue="Pj74G3LTtZMfTLG9bgrrVyF0IKQxKHwh0D4m980GZ0GTa2c2/MSmhMlGN6ujP3rUucf/Uk8i0r58Cuud1TN1HA==" saltValue="zvTBW/d92pBuU2yswVKqbQ==" spinCount="100000" sheet="1" selectLockedCells="1"/>
  <mergeCells count="16">
    <mergeCell ref="C10:F12"/>
    <mergeCell ref="L6:L7"/>
    <mergeCell ref="N5:N7"/>
    <mergeCell ref="O5:O7"/>
    <mergeCell ref="C9:G9"/>
    <mergeCell ref="K6:K7"/>
    <mergeCell ref="C5:C7"/>
    <mergeCell ref="F5:F7"/>
    <mergeCell ref="G5:G7"/>
    <mergeCell ref="H5:H7"/>
    <mergeCell ref="D5:D7"/>
    <mergeCell ref="M6:M7"/>
    <mergeCell ref="I5:M5"/>
    <mergeCell ref="I6:I7"/>
    <mergeCell ref="E5:E7"/>
    <mergeCell ref="J6:J7"/>
  </mergeCells>
  <phoneticPr fontId="3"/>
  <conditionalFormatting sqref="M62:M3061">
    <cfRule type="expression" dxfId="45" priority="9" stopIfTrue="1">
      <formula>AND(D62="○",M62="")</formula>
    </cfRule>
  </conditionalFormatting>
  <conditionalFormatting sqref="N62:N3061">
    <cfRule type="expression" dxfId="44" priority="4" stopIfTrue="1">
      <formula>AND(D62="○",N62="",G62="教室")</formula>
    </cfRule>
    <cfRule type="expression" dxfId="43" priority="8" stopIfTrue="1">
      <formula>AND(D62="○",N62="",G62="事務室")</formula>
    </cfRule>
    <cfRule type="expression" dxfId="42" priority="12" stopIfTrue="1">
      <formula>AND(J62="",N62="○")</formula>
    </cfRule>
  </conditionalFormatting>
  <conditionalFormatting sqref="O62:O3061">
    <cfRule type="expression" dxfId="41" priority="1" stopIfTrue="1">
      <formula>AND(D62="○",O62="",G62="教室")</formula>
    </cfRule>
    <cfRule type="expression" dxfId="40" priority="2" stopIfTrue="1">
      <formula>AND(D62="○",O62="",G62="事務室")</formula>
    </cfRule>
    <cfRule type="expression" dxfId="39" priority="3" stopIfTrue="1">
      <formula>AND(K62="",O62="○")</formula>
    </cfRule>
    <cfRule type="expression" dxfId="38" priority="7" stopIfTrue="1">
      <formula>AND(K62="",#REF!="○")</formula>
    </cfRule>
  </conditionalFormatting>
  <dataValidations count="3">
    <dataValidation type="list" allowBlank="1" showInputMessage="1" showErrorMessage="1" sqref="N62:O3061" xr:uid="{00000000-0002-0000-0900-000000000000}">
      <formula1>$U$1:$W$1</formula1>
    </dataValidation>
    <dataValidation type="list" allowBlank="1" showInputMessage="1" showErrorMessage="1" sqref="I62:I3061" xr:uid="{00000000-0002-0000-0900-000001000000}">
      <formula1>$U$5:$AJ$5</formula1>
    </dataValidation>
    <dataValidation type="list" allowBlank="1" showInputMessage="1" showErrorMessage="1" sqref="G62:G3061" xr:uid="{00000000-0002-0000-0900-000002000000}">
      <formula1>$U$4:$AS$4</formula1>
    </dataValidation>
  </dataValidations>
  <printOptions horizontalCentered="1"/>
  <pageMargins left="0.39370078740157483" right="0.19685039370078741" top="0.59055118110236227" bottom="0.39370078740157483" header="0.39370078740157483" footer="0.19685039370078741"/>
  <pageSetup paperSize="9" scale="80" firstPageNumber="23" orientation="portrait" horizontalDpi="300" verticalDpi="300" r:id="rId1"/>
  <headerFooter alignWithMargins="0">
    <oddFooter>&amp;C&amp;P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L31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625" style="1" customWidth="1"/>
    <col min="6" max="6" width="13.625" customWidth="1"/>
    <col min="7" max="7" width="18.625" customWidth="1"/>
    <col min="8" max="11" width="7.625" customWidth="1"/>
    <col min="12" max="12" width="6.625" customWidth="1"/>
    <col min="13" max="15" width="9.125" customWidth="1"/>
    <col min="16" max="17" width="2.625" customWidth="1"/>
  </cols>
  <sheetData>
    <row r="1" spans="2:38" ht="13.5" hidden="1" customHeight="1" x14ac:dyDescent="0.15">
      <c r="B1" s="19"/>
      <c r="C1" s="1"/>
      <c r="D1" s="1"/>
      <c r="F1" s="1"/>
      <c r="G1" s="1"/>
      <c r="H1" s="1"/>
      <c r="I1" s="1"/>
      <c r="J1" s="1"/>
      <c r="K1" s="460">
        <f>IF($K$10=0,0,K11/$K$10)</f>
        <v>0</v>
      </c>
      <c r="L1" s="1"/>
      <c r="M1" s="460">
        <f>IF($K$10=0,0,M12/$K$10)</f>
        <v>0</v>
      </c>
      <c r="N1" s="460">
        <f>IF($K$10=0,0,N12/$K$10)</f>
        <v>0</v>
      </c>
      <c r="O1" s="460">
        <f>IF($K$10=0,0,O12/$K$10)</f>
        <v>0</v>
      </c>
      <c r="P1" s="1"/>
      <c r="Q1" s="1"/>
      <c r="R1" s="31" t="s">
        <v>85</v>
      </c>
      <c r="T1" s="1" t="s">
        <v>253</v>
      </c>
      <c r="U1" s="1" t="s">
        <v>254</v>
      </c>
      <c r="V1" s="1" t="s">
        <v>255</v>
      </c>
      <c r="W1" s="1" t="s">
        <v>590</v>
      </c>
      <c r="X1" s="1" t="s">
        <v>256</v>
      </c>
    </row>
    <row r="2" spans="2:38" x14ac:dyDescent="0.15">
      <c r="B2" s="1"/>
      <c r="C2" s="1"/>
      <c r="D2" s="1"/>
      <c r="F2" s="1"/>
      <c r="G2" s="1"/>
      <c r="H2" s="1"/>
      <c r="I2" s="1"/>
      <c r="J2" s="1"/>
      <c r="K2" s="1"/>
      <c r="L2" s="1"/>
      <c r="M2" s="1"/>
      <c r="N2" s="1"/>
      <c r="O2" s="1"/>
      <c r="P2" s="1"/>
      <c r="Q2" s="1"/>
      <c r="R2" s="1" t="s">
        <v>130</v>
      </c>
      <c r="S2" s="6">
        <f>点検表!$AT$4</f>
        <v>-25</v>
      </c>
      <c r="T2" s="82">
        <v>6600</v>
      </c>
      <c r="U2" s="82">
        <v>22000</v>
      </c>
      <c r="V2" s="82">
        <v>66000</v>
      </c>
      <c r="W2" s="1" t="s">
        <v>256</v>
      </c>
      <c r="X2" s="1"/>
    </row>
    <row r="3" spans="2:38" ht="13.5" customHeight="1" x14ac:dyDescent="0.15">
      <c r="B3" s="1"/>
      <c r="C3" s="1" t="s">
        <v>591</v>
      </c>
      <c r="D3" s="1"/>
      <c r="F3" s="1"/>
      <c r="G3" s="1"/>
      <c r="H3" s="1"/>
      <c r="I3" s="1"/>
      <c r="J3" s="1"/>
      <c r="K3" s="1"/>
      <c r="L3" s="1"/>
      <c r="M3" s="1"/>
      <c r="N3" s="1"/>
      <c r="O3" s="1"/>
      <c r="P3" s="1"/>
      <c r="Q3" s="1"/>
      <c r="T3" s="1" t="s">
        <v>592</v>
      </c>
      <c r="U3" s="1">
        <v>210</v>
      </c>
      <c r="V3" s="1">
        <v>420</v>
      </c>
      <c r="W3" s="1">
        <v>440</v>
      </c>
      <c r="X3" s="1" t="s">
        <v>256</v>
      </c>
    </row>
    <row r="4" spans="2:38" x14ac:dyDescent="0.15">
      <c r="C4" s="1"/>
      <c r="D4" s="1"/>
      <c r="E4"/>
      <c r="S4" s="1">
        <f t="shared" ref="S4:AL4" si="0">COUNTIF($E$13:$E$312,S5)</f>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15">
      <c r="B5" s="173"/>
      <c r="C5" s="914" t="s">
        <v>510</v>
      </c>
      <c r="D5" s="827" t="s">
        <v>702</v>
      </c>
      <c r="E5" s="916" t="s">
        <v>511</v>
      </c>
      <c r="F5" s="852" t="s">
        <v>593</v>
      </c>
      <c r="G5" s="912" t="s">
        <v>491</v>
      </c>
      <c r="H5" s="912" t="s">
        <v>252</v>
      </c>
      <c r="I5" s="762" t="s">
        <v>594</v>
      </c>
      <c r="J5" s="764"/>
      <c r="K5" s="827" t="s">
        <v>596</v>
      </c>
      <c r="L5" s="904" t="s">
        <v>451</v>
      </c>
      <c r="M5" s="872" t="s">
        <v>618</v>
      </c>
      <c r="N5" s="873"/>
      <c r="O5" s="874"/>
      <c r="P5" s="332"/>
      <c r="Q5" s="7"/>
      <c r="R5" s="6" t="str">
        <f ca="1">IF($K$10=0,"",OFFSET(S5,0,MATCH(MAX(S6:AL6),S6:AL6,0)-1,1,1))</f>
        <v/>
      </c>
      <c r="S5" s="1">
        <f>MIN($E$13:$E$312)</f>
        <v>0</v>
      </c>
      <c r="T5" s="1">
        <f>IF(ISERROR(SMALL($E$13:$E$312,SUM($S4:S4)+1)),0,SMALL($E$13:$E$312,SUM($S4:S4)+1))</f>
        <v>0</v>
      </c>
      <c r="U5" s="1">
        <f>IF(ISERROR(SMALL($E$13:$E$312,SUM($S4:T4)+1)),0,SMALL($E$13:$E$312,SUM($S4:T4)+1))</f>
        <v>0</v>
      </c>
      <c r="V5" s="1">
        <f>IF(ISERROR(SMALL($E$13:$E$312,SUM($S4:U4)+1)),0,SMALL($E$13:$E$312,SUM($S4:U4)+1))</f>
        <v>0</v>
      </c>
      <c r="W5" s="1">
        <f>IF(ISERROR(SMALL($E$13:$E$312,SUM($S4:V4)+1)),0,SMALL($E$13:$E$312,SUM($S4:V4)+1))</f>
        <v>0</v>
      </c>
      <c r="X5" s="1">
        <f>IF(ISERROR(SMALL($E$13:$E$312,SUM($S4:W4)+1)),0,SMALL($E$13:$E$312,SUM($S4:W4)+1))</f>
        <v>0</v>
      </c>
      <c r="Y5" s="1">
        <f>IF(ISERROR(SMALL($E$13:$E$312,SUM($S4:X4)+1)),0,SMALL($E$13:$E$312,SUM($S4:X4)+1))</f>
        <v>0</v>
      </c>
      <c r="Z5" s="1">
        <f>IF(ISERROR(SMALL($E$13:$E$312,SUM($S4:Y4)+1)),0,SMALL($E$13:$E$312,SUM($S4:Y4)+1))</f>
        <v>0</v>
      </c>
      <c r="AA5" s="1">
        <f>IF(ISERROR(SMALL($E$13:$E$312,SUM($S4:Z4)+1)),0,SMALL($E$13:$E$312,SUM($S4:Z4)+1))</f>
        <v>0</v>
      </c>
      <c r="AB5" s="1">
        <f>IF(ISERROR(SMALL($E$13:$E$312,SUM($S4:AA4)+1)),0,SMALL($E$13:$E$312,SUM($S4:AA4)+1))</f>
        <v>0</v>
      </c>
      <c r="AC5" s="1">
        <f>IF(ISERROR(SMALL($E$13:$E$312,SUM($S4:AB4)+1)),0,SMALL($E$13:$E$312,SUM($S4:AB4)+1))</f>
        <v>0</v>
      </c>
      <c r="AD5" s="1">
        <f>IF(ISERROR(SMALL($E$13:$E$312,SUM($S4:AC4)+1)),0,SMALL($E$13:$E$312,SUM($S4:AC4)+1))</f>
        <v>0</v>
      </c>
      <c r="AE5" s="1">
        <f>IF(ISERROR(SMALL($E$13:$E$312,SUM($S4:AD4)+1)),0,SMALL($E$13:$E$312,SUM($S4:AD4)+1))</f>
        <v>0</v>
      </c>
      <c r="AF5" s="1">
        <f>IF(ISERROR(SMALL($E$13:$E$312,SUM($S4:AE4)+1)),0,SMALL($E$13:$E$312,SUM($S4:AE4)+1))</f>
        <v>0</v>
      </c>
      <c r="AG5" s="1">
        <f>IF(ISERROR(SMALL($E$13:$E$312,SUM($S4:AF4)+1)),0,SMALL($E$13:$E$312,SUM($S4:AF4)+1))</f>
        <v>0</v>
      </c>
      <c r="AH5" s="1">
        <f>IF(ISERROR(SMALL($E$13:$E$312,SUM($S4:AG4)+1)),0,SMALL($E$13:$E$312,SUM($S4:AG4)+1))</f>
        <v>0</v>
      </c>
      <c r="AI5" s="1">
        <f>IF(ISERROR(SMALL($E$13:$E$312,SUM($S4:AH4)+1)),0,SMALL($E$13:$E$312,SUM($S4:AH4)+1))</f>
        <v>0</v>
      </c>
      <c r="AJ5" s="1">
        <f>IF(ISERROR(SMALL($E$13:$E$312,SUM($S4:AI4)+1)),0,SMALL($E$13:$E$312,SUM($S4:AI4)+1))</f>
        <v>0</v>
      </c>
      <c r="AK5" s="1">
        <f>IF(ISERROR(SMALL($E$13:$E$312,SUM($S4:AJ4)+1)),0,SMALL($E$13:$E$312,SUM($S4:AJ4)+1))</f>
        <v>0</v>
      </c>
      <c r="AL5" s="1">
        <f>IF(ISERROR(SMALL($E$13:$E$312,SUM($S4:AK4)+1)),0,SMALL($E$13:$E$312,SUM($S4:AK4)+1))</f>
        <v>0</v>
      </c>
    </row>
    <row r="6" spans="2:38" ht="15" customHeight="1" x14ac:dyDescent="0.15">
      <c r="B6" s="173"/>
      <c r="C6" s="897"/>
      <c r="D6" s="885"/>
      <c r="E6" s="885"/>
      <c r="F6" s="917"/>
      <c r="G6" s="905"/>
      <c r="H6" s="905"/>
      <c r="I6" s="909" t="s">
        <v>619</v>
      </c>
      <c r="J6" s="904" t="s">
        <v>595</v>
      </c>
      <c r="K6" s="885"/>
      <c r="L6" s="905"/>
      <c r="M6" s="852" t="s">
        <v>251</v>
      </c>
      <c r="N6" s="827" t="s">
        <v>597</v>
      </c>
      <c r="O6" s="907" t="s">
        <v>598</v>
      </c>
      <c r="P6" s="332"/>
      <c r="Q6" s="7"/>
      <c r="R6" s="1"/>
      <c r="S6" s="406">
        <f t="array" ref="S6">SUM(IF($E13:$E312=S5,$K13:$K312*$L13:$L312,0))</f>
        <v>0</v>
      </c>
      <c r="T6" s="406">
        <f t="array" ref="T6">SUM(IF($E13:$E312=T5,$K13:$K312*$L13:$L312,0))</f>
        <v>0</v>
      </c>
      <c r="U6" s="406">
        <f t="array" ref="U6">SUM(IF($E13:$E312=U5,$K13:$K312*$L13:$L312,0))</f>
        <v>0</v>
      </c>
      <c r="V6" s="406">
        <f t="array" ref="V6">SUM(IF($E13:$E312=V5,$K13:$K312*$L13:$L312,0))</f>
        <v>0</v>
      </c>
      <c r="W6" s="406">
        <f t="array" ref="W6">SUM(IF($E13:$E312=W5,$K13:$K312*$L13:$L312,0))</f>
        <v>0</v>
      </c>
      <c r="X6" s="406">
        <f t="array" ref="X6">SUM(IF($E13:$E312=X5,$K13:$K312*$L13:$L312,0))</f>
        <v>0</v>
      </c>
      <c r="Y6" s="406">
        <f t="array" ref="Y6">SUM(IF($E13:$E312=Y5,$K13:$K312*$L13:$L312,0))</f>
        <v>0</v>
      </c>
      <c r="Z6" s="406">
        <f t="array" ref="Z6">SUM(IF($E13:$E312=Z5,$K13:$K312*$L13:$L312,0))</f>
        <v>0</v>
      </c>
      <c r="AA6" s="406">
        <f t="array" ref="AA6">SUM(IF($E13:$E312=AA5,$K13:$K312*$L13:$L312,0))</f>
        <v>0</v>
      </c>
      <c r="AB6" s="406">
        <f t="array" ref="AB6">SUM(IF($E13:$E312=AB5,$K13:$K312*$L13:$L312,0))</f>
        <v>0</v>
      </c>
      <c r="AC6" s="406">
        <f t="array" ref="AC6">SUM(IF($E13:$E312=AC5,$K13:$K312*$L13:$L312,0))</f>
        <v>0</v>
      </c>
      <c r="AD6" s="406">
        <f t="array" ref="AD6">SUM(IF($E13:$E312=AD5,$K13:$K312*$L13:$L312,0))</f>
        <v>0</v>
      </c>
      <c r="AE6" s="406">
        <f t="array" ref="AE6">SUM(IF($E13:$E312=AE5,$K13:$K312*$L13:$L312,0))</f>
        <v>0</v>
      </c>
      <c r="AF6" s="406">
        <f t="array" ref="AF6">SUM(IF($E13:$E312=AF5,$K13:$K312*$L13:$L312,0))</f>
        <v>0</v>
      </c>
      <c r="AG6" s="406">
        <f t="array" ref="AG6">SUM(IF($E13:$E312=AG5,$K13:$K312*$L13:$L312,0))</f>
        <v>0</v>
      </c>
      <c r="AH6" s="406">
        <f t="array" ref="AH6">SUM(IF($E13:$E312=AH5,$K13:$K312*$L13:$L312,0))</f>
        <v>0</v>
      </c>
      <c r="AI6" s="406">
        <f t="array" ref="AI6">SUM(IF($E13:$E312=AI5,$K13:$K312*$L13:$L312,0))</f>
        <v>0</v>
      </c>
      <c r="AJ6" s="406">
        <f t="array" ref="AJ6">SUM(IF($E13:$E312=AJ5,$K13:$K312*$L13:$L312,0))</f>
        <v>0</v>
      </c>
      <c r="AK6" s="406">
        <f t="array" ref="AK6">SUM(IF($E13:$E312=AK5,$K13:$K312*$L13:$L312,0))</f>
        <v>0</v>
      </c>
      <c r="AL6" s="406">
        <f t="array" ref="AL6">SUM(IF($E13:$E312=AL5,$K13:$K312*$L13:$L312,0))</f>
        <v>0</v>
      </c>
    </row>
    <row r="7" spans="2:38" ht="48" customHeight="1" x14ac:dyDescent="0.15">
      <c r="B7" s="173"/>
      <c r="C7" s="915"/>
      <c r="D7" s="851"/>
      <c r="E7" s="915"/>
      <c r="F7" s="890"/>
      <c r="G7" s="913"/>
      <c r="H7" s="913"/>
      <c r="I7" s="910"/>
      <c r="J7" s="906"/>
      <c r="K7" s="851"/>
      <c r="L7" s="906"/>
      <c r="M7" s="853"/>
      <c r="N7" s="851"/>
      <c r="O7" s="911"/>
      <c r="P7" s="332"/>
      <c r="Q7" s="412"/>
    </row>
    <row r="8" spans="2:38" ht="2.1" customHeight="1" x14ac:dyDescent="0.15">
      <c r="B8" s="173"/>
      <c r="C8" s="327"/>
      <c r="D8" s="327"/>
      <c r="E8" s="327"/>
      <c r="F8" s="327"/>
      <c r="G8" s="172"/>
      <c r="H8" s="172"/>
      <c r="I8" s="172"/>
      <c r="J8" s="172"/>
      <c r="K8" s="13"/>
      <c r="L8" s="362"/>
      <c r="M8" s="13"/>
      <c r="N8" s="13"/>
      <c r="O8" s="13"/>
      <c r="P8" s="35"/>
      <c r="Q8" s="412"/>
    </row>
    <row r="9" spans="2:38" ht="15" customHeight="1" x14ac:dyDescent="0.15">
      <c r="B9" s="173"/>
      <c r="C9" s="893" t="s">
        <v>524</v>
      </c>
      <c r="D9" s="894"/>
      <c r="E9" s="894"/>
      <c r="F9" s="894"/>
      <c r="G9" s="895"/>
      <c r="H9" s="172" t="s">
        <v>454</v>
      </c>
      <c r="I9" s="172" t="s">
        <v>454</v>
      </c>
      <c r="J9" s="172" t="s">
        <v>454</v>
      </c>
      <c r="K9" s="327" t="s">
        <v>454</v>
      </c>
      <c r="L9" s="327" t="s">
        <v>454</v>
      </c>
      <c r="M9" s="429" t="str">
        <f>IF($K$10=0,"       －",M$10/$K$10)</f>
        <v xml:space="preserve">       －</v>
      </c>
      <c r="N9" s="429" t="str">
        <f>IF($K$10=0,"       －",N$10/$K$10)</f>
        <v xml:space="preserve">       －</v>
      </c>
      <c r="O9" s="429" t="str">
        <f>IF($K$10=0,"       －",O$10/$K$10)</f>
        <v xml:space="preserve">       －</v>
      </c>
      <c r="P9" s="349"/>
      <c r="Q9" s="349"/>
    </row>
    <row r="10" spans="2:38" ht="15" customHeight="1" x14ac:dyDescent="0.15">
      <c r="B10" s="173"/>
      <c r="C10" s="803" t="s">
        <v>526</v>
      </c>
      <c r="D10" s="804"/>
      <c r="E10" s="804"/>
      <c r="F10" s="805"/>
      <c r="G10" s="327" t="s">
        <v>343</v>
      </c>
      <c r="H10" s="172" t="s">
        <v>454</v>
      </c>
      <c r="I10" s="430" t="s">
        <v>454</v>
      </c>
      <c r="J10" s="430" t="s">
        <v>454</v>
      </c>
      <c r="K10" s="431">
        <f>SUMPRODUCT(K13:K312,L13:L312)</f>
        <v>0</v>
      </c>
      <c r="L10" s="413">
        <f>SUM(L13:L312)</f>
        <v>0</v>
      </c>
      <c r="M10" s="431">
        <f t="array" ref="M10">SUM(IF(M13:M312="○",$K13:$K312*$L13:$L312,0))</f>
        <v>0</v>
      </c>
      <c r="N10" s="431">
        <f t="array" ref="N10">SUM(IF(N13:N312="○",$K13:$K312*$L13:$L312,0))</f>
        <v>0</v>
      </c>
      <c r="O10" s="431">
        <f t="array" ref="O10">SUM(IF(O13:O312="○",$K13:$K312*$L13:$L312,0))</f>
        <v>0</v>
      </c>
      <c r="P10" s="400"/>
      <c r="Q10" s="400"/>
    </row>
    <row r="11" spans="2:38" ht="15" customHeight="1" x14ac:dyDescent="0.15">
      <c r="B11" s="173"/>
      <c r="C11" s="890"/>
      <c r="D11" s="891"/>
      <c r="E11" s="891"/>
      <c r="F11" s="892"/>
      <c r="G11" s="13" t="s">
        <v>705</v>
      </c>
      <c r="H11" s="172" t="s">
        <v>454</v>
      </c>
      <c r="I11" s="172" t="s">
        <v>454</v>
      </c>
      <c r="J11" s="172" t="s">
        <v>454</v>
      </c>
      <c r="K11" s="431">
        <f t="array" ref="K11">SUM(IF($D13:$D312="○",$K13:$K312*$L13:$L312,0))</f>
        <v>0</v>
      </c>
      <c r="L11" s="413">
        <f>SUMIF($D13:$D312,"○",L13:L312)</f>
        <v>0</v>
      </c>
      <c r="M11" s="327" t="s">
        <v>454</v>
      </c>
      <c r="N11" s="327" t="s">
        <v>454</v>
      </c>
      <c r="O11" s="327" t="s">
        <v>454</v>
      </c>
      <c r="P11" s="349"/>
      <c r="Q11" s="349"/>
    </row>
    <row r="12" spans="2:38" ht="15" customHeight="1" x14ac:dyDescent="0.15">
      <c r="B12" s="173"/>
      <c r="C12" s="893"/>
      <c r="D12" s="894"/>
      <c r="E12" s="894"/>
      <c r="F12" s="895"/>
      <c r="G12" s="13" t="s">
        <v>710</v>
      </c>
      <c r="H12" s="172" t="s">
        <v>454</v>
      </c>
      <c r="I12" s="172" t="s">
        <v>454</v>
      </c>
      <c r="J12" s="172" t="s">
        <v>454</v>
      </c>
      <c r="K12" s="172" t="s">
        <v>454</v>
      </c>
      <c r="L12" s="172" t="s">
        <v>454</v>
      </c>
      <c r="M12" s="431">
        <f t="array" ref="M12">SUM(IF(($D13:$D312="○")*(M13:M312=""),$K13:$K312*$L13:$L312,0))</f>
        <v>0</v>
      </c>
      <c r="N12" s="431">
        <f t="array" ref="N12">SUM(IF(($D13:$D312="○")*(M13:M312="")*(N13:N312=""),$K13:$K312*$L13:$L312,0))</f>
        <v>0</v>
      </c>
      <c r="O12" s="431">
        <f t="array" ref="O12">SUM(IF(($D13:$D312="○")*(M13:M312="")*(N13:N312="")*(O13:O312=""),$K13:$K312*$L13:$L312,0))</f>
        <v>0</v>
      </c>
      <c r="P12" s="349"/>
      <c r="Q12" s="349"/>
    </row>
    <row r="13" spans="2:38" ht="13.5" customHeight="1" x14ac:dyDescent="0.15">
      <c r="B13" s="173"/>
      <c r="C13" s="354">
        <v>1</v>
      </c>
      <c r="D13" s="47" t="str">
        <f t="shared" ref="D13:D76" si="1">IF(E13="","",IF(E13&lt;=$S$2,"○",""))</f>
        <v/>
      </c>
      <c r="E13" s="393"/>
      <c r="F13" s="450"/>
      <c r="G13" s="447"/>
      <c r="H13" s="447"/>
      <c r="I13" s="452"/>
      <c r="J13" s="452"/>
      <c r="K13" s="415"/>
      <c r="L13" s="414"/>
      <c r="M13" s="356"/>
      <c r="N13" s="356"/>
      <c r="O13" s="356"/>
      <c r="P13" s="360"/>
      <c r="Q13" s="3"/>
    </row>
    <row r="14" spans="2:38" ht="13.5" customHeight="1" x14ac:dyDescent="0.15">
      <c r="B14" s="173"/>
      <c r="C14" s="362">
        <f>C13+1</f>
        <v>2</v>
      </c>
      <c r="D14" s="47" t="str">
        <f t="shared" si="1"/>
        <v/>
      </c>
      <c r="E14" s="355"/>
      <c r="F14" s="450"/>
      <c r="G14" s="447"/>
      <c r="H14" s="447"/>
      <c r="I14" s="453"/>
      <c r="J14" s="453"/>
      <c r="K14" s="20"/>
      <c r="L14" s="414"/>
      <c r="M14" s="344"/>
      <c r="N14" s="344"/>
      <c r="O14" s="344"/>
      <c r="P14" s="360"/>
      <c r="Q14" s="3"/>
    </row>
    <row r="15" spans="2:38" ht="13.5" customHeight="1" x14ac:dyDescent="0.15">
      <c r="B15" s="173"/>
      <c r="C15" s="362">
        <f>C14+1</f>
        <v>3</v>
      </c>
      <c r="D15" s="47" t="str">
        <f t="shared" si="1"/>
        <v/>
      </c>
      <c r="E15" s="355"/>
      <c r="F15" s="450"/>
      <c r="G15" s="446"/>
      <c r="H15" s="446"/>
      <c r="I15" s="452"/>
      <c r="J15" s="452"/>
      <c r="K15" s="415"/>
      <c r="L15" s="414"/>
      <c r="M15" s="344"/>
      <c r="N15" s="344"/>
      <c r="O15" s="344"/>
      <c r="P15" s="360"/>
      <c r="Q15" s="3"/>
    </row>
    <row r="16" spans="2:38" ht="13.5" customHeight="1" x14ac:dyDescent="0.15">
      <c r="B16" s="173"/>
      <c r="C16" s="362">
        <f t="shared" ref="C16:C79" si="2">C15+1</f>
        <v>4</v>
      </c>
      <c r="D16" s="47" t="str">
        <f t="shared" si="1"/>
        <v/>
      </c>
      <c r="E16" s="355"/>
      <c r="F16" s="451"/>
      <c r="G16" s="447"/>
      <c r="H16" s="447"/>
      <c r="I16" s="453"/>
      <c r="J16" s="453"/>
      <c r="K16" s="20"/>
      <c r="L16" s="414"/>
      <c r="M16" s="344"/>
      <c r="N16" s="344"/>
      <c r="O16" s="344"/>
      <c r="P16" s="360"/>
      <c r="Q16" s="3"/>
    </row>
    <row r="17" spans="2:20" ht="13.5" customHeight="1" x14ac:dyDescent="0.15">
      <c r="B17" s="173"/>
      <c r="C17" s="362">
        <f t="shared" si="2"/>
        <v>5</v>
      </c>
      <c r="D17" s="47" t="str">
        <f t="shared" si="1"/>
        <v/>
      </c>
      <c r="E17" s="355"/>
      <c r="F17" s="451"/>
      <c r="G17" s="447"/>
      <c r="H17" s="447"/>
      <c r="I17" s="453"/>
      <c r="J17" s="453"/>
      <c r="K17" s="20"/>
      <c r="L17" s="414"/>
      <c r="M17" s="344"/>
      <c r="N17" s="344"/>
      <c r="O17" s="344"/>
      <c r="P17" s="360"/>
      <c r="Q17" s="3"/>
    </row>
    <row r="18" spans="2:20" ht="13.5" customHeight="1" x14ac:dyDescent="0.15">
      <c r="B18" s="173"/>
      <c r="C18" s="362">
        <f t="shared" si="2"/>
        <v>6</v>
      </c>
      <c r="D18" s="47" t="str">
        <f t="shared" si="1"/>
        <v/>
      </c>
      <c r="E18" s="355"/>
      <c r="F18" s="451"/>
      <c r="G18" s="447"/>
      <c r="H18" s="447"/>
      <c r="I18" s="453"/>
      <c r="J18" s="453"/>
      <c r="K18" s="20"/>
      <c r="L18" s="414"/>
      <c r="M18" s="344"/>
      <c r="N18" s="344"/>
      <c r="O18" s="344"/>
      <c r="P18" s="360"/>
      <c r="Q18" s="3"/>
    </row>
    <row r="19" spans="2:20" ht="13.5" customHeight="1" x14ac:dyDescent="0.15">
      <c r="B19" s="173"/>
      <c r="C19" s="362">
        <f t="shared" si="2"/>
        <v>7</v>
      </c>
      <c r="D19" s="47" t="str">
        <f t="shared" si="1"/>
        <v/>
      </c>
      <c r="E19" s="355"/>
      <c r="F19" s="451"/>
      <c r="G19" s="447"/>
      <c r="H19" s="447"/>
      <c r="I19" s="453"/>
      <c r="J19" s="453"/>
      <c r="K19" s="20"/>
      <c r="L19" s="414"/>
      <c r="M19" s="344"/>
      <c r="N19" s="344"/>
      <c r="O19" s="344"/>
      <c r="P19" s="360"/>
      <c r="Q19" s="3"/>
    </row>
    <row r="20" spans="2:20" ht="13.5" customHeight="1" x14ac:dyDescent="0.15">
      <c r="B20" s="173"/>
      <c r="C20" s="362">
        <f t="shared" si="2"/>
        <v>8</v>
      </c>
      <c r="D20" s="47" t="str">
        <f t="shared" si="1"/>
        <v/>
      </c>
      <c r="E20" s="355"/>
      <c r="F20" s="451"/>
      <c r="G20" s="447"/>
      <c r="H20" s="447"/>
      <c r="I20" s="453"/>
      <c r="J20" s="453"/>
      <c r="K20" s="20"/>
      <c r="L20" s="414"/>
      <c r="M20" s="344"/>
      <c r="N20" s="344"/>
      <c r="O20" s="344"/>
      <c r="P20" s="360"/>
      <c r="Q20" s="3"/>
      <c r="R20" s="29"/>
    </row>
    <row r="21" spans="2:20" ht="13.5" customHeight="1" x14ac:dyDescent="0.15">
      <c r="B21" s="173"/>
      <c r="C21" s="362">
        <f t="shared" si="2"/>
        <v>9</v>
      </c>
      <c r="D21" s="47" t="str">
        <f t="shared" si="1"/>
        <v/>
      </c>
      <c r="E21" s="355"/>
      <c r="F21" s="451"/>
      <c r="G21" s="447"/>
      <c r="H21" s="447"/>
      <c r="I21" s="453"/>
      <c r="J21" s="453"/>
      <c r="K21" s="20"/>
      <c r="L21" s="414"/>
      <c r="M21" s="344"/>
      <c r="N21" s="344"/>
      <c r="O21" s="344"/>
      <c r="P21" s="360"/>
      <c r="Q21" s="3"/>
      <c r="R21" s="29"/>
      <c r="S21" s="70"/>
      <c r="T21" s="417"/>
    </row>
    <row r="22" spans="2:20" ht="13.5" customHeight="1" x14ac:dyDescent="0.15">
      <c r="B22" s="173"/>
      <c r="C22" s="362">
        <f t="shared" si="2"/>
        <v>10</v>
      </c>
      <c r="D22" s="47" t="str">
        <f t="shared" si="1"/>
        <v/>
      </c>
      <c r="E22" s="355"/>
      <c r="F22" s="451"/>
      <c r="G22" s="447"/>
      <c r="H22" s="447"/>
      <c r="I22" s="453"/>
      <c r="J22" s="453"/>
      <c r="K22" s="20"/>
      <c r="L22" s="414"/>
      <c r="M22" s="344"/>
      <c r="N22" s="344"/>
      <c r="O22" s="344"/>
      <c r="P22" s="360"/>
      <c r="Q22" s="3"/>
      <c r="R22" s="29"/>
      <c r="S22" s="70"/>
      <c r="T22" s="417"/>
    </row>
    <row r="23" spans="2:20" ht="13.5" customHeight="1" x14ac:dyDescent="0.15">
      <c r="B23" s="173"/>
      <c r="C23" s="362">
        <f t="shared" si="2"/>
        <v>11</v>
      </c>
      <c r="D23" s="47" t="str">
        <f t="shared" si="1"/>
        <v/>
      </c>
      <c r="E23" s="355"/>
      <c r="F23" s="451"/>
      <c r="G23" s="447"/>
      <c r="H23" s="447"/>
      <c r="I23" s="453"/>
      <c r="J23" s="453"/>
      <c r="K23" s="20"/>
      <c r="L23" s="414"/>
      <c r="M23" s="344"/>
      <c r="N23" s="344"/>
      <c r="O23" s="344"/>
      <c r="P23" s="360"/>
      <c r="Q23" s="3"/>
      <c r="R23" s="29"/>
      <c r="S23" s="70"/>
      <c r="T23" s="417"/>
    </row>
    <row r="24" spans="2:20" ht="13.5" customHeight="1" x14ac:dyDescent="0.15">
      <c r="B24" s="173"/>
      <c r="C24" s="362">
        <f t="shared" si="2"/>
        <v>12</v>
      </c>
      <c r="D24" s="47" t="str">
        <f t="shared" si="1"/>
        <v/>
      </c>
      <c r="E24" s="355"/>
      <c r="F24" s="451"/>
      <c r="G24" s="447"/>
      <c r="H24" s="447"/>
      <c r="I24" s="453"/>
      <c r="J24" s="453"/>
      <c r="K24" s="20"/>
      <c r="L24" s="414"/>
      <c r="M24" s="344"/>
      <c r="N24" s="344"/>
      <c r="O24" s="344"/>
      <c r="P24" s="360"/>
      <c r="Q24" s="3"/>
      <c r="R24" s="29"/>
      <c r="S24" s="70"/>
      <c r="T24" s="417"/>
    </row>
    <row r="25" spans="2:20" ht="13.5" customHeight="1" x14ac:dyDescent="0.15">
      <c r="B25" s="173"/>
      <c r="C25" s="362">
        <f t="shared" si="2"/>
        <v>13</v>
      </c>
      <c r="D25" s="47" t="str">
        <f t="shared" si="1"/>
        <v/>
      </c>
      <c r="E25" s="355"/>
      <c r="F25" s="451"/>
      <c r="G25" s="447"/>
      <c r="H25" s="447"/>
      <c r="I25" s="453"/>
      <c r="J25" s="453"/>
      <c r="K25" s="20"/>
      <c r="L25" s="414"/>
      <c r="M25" s="344"/>
      <c r="N25" s="344"/>
      <c r="O25" s="344"/>
      <c r="P25" s="360"/>
      <c r="Q25" s="3"/>
    </row>
    <row r="26" spans="2:20" ht="13.5" customHeight="1" x14ac:dyDescent="0.15">
      <c r="B26" s="173"/>
      <c r="C26" s="362">
        <f t="shared" si="2"/>
        <v>14</v>
      </c>
      <c r="D26" s="47" t="str">
        <f t="shared" si="1"/>
        <v/>
      </c>
      <c r="E26" s="355"/>
      <c r="F26" s="451"/>
      <c r="G26" s="447"/>
      <c r="H26" s="447"/>
      <c r="I26" s="453"/>
      <c r="J26" s="453"/>
      <c r="K26" s="20"/>
      <c r="L26" s="414"/>
      <c r="M26" s="344"/>
      <c r="N26" s="344"/>
      <c r="O26" s="344"/>
      <c r="P26" s="360"/>
      <c r="Q26" s="3"/>
    </row>
    <row r="27" spans="2:20" ht="13.5" customHeight="1" x14ac:dyDescent="0.15">
      <c r="B27" s="173"/>
      <c r="C27" s="362">
        <f t="shared" si="2"/>
        <v>15</v>
      </c>
      <c r="D27" s="47" t="str">
        <f t="shared" si="1"/>
        <v/>
      </c>
      <c r="E27" s="355"/>
      <c r="F27" s="451"/>
      <c r="G27" s="447"/>
      <c r="H27" s="447"/>
      <c r="I27" s="453"/>
      <c r="J27" s="453"/>
      <c r="K27" s="20"/>
      <c r="L27" s="414"/>
      <c r="M27" s="344"/>
      <c r="N27" s="344"/>
      <c r="O27" s="344"/>
      <c r="P27" s="360"/>
      <c r="Q27" s="3"/>
    </row>
    <row r="28" spans="2:20" ht="13.5" customHeight="1" x14ac:dyDescent="0.15">
      <c r="B28" s="173"/>
      <c r="C28" s="362">
        <f t="shared" si="2"/>
        <v>16</v>
      </c>
      <c r="D28" s="47" t="str">
        <f t="shared" si="1"/>
        <v/>
      </c>
      <c r="E28" s="355"/>
      <c r="F28" s="451"/>
      <c r="G28" s="447"/>
      <c r="H28" s="447"/>
      <c r="I28" s="453"/>
      <c r="J28" s="453"/>
      <c r="K28" s="20"/>
      <c r="L28" s="414"/>
      <c r="M28" s="344"/>
      <c r="N28" s="344"/>
      <c r="O28" s="344"/>
      <c r="P28" s="360"/>
      <c r="Q28" s="3"/>
    </row>
    <row r="29" spans="2:20" ht="13.5" customHeight="1" x14ac:dyDescent="0.15">
      <c r="B29" s="173"/>
      <c r="C29" s="362">
        <f t="shared" si="2"/>
        <v>17</v>
      </c>
      <c r="D29" s="47" t="str">
        <f t="shared" si="1"/>
        <v/>
      </c>
      <c r="E29" s="355"/>
      <c r="F29" s="451"/>
      <c r="G29" s="447"/>
      <c r="H29" s="447"/>
      <c r="I29" s="453"/>
      <c r="J29" s="453"/>
      <c r="K29" s="20"/>
      <c r="L29" s="414"/>
      <c r="M29" s="344"/>
      <c r="N29" s="344"/>
      <c r="O29" s="344"/>
      <c r="P29" s="360"/>
      <c r="Q29" s="3"/>
    </row>
    <row r="30" spans="2:20" ht="13.5" customHeight="1" x14ac:dyDescent="0.15">
      <c r="B30" s="173"/>
      <c r="C30" s="362">
        <f t="shared" si="2"/>
        <v>18</v>
      </c>
      <c r="D30" s="47" t="str">
        <f t="shared" si="1"/>
        <v/>
      </c>
      <c r="E30" s="355"/>
      <c r="F30" s="451"/>
      <c r="G30" s="447"/>
      <c r="H30" s="447"/>
      <c r="I30" s="453"/>
      <c r="J30" s="453"/>
      <c r="K30" s="20"/>
      <c r="L30" s="414"/>
      <c r="M30" s="344"/>
      <c r="N30" s="344"/>
      <c r="O30" s="344"/>
      <c r="P30" s="360"/>
      <c r="Q30" s="3"/>
    </row>
    <row r="31" spans="2:20" ht="13.5" customHeight="1" x14ac:dyDescent="0.15">
      <c r="B31" s="173"/>
      <c r="C31" s="362">
        <f t="shared" si="2"/>
        <v>19</v>
      </c>
      <c r="D31" s="47" t="str">
        <f t="shared" si="1"/>
        <v/>
      </c>
      <c r="E31" s="355"/>
      <c r="F31" s="451"/>
      <c r="G31" s="447"/>
      <c r="H31" s="447"/>
      <c r="I31" s="453"/>
      <c r="J31" s="453"/>
      <c r="K31" s="20"/>
      <c r="L31" s="414"/>
      <c r="M31" s="344"/>
      <c r="N31" s="344"/>
      <c r="O31" s="344"/>
      <c r="P31" s="360"/>
      <c r="Q31" s="3"/>
    </row>
    <row r="32" spans="2:20" ht="13.5" customHeight="1" x14ac:dyDescent="0.15">
      <c r="B32" s="173"/>
      <c r="C32" s="362">
        <f t="shared" si="2"/>
        <v>20</v>
      </c>
      <c r="D32" s="47" t="str">
        <f t="shared" si="1"/>
        <v/>
      </c>
      <c r="E32" s="355"/>
      <c r="F32" s="451"/>
      <c r="G32" s="447"/>
      <c r="H32" s="447"/>
      <c r="I32" s="453"/>
      <c r="J32" s="453"/>
      <c r="K32" s="20"/>
      <c r="L32" s="414"/>
      <c r="M32" s="344"/>
      <c r="N32" s="344"/>
      <c r="O32" s="344"/>
      <c r="P32" s="360"/>
      <c r="Q32" s="3"/>
    </row>
    <row r="33" spans="2:20" ht="13.5" customHeight="1" x14ac:dyDescent="0.15">
      <c r="B33" s="173"/>
      <c r="C33" s="362">
        <f t="shared" si="2"/>
        <v>21</v>
      </c>
      <c r="D33" s="47" t="str">
        <f t="shared" si="1"/>
        <v/>
      </c>
      <c r="E33" s="355"/>
      <c r="F33" s="451"/>
      <c r="G33" s="447"/>
      <c r="H33" s="447"/>
      <c r="I33" s="453"/>
      <c r="J33" s="453"/>
      <c r="K33" s="20"/>
      <c r="L33" s="414"/>
      <c r="M33" s="344"/>
      <c r="N33" s="344"/>
      <c r="O33" s="344"/>
      <c r="P33" s="360"/>
      <c r="Q33" s="3"/>
    </row>
    <row r="34" spans="2:20" ht="13.5" customHeight="1" x14ac:dyDescent="0.15">
      <c r="B34" s="173"/>
      <c r="C34" s="362">
        <f t="shared" si="2"/>
        <v>22</v>
      </c>
      <c r="D34" s="47" t="str">
        <f t="shared" si="1"/>
        <v/>
      </c>
      <c r="E34" s="355"/>
      <c r="F34" s="451"/>
      <c r="G34" s="447"/>
      <c r="H34" s="447"/>
      <c r="I34" s="453"/>
      <c r="J34" s="453"/>
      <c r="K34" s="20"/>
      <c r="L34" s="414"/>
      <c r="M34" s="344"/>
      <c r="N34" s="344"/>
      <c r="O34" s="344"/>
      <c r="P34" s="360"/>
      <c r="Q34" s="3"/>
    </row>
    <row r="35" spans="2:20" ht="13.5" customHeight="1" x14ac:dyDescent="0.15">
      <c r="B35" s="173"/>
      <c r="C35" s="362">
        <f t="shared" si="2"/>
        <v>23</v>
      </c>
      <c r="D35" s="47" t="str">
        <f t="shared" si="1"/>
        <v/>
      </c>
      <c r="E35" s="355"/>
      <c r="F35" s="451"/>
      <c r="G35" s="447"/>
      <c r="H35" s="447"/>
      <c r="I35" s="453"/>
      <c r="J35" s="453"/>
      <c r="K35" s="20"/>
      <c r="L35" s="414"/>
      <c r="M35" s="344"/>
      <c r="N35" s="344"/>
      <c r="O35" s="344"/>
      <c r="P35" s="360"/>
      <c r="Q35" s="3"/>
    </row>
    <row r="36" spans="2:20" ht="13.5" customHeight="1" x14ac:dyDescent="0.15">
      <c r="B36" s="173"/>
      <c r="C36" s="362">
        <f t="shared" si="2"/>
        <v>24</v>
      </c>
      <c r="D36" s="47" t="str">
        <f t="shared" si="1"/>
        <v/>
      </c>
      <c r="E36" s="355"/>
      <c r="F36" s="451"/>
      <c r="G36" s="447"/>
      <c r="H36" s="447"/>
      <c r="I36" s="453"/>
      <c r="J36" s="453"/>
      <c r="K36" s="20"/>
      <c r="L36" s="414"/>
      <c r="M36" s="344"/>
      <c r="N36" s="344"/>
      <c r="O36" s="344"/>
      <c r="P36" s="360"/>
      <c r="Q36" s="3"/>
    </row>
    <row r="37" spans="2:20" ht="13.5" customHeight="1" x14ac:dyDescent="0.15">
      <c r="B37" s="173"/>
      <c r="C37" s="362">
        <f t="shared" si="2"/>
        <v>25</v>
      </c>
      <c r="D37" s="47" t="str">
        <f t="shared" si="1"/>
        <v/>
      </c>
      <c r="E37" s="355"/>
      <c r="F37" s="451"/>
      <c r="G37" s="447"/>
      <c r="H37" s="447"/>
      <c r="I37" s="453"/>
      <c r="J37" s="453"/>
      <c r="K37" s="20"/>
      <c r="L37" s="414"/>
      <c r="M37" s="344"/>
      <c r="N37" s="344"/>
      <c r="O37" s="344"/>
      <c r="P37" s="360"/>
      <c r="Q37" s="3"/>
    </row>
    <row r="38" spans="2:20" ht="13.5" customHeight="1" x14ac:dyDescent="0.15">
      <c r="B38" s="173"/>
      <c r="C38" s="362">
        <f t="shared" si="2"/>
        <v>26</v>
      </c>
      <c r="D38" s="47" t="str">
        <f t="shared" si="1"/>
        <v/>
      </c>
      <c r="E38" s="355"/>
      <c r="F38" s="451"/>
      <c r="G38" s="447"/>
      <c r="H38" s="447"/>
      <c r="I38" s="453"/>
      <c r="J38" s="453"/>
      <c r="K38" s="20"/>
      <c r="L38" s="414"/>
      <c r="M38" s="344"/>
      <c r="N38" s="344"/>
      <c r="O38" s="344"/>
      <c r="P38" s="360"/>
      <c r="Q38" s="3"/>
    </row>
    <row r="39" spans="2:20" ht="13.5" customHeight="1" x14ac:dyDescent="0.15">
      <c r="B39" s="173"/>
      <c r="C39" s="362">
        <f t="shared" si="2"/>
        <v>27</v>
      </c>
      <c r="D39" s="47" t="str">
        <f t="shared" si="1"/>
        <v/>
      </c>
      <c r="E39" s="355"/>
      <c r="F39" s="451"/>
      <c r="G39" s="447"/>
      <c r="H39" s="447"/>
      <c r="I39" s="453"/>
      <c r="J39" s="453"/>
      <c r="K39" s="20"/>
      <c r="L39" s="414"/>
      <c r="M39" s="344"/>
      <c r="N39" s="344"/>
      <c r="O39" s="344"/>
      <c r="P39" s="360"/>
      <c r="Q39" s="3"/>
    </row>
    <row r="40" spans="2:20" ht="13.5" customHeight="1" x14ac:dyDescent="0.15">
      <c r="B40" s="173"/>
      <c r="C40" s="362">
        <f t="shared" si="2"/>
        <v>28</v>
      </c>
      <c r="D40" s="47" t="str">
        <f t="shared" si="1"/>
        <v/>
      </c>
      <c r="E40" s="355"/>
      <c r="F40" s="451"/>
      <c r="G40" s="447"/>
      <c r="H40" s="447"/>
      <c r="I40" s="453"/>
      <c r="J40" s="453"/>
      <c r="K40" s="20"/>
      <c r="L40" s="414"/>
      <c r="M40" s="344"/>
      <c r="N40" s="344"/>
      <c r="O40" s="344"/>
      <c r="P40" s="360"/>
      <c r="Q40" s="3"/>
      <c r="R40" s="29"/>
    </row>
    <row r="41" spans="2:20" ht="13.5" customHeight="1" x14ac:dyDescent="0.15">
      <c r="B41" s="173"/>
      <c r="C41" s="362">
        <f t="shared" si="2"/>
        <v>29</v>
      </c>
      <c r="D41" s="47" t="str">
        <f t="shared" si="1"/>
        <v/>
      </c>
      <c r="E41" s="355"/>
      <c r="F41" s="451"/>
      <c r="G41" s="447"/>
      <c r="H41" s="447"/>
      <c r="I41" s="453"/>
      <c r="J41" s="453"/>
      <c r="K41" s="20"/>
      <c r="L41" s="414"/>
      <c r="M41" s="344"/>
      <c r="N41" s="344"/>
      <c r="O41" s="344"/>
      <c r="P41" s="360"/>
      <c r="Q41" s="3"/>
      <c r="R41" s="29"/>
      <c r="S41" s="70"/>
      <c r="T41" s="417"/>
    </row>
    <row r="42" spans="2:20" ht="13.5" customHeight="1" x14ac:dyDescent="0.15">
      <c r="B42" s="173"/>
      <c r="C42" s="362">
        <f t="shared" si="2"/>
        <v>30</v>
      </c>
      <c r="D42" s="47" t="str">
        <f t="shared" si="1"/>
        <v/>
      </c>
      <c r="E42" s="355"/>
      <c r="F42" s="451"/>
      <c r="G42" s="447"/>
      <c r="H42" s="447"/>
      <c r="I42" s="453"/>
      <c r="J42" s="453"/>
      <c r="K42" s="20"/>
      <c r="L42" s="414"/>
      <c r="M42" s="344"/>
      <c r="N42" s="344"/>
      <c r="O42" s="344"/>
      <c r="P42" s="360"/>
      <c r="Q42" s="3"/>
    </row>
    <row r="43" spans="2:20" ht="13.5" customHeight="1" x14ac:dyDescent="0.15">
      <c r="B43" s="173"/>
      <c r="C43" s="362">
        <f t="shared" si="2"/>
        <v>31</v>
      </c>
      <c r="D43" s="47" t="str">
        <f t="shared" si="1"/>
        <v/>
      </c>
      <c r="E43" s="355"/>
      <c r="F43" s="451"/>
      <c r="G43" s="447"/>
      <c r="H43" s="447"/>
      <c r="I43" s="453"/>
      <c r="J43" s="453"/>
      <c r="K43" s="20"/>
      <c r="L43" s="414"/>
      <c r="M43" s="344"/>
      <c r="N43" s="344"/>
      <c r="O43" s="344"/>
      <c r="P43" s="360"/>
      <c r="Q43" s="3"/>
    </row>
    <row r="44" spans="2:20" ht="13.5" customHeight="1" x14ac:dyDescent="0.15">
      <c r="B44" s="173"/>
      <c r="C44" s="362">
        <f t="shared" si="2"/>
        <v>32</v>
      </c>
      <c r="D44" s="47" t="str">
        <f t="shared" si="1"/>
        <v/>
      </c>
      <c r="E44" s="355"/>
      <c r="F44" s="450"/>
      <c r="G44" s="446"/>
      <c r="H44" s="446"/>
      <c r="I44" s="452"/>
      <c r="J44" s="452"/>
      <c r="K44" s="415"/>
      <c r="L44" s="416"/>
      <c r="M44" s="344"/>
      <c r="N44" s="344"/>
      <c r="O44" s="344"/>
      <c r="P44" s="360"/>
      <c r="Q44" s="3"/>
    </row>
    <row r="45" spans="2:20" ht="13.5" customHeight="1" x14ac:dyDescent="0.15">
      <c r="B45" s="173"/>
      <c r="C45" s="362">
        <f t="shared" si="2"/>
        <v>33</v>
      </c>
      <c r="D45" s="47" t="str">
        <f t="shared" si="1"/>
        <v/>
      </c>
      <c r="E45" s="355"/>
      <c r="F45" s="451"/>
      <c r="G45" s="447"/>
      <c r="H45" s="447"/>
      <c r="I45" s="453"/>
      <c r="J45" s="453"/>
      <c r="K45" s="20"/>
      <c r="L45" s="414"/>
      <c r="M45" s="344"/>
      <c r="N45" s="344"/>
      <c r="O45" s="344"/>
      <c r="P45" s="360"/>
      <c r="Q45" s="3"/>
    </row>
    <row r="46" spans="2:20" ht="13.5" customHeight="1" x14ac:dyDescent="0.15">
      <c r="B46" s="173"/>
      <c r="C46" s="362">
        <f t="shared" si="2"/>
        <v>34</v>
      </c>
      <c r="D46" s="47" t="str">
        <f t="shared" si="1"/>
        <v/>
      </c>
      <c r="E46" s="355"/>
      <c r="F46" s="451"/>
      <c r="G46" s="447"/>
      <c r="H46" s="447"/>
      <c r="I46" s="453"/>
      <c r="J46" s="453"/>
      <c r="K46" s="20"/>
      <c r="L46" s="414"/>
      <c r="M46" s="344"/>
      <c r="N46" s="344"/>
      <c r="O46" s="344"/>
      <c r="P46" s="360"/>
      <c r="Q46" s="3"/>
    </row>
    <row r="47" spans="2:20" ht="13.5" customHeight="1" x14ac:dyDescent="0.15">
      <c r="B47" s="173"/>
      <c r="C47" s="362">
        <f t="shared" si="2"/>
        <v>35</v>
      </c>
      <c r="D47" s="47" t="str">
        <f t="shared" si="1"/>
        <v/>
      </c>
      <c r="E47" s="355"/>
      <c r="F47" s="451"/>
      <c r="G47" s="447"/>
      <c r="H47" s="447"/>
      <c r="I47" s="453"/>
      <c r="J47" s="453"/>
      <c r="K47" s="20"/>
      <c r="L47" s="414"/>
      <c r="M47" s="344"/>
      <c r="N47" s="344"/>
      <c r="O47" s="344"/>
      <c r="P47" s="360"/>
      <c r="Q47" s="3"/>
    </row>
    <row r="48" spans="2:20" ht="13.5" customHeight="1" x14ac:dyDescent="0.15">
      <c r="B48" s="173"/>
      <c r="C48" s="362">
        <f t="shared" si="2"/>
        <v>36</v>
      </c>
      <c r="D48" s="47" t="str">
        <f t="shared" si="1"/>
        <v/>
      </c>
      <c r="E48" s="355"/>
      <c r="F48" s="451"/>
      <c r="G48" s="447"/>
      <c r="H48" s="447"/>
      <c r="I48" s="453"/>
      <c r="J48" s="453"/>
      <c r="K48" s="20"/>
      <c r="L48" s="414"/>
      <c r="M48" s="344"/>
      <c r="N48" s="344"/>
      <c r="O48" s="344"/>
      <c r="P48" s="360"/>
      <c r="Q48" s="3"/>
    </row>
    <row r="49" spans="2:20" ht="13.5" customHeight="1" x14ac:dyDescent="0.15">
      <c r="B49" s="173"/>
      <c r="C49" s="362">
        <f t="shared" si="2"/>
        <v>37</v>
      </c>
      <c r="D49" s="47" t="str">
        <f t="shared" si="1"/>
        <v/>
      </c>
      <c r="E49" s="355"/>
      <c r="F49" s="451"/>
      <c r="G49" s="447"/>
      <c r="H49" s="447"/>
      <c r="I49" s="453"/>
      <c r="J49" s="453"/>
      <c r="K49" s="20"/>
      <c r="L49" s="414"/>
      <c r="M49" s="344"/>
      <c r="N49" s="344"/>
      <c r="O49" s="344"/>
      <c r="P49" s="360"/>
      <c r="Q49" s="3"/>
    </row>
    <row r="50" spans="2:20" ht="13.5" customHeight="1" x14ac:dyDescent="0.15">
      <c r="B50" s="173"/>
      <c r="C50" s="362">
        <f t="shared" si="2"/>
        <v>38</v>
      </c>
      <c r="D50" s="47" t="str">
        <f t="shared" si="1"/>
        <v/>
      </c>
      <c r="E50" s="355"/>
      <c r="F50" s="451"/>
      <c r="G50" s="447"/>
      <c r="H50" s="447"/>
      <c r="I50" s="453"/>
      <c r="J50" s="453"/>
      <c r="K50" s="20"/>
      <c r="L50" s="414"/>
      <c r="M50" s="344"/>
      <c r="N50" s="344"/>
      <c r="O50" s="344"/>
      <c r="P50" s="360"/>
      <c r="Q50" s="3"/>
      <c r="R50" s="29"/>
    </row>
    <row r="51" spans="2:20" ht="13.5" customHeight="1" x14ac:dyDescent="0.15">
      <c r="B51" s="173"/>
      <c r="C51" s="362">
        <f t="shared" si="2"/>
        <v>39</v>
      </c>
      <c r="D51" s="47" t="str">
        <f t="shared" si="1"/>
        <v/>
      </c>
      <c r="E51" s="355"/>
      <c r="F51" s="451"/>
      <c r="G51" s="447"/>
      <c r="H51" s="447"/>
      <c r="I51" s="453"/>
      <c r="J51" s="453"/>
      <c r="K51" s="20"/>
      <c r="L51" s="414"/>
      <c r="M51" s="344"/>
      <c r="N51" s="344"/>
      <c r="O51" s="344"/>
      <c r="P51" s="360"/>
      <c r="Q51" s="3"/>
      <c r="R51" s="29"/>
      <c r="S51" s="70"/>
      <c r="T51" s="417"/>
    </row>
    <row r="52" spans="2:20" ht="13.5" customHeight="1" x14ac:dyDescent="0.15">
      <c r="B52" s="173"/>
      <c r="C52" s="362">
        <f t="shared" si="2"/>
        <v>40</v>
      </c>
      <c r="D52" s="47" t="str">
        <f t="shared" si="1"/>
        <v/>
      </c>
      <c r="E52" s="355"/>
      <c r="F52" s="451"/>
      <c r="G52" s="447"/>
      <c r="H52" s="447"/>
      <c r="I52" s="453"/>
      <c r="J52" s="453"/>
      <c r="K52" s="20"/>
      <c r="L52" s="414"/>
      <c r="M52" s="344"/>
      <c r="N52" s="344"/>
      <c r="O52" s="344"/>
      <c r="P52" s="360"/>
      <c r="Q52" s="3"/>
      <c r="R52" s="29"/>
      <c r="S52" s="70"/>
      <c r="T52" s="417"/>
    </row>
    <row r="53" spans="2:20" ht="13.5" customHeight="1" x14ac:dyDescent="0.15">
      <c r="B53" s="173"/>
      <c r="C53" s="362">
        <f t="shared" si="2"/>
        <v>41</v>
      </c>
      <c r="D53" s="47" t="str">
        <f t="shared" si="1"/>
        <v/>
      </c>
      <c r="E53" s="355"/>
      <c r="F53" s="451"/>
      <c r="G53" s="447"/>
      <c r="H53" s="447"/>
      <c r="I53" s="453"/>
      <c r="J53" s="453"/>
      <c r="K53" s="20"/>
      <c r="L53" s="414"/>
      <c r="M53" s="344"/>
      <c r="N53" s="344"/>
      <c r="O53" s="344"/>
      <c r="P53" s="360"/>
      <c r="Q53" s="3"/>
      <c r="R53" s="29"/>
      <c r="S53" s="70"/>
      <c r="T53" s="417"/>
    </row>
    <row r="54" spans="2:20" ht="13.5" customHeight="1" x14ac:dyDescent="0.15">
      <c r="B54" s="173"/>
      <c r="C54" s="362">
        <f t="shared" si="2"/>
        <v>42</v>
      </c>
      <c r="D54" s="47" t="str">
        <f t="shared" si="1"/>
        <v/>
      </c>
      <c r="E54" s="355"/>
      <c r="F54" s="451"/>
      <c r="G54" s="447"/>
      <c r="H54" s="447"/>
      <c r="I54" s="453"/>
      <c r="J54" s="453"/>
      <c r="K54" s="20"/>
      <c r="L54" s="414"/>
      <c r="M54" s="344"/>
      <c r="N54" s="344"/>
      <c r="O54" s="344"/>
      <c r="P54" s="360"/>
      <c r="Q54" s="3"/>
      <c r="R54" s="29"/>
      <c r="S54" s="70"/>
      <c r="T54" s="417"/>
    </row>
    <row r="55" spans="2:20" ht="13.5" customHeight="1" x14ac:dyDescent="0.15">
      <c r="B55" s="173"/>
      <c r="C55" s="362">
        <f t="shared" si="2"/>
        <v>43</v>
      </c>
      <c r="D55" s="47" t="str">
        <f t="shared" si="1"/>
        <v/>
      </c>
      <c r="E55" s="355"/>
      <c r="F55" s="451"/>
      <c r="G55" s="447"/>
      <c r="H55" s="447"/>
      <c r="I55" s="453"/>
      <c r="J55" s="453"/>
      <c r="K55" s="20"/>
      <c r="L55" s="414"/>
      <c r="M55" s="344"/>
      <c r="N55" s="344"/>
      <c r="O55" s="344"/>
      <c r="P55" s="360"/>
      <c r="Q55" s="3"/>
    </row>
    <row r="56" spans="2:20" ht="13.5" customHeight="1" x14ac:dyDescent="0.15">
      <c r="B56" s="173"/>
      <c r="C56" s="362">
        <f t="shared" si="2"/>
        <v>44</v>
      </c>
      <c r="D56" s="47" t="str">
        <f t="shared" si="1"/>
        <v/>
      </c>
      <c r="E56" s="355"/>
      <c r="F56" s="451"/>
      <c r="G56" s="447"/>
      <c r="H56" s="447"/>
      <c r="I56" s="453"/>
      <c r="J56" s="453"/>
      <c r="K56" s="20"/>
      <c r="L56" s="414"/>
      <c r="M56" s="344"/>
      <c r="N56" s="344"/>
      <c r="O56" s="344"/>
      <c r="P56" s="360"/>
      <c r="Q56" s="3"/>
    </row>
    <row r="57" spans="2:20" ht="13.5" customHeight="1" x14ac:dyDescent="0.15">
      <c r="B57" s="173"/>
      <c r="C57" s="362">
        <f t="shared" si="2"/>
        <v>45</v>
      </c>
      <c r="D57" s="47" t="str">
        <f t="shared" si="1"/>
        <v/>
      </c>
      <c r="E57" s="355"/>
      <c r="F57" s="451"/>
      <c r="G57" s="447"/>
      <c r="H57" s="447"/>
      <c r="I57" s="453"/>
      <c r="J57" s="453"/>
      <c r="K57" s="20"/>
      <c r="L57" s="414"/>
      <c r="M57" s="344"/>
      <c r="N57" s="344"/>
      <c r="O57" s="344"/>
      <c r="P57" s="360"/>
      <c r="Q57" s="3"/>
    </row>
    <row r="58" spans="2:20" ht="13.5" customHeight="1" x14ac:dyDescent="0.15">
      <c r="B58" s="173"/>
      <c r="C58" s="362">
        <f t="shared" si="2"/>
        <v>46</v>
      </c>
      <c r="D58" s="47" t="str">
        <f t="shared" si="1"/>
        <v/>
      </c>
      <c r="E58" s="355"/>
      <c r="F58" s="451"/>
      <c r="G58" s="447"/>
      <c r="H58" s="447"/>
      <c r="I58" s="453"/>
      <c r="J58" s="453"/>
      <c r="K58" s="20"/>
      <c r="L58" s="414"/>
      <c r="M58" s="344"/>
      <c r="N58" s="344"/>
      <c r="O58" s="344"/>
      <c r="P58" s="360"/>
      <c r="Q58" s="3"/>
    </row>
    <row r="59" spans="2:20" ht="13.5" customHeight="1" x14ac:dyDescent="0.15">
      <c r="B59" s="173"/>
      <c r="C59" s="362">
        <f t="shared" si="2"/>
        <v>47</v>
      </c>
      <c r="D59" s="47" t="str">
        <f t="shared" si="1"/>
        <v/>
      </c>
      <c r="E59" s="355"/>
      <c r="F59" s="451"/>
      <c r="G59" s="447"/>
      <c r="H59" s="447"/>
      <c r="I59" s="453"/>
      <c r="J59" s="453"/>
      <c r="K59" s="20"/>
      <c r="L59" s="414"/>
      <c r="M59" s="344"/>
      <c r="N59" s="344"/>
      <c r="O59" s="344"/>
      <c r="P59" s="360"/>
      <c r="Q59" s="3"/>
    </row>
    <row r="60" spans="2:20" ht="13.5" customHeight="1" x14ac:dyDescent="0.15">
      <c r="B60" s="173"/>
      <c r="C60" s="362">
        <f t="shared" si="2"/>
        <v>48</v>
      </c>
      <c r="D60" s="47" t="str">
        <f t="shared" si="1"/>
        <v/>
      </c>
      <c r="E60" s="355"/>
      <c r="F60" s="451"/>
      <c r="G60" s="447"/>
      <c r="H60" s="447"/>
      <c r="I60" s="453"/>
      <c r="J60" s="453"/>
      <c r="K60" s="20"/>
      <c r="L60" s="414"/>
      <c r="M60" s="344"/>
      <c r="N60" s="344"/>
      <c r="O60" s="344"/>
      <c r="P60" s="360"/>
      <c r="Q60" s="3"/>
    </row>
    <row r="61" spans="2:20" ht="13.5" customHeight="1" x14ac:dyDescent="0.15">
      <c r="B61" s="173"/>
      <c r="C61" s="362">
        <f t="shared" si="2"/>
        <v>49</v>
      </c>
      <c r="D61" s="47" t="str">
        <f t="shared" si="1"/>
        <v/>
      </c>
      <c r="E61" s="355"/>
      <c r="F61" s="451"/>
      <c r="G61" s="447"/>
      <c r="H61" s="447"/>
      <c r="I61" s="453"/>
      <c r="J61" s="453"/>
      <c r="K61" s="20"/>
      <c r="L61" s="414"/>
      <c r="M61" s="344"/>
      <c r="N61" s="344"/>
      <c r="O61" s="344"/>
      <c r="P61" s="360"/>
      <c r="Q61" s="3"/>
    </row>
    <row r="62" spans="2:20" ht="13.5" customHeight="1" x14ac:dyDescent="0.15">
      <c r="B62" s="173"/>
      <c r="C62" s="362">
        <f t="shared" si="2"/>
        <v>50</v>
      </c>
      <c r="D62" s="47" t="str">
        <f t="shared" si="1"/>
        <v/>
      </c>
      <c r="E62" s="355"/>
      <c r="F62" s="451"/>
      <c r="G62" s="447"/>
      <c r="H62" s="447"/>
      <c r="I62" s="453"/>
      <c r="J62" s="453"/>
      <c r="K62" s="20"/>
      <c r="L62" s="414"/>
      <c r="M62" s="344"/>
      <c r="N62" s="344"/>
      <c r="O62" s="344"/>
      <c r="P62" s="360"/>
      <c r="Q62" s="3"/>
    </row>
    <row r="63" spans="2:20" ht="13.5" customHeight="1" x14ac:dyDescent="0.15">
      <c r="B63" s="173"/>
      <c r="C63" s="362">
        <f t="shared" si="2"/>
        <v>51</v>
      </c>
      <c r="D63" s="47" t="str">
        <f t="shared" si="1"/>
        <v/>
      </c>
      <c r="E63" s="355"/>
      <c r="F63" s="451"/>
      <c r="G63" s="447"/>
      <c r="H63" s="447"/>
      <c r="I63" s="453"/>
      <c r="J63" s="453"/>
      <c r="K63" s="20"/>
      <c r="L63" s="414"/>
      <c r="M63" s="344"/>
      <c r="N63" s="344"/>
      <c r="O63" s="344"/>
      <c r="P63" s="360"/>
      <c r="Q63" s="3"/>
    </row>
    <row r="64" spans="2:20" ht="13.5" customHeight="1" x14ac:dyDescent="0.15">
      <c r="B64" s="173"/>
      <c r="C64" s="362">
        <f t="shared" si="2"/>
        <v>52</v>
      </c>
      <c r="D64" s="47" t="str">
        <f t="shared" si="1"/>
        <v/>
      </c>
      <c r="E64" s="355"/>
      <c r="F64" s="451"/>
      <c r="G64" s="447"/>
      <c r="H64" s="447"/>
      <c r="I64" s="453"/>
      <c r="J64" s="453"/>
      <c r="K64" s="20"/>
      <c r="L64" s="414"/>
      <c r="M64" s="344"/>
      <c r="N64" s="344"/>
      <c r="O64" s="344"/>
      <c r="P64" s="360"/>
      <c r="Q64" s="3"/>
    </row>
    <row r="65" spans="2:17" ht="13.5" customHeight="1" x14ac:dyDescent="0.15">
      <c r="B65" s="173"/>
      <c r="C65" s="362">
        <f t="shared" si="2"/>
        <v>53</v>
      </c>
      <c r="D65" s="47" t="str">
        <f t="shared" si="1"/>
        <v/>
      </c>
      <c r="E65" s="355"/>
      <c r="F65" s="451"/>
      <c r="G65" s="447"/>
      <c r="H65" s="447"/>
      <c r="I65" s="453"/>
      <c r="J65" s="453"/>
      <c r="K65" s="20"/>
      <c r="L65" s="414"/>
      <c r="M65" s="344"/>
      <c r="N65" s="344"/>
      <c r="O65" s="344"/>
      <c r="P65" s="360"/>
      <c r="Q65" s="3"/>
    </row>
    <row r="66" spans="2:17" ht="13.5" customHeight="1" x14ac:dyDescent="0.15">
      <c r="B66" s="173"/>
      <c r="C66" s="362">
        <f t="shared" si="2"/>
        <v>54</v>
      </c>
      <c r="D66" s="47" t="str">
        <f t="shared" si="1"/>
        <v/>
      </c>
      <c r="E66" s="355"/>
      <c r="F66" s="451"/>
      <c r="G66" s="447"/>
      <c r="H66" s="447"/>
      <c r="I66" s="453"/>
      <c r="J66" s="453"/>
      <c r="K66" s="20"/>
      <c r="L66" s="414"/>
      <c r="M66" s="344"/>
      <c r="N66" s="344"/>
      <c r="O66" s="344"/>
      <c r="P66" s="360"/>
      <c r="Q66" s="3"/>
    </row>
    <row r="67" spans="2:17" ht="13.5" customHeight="1" x14ac:dyDescent="0.15">
      <c r="B67" s="173"/>
      <c r="C67" s="362">
        <f t="shared" si="2"/>
        <v>55</v>
      </c>
      <c r="D67" s="47" t="str">
        <f t="shared" si="1"/>
        <v/>
      </c>
      <c r="E67" s="355"/>
      <c r="F67" s="451"/>
      <c r="G67" s="447"/>
      <c r="H67" s="447"/>
      <c r="I67" s="453"/>
      <c r="J67" s="453"/>
      <c r="K67" s="20"/>
      <c r="L67" s="414"/>
      <c r="M67" s="344"/>
      <c r="N67" s="344"/>
      <c r="O67" s="344"/>
      <c r="P67" s="360"/>
      <c r="Q67" s="3"/>
    </row>
    <row r="68" spans="2:17" ht="13.5" customHeight="1" x14ac:dyDescent="0.15">
      <c r="B68" s="173"/>
      <c r="C68" s="362">
        <f t="shared" si="2"/>
        <v>56</v>
      </c>
      <c r="D68" s="47" t="str">
        <f t="shared" si="1"/>
        <v/>
      </c>
      <c r="E68" s="355"/>
      <c r="F68" s="451"/>
      <c r="G68" s="447"/>
      <c r="H68" s="447"/>
      <c r="I68" s="453"/>
      <c r="J68" s="453"/>
      <c r="K68" s="20"/>
      <c r="L68" s="414"/>
      <c r="M68" s="344"/>
      <c r="N68" s="344"/>
      <c r="O68" s="344"/>
      <c r="P68" s="360"/>
      <c r="Q68" s="3"/>
    </row>
    <row r="69" spans="2:17" ht="13.5" customHeight="1" x14ac:dyDescent="0.15">
      <c r="B69" s="173"/>
      <c r="C69" s="362">
        <f t="shared" si="2"/>
        <v>57</v>
      </c>
      <c r="D69" s="47" t="str">
        <f t="shared" si="1"/>
        <v/>
      </c>
      <c r="E69" s="355"/>
      <c r="F69" s="451"/>
      <c r="G69" s="447"/>
      <c r="H69" s="447"/>
      <c r="I69" s="453"/>
      <c r="J69" s="453"/>
      <c r="K69" s="20"/>
      <c r="L69" s="414"/>
      <c r="M69" s="344"/>
      <c r="N69" s="344"/>
      <c r="O69" s="344"/>
      <c r="P69" s="360"/>
      <c r="Q69" s="3"/>
    </row>
    <row r="70" spans="2:17" ht="13.5" customHeight="1" x14ac:dyDescent="0.15">
      <c r="B70" s="173"/>
      <c r="C70" s="362">
        <f t="shared" si="2"/>
        <v>58</v>
      </c>
      <c r="D70" s="47" t="str">
        <f t="shared" si="1"/>
        <v/>
      </c>
      <c r="E70" s="355"/>
      <c r="F70" s="451"/>
      <c r="G70" s="447"/>
      <c r="H70" s="447"/>
      <c r="I70" s="453"/>
      <c r="J70" s="453"/>
      <c r="K70" s="20"/>
      <c r="L70" s="414"/>
      <c r="M70" s="344"/>
      <c r="N70" s="344"/>
      <c r="O70" s="344"/>
      <c r="P70" s="360"/>
      <c r="Q70" s="3"/>
    </row>
    <row r="71" spans="2:17" ht="13.5" customHeight="1" x14ac:dyDescent="0.15">
      <c r="B71" s="173"/>
      <c r="C71" s="362">
        <f t="shared" si="2"/>
        <v>59</v>
      </c>
      <c r="D71" s="47" t="str">
        <f t="shared" si="1"/>
        <v/>
      </c>
      <c r="E71" s="355"/>
      <c r="F71" s="451"/>
      <c r="G71" s="447"/>
      <c r="H71" s="447"/>
      <c r="I71" s="453"/>
      <c r="J71" s="453"/>
      <c r="K71" s="20"/>
      <c r="L71" s="414"/>
      <c r="M71" s="344"/>
      <c r="N71" s="344"/>
      <c r="O71" s="344"/>
      <c r="P71" s="360"/>
      <c r="Q71" s="3"/>
    </row>
    <row r="72" spans="2:17" ht="13.5" customHeight="1" x14ac:dyDescent="0.15">
      <c r="B72" s="173"/>
      <c r="C72" s="362">
        <f t="shared" si="2"/>
        <v>60</v>
      </c>
      <c r="D72" s="47" t="str">
        <f t="shared" si="1"/>
        <v/>
      </c>
      <c r="E72" s="355"/>
      <c r="F72" s="451"/>
      <c r="G72" s="447"/>
      <c r="H72" s="447"/>
      <c r="I72" s="453"/>
      <c r="J72" s="453"/>
      <c r="K72" s="20"/>
      <c r="L72" s="414"/>
      <c r="M72" s="344"/>
      <c r="N72" s="344"/>
      <c r="O72" s="344"/>
      <c r="P72" s="360"/>
      <c r="Q72" s="3"/>
    </row>
    <row r="73" spans="2:17" ht="13.5" customHeight="1" x14ac:dyDescent="0.15">
      <c r="B73" s="173"/>
      <c r="C73" s="362">
        <f t="shared" si="2"/>
        <v>61</v>
      </c>
      <c r="D73" s="47" t="str">
        <f t="shared" si="1"/>
        <v/>
      </c>
      <c r="E73" s="355"/>
      <c r="F73" s="451"/>
      <c r="G73" s="447"/>
      <c r="H73" s="447"/>
      <c r="I73" s="453"/>
      <c r="J73" s="453"/>
      <c r="K73" s="20"/>
      <c r="L73" s="414"/>
      <c r="M73" s="344"/>
      <c r="N73" s="344"/>
      <c r="O73" s="344"/>
      <c r="P73" s="360"/>
      <c r="Q73" s="3"/>
    </row>
    <row r="74" spans="2:17" ht="13.5" customHeight="1" x14ac:dyDescent="0.15">
      <c r="B74" s="173"/>
      <c r="C74" s="362">
        <f t="shared" si="2"/>
        <v>62</v>
      </c>
      <c r="D74" s="47" t="str">
        <f t="shared" si="1"/>
        <v/>
      </c>
      <c r="E74" s="355"/>
      <c r="F74" s="451"/>
      <c r="G74" s="447"/>
      <c r="H74" s="447"/>
      <c r="I74" s="453"/>
      <c r="J74" s="453"/>
      <c r="K74" s="20"/>
      <c r="L74" s="414"/>
      <c r="M74" s="344"/>
      <c r="N74" s="344"/>
      <c r="O74" s="344"/>
      <c r="P74" s="360"/>
      <c r="Q74" s="3"/>
    </row>
    <row r="75" spans="2:17" ht="13.5" customHeight="1" x14ac:dyDescent="0.15">
      <c r="B75" s="173"/>
      <c r="C75" s="362">
        <f t="shared" si="2"/>
        <v>63</v>
      </c>
      <c r="D75" s="47" t="str">
        <f t="shared" si="1"/>
        <v/>
      </c>
      <c r="E75" s="355"/>
      <c r="F75" s="451"/>
      <c r="G75" s="447"/>
      <c r="H75" s="447"/>
      <c r="I75" s="453"/>
      <c r="J75" s="453"/>
      <c r="K75" s="20"/>
      <c r="L75" s="414"/>
      <c r="M75" s="344"/>
      <c r="N75" s="344"/>
      <c r="O75" s="344"/>
      <c r="P75" s="360"/>
      <c r="Q75" s="3"/>
    </row>
    <row r="76" spans="2:17" ht="13.5" customHeight="1" x14ac:dyDescent="0.15">
      <c r="B76" s="173"/>
      <c r="C76" s="362">
        <f t="shared" si="2"/>
        <v>64</v>
      </c>
      <c r="D76" s="47" t="str">
        <f t="shared" si="1"/>
        <v/>
      </c>
      <c r="E76" s="355"/>
      <c r="F76" s="451"/>
      <c r="G76" s="447"/>
      <c r="H76" s="447"/>
      <c r="I76" s="453"/>
      <c r="J76" s="453"/>
      <c r="K76" s="20"/>
      <c r="L76" s="414"/>
      <c r="M76" s="344"/>
      <c r="N76" s="344"/>
      <c r="O76" s="344"/>
      <c r="P76" s="360"/>
      <c r="Q76" s="3"/>
    </row>
    <row r="77" spans="2:17" ht="13.5" customHeight="1" x14ac:dyDescent="0.15">
      <c r="B77" s="173"/>
      <c r="C77" s="362">
        <f t="shared" si="2"/>
        <v>65</v>
      </c>
      <c r="D77" s="47" t="str">
        <f t="shared" ref="D77:D140" si="3">IF(E77="","",IF(E77&lt;=$S$2,"○",""))</f>
        <v/>
      </c>
      <c r="E77" s="355"/>
      <c r="F77" s="451"/>
      <c r="G77" s="447"/>
      <c r="H77" s="447"/>
      <c r="I77" s="453"/>
      <c r="J77" s="453"/>
      <c r="K77" s="20"/>
      <c r="L77" s="414"/>
      <c r="M77" s="344"/>
      <c r="N77" s="344"/>
      <c r="O77" s="344"/>
      <c r="P77" s="360"/>
      <c r="Q77" s="3"/>
    </row>
    <row r="78" spans="2:17" ht="13.5" customHeight="1" x14ac:dyDescent="0.15">
      <c r="B78" s="173"/>
      <c r="C78" s="362">
        <f t="shared" si="2"/>
        <v>66</v>
      </c>
      <c r="D78" s="47" t="str">
        <f t="shared" si="3"/>
        <v/>
      </c>
      <c r="E78" s="355"/>
      <c r="F78" s="451"/>
      <c r="G78" s="447"/>
      <c r="H78" s="447"/>
      <c r="I78" s="453"/>
      <c r="J78" s="453"/>
      <c r="K78" s="20"/>
      <c r="L78" s="414"/>
      <c r="M78" s="344"/>
      <c r="N78" s="344"/>
      <c r="O78" s="344"/>
      <c r="P78" s="360"/>
      <c r="Q78" s="3"/>
    </row>
    <row r="79" spans="2:17" ht="13.5" customHeight="1" x14ac:dyDescent="0.15">
      <c r="B79" s="173"/>
      <c r="C79" s="362">
        <f t="shared" si="2"/>
        <v>67</v>
      </c>
      <c r="D79" s="47" t="str">
        <f t="shared" si="3"/>
        <v/>
      </c>
      <c r="E79" s="355"/>
      <c r="F79" s="451"/>
      <c r="G79" s="447"/>
      <c r="H79" s="447"/>
      <c r="I79" s="453"/>
      <c r="J79" s="453"/>
      <c r="K79" s="20"/>
      <c r="L79" s="414"/>
      <c r="M79" s="344"/>
      <c r="N79" s="344"/>
      <c r="O79" s="344"/>
      <c r="P79" s="360"/>
      <c r="Q79" s="3"/>
    </row>
    <row r="80" spans="2:17" ht="13.5" customHeight="1" x14ac:dyDescent="0.15">
      <c r="B80" s="173"/>
      <c r="C80" s="362">
        <f t="shared" ref="C80:C143" si="4">C79+1</f>
        <v>68</v>
      </c>
      <c r="D80" s="47" t="str">
        <f t="shared" si="3"/>
        <v/>
      </c>
      <c r="E80" s="355"/>
      <c r="F80" s="451"/>
      <c r="G80" s="447"/>
      <c r="H80" s="447"/>
      <c r="I80" s="453"/>
      <c r="J80" s="453"/>
      <c r="K80" s="20"/>
      <c r="L80" s="414"/>
      <c r="M80" s="344"/>
      <c r="N80" s="344"/>
      <c r="O80" s="344"/>
      <c r="P80" s="360"/>
      <c r="Q80" s="3"/>
    </row>
    <row r="81" spans="2:17" ht="13.5" customHeight="1" x14ac:dyDescent="0.15">
      <c r="B81" s="173"/>
      <c r="C81" s="362">
        <f t="shared" si="4"/>
        <v>69</v>
      </c>
      <c r="D81" s="47" t="str">
        <f t="shared" si="3"/>
        <v/>
      </c>
      <c r="E81" s="355"/>
      <c r="F81" s="451"/>
      <c r="G81" s="447"/>
      <c r="H81" s="447"/>
      <c r="I81" s="453"/>
      <c r="J81" s="453"/>
      <c r="K81" s="20"/>
      <c r="L81" s="414"/>
      <c r="M81" s="344"/>
      <c r="N81" s="344"/>
      <c r="O81" s="344"/>
      <c r="P81" s="360"/>
      <c r="Q81" s="3"/>
    </row>
    <row r="82" spans="2:17" ht="13.5" customHeight="1" x14ac:dyDescent="0.15">
      <c r="B82" s="173"/>
      <c r="C82" s="362">
        <f t="shared" si="4"/>
        <v>70</v>
      </c>
      <c r="D82" s="47" t="str">
        <f t="shared" si="3"/>
        <v/>
      </c>
      <c r="E82" s="355"/>
      <c r="F82" s="451"/>
      <c r="G82" s="447"/>
      <c r="H82" s="447"/>
      <c r="I82" s="453"/>
      <c r="J82" s="453"/>
      <c r="K82" s="20"/>
      <c r="L82" s="414"/>
      <c r="M82" s="344"/>
      <c r="N82" s="344"/>
      <c r="O82" s="344"/>
      <c r="P82" s="360"/>
      <c r="Q82" s="3"/>
    </row>
    <row r="83" spans="2:17" ht="13.5" customHeight="1" x14ac:dyDescent="0.15">
      <c r="B83" s="173"/>
      <c r="C83" s="362">
        <f t="shared" si="4"/>
        <v>71</v>
      </c>
      <c r="D83" s="47" t="str">
        <f t="shared" si="3"/>
        <v/>
      </c>
      <c r="E83" s="355"/>
      <c r="F83" s="451"/>
      <c r="G83" s="447"/>
      <c r="H83" s="447"/>
      <c r="I83" s="453"/>
      <c r="J83" s="453"/>
      <c r="K83" s="20"/>
      <c r="L83" s="414"/>
      <c r="M83" s="344"/>
      <c r="N83" s="344"/>
      <c r="O83" s="344"/>
      <c r="P83" s="360"/>
      <c r="Q83" s="3"/>
    </row>
    <row r="84" spans="2:17" ht="13.5" customHeight="1" x14ac:dyDescent="0.15">
      <c r="B84" s="173"/>
      <c r="C84" s="362">
        <f t="shared" si="4"/>
        <v>72</v>
      </c>
      <c r="D84" s="47" t="str">
        <f t="shared" si="3"/>
        <v/>
      </c>
      <c r="E84" s="355"/>
      <c r="F84" s="451"/>
      <c r="G84" s="447"/>
      <c r="H84" s="447"/>
      <c r="I84" s="453"/>
      <c r="J84" s="453"/>
      <c r="K84" s="20"/>
      <c r="L84" s="414"/>
      <c r="M84" s="344"/>
      <c r="N84" s="344"/>
      <c r="O84" s="344"/>
      <c r="P84" s="360"/>
      <c r="Q84" s="3"/>
    </row>
    <row r="85" spans="2:17" ht="13.5" customHeight="1" x14ac:dyDescent="0.15">
      <c r="B85" s="173"/>
      <c r="C85" s="362">
        <f t="shared" si="4"/>
        <v>73</v>
      </c>
      <c r="D85" s="47" t="str">
        <f t="shared" si="3"/>
        <v/>
      </c>
      <c r="E85" s="355"/>
      <c r="F85" s="451"/>
      <c r="G85" s="447"/>
      <c r="H85" s="447"/>
      <c r="I85" s="453"/>
      <c r="J85" s="453"/>
      <c r="K85" s="20"/>
      <c r="L85" s="414"/>
      <c r="M85" s="344"/>
      <c r="N85" s="344"/>
      <c r="O85" s="344"/>
      <c r="P85" s="360"/>
      <c r="Q85" s="3"/>
    </row>
    <row r="86" spans="2:17" ht="13.5" customHeight="1" x14ac:dyDescent="0.15">
      <c r="B86" s="173"/>
      <c r="C86" s="362">
        <f t="shared" si="4"/>
        <v>74</v>
      </c>
      <c r="D86" s="47" t="str">
        <f t="shared" si="3"/>
        <v/>
      </c>
      <c r="E86" s="355"/>
      <c r="F86" s="451"/>
      <c r="G86" s="447"/>
      <c r="H86" s="447"/>
      <c r="I86" s="453"/>
      <c r="J86" s="453"/>
      <c r="K86" s="20"/>
      <c r="L86" s="414"/>
      <c r="M86" s="344"/>
      <c r="N86" s="344"/>
      <c r="O86" s="344"/>
      <c r="P86" s="360"/>
      <c r="Q86" s="3"/>
    </row>
    <row r="87" spans="2:17" ht="13.5" customHeight="1" x14ac:dyDescent="0.15">
      <c r="B87" s="173"/>
      <c r="C87" s="362">
        <f t="shared" si="4"/>
        <v>75</v>
      </c>
      <c r="D87" s="47" t="str">
        <f t="shared" si="3"/>
        <v/>
      </c>
      <c r="E87" s="355"/>
      <c r="F87" s="451"/>
      <c r="G87" s="447"/>
      <c r="H87" s="447"/>
      <c r="I87" s="453"/>
      <c r="J87" s="453"/>
      <c r="K87" s="20"/>
      <c r="L87" s="414"/>
      <c r="M87" s="344"/>
      <c r="N87" s="344"/>
      <c r="O87" s="344"/>
      <c r="P87" s="360"/>
      <c r="Q87" s="3"/>
    </row>
    <row r="88" spans="2:17" ht="13.5" customHeight="1" x14ac:dyDescent="0.15">
      <c r="B88" s="173"/>
      <c r="C88" s="362">
        <f t="shared" si="4"/>
        <v>76</v>
      </c>
      <c r="D88" s="47" t="str">
        <f t="shared" si="3"/>
        <v/>
      </c>
      <c r="E88" s="355"/>
      <c r="F88" s="451"/>
      <c r="G88" s="447"/>
      <c r="H88" s="447"/>
      <c r="I88" s="453"/>
      <c r="J88" s="453"/>
      <c r="K88" s="20"/>
      <c r="L88" s="414"/>
      <c r="M88" s="344"/>
      <c r="N88" s="344"/>
      <c r="O88" s="344"/>
      <c r="P88" s="360"/>
      <c r="Q88" s="3"/>
    </row>
    <row r="89" spans="2:17" ht="13.5" customHeight="1" x14ac:dyDescent="0.15">
      <c r="B89" s="173"/>
      <c r="C89" s="362">
        <f t="shared" si="4"/>
        <v>77</v>
      </c>
      <c r="D89" s="47" t="str">
        <f t="shared" si="3"/>
        <v/>
      </c>
      <c r="E89" s="355"/>
      <c r="F89" s="451"/>
      <c r="G89" s="447"/>
      <c r="H89" s="447"/>
      <c r="I89" s="453"/>
      <c r="J89" s="453"/>
      <c r="K89" s="20"/>
      <c r="L89" s="414"/>
      <c r="M89" s="344"/>
      <c r="N89" s="344"/>
      <c r="O89" s="344"/>
      <c r="P89" s="360"/>
      <c r="Q89" s="3"/>
    </row>
    <row r="90" spans="2:17" ht="13.5" customHeight="1" x14ac:dyDescent="0.15">
      <c r="B90" s="173"/>
      <c r="C90" s="362">
        <f t="shared" si="4"/>
        <v>78</v>
      </c>
      <c r="D90" s="47" t="str">
        <f t="shared" si="3"/>
        <v/>
      </c>
      <c r="E90" s="355"/>
      <c r="F90" s="451"/>
      <c r="G90" s="447"/>
      <c r="H90" s="447"/>
      <c r="I90" s="453"/>
      <c r="J90" s="453"/>
      <c r="K90" s="20"/>
      <c r="L90" s="414"/>
      <c r="M90" s="344"/>
      <c r="N90" s="344"/>
      <c r="O90" s="344"/>
      <c r="P90" s="360"/>
      <c r="Q90" s="3"/>
    </row>
    <row r="91" spans="2:17" ht="13.5" customHeight="1" x14ac:dyDescent="0.15">
      <c r="B91" s="173"/>
      <c r="C91" s="362">
        <f t="shared" si="4"/>
        <v>79</v>
      </c>
      <c r="D91" s="47" t="str">
        <f t="shared" si="3"/>
        <v/>
      </c>
      <c r="E91" s="355"/>
      <c r="F91" s="451"/>
      <c r="G91" s="447"/>
      <c r="H91" s="447"/>
      <c r="I91" s="453"/>
      <c r="J91" s="453"/>
      <c r="K91" s="20"/>
      <c r="L91" s="414"/>
      <c r="M91" s="344"/>
      <c r="N91" s="344"/>
      <c r="O91" s="344"/>
      <c r="P91" s="360"/>
      <c r="Q91" s="3"/>
    </row>
    <row r="92" spans="2:17" ht="13.5" customHeight="1" x14ac:dyDescent="0.15">
      <c r="B92" s="173"/>
      <c r="C92" s="362">
        <f t="shared" si="4"/>
        <v>80</v>
      </c>
      <c r="D92" s="47" t="str">
        <f t="shared" si="3"/>
        <v/>
      </c>
      <c r="E92" s="355"/>
      <c r="F92" s="451"/>
      <c r="G92" s="447"/>
      <c r="H92" s="447"/>
      <c r="I92" s="453"/>
      <c r="J92" s="453"/>
      <c r="K92" s="20"/>
      <c r="L92" s="414"/>
      <c r="M92" s="344"/>
      <c r="N92" s="344"/>
      <c r="O92" s="344"/>
      <c r="P92" s="360"/>
      <c r="Q92" s="3"/>
    </row>
    <row r="93" spans="2:17" ht="13.5" customHeight="1" x14ac:dyDescent="0.15">
      <c r="B93" s="173"/>
      <c r="C93" s="362">
        <f t="shared" si="4"/>
        <v>81</v>
      </c>
      <c r="D93" s="47" t="str">
        <f t="shared" si="3"/>
        <v/>
      </c>
      <c r="E93" s="355"/>
      <c r="F93" s="451"/>
      <c r="G93" s="447"/>
      <c r="H93" s="447"/>
      <c r="I93" s="453"/>
      <c r="J93" s="453"/>
      <c r="K93" s="20"/>
      <c r="L93" s="414"/>
      <c r="M93" s="344"/>
      <c r="N93" s="344"/>
      <c r="O93" s="344"/>
      <c r="P93" s="360"/>
      <c r="Q93" s="3"/>
    </row>
    <row r="94" spans="2:17" ht="13.5" customHeight="1" x14ac:dyDescent="0.15">
      <c r="B94" s="173"/>
      <c r="C94" s="362">
        <f t="shared" si="4"/>
        <v>82</v>
      </c>
      <c r="D94" s="47" t="str">
        <f t="shared" si="3"/>
        <v/>
      </c>
      <c r="E94" s="355"/>
      <c r="F94" s="451"/>
      <c r="G94" s="447"/>
      <c r="H94" s="447"/>
      <c r="I94" s="453"/>
      <c r="J94" s="453"/>
      <c r="K94" s="20"/>
      <c r="L94" s="414"/>
      <c r="M94" s="344"/>
      <c r="N94" s="344"/>
      <c r="O94" s="344"/>
      <c r="P94" s="360"/>
      <c r="Q94" s="3"/>
    </row>
    <row r="95" spans="2:17" ht="13.5" customHeight="1" x14ac:dyDescent="0.15">
      <c r="B95" s="173"/>
      <c r="C95" s="362">
        <f t="shared" si="4"/>
        <v>83</v>
      </c>
      <c r="D95" s="47" t="str">
        <f t="shared" si="3"/>
        <v/>
      </c>
      <c r="E95" s="355"/>
      <c r="F95" s="451"/>
      <c r="G95" s="447"/>
      <c r="H95" s="447"/>
      <c r="I95" s="453"/>
      <c r="J95" s="453"/>
      <c r="K95" s="20"/>
      <c r="L95" s="414"/>
      <c r="M95" s="344"/>
      <c r="N95" s="344"/>
      <c r="O95" s="344"/>
      <c r="P95" s="360"/>
      <c r="Q95" s="3"/>
    </row>
    <row r="96" spans="2:17" ht="13.5" customHeight="1" x14ac:dyDescent="0.15">
      <c r="B96" s="173"/>
      <c r="C96" s="362">
        <f t="shared" si="4"/>
        <v>84</v>
      </c>
      <c r="D96" s="47" t="str">
        <f t="shared" si="3"/>
        <v/>
      </c>
      <c r="E96" s="355"/>
      <c r="F96" s="451"/>
      <c r="G96" s="447"/>
      <c r="H96" s="447"/>
      <c r="I96" s="453"/>
      <c r="J96" s="453"/>
      <c r="K96" s="20"/>
      <c r="L96" s="414"/>
      <c r="M96" s="344"/>
      <c r="N96" s="344"/>
      <c r="O96" s="344"/>
      <c r="P96" s="360"/>
      <c r="Q96" s="3"/>
    </row>
    <row r="97" spans="2:20" ht="13.5" customHeight="1" x14ac:dyDescent="0.15">
      <c r="B97" s="173"/>
      <c r="C97" s="362">
        <f t="shared" si="4"/>
        <v>85</v>
      </c>
      <c r="D97" s="47" t="str">
        <f t="shared" si="3"/>
        <v/>
      </c>
      <c r="E97" s="355"/>
      <c r="F97" s="451"/>
      <c r="G97" s="447"/>
      <c r="H97" s="447"/>
      <c r="I97" s="453"/>
      <c r="J97" s="453"/>
      <c r="K97" s="20"/>
      <c r="L97" s="414"/>
      <c r="M97" s="344"/>
      <c r="N97" s="344"/>
      <c r="O97" s="344"/>
      <c r="P97" s="360"/>
      <c r="Q97" s="3"/>
    </row>
    <row r="98" spans="2:20" ht="13.5" customHeight="1" x14ac:dyDescent="0.15">
      <c r="B98" s="173"/>
      <c r="C98" s="362">
        <f t="shared" si="4"/>
        <v>86</v>
      </c>
      <c r="D98" s="47" t="str">
        <f t="shared" si="3"/>
        <v/>
      </c>
      <c r="E98" s="355"/>
      <c r="F98" s="451"/>
      <c r="G98" s="447"/>
      <c r="H98" s="447"/>
      <c r="I98" s="453"/>
      <c r="J98" s="453"/>
      <c r="K98" s="20"/>
      <c r="L98" s="414"/>
      <c r="M98" s="344"/>
      <c r="N98" s="344"/>
      <c r="O98" s="344"/>
      <c r="P98" s="360"/>
      <c r="Q98" s="3"/>
    </row>
    <row r="99" spans="2:20" ht="13.5" customHeight="1" x14ac:dyDescent="0.15">
      <c r="B99" s="173"/>
      <c r="C99" s="362">
        <f t="shared" si="4"/>
        <v>87</v>
      </c>
      <c r="D99" s="47" t="str">
        <f t="shared" si="3"/>
        <v/>
      </c>
      <c r="E99" s="355"/>
      <c r="F99" s="451"/>
      <c r="G99" s="447"/>
      <c r="H99" s="447"/>
      <c r="I99" s="453"/>
      <c r="J99" s="453"/>
      <c r="K99" s="20"/>
      <c r="L99" s="414"/>
      <c r="M99" s="344"/>
      <c r="N99" s="344"/>
      <c r="O99" s="344"/>
      <c r="P99" s="360"/>
      <c r="Q99" s="3"/>
    </row>
    <row r="100" spans="2:20" ht="13.5" customHeight="1" x14ac:dyDescent="0.15">
      <c r="B100" s="173"/>
      <c r="C100" s="362">
        <f t="shared" si="4"/>
        <v>88</v>
      </c>
      <c r="D100" s="47" t="str">
        <f t="shared" si="3"/>
        <v/>
      </c>
      <c r="E100" s="355"/>
      <c r="F100" s="451"/>
      <c r="G100" s="447"/>
      <c r="H100" s="447"/>
      <c r="I100" s="453"/>
      <c r="J100" s="453"/>
      <c r="K100" s="20"/>
      <c r="L100" s="414"/>
      <c r="M100" s="344"/>
      <c r="N100" s="344"/>
      <c r="O100" s="344"/>
      <c r="P100" s="360"/>
      <c r="Q100" s="3"/>
    </row>
    <row r="101" spans="2:20" ht="13.5" customHeight="1" x14ac:dyDescent="0.15">
      <c r="B101" s="173"/>
      <c r="C101" s="362">
        <f t="shared" si="4"/>
        <v>89</v>
      </c>
      <c r="D101" s="47" t="str">
        <f t="shared" si="3"/>
        <v/>
      </c>
      <c r="E101" s="355"/>
      <c r="F101" s="451"/>
      <c r="G101" s="447"/>
      <c r="H101" s="447"/>
      <c r="I101" s="453"/>
      <c r="J101" s="453"/>
      <c r="K101" s="20"/>
      <c r="L101" s="414"/>
      <c r="M101" s="344"/>
      <c r="N101" s="344"/>
      <c r="O101" s="344"/>
      <c r="P101" s="360"/>
      <c r="Q101" s="3"/>
    </row>
    <row r="102" spans="2:20" ht="13.5" customHeight="1" x14ac:dyDescent="0.15">
      <c r="B102" s="173"/>
      <c r="C102" s="362">
        <f t="shared" si="4"/>
        <v>90</v>
      </c>
      <c r="D102" s="47" t="str">
        <f t="shared" si="3"/>
        <v/>
      </c>
      <c r="E102" s="355"/>
      <c r="F102" s="451"/>
      <c r="G102" s="447"/>
      <c r="H102" s="447"/>
      <c r="I102" s="453"/>
      <c r="J102" s="453"/>
      <c r="K102" s="20"/>
      <c r="L102" s="414"/>
      <c r="M102" s="344"/>
      <c r="N102" s="344"/>
      <c r="O102" s="344"/>
      <c r="P102" s="360"/>
      <c r="Q102" s="3"/>
    </row>
    <row r="103" spans="2:20" ht="13.5" customHeight="1" x14ac:dyDescent="0.15">
      <c r="B103" s="173"/>
      <c r="C103" s="362">
        <f t="shared" si="4"/>
        <v>91</v>
      </c>
      <c r="D103" s="47" t="str">
        <f t="shared" si="3"/>
        <v/>
      </c>
      <c r="E103" s="355"/>
      <c r="F103" s="451"/>
      <c r="G103" s="447"/>
      <c r="H103" s="447"/>
      <c r="I103" s="453"/>
      <c r="J103" s="453"/>
      <c r="K103" s="20"/>
      <c r="L103" s="414"/>
      <c r="M103" s="344"/>
      <c r="N103" s="344"/>
      <c r="O103" s="344"/>
      <c r="P103" s="360"/>
      <c r="Q103" s="3"/>
    </row>
    <row r="104" spans="2:20" ht="13.5" customHeight="1" x14ac:dyDescent="0.15">
      <c r="B104" s="173"/>
      <c r="C104" s="362">
        <f t="shared" si="4"/>
        <v>92</v>
      </c>
      <c r="D104" s="47" t="str">
        <f t="shared" si="3"/>
        <v/>
      </c>
      <c r="E104" s="355"/>
      <c r="F104" s="451"/>
      <c r="G104" s="447"/>
      <c r="H104" s="447"/>
      <c r="I104" s="453"/>
      <c r="J104" s="453"/>
      <c r="K104" s="20"/>
      <c r="L104" s="414"/>
      <c r="M104" s="344"/>
      <c r="N104" s="344"/>
      <c r="O104" s="344"/>
      <c r="P104" s="360"/>
      <c r="Q104" s="3"/>
    </row>
    <row r="105" spans="2:20" ht="13.5" customHeight="1" x14ac:dyDescent="0.15">
      <c r="B105" s="173"/>
      <c r="C105" s="362">
        <f t="shared" si="4"/>
        <v>93</v>
      </c>
      <c r="D105" s="47" t="str">
        <f t="shared" si="3"/>
        <v/>
      </c>
      <c r="E105" s="355"/>
      <c r="F105" s="451"/>
      <c r="G105" s="447"/>
      <c r="H105" s="447"/>
      <c r="I105" s="453"/>
      <c r="J105" s="453"/>
      <c r="K105" s="20"/>
      <c r="L105" s="414"/>
      <c r="M105" s="344"/>
      <c r="N105" s="344"/>
      <c r="O105" s="344"/>
      <c r="P105" s="360"/>
      <c r="Q105" s="3"/>
    </row>
    <row r="106" spans="2:20" ht="13.5" customHeight="1" x14ac:dyDescent="0.15">
      <c r="B106" s="173"/>
      <c r="C106" s="362">
        <f t="shared" si="4"/>
        <v>94</v>
      </c>
      <c r="D106" s="47" t="str">
        <f t="shared" si="3"/>
        <v/>
      </c>
      <c r="E106" s="355"/>
      <c r="F106" s="451"/>
      <c r="G106" s="447"/>
      <c r="H106" s="447"/>
      <c r="I106" s="453"/>
      <c r="J106" s="453"/>
      <c r="K106" s="20"/>
      <c r="L106" s="414"/>
      <c r="M106" s="344"/>
      <c r="N106" s="344"/>
      <c r="O106" s="344"/>
      <c r="P106" s="360"/>
      <c r="Q106" s="3"/>
    </row>
    <row r="107" spans="2:20" ht="13.5" customHeight="1" x14ac:dyDescent="0.15">
      <c r="B107" s="173"/>
      <c r="C107" s="362">
        <f t="shared" si="4"/>
        <v>95</v>
      </c>
      <c r="D107" s="47" t="str">
        <f t="shared" si="3"/>
        <v/>
      </c>
      <c r="E107" s="355"/>
      <c r="F107" s="451"/>
      <c r="G107" s="447"/>
      <c r="H107" s="447"/>
      <c r="I107" s="453"/>
      <c r="J107" s="453"/>
      <c r="K107" s="20"/>
      <c r="L107" s="414"/>
      <c r="M107" s="344"/>
      <c r="N107" s="344"/>
      <c r="O107" s="344"/>
      <c r="P107" s="360"/>
      <c r="Q107" s="3"/>
    </row>
    <row r="108" spans="2:20" ht="13.5" customHeight="1" x14ac:dyDescent="0.15">
      <c r="B108" s="173"/>
      <c r="C108" s="362">
        <f t="shared" si="4"/>
        <v>96</v>
      </c>
      <c r="D108" s="47" t="str">
        <f t="shared" si="3"/>
        <v/>
      </c>
      <c r="E108" s="355"/>
      <c r="F108" s="451"/>
      <c r="G108" s="447"/>
      <c r="H108" s="447"/>
      <c r="I108" s="453"/>
      <c r="J108" s="453"/>
      <c r="K108" s="20"/>
      <c r="L108" s="414"/>
      <c r="M108" s="344"/>
      <c r="N108" s="344"/>
      <c r="O108" s="344"/>
      <c r="P108" s="360"/>
      <c r="Q108" s="3"/>
    </row>
    <row r="109" spans="2:20" ht="13.5" customHeight="1" x14ac:dyDescent="0.15">
      <c r="B109" s="173"/>
      <c r="C109" s="362">
        <f t="shared" si="4"/>
        <v>97</v>
      </c>
      <c r="D109" s="47" t="str">
        <f t="shared" si="3"/>
        <v/>
      </c>
      <c r="E109" s="355"/>
      <c r="F109" s="451"/>
      <c r="G109" s="447"/>
      <c r="H109" s="447"/>
      <c r="I109" s="453"/>
      <c r="J109" s="453"/>
      <c r="K109" s="20"/>
      <c r="L109" s="414"/>
      <c r="M109" s="344"/>
      <c r="N109" s="344"/>
      <c r="O109" s="344"/>
      <c r="P109" s="360"/>
      <c r="Q109" s="3"/>
      <c r="R109" s="29"/>
    </row>
    <row r="110" spans="2:20" ht="13.5" customHeight="1" x14ac:dyDescent="0.15">
      <c r="B110" s="173"/>
      <c r="C110" s="362">
        <f t="shared" si="4"/>
        <v>98</v>
      </c>
      <c r="D110" s="47" t="str">
        <f t="shared" si="3"/>
        <v/>
      </c>
      <c r="E110" s="355"/>
      <c r="F110" s="451"/>
      <c r="G110" s="447"/>
      <c r="H110" s="447"/>
      <c r="I110" s="453"/>
      <c r="J110" s="453"/>
      <c r="K110" s="20"/>
      <c r="L110" s="414"/>
      <c r="M110" s="344"/>
      <c r="N110" s="344"/>
      <c r="O110" s="344"/>
      <c r="P110" s="360"/>
      <c r="Q110" s="3"/>
      <c r="R110" s="29"/>
      <c r="S110" s="70"/>
      <c r="T110" s="417"/>
    </row>
    <row r="111" spans="2:20" ht="13.5" customHeight="1" x14ac:dyDescent="0.15">
      <c r="B111" s="173"/>
      <c r="C111" s="362">
        <f t="shared" si="4"/>
        <v>99</v>
      </c>
      <c r="D111" s="47" t="str">
        <f t="shared" si="3"/>
        <v/>
      </c>
      <c r="E111" s="355"/>
      <c r="F111" s="451"/>
      <c r="G111" s="447"/>
      <c r="H111" s="447"/>
      <c r="I111" s="453"/>
      <c r="J111" s="453"/>
      <c r="K111" s="20"/>
      <c r="L111" s="414"/>
      <c r="M111" s="344"/>
      <c r="N111" s="344"/>
      <c r="O111" s="344"/>
      <c r="P111" s="360"/>
      <c r="Q111" s="3"/>
      <c r="R111" s="29"/>
      <c r="S111" s="70"/>
      <c r="T111" s="417"/>
    </row>
    <row r="112" spans="2:20" ht="13.5" customHeight="1" x14ac:dyDescent="0.15">
      <c r="B112" s="173"/>
      <c r="C112" s="362">
        <f t="shared" si="4"/>
        <v>100</v>
      </c>
      <c r="D112" s="47" t="str">
        <f t="shared" si="3"/>
        <v/>
      </c>
      <c r="E112" s="355"/>
      <c r="F112" s="451"/>
      <c r="G112" s="447"/>
      <c r="H112" s="447"/>
      <c r="I112" s="453"/>
      <c r="J112" s="453"/>
      <c r="K112" s="20"/>
      <c r="L112" s="414"/>
      <c r="M112" s="344"/>
      <c r="N112" s="344"/>
      <c r="O112" s="344"/>
      <c r="P112" s="360"/>
      <c r="Q112" s="3"/>
      <c r="R112" s="29"/>
      <c r="S112" s="70"/>
      <c r="T112" s="417"/>
    </row>
    <row r="113" spans="2:20" ht="13.5" customHeight="1" x14ac:dyDescent="0.15">
      <c r="B113" s="173"/>
      <c r="C113" s="362">
        <f t="shared" si="4"/>
        <v>101</v>
      </c>
      <c r="D113" s="47" t="str">
        <f t="shared" si="3"/>
        <v/>
      </c>
      <c r="E113" s="355"/>
      <c r="F113" s="451"/>
      <c r="G113" s="447"/>
      <c r="H113" s="447"/>
      <c r="I113" s="453"/>
      <c r="J113" s="453"/>
      <c r="K113" s="20"/>
      <c r="L113" s="414"/>
      <c r="M113" s="344"/>
      <c r="N113" s="344"/>
      <c r="O113" s="344"/>
      <c r="P113" s="360"/>
      <c r="Q113" s="3"/>
      <c r="R113" s="29"/>
      <c r="S113" s="70"/>
      <c r="T113" s="417"/>
    </row>
    <row r="114" spans="2:20" ht="13.5" customHeight="1" x14ac:dyDescent="0.15">
      <c r="B114" s="173"/>
      <c r="C114" s="362">
        <f t="shared" si="4"/>
        <v>102</v>
      </c>
      <c r="D114" s="47" t="str">
        <f t="shared" si="3"/>
        <v/>
      </c>
      <c r="E114" s="355"/>
      <c r="F114" s="451"/>
      <c r="G114" s="447"/>
      <c r="H114" s="447"/>
      <c r="I114" s="453"/>
      <c r="J114" s="453"/>
      <c r="K114" s="20"/>
      <c r="L114" s="414"/>
      <c r="M114" s="344"/>
      <c r="N114" s="344"/>
      <c r="O114" s="344"/>
      <c r="P114" s="360"/>
      <c r="Q114" s="3"/>
    </row>
    <row r="115" spans="2:20" ht="13.5" customHeight="1" x14ac:dyDescent="0.15">
      <c r="B115" s="173"/>
      <c r="C115" s="362">
        <f t="shared" si="4"/>
        <v>103</v>
      </c>
      <c r="D115" s="47" t="str">
        <f t="shared" si="3"/>
        <v/>
      </c>
      <c r="E115" s="355"/>
      <c r="F115" s="451"/>
      <c r="G115" s="447"/>
      <c r="H115" s="447"/>
      <c r="I115" s="453"/>
      <c r="J115" s="453"/>
      <c r="K115" s="20"/>
      <c r="L115" s="414"/>
      <c r="M115" s="344"/>
      <c r="N115" s="344"/>
      <c r="O115" s="344"/>
      <c r="P115" s="360"/>
      <c r="Q115" s="3"/>
    </row>
    <row r="116" spans="2:20" ht="13.5" customHeight="1" x14ac:dyDescent="0.15">
      <c r="B116" s="173"/>
      <c r="C116" s="362">
        <f t="shared" si="4"/>
        <v>104</v>
      </c>
      <c r="D116" s="47" t="str">
        <f t="shared" si="3"/>
        <v/>
      </c>
      <c r="E116" s="355"/>
      <c r="F116" s="451"/>
      <c r="G116" s="447"/>
      <c r="H116" s="447"/>
      <c r="I116" s="453"/>
      <c r="J116" s="453"/>
      <c r="K116" s="20"/>
      <c r="L116" s="414"/>
      <c r="M116" s="344"/>
      <c r="N116" s="344"/>
      <c r="O116" s="344"/>
      <c r="P116" s="360"/>
      <c r="Q116" s="3"/>
    </row>
    <row r="117" spans="2:20" ht="13.5" customHeight="1" x14ac:dyDescent="0.15">
      <c r="B117" s="173"/>
      <c r="C117" s="362">
        <f t="shared" si="4"/>
        <v>105</v>
      </c>
      <c r="D117" s="47" t="str">
        <f t="shared" si="3"/>
        <v/>
      </c>
      <c r="E117" s="355"/>
      <c r="F117" s="451"/>
      <c r="G117" s="447"/>
      <c r="H117" s="447"/>
      <c r="I117" s="453"/>
      <c r="J117" s="453"/>
      <c r="K117" s="20"/>
      <c r="L117" s="414"/>
      <c r="M117" s="344"/>
      <c r="N117" s="344"/>
      <c r="O117" s="344"/>
      <c r="P117" s="360"/>
      <c r="Q117" s="3"/>
    </row>
    <row r="118" spans="2:20" ht="13.5" customHeight="1" x14ac:dyDescent="0.15">
      <c r="B118" s="173"/>
      <c r="C118" s="362">
        <f t="shared" si="4"/>
        <v>106</v>
      </c>
      <c r="D118" s="47" t="str">
        <f t="shared" si="3"/>
        <v/>
      </c>
      <c r="E118" s="355"/>
      <c r="F118" s="451"/>
      <c r="G118" s="447"/>
      <c r="H118" s="447"/>
      <c r="I118" s="453"/>
      <c r="J118" s="453"/>
      <c r="K118" s="20"/>
      <c r="L118" s="414"/>
      <c r="M118" s="344"/>
      <c r="N118" s="344"/>
      <c r="O118" s="344"/>
      <c r="P118" s="360"/>
      <c r="Q118" s="3"/>
    </row>
    <row r="119" spans="2:20" ht="13.5" customHeight="1" x14ac:dyDescent="0.15">
      <c r="B119" s="173"/>
      <c r="C119" s="362">
        <f t="shared" si="4"/>
        <v>107</v>
      </c>
      <c r="D119" s="47" t="str">
        <f t="shared" si="3"/>
        <v/>
      </c>
      <c r="E119" s="355"/>
      <c r="F119" s="451"/>
      <c r="G119" s="447"/>
      <c r="H119" s="447"/>
      <c r="I119" s="453"/>
      <c r="J119" s="453"/>
      <c r="K119" s="20"/>
      <c r="L119" s="414"/>
      <c r="M119" s="344"/>
      <c r="N119" s="344"/>
      <c r="O119" s="344"/>
      <c r="P119" s="360"/>
      <c r="Q119" s="3"/>
    </row>
    <row r="120" spans="2:20" ht="13.5" customHeight="1" x14ac:dyDescent="0.15">
      <c r="B120" s="173"/>
      <c r="C120" s="362">
        <f t="shared" si="4"/>
        <v>108</v>
      </c>
      <c r="D120" s="47" t="str">
        <f t="shared" si="3"/>
        <v/>
      </c>
      <c r="E120" s="355"/>
      <c r="F120" s="451"/>
      <c r="G120" s="447"/>
      <c r="H120" s="447"/>
      <c r="I120" s="453"/>
      <c r="J120" s="453"/>
      <c r="K120" s="20"/>
      <c r="L120" s="414"/>
      <c r="M120" s="344"/>
      <c r="N120" s="344"/>
      <c r="O120" s="344"/>
      <c r="P120" s="360"/>
      <c r="Q120" s="3"/>
    </row>
    <row r="121" spans="2:20" ht="13.5" customHeight="1" x14ac:dyDescent="0.15">
      <c r="B121" s="173"/>
      <c r="C121" s="362">
        <f t="shared" si="4"/>
        <v>109</v>
      </c>
      <c r="D121" s="47" t="str">
        <f t="shared" si="3"/>
        <v/>
      </c>
      <c r="E121" s="355"/>
      <c r="F121" s="451"/>
      <c r="G121" s="447"/>
      <c r="H121" s="447"/>
      <c r="I121" s="453"/>
      <c r="J121" s="453"/>
      <c r="K121" s="20"/>
      <c r="L121" s="414"/>
      <c r="M121" s="344"/>
      <c r="N121" s="344"/>
      <c r="O121" s="344"/>
      <c r="P121" s="360"/>
      <c r="Q121" s="3"/>
    </row>
    <row r="122" spans="2:20" ht="13.5" customHeight="1" x14ac:dyDescent="0.15">
      <c r="B122" s="173"/>
      <c r="C122" s="362">
        <f t="shared" si="4"/>
        <v>110</v>
      </c>
      <c r="D122" s="47" t="str">
        <f t="shared" si="3"/>
        <v/>
      </c>
      <c r="E122" s="355"/>
      <c r="F122" s="451"/>
      <c r="G122" s="447"/>
      <c r="H122" s="447"/>
      <c r="I122" s="453"/>
      <c r="J122" s="453"/>
      <c r="K122" s="20"/>
      <c r="L122" s="414"/>
      <c r="M122" s="344"/>
      <c r="N122" s="344"/>
      <c r="O122" s="344"/>
      <c r="P122" s="360"/>
      <c r="Q122" s="3"/>
    </row>
    <row r="123" spans="2:20" ht="13.5" customHeight="1" x14ac:dyDescent="0.15">
      <c r="B123" s="173"/>
      <c r="C123" s="362">
        <f t="shared" si="4"/>
        <v>111</v>
      </c>
      <c r="D123" s="47" t="str">
        <f t="shared" si="3"/>
        <v/>
      </c>
      <c r="E123" s="355"/>
      <c r="F123" s="451"/>
      <c r="G123" s="447"/>
      <c r="H123" s="447"/>
      <c r="I123" s="453"/>
      <c r="J123" s="453"/>
      <c r="K123" s="20"/>
      <c r="L123" s="414"/>
      <c r="M123" s="344"/>
      <c r="N123" s="344"/>
      <c r="O123" s="344"/>
      <c r="P123" s="360"/>
      <c r="Q123" s="3"/>
    </row>
    <row r="124" spans="2:20" ht="13.5" customHeight="1" x14ac:dyDescent="0.15">
      <c r="B124" s="173"/>
      <c r="C124" s="362">
        <f t="shared" si="4"/>
        <v>112</v>
      </c>
      <c r="D124" s="47" t="str">
        <f t="shared" si="3"/>
        <v/>
      </c>
      <c r="E124" s="355"/>
      <c r="F124" s="451"/>
      <c r="G124" s="447"/>
      <c r="H124" s="447"/>
      <c r="I124" s="453"/>
      <c r="J124" s="453"/>
      <c r="K124" s="20"/>
      <c r="L124" s="414"/>
      <c r="M124" s="344"/>
      <c r="N124" s="344"/>
      <c r="O124" s="344"/>
      <c r="P124" s="360"/>
      <c r="Q124" s="3"/>
    </row>
    <row r="125" spans="2:20" ht="13.5" customHeight="1" x14ac:dyDescent="0.15">
      <c r="B125" s="173"/>
      <c r="C125" s="362">
        <f t="shared" si="4"/>
        <v>113</v>
      </c>
      <c r="D125" s="47" t="str">
        <f t="shared" si="3"/>
        <v/>
      </c>
      <c r="E125" s="355"/>
      <c r="F125" s="451"/>
      <c r="G125" s="447"/>
      <c r="H125" s="447"/>
      <c r="I125" s="453"/>
      <c r="J125" s="453"/>
      <c r="K125" s="20"/>
      <c r="L125" s="414"/>
      <c r="M125" s="344"/>
      <c r="N125" s="344"/>
      <c r="O125" s="344"/>
      <c r="P125" s="360"/>
      <c r="Q125" s="3"/>
    </row>
    <row r="126" spans="2:20" ht="13.5" customHeight="1" x14ac:dyDescent="0.15">
      <c r="B126" s="173"/>
      <c r="C126" s="362">
        <f t="shared" si="4"/>
        <v>114</v>
      </c>
      <c r="D126" s="47" t="str">
        <f t="shared" si="3"/>
        <v/>
      </c>
      <c r="E126" s="355"/>
      <c r="F126" s="451"/>
      <c r="G126" s="447"/>
      <c r="H126" s="447"/>
      <c r="I126" s="453"/>
      <c r="J126" s="453"/>
      <c r="K126" s="20"/>
      <c r="L126" s="414"/>
      <c r="M126" s="344"/>
      <c r="N126" s="344"/>
      <c r="O126" s="344"/>
      <c r="P126" s="360"/>
      <c r="Q126" s="3"/>
    </row>
    <row r="127" spans="2:20" ht="13.5" customHeight="1" x14ac:dyDescent="0.15">
      <c r="B127" s="173"/>
      <c r="C127" s="362">
        <f t="shared" si="4"/>
        <v>115</v>
      </c>
      <c r="D127" s="47" t="str">
        <f t="shared" si="3"/>
        <v/>
      </c>
      <c r="E127" s="355"/>
      <c r="F127" s="451"/>
      <c r="G127" s="447"/>
      <c r="H127" s="447"/>
      <c r="I127" s="453"/>
      <c r="J127" s="453"/>
      <c r="K127" s="20"/>
      <c r="L127" s="414"/>
      <c r="M127" s="344"/>
      <c r="N127" s="344"/>
      <c r="O127" s="344"/>
      <c r="P127" s="360"/>
      <c r="Q127" s="3"/>
    </row>
    <row r="128" spans="2:20" ht="13.5" customHeight="1" x14ac:dyDescent="0.15">
      <c r="B128" s="173"/>
      <c r="C128" s="362">
        <f t="shared" si="4"/>
        <v>116</v>
      </c>
      <c r="D128" s="47" t="str">
        <f t="shared" si="3"/>
        <v/>
      </c>
      <c r="E128" s="355"/>
      <c r="F128" s="451"/>
      <c r="G128" s="447"/>
      <c r="H128" s="447"/>
      <c r="I128" s="453"/>
      <c r="J128" s="453"/>
      <c r="K128" s="20"/>
      <c r="L128" s="414"/>
      <c r="M128" s="344"/>
      <c r="N128" s="344"/>
      <c r="O128" s="344"/>
      <c r="P128" s="360"/>
      <c r="Q128" s="3"/>
    </row>
    <row r="129" spans="2:17" ht="13.5" customHeight="1" x14ac:dyDescent="0.15">
      <c r="B129" s="173"/>
      <c r="C129" s="362">
        <f t="shared" si="4"/>
        <v>117</v>
      </c>
      <c r="D129" s="47" t="str">
        <f t="shared" si="3"/>
        <v/>
      </c>
      <c r="E129" s="355"/>
      <c r="F129" s="451"/>
      <c r="G129" s="447"/>
      <c r="H129" s="447"/>
      <c r="I129" s="453"/>
      <c r="J129" s="453"/>
      <c r="K129" s="20"/>
      <c r="L129" s="414"/>
      <c r="M129" s="344"/>
      <c r="N129" s="344"/>
      <c r="O129" s="344"/>
      <c r="P129" s="360"/>
      <c r="Q129" s="3"/>
    </row>
    <row r="130" spans="2:17" ht="13.5" customHeight="1" x14ac:dyDescent="0.15">
      <c r="B130" s="173"/>
      <c r="C130" s="362">
        <f t="shared" si="4"/>
        <v>118</v>
      </c>
      <c r="D130" s="47" t="str">
        <f t="shared" si="3"/>
        <v/>
      </c>
      <c r="E130" s="355"/>
      <c r="F130" s="451"/>
      <c r="G130" s="447"/>
      <c r="H130" s="447"/>
      <c r="I130" s="453"/>
      <c r="J130" s="453"/>
      <c r="K130" s="20"/>
      <c r="L130" s="414"/>
      <c r="M130" s="344"/>
      <c r="N130" s="344"/>
      <c r="O130" s="344"/>
      <c r="P130" s="360"/>
      <c r="Q130" s="3"/>
    </row>
    <row r="131" spans="2:17" ht="13.5" customHeight="1" x14ac:dyDescent="0.15">
      <c r="B131" s="173"/>
      <c r="C131" s="362">
        <f t="shared" si="4"/>
        <v>119</v>
      </c>
      <c r="D131" s="47" t="str">
        <f t="shared" si="3"/>
        <v/>
      </c>
      <c r="E131" s="355"/>
      <c r="F131" s="451"/>
      <c r="G131" s="447"/>
      <c r="H131" s="447"/>
      <c r="I131" s="453"/>
      <c r="J131" s="453"/>
      <c r="K131" s="20"/>
      <c r="L131" s="414"/>
      <c r="M131" s="344"/>
      <c r="N131" s="344"/>
      <c r="O131" s="344"/>
      <c r="P131" s="360"/>
      <c r="Q131" s="3"/>
    </row>
    <row r="132" spans="2:17" ht="13.5" customHeight="1" x14ac:dyDescent="0.15">
      <c r="B132" s="173"/>
      <c r="C132" s="362">
        <f t="shared" si="4"/>
        <v>120</v>
      </c>
      <c r="D132" s="47" t="str">
        <f t="shared" si="3"/>
        <v/>
      </c>
      <c r="E132" s="355"/>
      <c r="F132" s="451"/>
      <c r="G132" s="447"/>
      <c r="H132" s="447"/>
      <c r="I132" s="453"/>
      <c r="J132" s="453"/>
      <c r="K132" s="20"/>
      <c r="L132" s="414"/>
      <c r="M132" s="344"/>
      <c r="N132" s="344"/>
      <c r="O132" s="344"/>
      <c r="P132" s="360"/>
      <c r="Q132" s="3"/>
    </row>
    <row r="133" spans="2:17" ht="13.5" customHeight="1" x14ac:dyDescent="0.15">
      <c r="B133" s="173"/>
      <c r="C133" s="362">
        <f t="shared" si="4"/>
        <v>121</v>
      </c>
      <c r="D133" s="47" t="str">
        <f t="shared" si="3"/>
        <v/>
      </c>
      <c r="E133" s="355"/>
      <c r="F133" s="451"/>
      <c r="G133" s="447"/>
      <c r="H133" s="447"/>
      <c r="I133" s="453"/>
      <c r="J133" s="453"/>
      <c r="K133" s="20"/>
      <c r="L133" s="414"/>
      <c r="M133" s="344"/>
      <c r="N133" s="344"/>
      <c r="O133" s="344"/>
      <c r="P133" s="360"/>
      <c r="Q133" s="3"/>
    </row>
    <row r="134" spans="2:17" ht="13.5" customHeight="1" x14ac:dyDescent="0.15">
      <c r="B134" s="173"/>
      <c r="C134" s="362">
        <f t="shared" si="4"/>
        <v>122</v>
      </c>
      <c r="D134" s="47" t="str">
        <f t="shared" si="3"/>
        <v/>
      </c>
      <c r="E134" s="355"/>
      <c r="F134" s="451"/>
      <c r="G134" s="447"/>
      <c r="H134" s="447"/>
      <c r="I134" s="453"/>
      <c r="J134" s="453"/>
      <c r="K134" s="20"/>
      <c r="L134" s="414"/>
      <c r="M134" s="344"/>
      <c r="N134" s="344"/>
      <c r="O134" s="344"/>
      <c r="P134" s="360"/>
      <c r="Q134" s="3"/>
    </row>
    <row r="135" spans="2:17" ht="13.5" customHeight="1" x14ac:dyDescent="0.15">
      <c r="B135" s="173"/>
      <c r="C135" s="362">
        <f t="shared" si="4"/>
        <v>123</v>
      </c>
      <c r="D135" s="47" t="str">
        <f t="shared" si="3"/>
        <v/>
      </c>
      <c r="E135" s="355"/>
      <c r="F135" s="451"/>
      <c r="G135" s="447"/>
      <c r="H135" s="447"/>
      <c r="I135" s="453"/>
      <c r="J135" s="453"/>
      <c r="K135" s="20"/>
      <c r="L135" s="414"/>
      <c r="M135" s="344"/>
      <c r="N135" s="344"/>
      <c r="O135" s="344"/>
      <c r="P135" s="360"/>
      <c r="Q135" s="3"/>
    </row>
    <row r="136" spans="2:17" ht="13.5" customHeight="1" x14ac:dyDescent="0.15">
      <c r="B136" s="173"/>
      <c r="C136" s="362">
        <f t="shared" si="4"/>
        <v>124</v>
      </c>
      <c r="D136" s="47" t="str">
        <f t="shared" si="3"/>
        <v/>
      </c>
      <c r="E136" s="355"/>
      <c r="F136" s="451"/>
      <c r="G136" s="447"/>
      <c r="H136" s="447"/>
      <c r="I136" s="453"/>
      <c r="J136" s="453"/>
      <c r="K136" s="20"/>
      <c r="L136" s="414"/>
      <c r="M136" s="344"/>
      <c r="N136" s="344"/>
      <c r="O136" s="344"/>
      <c r="P136" s="360"/>
      <c r="Q136" s="3"/>
    </row>
    <row r="137" spans="2:17" ht="13.5" customHeight="1" x14ac:dyDescent="0.15">
      <c r="B137" s="173"/>
      <c r="C137" s="362">
        <f t="shared" si="4"/>
        <v>125</v>
      </c>
      <c r="D137" s="47" t="str">
        <f t="shared" si="3"/>
        <v/>
      </c>
      <c r="E137" s="355"/>
      <c r="F137" s="451"/>
      <c r="G137" s="447"/>
      <c r="H137" s="447"/>
      <c r="I137" s="453"/>
      <c r="J137" s="453"/>
      <c r="K137" s="20"/>
      <c r="L137" s="414"/>
      <c r="M137" s="344"/>
      <c r="N137" s="344"/>
      <c r="O137" s="344"/>
      <c r="P137" s="360"/>
      <c r="Q137" s="3"/>
    </row>
    <row r="138" spans="2:17" ht="13.5" customHeight="1" x14ac:dyDescent="0.15">
      <c r="B138" s="173"/>
      <c r="C138" s="362">
        <f t="shared" si="4"/>
        <v>126</v>
      </c>
      <c r="D138" s="47" t="str">
        <f t="shared" si="3"/>
        <v/>
      </c>
      <c r="E138" s="355"/>
      <c r="F138" s="451"/>
      <c r="G138" s="447"/>
      <c r="H138" s="447"/>
      <c r="I138" s="453"/>
      <c r="J138" s="453"/>
      <c r="K138" s="20"/>
      <c r="L138" s="414"/>
      <c r="M138" s="344"/>
      <c r="N138" s="344"/>
      <c r="O138" s="344"/>
      <c r="P138" s="360"/>
      <c r="Q138" s="3"/>
    </row>
    <row r="139" spans="2:17" ht="13.5" customHeight="1" x14ac:dyDescent="0.15">
      <c r="B139" s="173"/>
      <c r="C139" s="362">
        <f t="shared" si="4"/>
        <v>127</v>
      </c>
      <c r="D139" s="47" t="str">
        <f t="shared" si="3"/>
        <v/>
      </c>
      <c r="E139" s="355"/>
      <c r="F139" s="451"/>
      <c r="G139" s="447"/>
      <c r="H139" s="447"/>
      <c r="I139" s="453"/>
      <c r="J139" s="453"/>
      <c r="K139" s="20"/>
      <c r="L139" s="414"/>
      <c r="M139" s="344"/>
      <c r="N139" s="344"/>
      <c r="O139" s="344"/>
      <c r="P139" s="360"/>
      <c r="Q139" s="3"/>
    </row>
    <row r="140" spans="2:17" ht="13.5" customHeight="1" x14ac:dyDescent="0.15">
      <c r="B140" s="173"/>
      <c r="C140" s="362">
        <f t="shared" si="4"/>
        <v>128</v>
      </c>
      <c r="D140" s="47" t="str">
        <f t="shared" si="3"/>
        <v/>
      </c>
      <c r="E140" s="355"/>
      <c r="F140" s="451"/>
      <c r="G140" s="447"/>
      <c r="H140" s="447"/>
      <c r="I140" s="453"/>
      <c r="J140" s="453"/>
      <c r="K140" s="20"/>
      <c r="L140" s="414"/>
      <c r="M140" s="344"/>
      <c r="N140" s="344"/>
      <c r="O140" s="344"/>
      <c r="P140" s="360"/>
      <c r="Q140" s="3"/>
    </row>
    <row r="141" spans="2:17" ht="13.5" customHeight="1" x14ac:dyDescent="0.15">
      <c r="B141" s="173"/>
      <c r="C141" s="362">
        <f t="shared" si="4"/>
        <v>129</v>
      </c>
      <c r="D141" s="47" t="str">
        <f t="shared" ref="D141:D204" si="5">IF(E141="","",IF(E141&lt;=$S$2,"○",""))</f>
        <v/>
      </c>
      <c r="E141" s="355"/>
      <c r="F141" s="451"/>
      <c r="G141" s="447"/>
      <c r="H141" s="447"/>
      <c r="I141" s="453"/>
      <c r="J141" s="453"/>
      <c r="K141" s="20"/>
      <c r="L141" s="414"/>
      <c r="M141" s="344"/>
      <c r="N141" s="344"/>
      <c r="O141" s="344"/>
      <c r="P141" s="360"/>
      <c r="Q141" s="3"/>
    </row>
    <row r="142" spans="2:17" ht="13.5" customHeight="1" x14ac:dyDescent="0.15">
      <c r="B142" s="173"/>
      <c r="C142" s="362">
        <f t="shared" si="4"/>
        <v>130</v>
      </c>
      <c r="D142" s="47" t="str">
        <f t="shared" si="5"/>
        <v/>
      </c>
      <c r="E142" s="355"/>
      <c r="F142" s="451"/>
      <c r="G142" s="447"/>
      <c r="H142" s="447"/>
      <c r="I142" s="453"/>
      <c r="J142" s="453"/>
      <c r="K142" s="20"/>
      <c r="L142" s="414"/>
      <c r="M142" s="344"/>
      <c r="N142" s="344"/>
      <c r="O142" s="344"/>
      <c r="P142" s="360"/>
      <c r="Q142" s="3"/>
    </row>
    <row r="143" spans="2:17" ht="13.5" customHeight="1" x14ac:dyDescent="0.15">
      <c r="B143" s="173"/>
      <c r="C143" s="362">
        <f t="shared" si="4"/>
        <v>131</v>
      </c>
      <c r="D143" s="47" t="str">
        <f t="shared" si="5"/>
        <v/>
      </c>
      <c r="E143" s="355"/>
      <c r="F143" s="451"/>
      <c r="G143" s="447"/>
      <c r="H143" s="447"/>
      <c r="I143" s="453"/>
      <c r="J143" s="453"/>
      <c r="K143" s="20"/>
      <c r="L143" s="414"/>
      <c r="M143" s="344"/>
      <c r="N143" s="344"/>
      <c r="O143" s="344"/>
      <c r="P143" s="360"/>
      <c r="Q143" s="3"/>
    </row>
    <row r="144" spans="2:17" ht="13.5" customHeight="1" x14ac:dyDescent="0.15">
      <c r="B144" s="173"/>
      <c r="C144" s="362">
        <f t="shared" ref="C144:C207" si="6">C143+1</f>
        <v>132</v>
      </c>
      <c r="D144" s="47" t="str">
        <f t="shared" si="5"/>
        <v/>
      </c>
      <c r="E144" s="355"/>
      <c r="F144" s="451"/>
      <c r="G144" s="447"/>
      <c r="H144" s="447"/>
      <c r="I144" s="453"/>
      <c r="J144" s="453"/>
      <c r="K144" s="20"/>
      <c r="L144" s="414"/>
      <c r="M144" s="344"/>
      <c r="N144" s="344"/>
      <c r="O144" s="344"/>
      <c r="P144" s="360"/>
      <c r="Q144" s="3"/>
    </row>
    <row r="145" spans="2:17" ht="13.5" customHeight="1" x14ac:dyDescent="0.15">
      <c r="B145" s="173"/>
      <c r="C145" s="362">
        <f t="shared" si="6"/>
        <v>133</v>
      </c>
      <c r="D145" s="47" t="str">
        <f t="shared" si="5"/>
        <v/>
      </c>
      <c r="E145" s="355"/>
      <c r="F145" s="451"/>
      <c r="G145" s="447"/>
      <c r="H145" s="447"/>
      <c r="I145" s="453"/>
      <c r="J145" s="453"/>
      <c r="K145" s="20"/>
      <c r="L145" s="414"/>
      <c r="M145" s="344"/>
      <c r="N145" s="344"/>
      <c r="O145" s="344"/>
      <c r="P145" s="360"/>
      <c r="Q145" s="3"/>
    </row>
    <row r="146" spans="2:17" ht="13.5" customHeight="1" x14ac:dyDescent="0.15">
      <c r="B146" s="173"/>
      <c r="C146" s="362">
        <f t="shared" si="6"/>
        <v>134</v>
      </c>
      <c r="D146" s="47" t="str">
        <f t="shared" si="5"/>
        <v/>
      </c>
      <c r="E146" s="355"/>
      <c r="F146" s="451"/>
      <c r="G146" s="447"/>
      <c r="H146" s="447"/>
      <c r="I146" s="453"/>
      <c r="J146" s="453"/>
      <c r="K146" s="20"/>
      <c r="L146" s="414"/>
      <c r="M146" s="344"/>
      <c r="N146" s="344"/>
      <c r="O146" s="344"/>
      <c r="P146" s="360"/>
      <c r="Q146" s="3"/>
    </row>
    <row r="147" spans="2:17" ht="13.5" customHeight="1" x14ac:dyDescent="0.15">
      <c r="B147" s="173"/>
      <c r="C147" s="362">
        <f t="shared" si="6"/>
        <v>135</v>
      </c>
      <c r="D147" s="47" t="str">
        <f t="shared" si="5"/>
        <v/>
      </c>
      <c r="E147" s="355"/>
      <c r="F147" s="451"/>
      <c r="G147" s="447"/>
      <c r="H147" s="447"/>
      <c r="I147" s="453"/>
      <c r="J147" s="453"/>
      <c r="K147" s="20"/>
      <c r="L147" s="414"/>
      <c r="M147" s="344"/>
      <c r="N147" s="344"/>
      <c r="O147" s="344"/>
      <c r="P147" s="360"/>
      <c r="Q147" s="3"/>
    </row>
    <row r="148" spans="2:17" ht="13.5" customHeight="1" x14ac:dyDescent="0.15">
      <c r="B148" s="173"/>
      <c r="C148" s="362">
        <f t="shared" si="6"/>
        <v>136</v>
      </c>
      <c r="D148" s="47" t="str">
        <f t="shared" si="5"/>
        <v/>
      </c>
      <c r="E148" s="355"/>
      <c r="F148" s="451"/>
      <c r="G148" s="447"/>
      <c r="H148" s="447"/>
      <c r="I148" s="453"/>
      <c r="J148" s="453"/>
      <c r="K148" s="20"/>
      <c r="L148" s="414"/>
      <c r="M148" s="344"/>
      <c r="N148" s="344"/>
      <c r="O148" s="344"/>
      <c r="P148" s="360"/>
      <c r="Q148" s="3"/>
    </row>
    <row r="149" spans="2:17" ht="13.5" customHeight="1" x14ac:dyDescent="0.15">
      <c r="B149" s="173"/>
      <c r="C149" s="362">
        <f t="shared" si="6"/>
        <v>137</v>
      </c>
      <c r="D149" s="47" t="str">
        <f t="shared" si="5"/>
        <v/>
      </c>
      <c r="E149" s="355"/>
      <c r="F149" s="451"/>
      <c r="G149" s="447"/>
      <c r="H149" s="447"/>
      <c r="I149" s="453"/>
      <c r="J149" s="453"/>
      <c r="K149" s="20"/>
      <c r="L149" s="414"/>
      <c r="M149" s="344"/>
      <c r="N149" s="344"/>
      <c r="O149" s="344"/>
      <c r="P149" s="360"/>
      <c r="Q149" s="3"/>
    </row>
    <row r="150" spans="2:17" ht="13.5" customHeight="1" x14ac:dyDescent="0.15">
      <c r="B150" s="173"/>
      <c r="C150" s="362">
        <f t="shared" si="6"/>
        <v>138</v>
      </c>
      <c r="D150" s="47" t="str">
        <f t="shared" si="5"/>
        <v/>
      </c>
      <c r="E150" s="355"/>
      <c r="F150" s="451"/>
      <c r="G150" s="447"/>
      <c r="H150" s="447"/>
      <c r="I150" s="453"/>
      <c r="J150" s="453"/>
      <c r="K150" s="20"/>
      <c r="L150" s="414"/>
      <c r="M150" s="344"/>
      <c r="N150" s="344"/>
      <c r="O150" s="344"/>
      <c r="P150" s="360"/>
      <c r="Q150" s="3"/>
    </row>
    <row r="151" spans="2:17" ht="13.5" customHeight="1" x14ac:dyDescent="0.15">
      <c r="B151" s="173"/>
      <c r="C151" s="362">
        <f t="shared" si="6"/>
        <v>139</v>
      </c>
      <c r="D151" s="47" t="str">
        <f t="shared" si="5"/>
        <v/>
      </c>
      <c r="E151" s="355"/>
      <c r="F151" s="451"/>
      <c r="G151" s="447"/>
      <c r="H151" s="447"/>
      <c r="I151" s="453"/>
      <c r="J151" s="453"/>
      <c r="K151" s="20"/>
      <c r="L151" s="414"/>
      <c r="M151" s="344"/>
      <c r="N151" s="344"/>
      <c r="O151" s="344"/>
      <c r="P151" s="360"/>
      <c r="Q151" s="3"/>
    </row>
    <row r="152" spans="2:17" ht="13.5" customHeight="1" x14ac:dyDescent="0.15">
      <c r="B152" s="173"/>
      <c r="C152" s="362">
        <f t="shared" si="6"/>
        <v>140</v>
      </c>
      <c r="D152" s="47" t="str">
        <f t="shared" si="5"/>
        <v/>
      </c>
      <c r="E152" s="355"/>
      <c r="F152" s="451"/>
      <c r="G152" s="447"/>
      <c r="H152" s="447"/>
      <c r="I152" s="453"/>
      <c r="J152" s="453"/>
      <c r="K152" s="20"/>
      <c r="L152" s="414"/>
      <c r="M152" s="344"/>
      <c r="N152" s="344"/>
      <c r="O152" s="344"/>
      <c r="P152" s="360"/>
      <c r="Q152" s="3"/>
    </row>
    <row r="153" spans="2:17" ht="13.5" customHeight="1" x14ac:dyDescent="0.15">
      <c r="B153" s="173"/>
      <c r="C153" s="362">
        <f t="shared" si="6"/>
        <v>141</v>
      </c>
      <c r="D153" s="47" t="str">
        <f t="shared" si="5"/>
        <v/>
      </c>
      <c r="E153" s="355"/>
      <c r="F153" s="451"/>
      <c r="G153" s="447"/>
      <c r="H153" s="447"/>
      <c r="I153" s="453"/>
      <c r="J153" s="453"/>
      <c r="K153" s="20"/>
      <c r="L153" s="414"/>
      <c r="M153" s="344"/>
      <c r="N153" s="344"/>
      <c r="O153" s="344"/>
      <c r="P153" s="360"/>
      <c r="Q153" s="3"/>
    </row>
    <row r="154" spans="2:17" ht="13.5" customHeight="1" x14ac:dyDescent="0.15">
      <c r="B154" s="173"/>
      <c r="C154" s="362">
        <f t="shared" si="6"/>
        <v>142</v>
      </c>
      <c r="D154" s="47" t="str">
        <f t="shared" si="5"/>
        <v/>
      </c>
      <c r="E154" s="355"/>
      <c r="F154" s="451"/>
      <c r="G154" s="447"/>
      <c r="H154" s="447"/>
      <c r="I154" s="453"/>
      <c r="J154" s="453"/>
      <c r="K154" s="20"/>
      <c r="L154" s="414"/>
      <c r="M154" s="344"/>
      <c r="N154" s="344"/>
      <c r="O154" s="344"/>
      <c r="P154" s="360"/>
      <c r="Q154" s="3"/>
    </row>
    <row r="155" spans="2:17" ht="13.5" customHeight="1" x14ac:dyDescent="0.15">
      <c r="B155" s="173"/>
      <c r="C155" s="362">
        <f t="shared" si="6"/>
        <v>143</v>
      </c>
      <c r="D155" s="47" t="str">
        <f t="shared" si="5"/>
        <v/>
      </c>
      <c r="E155" s="355"/>
      <c r="F155" s="451"/>
      <c r="G155" s="447"/>
      <c r="H155" s="447"/>
      <c r="I155" s="453"/>
      <c r="J155" s="453"/>
      <c r="K155" s="20"/>
      <c r="L155" s="414"/>
      <c r="M155" s="344"/>
      <c r="N155" s="344"/>
      <c r="O155" s="344"/>
      <c r="P155" s="360"/>
      <c r="Q155" s="3"/>
    </row>
    <row r="156" spans="2:17" ht="13.5" customHeight="1" x14ac:dyDescent="0.15">
      <c r="B156" s="173"/>
      <c r="C156" s="362">
        <f t="shared" si="6"/>
        <v>144</v>
      </c>
      <c r="D156" s="47" t="str">
        <f t="shared" si="5"/>
        <v/>
      </c>
      <c r="E156" s="355"/>
      <c r="F156" s="451"/>
      <c r="G156" s="447"/>
      <c r="H156" s="447"/>
      <c r="I156" s="453"/>
      <c r="J156" s="453"/>
      <c r="K156" s="20"/>
      <c r="L156" s="414"/>
      <c r="M156" s="344"/>
      <c r="N156" s="344"/>
      <c r="O156" s="344"/>
      <c r="P156" s="360"/>
      <c r="Q156" s="3"/>
    </row>
    <row r="157" spans="2:17" ht="13.5" customHeight="1" x14ac:dyDescent="0.15">
      <c r="B157" s="173"/>
      <c r="C157" s="362">
        <f t="shared" si="6"/>
        <v>145</v>
      </c>
      <c r="D157" s="47" t="str">
        <f t="shared" si="5"/>
        <v/>
      </c>
      <c r="E157" s="355"/>
      <c r="F157" s="451"/>
      <c r="G157" s="447"/>
      <c r="H157" s="447"/>
      <c r="I157" s="453"/>
      <c r="J157" s="453"/>
      <c r="K157" s="20"/>
      <c r="L157" s="414"/>
      <c r="M157" s="344"/>
      <c r="N157" s="344"/>
      <c r="O157" s="344"/>
      <c r="P157" s="360"/>
      <c r="Q157" s="3"/>
    </row>
    <row r="158" spans="2:17" ht="13.5" customHeight="1" x14ac:dyDescent="0.15">
      <c r="B158" s="173"/>
      <c r="C158" s="362">
        <f t="shared" si="6"/>
        <v>146</v>
      </c>
      <c r="D158" s="47" t="str">
        <f t="shared" si="5"/>
        <v/>
      </c>
      <c r="E158" s="355"/>
      <c r="F158" s="451"/>
      <c r="G158" s="447"/>
      <c r="H158" s="447"/>
      <c r="I158" s="453"/>
      <c r="J158" s="453"/>
      <c r="K158" s="20"/>
      <c r="L158" s="414"/>
      <c r="M158" s="344"/>
      <c r="N158" s="344"/>
      <c r="O158" s="344"/>
      <c r="P158" s="360"/>
      <c r="Q158" s="3"/>
    </row>
    <row r="159" spans="2:17" ht="13.5" customHeight="1" x14ac:dyDescent="0.15">
      <c r="B159" s="173"/>
      <c r="C159" s="362">
        <f t="shared" si="6"/>
        <v>147</v>
      </c>
      <c r="D159" s="47" t="str">
        <f t="shared" si="5"/>
        <v/>
      </c>
      <c r="E159" s="355"/>
      <c r="F159" s="451"/>
      <c r="G159" s="447"/>
      <c r="H159" s="447"/>
      <c r="I159" s="453"/>
      <c r="J159" s="453"/>
      <c r="K159" s="20"/>
      <c r="L159" s="414"/>
      <c r="M159" s="344"/>
      <c r="N159" s="344"/>
      <c r="O159" s="344"/>
      <c r="P159" s="360"/>
      <c r="Q159" s="3"/>
    </row>
    <row r="160" spans="2:17" ht="13.5" customHeight="1" x14ac:dyDescent="0.15">
      <c r="B160" s="173"/>
      <c r="C160" s="362">
        <f t="shared" si="6"/>
        <v>148</v>
      </c>
      <c r="D160" s="47" t="str">
        <f t="shared" si="5"/>
        <v/>
      </c>
      <c r="E160" s="355"/>
      <c r="F160" s="451"/>
      <c r="G160" s="447"/>
      <c r="H160" s="447"/>
      <c r="I160" s="453"/>
      <c r="J160" s="453"/>
      <c r="K160" s="20"/>
      <c r="L160" s="414"/>
      <c r="M160" s="344"/>
      <c r="N160" s="344"/>
      <c r="O160" s="344"/>
      <c r="P160" s="360"/>
      <c r="Q160" s="3"/>
    </row>
    <row r="161" spans="2:20" ht="13.5" customHeight="1" x14ac:dyDescent="0.15">
      <c r="B161" s="173"/>
      <c r="C161" s="362">
        <f t="shared" si="6"/>
        <v>149</v>
      </c>
      <c r="D161" s="47" t="str">
        <f t="shared" si="5"/>
        <v/>
      </c>
      <c r="E161" s="355"/>
      <c r="F161" s="451"/>
      <c r="G161" s="447"/>
      <c r="H161" s="447"/>
      <c r="I161" s="453"/>
      <c r="J161" s="453"/>
      <c r="K161" s="20"/>
      <c r="L161" s="414"/>
      <c r="M161" s="344"/>
      <c r="N161" s="344"/>
      <c r="O161" s="344"/>
      <c r="P161" s="360"/>
      <c r="Q161" s="3"/>
    </row>
    <row r="162" spans="2:20" ht="13.5" customHeight="1" x14ac:dyDescent="0.15">
      <c r="B162" s="173"/>
      <c r="C162" s="362">
        <f t="shared" si="6"/>
        <v>150</v>
      </c>
      <c r="D162" s="47" t="str">
        <f t="shared" si="5"/>
        <v/>
      </c>
      <c r="E162" s="355"/>
      <c r="F162" s="451"/>
      <c r="G162" s="447"/>
      <c r="H162" s="447"/>
      <c r="I162" s="453"/>
      <c r="J162" s="453"/>
      <c r="K162" s="20"/>
      <c r="L162" s="414"/>
      <c r="M162" s="344"/>
      <c r="N162" s="344"/>
      <c r="O162" s="344"/>
      <c r="P162" s="360"/>
      <c r="Q162" s="3"/>
    </row>
    <row r="163" spans="2:20" ht="13.5" customHeight="1" x14ac:dyDescent="0.15">
      <c r="B163" s="173"/>
      <c r="C163" s="362">
        <f t="shared" si="6"/>
        <v>151</v>
      </c>
      <c r="D163" s="47" t="str">
        <f t="shared" si="5"/>
        <v/>
      </c>
      <c r="E163" s="355"/>
      <c r="F163" s="451"/>
      <c r="G163" s="447"/>
      <c r="H163" s="447"/>
      <c r="I163" s="453"/>
      <c r="J163" s="453"/>
      <c r="K163" s="20"/>
      <c r="L163" s="414"/>
      <c r="M163" s="344"/>
      <c r="N163" s="344"/>
      <c r="O163" s="344"/>
      <c r="P163" s="360"/>
      <c r="Q163" s="3"/>
    </row>
    <row r="164" spans="2:20" ht="13.5" customHeight="1" x14ac:dyDescent="0.15">
      <c r="B164" s="173"/>
      <c r="C164" s="362">
        <f t="shared" si="6"/>
        <v>152</v>
      </c>
      <c r="D164" s="47" t="str">
        <f t="shared" si="5"/>
        <v/>
      </c>
      <c r="E164" s="355"/>
      <c r="F164" s="451"/>
      <c r="G164" s="447"/>
      <c r="H164" s="447"/>
      <c r="I164" s="453"/>
      <c r="J164" s="453"/>
      <c r="K164" s="20"/>
      <c r="L164" s="414"/>
      <c r="M164" s="344"/>
      <c r="N164" s="344"/>
      <c r="O164" s="344"/>
      <c r="P164" s="360"/>
      <c r="Q164" s="3"/>
    </row>
    <row r="165" spans="2:20" ht="13.5" customHeight="1" x14ac:dyDescent="0.15">
      <c r="B165" s="173"/>
      <c r="C165" s="362">
        <f t="shared" si="6"/>
        <v>153</v>
      </c>
      <c r="D165" s="47" t="str">
        <f t="shared" si="5"/>
        <v/>
      </c>
      <c r="E165" s="355"/>
      <c r="F165" s="451"/>
      <c r="G165" s="447"/>
      <c r="H165" s="447"/>
      <c r="I165" s="453"/>
      <c r="J165" s="453"/>
      <c r="K165" s="20"/>
      <c r="L165" s="414"/>
      <c r="M165" s="344"/>
      <c r="N165" s="344"/>
      <c r="O165" s="344"/>
      <c r="P165" s="360"/>
      <c r="Q165" s="3"/>
    </row>
    <row r="166" spans="2:20" ht="13.5" customHeight="1" x14ac:dyDescent="0.15">
      <c r="B166" s="173"/>
      <c r="C166" s="362">
        <f t="shared" si="6"/>
        <v>154</v>
      </c>
      <c r="D166" s="47" t="str">
        <f t="shared" si="5"/>
        <v/>
      </c>
      <c r="E166" s="355"/>
      <c r="F166" s="451"/>
      <c r="G166" s="447"/>
      <c r="H166" s="447"/>
      <c r="I166" s="453"/>
      <c r="J166" s="453"/>
      <c r="K166" s="20"/>
      <c r="L166" s="414"/>
      <c r="M166" s="344"/>
      <c r="N166" s="344"/>
      <c r="O166" s="344"/>
      <c r="P166" s="360"/>
      <c r="Q166" s="3"/>
    </row>
    <row r="167" spans="2:20" ht="13.5" customHeight="1" x14ac:dyDescent="0.15">
      <c r="B167" s="173"/>
      <c r="C167" s="362">
        <f t="shared" si="6"/>
        <v>155</v>
      </c>
      <c r="D167" s="47" t="str">
        <f t="shared" si="5"/>
        <v/>
      </c>
      <c r="E167" s="355"/>
      <c r="F167" s="451"/>
      <c r="G167" s="447"/>
      <c r="H167" s="447"/>
      <c r="I167" s="453"/>
      <c r="J167" s="453"/>
      <c r="K167" s="20"/>
      <c r="L167" s="414"/>
      <c r="M167" s="344"/>
      <c r="N167" s="344"/>
      <c r="O167" s="344"/>
      <c r="P167" s="360"/>
      <c r="Q167" s="3"/>
    </row>
    <row r="168" spans="2:20" ht="13.5" customHeight="1" x14ac:dyDescent="0.15">
      <c r="B168" s="173"/>
      <c r="C168" s="362">
        <f t="shared" si="6"/>
        <v>156</v>
      </c>
      <c r="D168" s="47" t="str">
        <f t="shared" si="5"/>
        <v/>
      </c>
      <c r="E168" s="355"/>
      <c r="F168" s="451"/>
      <c r="G168" s="447"/>
      <c r="H168" s="447"/>
      <c r="I168" s="453"/>
      <c r="J168" s="453"/>
      <c r="K168" s="20"/>
      <c r="L168" s="414"/>
      <c r="M168" s="344"/>
      <c r="N168" s="344"/>
      <c r="O168" s="344"/>
      <c r="P168" s="360"/>
      <c r="Q168" s="3"/>
    </row>
    <row r="169" spans="2:20" ht="13.5" customHeight="1" x14ac:dyDescent="0.15">
      <c r="B169" s="173"/>
      <c r="C169" s="362">
        <f t="shared" si="6"/>
        <v>157</v>
      </c>
      <c r="D169" s="47" t="str">
        <f t="shared" si="5"/>
        <v/>
      </c>
      <c r="E169" s="355"/>
      <c r="F169" s="451"/>
      <c r="G169" s="447"/>
      <c r="H169" s="447"/>
      <c r="I169" s="453"/>
      <c r="J169" s="453"/>
      <c r="K169" s="20"/>
      <c r="L169" s="414"/>
      <c r="M169" s="344"/>
      <c r="N169" s="344"/>
      <c r="O169" s="344"/>
      <c r="P169" s="360"/>
      <c r="Q169" s="3"/>
      <c r="R169" s="29"/>
    </row>
    <row r="170" spans="2:20" ht="13.5" customHeight="1" x14ac:dyDescent="0.15">
      <c r="B170" s="173"/>
      <c r="C170" s="362">
        <f t="shared" si="6"/>
        <v>158</v>
      </c>
      <c r="D170" s="47" t="str">
        <f t="shared" si="5"/>
        <v/>
      </c>
      <c r="E170" s="355"/>
      <c r="F170" s="451"/>
      <c r="G170" s="447"/>
      <c r="H170" s="447"/>
      <c r="I170" s="453"/>
      <c r="J170" s="453"/>
      <c r="K170" s="20"/>
      <c r="L170" s="414"/>
      <c r="M170" s="344"/>
      <c r="N170" s="344"/>
      <c r="O170" s="344"/>
      <c r="P170" s="360"/>
      <c r="Q170" s="3"/>
      <c r="R170" s="29"/>
      <c r="S170" s="70"/>
      <c r="T170" s="417"/>
    </row>
    <row r="171" spans="2:20" ht="13.5" customHeight="1" x14ac:dyDescent="0.15">
      <c r="B171" s="173"/>
      <c r="C171" s="362">
        <f t="shared" si="6"/>
        <v>159</v>
      </c>
      <c r="D171" s="47" t="str">
        <f t="shared" si="5"/>
        <v/>
      </c>
      <c r="E171" s="355"/>
      <c r="F171" s="451"/>
      <c r="G171" s="447"/>
      <c r="H171" s="447"/>
      <c r="I171" s="453"/>
      <c r="J171" s="453"/>
      <c r="K171" s="20"/>
      <c r="L171" s="414"/>
      <c r="M171" s="344"/>
      <c r="N171" s="344"/>
      <c r="O171" s="344"/>
      <c r="P171" s="360"/>
      <c r="Q171" s="3"/>
      <c r="R171" s="29"/>
      <c r="S171" s="70"/>
      <c r="T171" s="417"/>
    </row>
    <row r="172" spans="2:20" ht="13.5" customHeight="1" x14ac:dyDescent="0.15">
      <c r="B172" s="173"/>
      <c r="C172" s="362">
        <f t="shared" si="6"/>
        <v>160</v>
      </c>
      <c r="D172" s="47" t="str">
        <f t="shared" si="5"/>
        <v/>
      </c>
      <c r="E172" s="355"/>
      <c r="F172" s="451"/>
      <c r="G172" s="447"/>
      <c r="H172" s="447"/>
      <c r="I172" s="453"/>
      <c r="J172" s="453"/>
      <c r="K172" s="20"/>
      <c r="L172" s="414"/>
      <c r="M172" s="344"/>
      <c r="N172" s="344"/>
      <c r="O172" s="344"/>
      <c r="P172" s="360"/>
      <c r="Q172" s="3"/>
      <c r="R172" s="29"/>
      <c r="S172" s="70"/>
      <c r="T172" s="417"/>
    </row>
    <row r="173" spans="2:20" ht="13.5" customHeight="1" x14ac:dyDescent="0.15">
      <c r="B173" s="173"/>
      <c r="C173" s="362">
        <f t="shared" si="6"/>
        <v>161</v>
      </c>
      <c r="D173" s="47" t="str">
        <f t="shared" si="5"/>
        <v/>
      </c>
      <c r="E173" s="355"/>
      <c r="F173" s="451"/>
      <c r="G173" s="447"/>
      <c r="H173" s="447"/>
      <c r="I173" s="453"/>
      <c r="J173" s="453"/>
      <c r="K173" s="20"/>
      <c r="L173" s="414"/>
      <c r="M173" s="344"/>
      <c r="N173" s="344"/>
      <c r="O173" s="344"/>
      <c r="P173" s="360"/>
      <c r="Q173" s="3"/>
      <c r="R173" s="29"/>
      <c r="S173" s="70"/>
      <c r="T173" s="417"/>
    </row>
    <row r="174" spans="2:20" ht="13.5" customHeight="1" x14ac:dyDescent="0.15">
      <c r="B174" s="173"/>
      <c r="C174" s="362">
        <f t="shared" si="6"/>
        <v>162</v>
      </c>
      <c r="D174" s="47" t="str">
        <f t="shared" si="5"/>
        <v/>
      </c>
      <c r="E174" s="355"/>
      <c r="F174" s="451"/>
      <c r="G174" s="447"/>
      <c r="H174" s="447"/>
      <c r="I174" s="453"/>
      <c r="J174" s="453"/>
      <c r="K174" s="20"/>
      <c r="L174" s="414"/>
      <c r="M174" s="344"/>
      <c r="N174" s="344"/>
      <c r="O174" s="344"/>
      <c r="P174" s="360"/>
      <c r="Q174" s="3"/>
    </row>
    <row r="175" spans="2:20" ht="13.5" customHeight="1" x14ac:dyDescent="0.15">
      <c r="B175" s="173"/>
      <c r="C175" s="362">
        <f t="shared" si="6"/>
        <v>163</v>
      </c>
      <c r="D175" s="47" t="str">
        <f t="shared" si="5"/>
        <v/>
      </c>
      <c r="E175" s="355"/>
      <c r="F175" s="451"/>
      <c r="G175" s="447"/>
      <c r="H175" s="447"/>
      <c r="I175" s="453"/>
      <c r="J175" s="453"/>
      <c r="K175" s="20"/>
      <c r="L175" s="414"/>
      <c r="M175" s="344"/>
      <c r="N175" s="344"/>
      <c r="O175" s="344"/>
      <c r="P175" s="360"/>
      <c r="Q175" s="3"/>
    </row>
    <row r="176" spans="2:20" ht="13.5" customHeight="1" x14ac:dyDescent="0.15">
      <c r="B176" s="173"/>
      <c r="C176" s="362">
        <f t="shared" si="6"/>
        <v>164</v>
      </c>
      <c r="D176" s="47" t="str">
        <f t="shared" si="5"/>
        <v/>
      </c>
      <c r="E176" s="355"/>
      <c r="F176" s="451"/>
      <c r="G176" s="447"/>
      <c r="H176" s="447"/>
      <c r="I176" s="453"/>
      <c r="J176" s="453"/>
      <c r="K176" s="20"/>
      <c r="L176" s="414"/>
      <c r="M176" s="344"/>
      <c r="N176" s="344"/>
      <c r="O176" s="344"/>
      <c r="P176" s="360"/>
      <c r="Q176" s="3"/>
    </row>
    <row r="177" spans="2:17" ht="13.5" customHeight="1" x14ac:dyDescent="0.15">
      <c r="B177" s="173"/>
      <c r="C177" s="362">
        <f t="shared" si="6"/>
        <v>165</v>
      </c>
      <c r="D177" s="47" t="str">
        <f t="shared" si="5"/>
        <v/>
      </c>
      <c r="E177" s="355"/>
      <c r="F177" s="451"/>
      <c r="G177" s="447"/>
      <c r="H177" s="447"/>
      <c r="I177" s="453"/>
      <c r="J177" s="453"/>
      <c r="K177" s="20"/>
      <c r="L177" s="414"/>
      <c r="M177" s="344"/>
      <c r="N177" s="344"/>
      <c r="O177" s="344"/>
      <c r="P177" s="360"/>
      <c r="Q177" s="3"/>
    </row>
    <row r="178" spans="2:17" ht="13.5" customHeight="1" x14ac:dyDescent="0.15">
      <c r="B178" s="173"/>
      <c r="C178" s="362">
        <f t="shared" si="6"/>
        <v>166</v>
      </c>
      <c r="D178" s="47" t="str">
        <f t="shared" si="5"/>
        <v/>
      </c>
      <c r="E178" s="355"/>
      <c r="F178" s="451"/>
      <c r="G178" s="447"/>
      <c r="H178" s="447"/>
      <c r="I178" s="453"/>
      <c r="J178" s="453"/>
      <c r="K178" s="20"/>
      <c r="L178" s="414"/>
      <c r="M178" s="344"/>
      <c r="N178" s="344"/>
      <c r="O178" s="344"/>
      <c r="P178" s="360"/>
      <c r="Q178" s="3"/>
    </row>
    <row r="179" spans="2:17" ht="13.5" customHeight="1" x14ac:dyDescent="0.15">
      <c r="B179" s="173"/>
      <c r="C179" s="362">
        <f t="shared" si="6"/>
        <v>167</v>
      </c>
      <c r="D179" s="47" t="str">
        <f t="shared" si="5"/>
        <v/>
      </c>
      <c r="E179" s="355"/>
      <c r="F179" s="451"/>
      <c r="G179" s="447"/>
      <c r="H179" s="447"/>
      <c r="I179" s="453"/>
      <c r="J179" s="453"/>
      <c r="K179" s="20"/>
      <c r="L179" s="414"/>
      <c r="M179" s="344"/>
      <c r="N179" s="344"/>
      <c r="O179" s="344"/>
      <c r="P179" s="360"/>
      <c r="Q179" s="3"/>
    </row>
    <row r="180" spans="2:17" ht="13.5" customHeight="1" x14ac:dyDescent="0.15">
      <c r="B180" s="173"/>
      <c r="C180" s="362">
        <f t="shared" si="6"/>
        <v>168</v>
      </c>
      <c r="D180" s="47" t="str">
        <f t="shared" si="5"/>
        <v/>
      </c>
      <c r="E180" s="355"/>
      <c r="F180" s="451"/>
      <c r="G180" s="447"/>
      <c r="H180" s="447"/>
      <c r="I180" s="453"/>
      <c r="J180" s="453"/>
      <c r="K180" s="20"/>
      <c r="L180" s="414"/>
      <c r="M180" s="344"/>
      <c r="N180" s="344"/>
      <c r="O180" s="344"/>
      <c r="P180" s="360"/>
      <c r="Q180" s="3"/>
    </row>
    <row r="181" spans="2:17" ht="13.5" customHeight="1" x14ac:dyDescent="0.15">
      <c r="B181" s="173"/>
      <c r="C181" s="362">
        <f t="shared" si="6"/>
        <v>169</v>
      </c>
      <c r="D181" s="47" t="str">
        <f t="shared" si="5"/>
        <v/>
      </c>
      <c r="E181" s="355"/>
      <c r="F181" s="451"/>
      <c r="G181" s="447"/>
      <c r="H181" s="447"/>
      <c r="I181" s="453"/>
      <c r="J181" s="453"/>
      <c r="K181" s="20"/>
      <c r="L181" s="414"/>
      <c r="M181" s="344"/>
      <c r="N181" s="344"/>
      <c r="O181" s="344"/>
      <c r="P181" s="360"/>
      <c r="Q181" s="3"/>
    </row>
    <row r="182" spans="2:17" ht="13.5" customHeight="1" x14ac:dyDescent="0.15">
      <c r="B182" s="173"/>
      <c r="C182" s="362">
        <f t="shared" si="6"/>
        <v>170</v>
      </c>
      <c r="D182" s="47" t="str">
        <f t="shared" si="5"/>
        <v/>
      </c>
      <c r="E182" s="355"/>
      <c r="F182" s="451"/>
      <c r="G182" s="447"/>
      <c r="H182" s="447"/>
      <c r="I182" s="453"/>
      <c r="J182" s="453"/>
      <c r="K182" s="20"/>
      <c r="L182" s="414"/>
      <c r="M182" s="344"/>
      <c r="N182" s="344"/>
      <c r="O182" s="344"/>
      <c r="P182" s="360"/>
      <c r="Q182" s="3"/>
    </row>
    <row r="183" spans="2:17" ht="13.5" customHeight="1" x14ac:dyDescent="0.15">
      <c r="B183" s="173"/>
      <c r="C183" s="362">
        <f t="shared" si="6"/>
        <v>171</v>
      </c>
      <c r="D183" s="47" t="str">
        <f t="shared" si="5"/>
        <v/>
      </c>
      <c r="E183" s="355"/>
      <c r="F183" s="451"/>
      <c r="G183" s="447"/>
      <c r="H183" s="447"/>
      <c r="I183" s="453"/>
      <c r="J183" s="453"/>
      <c r="K183" s="20"/>
      <c r="L183" s="414"/>
      <c r="M183" s="344"/>
      <c r="N183" s="344"/>
      <c r="O183" s="344"/>
      <c r="P183" s="360"/>
      <c r="Q183" s="3"/>
    </row>
    <row r="184" spans="2:17" ht="13.5" customHeight="1" x14ac:dyDescent="0.15">
      <c r="B184" s="173"/>
      <c r="C184" s="362">
        <f t="shared" si="6"/>
        <v>172</v>
      </c>
      <c r="D184" s="47" t="str">
        <f t="shared" si="5"/>
        <v/>
      </c>
      <c r="E184" s="355"/>
      <c r="F184" s="451"/>
      <c r="G184" s="447"/>
      <c r="H184" s="447"/>
      <c r="I184" s="453"/>
      <c r="J184" s="453"/>
      <c r="K184" s="20"/>
      <c r="L184" s="414"/>
      <c r="M184" s="344"/>
      <c r="N184" s="344"/>
      <c r="O184" s="344"/>
      <c r="P184" s="360"/>
      <c r="Q184" s="3"/>
    </row>
    <row r="185" spans="2:17" ht="13.5" customHeight="1" x14ac:dyDescent="0.15">
      <c r="B185" s="173"/>
      <c r="C185" s="362">
        <f t="shared" si="6"/>
        <v>173</v>
      </c>
      <c r="D185" s="47" t="str">
        <f t="shared" si="5"/>
        <v/>
      </c>
      <c r="E185" s="355"/>
      <c r="F185" s="451"/>
      <c r="G185" s="447"/>
      <c r="H185" s="447"/>
      <c r="I185" s="453"/>
      <c r="J185" s="453"/>
      <c r="K185" s="20"/>
      <c r="L185" s="414"/>
      <c r="M185" s="344"/>
      <c r="N185" s="344"/>
      <c r="O185" s="344"/>
      <c r="P185" s="360"/>
      <c r="Q185" s="3"/>
    </row>
    <row r="186" spans="2:17" ht="13.5" customHeight="1" x14ac:dyDescent="0.15">
      <c r="B186" s="173"/>
      <c r="C186" s="362">
        <f t="shared" si="6"/>
        <v>174</v>
      </c>
      <c r="D186" s="47" t="str">
        <f t="shared" si="5"/>
        <v/>
      </c>
      <c r="E186" s="355"/>
      <c r="F186" s="451"/>
      <c r="G186" s="447"/>
      <c r="H186" s="447"/>
      <c r="I186" s="453"/>
      <c r="J186" s="453"/>
      <c r="K186" s="20"/>
      <c r="L186" s="414"/>
      <c r="M186" s="344"/>
      <c r="N186" s="344"/>
      <c r="O186" s="344"/>
      <c r="P186" s="360"/>
      <c r="Q186" s="3"/>
    </row>
    <row r="187" spans="2:17" ht="13.5" customHeight="1" x14ac:dyDescent="0.15">
      <c r="B187" s="173"/>
      <c r="C187" s="362">
        <f t="shared" si="6"/>
        <v>175</v>
      </c>
      <c r="D187" s="47" t="str">
        <f t="shared" si="5"/>
        <v/>
      </c>
      <c r="E187" s="355"/>
      <c r="F187" s="451"/>
      <c r="G187" s="447"/>
      <c r="H187" s="447"/>
      <c r="I187" s="453"/>
      <c r="J187" s="453"/>
      <c r="K187" s="20"/>
      <c r="L187" s="414"/>
      <c r="M187" s="344"/>
      <c r="N187" s="344"/>
      <c r="O187" s="344"/>
      <c r="P187" s="360"/>
      <c r="Q187" s="3"/>
    </row>
    <row r="188" spans="2:17" ht="13.5" customHeight="1" x14ac:dyDescent="0.15">
      <c r="B188" s="173"/>
      <c r="C188" s="362">
        <f t="shared" si="6"/>
        <v>176</v>
      </c>
      <c r="D188" s="47" t="str">
        <f t="shared" si="5"/>
        <v/>
      </c>
      <c r="E188" s="355"/>
      <c r="F188" s="451"/>
      <c r="G188" s="447"/>
      <c r="H188" s="447"/>
      <c r="I188" s="453"/>
      <c r="J188" s="453"/>
      <c r="K188" s="20"/>
      <c r="L188" s="414"/>
      <c r="M188" s="344"/>
      <c r="N188" s="344"/>
      <c r="O188" s="344"/>
      <c r="P188" s="360"/>
      <c r="Q188" s="3"/>
    </row>
    <row r="189" spans="2:17" ht="13.5" customHeight="1" x14ac:dyDescent="0.15">
      <c r="B189" s="173"/>
      <c r="C189" s="362">
        <f t="shared" si="6"/>
        <v>177</v>
      </c>
      <c r="D189" s="47" t="str">
        <f t="shared" si="5"/>
        <v/>
      </c>
      <c r="E189" s="355"/>
      <c r="F189" s="451"/>
      <c r="G189" s="447"/>
      <c r="H189" s="447"/>
      <c r="I189" s="453"/>
      <c r="J189" s="453"/>
      <c r="K189" s="20"/>
      <c r="L189" s="414"/>
      <c r="M189" s="344"/>
      <c r="N189" s="344"/>
      <c r="O189" s="344"/>
      <c r="P189" s="360"/>
      <c r="Q189" s="3"/>
    </row>
    <row r="190" spans="2:17" ht="13.5" customHeight="1" x14ac:dyDescent="0.15">
      <c r="B190" s="173"/>
      <c r="C190" s="362">
        <f t="shared" si="6"/>
        <v>178</v>
      </c>
      <c r="D190" s="47" t="str">
        <f t="shared" si="5"/>
        <v/>
      </c>
      <c r="E190" s="355"/>
      <c r="F190" s="451"/>
      <c r="G190" s="447"/>
      <c r="H190" s="447"/>
      <c r="I190" s="453"/>
      <c r="J190" s="453"/>
      <c r="K190" s="20"/>
      <c r="L190" s="414"/>
      <c r="M190" s="344"/>
      <c r="N190" s="344"/>
      <c r="O190" s="344"/>
      <c r="P190" s="360"/>
      <c r="Q190" s="3"/>
    </row>
    <row r="191" spans="2:17" ht="13.5" customHeight="1" x14ac:dyDescent="0.15">
      <c r="B191" s="173"/>
      <c r="C191" s="362">
        <f t="shared" si="6"/>
        <v>179</v>
      </c>
      <c r="D191" s="47" t="str">
        <f t="shared" si="5"/>
        <v/>
      </c>
      <c r="E191" s="355"/>
      <c r="F191" s="451"/>
      <c r="G191" s="447"/>
      <c r="H191" s="447"/>
      <c r="I191" s="453"/>
      <c r="J191" s="453"/>
      <c r="K191" s="20"/>
      <c r="L191" s="414"/>
      <c r="M191" s="344"/>
      <c r="N191" s="344"/>
      <c r="O191" s="344"/>
      <c r="P191" s="360"/>
      <c r="Q191" s="3"/>
    </row>
    <row r="192" spans="2:17" ht="13.5" customHeight="1" x14ac:dyDescent="0.15">
      <c r="B192" s="173"/>
      <c r="C192" s="362">
        <f t="shared" si="6"/>
        <v>180</v>
      </c>
      <c r="D192" s="47" t="str">
        <f t="shared" si="5"/>
        <v/>
      </c>
      <c r="E192" s="355"/>
      <c r="F192" s="451"/>
      <c r="G192" s="447"/>
      <c r="H192" s="447"/>
      <c r="I192" s="453"/>
      <c r="J192" s="453"/>
      <c r="K192" s="20"/>
      <c r="L192" s="414"/>
      <c r="M192" s="344"/>
      <c r="N192" s="344"/>
      <c r="O192" s="344"/>
      <c r="P192" s="360"/>
      <c r="Q192" s="3"/>
    </row>
    <row r="193" spans="2:17" ht="13.5" customHeight="1" x14ac:dyDescent="0.15">
      <c r="B193" s="173"/>
      <c r="C193" s="362">
        <f t="shared" si="6"/>
        <v>181</v>
      </c>
      <c r="D193" s="47" t="str">
        <f t="shared" si="5"/>
        <v/>
      </c>
      <c r="E193" s="355"/>
      <c r="F193" s="451"/>
      <c r="G193" s="447"/>
      <c r="H193" s="447"/>
      <c r="I193" s="453"/>
      <c r="J193" s="453"/>
      <c r="K193" s="20"/>
      <c r="L193" s="414"/>
      <c r="M193" s="344"/>
      <c r="N193" s="344"/>
      <c r="O193" s="344"/>
      <c r="P193" s="360"/>
      <c r="Q193" s="3"/>
    </row>
    <row r="194" spans="2:17" ht="13.5" customHeight="1" x14ac:dyDescent="0.15">
      <c r="B194" s="173"/>
      <c r="C194" s="362">
        <f t="shared" si="6"/>
        <v>182</v>
      </c>
      <c r="D194" s="47" t="str">
        <f t="shared" si="5"/>
        <v/>
      </c>
      <c r="E194" s="355"/>
      <c r="F194" s="451"/>
      <c r="G194" s="447"/>
      <c r="H194" s="447"/>
      <c r="I194" s="453"/>
      <c r="J194" s="453"/>
      <c r="K194" s="20"/>
      <c r="L194" s="414"/>
      <c r="M194" s="344"/>
      <c r="N194" s="344"/>
      <c r="O194" s="344"/>
      <c r="P194" s="360"/>
      <c r="Q194" s="3"/>
    </row>
    <row r="195" spans="2:17" ht="13.5" customHeight="1" x14ac:dyDescent="0.15">
      <c r="B195" s="173"/>
      <c r="C195" s="362">
        <f t="shared" si="6"/>
        <v>183</v>
      </c>
      <c r="D195" s="47" t="str">
        <f t="shared" si="5"/>
        <v/>
      </c>
      <c r="E195" s="355"/>
      <c r="F195" s="451"/>
      <c r="G195" s="447"/>
      <c r="H195" s="447"/>
      <c r="I195" s="453"/>
      <c r="J195" s="453"/>
      <c r="K195" s="20"/>
      <c r="L195" s="414"/>
      <c r="M195" s="344"/>
      <c r="N195" s="344"/>
      <c r="O195" s="344"/>
      <c r="P195" s="360"/>
      <c r="Q195" s="3"/>
    </row>
    <row r="196" spans="2:17" ht="13.5" customHeight="1" x14ac:dyDescent="0.15">
      <c r="B196" s="173"/>
      <c r="C196" s="362">
        <f t="shared" si="6"/>
        <v>184</v>
      </c>
      <c r="D196" s="47" t="str">
        <f t="shared" si="5"/>
        <v/>
      </c>
      <c r="E196" s="355"/>
      <c r="F196" s="451"/>
      <c r="G196" s="447"/>
      <c r="H196" s="447"/>
      <c r="I196" s="453"/>
      <c r="J196" s="453"/>
      <c r="K196" s="20"/>
      <c r="L196" s="414"/>
      <c r="M196" s="344"/>
      <c r="N196" s="344"/>
      <c r="O196" s="344"/>
      <c r="P196" s="360"/>
      <c r="Q196" s="3"/>
    </row>
    <row r="197" spans="2:17" ht="13.5" customHeight="1" x14ac:dyDescent="0.15">
      <c r="B197" s="173"/>
      <c r="C197" s="362">
        <f t="shared" si="6"/>
        <v>185</v>
      </c>
      <c r="D197" s="47" t="str">
        <f t="shared" si="5"/>
        <v/>
      </c>
      <c r="E197" s="355"/>
      <c r="F197" s="451"/>
      <c r="G197" s="447"/>
      <c r="H197" s="447"/>
      <c r="I197" s="453"/>
      <c r="J197" s="453"/>
      <c r="K197" s="20"/>
      <c r="L197" s="414"/>
      <c r="M197" s="344"/>
      <c r="N197" s="344"/>
      <c r="O197" s="344"/>
      <c r="P197" s="360"/>
      <c r="Q197" s="3"/>
    </row>
    <row r="198" spans="2:17" ht="13.5" customHeight="1" x14ac:dyDescent="0.15">
      <c r="B198" s="173"/>
      <c r="C198" s="362">
        <f t="shared" si="6"/>
        <v>186</v>
      </c>
      <c r="D198" s="47" t="str">
        <f t="shared" si="5"/>
        <v/>
      </c>
      <c r="E198" s="355"/>
      <c r="F198" s="451"/>
      <c r="G198" s="447"/>
      <c r="H198" s="447"/>
      <c r="I198" s="453"/>
      <c r="J198" s="453"/>
      <c r="K198" s="20"/>
      <c r="L198" s="414"/>
      <c r="M198" s="344"/>
      <c r="N198" s="344"/>
      <c r="O198" s="344"/>
      <c r="P198" s="360"/>
      <c r="Q198" s="3"/>
    </row>
    <row r="199" spans="2:17" ht="13.5" customHeight="1" x14ac:dyDescent="0.15">
      <c r="B199" s="173"/>
      <c r="C199" s="362">
        <f t="shared" si="6"/>
        <v>187</v>
      </c>
      <c r="D199" s="47" t="str">
        <f t="shared" si="5"/>
        <v/>
      </c>
      <c r="E199" s="355"/>
      <c r="F199" s="451"/>
      <c r="G199" s="447"/>
      <c r="H199" s="447"/>
      <c r="I199" s="453"/>
      <c r="J199" s="453"/>
      <c r="K199" s="20"/>
      <c r="L199" s="414"/>
      <c r="M199" s="344"/>
      <c r="N199" s="344"/>
      <c r="O199" s="344"/>
      <c r="P199" s="360"/>
      <c r="Q199" s="3"/>
    </row>
    <row r="200" spans="2:17" ht="13.5" customHeight="1" x14ac:dyDescent="0.15">
      <c r="B200" s="173"/>
      <c r="C200" s="362">
        <f t="shared" si="6"/>
        <v>188</v>
      </c>
      <c r="D200" s="47" t="str">
        <f t="shared" si="5"/>
        <v/>
      </c>
      <c r="E200" s="355"/>
      <c r="F200" s="451"/>
      <c r="G200" s="447"/>
      <c r="H200" s="447"/>
      <c r="I200" s="453"/>
      <c r="J200" s="453"/>
      <c r="K200" s="20"/>
      <c r="L200" s="414"/>
      <c r="M200" s="344"/>
      <c r="N200" s="344"/>
      <c r="O200" s="344"/>
      <c r="P200" s="360"/>
      <c r="Q200" s="3"/>
    </row>
    <row r="201" spans="2:17" ht="13.5" customHeight="1" x14ac:dyDescent="0.15">
      <c r="B201" s="173"/>
      <c r="C201" s="362">
        <f t="shared" si="6"/>
        <v>189</v>
      </c>
      <c r="D201" s="47" t="str">
        <f t="shared" si="5"/>
        <v/>
      </c>
      <c r="E201" s="355"/>
      <c r="F201" s="451"/>
      <c r="G201" s="447"/>
      <c r="H201" s="447"/>
      <c r="I201" s="453"/>
      <c r="J201" s="453"/>
      <c r="K201" s="20"/>
      <c r="L201" s="414"/>
      <c r="M201" s="344"/>
      <c r="N201" s="344"/>
      <c r="O201" s="344"/>
      <c r="P201" s="360"/>
      <c r="Q201" s="3"/>
    </row>
    <row r="202" spans="2:17" ht="13.5" customHeight="1" x14ac:dyDescent="0.15">
      <c r="B202" s="173"/>
      <c r="C202" s="362">
        <f t="shared" si="6"/>
        <v>190</v>
      </c>
      <c r="D202" s="47" t="str">
        <f t="shared" si="5"/>
        <v/>
      </c>
      <c r="E202" s="355"/>
      <c r="F202" s="451"/>
      <c r="G202" s="447"/>
      <c r="H202" s="447"/>
      <c r="I202" s="453"/>
      <c r="J202" s="453"/>
      <c r="K202" s="20"/>
      <c r="L202" s="414"/>
      <c r="M202" s="344"/>
      <c r="N202" s="344"/>
      <c r="O202" s="344"/>
      <c r="P202" s="360"/>
      <c r="Q202" s="3"/>
    </row>
    <row r="203" spans="2:17" ht="13.5" customHeight="1" x14ac:dyDescent="0.15">
      <c r="B203" s="173"/>
      <c r="C203" s="362">
        <f t="shared" si="6"/>
        <v>191</v>
      </c>
      <c r="D203" s="47" t="str">
        <f t="shared" si="5"/>
        <v/>
      </c>
      <c r="E203" s="355"/>
      <c r="F203" s="451"/>
      <c r="G203" s="447"/>
      <c r="H203" s="447"/>
      <c r="I203" s="453"/>
      <c r="J203" s="453"/>
      <c r="K203" s="20"/>
      <c r="L203" s="414"/>
      <c r="M203" s="344"/>
      <c r="N203" s="344"/>
      <c r="O203" s="344"/>
      <c r="P203" s="360"/>
      <c r="Q203" s="3"/>
    </row>
    <row r="204" spans="2:17" ht="13.5" customHeight="1" x14ac:dyDescent="0.15">
      <c r="B204" s="173"/>
      <c r="C204" s="362">
        <f t="shared" si="6"/>
        <v>192</v>
      </c>
      <c r="D204" s="47" t="str">
        <f t="shared" si="5"/>
        <v/>
      </c>
      <c r="E204" s="355"/>
      <c r="F204" s="451"/>
      <c r="G204" s="447"/>
      <c r="H204" s="447"/>
      <c r="I204" s="453"/>
      <c r="J204" s="453"/>
      <c r="K204" s="20"/>
      <c r="L204" s="414"/>
      <c r="M204" s="344"/>
      <c r="N204" s="344"/>
      <c r="O204" s="344"/>
      <c r="P204" s="360"/>
      <c r="Q204" s="3"/>
    </row>
    <row r="205" spans="2:17" ht="13.5" customHeight="1" x14ac:dyDescent="0.15">
      <c r="B205" s="173"/>
      <c r="C205" s="362">
        <f t="shared" si="6"/>
        <v>193</v>
      </c>
      <c r="D205" s="47" t="str">
        <f t="shared" ref="D205:D268" si="7">IF(E205="","",IF(E205&lt;=$S$2,"○",""))</f>
        <v/>
      </c>
      <c r="E205" s="355"/>
      <c r="F205" s="451"/>
      <c r="G205" s="447"/>
      <c r="H205" s="447"/>
      <c r="I205" s="453"/>
      <c r="J205" s="453"/>
      <c r="K205" s="20"/>
      <c r="L205" s="414"/>
      <c r="M205" s="344"/>
      <c r="N205" s="344"/>
      <c r="O205" s="344"/>
      <c r="P205" s="360"/>
      <c r="Q205" s="3"/>
    </row>
    <row r="206" spans="2:17" ht="13.5" customHeight="1" x14ac:dyDescent="0.15">
      <c r="B206" s="173"/>
      <c r="C206" s="362">
        <f t="shared" si="6"/>
        <v>194</v>
      </c>
      <c r="D206" s="47" t="str">
        <f t="shared" si="7"/>
        <v/>
      </c>
      <c r="E206" s="355"/>
      <c r="F206" s="451"/>
      <c r="G206" s="447"/>
      <c r="H206" s="447"/>
      <c r="I206" s="453"/>
      <c r="J206" s="453"/>
      <c r="K206" s="20"/>
      <c r="L206" s="414"/>
      <c r="M206" s="344"/>
      <c r="N206" s="344"/>
      <c r="O206" s="344"/>
      <c r="P206" s="360"/>
      <c r="Q206" s="3"/>
    </row>
    <row r="207" spans="2:17" ht="13.5" customHeight="1" x14ac:dyDescent="0.15">
      <c r="B207" s="173"/>
      <c r="C207" s="362">
        <f t="shared" si="6"/>
        <v>195</v>
      </c>
      <c r="D207" s="47" t="str">
        <f t="shared" si="7"/>
        <v/>
      </c>
      <c r="E207" s="355"/>
      <c r="F207" s="451"/>
      <c r="G207" s="447"/>
      <c r="H207" s="447"/>
      <c r="I207" s="453"/>
      <c r="J207" s="453"/>
      <c r="K207" s="20"/>
      <c r="L207" s="414"/>
      <c r="M207" s="344"/>
      <c r="N207" s="344"/>
      <c r="O207" s="344"/>
      <c r="P207" s="360"/>
      <c r="Q207" s="3"/>
    </row>
    <row r="208" spans="2:17" ht="13.5" customHeight="1" x14ac:dyDescent="0.15">
      <c r="B208" s="173"/>
      <c r="C208" s="362">
        <f t="shared" ref="C208:C271" si="8">C207+1</f>
        <v>196</v>
      </c>
      <c r="D208" s="47" t="str">
        <f t="shared" si="7"/>
        <v/>
      </c>
      <c r="E208" s="355"/>
      <c r="F208" s="451"/>
      <c r="G208" s="447"/>
      <c r="H208" s="447"/>
      <c r="I208" s="453"/>
      <c r="J208" s="453"/>
      <c r="K208" s="20"/>
      <c r="L208" s="414"/>
      <c r="M208" s="344"/>
      <c r="N208" s="344"/>
      <c r="O208" s="344"/>
      <c r="P208" s="360"/>
      <c r="Q208" s="3"/>
    </row>
    <row r="209" spans="2:17" ht="13.5" customHeight="1" x14ac:dyDescent="0.15">
      <c r="B209" s="173"/>
      <c r="C209" s="362">
        <f t="shared" si="8"/>
        <v>197</v>
      </c>
      <c r="D209" s="47" t="str">
        <f t="shared" si="7"/>
        <v/>
      </c>
      <c r="E209" s="355"/>
      <c r="F209" s="451"/>
      <c r="G209" s="447"/>
      <c r="H209" s="447"/>
      <c r="I209" s="453"/>
      <c r="J209" s="453"/>
      <c r="K209" s="20"/>
      <c r="L209" s="414"/>
      <c r="M209" s="344"/>
      <c r="N209" s="344"/>
      <c r="O209" s="344"/>
      <c r="P209" s="360"/>
      <c r="Q209" s="3"/>
    </row>
    <row r="210" spans="2:17" ht="13.5" customHeight="1" x14ac:dyDescent="0.15">
      <c r="B210" s="173"/>
      <c r="C210" s="362">
        <f t="shared" si="8"/>
        <v>198</v>
      </c>
      <c r="D210" s="47" t="str">
        <f t="shared" si="7"/>
        <v/>
      </c>
      <c r="E210" s="355"/>
      <c r="F210" s="451"/>
      <c r="G210" s="447"/>
      <c r="H210" s="447"/>
      <c r="I210" s="453"/>
      <c r="J210" s="453"/>
      <c r="K210" s="20"/>
      <c r="L210" s="414"/>
      <c r="M210" s="344"/>
      <c r="N210" s="344"/>
      <c r="O210" s="344"/>
      <c r="P210" s="360"/>
      <c r="Q210" s="3"/>
    </row>
    <row r="211" spans="2:17" ht="13.5" customHeight="1" x14ac:dyDescent="0.15">
      <c r="B211" s="173"/>
      <c r="C211" s="362">
        <f t="shared" si="8"/>
        <v>199</v>
      </c>
      <c r="D211" s="47" t="str">
        <f t="shared" si="7"/>
        <v/>
      </c>
      <c r="E211" s="355"/>
      <c r="F211" s="451"/>
      <c r="G211" s="447"/>
      <c r="H211" s="447"/>
      <c r="I211" s="453"/>
      <c r="J211" s="453"/>
      <c r="K211" s="20"/>
      <c r="L211" s="414"/>
      <c r="M211" s="344"/>
      <c r="N211" s="344"/>
      <c r="O211" s="344"/>
      <c r="P211" s="360"/>
      <c r="Q211" s="3"/>
    </row>
    <row r="212" spans="2:17" ht="13.5" customHeight="1" x14ac:dyDescent="0.15">
      <c r="B212" s="173"/>
      <c r="C212" s="362">
        <f t="shared" si="8"/>
        <v>200</v>
      </c>
      <c r="D212" s="47" t="str">
        <f t="shared" si="7"/>
        <v/>
      </c>
      <c r="E212" s="355"/>
      <c r="F212" s="451"/>
      <c r="G212" s="447"/>
      <c r="H212" s="447"/>
      <c r="I212" s="453"/>
      <c r="J212" s="453"/>
      <c r="K212" s="20"/>
      <c r="L212" s="414"/>
      <c r="M212" s="344"/>
      <c r="N212" s="344"/>
      <c r="O212" s="344"/>
      <c r="P212" s="360"/>
      <c r="Q212" s="3"/>
    </row>
    <row r="213" spans="2:17" ht="13.5" customHeight="1" x14ac:dyDescent="0.15">
      <c r="B213" s="173"/>
      <c r="C213" s="362">
        <f t="shared" si="8"/>
        <v>201</v>
      </c>
      <c r="D213" s="47" t="str">
        <f t="shared" si="7"/>
        <v/>
      </c>
      <c r="E213" s="355"/>
      <c r="F213" s="451"/>
      <c r="G213" s="447"/>
      <c r="H213" s="447"/>
      <c r="I213" s="453"/>
      <c r="J213" s="453"/>
      <c r="K213" s="20"/>
      <c r="L213" s="414"/>
      <c r="M213" s="344"/>
      <c r="N213" s="344"/>
      <c r="O213" s="344"/>
      <c r="P213" s="360"/>
      <c r="Q213" s="3"/>
    </row>
    <row r="214" spans="2:17" ht="13.5" customHeight="1" x14ac:dyDescent="0.15">
      <c r="B214" s="173"/>
      <c r="C214" s="362">
        <f t="shared" si="8"/>
        <v>202</v>
      </c>
      <c r="D214" s="47" t="str">
        <f t="shared" si="7"/>
        <v/>
      </c>
      <c r="E214" s="355"/>
      <c r="F214" s="451"/>
      <c r="G214" s="447"/>
      <c r="H214" s="447"/>
      <c r="I214" s="453"/>
      <c r="J214" s="453"/>
      <c r="K214" s="20"/>
      <c r="L214" s="414"/>
      <c r="M214" s="344"/>
      <c r="N214" s="344"/>
      <c r="O214" s="344"/>
      <c r="P214" s="360"/>
      <c r="Q214" s="3"/>
    </row>
    <row r="215" spans="2:17" ht="13.5" customHeight="1" x14ac:dyDescent="0.15">
      <c r="B215" s="173"/>
      <c r="C215" s="362">
        <f t="shared" si="8"/>
        <v>203</v>
      </c>
      <c r="D215" s="47" t="str">
        <f t="shared" si="7"/>
        <v/>
      </c>
      <c r="E215" s="355"/>
      <c r="F215" s="451"/>
      <c r="G215" s="447"/>
      <c r="H215" s="447"/>
      <c r="I215" s="453"/>
      <c r="J215" s="453"/>
      <c r="K215" s="20"/>
      <c r="L215" s="414"/>
      <c r="M215" s="344"/>
      <c r="N215" s="344"/>
      <c r="O215" s="344"/>
      <c r="P215" s="360"/>
      <c r="Q215" s="3"/>
    </row>
    <row r="216" spans="2:17" ht="13.5" customHeight="1" x14ac:dyDescent="0.15">
      <c r="B216" s="173"/>
      <c r="C216" s="362">
        <f t="shared" si="8"/>
        <v>204</v>
      </c>
      <c r="D216" s="47" t="str">
        <f t="shared" si="7"/>
        <v/>
      </c>
      <c r="E216" s="355"/>
      <c r="F216" s="451"/>
      <c r="G216" s="447"/>
      <c r="H216" s="447"/>
      <c r="I216" s="453"/>
      <c r="J216" s="453"/>
      <c r="K216" s="20"/>
      <c r="L216" s="414"/>
      <c r="M216" s="344"/>
      <c r="N216" s="344"/>
      <c r="O216" s="344"/>
      <c r="P216" s="360"/>
      <c r="Q216" s="3"/>
    </row>
    <row r="217" spans="2:17" ht="13.5" customHeight="1" x14ac:dyDescent="0.15">
      <c r="B217" s="173"/>
      <c r="C217" s="362">
        <f t="shared" si="8"/>
        <v>205</v>
      </c>
      <c r="D217" s="47" t="str">
        <f t="shared" si="7"/>
        <v/>
      </c>
      <c r="E217" s="355"/>
      <c r="F217" s="451"/>
      <c r="G217" s="447"/>
      <c r="H217" s="447"/>
      <c r="I217" s="453"/>
      <c r="J217" s="453"/>
      <c r="K217" s="20"/>
      <c r="L217" s="414"/>
      <c r="M217" s="344"/>
      <c r="N217" s="344"/>
      <c r="O217" s="344"/>
      <c r="P217" s="360"/>
      <c r="Q217" s="3"/>
    </row>
    <row r="218" spans="2:17" ht="13.5" customHeight="1" x14ac:dyDescent="0.15">
      <c r="B218" s="173"/>
      <c r="C218" s="362">
        <f t="shared" si="8"/>
        <v>206</v>
      </c>
      <c r="D218" s="47" t="str">
        <f t="shared" si="7"/>
        <v/>
      </c>
      <c r="E218" s="355"/>
      <c r="F218" s="451"/>
      <c r="G218" s="447"/>
      <c r="H218" s="447"/>
      <c r="I218" s="453"/>
      <c r="J218" s="453"/>
      <c r="K218" s="20"/>
      <c r="L218" s="414"/>
      <c r="M218" s="344"/>
      <c r="N218" s="344"/>
      <c r="O218" s="344"/>
      <c r="P218" s="360"/>
      <c r="Q218" s="3"/>
    </row>
    <row r="219" spans="2:17" ht="13.5" customHeight="1" x14ac:dyDescent="0.15">
      <c r="B219" s="173"/>
      <c r="C219" s="362">
        <f t="shared" si="8"/>
        <v>207</v>
      </c>
      <c r="D219" s="47" t="str">
        <f t="shared" si="7"/>
        <v/>
      </c>
      <c r="E219" s="355"/>
      <c r="F219" s="451"/>
      <c r="G219" s="447"/>
      <c r="H219" s="447"/>
      <c r="I219" s="453"/>
      <c r="J219" s="453"/>
      <c r="K219" s="20"/>
      <c r="L219" s="414"/>
      <c r="M219" s="344"/>
      <c r="N219" s="344"/>
      <c r="O219" s="344"/>
      <c r="P219" s="360"/>
      <c r="Q219" s="3"/>
    </row>
    <row r="220" spans="2:17" ht="13.5" customHeight="1" x14ac:dyDescent="0.15">
      <c r="B220" s="173"/>
      <c r="C220" s="362">
        <f t="shared" si="8"/>
        <v>208</v>
      </c>
      <c r="D220" s="47" t="str">
        <f t="shared" si="7"/>
        <v/>
      </c>
      <c r="E220" s="355"/>
      <c r="F220" s="451"/>
      <c r="G220" s="447"/>
      <c r="H220" s="447"/>
      <c r="I220" s="453"/>
      <c r="J220" s="453"/>
      <c r="K220" s="20"/>
      <c r="L220" s="414"/>
      <c r="M220" s="344"/>
      <c r="N220" s="344"/>
      <c r="O220" s="344"/>
      <c r="P220" s="360"/>
      <c r="Q220" s="3"/>
    </row>
    <row r="221" spans="2:17" ht="13.5" customHeight="1" x14ac:dyDescent="0.15">
      <c r="B221" s="173"/>
      <c r="C221" s="362">
        <f t="shared" si="8"/>
        <v>209</v>
      </c>
      <c r="D221" s="47" t="str">
        <f t="shared" si="7"/>
        <v/>
      </c>
      <c r="E221" s="355"/>
      <c r="F221" s="451"/>
      <c r="G221" s="447"/>
      <c r="H221" s="447"/>
      <c r="I221" s="453"/>
      <c r="J221" s="453"/>
      <c r="K221" s="20"/>
      <c r="L221" s="414"/>
      <c r="M221" s="344"/>
      <c r="N221" s="344"/>
      <c r="O221" s="344"/>
      <c r="P221" s="360"/>
      <c r="Q221" s="3"/>
    </row>
    <row r="222" spans="2:17" ht="13.5" customHeight="1" x14ac:dyDescent="0.15">
      <c r="B222" s="173"/>
      <c r="C222" s="362">
        <f t="shared" si="8"/>
        <v>210</v>
      </c>
      <c r="D222" s="47" t="str">
        <f t="shared" si="7"/>
        <v/>
      </c>
      <c r="E222" s="355"/>
      <c r="F222" s="451"/>
      <c r="G222" s="447"/>
      <c r="H222" s="447"/>
      <c r="I222" s="453"/>
      <c r="J222" s="453"/>
      <c r="K222" s="20"/>
      <c r="L222" s="414"/>
      <c r="M222" s="344"/>
      <c r="N222" s="344"/>
      <c r="O222" s="344"/>
      <c r="P222" s="360"/>
      <c r="Q222" s="3"/>
    </row>
    <row r="223" spans="2:17" ht="13.5" customHeight="1" x14ac:dyDescent="0.15">
      <c r="B223" s="173"/>
      <c r="C223" s="362">
        <f t="shared" si="8"/>
        <v>211</v>
      </c>
      <c r="D223" s="47" t="str">
        <f t="shared" si="7"/>
        <v/>
      </c>
      <c r="E223" s="355"/>
      <c r="F223" s="451"/>
      <c r="G223" s="447"/>
      <c r="H223" s="447"/>
      <c r="I223" s="453"/>
      <c r="J223" s="453"/>
      <c r="K223" s="20"/>
      <c r="L223" s="414"/>
      <c r="M223" s="344"/>
      <c r="N223" s="344"/>
      <c r="O223" s="344"/>
      <c r="P223" s="360"/>
      <c r="Q223" s="3"/>
    </row>
    <row r="224" spans="2:17" ht="13.5" customHeight="1" x14ac:dyDescent="0.15">
      <c r="B224" s="173"/>
      <c r="C224" s="362">
        <f t="shared" si="8"/>
        <v>212</v>
      </c>
      <c r="D224" s="47" t="str">
        <f t="shared" si="7"/>
        <v/>
      </c>
      <c r="E224" s="355"/>
      <c r="F224" s="451"/>
      <c r="G224" s="447"/>
      <c r="H224" s="447"/>
      <c r="I224" s="453"/>
      <c r="J224" s="453"/>
      <c r="K224" s="20"/>
      <c r="L224" s="414"/>
      <c r="M224" s="344"/>
      <c r="N224" s="344"/>
      <c r="O224" s="344"/>
      <c r="P224" s="360"/>
      <c r="Q224" s="3"/>
    </row>
    <row r="225" spans="2:17" ht="13.5" customHeight="1" x14ac:dyDescent="0.15">
      <c r="B225" s="173"/>
      <c r="C225" s="362">
        <f t="shared" si="8"/>
        <v>213</v>
      </c>
      <c r="D225" s="47" t="str">
        <f t="shared" si="7"/>
        <v/>
      </c>
      <c r="E225" s="355"/>
      <c r="F225" s="451"/>
      <c r="G225" s="447"/>
      <c r="H225" s="447"/>
      <c r="I225" s="453"/>
      <c r="J225" s="453"/>
      <c r="K225" s="20"/>
      <c r="L225" s="414"/>
      <c r="M225" s="344"/>
      <c r="N225" s="344"/>
      <c r="O225" s="344"/>
      <c r="P225" s="360"/>
      <c r="Q225" s="3"/>
    </row>
    <row r="226" spans="2:17" ht="13.5" customHeight="1" x14ac:dyDescent="0.15">
      <c r="B226" s="173"/>
      <c r="C226" s="362">
        <f t="shared" si="8"/>
        <v>214</v>
      </c>
      <c r="D226" s="47" t="str">
        <f t="shared" si="7"/>
        <v/>
      </c>
      <c r="E226" s="355"/>
      <c r="F226" s="451"/>
      <c r="G226" s="447"/>
      <c r="H226" s="447"/>
      <c r="I226" s="453"/>
      <c r="J226" s="453"/>
      <c r="K226" s="20"/>
      <c r="L226" s="414"/>
      <c r="M226" s="344"/>
      <c r="N226" s="344"/>
      <c r="O226" s="344"/>
      <c r="P226" s="360"/>
      <c r="Q226" s="3"/>
    </row>
    <row r="227" spans="2:17" ht="13.5" customHeight="1" x14ac:dyDescent="0.15">
      <c r="B227" s="173"/>
      <c r="C227" s="362">
        <f t="shared" si="8"/>
        <v>215</v>
      </c>
      <c r="D227" s="47" t="str">
        <f t="shared" si="7"/>
        <v/>
      </c>
      <c r="E227" s="355"/>
      <c r="F227" s="451"/>
      <c r="G227" s="447"/>
      <c r="H227" s="447"/>
      <c r="I227" s="453"/>
      <c r="J227" s="453"/>
      <c r="K227" s="20"/>
      <c r="L227" s="414"/>
      <c r="M227" s="344"/>
      <c r="N227" s="344"/>
      <c r="O227" s="344"/>
      <c r="P227" s="360"/>
      <c r="Q227" s="3"/>
    </row>
    <row r="228" spans="2:17" ht="13.5" customHeight="1" x14ac:dyDescent="0.15">
      <c r="B228" s="173"/>
      <c r="C228" s="362">
        <f t="shared" si="8"/>
        <v>216</v>
      </c>
      <c r="D228" s="47" t="str">
        <f t="shared" si="7"/>
        <v/>
      </c>
      <c r="E228" s="355"/>
      <c r="F228" s="451"/>
      <c r="G228" s="447"/>
      <c r="H228" s="447"/>
      <c r="I228" s="453"/>
      <c r="J228" s="453"/>
      <c r="K228" s="20"/>
      <c r="L228" s="414"/>
      <c r="M228" s="344"/>
      <c r="N228" s="344"/>
      <c r="O228" s="344"/>
      <c r="P228" s="360"/>
      <c r="Q228" s="3"/>
    </row>
    <row r="229" spans="2:17" ht="13.5" customHeight="1" x14ac:dyDescent="0.15">
      <c r="B229" s="173"/>
      <c r="C229" s="362">
        <f t="shared" si="8"/>
        <v>217</v>
      </c>
      <c r="D229" s="47" t="str">
        <f t="shared" si="7"/>
        <v/>
      </c>
      <c r="E229" s="355"/>
      <c r="F229" s="451"/>
      <c r="G229" s="447"/>
      <c r="H229" s="447"/>
      <c r="I229" s="453"/>
      <c r="J229" s="453"/>
      <c r="K229" s="20"/>
      <c r="L229" s="414"/>
      <c r="M229" s="344"/>
      <c r="N229" s="344"/>
      <c r="O229" s="344"/>
      <c r="P229" s="360"/>
      <c r="Q229" s="3"/>
    </row>
    <row r="230" spans="2:17" ht="13.5" customHeight="1" x14ac:dyDescent="0.15">
      <c r="B230" s="173"/>
      <c r="C230" s="362">
        <f t="shared" si="8"/>
        <v>218</v>
      </c>
      <c r="D230" s="47" t="str">
        <f t="shared" si="7"/>
        <v/>
      </c>
      <c r="E230" s="355"/>
      <c r="F230" s="451"/>
      <c r="G230" s="447"/>
      <c r="H230" s="447"/>
      <c r="I230" s="453"/>
      <c r="J230" s="453"/>
      <c r="K230" s="20"/>
      <c r="L230" s="414"/>
      <c r="M230" s="344"/>
      <c r="N230" s="344"/>
      <c r="O230" s="344"/>
      <c r="P230" s="360"/>
      <c r="Q230" s="3"/>
    </row>
    <row r="231" spans="2:17" ht="13.5" customHeight="1" x14ac:dyDescent="0.15">
      <c r="B231" s="173"/>
      <c r="C231" s="362">
        <f t="shared" si="8"/>
        <v>219</v>
      </c>
      <c r="D231" s="47" t="str">
        <f t="shared" si="7"/>
        <v/>
      </c>
      <c r="E231" s="355"/>
      <c r="F231" s="451"/>
      <c r="G231" s="447"/>
      <c r="H231" s="447"/>
      <c r="I231" s="453"/>
      <c r="J231" s="453"/>
      <c r="K231" s="20"/>
      <c r="L231" s="414"/>
      <c r="M231" s="344"/>
      <c r="N231" s="344"/>
      <c r="O231" s="344"/>
      <c r="P231" s="360"/>
      <c r="Q231" s="3"/>
    </row>
    <row r="232" spans="2:17" ht="13.5" customHeight="1" x14ac:dyDescent="0.15">
      <c r="B232" s="173"/>
      <c r="C232" s="362">
        <f t="shared" si="8"/>
        <v>220</v>
      </c>
      <c r="D232" s="47" t="str">
        <f t="shared" si="7"/>
        <v/>
      </c>
      <c r="E232" s="355"/>
      <c r="F232" s="451"/>
      <c r="G232" s="447"/>
      <c r="H232" s="447"/>
      <c r="I232" s="453"/>
      <c r="J232" s="453"/>
      <c r="K232" s="20"/>
      <c r="L232" s="414"/>
      <c r="M232" s="344"/>
      <c r="N232" s="344"/>
      <c r="O232" s="344"/>
      <c r="P232" s="360"/>
      <c r="Q232" s="3"/>
    </row>
    <row r="233" spans="2:17" ht="13.5" customHeight="1" x14ac:dyDescent="0.15">
      <c r="B233" s="173"/>
      <c r="C233" s="362">
        <f t="shared" si="8"/>
        <v>221</v>
      </c>
      <c r="D233" s="47" t="str">
        <f t="shared" si="7"/>
        <v/>
      </c>
      <c r="E233" s="355"/>
      <c r="F233" s="451"/>
      <c r="G233" s="447"/>
      <c r="H233" s="447"/>
      <c r="I233" s="453"/>
      <c r="J233" s="453"/>
      <c r="K233" s="20"/>
      <c r="L233" s="414"/>
      <c r="M233" s="344"/>
      <c r="N233" s="344"/>
      <c r="O233" s="344"/>
      <c r="P233" s="360"/>
      <c r="Q233" s="3"/>
    </row>
    <row r="234" spans="2:17" ht="13.5" customHeight="1" x14ac:dyDescent="0.15">
      <c r="B234" s="173"/>
      <c r="C234" s="362">
        <f t="shared" si="8"/>
        <v>222</v>
      </c>
      <c r="D234" s="47" t="str">
        <f t="shared" si="7"/>
        <v/>
      </c>
      <c r="E234" s="355"/>
      <c r="F234" s="451"/>
      <c r="G234" s="447"/>
      <c r="H234" s="447"/>
      <c r="I234" s="453"/>
      <c r="J234" s="453"/>
      <c r="K234" s="20"/>
      <c r="L234" s="414"/>
      <c r="M234" s="344"/>
      <c r="N234" s="344"/>
      <c r="O234" s="344"/>
      <c r="P234" s="360"/>
      <c r="Q234" s="3"/>
    </row>
    <row r="235" spans="2:17" ht="13.5" customHeight="1" x14ac:dyDescent="0.15">
      <c r="B235" s="173"/>
      <c r="C235" s="362">
        <f t="shared" si="8"/>
        <v>223</v>
      </c>
      <c r="D235" s="47" t="str">
        <f t="shared" si="7"/>
        <v/>
      </c>
      <c r="E235" s="355"/>
      <c r="F235" s="451"/>
      <c r="G235" s="447"/>
      <c r="H235" s="447"/>
      <c r="I235" s="453"/>
      <c r="J235" s="453"/>
      <c r="K235" s="20"/>
      <c r="L235" s="414"/>
      <c r="M235" s="344"/>
      <c r="N235" s="344"/>
      <c r="O235" s="344"/>
      <c r="P235" s="360"/>
      <c r="Q235" s="3"/>
    </row>
    <row r="236" spans="2:17" ht="13.5" customHeight="1" x14ac:dyDescent="0.15">
      <c r="B236" s="173"/>
      <c r="C236" s="362">
        <f t="shared" si="8"/>
        <v>224</v>
      </c>
      <c r="D236" s="47" t="str">
        <f t="shared" si="7"/>
        <v/>
      </c>
      <c r="E236" s="355"/>
      <c r="F236" s="451"/>
      <c r="G236" s="447"/>
      <c r="H236" s="447"/>
      <c r="I236" s="453"/>
      <c r="J236" s="453"/>
      <c r="K236" s="20"/>
      <c r="L236" s="414"/>
      <c r="M236" s="344"/>
      <c r="N236" s="344"/>
      <c r="O236" s="344"/>
      <c r="P236" s="360"/>
      <c r="Q236" s="3"/>
    </row>
    <row r="237" spans="2:17" ht="13.5" customHeight="1" x14ac:dyDescent="0.15">
      <c r="B237" s="173"/>
      <c r="C237" s="362">
        <f t="shared" si="8"/>
        <v>225</v>
      </c>
      <c r="D237" s="47" t="str">
        <f t="shared" si="7"/>
        <v/>
      </c>
      <c r="E237" s="355"/>
      <c r="F237" s="451"/>
      <c r="G237" s="447"/>
      <c r="H237" s="447"/>
      <c r="I237" s="453"/>
      <c r="J237" s="453"/>
      <c r="K237" s="20"/>
      <c r="L237" s="414"/>
      <c r="M237" s="344"/>
      <c r="N237" s="344"/>
      <c r="O237" s="344"/>
      <c r="P237" s="360"/>
      <c r="Q237" s="3"/>
    </row>
    <row r="238" spans="2:17" ht="13.5" customHeight="1" x14ac:dyDescent="0.15">
      <c r="B238" s="173"/>
      <c r="C238" s="362">
        <f t="shared" si="8"/>
        <v>226</v>
      </c>
      <c r="D238" s="47" t="str">
        <f t="shared" si="7"/>
        <v/>
      </c>
      <c r="E238" s="355"/>
      <c r="F238" s="451"/>
      <c r="G238" s="447"/>
      <c r="H238" s="447"/>
      <c r="I238" s="453"/>
      <c r="J238" s="453"/>
      <c r="K238" s="20"/>
      <c r="L238" s="414"/>
      <c r="M238" s="344"/>
      <c r="N238" s="344"/>
      <c r="O238" s="344"/>
      <c r="P238" s="360"/>
      <c r="Q238" s="3"/>
    </row>
    <row r="239" spans="2:17" ht="13.5" customHeight="1" x14ac:dyDescent="0.15">
      <c r="B239" s="173"/>
      <c r="C239" s="362">
        <f t="shared" si="8"/>
        <v>227</v>
      </c>
      <c r="D239" s="47" t="str">
        <f t="shared" si="7"/>
        <v/>
      </c>
      <c r="E239" s="355"/>
      <c r="F239" s="451"/>
      <c r="G239" s="447"/>
      <c r="H239" s="447"/>
      <c r="I239" s="453"/>
      <c r="J239" s="453"/>
      <c r="K239" s="20"/>
      <c r="L239" s="414"/>
      <c r="M239" s="344"/>
      <c r="N239" s="344"/>
      <c r="O239" s="344"/>
      <c r="P239" s="360"/>
      <c r="Q239" s="3"/>
    </row>
    <row r="240" spans="2:17" ht="13.5" customHeight="1" x14ac:dyDescent="0.15">
      <c r="B240" s="173"/>
      <c r="C240" s="362">
        <f t="shared" si="8"/>
        <v>228</v>
      </c>
      <c r="D240" s="47" t="str">
        <f t="shared" si="7"/>
        <v/>
      </c>
      <c r="E240" s="355"/>
      <c r="F240" s="451"/>
      <c r="G240" s="447"/>
      <c r="H240" s="447"/>
      <c r="I240" s="453"/>
      <c r="J240" s="453"/>
      <c r="K240" s="20"/>
      <c r="L240" s="414"/>
      <c r="M240" s="344"/>
      <c r="N240" s="344"/>
      <c r="O240" s="344"/>
      <c r="P240" s="360"/>
      <c r="Q240" s="3"/>
    </row>
    <row r="241" spans="2:17" ht="13.5" customHeight="1" x14ac:dyDescent="0.15">
      <c r="B241" s="173"/>
      <c r="C241" s="362">
        <f t="shared" si="8"/>
        <v>229</v>
      </c>
      <c r="D241" s="47" t="str">
        <f t="shared" si="7"/>
        <v/>
      </c>
      <c r="E241" s="355"/>
      <c r="F241" s="451"/>
      <c r="G241" s="447"/>
      <c r="H241" s="447"/>
      <c r="I241" s="453"/>
      <c r="J241" s="453"/>
      <c r="K241" s="20"/>
      <c r="L241" s="414"/>
      <c r="M241" s="344"/>
      <c r="N241" s="344"/>
      <c r="O241" s="344"/>
      <c r="P241" s="360"/>
      <c r="Q241" s="3"/>
    </row>
    <row r="242" spans="2:17" ht="13.5" customHeight="1" x14ac:dyDescent="0.15">
      <c r="B242" s="173"/>
      <c r="C242" s="362">
        <f t="shared" si="8"/>
        <v>230</v>
      </c>
      <c r="D242" s="47" t="str">
        <f t="shared" si="7"/>
        <v/>
      </c>
      <c r="E242" s="355"/>
      <c r="F242" s="451"/>
      <c r="G242" s="447"/>
      <c r="H242" s="447"/>
      <c r="I242" s="453"/>
      <c r="J242" s="453"/>
      <c r="K242" s="20"/>
      <c r="L242" s="414"/>
      <c r="M242" s="344"/>
      <c r="N242" s="344"/>
      <c r="O242" s="344"/>
      <c r="P242" s="360"/>
      <c r="Q242" s="3"/>
    </row>
    <row r="243" spans="2:17" ht="13.5" customHeight="1" x14ac:dyDescent="0.15">
      <c r="B243" s="173"/>
      <c r="C243" s="362">
        <f t="shared" si="8"/>
        <v>231</v>
      </c>
      <c r="D243" s="47" t="str">
        <f t="shared" si="7"/>
        <v/>
      </c>
      <c r="E243" s="355"/>
      <c r="F243" s="451"/>
      <c r="G243" s="447"/>
      <c r="H243" s="447"/>
      <c r="I243" s="453"/>
      <c r="J243" s="453"/>
      <c r="K243" s="20"/>
      <c r="L243" s="414"/>
      <c r="M243" s="344"/>
      <c r="N243" s="344"/>
      <c r="O243" s="344"/>
      <c r="P243" s="360"/>
      <c r="Q243" s="3"/>
    </row>
    <row r="244" spans="2:17" ht="13.5" customHeight="1" x14ac:dyDescent="0.15">
      <c r="B244" s="173"/>
      <c r="C244" s="362">
        <f t="shared" si="8"/>
        <v>232</v>
      </c>
      <c r="D244" s="47" t="str">
        <f t="shared" si="7"/>
        <v/>
      </c>
      <c r="E244" s="355"/>
      <c r="F244" s="451"/>
      <c r="G244" s="447"/>
      <c r="H244" s="447"/>
      <c r="I244" s="453"/>
      <c r="J244" s="453"/>
      <c r="K244" s="20"/>
      <c r="L244" s="414"/>
      <c r="M244" s="344"/>
      <c r="N244" s="344"/>
      <c r="O244" s="344"/>
      <c r="P244" s="360"/>
      <c r="Q244" s="3"/>
    </row>
    <row r="245" spans="2:17" ht="13.5" customHeight="1" x14ac:dyDescent="0.15">
      <c r="B245" s="173"/>
      <c r="C245" s="362">
        <f t="shared" si="8"/>
        <v>233</v>
      </c>
      <c r="D245" s="47" t="str">
        <f t="shared" si="7"/>
        <v/>
      </c>
      <c r="E245" s="355"/>
      <c r="F245" s="451"/>
      <c r="G245" s="447"/>
      <c r="H245" s="447"/>
      <c r="I245" s="453"/>
      <c r="J245" s="453"/>
      <c r="K245" s="20"/>
      <c r="L245" s="414"/>
      <c r="M245" s="344"/>
      <c r="N245" s="344"/>
      <c r="O245" s="344"/>
      <c r="P245" s="360"/>
      <c r="Q245" s="3"/>
    </row>
    <row r="246" spans="2:17" ht="13.5" customHeight="1" x14ac:dyDescent="0.15">
      <c r="B246" s="173"/>
      <c r="C246" s="362">
        <f t="shared" si="8"/>
        <v>234</v>
      </c>
      <c r="D246" s="47" t="str">
        <f t="shared" si="7"/>
        <v/>
      </c>
      <c r="E246" s="355"/>
      <c r="F246" s="451"/>
      <c r="G246" s="447"/>
      <c r="H246" s="447"/>
      <c r="I246" s="453"/>
      <c r="J246" s="453"/>
      <c r="K246" s="20"/>
      <c r="L246" s="414"/>
      <c r="M246" s="344"/>
      <c r="N246" s="344"/>
      <c r="O246" s="344"/>
      <c r="P246" s="360"/>
      <c r="Q246" s="3"/>
    </row>
    <row r="247" spans="2:17" ht="13.5" customHeight="1" x14ac:dyDescent="0.15">
      <c r="B247" s="173"/>
      <c r="C247" s="362">
        <f t="shared" si="8"/>
        <v>235</v>
      </c>
      <c r="D247" s="47" t="str">
        <f t="shared" si="7"/>
        <v/>
      </c>
      <c r="E247" s="355"/>
      <c r="F247" s="451"/>
      <c r="G247" s="447"/>
      <c r="H247" s="447"/>
      <c r="I247" s="453"/>
      <c r="J247" s="453"/>
      <c r="K247" s="20"/>
      <c r="L247" s="414"/>
      <c r="M247" s="344"/>
      <c r="N247" s="344"/>
      <c r="O247" s="344"/>
      <c r="P247" s="360"/>
      <c r="Q247" s="3"/>
    </row>
    <row r="248" spans="2:17" ht="13.5" customHeight="1" x14ac:dyDescent="0.15">
      <c r="B248" s="173"/>
      <c r="C248" s="362">
        <f t="shared" si="8"/>
        <v>236</v>
      </c>
      <c r="D248" s="47" t="str">
        <f t="shared" si="7"/>
        <v/>
      </c>
      <c r="E248" s="355"/>
      <c r="F248" s="451"/>
      <c r="G248" s="447"/>
      <c r="H248" s="447"/>
      <c r="I248" s="453"/>
      <c r="J248" s="453"/>
      <c r="K248" s="20"/>
      <c r="L248" s="414"/>
      <c r="M248" s="344"/>
      <c r="N248" s="344"/>
      <c r="O248" s="344"/>
      <c r="P248" s="360"/>
      <c r="Q248" s="3"/>
    </row>
    <row r="249" spans="2:17" ht="13.5" customHeight="1" x14ac:dyDescent="0.15">
      <c r="B249" s="173"/>
      <c r="C249" s="362">
        <f t="shared" si="8"/>
        <v>237</v>
      </c>
      <c r="D249" s="47" t="str">
        <f t="shared" si="7"/>
        <v/>
      </c>
      <c r="E249" s="355"/>
      <c r="F249" s="451"/>
      <c r="G249" s="447"/>
      <c r="H249" s="447"/>
      <c r="I249" s="453"/>
      <c r="J249" s="453"/>
      <c r="K249" s="20"/>
      <c r="L249" s="414"/>
      <c r="M249" s="344"/>
      <c r="N249" s="344"/>
      <c r="O249" s="344"/>
      <c r="P249" s="360"/>
      <c r="Q249" s="3"/>
    </row>
    <row r="250" spans="2:17" ht="13.5" customHeight="1" x14ac:dyDescent="0.15">
      <c r="B250" s="173"/>
      <c r="C250" s="362">
        <f t="shared" si="8"/>
        <v>238</v>
      </c>
      <c r="D250" s="47" t="str">
        <f t="shared" si="7"/>
        <v/>
      </c>
      <c r="E250" s="355"/>
      <c r="F250" s="451"/>
      <c r="G250" s="447"/>
      <c r="H250" s="447"/>
      <c r="I250" s="453"/>
      <c r="J250" s="453"/>
      <c r="K250" s="20"/>
      <c r="L250" s="414"/>
      <c r="M250" s="344"/>
      <c r="N250" s="344"/>
      <c r="O250" s="344"/>
      <c r="P250" s="360"/>
      <c r="Q250" s="3"/>
    </row>
    <row r="251" spans="2:17" ht="13.5" customHeight="1" x14ac:dyDescent="0.15">
      <c r="B251" s="173"/>
      <c r="C251" s="362">
        <f t="shared" si="8"/>
        <v>239</v>
      </c>
      <c r="D251" s="47" t="str">
        <f t="shared" si="7"/>
        <v/>
      </c>
      <c r="E251" s="355"/>
      <c r="F251" s="451"/>
      <c r="G251" s="447"/>
      <c r="H251" s="447"/>
      <c r="I251" s="453"/>
      <c r="J251" s="453"/>
      <c r="K251" s="20"/>
      <c r="L251" s="414"/>
      <c r="M251" s="344"/>
      <c r="N251" s="344"/>
      <c r="O251" s="344"/>
      <c r="P251" s="360"/>
      <c r="Q251" s="3"/>
    </row>
    <row r="252" spans="2:17" ht="13.5" customHeight="1" x14ac:dyDescent="0.15">
      <c r="B252" s="173"/>
      <c r="C252" s="362">
        <f t="shared" si="8"/>
        <v>240</v>
      </c>
      <c r="D252" s="47" t="str">
        <f t="shared" si="7"/>
        <v/>
      </c>
      <c r="E252" s="355"/>
      <c r="F252" s="451"/>
      <c r="G252" s="447"/>
      <c r="H252" s="447"/>
      <c r="I252" s="453"/>
      <c r="J252" s="453"/>
      <c r="K252" s="20"/>
      <c r="L252" s="414"/>
      <c r="M252" s="344"/>
      <c r="N252" s="344"/>
      <c r="O252" s="344"/>
      <c r="P252" s="360"/>
      <c r="Q252" s="3"/>
    </row>
    <row r="253" spans="2:17" ht="13.5" customHeight="1" x14ac:dyDescent="0.15">
      <c r="B253" s="173"/>
      <c r="C253" s="362">
        <f t="shared" si="8"/>
        <v>241</v>
      </c>
      <c r="D253" s="47" t="str">
        <f t="shared" si="7"/>
        <v/>
      </c>
      <c r="E253" s="355"/>
      <c r="F253" s="451"/>
      <c r="G253" s="447"/>
      <c r="H253" s="447"/>
      <c r="I253" s="453"/>
      <c r="J253" s="453"/>
      <c r="K253" s="20"/>
      <c r="L253" s="414"/>
      <c r="M253" s="344"/>
      <c r="N253" s="344"/>
      <c r="O253" s="344"/>
      <c r="P253" s="360"/>
      <c r="Q253" s="3"/>
    </row>
    <row r="254" spans="2:17" ht="13.5" customHeight="1" x14ac:dyDescent="0.15">
      <c r="B254" s="173"/>
      <c r="C254" s="362">
        <f t="shared" si="8"/>
        <v>242</v>
      </c>
      <c r="D254" s="47" t="str">
        <f t="shared" si="7"/>
        <v/>
      </c>
      <c r="E254" s="355"/>
      <c r="F254" s="451"/>
      <c r="G254" s="447"/>
      <c r="H254" s="447"/>
      <c r="I254" s="453"/>
      <c r="J254" s="453"/>
      <c r="K254" s="20"/>
      <c r="L254" s="414"/>
      <c r="M254" s="344"/>
      <c r="N254" s="344"/>
      <c r="O254" s="344"/>
      <c r="P254" s="360"/>
      <c r="Q254" s="3"/>
    </row>
    <row r="255" spans="2:17" ht="13.5" customHeight="1" x14ac:dyDescent="0.15">
      <c r="B255" s="173"/>
      <c r="C255" s="362">
        <f t="shared" si="8"/>
        <v>243</v>
      </c>
      <c r="D255" s="47" t="str">
        <f t="shared" si="7"/>
        <v/>
      </c>
      <c r="E255" s="355"/>
      <c r="F255" s="451"/>
      <c r="G255" s="447"/>
      <c r="H255" s="447"/>
      <c r="I255" s="453"/>
      <c r="J255" s="453"/>
      <c r="K255" s="20"/>
      <c r="L255" s="414"/>
      <c r="M255" s="344"/>
      <c r="N255" s="344"/>
      <c r="O255" s="344"/>
      <c r="P255" s="360"/>
      <c r="Q255" s="3"/>
    </row>
    <row r="256" spans="2:17" ht="13.5" customHeight="1" x14ac:dyDescent="0.15">
      <c r="B256" s="173"/>
      <c r="C256" s="362">
        <f t="shared" si="8"/>
        <v>244</v>
      </c>
      <c r="D256" s="47" t="str">
        <f t="shared" si="7"/>
        <v/>
      </c>
      <c r="E256" s="355"/>
      <c r="F256" s="451"/>
      <c r="G256" s="447"/>
      <c r="H256" s="447"/>
      <c r="I256" s="453"/>
      <c r="J256" s="453"/>
      <c r="K256" s="20"/>
      <c r="L256" s="414"/>
      <c r="M256" s="344"/>
      <c r="N256" s="344"/>
      <c r="O256" s="344"/>
      <c r="P256" s="360"/>
      <c r="Q256" s="3"/>
    </row>
    <row r="257" spans="2:20" ht="13.5" customHeight="1" x14ac:dyDescent="0.15">
      <c r="B257" s="173"/>
      <c r="C257" s="362">
        <f t="shared" si="8"/>
        <v>245</v>
      </c>
      <c r="D257" s="47" t="str">
        <f t="shared" si="7"/>
        <v/>
      </c>
      <c r="E257" s="355"/>
      <c r="F257" s="451"/>
      <c r="G257" s="447"/>
      <c r="H257" s="447"/>
      <c r="I257" s="453"/>
      <c r="J257" s="453"/>
      <c r="K257" s="20"/>
      <c r="L257" s="414"/>
      <c r="M257" s="344"/>
      <c r="N257" s="344"/>
      <c r="O257" s="344"/>
      <c r="P257" s="360"/>
      <c r="Q257" s="3"/>
    </row>
    <row r="258" spans="2:20" ht="13.5" customHeight="1" x14ac:dyDescent="0.15">
      <c r="B258" s="173"/>
      <c r="C258" s="362">
        <f t="shared" si="8"/>
        <v>246</v>
      </c>
      <c r="D258" s="47" t="str">
        <f t="shared" si="7"/>
        <v/>
      </c>
      <c r="E258" s="355"/>
      <c r="F258" s="451"/>
      <c r="G258" s="447"/>
      <c r="H258" s="447"/>
      <c r="I258" s="453"/>
      <c r="J258" s="453"/>
      <c r="K258" s="20"/>
      <c r="L258" s="414"/>
      <c r="M258" s="344"/>
      <c r="N258" s="344"/>
      <c r="O258" s="344"/>
      <c r="P258" s="360"/>
      <c r="Q258" s="3"/>
    </row>
    <row r="259" spans="2:20" ht="13.5" customHeight="1" x14ac:dyDescent="0.15">
      <c r="B259" s="173"/>
      <c r="C259" s="362">
        <f t="shared" si="8"/>
        <v>247</v>
      </c>
      <c r="D259" s="47" t="str">
        <f t="shared" si="7"/>
        <v/>
      </c>
      <c r="E259" s="355"/>
      <c r="F259" s="451"/>
      <c r="G259" s="447"/>
      <c r="H259" s="447"/>
      <c r="I259" s="453"/>
      <c r="J259" s="453"/>
      <c r="K259" s="20"/>
      <c r="L259" s="414"/>
      <c r="M259" s="344"/>
      <c r="N259" s="344"/>
      <c r="O259" s="344"/>
      <c r="P259" s="360"/>
      <c r="Q259" s="3"/>
      <c r="R259" s="29"/>
    </row>
    <row r="260" spans="2:20" ht="13.5" customHeight="1" x14ac:dyDescent="0.15">
      <c r="B260" s="173"/>
      <c r="C260" s="362">
        <f t="shared" si="8"/>
        <v>248</v>
      </c>
      <c r="D260" s="47" t="str">
        <f t="shared" si="7"/>
        <v/>
      </c>
      <c r="E260" s="355"/>
      <c r="F260" s="451"/>
      <c r="G260" s="447"/>
      <c r="H260" s="447"/>
      <c r="I260" s="453"/>
      <c r="J260" s="453"/>
      <c r="K260" s="20"/>
      <c r="L260" s="414"/>
      <c r="M260" s="344"/>
      <c r="N260" s="344"/>
      <c r="O260" s="344"/>
      <c r="P260" s="360"/>
      <c r="Q260" s="3"/>
      <c r="R260" s="29"/>
      <c r="S260" s="70"/>
      <c r="T260" s="417"/>
    </row>
    <row r="261" spans="2:20" ht="13.5" customHeight="1" x14ac:dyDescent="0.15">
      <c r="B261" s="173"/>
      <c r="C261" s="362">
        <f t="shared" si="8"/>
        <v>249</v>
      </c>
      <c r="D261" s="47" t="str">
        <f t="shared" si="7"/>
        <v/>
      </c>
      <c r="E261" s="355"/>
      <c r="F261" s="451"/>
      <c r="G261" s="447"/>
      <c r="H261" s="447"/>
      <c r="I261" s="453"/>
      <c r="J261" s="453"/>
      <c r="K261" s="20"/>
      <c r="L261" s="414"/>
      <c r="M261" s="344"/>
      <c r="N261" s="344"/>
      <c r="O261" s="344"/>
      <c r="P261" s="360"/>
      <c r="Q261" s="3"/>
      <c r="R261" s="29"/>
      <c r="S261" s="70"/>
      <c r="T261" s="417"/>
    </row>
    <row r="262" spans="2:20" ht="13.5" customHeight="1" x14ac:dyDescent="0.15">
      <c r="B262" s="173"/>
      <c r="C262" s="362">
        <f t="shared" si="8"/>
        <v>250</v>
      </c>
      <c r="D262" s="47" t="str">
        <f t="shared" si="7"/>
        <v/>
      </c>
      <c r="E262" s="355"/>
      <c r="F262" s="451"/>
      <c r="G262" s="447"/>
      <c r="H262" s="447"/>
      <c r="I262" s="453"/>
      <c r="J262" s="453"/>
      <c r="K262" s="20"/>
      <c r="L262" s="414"/>
      <c r="M262" s="344"/>
      <c r="N262" s="344"/>
      <c r="O262" s="344"/>
      <c r="P262" s="360"/>
      <c r="Q262" s="3"/>
      <c r="R262" s="29"/>
      <c r="S262" s="70"/>
      <c r="T262" s="417"/>
    </row>
    <row r="263" spans="2:20" ht="13.5" customHeight="1" x14ac:dyDescent="0.15">
      <c r="B263" s="173"/>
      <c r="C263" s="362">
        <f t="shared" si="8"/>
        <v>251</v>
      </c>
      <c r="D263" s="47" t="str">
        <f t="shared" si="7"/>
        <v/>
      </c>
      <c r="E263" s="355"/>
      <c r="F263" s="451"/>
      <c r="G263" s="447"/>
      <c r="H263" s="447"/>
      <c r="I263" s="453"/>
      <c r="J263" s="453"/>
      <c r="K263" s="20"/>
      <c r="L263" s="414"/>
      <c r="M263" s="344"/>
      <c r="N263" s="344"/>
      <c r="O263" s="344"/>
      <c r="P263" s="360"/>
      <c r="Q263" s="3"/>
      <c r="R263" s="29"/>
      <c r="S263" s="70"/>
      <c r="T263" s="417"/>
    </row>
    <row r="264" spans="2:20" ht="13.5" customHeight="1" x14ac:dyDescent="0.15">
      <c r="B264" s="173"/>
      <c r="C264" s="362">
        <f t="shared" si="8"/>
        <v>252</v>
      </c>
      <c r="D264" s="47" t="str">
        <f t="shared" si="7"/>
        <v/>
      </c>
      <c r="E264" s="355"/>
      <c r="F264" s="451"/>
      <c r="G264" s="447"/>
      <c r="H264" s="447"/>
      <c r="I264" s="453"/>
      <c r="J264" s="453"/>
      <c r="K264" s="20"/>
      <c r="L264" s="414"/>
      <c r="M264" s="344"/>
      <c r="N264" s="344"/>
      <c r="O264" s="344"/>
      <c r="P264" s="360"/>
      <c r="Q264" s="3"/>
    </row>
    <row r="265" spans="2:20" ht="13.5" customHeight="1" x14ac:dyDescent="0.15">
      <c r="B265" s="173"/>
      <c r="C265" s="362">
        <f t="shared" si="8"/>
        <v>253</v>
      </c>
      <c r="D265" s="47" t="str">
        <f t="shared" si="7"/>
        <v/>
      </c>
      <c r="E265" s="355"/>
      <c r="F265" s="451"/>
      <c r="G265" s="447"/>
      <c r="H265" s="447"/>
      <c r="I265" s="453"/>
      <c r="J265" s="453"/>
      <c r="K265" s="20"/>
      <c r="L265" s="414"/>
      <c r="M265" s="344"/>
      <c r="N265" s="344"/>
      <c r="O265" s="344"/>
      <c r="P265" s="360"/>
      <c r="Q265" s="3"/>
    </row>
    <row r="266" spans="2:20" ht="13.5" customHeight="1" x14ac:dyDescent="0.15">
      <c r="B266" s="173"/>
      <c r="C266" s="362">
        <f t="shared" si="8"/>
        <v>254</v>
      </c>
      <c r="D266" s="47" t="str">
        <f t="shared" si="7"/>
        <v/>
      </c>
      <c r="E266" s="355"/>
      <c r="F266" s="451"/>
      <c r="G266" s="447"/>
      <c r="H266" s="447"/>
      <c r="I266" s="453"/>
      <c r="J266" s="453"/>
      <c r="K266" s="20"/>
      <c r="L266" s="414"/>
      <c r="M266" s="344"/>
      <c r="N266" s="344"/>
      <c r="O266" s="344"/>
      <c r="P266" s="360"/>
      <c r="Q266" s="3"/>
    </row>
    <row r="267" spans="2:20" ht="13.5" customHeight="1" x14ac:dyDescent="0.15">
      <c r="B267" s="173"/>
      <c r="C267" s="362">
        <f t="shared" si="8"/>
        <v>255</v>
      </c>
      <c r="D267" s="47" t="str">
        <f t="shared" si="7"/>
        <v/>
      </c>
      <c r="E267" s="355"/>
      <c r="F267" s="451"/>
      <c r="G267" s="447"/>
      <c r="H267" s="447"/>
      <c r="I267" s="453"/>
      <c r="J267" s="453"/>
      <c r="K267" s="20"/>
      <c r="L267" s="414"/>
      <c r="M267" s="344"/>
      <c r="N267" s="344"/>
      <c r="O267" s="344"/>
      <c r="P267" s="360"/>
      <c r="Q267" s="3"/>
    </row>
    <row r="268" spans="2:20" ht="13.5" customHeight="1" x14ac:dyDescent="0.15">
      <c r="B268" s="173"/>
      <c r="C268" s="362">
        <f t="shared" si="8"/>
        <v>256</v>
      </c>
      <c r="D268" s="47" t="str">
        <f t="shared" si="7"/>
        <v/>
      </c>
      <c r="E268" s="355"/>
      <c r="F268" s="451"/>
      <c r="G268" s="447"/>
      <c r="H268" s="447"/>
      <c r="I268" s="453"/>
      <c r="J268" s="453"/>
      <c r="K268" s="20"/>
      <c r="L268" s="414"/>
      <c r="M268" s="344"/>
      <c r="N268" s="344"/>
      <c r="O268" s="344"/>
      <c r="P268" s="360"/>
      <c r="Q268" s="3"/>
    </row>
    <row r="269" spans="2:20" ht="13.5" customHeight="1" x14ac:dyDescent="0.15">
      <c r="B269" s="173"/>
      <c r="C269" s="362">
        <f t="shared" si="8"/>
        <v>257</v>
      </c>
      <c r="D269" s="47" t="str">
        <f t="shared" ref="D269:D312" si="9">IF(E269="","",IF(E269&lt;=$S$2,"○",""))</f>
        <v/>
      </c>
      <c r="E269" s="355"/>
      <c r="F269" s="451"/>
      <c r="G269" s="447"/>
      <c r="H269" s="447"/>
      <c r="I269" s="453"/>
      <c r="J269" s="453"/>
      <c r="K269" s="20"/>
      <c r="L269" s="414"/>
      <c r="M269" s="344"/>
      <c r="N269" s="344"/>
      <c r="O269" s="344"/>
      <c r="P269" s="360"/>
      <c r="Q269" s="3"/>
    </row>
    <row r="270" spans="2:20" ht="13.5" customHeight="1" x14ac:dyDescent="0.15">
      <c r="B270" s="173"/>
      <c r="C270" s="362">
        <f t="shared" si="8"/>
        <v>258</v>
      </c>
      <c r="D270" s="47" t="str">
        <f t="shared" si="9"/>
        <v/>
      </c>
      <c r="E270" s="355"/>
      <c r="F270" s="451"/>
      <c r="G270" s="447"/>
      <c r="H270" s="447"/>
      <c r="I270" s="453"/>
      <c r="J270" s="453"/>
      <c r="K270" s="20"/>
      <c r="L270" s="414"/>
      <c r="M270" s="344"/>
      <c r="N270" s="344"/>
      <c r="O270" s="344"/>
      <c r="P270" s="360"/>
      <c r="Q270" s="3"/>
    </row>
    <row r="271" spans="2:20" ht="13.5" customHeight="1" x14ac:dyDescent="0.15">
      <c r="B271" s="173"/>
      <c r="C271" s="362">
        <f t="shared" si="8"/>
        <v>259</v>
      </c>
      <c r="D271" s="47" t="str">
        <f t="shared" si="9"/>
        <v/>
      </c>
      <c r="E271" s="355"/>
      <c r="F271" s="451"/>
      <c r="G271" s="447"/>
      <c r="H271" s="447"/>
      <c r="I271" s="453"/>
      <c r="J271" s="453"/>
      <c r="K271" s="20"/>
      <c r="L271" s="414"/>
      <c r="M271" s="344"/>
      <c r="N271" s="344"/>
      <c r="O271" s="344"/>
      <c r="P271" s="360"/>
      <c r="Q271" s="3"/>
    </row>
    <row r="272" spans="2:20" ht="13.5" customHeight="1" x14ac:dyDescent="0.15">
      <c r="B272" s="173"/>
      <c r="C272" s="362">
        <f t="shared" ref="C272:C312" si="10">C271+1</f>
        <v>260</v>
      </c>
      <c r="D272" s="47" t="str">
        <f t="shared" si="9"/>
        <v/>
      </c>
      <c r="E272" s="355"/>
      <c r="F272" s="451"/>
      <c r="G272" s="447"/>
      <c r="H272" s="447"/>
      <c r="I272" s="453"/>
      <c r="J272" s="453"/>
      <c r="K272" s="20"/>
      <c r="L272" s="414"/>
      <c r="M272" s="344"/>
      <c r="N272" s="344"/>
      <c r="O272" s="344"/>
      <c r="P272" s="360"/>
      <c r="Q272" s="3"/>
    </row>
    <row r="273" spans="2:17" ht="13.5" customHeight="1" x14ac:dyDescent="0.15">
      <c r="B273" s="173"/>
      <c r="C273" s="362">
        <f t="shared" si="10"/>
        <v>261</v>
      </c>
      <c r="D273" s="47" t="str">
        <f t="shared" si="9"/>
        <v/>
      </c>
      <c r="E273" s="355"/>
      <c r="F273" s="451"/>
      <c r="G273" s="447"/>
      <c r="H273" s="447"/>
      <c r="I273" s="453"/>
      <c r="J273" s="453"/>
      <c r="K273" s="20"/>
      <c r="L273" s="414"/>
      <c r="M273" s="344"/>
      <c r="N273" s="344"/>
      <c r="O273" s="344"/>
      <c r="P273" s="360"/>
      <c r="Q273" s="3"/>
    </row>
    <row r="274" spans="2:17" ht="13.5" customHeight="1" x14ac:dyDescent="0.15">
      <c r="B274" s="173"/>
      <c r="C274" s="362">
        <f t="shared" si="10"/>
        <v>262</v>
      </c>
      <c r="D274" s="47" t="str">
        <f t="shared" si="9"/>
        <v/>
      </c>
      <c r="E274" s="355"/>
      <c r="F274" s="451"/>
      <c r="G274" s="447"/>
      <c r="H274" s="447"/>
      <c r="I274" s="453"/>
      <c r="J274" s="453"/>
      <c r="K274" s="20"/>
      <c r="L274" s="414"/>
      <c r="M274" s="344"/>
      <c r="N274" s="344"/>
      <c r="O274" s="344"/>
      <c r="P274" s="360"/>
      <c r="Q274" s="3"/>
    </row>
    <row r="275" spans="2:17" ht="13.5" customHeight="1" x14ac:dyDescent="0.15">
      <c r="B275" s="173"/>
      <c r="C275" s="362">
        <f t="shared" si="10"/>
        <v>263</v>
      </c>
      <c r="D275" s="47" t="str">
        <f t="shared" si="9"/>
        <v/>
      </c>
      <c r="E275" s="355"/>
      <c r="F275" s="451"/>
      <c r="G275" s="447"/>
      <c r="H275" s="447"/>
      <c r="I275" s="453"/>
      <c r="J275" s="453"/>
      <c r="K275" s="20"/>
      <c r="L275" s="414"/>
      <c r="M275" s="344"/>
      <c r="N275" s="344"/>
      <c r="O275" s="344"/>
      <c r="P275" s="360"/>
      <c r="Q275" s="3"/>
    </row>
    <row r="276" spans="2:17" ht="13.5" customHeight="1" x14ac:dyDescent="0.15">
      <c r="B276" s="173"/>
      <c r="C276" s="362">
        <f t="shared" si="10"/>
        <v>264</v>
      </c>
      <c r="D276" s="47" t="str">
        <f t="shared" si="9"/>
        <v/>
      </c>
      <c r="E276" s="355"/>
      <c r="F276" s="451"/>
      <c r="G276" s="447"/>
      <c r="H276" s="447"/>
      <c r="I276" s="453"/>
      <c r="J276" s="453"/>
      <c r="K276" s="20"/>
      <c r="L276" s="414"/>
      <c r="M276" s="344"/>
      <c r="N276" s="344"/>
      <c r="O276" s="344"/>
      <c r="P276" s="360"/>
      <c r="Q276" s="3"/>
    </row>
    <row r="277" spans="2:17" ht="13.5" customHeight="1" x14ac:dyDescent="0.15">
      <c r="B277" s="173"/>
      <c r="C277" s="362">
        <f t="shared" si="10"/>
        <v>265</v>
      </c>
      <c r="D277" s="47" t="str">
        <f t="shared" si="9"/>
        <v/>
      </c>
      <c r="E277" s="355"/>
      <c r="F277" s="451"/>
      <c r="G277" s="447"/>
      <c r="H277" s="447"/>
      <c r="I277" s="453"/>
      <c r="J277" s="453"/>
      <c r="K277" s="20"/>
      <c r="L277" s="414"/>
      <c r="M277" s="344"/>
      <c r="N277" s="344"/>
      <c r="O277" s="344"/>
      <c r="P277" s="360"/>
      <c r="Q277" s="3"/>
    </row>
    <row r="278" spans="2:17" ht="13.5" customHeight="1" x14ac:dyDescent="0.15">
      <c r="B278" s="173"/>
      <c r="C278" s="362">
        <f t="shared" si="10"/>
        <v>266</v>
      </c>
      <c r="D278" s="47" t="str">
        <f t="shared" si="9"/>
        <v/>
      </c>
      <c r="E278" s="355"/>
      <c r="F278" s="451"/>
      <c r="G278" s="447"/>
      <c r="H278" s="447"/>
      <c r="I278" s="453"/>
      <c r="J278" s="453"/>
      <c r="K278" s="20"/>
      <c r="L278" s="414"/>
      <c r="M278" s="344"/>
      <c r="N278" s="344"/>
      <c r="O278" s="344"/>
      <c r="P278" s="360"/>
      <c r="Q278" s="3"/>
    </row>
    <row r="279" spans="2:17" ht="13.5" customHeight="1" x14ac:dyDescent="0.15">
      <c r="B279" s="173"/>
      <c r="C279" s="362">
        <f t="shared" si="10"/>
        <v>267</v>
      </c>
      <c r="D279" s="47" t="str">
        <f t="shared" si="9"/>
        <v/>
      </c>
      <c r="E279" s="355"/>
      <c r="F279" s="451"/>
      <c r="G279" s="447"/>
      <c r="H279" s="447"/>
      <c r="I279" s="453"/>
      <c r="J279" s="453"/>
      <c r="K279" s="20"/>
      <c r="L279" s="414"/>
      <c r="M279" s="344"/>
      <c r="N279" s="344"/>
      <c r="O279" s="344"/>
      <c r="P279" s="360"/>
      <c r="Q279" s="3"/>
    </row>
    <row r="280" spans="2:17" ht="13.5" customHeight="1" x14ac:dyDescent="0.15">
      <c r="B280" s="173"/>
      <c r="C280" s="362">
        <f t="shared" si="10"/>
        <v>268</v>
      </c>
      <c r="D280" s="47" t="str">
        <f t="shared" si="9"/>
        <v/>
      </c>
      <c r="E280" s="355"/>
      <c r="F280" s="451"/>
      <c r="G280" s="447"/>
      <c r="H280" s="447"/>
      <c r="I280" s="453"/>
      <c r="J280" s="453"/>
      <c r="K280" s="20"/>
      <c r="L280" s="414"/>
      <c r="M280" s="344"/>
      <c r="N280" s="344"/>
      <c r="O280" s="344"/>
      <c r="P280" s="360"/>
      <c r="Q280" s="3"/>
    </row>
    <row r="281" spans="2:17" ht="13.5" customHeight="1" x14ac:dyDescent="0.15">
      <c r="B281" s="173"/>
      <c r="C281" s="362">
        <f t="shared" si="10"/>
        <v>269</v>
      </c>
      <c r="D281" s="47" t="str">
        <f t="shared" si="9"/>
        <v/>
      </c>
      <c r="E281" s="355"/>
      <c r="F281" s="451"/>
      <c r="G281" s="447"/>
      <c r="H281" s="447"/>
      <c r="I281" s="453"/>
      <c r="J281" s="453"/>
      <c r="K281" s="20"/>
      <c r="L281" s="414"/>
      <c r="M281" s="344"/>
      <c r="N281" s="344"/>
      <c r="O281" s="344"/>
      <c r="P281" s="360"/>
      <c r="Q281" s="3"/>
    </row>
    <row r="282" spans="2:17" ht="13.5" customHeight="1" x14ac:dyDescent="0.15">
      <c r="B282" s="173"/>
      <c r="C282" s="362">
        <f t="shared" si="10"/>
        <v>270</v>
      </c>
      <c r="D282" s="47" t="str">
        <f t="shared" si="9"/>
        <v/>
      </c>
      <c r="E282" s="355"/>
      <c r="F282" s="451"/>
      <c r="G282" s="447"/>
      <c r="H282" s="447"/>
      <c r="I282" s="453"/>
      <c r="J282" s="453"/>
      <c r="K282" s="20"/>
      <c r="L282" s="414"/>
      <c r="M282" s="344"/>
      <c r="N282" s="344"/>
      <c r="O282" s="344"/>
      <c r="P282" s="360"/>
      <c r="Q282" s="3"/>
    </row>
    <row r="283" spans="2:17" ht="13.5" customHeight="1" x14ac:dyDescent="0.15">
      <c r="B283" s="173"/>
      <c r="C283" s="362">
        <f t="shared" si="10"/>
        <v>271</v>
      </c>
      <c r="D283" s="47" t="str">
        <f t="shared" si="9"/>
        <v/>
      </c>
      <c r="E283" s="355"/>
      <c r="F283" s="451"/>
      <c r="G283" s="447"/>
      <c r="H283" s="447"/>
      <c r="I283" s="453"/>
      <c r="J283" s="453"/>
      <c r="K283" s="20"/>
      <c r="L283" s="414"/>
      <c r="M283" s="344"/>
      <c r="N283" s="344"/>
      <c r="O283" s="344"/>
      <c r="P283" s="360"/>
      <c r="Q283" s="3"/>
    </row>
    <row r="284" spans="2:17" ht="13.5" customHeight="1" x14ac:dyDescent="0.15">
      <c r="B284" s="173"/>
      <c r="C284" s="362">
        <f t="shared" si="10"/>
        <v>272</v>
      </c>
      <c r="D284" s="47" t="str">
        <f t="shared" si="9"/>
        <v/>
      </c>
      <c r="E284" s="355"/>
      <c r="F284" s="451"/>
      <c r="G284" s="447"/>
      <c r="H284" s="447"/>
      <c r="I284" s="453"/>
      <c r="J284" s="453"/>
      <c r="K284" s="20"/>
      <c r="L284" s="414"/>
      <c r="M284" s="344"/>
      <c r="N284" s="344"/>
      <c r="O284" s="344"/>
      <c r="P284" s="360"/>
      <c r="Q284" s="3"/>
    </row>
    <row r="285" spans="2:17" ht="13.5" customHeight="1" x14ac:dyDescent="0.15">
      <c r="B285" s="173"/>
      <c r="C285" s="362">
        <f t="shared" si="10"/>
        <v>273</v>
      </c>
      <c r="D285" s="47" t="str">
        <f t="shared" si="9"/>
        <v/>
      </c>
      <c r="E285" s="355"/>
      <c r="F285" s="451"/>
      <c r="G285" s="447"/>
      <c r="H285" s="447"/>
      <c r="I285" s="453"/>
      <c r="J285" s="453"/>
      <c r="K285" s="20"/>
      <c r="L285" s="414"/>
      <c r="M285" s="344"/>
      <c r="N285" s="344"/>
      <c r="O285" s="344"/>
      <c r="P285" s="360"/>
      <c r="Q285" s="3"/>
    </row>
    <row r="286" spans="2:17" ht="13.5" customHeight="1" x14ac:dyDescent="0.15">
      <c r="B286" s="173"/>
      <c r="C286" s="362">
        <f t="shared" si="10"/>
        <v>274</v>
      </c>
      <c r="D286" s="47" t="str">
        <f t="shared" si="9"/>
        <v/>
      </c>
      <c r="E286" s="355"/>
      <c r="F286" s="451"/>
      <c r="G286" s="447"/>
      <c r="H286" s="447"/>
      <c r="I286" s="453"/>
      <c r="J286" s="453"/>
      <c r="K286" s="20"/>
      <c r="L286" s="414"/>
      <c r="M286" s="344"/>
      <c r="N286" s="344"/>
      <c r="O286" s="344"/>
      <c r="P286" s="360"/>
      <c r="Q286" s="3"/>
    </row>
    <row r="287" spans="2:17" ht="13.5" customHeight="1" x14ac:dyDescent="0.15">
      <c r="B287" s="173"/>
      <c r="C287" s="362">
        <f t="shared" si="10"/>
        <v>275</v>
      </c>
      <c r="D287" s="47" t="str">
        <f t="shared" si="9"/>
        <v/>
      </c>
      <c r="E287" s="355"/>
      <c r="F287" s="451"/>
      <c r="G287" s="447"/>
      <c r="H287" s="447"/>
      <c r="I287" s="453"/>
      <c r="J287" s="453"/>
      <c r="K287" s="20"/>
      <c r="L287" s="414"/>
      <c r="M287" s="344"/>
      <c r="N287" s="344"/>
      <c r="O287" s="344"/>
      <c r="P287" s="360"/>
      <c r="Q287" s="3"/>
    </row>
    <row r="288" spans="2:17" ht="13.5" customHeight="1" x14ac:dyDescent="0.15">
      <c r="B288" s="173"/>
      <c r="C288" s="362">
        <f t="shared" si="10"/>
        <v>276</v>
      </c>
      <c r="D288" s="47" t="str">
        <f t="shared" si="9"/>
        <v/>
      </c>
      <c r="E288" s="355"/>
      <c r="F288" s="451"/>
      <c r="G288" s="447"/>
      <c r="H288" s="447"/>
      <c r="I288" s="453"/>
      <c r="J288" s="453"/>
      <c r="K288" s="20"/>
      <c r="L288" s="414"/>
      <c r="M288" s="344"/>
      <c r="N288" s="344"/>
      <c r="O288" s="344"/>
      <c r="P288" s="360"/>
      <c r="Q288" s="3"/>
    </row>
    <row r="289" spans="2:17" ht="13.5" customHeight="1" x14ac:dyDescent="0.15">
      <c r="B289" s="173"/>
      <c r="C289" s="362">
        <f t="shared" si="10"/>
        <v>277</v>
      </c>
      <c r="D289" s="47" t="str">
        <f t="shared" si="9"/>
        <v/>
      </c>
      <c r="E289" s="355"/>
      <c r="F289" s="451"/>
      <c r="G289" s="447"/>
      <c r="H289" s="447"/>
      <c r="I289" s="453"/>
      <c r="J289" s="453"/>
      <c r="K289" s="20"/>
      <c r="L289" s="414"/>
      <c r="M289" s="344"/>
      <c r="N289" s="344"/>
      <c r="O289" s="344"/>
      <c r="P289" s="360"/>
      <c r="Q289" s="3"/>
    </row>
    <row r="290" spans="2:17" ht="13.5" customHeight="1" x14ac:dyDescent="0.15">
      <c r="B290" s="173"/>
      <c r="C290" s="362">
        <f t="shared" si="10"/>
        <v>278</v>
      </c>
      <c r="D290" s="47" t="str">
        <f t="shared" si="9"/>
        <v/>
      </c>
      <c r="E290" s="355"/>
      <c r="F290" s="451"/>
      <c r="G290" s="447"/>
      <c r="H290" s="447"/>
      <c r="I290" s="453"/>
      <c r="J290" s="453"/>
      <c r="K290" s="20"/>
      <c r="L290" s="414"/>
      <c r="M290" s="344"/>
      <c r="N290" s="344"/>
      <c r="O290" s="344"/>
      <c r="P290" s="360"/>
      <c r="Q290" s="3"/>
    </row>
    <row r="291" spans="2:17" ht="13.5" customHeight="1" x14ac:dyDescent="0.15">
      <c r="B291" s="173"/>
      <c r="C291" s="362">
        <f t="shared" si="10"/>
        <v>279</v>
      </c>
      <c r="D291" s="47" t="str">
        <f t="shared" si="9"/>
        <v/>
      </c>
      <c r="E291" s="355"/>
      <c r="F291" s="451"/>
      <c r="G291" s="447"/>
      <c r="H291" s="447"/>
      <c r="I291" s="453"/>
      <c r="J291" s="453"/>
      <c r="K291" s="20"/>
      <c r="L291" s="414"/>
      <c r="M291" s="344"/>
      <c r="N291" s="344"/>
      <c r="O291" s="344"/>
      <c r="P291" s="360"/>
      <c r="Q291" s="3"/>
    </row>
    <row r="292" spans="2:17" ht="13.5" customHeight="1" x14ac:dyDescent="0.15">
      <c r="B292" s="173"/>
      <c r="C292" s="362">
        <f t="shared" si="10"/>
        <v>280</v>
      </c>
      <c r="D292" s="47" t="str">
        <f t="shared" si="9"/>
        <v/>
      </c>
      <c r="E292" s="355"/>
      <c r="F292" s="451"/>
      <c r="G292" s="447"/>
      <c r="H292" s="447"/>
      <c r="I292" s="453"/>
      <c r="J292" s="453"/>
      <c r="K292" s="20"/>
      <c r="L292" s="414"/>
      <c r="M292" s="344"/>
      <c r="N292" s="344"/>
      <c r="O292" s="344"/>
      <c r="P292" s="360"/>
      <c r="Q292" s="3"/>
    </row>
    <row r="293" spans="2:17" ht="13.5" customHeight="1" x14ac:dyDescent="0.15">
      <c r="B293" s="173"/>
      <c r="C293" s="362">
        <f t="shared" si="10"/>
        <v>281</v>
      </c>
      <c r="D293" s="47" t="str">
        <f t="shared" si="9"/>
        <v/>
      </c>
      <c r="E293" s="355"/>
      <c r="F293" s="451"/>
      <c r="G293" s="447"/>
      <c r="H293" s="447"/>
      <c r="I293" s="453"/>
      <c r="J293" s="453"/>
      <c r="K293" s="20"/>
      <c r="L293" s="414"/>
      <c r="M293" s="344"/>
      <c r="N293" s="344"/>
      <c r="O293" s="344"/>
      <c r="P293" s="360"/>
      <c r="Q293" s="3"/>
    </row>
    <row r="294" spans="2:17" ht="13.5" customHeight="1" x14ac:dyDescent="0.15">
      <c r="B294" s="173"/>
      <c r="C294" s="362">
        <f t="shared" si="10"/>
        <v>282</v>
      </c>
      <c r="D294" s="47" t="str">
        <f t="shared" si="9"/>
        <v/>
      </c>
      <c r="E294" s="355"/>
      <c r="F294" s="451"/>
      <c r="G294" s="447"/>
      <c r="H294" s="447"/>
      <c r="I294" s="453"/>
      <c r="J294" s="453"/>
      <c r="K294" s="20"/>
      <c r="L294" s="414"/>
      <c r="M294" s="344"/>
      <c r="N294" s="344"/>
      <c r="O294" s="344"/>
      <c r="P294" s="360"/>
      <c r="Q294" s="3"/>
    </row>
    <row r="295" spans="2:17" ht="13.5" customHeight="1" x14ac:dyDescent="0.15">
      <c r="B295" s="173"/>
      <c r="C295" s="362">
        <f t="shared" si="10"/>
        <v>283</v>
      </c>
      <c r="D295" s="47" t="str">
        <f t="shared" si="9"/>
        <v/>
      </c>
      <c r="E295" s="355"/>
      <c r="F295" s="451"/>
      <c r="G295" s="447"/>
      <c r="H295" s="447"/>
      <c r="I295" s="453"/>
      <c r="J295" s="453"/>
      <c r="K295" s="20"/>
      <c r="L295" s="414"/>
      <c r="M295" s="344"/>
      <c r="N295" s="344"/>
      <c r="O295" s="344"/>
      <c r="P295" s="360"/>
      <c r="Q295" s="3"/>
    </row>
    <row r="296" spans="2:17" ht="13.5" customHeight="1" x14ac:dyDescent="0.15">
      <c r="B296" s="173"/>
      <c r="C296" s="362">
        <f t="shared" si="10"/>
        <v>284</v>
      </c>
      <c r="D296" s="47" t="str">
        <f t="shared" si="9"/>
        <v/>
      </c>
      <c r="E296" s="355"/>
      <c r="F296" s="451"/>
      <c r="G296" s="447"/>
      <c r="H296" s="447"/>
      <c r="I296" s="453"/>
      <c r="J296" s="453"/>
      <c r="K296" s="20"/>
      <c r="L296" s="414"/>
      <c r="M296" s="344"/>
      <c r="N296" s="344"/>
      <c r="O296" s="344"/>
      <c r="P296" s="360"/>
      <c r="Q296" s="3"/>
    </row>
    <row r="297" spans="2:17" ht="13.5" customHeight="1" x14ac:dyDescent="0.15">
      <c r="B297" s="173"/>
      <c r="C297" s="362">
        <f t="shared" si="10"/>
        <v>285</v>
      </c>
      <c r="D297" s="47" t="str">
        <f t="shared" si="9"/>
        <v/>
      </c>
      <c r="E297" s="355"/>
      <c r="F297" s="451"/>
      <c r="G297" s="447"/>
      <c r="H297" s="447"/>
      <c r="I297" s="453"/>
      <c r="J297" s="453"/>
      <c r="K297" s="20"/>
      <c r="L297" s="414"/>
      <c r="M297" s="344"/>
      <c r="N297" s="344"/>
      <c r="O297" s="344"/>
      <c r="P297" s="360"/>
      <c r="Q297" s="3"/>
    </row>
    <row r="298" spans="2:17" ht="13.5" customHeight="1" x14ac:dyDescent="0.15">
      <c r="B298" s="173"/>
      <c r="C298" s="362">
        <f t="shared" si="10"/>
        <v>286</v>
      </c>
      <c r="D298" s="47" t="str">
        <f t="shared" si="9"/>
        <v/>
      </c>
      <c r="E298" s="355"/>
      <c r="F298" s="451"/>
      <c r="G298" s="447"/>
      <c r="H298" s="447"/>
      <c r="I298" s="453"/>
      <c r="J298" s="453"/>
      <c r="K298" s="20"/>
      <c r="L298" s="414"/>
      <c r="M298" s="344"/>
      <c r="N298" s="344"/>
      <c r="O298" s="344"/>
      <c r="P298" s="360"/>
      <c r="Q298" s="3"/>
    </row>
    <row r="299" spans="2:17" ht="13.5" customHeight="1" x14ac:dyDescent="0.15">
      <c r="B299" s="173"/>
      <c r="C299" s="362">
        <f t="shared" si="10"/>
        <v>287</v>
      </c>
      <c r="D299" s="47" t="str">
        <f t="shared" si="9"/>
        <v/>
      </c>
      <c r="E299" s="355"/>
      <c r="F299" s="451"/>
      <c r="G299" s="447"/>
      <c r="H299" s="447"/>
      <c r="I299" s="453"/>
      <c r="J299" s="453"/>
      <c r="K299" s="20"/>
      <c r="L299" s="414"/>
      <c r="M299" s="344"/>
      <c r="N299" s="344"/>
      <c r="O299" s="344"/>
      <c r="P299" s="360"/>
      <c r="Q299" s="3"/>
    </row>
    <row r="300" spans="2:17" ht="13.5" customHeight="1" x14ac:dyDescent="0.15">
      <c r="B300" s="173"/>
      <c r="C300" s="362">
        <f t="shared" si="10"/>
        <v>288</v>
      </c>
      <c r="D300" s="47" t="str">
        <f t="shared" si="9"/>
        <v/>
      </c>
      <c r="E300" s="355"/>
      <c r="F300" s="451"/>
      <c r="G300" s="447"/>
      <c r="H300" s="447"/>
      <c r="I300" s="453"/>
      <c r="J300" s="453"/>
      <c r="K300" s="20"/>
      <c r="L300" s="414"/>
      <c r="M300" s="344"/>
      <c r="N300" s="344"/>
      <c r="O300" s="344"/>
      <c r="P300" s="360"/>
      <c r="Q300" s="3"/>
    </row>
    <row r="301" spans="2:17" ht="13.5" customHeight="1" x14ac:dyDescent="0.15">
      <c r="B301" s="173"/>
      <c r="C301" s="362">
        <f t="shared" si="10"/>
        <v>289</v>
      </c>
      <c r="D301" s="47" t="str">
        <f t="shared" si="9"/>
        <v/>
      </c>
      <c r="E301" s="355"/>
      <c r="F301" s="451"/>
      <c r="G301" s="447"/>
      <c r="H301" s="447"/>
      <c r="I301" s="453"/>
      <c r="J301" s="453"/>
      <c r="K301" s="20"/>
      <c r="L301" s="414"/>
      <c r="M301" s="344"/>
      <c r="N301" s="344"/>
      <c r="O301" s="344"/>
      <c r="P301" s="360"/>
      <c r="Q301" s="3"/>
    </row>
    <row r="302" spans="2:17" ht="13.5" customHeight="1" x14ac:dyDescent="0.15">
      <c r="B302" s="173"/>
      <c r="C302" s="362">
        <f t="shared" si="10"/>
        <v>290</v>
      </c>
      <c r="D302" s="47" t="str">
        <f t="shared" si="9"/>
        <v/>
      </c>
      <c r="E302" s="355"/>
      <c r="F302" s="451"/>
      <c r="G302" s="447"/>
      <c r="H302" s="447"/>
      <c r="I302" s="453"/>
      <c r="J302" s="453"/>
      <c r="K302" s="20"/>
      <c r="L302" s="414"/>
      <c r="M302" s="344"/>
      <c r="N302" s="344"/>
      <c r="O302" s="344"/>
      <c r="P302" s="360"/>
      <c r="Q302" s="3"/>
    </row>
    <row r="303" spans="2:17" ht="13.5" customHeight="1" x14ac:dyDescent="0.15">
      <c r="B303" s="173"/>
      <c r="C303" s="362">
        <f t="shared" si="10"/>
        <v>291</v>
      </c>
      <c r="D303" s="47" t="str">
        <f t="shared" si="9"/>
        <v/>
      </c>
      <c r="E303" s="355"/>
      <c r="F303" s="451"/>
      <c r="G303" s="447"/>
      <c r="H303" s="447"/>
      <c r="I303" s="453"/>
      <c r="J303" s="453"/>
      <c r="K303" s="20"/>
      <c r="L303" s="414"/>
      <c r="M303" s="344"/>
      <c r="N303" s="344"/>
      <c r="O303" s="344"/>
      <c r="P303" s="360"/>
      <c r="Q303" s="3"/>
    </row>
    <row r="304" spans="2:17" ht="13.5" customHeight="1" x14ac:dyDescent="0.15">
      <c r="B304" s="173"/>
      <c r="C304" s="362">
        <f t="shared" si="10"/>
        <v>292</v>
      </c>
      <c r="D304" s="47" t="str">
        <f t="shared" si="9"/>
        <v/>
      </c>
      <c r="E304" s="355"/>
      <c r="F304" s="451"/>
      <c r="G304" s="447"/>
      <c r="H304" s="447"/>
      <c r="I304" s="453"/>
      <c r="J304" s="453"/>
      <c r="K304" s="20"/>
      <c r="L304" s="414"/>
      <c r="M304" s="344"/>
      <c r="N304" s="344"/>
      <c r="O304" s="344"/>
      <c r="P304" s="360"/>
      <c r="Q304" s="3"/>
    </row>
    <row r="305" spans="2:17" ht="13.5" customHeight="1" x14ac:dyDescent="0.15">
      <c r="B305" s="173"/>
      <c r="C305" s="362">
        <f t="shared" si="10"/>
        <v>293</v>
      </c>
      <c r="D305" s="47" t="str">
        <f t="shared" si="9"/>
        <v/>
      </c>
      <c r="E305" s="355"/>
      <c r="F305" s="451"/>
      <c r="G305" s="447"/>
      <c r="H305" s="447"/>
      <c r="I305" s="453"/>
      <c r="J305" s="453"/>
      <c r="K305" s="20"/>
      <c r="L305" s="414"/>
      <c r="M305" s="344"/>
      <c r="N305" s="344"/>
      <c r="O305" s="344"/>
      <c r="P305" s="360"/>
      <c r="Q305" s="3"/>
    </row>
    <row r="306" spans="2:17" ht="13.5" customHeight="1" x14ac:dyDescent="0.15">
      <c r="B306" s="173"/>
      <c r="C306" s="362">
        <f t="shared" si="10"/>
        <v>294</v>
      </c>
      <c r="D306" s="47" t="str">
        <f t="shared" si="9"/>
        <v/>
      </c>
      <c r="E306" s="355"/>
      <c r="F306" s="451"/>
      <c r="G306" s="447"/>
      <c r="H306" s="447"/>
      <c r="I306" s="453"/>
      <c r="J306" s="453"/>
      <c r="K306" s="20"/>
      <c r="L306" s="414"/>
      <c r="M306" s="344"/>
      <c r="N306" s="344"/>
      <c r="O306" s="344"/>
      <c r="P306" s="360"/>
      <c r="Q306" s="3"/>
    </row>
    <row r="307" spans="2:17" ht="13.5" customHeight="1" x14ac:dyDescent="0.15">
      <c r="B307" s="173"/>
      <c r="C307" s="362">
        <f t="shared" si="10"/>
        <v>295</v>
      </c>
      <c r="D307" s="47" t="str">
        <f t="shared" si="9"/>
        <v/>
      </c>
      <c r="E307" s="355"/>
      <c r="F307" s="451"/>
      <c r="G307" s="447"/>
      <c r="H307" s="447"/>
      <c r="I307" s="453"/>
      <c r="J307" s="453"/>
      <c r="K307" s="20"/>
      <c r="L307" s="414"/>
      <c r="M307" s="344"/>
      <c r="N307" s="344"/>
      <c r="O307" s="344"/>
      <c r="P307" s="360"/>
      <c r="Q307" s="3"/>
    </row>
    <row r="308" spans="2:17" ht="13.5" customHeight="1" x14ac:dyDescent="0.15">
      <c r="B308" s="173"/>
      <c r="C308" s="362">
        <f t="shared" si="10"/>
        <v>296</v>
      </c>
      <c r="D308" s="47" t="str">
        <f t="shared" si="9"/>
        <v/>
      </c>
      <c r="E308" s="355"/>
      <c r="F308" s="451"/>
      <c r="G308" s="447"/>
      <c r="H308" s="447"/>
      <c r="I308" s="453"/>
      <c r="J308" s="453"/>
      <c r="K308" s="20"/>
      <c r="L308" s="414"/>
      <c r="M308" s="344"/>
      <c r="N308" s="344"/>
      <c r="O308" s="344"/>
      <c r="P308" s="360"/>
      <c r="Q308" s="3"/>
    </row>
    <row r="309" spans="2:17" ht="13.5" customHeight="1" x14ac:dyDescent="0.15">
      <c r="B309" s="173"/>
      <c r="C309" s="362">
        <f t="shared" si="10"/>
        <v>297</v>
      </c>
      <c r="D309" s="47" t="str">
        <f t="shared" si="9"/>
        <v/>
      </c>
      <c r="E309" s="355"/>
      <c r="F309" s="451"/>
      <c r="G309" s="447"/>
      <c r="H309" s="447"/>
      <c r="I309" s="453"/>
      <c r="J309" s="453"/>
      <c r="K309" s="20"/>
      <c r="L309" s="414"/>
      <c r="M309" s="344"/>
      <c r="N309" s="344"/>
      <c r="O309" s="344"/>
      <c r="P309" s="360"/>
      <c r="Q309" s="3"/>
    </row>
    <row r="310" spans="2:17" ht="13.5" customHeight="1" x14ac:dyDescent="0.15">
      <c r="B310" s="173"/>
      <c r="C310" s="362">
        <f t="shared" si="10"/>
        <v>298</v>
      </c>
      <c r="D310" s="47" t="str">
        <f t="shared" si="9"/>
        <v/>
      </c>
      <c r="E310" s="355"/>
      <c r="F310" s="451"/>
      <c r="G310" s="447"/>
      <c r="H310" s="447"/>
      <c r="I310" s="453"/>
      <c r="J310" s="453"/>
      <c r="K310" s="20"/>
      <c r="L310" s="414"/>
      <c r="M310" s="344"/>
      <c r="N310" s="344"/>
      <c r="O310" s="344"/>
      <c r="P310" s="360"/>
      <c r="Q310" s="3"/>
    </row>
    <row r="311" spans="2:17" ht="13.5" customHeight="1" x14ac:dyDescent="0.15">
      <c r="B311" s="173"/>
      <c r="C311" s="362">
        <f t="shared" si="10"/>
        <v>299</v>
      </c>
      <c r="D311" s="47" t="str">
        <f t="shared" si="9"/>
        <v/>
      </c>
      <c r="E311" s="355"/>
      <c r="F311" s="451"/>
      <c r="G311" s="447"/>
      <c r="H311" s="447"/>
      <c r="I311" s="453"/>
      <c r="J311" s="453"/>
      <c r="K311" s="20"/>
      <c r="L311" s="414"/>
      <c r="M311" s="344"/>
      <c r="N311" s="344"/>
      <c r="O311" s="344"/>
      <c r="P311" s="360"/>
      <c r="Q311" s="3"/>
    </row>
    <row r="312" spans="2:17" ht="13.5" customHeight="1" x14ac:dyDescent="0.15">
      <c r="B312" s="173"/>
      <c r="C312" s="362">
        <f t="shared" si="10"/>
        <v>300</v>
      </c>
      <c r="D312" s="47" t="str">
        <f t="shared" si="9"/>
        <v/>
      </c>
      <c r="E312" s="355"/>
      <c r="F312" s="451"/>
      <c r="G312" s="447"/>
      <c r="H312" s="447"/>
      <c r="I312" s="453"/>
      <c r="J312" s="453"/>
      <c r="K312" s="20"/>
      <c r="L312" s="414"/>
      <c r="M312" s="344"/>
      <c r="N312" s="344"/>
      <c r="O312" s="344"/>
      <c r="P312" s="360"/>
      <c r="Q312" s="3"/>
    </row>
    <row r="313" spans="2:17" ht="12.75" customHeight="1" x14ac:dyDescent="0.15">
      <c r="C313" s="365"/>
      <c r="D313" s="365"/>
      <c r="E313" s="21"/>
      <c r="F313" s="368"/>
      <c r="G313" s="365"/>
      <c r="H313" s="365"/>
      <c r="I313" s="366"/>
      <c r="J313" s="366"/>
      <c r="K313" s="397"/>
      <c r="L313" s="368"/>
      <c r="M313" s="366"/>
      <c r="N313" s="366"/>
      <c r="O313" s="366"/>
      <c r="P313" s="3"/>
      <c r="Q313" s="3"/>
    </row>
  </sheetData>
  <sheetProtection password="DE0B" sheet="1" selectLockedCells="1"/>
  <mergeCells count="17">
    <mergeCell ref="C10:F12"/>
    <mergeCell ref="C5:C7"/>
    <mergeCell ref="E5:E7"/>
    <mergeCell ref="F5:F7"/>
    <mergeCell ref="G5:G7"/>
    <mergeCell ref="H5:H7"/>
    <mergeCell ref="D5:D7"/>
    <mergeCell ref="C9:G9"/>
    <mergeCell ref="I5:J5"/>
    <mergeCell ref="K5:K7"/>
    <mergeCell ref="L5:L7"/>
    <mergeCell ref="M5:O5"/>
    <mergeCell ref="I6:I7"/>
    <mergeCell ref="J6:J7"/>
    <mergeCell ref="M6:M7"/>
    <mergeCell ref="N6:N7"/>
    <mergeCell ref="O6:O7"/>
  </mergeCells>
  <phoneticPr fontId="3"/>
  <conditionalFormatting sqref="M13:M312">
    <cfRule type="expression" dxfId="37" priority="3" stopIfTrue="1">
      <formula>AND(D13="○",M13="")</formula>
    </cfRule>
    <cfRule type="expression" dxfId="36" priority="16" stopIfTrue="1">
      <formula>AND(M13="○",OR(N13="○",O13="○"))</formula>
    </cfRule>
    <cfRule type="expression" dxfId="35" priority="17" stopIfTrue="1">
      <formula>AND(K13="",M13="○")</formula>
    </cfRule>
  </conditionalFormatting>
  <conditionalFormatting sqref="N13:N312">
    <cfRule type="expression" dxfId="34" priority="2" stopIfTrue="1">
      <formula>AND(D13="○",M13="",N13="")</formula>
    </cfRule>
    <cfRule type="expression" dxfId="33" priority="14" stopIfTrue="1">
      <formula>AND(N13="○",OR(M13="○",O13="○"))</formula>
    </cfRule>
    <cfRule type="expression" dxfId="32" priority="15" stopIfTrue="1">
      <formula>AND(K13="",N13="○")</formula>
    </cfRule>
  </conditionalFormatting>
  <conditionalFormatting sqref="N15:N312">
    <cfRule type="expression" dxfId="31" priority="10" stopIfTrue="1">
      <formula>AND(#REF!="○",N15="○")</formula>
    </cfRule>
  </conditionalFormatting>
  <conditionalFormatting sqref="O13:O312">
    <cfRule type="expression" dxfId="30" priority="1" stopIfTrue="1">
      <formula>AND(D13="○",M13="",N13="",O13="")</formula>
    </cfRule>
    <cfRule type="expression" dxfId="29" priority="12" stopIfTrue="1">
      <formula>AND(O13="○",OR(M13="○",N13="○"))</formula>
    </cfRule>
    <cfRule type="expression" dxfId="28" priority="13" stopIfTrue="1">
      <formula>AND(K13="",O13="○")</formula>
    </cfRule>
  </conditionalFormatting>
  <conditionalFormatting sqref="O15:O312">
    <cfRule type="expression" dxfId="27" priority="11" stopIfTrue="1">
      <formula>AND(M15="○",O15="○")</formula>
    </cfRule>
  </conditionalFormatting>
  <dataValidations count="6">
    <dataValidation type="list" allowBlank="1" showInputMessage="1" showErrorMessage="1" sqref="M13:O312" xr:uid="{00000000-0002-0000-0A00-000000000000}">
      <formula1>$R$1:$S$1</formula1>
    </dataValidation>
    <dataValidation type="list" allowBlank="1" showInputMessage="1" showErrorMessage="1" sqref="P13:P313" xr:uid="{00000000-0002-0000-0A00-000001000000}">
      <formula1>$R$1:$T$1</formula1>
    </dataValidation>
    <dataValidation type="list" allowBlank="1" showInputMessage="1" showErrorMessage="1" sqref="J13:J312" xr:uid="{00000000-0002-0000-0A00-000002000000}">
      <formula1>$T$3:$Y$3</formula1>
    </dataValidation>
    <dataValidation type="list" allowBlank="1" showInputMessage="1" showErrorMessage="1" sqref="I13:I312" xr:uid="{00000000-0002-0000-0A00-000003000000}">
      <formula1>$T$2:$X$2</formula1>
    </dataValidation>
    <dataValidation type="list" allowBlank="1" showInputMessage="1" showErrorMessage="1" sqref="H13:H312" xr:uid="{00000000-0002-0000-0A00-000004000000}">
      <formula1>$T$1:$Y$1</formula1>
    </dataValidation>
    <dataValidation type="list" allowBlank="1" showInputMessage="1" showErrorMessage="1" sqref="C13:C312" xr:uid="{00000000-0002-0000-0A00-000005000000}">
      <formula1>$AL$1:$AP$1</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S10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style="1" customWidth="1"/>
    <col min="6" max="6" width="10.625" customWidth="1"/>
    <col min="7" max="7" width="20.75" customWidth="1"/>
    <col min="8" max="10" width="8.625" customWidth="1"/>
    <col min="11" max="11" width="6.625" customWidth="1"/>
    <col min="12" max="15" width="8.625" customWidth="1"/>
    <col min="16" max="17" width="2.625" customWidth="1"/>
    <col min="18" max="252" width="9" hidden="1" customWidth="1"/>
    <col min="253" max="253" width="2.125" hidden="1" customWidth="1"/>
  </cols>
  <sheetData>
    <row r="1" spans="2:38" ht="13.5" hidden="1" customHeight="1" x14ac:dyDescent="0.15">
      <c r="B1" s="19"/>
      <c r="C1" s="1"/>
      <c r="D1" s="1"/>
      <c r="F1" s="1"/>
      <c r="G1" s="1"/>
      <c r="H1" s="460">
        <f>IF($J$10=0,0,H10/$J$10)</f>
        <v>0</v>
      </c>
      <c r="I1" s="1"/>
      <c r="J1" s="460">
        <f>IF($J$10=0,0,J11/$J$10)</f>
        <v>0</v>
      </c>
      <c r="K1" s="1"/>
      <c r="L1" s="460">
        <f>IF($H$10=0,0,L12/$H$10)</f>
        <v>0</v>
      </c>
      <c r="M1" s="460">
        <f>IF($J$10=0,0,M12/$J$10)</f>
        <v>0</v>
      </c>
      <c r="N1" s="460">
        <f>IF($J$10=0,0,N12/$J$10)</f>
        <v>0</v>
      </c>
      <c r="O1" s="460">
        <f>IF($J$10=0,0,O12/$J$10)</f>
        <v>0</v>
      </c>
      <c r="P1" s="1"/>
      <c r="Q1" s="1"/>
      <c r="R1" s="31" t="s">
        <v>85</v>
      </c>
      <c r="S1" t="s">
        <v>506</v>
      </c>
    </row>
    <row r="2" spans="2:38" x14ac:dyDescent="0.15">
      <c r="B2" s="1"/>
      <c r="C2" s="1"/>
      <c r="D2" s="1"/>
      <c r="F2" s="1"/>
      <c r="G2" s="1"/>
      <c r="H2" s="1"/>
      <c r="I2" s="1"/>
      <c r="J2" s="1"/>
      <c r="K2" s="1"/>
      <c r="L2" s="1"/>
      <c r="M2" s="1"/>
      <c r="N2" s="1"/>
      <c r="O2" s="1"/>
      <c r="P2" s="1"/>
      <c r="Q2" s="1"/>
      <c r="R2" s="1"/>
      <c r="S2" s="1" t="s">
        <v>130</v>
      </c>
      <c r="T2" s="6">
        <f>点検表!$AM$4</f>
        <v>-15</v>
      </c>
    </row>
    <row r="3" spans="2:38" ht="13.5" customHeight="1" x14ac:dyDescent="0.15">
      <c r="B3" s="1"/>
      <c r="C3" s="1" t="s">
        <v>599</v>
      </c>
      <c r="D3" s="1"/>
      <c r="F3" s="1"/>
      <c r="G3" s="1"/>
      <c r="H3" s="1"/>
      <c r="I3" s="1"/>
      <c r="J3" s="1"/>
      <c r="K3" s="1"/>
      <c r="L3" s="1"/>
      <c r="M3" s="1"/>
      <c r="N3" s="1"/>
      <c r="O3" s="1"/>
      <c r="P3" s="1"/>
      <c r="Q3" s="1"/>
    </row>
    <row r="4" spans="2:38" x14ac:dyDescent="0.15">
      <c r="C4" s="1"/>
      <c r="D4" s="1"/>
      <c r="E4"/>
      <c r="S4" s="1">
        <f>COUNTIF($E$13:$E$102,S5)</f>
        <v>0</v>
      </c>
      <c r="T4" s="1">
        <f>COUNTIF($E$13:$E$102,T5)</f>
        <v>0</v>
      </c>
      <c r="U4" s="1">
        <f t="shared" ref="U4:AL4" si="0">COUNTIF($E$13:$E$102,U5)</f>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15">
      <c r="B5" s="173"/>
      <c r="C5" s="896" t="s">
        <v>510</v>
      </c>
      <c r="D5" s="827" t="s">
        <v>702</v>
      </c>
      <c r="E5" s="827" t="s">
        <v>511</v>
      </c>
      <c r="F5" s="904" t="s">
        <v>529</v>
      </c>
      <c r="G5" s="896" t="s">
        <v>530</v>
      </c>
      <c r="H5" s="873" t="s">
        <v>68</v>
      </c>
      <c r="I5" s="874"/>
      <c r="J5" s="827" t="s">
        <v>299</v>
      </c>
      <c r="K5" s="904" t="s">
        <v>451</v>
      </c>
      <c r="L5" s="873" t="s">
        <v>617</v>
      </c>
      <c r="M5" s="873"/>
      <c r="N5" s="873"/>
      <c r="O5" s="874"/>
      <c r="P5" s="332"/>
      <c r="Q5" s="7"/>
      <c r="R5" s="6" t="str">
        <f ca="1">IF($J$10=0,"",OFFSET(S5,0,MATCH(MAX(S6:AL6),S6:AL6,0)-1,1,1))</f>
        <v/>
      </c>
      <c r="S5" s="1">
        <f>MIN($E$13:$E$102)</f>
        <v>0</v>
      </c>
      <c r="T5" s="1">
        <f>IF(ISERROR(SMALL($E$13:$E$102,SUM($S4:S4)+1)),0,SMALL($E$13:$E$102,SUM($S4:S4)+1))</f>
        <v>0</v>
      </c>
      <c r="U5" s="1">
        <f>IF(ISERROR(SMALL($E$13:$E$102,SUM($S4:T4)+1)),0,SMALL($E$13:$E$102,SUM($S4:T4)+1))</f>
        <v>0</v>
      </c>
      <c r="V5" s="1">
        <f>IF(ISERROR(SMALL($E$13:$E$102,SUM($S4:U4)+1)),0,SMALL($E$13:$E$102,SUM($S4:U4)+1))</f>
        <v>0</v>
      </c>
      <c r="W5" s="1">
        <f>IF(ISERROR(SMALL($E$13:$E$102,SUM($S4:V4)+1)),0,SMALL($E$13:$E$102,SUM($S4:V4)+1))</f>
        <v>0</v>
      </c>
      <c r="X5" s="1">
        <f>IF(ISERROR(SMALL($E$13:$E$102,SUM($S4:W4)+1)),0,SMALL($E$13:$E$102,SUM($S4:W4)+1))</f>
        <v>0</v>
      </c>
      <c r="Y5" s="1">
        <f>IF(ISERROR(SMALL($E$13:$E$102,SUM($S4:X4)+1)),0,SMALL($E$13:$E$102,SUM($S4:X4)+1))</f>
        <v>0</v>
      </c>
      <c r="Z5" s="1">
        <f>IF(ISERROR(SMALL($E$13:$E$102,SUM($S4:Y4)+1)),0,SMALL($E$13:$E$102,SUM($S4:Y4)+1))</f>
        <v>0</v>
      </c>
      <c r="AA5" s="1">
        <f>IF(ISERROR(SMALL($E$13:$E$102,SUM($S4:Z4)+1)),0,SMALL($E$13:$E$102,SUM($S4:Z4)+1))</f>
        <v>0</v>
      </c>
      <c r="AB5" s="1">
        <f>IF(ISERROR(SMALL($E$13:$E$102,SUM($S4:AA4)+1)),0,SMALL($E$13:$E$102,SUM($S4:AA4)+1))</f>
        <v>0</v>
      </c>
      <c r="AC5" s="1">
        <f>IF(ISERROR(SMALL($E$13:$E$102,SUM($S4:AB4)+1)),0,SMALL($E$13:$E$102,SUM($S4:AB4)+1))</f>
        <v>0</v>
      </c>
      <c r="AD5" s="1">
        <f>IF(ISERROR(SMALL($E$13:$E$102,SUM($S4:AC4)+1)),0,SMALL($E$13:$E$102,SUM($S4:AC4)+1))</f>
        <v>0</v>
      </c>
      <c r="AE5" s="1">
        <f>IF(ISERROR(SMALL($E$13:$E$102,SUM($S4:AD4)+1)),0,SMALL($E$13:$E$102,SUM($S4:AD4)+1))</f>
        <v>0</v>
      </c>
      <c r="AF5" s="1">
        <f>IF(ISERROR(SMALL($E$13:$E$102,SUM($S4:AE4)+1)),0,SMALL($E$13:$E$102,SUM($S4:AE4)+1))</f>
        <v>0</v>
      </c>
      <c r="AG5" s="1">
        <f>IF(ISERROR(SMALL($E$13:$E$102,SUM($S4:AF4)+1)),0,SMALL($E$13:$E$102,SUM($S4:AF4)+1))</f>
        <v>0</v>
      </c>
      <c r="AH5" s="1">
        <f>IF(ISERROR(SMALL($E$13:$E$102,SUM($S4:AG4)+1)),0,SMALL($E$13:$E$102,SUM($S4:AG4)+1))</f>
        <v>0</v>
      </c>
      <c r="AI5" s="1">
        <f>IF(ISERROR(SMALL($E$13:$E$102,SUM($S4:AH4)+1)),0,SMALL($E$13:$E$102,SUM($S4:AH4)+1))</f>
        <v>0</v>
      </c>
      <c r="AJ5" s="1">
        <f>IF(ISERROR(SMALL($E$13:$E$102,SUM($S4:AI4)+1)),0,SMALL($E$13:$E$102,SUM($S4:AI4)+1))</f>
        <v>0</v>
      </c>
      <c r="AK5" s="1">
        <f>IF(ISERROR(SMALL($E$13:$E$102,SUM($S4:AJ4)+1)),0,SMALL($E$13:$E$102,SUM($S4:AJ4)+1))</f>
        <v>0</v>
      </c>
      <c r="AL5" s="1">
        <f>IF(ISERROR(SMALL($E$13:$E$102,SUM($S4:AK4)+1)),0,SMALL($E$13:$E$102,SUM($S4:AK4)+1))</f>
        <v>0</v>
      </c>
    </row>
    <row r="6" spans="2:38" ht="15" customHeight="1" x14ac:dyDescent="0.15">
      <c r="B6" s="173"/>
      <c r="C6" s="897"/>
      <c r="D6" s="885"/>
      <c r="E6" s="885"/>
      <c r="F6" s="905"/>
      <c r="G6" s="897"/>
      <c r="H6" s="852" t="s">
        <v>601</v>
      </c>
      <c r="I6" s="827" t="s">
        <v>602</v>
      </c>
      <c r="J6" s="885"/>
      <c r="K6" s="905"/>
      <c r="L6" s="827" t="s">
        <v>600</v>
      </c>
      <c r="M6" s="827" t="s">
        <v>240</v>
      </c>
      <c r="N6" s="827" t="s">
        <v>539</v>
      </c>
      <c r="O6" s="827" t="s">
        <v>544</v>
      </c>
      <c r="P6" s="332"/>
      <c r="Q6" s="7"/>
      <c r="R6" s="1"/>
      <c r="S6" s="1">
        <f t="array" ref="S6">SUM(IF($E13:$E102=S5,$J13:$J102*$K13:$K102,0))</f>
        <v>0</v>
      </c>
      <c r="T6" s="1">
        <f t="array" ref="T6">SUM(IF($E13:$E102=T5,$J13:$J102*$K13:$K102,0))</f>
        <v>0</v>
      </c>
      <c r="U6" s="1">
        <f t="array" ref="U6">SUM(IF($E13:$E102=U5,$J13:$J102*$K13:$K102,0))</f>
        <v>0</v>
      </c>
      <c r="V6" s="1">
        <f t="array" ref="V6">SUM(IF($E13:$E102=V5,$J13:$J102*$K13:$K102,0))</f>
        <v>0</v>
      </c>
      <c r="W6" s="1">
        <f t="array" ref="W6">SUM(IF($E13:$E102=W5,$J13:$J102*$K13:$K102,0))</f>
        <v>0</v>
      </c>
      <c r="X6" s="1">
        <f t="array" ref="X6">SUM(IF($E13:$E102=X5,$J13:$J102*$K13:$K102,0))</f>
        <v>0</v>
      </c>
      <c r="Y6" s="1">
        <f t="array" ref="Y6">SUM(IF($E13:$E102=Y5,$J13:$J102*$K13:$K102,0))</f>
        <v>0</v>
      </c>
      <c r="Z6" s="1">
        <f t="array" ref="Z6">SUM(IF($E13:$E102=Z5,$J13:$J102*$K13:$K102,0))</f>
        <v>0</v>
      </c>
      <c r="AA6" s="1">
        <f t="array" ref="AA6">SUM(IF($E13:$E102=AA5,$J13:$J102*$K13:$K102,0))</f>
        <v>0</v>
      </c>
      <c r="AB6" s="1">
        <f t="array" ref="AB6">SUM(IF($E13:$E102=AB5,$J13:$J102*$K13:$K102,0))</f>
        <v>0</v>
      </c>
      <c r="AC6" s="1">
        <f t="array" ref="AC6">SUM(IF($E13:$E102=AC5,$J13:$J102*$K13:$K102,0))</f>
        <v>0</v>
      </c>
      <c r="AD6" s="1">
        <f t="array" ref="AD6">SUM(IF($E13:$E102=AD5,$J13:$J102*$K13:$K102,0))</f>
        <v>0</v>
      </c>
      <c r="AE6" s="1">
        <f t="array" ref="AE6">SUM(IF($E13:$E102=AE5,$J13:$J102*$K13:$K102,0))</f>
        <v>0</v>
      </c>
      <c r="AF6" s="1">
        <f t="array" ref="AF6">SUM(IF($E13:$E102=AF5,$J13:$J102*$K13:$K102,0))</f>
        <v>0</v>
      </c>
      <c r="AG6" s="1">
        <f t="array" ref="AG6">SUM(IF($E13:$E102=AG5,$J13:$J102*$K13:$K102,0))</f>
        <v>0</v>
      </c>
      <c r="AH6" s="1">
        <f t="array" ref="AH6">SUM(IF($E13:$E102=AH5,$J13:$J102*$K13:$K102,0))</f>
        <v>0</v>
      </c>
      <c r="AI6" s="1">
        <f t="array" ref="AI6">SUM(IF($E13:$E102=AI5,$J13:$J102*$K13:$K102,0))</f>
        <v>0</v>
      </c>
      <c r="AJ6" s="1">
        <f t="array" ref="AJ6">SUM(IF($E13:$E102=AJ5,$J13:$J102*$K13:$K102,0))</f>
        <v>0</v>
      </c>
      <c r="AK6" s="1">
        <f t="array" ref="AK6">SUM(IF($E13:$E102=AK5,$J13:$J102*$K13:$K102,0))</f>
        <v>0</v>
      </c>
      <c r="AL6" s="1">
        <f t="array" ref="AL6">SUM(IF($E13:$E102=AL5,$J13:$J102*$K13:$K102,0))</f>
        <v>0</v>
      </c>
    </row>
    <row r="7" spans="2:38" ht="36" customHeight="1" x14ac:dyDescent="0.15">
      <c r="B7" s="173"/>
      <c r="C7" s="897"/>
      <c r="D7" s="851"/>
      <c r="E7" s="885"/>
      <c r="F7" s="905"/>
      <c r="G7" s="897"/>
      <c r="H7" s="853"/>
      <c r="I7" s="851"/>
      <c r="J7" s="851"/>
      <c r="K7" s="906"/>
      <c r="L7" s="851"/>
      <c r="M7" s="851"/>
      <c r="N7" s="851"/>
      <c r="O7" s="851"/>
      <c r="P7" s="332"/>
      <c r="Q7" s="412"/>
    </row>
    <row r="8" spans="2:38" ht="2.1" customHeight="1" x14ac:dyDescent="0.15">
      <c r="B8" s="173"/>
      <c r="C8" s="327"/>
      <c r="D8" s="327"/>
      <c r="E8" s="13"/>
      <c r="F8" s="172"/>
      <c r="G8" s="327"/>
      <c r="H8" s="13"/>
      <c r="I8" s="13"/>
      <c r="J8" s="13"/>
      <c r="K8" s="172"/>
      <c r="L8" s="13"/>
      <c r="M8" s="13"/>
      <c r="N8" s="13"/>
      <c r="O8" s="13"/>
      <c r="P8" s="35"/>
      <c r="Q8" s="412"/>
    </row>
    <row r="9" spans="2:38" ht="15" customHeight="1" x14ac:dyDescent="0.15">
      <c r="B9" s="173"/>
      <c r="C9" s="893" t="s">
        <v>524</v>
      </c>
      <c r="D9" s="894"/>
      <c r="E9" s="894"/>
      <c r="F9" s="894"/>
      <c r="G9" s="895"/>
      <c r="H9" s="432" t="s">
        <v>454</v>
      </c>
      <c r="I9" s="432" t="s">
        <v>454</v>
      </c>
      <c r="J9" s="432" t="s">
        <v>454</v>
      </c>
      <c r="K9" s="432" t="s">
        <v>454</v>
      </c>
      <c r="L9" s="429" t="str">
        <f>IF($H$10=0,"       －",L$10/$H$10)</f>
        <v xml:space="preserve">       －</v>
      </c>
      <c r="M9" s="429" t="str">
        <f>IF($J$10=0,"       －",M$10/$J$10)</f>
        <v xml:space="preserve">       －</v>
      </c>
      <c r="N9" s="429" t="str">
        <f>IF($J$10=0,"       －",N$10/$J$10)</f>
        <v xml:space="preserve">       －</v>
      </c>
      <c r="O9" s="429" t="str">
        <f>IF($J$10=0,"       －",O$10/$J$10)</f>
        <v xml:space="preserve">       －</v>
      </c>
      <c r="P9" s="349"/>
      <c r="Q9" s="349"/>
    </row>
    <row r="10" spans="2:38" ht="15" customHeight="1" x14ac:dyDescent="0.15">
      <c r="B10" s="173"/>
      <c r="C10" s="803" t="s">
        <v>526</v>
      </c>
      <c r="D10" s="804"/>
      <c r="E10" s="804"/>
      <c r="F10" s="805"/>
      <c r="G10" s="327" t="s">
        <v>343</v>
      </c>
      <c r="H10" s="352">
        <f t="array" ref="H10">SUM(IF(H13:H102="○",$J13:$J102*$K13:$K102,0))</f>
        <v>0</v>
      </c>
      <c r="I10" s="352">
        <f t="array" ref="I10">SUM(IF(I13:I102="○",$J13:$J102*$K13:$K102,0))</f>
        <v>0</v>
      </c>
      <c r="J10" s="352">
        <f>SUMPRODUCT(J13:J102,K13:K102)</f>
        <v>0</v>
      </c>
      <c r="K10" s="413">
        <f>SUM(K13:K102)</f>
        <v>0</v>
      </c>
      <c r="L10" s="352">
        <f t="array" ref="L10">SUM(IF(L13:L102="○",$J13:$J102*$K13:$K102,0))</f>
        <v>0</v>
      </c>
      <c r="M10" s="352">
        <f t="array" ref="M10">SUM(IF(M13:M102="○",$J13:$J102*$K13:$K102,0))</f>
        <v>0</v>
      </c>
      <c r="N10" s="352">
        <f t="array" ref="N10">SUM(IF(N13:N102="○",$J13:$J102*$K13:$K102,0))</f>
        <v>0</v>
      </c>
      <c r="O10" s="352">
        <f t="array" ref="O10">SUM(IF(O13:O102="○",$J13:$J102*$K13:$K102,0))</f>
        <v>0</v>
      </c>
      <c r="P10" s="400"/>
      <c r="Q10" s="400"/>
    </row>
    <row r="11" spans="2:38" ht="15" customHeight="1" x14ac:dyDescent="0.15">
      <c r="B11" s="173"/>
      <c r="C11" s="890"/>
      <c r="D11" s="891"/>
      <c r="E11" s="891"/>
      <c r="F11" s="892"/>
      <c r="G11" s="13" t="s">
        <v>705</v>
      </c>
      <c r="H11" s="352">
        <f t="array" ref="H11">SUM(IF(($D13:$D102="○")*(H13:H102="○"),$J13:$J102*$K13:$K102,0))</f>
        <v>0</v>
      </c>
      <c r="I11" s="352">
        <f t="array" ref="I11">SUM(IF(($D13:$D102="○")*(I13:I102="○"),$J13:$J102*$K13:$K102,0))</f>
        <v>0</v>
      </c>
      <c r="J11" s="352">
        <f t="array" ref="J11">SUM(IF($D13:$D102="○",$J13:$J102*$K13:$K102,0))</f>
        <v>0</v>
      </c>
      <c r="K11" s="413">
        <f>SUMIF($D13:$D102,"○",K13:K102)</f>
        <v>0</v>
      </c>
      <c r="L11" s="432" t="s">
        <v>454</v>
      </c>
      <c r="M11" s="432" t="s">
        <v>454</v>
      </c>
      <c r="N11" s="432" t="s">
        <v>454</v>
      </c>
      <c r="O11" s="432" t="s">
        <v>454</v>
      </c>
      <c r="P11" s="349"/>
      <c r="Q11" s="349"/>
    </row>
    <row r="12" spans="2:38" ht="15" customHeight="1" x14ac:dyDescent="0.15">
      <c r="B12" s="173"/>
      <c r="C12" s="893"/>
      <c r="D12" s="894"/>
      <c r="E12" s="894"/>
      <c r="F12" s="895"/>
      <c r="G12" s="13" t="s">
        <v>710</v>
      </c>
      <c r="H12" s="432" t="s">
        <v>454</v>
      </c>
      <c r="I12" s="432" t="s">
        <v>454</v>
      </c>
      <c r="J12" s="432" t="s">
        <v>454</v>
      </c>
      <c r="K12" s="432" t="s">
        <v>454</v>
      </c>
      <c r="L12" s="352">
        <f t="array" ref="L12">SUM(IF(($D13:$D102="○")*($H13:$H102="○")*(L13:L102=""),$J13:$J102*$K13:$K102,0))</f>
        <v>0</v>
      </c>
      <c r="M12" s="352">
        <f t="array" ref="M12">SUM(IF(($D13:$D102="○")*(M13:M102=""),$J13:$J102*$K13:$K102,0))</f>
        <v>0</v>
      </c>
      <c r="N12" s="352">
        <f t="array" ref="N12">SUM(IF(($D13:$D102="○")*(M13:M102="")*(N13:N102=""),$J13:$J102*$K13:$K102,0))</f>
        <v>0</v>
      </c>
      <c r="O12" s="352">
        <f t="array" ref="O12">SUM(IF(($D13:$D102="○")*(M13:M102="")*(N13:N102="")*(O13:O102=""),$J13:$J102*$K13:$K102,0))</f>
        <v>0</v>
      </c>
      <c r="P12" s="349"/>
      <c r="Q12" s="349"/>
    </row>
    <row r="13" spans="2:38" ht="13.5" customHeight="1" x14ac:dyDescent="0.15">
      <c r="B13" s="173"/>
      <c r="C13" s="354">
        <v>1</v>
      </c>
      <c r="D13" s="47" t="str">
        <f t="shared" ref="D13:D44" si="1">IF(E13="","",IF(E13&lt;=$T$2,"○",""))</f>
        <v/>
      </c>
      <c r="E13" s="393"/>
      <c r="F13" s="446"/>
      <c r="G13" s="446"/>
      <c r="H13" s="356"/>
      <c r="I13" s="356"/>
      <c r="J13" s="384"/>
      <c r="K13" s="425"/>
      <c r="L13" s="418"/>
      <c r="M13" s="356"/>
      <c r="N13" s="356"/>
      <c r="O13" s="356"/>
      <c r="P13" s="360"/>
      <c r="Q13" s="3"/>
    </row>
    <row r="14" spans="2:38" ht="13.5" customHeight="1" x14ac:dyDescent="0.15">
      <c r="B14" s="173"/>
      <c r="C14" s="362">
        <f t="shared" ref="C14:C77" si="2">C13+1</f>
        <v>2</v>
      </c>
      <c r="D14" s="47" t="str">
        <f t="shared" si="1"/>
        <v/>
      </c>
      <c r="E14" s="355"/>
      <c r="F14" s="447"/>
      <c r="G14" s="447"/>
      <c r="H14" s="344"/>
      <c r="I14" s="344"/>
      <c r="J14" s="386"/>
      <c r="K14" s="15"/>
      <c r="L14" s="419"/>
      <c r="M14" s="344"/>
      <c r="N14" s="344"/>
      <c r="O14" s="344"/>
      <c r="P14" s="360"/>
      <c r="Q14" s="3"/>
    </row>
    <row r="15" spans="2:38" ht="13.5" customHeight="1" x14ac:dyDescent="0.15">
      <c r="B15" s="173"/>
      <c r="C15" s="362">
        <f t="shared" si="2"/>
        <v>3</v>
      </c>
      <c r="D15" s="47" t="str">
        <f t="shared" si="1"/>
        <v/>
      </c>
      <c r="E15" s="355"/>
      <c r="F15" s="447"/>
      <c r="G15" s="447"/>
      <c r="H15" s="344"/>
      <c r="I15" s="344"/>
      <c r="J15" s="386"/>
      <c r="K15" s="15"/>
      <c r="L15" s="419"/>
      <c r="M15" s="344"/>
      <c r="N15" s="344"/>
      <c r="O15" s="344"/>
      <c r="P15" s="360"/>
      <c r="Q15" s="3"/>
    </row>
    <row r="16" spans="2:38" ht="13.5" customHeight="1" x14ac:dyDescent="0.15">
      <c r="B16" s="173"/>
      <c r="C16" s="362">
        <f t="shared" si="2"/>
        <v>4</v>
      </c>
      <c r="D16" s="47" t="str">
        <f t="shared" si="1"/>
        <v/>
      </c>
      <c r="E16" s="355"/>
      <c r="F16" s="446"/>
      <c r="G16" s="447"/>
      <c r="H16" s="344"/>
      <c r="I16" s="344"/>
      <c r="J16" s="386"/>
      <c r="K16" s="15"/>
      <c r="L16" s="419"/>
      <c r="M16" s="344"/>
      <c r="N16" s="344"/>
      <c r="O16" s="344"/>
      <c r="P16" s="360"/>
      <c r="Q16" s="3"/>
    </row>
    <row r="17" spans="2:20" ht="13.5" customHeight="1" x14ac:dyDescent="0.15">
      <c r="B17" s="173"/>
      <c r="C17" s="362">
        <f t="shared" si="2"/>
        <v>5</v>
      </c>
      <c r="D17" s="47" t="str">
        <f t="shared" si="1"/>
        <v/>
      </c>
      <c r="E17" s="355"/>
      <c r="F17" s="447"/>
      <c r="G17" s="447"/>
      <c r="H17" s="344"/>
      <c r="I17" s="344"/>
      <c r="J17" s="386"/>
      <c r="K17" s="15"/>
      <c r="L17" s="419"/>
      <c r="M17" s="344"/>
      <c r="N17" s="344"/>
      <c r="O17" s="344"/>
      <c r="P17" s="360"/>
      <c r="Q17" s="3"/>
    </row>
    <row r="18" spans="2:20" ht="13.5" customHeight="1" x14ac:dyDescent="0.15">
      <c r="B18" s="173"/>
      <c r="C18" s="362">
        <f t="shared" si="2"/>
        <v>6</v>
      </c>
      <c r="D18" s="47" t="str">
        <f t="shared" si="1"/>
        <v/>
      </c>
      <c r="E18" s="355"/>
      <c r="F18" s="447"/>
      <c r="G18" s="447"/>
      <c r="H18" s="344"/>
      <c r="I18" s="344"/>
      <c r="J18" s="386"/>
      <c r="K18" s="15"/>
      <c r="L18" s="419"/>
      <c r="M18" s="344"/>
      <c r="N18" s="344"/>
      <c r="O18" s="344"/>
      <c r="P18" s="360"/>
      <c r="Q18" s="3"/>
    </row>
    <row r="19" spans="2:20" ht="13.5" customHeight="1" x14ac:dyDescent="0.15">
      <c r="B19" s="173"/>
      <c r="C19" s="362">
        <f t="shared" si="2"/>
        <v>7</v>
      </c>
      <c r="D19" s="47" t="str">
        <f t="shared" si="1"/>
        <v/>
      </c>
      <c r="E19" s="355"/>
      <c r="F19" s="447"/>
      <c r="G19" s="447"/>
      <c r="H19" s="344"/>
      <c r="I19" s="344"/>
      <c r="J19" s="386"/>
      <c r="K19" s="15"/>
      <c r="L19" s="419"/>
      <c r="M19" s="344"/>
      <c r="N19" s="344"/>
      <c r="O19" s="344"/>
      <c r="P19" s="360"/>
      <c r="Q19" s="3"/>
    </row>
    <row r="20" spans="2:20" ht="13.5" customHeight="1" x14ac:dyDescent="0.15">
      <c r="B20" s="173"/>
      <c r="C20" s="362">
        <f t="shared" si="2"/>
        <v>8</v>
      </c>
      <c r="D20" s="47" t="str">
        <f t="shared" si="1"/>
        <v/>
      </c>
      <c r="E20" s="355"/>
      <c r="F20" s="447"/>
      <c r="G20" s="447"/>
      <c r="H20" s="344"/>
      <c r="I20" s="344"/>
      <c r="J20" s="386"/>
      <c r="K20" s="15"/>
      <c r="L20" s="419"/>
      <c r="M20" s="344"/>
      <c r="N20" s="344"/>
      <c r="O20" s="344"/>
      <c r="P20" s="360"/>
      <c r="Q20" s="3"/>
      <c r="R20" s="29"/>
    </row>
    <row r="21" spans="2:20" ht="13.5" customHeight="1" x14ac:dyDescent="0.15">
      <c r="B21" s="173"/>
      <c r="C21" s="362">
        <f t="shared" si="2"/>
        <v>9</v>
      </c>
      <c r="D21" s="47" t="str">
        <f t="shared" si="1"/>
        <v/>
      </c>
      <c r="E21" s="355"/>
      <c r="F21" s="447"/>
      <c r="G21" s="447"/>
      <c r="H21" s="344"/>
      <c r="I21" s="344"/>
      <c r="J21" s="386"/>
      <c r="K21" s="15"/>
      <c r="L21" s="419"/>
      <c r="M21" s="344"/>
      <c r="N21" s="344"/>
      <c r="O21" s="344"/>
      <c r="P21" s="360"/>
      <c r="Q21" s="3"/>
      <c r="R21" s="29"/>
      <c r="S21" s="70"/>
    </row>
    <row r="22" spans="2:20" ht="13.5" customHeight="1" x14ac:dyDescent="0.15">
      <c r="B22" s="173"/>
      <c r="C22" s="362">
        <f t="shared" si="2"/>
        <v>10</v>
      </c>
      <c r="D22" s="47" t="str">
        <f t="shared" si="1"/>
        <v/>
      </c>
      <c r="E22" s="355"/>
      <c r="F22" s="447"/>
      <c r="G22" s="447"/>
      <c r="H22" s="344"/>
      <c r="I22" s="344"/>
      <c r="J22" s="386"/>
      <c r="K22" s="15"/>
      <c r="L22" s="419"/>
      <c r="M22" s="344"/>
      <c r="N22" s="344"/>
      <c r="O22" s="344"/>
      <c r="P22" s="360"/>
      <c r="Q22" s="3"/>
      <c r="R22" s="29"/>
      <c r="S22" s="70"/>
    </row>
    <row r="23" spans="2:20" ht="13.5" customHeight="1" x14ac:dyDescent="0.15">
      <c r="B23" s="173"/>
      <c r="C23" s="362">
        <f t="shared" si="2"/>
        <v>11</v>
      </c>
      <c r="D23" s="47" t="str">
        <f t="shared" si="1"/>
        <v/>
      </c>
      <c r="E23" s="355"/>
      <c r="F23" s="447"/>
      <c r="G23" s="447"/>
      <c r="H23" s="344"/>
      <c r="I23" s="344"/>
      <c r="J23" s="386"/>
      <c r="K23" s="15"/>
      <c r="L23" s="419"/>
      <c r="M23" s="344"/>
      <c r="N23" s="344"/>
      <c r="O23" s="344"/>
      <c r="P23" s="360"/>
      <c r="Q23" s="3"/>
      <c r="R23" s="29"/>
      <c r="S23" s="70"/>
    </row>
    <row r="24" spans="2:20" ht="13.5" customHeight="1" x14ac:dyDescent="0.15">
      <c r="B24" s="173"/>
      <c r="C24" s="362">
        <f t="shared" si="2"/>
        <v>12</v>
      </c>
      <c r="D24" s="47" t="str">
        <f t="shared" si="1"/>
        <v/>
      </c>
      <c r="E24" s="355"/>
      <c r="F24" s="447"/>
      <c r="G24" s="447"/>
      <c r="H24" s="344"/>
      <c r="I24" s="344"/>
      <c r="J24" s="386"/>
      <c r="K24" s="15"/>
      <c r="L24" s="419"/>
      <c r="M24" s="344"/>
      <c r="N24" s="344"/>
      <c r="O24" s="344"/>
      <c r="P24" s="360"/>
      <c r="Q24" s="3"/>
      <c r="R24" s="29"/>
      <c r="S24" s="70"/>
      <c r="T24" s="417"/>
    </row>
    <row r="25" spans="2:20" ht="13.5" customHeight="1" x14ac:dyDescent="0.15">
      <c r="B25" s="173"/>
      <c r="C25" s="362">
        <f t="shared" si="2"/>
        <v>13</v>
      </c>
      <c r="D25" s="47" t="str">
        <f t="shared" si="1"/>
        <v/>
      </c>
      <c r="E25" s="355"/>
      <c r="F25" s="447"/>
      <c r="G25" s="447"/>
      <c r="H25" s="344"/>
      <c r="I25" s="344"/>
      <c r="J25" s="386"/>
      <c r="K25" s="15"/>
      <c r="L25" s="419"/>
      <c r="M25" s="344"/>
      <c r="N25" s="344"/>
      <c r="O25" s="344"/>
      <c r="P25" s="360"/>
      <c r="Q25" s="3"/>
    </row>
    <row r="26" spans="2:20" ht="13.5" customHeight="1" x14ac:dyDescent="0.15">
      <c r="B26" s="173"/>
      <c r="C26" s="362">
        <f t="shared" si="2"/>
        <v>14</v>
      </c>
      <c r="D26" s="47" t="str">
        <f t="shared" si="1"/>
        <v/>
      </c>
      <c r="E26" s="355"/>
      <c r="F26" s="447"/>
      <c r="G26" s="447"/>
      <c r="H26" s="344"/>
      <c r="I26" s="344"/>
      <c r="J26" s="386"/>
      <c r="K26" s="15"/>
      <c r="L26" s="419"/>
      <c r="M26" s="344"/>
      <c r="N26" s="344"/>
      <c r="O26" s="344"/>
      <c r="P26" s="360"/>
      <c r="Q26" s="3"/>
    </row>
    <row r="27" spans="2:20" ht="13.5" customHeight="1" x14ac:dyDescent="0.15">
      <c r="B27" s="173"/>
      <c r="C27" s="362">
        <f t="shared" si="2"/>
        <v>15</v>
      </c>
      <c r="D27" s="47" t="str">
        <f t="shared" si="1"/>
        <v/>
      </c>
      <c r="E27" s="355"/>
      <c r="F27" s="447"/>
      <c r="G27" s="447"/>
      <c r="H27" s="344"/>
      <c r="I27" s="344"/>
      <c r="J27" s="386"/>
      <c r="K27" s="15"/>
      <c r="L27" s="419"/>
      <c r="M27" s="344"/>
      <c r="N27" s="344"/>
      <c r="O27" s="344"/>
      <c r="P27" s="360"/>
      <c r="Q27" s="3"/>
    </row>
    <row r="28" spans="2:20" ht="13.5" customHeight="1" x14ac:dyDescent="0.15">
      <c r="B28" s="173"/>
      <c r="C28" s="362">
        <f t="shared" si="2"/>
        <v>16</v>
      </c>
      <c r="D28" s="47" t="str">
        <f t="shared" si="1"/>
        <v/>
      </c>
      <c r="E28" s="355"/>
      <c r="F28" s="447"/>
      <c r="G28" s="447"/>
      <c r="H28" s="344"/>
      <c r="I28" s="344"/>
      <c r="J28" s="386"/>
      <c r="K28" s="15"/>
      <c r="L28" s="419"/>
      <c r="M28" s="344"/>
      <c r="N28" s="344"/>
      <c r="O28" s="344"/>
      <c r="P28" s="360"/>
      <c r="Q28" s="3"/>
    </row>
    <row r="29" spans="2:20" ht="13.5" customHeight="1" x14ac:dyDescent="0.15">
      <c r="B29" s="173"/>
      <c r="C29" s="362">
        <f t="shared" si="2"/>
        <v>17</v>
      </c>
      <c r="D29" s="47" t="str">
        <f t="shared" si="1"/>
        <v/>
      </c>
      <c r="E29" s="355"/>
      <c r="F29" s="447"/>
      <c r="G29" s="447"/>
      <c r="H29" s="344"/>
      <c r="I29" s="344"/>
      <c r="J29" s="386"/>
      <c r="K29" s="15"/>
      <c r="L29" s="419"/>
      <c r="M29" s="344"/>
      <c r="N29" s="344"/>
      <c r="O29" s="344"/>
      <c r="P29" s="360"/>
      <c r="Q29" s="3"/>
    </row>
    <row r="30" spans="2:20" ht="13.5" customHeight="1" x14ac:dyDescent="0.15">
      <c r="B30" s="173"/>
      <c r="C30" s="362">
        <f t="shared" si="2"/>
        <v>18</v>
      </c>
      <c r="D30" s="47" t="str">
        <f t="shared" si="1"/>
        <v/>
      </c>
      <c r="E30" s="355"/>
      <c r="F30" s="447"/>
      <c r="G30" s="447"/>
      <c r="H30" s="344"/>
      <c r="I30" s="344"/>
      <c r="J30" s="386"/>
      <c r="K30" s="15"/>
      <c r="L30" s="419"/>
      <c r="M30" s="344"/>
      <c r="N30" s="344"/>
      <c r="O30" s="344"/>
      <c r="P30" s="360"/>
      <c r="Q30" s="3"/>
    </row>
    <row r="31" spans="2:20" ht="13.5" customHeight="1" x14ac:dyDescent="0.15">
      <c r="B31" s="173"/>
      <c r="C31" s="362">
        <f t="shared" si="2"/>
        <v>19</v>
      </c>
      <c r="D31" s="47" t="str">
        <f t="shared" si="1"/>
        <v/>
      </c>
      <c r="E31" s="355"/>
      <c r="F31" s="447"/>
      <c r="G31" s="447"/>
      <c r="H31" s="344"/>
      <c r="I31" s="344"/>
      <c r="J31" s="386"/>
      <c r="K31" s="15"/>
      <c r="L31" s="419"/>
      <c r="M31" s="344"/>
      <c r="N31" s="344"/>
      <c r="O31" s="344"/>
      <c r="P31" s="360"/>
      <c r="Q31" s="3"/>
    </row>
    <row r="32" spans="2:20" ht="13.5" customHeight="1" x14ac:dyDescent="0.15">
      <c r="B32" s="173"/>
      <c r="C32" s="362">
        <f t="shared" si="2"/>
        <v>20</v>
      </c>
      <c r="D32" s="47" t="str">
        <f t="shared" si="1"/>
        <v/>
      </c>
      <c r="E32" s="355"/>
      <c r="F32" s="447"/>
      <c r="G32" s="447"/>
      <c r="H32" s="344"/>
      <c r="I32" s="344"/>
      <c r="J32" s="386"/>
      <c r="K32" s="15"/>
      <c r="L32" s="419"/>
      <c r="M32" s="344"/>
      <c r="N32" s="344"/>
      <c r="O32" s="344"/>
      <c r="P32" s="360"/>
      <c r="Q32" s="3"/>
    </row>
    <row r="33" spans="2:20" ht="13.5" customHeight="1" x14ac:dyDescent="0.15">
      <c r="B33" s="173"/>
      <c r="C33" s="362">
        <f t="shared" si="2"/>
        <v>21</v>
      </c>
      <c r="D33" s="47" t="str">
        <f t="shared" si="1"/>
        <v/>
      </c>
      <c r="E33" s="355"/>
      <c r="F33" s="447"/>
      <c r="G33" s="447"/>
      <c r="H33" s="344"/>
      <c r="I33" s="344"/>
      <c r="J33" s="386"/>
      <c r="K33" s="15"/>
      <c r="L33" s="419"/>
      <c r="M33" s="344"/>
      <c r="N33" s="344"/>
      <c r="O33" s="344"/>
      <c r="P33" s="360"/>
      <c r="Q33" s="3"/>
    </row>
    <row r="34" spans="2:20" ht="13.5" customHeight="1" x14ac:dyDescent="0.15">
      <c r="B34" s="173"/>
      <c r="C34" s="362">
        <f t="shared" si="2"/>
        <v>22</v>
      </c>
      <c r="D34" s="47" t="str">
        <f t="shared" si="1"/>
        <v/>
      </c>
      <c r="E34" s="355"/>
      <c r="F34" s="447"/>
      <c r="G34" s="447"/>
      <c r="H34" s="344"/>
      <c r="I34" s="344"/>
      <c r="J34" s="386"/>
      <c r="K34" s="15"/>
      <c r="L34" s="419"/>
      <c r="M34" s="344"/>
      <c r="N34" s="344"/>
      <c r="O34" s="344"/>
      <c r="P34" s="360"/>
      <c r="Q34" s="3"/>
    </row>
    <row r="35" spans="2:20" ht="13.5" customHeight="1" x14ac:dyDescent="0.15">
      <c r="B35" s="173"/>
      <c r="C35" s="362">
        <f t="shared" si="2"/>
        <v>23</v>
      </c>
      <c r="D35" s="47" t="str">
        <f t="shared" si="1"/>
        <v/>
      </c>
      <c r="E35" s="355"/>
      <c r="F35" s="447"/>
      <c r="G35" s="447"/>
      <c r="H35" s="344"/>
      <c r="I35" s="344"/>
      <c r="J35" s="386"/>
      <c r="K35" s="15"/>
      <c r="L35" s="419"/>
      <c r="M35" s="344"/>
      <c r="N35" s="344"/>
      <c r="O35" s="344"/>
      <c r="P35" s="360"/>
      <c r="Q35" s="3"/>
    </row>
    <row r="36" spans="2:20" ht="13.5" customHeight="1" x14ac:dyDescent="0.15">
      <c r="B36" s="173"/>
      <c r="C36" s="362">
        <f t="shared" si="2"/>
        <v>24</v>
      </c>
      <c r="D36" s="47" t="str">
        <f t="shared" si="1"/>
        <v/>
      </c>
      <c r="E36" s="355"/>
      <c r="F36" s="447"/>
      <c r="G36" s="447"/>
      <c r="H36" s="344"/>
      <c r="I36" s="344"/>
      <c r="J36" s="386"/>
      <c r="K36" s="15"/>
      <c r="L36" s="419"/>
      <c r="M36" s="344"/>
      <c r="N36" s="344"/>
      <c r="O36" s="344"/>
      <c r="P36" s="360"/>
      <c r="Q36" s="3"/>
    </row>
    <row r="37" spans="2:20" ht="13.5" customHeight="1" x14ac:dyDescent="0.15">
      <c r="B37" s="173"/>
      <c r="C37" s="362">
        <f t="shared" si="2"/>
        <v>25</v>
      </c>
      <c r="D37" s="47" t="str">
        <f t="shared" si="1"/>
        <v/>
      </c>
      <c r="E37" s="355"/>
      <c r="F37" s="447"/>
      <c r="G37" s="447"/>
      <c r="H37" s="344"/>
      <c r="I37" s="344"/>
      <c r="J37" s="386"/>
      <c r="K37" s="15"/>
      <c r="L37" s="419"/>
      <c r="M37" s="344"/>
      <c r="N37" s="344"/>
      <c r="O37" s="344"/>
      <c r="P37" s="360"/>
      <c r="Q37" s="3"/>
    </row>
    <row r="38" spans="2:20" ht="13.5" customHeight="1" x14ac:dyDescent="0.15">
      <c r="B38" s="173"/>
      <c r="C38" s="362">
        <f t="shared" si="2"/>
        <v>26</v>
      </c>
      <c r="D38" s="47" t="str">
        <f t="shared" si="1"/>
        <v/>
      </c>
      <c r="E38" s="355"/>
      <c r="F38" s="447"/>
      <c r="G38" s="447"/>
      <c r="H38" s="344"/>
      <c r="I38" s="344"/>
      <c r="J38" s="386"/>
      <c r="K38" s="15"/>
      <c r="L38" s="419"/>
      <c r="M38" s="344"/>
      <c r="N38" s="344"/>
      <c r="O38" s="344"/>
      <c r="P38" s="360"/>
      <c r="Q38" s="3"/>
    </row>
    <row r="39" spans="2:20" ht="13.5" customHeight="1" x14ac:dyDescent="0.15">
      <c r="B39" s="173"/>
      <c r="C39" s="362">
        <f t="shared" si="2"/>
        <v>27</v>
      </c>
      <c r="D39" s="47" t="str">
        <f t="shared" si="1"/>
        <v/>
      </c>
      <c r="E39" s="355"/>
      <c r="F39" s="447"/>
      <c r="G39" s="447"/>
      <c r="H39" s="344"/>
      <c r="I39" s="344"/>
      <c r="J39" s="386"/>
      <c r="K39" s="15"/>
      <c r="L39" s="419"/>
      <c r="M39" s="344"/>
      <c r="N39" s="344"/>
      <c r="O39" s="344"/>
      <c r="P39" s="360"/>
      <c r="Q39" s="3"/>
    </row>
    <row r="40" spans="2:20" ht="13.5" customHeight="1" x14ac:dyDescent="0.15">
      <c r="B40" s="173"/>
      <c r="C40" s="362">
        <f t="shared" si="2"/>
        <v>28</v>
      </c>
      <c r="D40" s="47" t="str">
        <f t="shared" si="1"/>
        <v/>
      </c>
      <c r="E40" s="355"/>
      <c r="F40" s="447"/>
      <c r="G40" s="447"/>
      <c r="H40" s="344"/>
      <c r="I40" s="344"/>
      <c r="J40" s="386"/>
      <c r="K40" s="15"/>
      <c r="L40" s="419"/>
      <c r="M40" s="344"/>
      <c r="N40" s="344"/>
      <c r="O40" s="344"/>
      <c r="P40" s="360"/>
      <c r="Q40" s="3"/>
      <c r="R40" s="29"/>
    </row>
    <row r="41" spans="2:20" ht="13.5" customHeight="1" x14ac:dyDescent="0.15">
      <c r="B41" s="173"/>
      <c r="C41" s="362">
        <f t="shared" si="2"/>
        <v>29</v>
      </c>
      <c r="D41" s="47" t="str">
        <f t="shared" si="1"/>
        <v/>
      </c>
      <c r="E41" s="355"/>
      <c r="F41" s="447"/>
      <c r="G41" s="447"/>
      <c r="H41" s="344"/>
      <c r="I41" s="344"/>
      <c r="J41" s="386"/>
      <c r="K41" s="15"/>
      <c r="L41" s="419"/>
      <c r="M41" s="344"/>
      <c r="N41" s="344"/>
      <c r="O41" s="344"/>
      <c r="P41" s="360"/>
      <c r="Q41" s="3"/>
      <c r="R41" s="29"/>
      <c r="S41" s="70"/>
      <c r="T41" s="417"/>
    </row>
    <row r="42" spans="2:20" ht="13.5" customHeight="1" x14ac:dyDescent="0.15">
      <c r="B42" s="173"/>
      <c r="C42" s="362">
        <f t="shared" si="2"/>
        <v>30</v>
      </c>
      <c r="D42" s="47" t="str">
        <f t="shared" si="1"/>
        <v/>
      </c>
      <c r="E42" s="355"/>
      <c r="F42" s="447"/>
      <c r="G42" s="447"/>
      <c r="H42" s="344"/>
      <c r="I42" s="344"/>
      <c r="J42" s="386"/>
      <c r="K42" s="15"/>
      <c r="L42" s="419"/>
      <c r="M42" s="344"/>
      <c r="N42" s="344"/>
      <c r="O42" s="344"/>
      <c r="P42" s="360"/>
      <c r="Q42" s="3"/>
    </row>
    <row r="43" spans="2:20" ht="13.5" customHeight="1" x14ac:dyDescent="0.15">
      <c r="B43" s="173"/>
      <c r="C43" s="362">
        <f t="shared" si="2"/>
        <v>31</v>
      </c>
      <c r="D43" s="47" t="str">
        <f t="shared" si="1"/>
        <v/>
      </c>
      <c r="E43" s="355"/>
      <c r="F43" s="447"/>
      <c r="G43" s="447"/>
      <c r="H43" s="344"/>
      <c r="I43" s="344"/>
      <c r="J43" s="386"/>
      <c r="K43" s="15"/>
      <c r="L43" s="419"/>
      <c r="M43" s="344"/>
      <c r="N43" s="344"/>
      <c r="O43" s="344"/>
      <c r="P43" s="360"/>
      <c r="Q43" s="3"/>
    </row>
    <row r="44" spans="2:20" ht="13.5" customHeight="1" x14ac:dyDescent="0.15">
      <c r="B44" s="173"/>
      <c r="C44" s="362">
        <f t="shared" si="2"/>
        <v>32</v>
      </c>
      <c r="D44" s="47" t="str">
        <f t="shared" si="1"/>
        <v/>
      </c>
      <c r="E44" s="355"/>
      <c r="F44" s="447"/>
      <c r="G44" s="447"/>
      <c r="H44" s="344"/>
      <c r="I44" s="344"/>
      <c r="J44" s="386"/>
      <c r="K44" s="15"/>
      <c r="L44" s="419"/>
      <c r="M44" s="344"/>
      <c r="N44" s="344"/>
      <c r="O44" s="344"/>
      <c r="P44" s="360"/>
      <c r="Q44" s="3"/>
    </row>
    <row r="45" spans="2:20" ht="13.5" customHeight="1" x14ac:dyDescent="0.15">
      <c r="B45" s="173"/>
      <c r="C45" s="362">
        <f t="shared" si="2"/>
        <v>33</v>
      </c>
      <c r="D45" s="47" t="str">
        <f t="shared" ref="D45:D76" si="3">IF(E45="","",IF(E45&lt;=$T$2,"○",""))</f>
        <v/>
      </c>
      <c r="E45" s="355"/>
      <c r="F45" s="447"/>
      <c r="G45" s="447"/>
      <c r="H45" s="344"/>
      <c r="I45" s="344"/>
      <c r="J45" s="386"/>
      <c r="K45" s="15"/>
      <c r="L45" s="419"/>
      <c r="M45" s="344"/>
      <c r="N45" s="344"/>
      <c r="O45" s="344"/>
      <c r="P45" s="360"/>
      <c r="Q45" s="3"/>
    </row>
    <row r="46" spans="2:20" ht="13.5" customHeight="1" x14ac:dyDescent="0.15">
      <c r="B46" s="173"/>
      <c r="C46" s="362">
        <f t="shared" si="2"/>
        <v>34</v>
      </c>
      <c r="D46" s="47" t="str">
        <f t="shared" si="3"/>
        <v/>
      </c>
      <c r="E46" s="355"/>
      <c r="F46" s="447"/>
      <c r="G46" s="447"/>
      <c r="H46" s="344"/>
      <c r="I46" s="344"/>
      <c r="J46" s="386"/>
      <c r="K46" s="15"/>
      <c r="L46" s="419"/>
      <c r="M46" s="344"/>
      <c r="N46" s="344"/>
      <c r="O46" s="344"/>
      <c r="P46" s="360"/>
      <c r="Q46" s="3"/>
    </row>
    <row r="47" spans="2:20" ht="13.5" customHeight="1" x14ac:dyDescent="0.15">
      <c r="B47" s="173"/>
      <c r="C47" s="362">
        <f t="shared" si="2"/>
        <v>35</v>
      </c>
      <c r="D47" s="47" t="str">
        <f t="shared" si="3"/>
        <v/>
      </c>
      <c r="E47" s="355"/>
      <c r="F47" s="447"/>
      <c r="G47" s="447"/>
      <c r="H47" s="344"/>
      <c r="I47" s="344"/>
      <c r="J47" s="386"/>
      <c r="K47" s="15"/>
      <c r="L47" s="419"/>
      <c r="M47" s="344"/>
      <c r="N47" s="344"/>
      <c r="O47" s="344"/>
      <c r="P47" s="360"/>
      <c r="Q47" s="3"/>
    </row>
    <row r="48" spans="2:20" ht="13.5" customHeight="1" x14ac:dyDescent="0.15">
      <c r="B48" s="173"/>
      <c r="C48" s="362">
        <f t="shared" si="2"/>
        <v>36</v>
      </c>
      <c r="D48" s="47" t="str">
        <f t="shared" si="3"/>
        <v/>
      </c>
      <c r="E48" s="355"/>
      <c r="F48" s="447"/>
      <c r="G48" s="447"/>
      <c r="H48" s="344"/>
      <c r="I48" s="344"/>
      <c r="J48" s="386"/>
      <c r="K48" s="15"/>
      <c r="L48" s="419"/>
      <c r="M48" s="344"/>
      <c r="N48" s="344"/>
      <c r="O48" s="344"/>
      <c r="P48" s="360"/>
      <c r="Q48" s="3"/>
    </row>
    <row r="49" spans="2:20" ht="13.5" customHeight="1" x14ac:dyDescent="0.15">
      <c r="B49" s="173"/>
      <c r="C49" s="362">
        <f t="shared" si="2"/>
        <v>37</v>
      </c>
      <c r="D49" s="47" t="str">
        <f t="shared" si="3"/>
        <v/>
      </c>
      <c r="E49" s="355"/>
      <c r="F49" s="447"/>
      <c r="G49" s="447"/>
      <c r="H49" s="344"/>
      <c r="I49" s="344"/>
      <c r="J49" s="386"/>
      <c r="K49" s="15"/>
      <c r="L49" s="419"/>
      <c r="M49" s="344"/>
      <c r="N49" s="344"/>
      <c r="O49" s="344"/>
      <c r="P49" s="360"/>
      <c r="Q49" s="3"/>
    </row>
    <row r="50" spans="2:20" ht="13.5" customHeight="1" x14ac:dyDescent="0.15">
      <c r="B50" s="173"/>
      <c r="C50" s="362">
        <f t="shared" si="2"/>
        <v>38</v>
      </c>
      <c r="D50" s="47" t="str">
        <f t="shared" si="3"/>
        <v/>
      </c>
      <c r="E50" s="355"/>
      <c r="F50" s="447"/>
      <c r="G50" s="447"/>
      <c r="H50" s="344"/>
      <c r="I50" s="344"/>
      <c r="J50" s="386"/>
      <c r="K50" s="15"/>
      <c r="L50" s="419"/>
      <c r="M50" s="344"/>
      <c r="N50" s="344"/>
      <c r="O50" s="344"/>
      <c r="P50" s="360"/>
      <c r="Q50" s="3"/>
      <c r="R50" s="29"/>
    </row>
    <row r="51" spans="2:20" ht="13.5" customHeight="1" x14ac:dyDescent="0.15">
      <c r="B51" s="173"/>
      <c r="C51" s="362">
        <f t="shared" si="2"/>
        <v>39</v>
      </c>
      <c r="D51" s="47" t="str">
        <f t="shared" si="3"/>
        <v/>
      </c>
      <c r="E51" s="355"/>
      <c r="F51" s="447"/>
      <c r="G51" s="447"/>
      <c r="H51" s="344"/>
      <c r="I51" s="344"/>
      <c r="J51" s="386"/>
      <c r="K51" s="15"/>
      <c r="L51" s="419"/>
      <c r="M51" s="344"/>
      <c r="N51" s="344"/>
      <c r="O51" s="344"/>
      <c r="P51" s="360"/>
      <c r="Q51" s="3"/>
      <c r="R51" s="29"/>
      <c r="S51" s="70"/>
      <c r="T51" s="417"/>
    </row>
    <row r="52" spans="2:20" ht="13.5" customHeight="1" x14ac:dyDescent="0.15">
      <c r="B52" s="173"/>
      <c r="C52" s="362">
        <f t="shared" si="2"/>
        <v>40</v>
      </c>
      <c r="D52" s="47" t="str">
        <f t="shared" si="3"/>
        <v/>
      </c>
      <c r="E52" s="355"/>
      <c r="F52" s="447"/>
      <c r="G52" s="447"/>
      <c r="H52" s="344"/>
      <c r="I52" s="344"/>
      <c r="J52" s="386"/>
      <c r="K52" s="15"/>
      <c r="L52" s="419"/>
      <c r="M52" s="344"/>
      <c r="N52" s="344"/>
      <c r="O52" s="344"/>
      <c r="P52" s="360"/>
      <c r="Q52" s="3"/>
      <c r="R52" s="29"/>
      <c r="S52" s="70"/>
      <c r="T52" s="417"/>
    </row>
    <row r="53" spans="2:20" ht="13.5" customHeight="1" x14ac:dyDescent="0.15">
      <c r="B53" s="173"/>
      <c r="C53" s="362">
        <f t="shared" si="2"/>
        <v>41</v>
      </c>
      <c r="D53" s="47" t="str">
        <f t="shared" si="3"/>
        <v/>
      </c>
      <c r="E53" s="355"/>
      <c r="F53" s="447"/>
      <c r="G53" s="447"/>
      <c r="H53" s="344"/>
      <c r="I53" s="344"/>
      <c r="J53" s="386"/>
      <c r="K53" s="15"/>
      <c r="L53" s="419"/>
      <c r="M53" s="344"/>
      <c r="N53" s="344"/>
      <c r="O53" s="344"/>
      <c r="P53" s="360"/>
      <c r="Q53" s="3"/>
      <c r="R53" s="29"/>
      <c r="S53" s="70"/>
      <c r="T53" s="417"/>
    </row>
    <row r="54" spans="2:20" ht="13.5" customHeight="1" x14ac:dyDescent="0.15">
      <c r="B54" s="173"/>
      <c r="C54" s="362">
        <f t="shared" si="2"/>
        <v>42</v>
      </c>
      <c r="D54" s="47" t="str">
        <f t="shared" si="3"/>
        <v/>
      </c>
      <c r="E54" s="355"/>
      <c r="F54" s="447"/>
      <c r="G54" s="447"/>
      <c r="H54" s="344"/>
      <c r="I54" s="344"/>
      <c r="J54" s="386"/>
      <c r="K54" s="15"/>
      <c r="L54" s="419"/>
      <c r="M54" s="344"/>
      <c r="N54" s="344"/>
      <c r="O54" s="344"/>
      <c r="P54" s="360"/>
      <c r="Q54" s="3"/>
      <c r="R54" s="29"/>
      <c r="S54" s="70"/>
      <c r="T54" s="417"/>
    </row>
    <row r="55" spans="2:20" ht="13.5" customHeight="1" x14ac:dyDescent="0.15">
      <c r="B55" s="173"/>
      <c r="C55" s="362">
        <f t="shared" si="2"/>
        <v>43</v>
      </c>
      <c r="D55" s="47" t="str">
        <f t="shared" si="3"/>
        <v/>
      </c>
      <c r="E55" s="355"/>
      <c r="F55" s="447"/>
      <c r="G55" s="447"/>
      <c r="H55" s="344"/>
      <c r="I55" s="344"/>
      <c r="J55" s="386"/>
      <c r="K55" s="15"/>
      <c r="L55" s="419"/>
      <c r="M55" s="344"/>
      <c r="N55" s="344"/>
      <c r="O55" s="344"/>
      <c r="P55" s="360"/>
      <c r="Q55" s="3"/>
    </row>
    <row r="56" spans="2:20" ht="13.5" customHeight="1" x14ac:dyDescent="0.15">
      <c r="B56" s="173"/>
      <c r="C56" s="362">
        <f t="shared" si="2"/>
        <v>44</v>
      </c>
      <c r="D56" s="47" t="str">
        <f t="shared" si="3"/>
        <v/>
      </c>
      <c r="E56" s="355"/>
      <c r="F56" s="447"/>
      <c r="G56" s="447"/>
      <c r="H56" s="344"/>
      <c r="I56" s="344"/>
      <c r="J56" s="386"/>
      <c r="K56" s="15"/>
      <c r="L56" s="419"/>
      <c r="M56" s="344"/>
      <c r="N56" s="344"/>
      <c r="O56" s="344"/>
      <c r="P56" s="360"/>
      <c r="Q56" s="3"/>
    </row>
    <row r="57" spans="2:20" ht="13.5" customHeight="1" x14ac:dyDescent="0.15">
      <c r="B57" s="173"/>
      <c r="C57" s="362">
        <f t="shared" si="2"/>
        <v>45</v>
      </c>
      <c r="D57" s="47" t="str">
        <f t="shared" si="3"/>
        <v/>
      </c>
      <c r="E57" s="355"/>
      <c r="F57" s="447"/>
      <c r="G57" s="447"/>
      <c r="H57" s="344"/>
      <c r="I57" s="344"/>
      <c r="J57" s="386"/>
      <c r="K57" s="15"/>
      <c r="L57" s="419"/>
      <c r="M57" s="344"/>
      <c r="N57" s="344"/>
      <c r="O57" s="344"/>
      <c r="P57" s="360"/>
      <c r="Q57" s="3"/>
    </row>
    <row r="58" spans="2:20" ht="13.5" customHeight="1" x14ac:dyDescent="0.15">
      <c r="B58" s="173"/>
      <c r="C58" s="362">
        <f t="shared" si="2"/>
        <v>46</v>
      </c>
      <c r="D58" s="47" t="str">
        <f t="shared" si="3"/>
        <v/>
      </c>
      <c r="E58" s="355"/>
      <c r="F58" s="447"/>
      <c r="G58" s="447"/>
      <c r="H58" s="344"/>
      <c r="I58" s="344"/>
      <c r="J58" s="386"/>
      <c r="K58" s="15"/>
      <c r="L58" s="419"/>
      <c r="M58" s="344"/>
      <c r="N58" s="344"/>
      <c r="O58" s="344"/>
      <c r="P58" s="360"/>
      <c r="Q58" s="3"/>
    </row>
    <row r="59" spans="2:20" ht="13.5" customHeight="1" x14ac:dyDescent="0.15">
      <c r="B59" s="173"/>
      <c r="C59" s="362">
        <f t="shared" si="2"/>
        <v>47</v>
      </c>
      <c r="D59" s="47" t="str">
        <f t="shared" si="3"/>
        <v/>
      </c>
      <c r="E59" s="355"/>
      <c r="F59" s="447"/>
      <c r="G59" s="447"/>
      <c r="H59" s="344"/>
      <c r="I59" s="344"/>
      <c r="J59" s="386"/>
      <c r="K59" s="15"/>
      <c r="L59" s="419"/>
      <c r="M59" s="344"/>
      <c r="N59" s="344"/>
      <c r="O59" s="344"/>
      <c r="P59" s="360"/>
      <c r="Q59" s="3"/>
    </row>
    <row r="60" spans="2:20" ht="13.5" customHeight="1" x14ac:dyDescent="0.15">
      <c r="B60" s="173"/>
      <c r="C60" s="362">
        <f t="shared" si="2"/>
        <v>48</v>
      </c>
      <c r="D60" s="47" t="str">
        <f t="shared" si="3"/>
        <v/>
      </c>
      <c r="E60" s="355"/>
      <c r="F60" s="447"/>
      <c r="G60" s="447"/>
      <c r="H60" s="344"/>
      <c r="I60" s="344"/>
      <c r="J60" s="386"/>
      <c r="K60" s="15"/>
      <c r="L60" s="419"/>
      <c r="M60" s="344"/>
      <c r="N60" s="344"/>
      <c r="O60" s="344"/>
      <c r="P60" s="360"/>
      <c r="Q60" s="3"/>
    </row>
    <row r="61" spans="2:20" ht="13.5" customHeight="1" x14ac:dyDescent="0.15">
      <c r="B61" s="173"/>
      <c r="C61" s="362">
        <f t="shared" si="2"/>
        <v>49</v>
      </c>
      <c r="D61" s="47" t="str">
        <f t="shared" si="3"/>
        <v/>
      </c>
      <c r="E61" s="355"/>
      <c r="F61" s="447"/>
      <c r="G61" s="447"/>
      <c r="H61" s="344"/>
      <c r="I61" s="344"/>
      <c r="J61" s="386"/>
      <c r="K61" s="15"/>
      <c r="L61" s="419"/>
      <c r="M61" s="344"/>
      <c r="N61" s="344"/>
      <c r="O61" s="344"/>
      <c r="P61" s="360"/>
      <c r="Q61" s="3"/>
    </row>
    <row r="62" spans="2:20" ht="13.5" customHeight="1" x14ac:dyDescent="0.15">
      <c r="B62" s="173"/>
      <c r="C62" s="362">
        <f t="shared" si="2"/>
        <v>50</v>
      </c>
      <c r="D62" s="47" t="str">
        <f t="shared" si="3"/>
        <v/>
      </c>
      <c r="E62" s="355"/>
      <c r="F62" s="447"/>
      <c r="G62" s="447"/>
      <c r="H62" s="344"/>
      <c r="I62" s="344"/>
      <c r="J62" s="386"/>
      <c r="K62" s="15"/>
      <c r="L62" s="419"/>
      <c r="M62" s="344"/>
      <c r="N62" s="344"/>
      <c r="O62" s="344"/>
      <c r="P62" s="360"/>
      <c r="Q62" s="3"/>
    </row>
    <row r="63" spans="2:20" ht="13.5" customHeight="1" x14ac:dyDescent="0.15">
      <c r="B63" s="173"/>
      <c r="C63" s="362">
        <f t="shared" si="2"/>
        <v>51</v>
      </c>
      <c r="D63" s="47" t="str">
        <f t="shared" si="3"/>
        <v/>
      </c>
      <c r="E63" s="355"/>
      <c r="F63" s="447"/>
      <c r="G63" s="447"/>
      <c r="H63" s="344"/>
      <c r="I63" s="344"/>
      <c r="J63" s="386"/>
      <c r="K63" s="15"/>
      <c r="L63" s="419"/>
      <c r="M63" s="344"/>
      <c r="N63" s="344"/>
      <c r="O63" s="344"/>
      <c r="P63" s="360"/>
      <c r="Q63" s="3"/>
    </row>
    <row r="64" spans="2:20" ht="13.5" customHeight="1" x14ac:dyDescent="0.15">
      <c r="B64" s="173"/>
      <c r="C64" s="362">
        <f t="shared" si="2"/>
        <v>52</v>
      </c>
      <c r="D64" s="47" t="str">
        <f t="shared" si="3"/>
        <v/>
      </c>
      <c r="E64" s="355"/>
      <c r="F64" s="447"/>
      <c r="G64" s="447"/>
      <c r="H64" s="344"/>
      <c r="I64" s="344"/>
      <c r="J64" s="386"/>
      <c r="K64" s="15"/>
      <c r="L64" s="419"/>
      <c r="M64" s="344"/>
      <c r="N64" s="344"/>
      <c r="O64" s="344"/>
      <c r="P64" s="360"/>
      <c r="Q64" s="3"/>
    </row>
    <row r="65" spans="2:17" ht="13.5" customHeight="1" x14ac:dyDescent="0.15">
      <c r="B65" s="173"/>
      <c r="C65" s="362">
        <f t="shared" si="2"/>
        <v>53</v>
      </c>
      <c r="D65" s="47" t="str">
        <f t="shared" si="3"/>
        <v/>
      </c>
      <c r="E65" s="355"/>
      <c r="F65" s="447"/>
      <c r="G65" s="447"/>
      <c r="H65" s="344"/>
      <c r="I65" s="344"/>
      <c r="J65" s="386"/>
      <c r="K65" s="15"/>
      <c r="L65" s="419"/>
      <c r="M65" s="344"/>
      <c r="N65" s="344"/>
      <c r="O65" s="344"/>
      <c r="P65" s="360"/>
      <c r="Q65" s="3"/>
    </row>
    <row r="66" spans="2:17" ht="13.5" customHeight="1" x14ac:dyDescent="0.15">
      <c r="B66" s="173"/>
      <c r="C66" s="362">
        <f t="shared" si="2"/>
        <v>54</v>
      </c>
      <c r="D66" s="47" t="str">
        <f t="shared" si="3"/>
        <v/>
      </c>
      <c r="E66" s="355"/>
      <c r="F66" s="447"/>
      <c r="G66" s="447"/>
      <c r="H66" s="344"/>
      <c r="I66" s="344"/>
      <c r="J66" s="386"/>
      <c r="K66" s="15"/>
      <c r="L66" s="419"/>
      <c r="M66" s="344"/>
      <c r="N66" s="344"/>
      <c r="O66" s="344"/>
      <c r="P66" s="360"/>
      <c r="Q66" s="3"/>
    </row>
    <row r="67" spans="2:17" ht="13.5" customHeight="1" x14ac:dyDescent="0.15">
      <c r="B67" s="173"/>
      <c r="C67" s="362">
        <f t="shared" si="2"/>
        <v>55</v>
      </c>
      <c r="D67" s="47" t="str">
        <f t="shared" si="3"/>
        <v/>
      </c>
      <c r="E67" s="355"/>
      <c r="F67" s="447"/>
      <c r="G67" s="447"/>
      <c r="H67" s="344"/>
      <c r="I67" s="344"/>
      <c r="J67" s="386"/>
      <c r="K67" s="15"/>
      <c r="L67" s="419"/>
      <c r="M67" s="344"/>
      <c r="N67" s="344"/>
      <c r="O67" s="344"/>
      <c r="P67" s="360"/>
      <c r="Q67" s="3"/>
    </row>
    <row r="68" spans="2:17" ht="13.5" customHeight="1" x14ac:dyDescent="0.15">
      <c r="B68" s="173"/>
      <c r="C68" s="362">
        <f t="shared" si="2"/>
        <v>56</v>
      </c>
      <c r="D68" s="47" t="str">
        <f t="shared" si="3"/>
        <v/>
      </c>
      <c r="E68" s="355"/>
      <c r="F68" s="447"/>
      <c r="G68" s="447"/>
      <c r="H68" s="344"/>
      <c r="I68" s="344"/>
      <c r="J68" s="386"/>
      <c r="K68" s="15"/>
      <c r="L68" s="419"/>
      <c r="M68" s="344"/>
      <c r="N68" s="344"/>
      <c r="O68" s="344"/>
      <c r="P68" s="360"/>
      <c r="Q68" s="3"/>
    </row>
    <row r="69" spans="2:17" ht="13.5" customHeight="1" x14ac:dyDescent="0.15">
      <c r="B69" s="173"/>
      <c r="C69" s="362">
        <f t="shared" si="2"/>
        <v>57</v>
      </c>
      <c r="D69" s="47" t="str">
        <f t="shared" si="3"/>
        <v/>
      </c>
      <c r="E69" s="355"/>
      <c r="F69" s="447"/>
      <c r="G69" s="447"/>
      <c r="H69" s="344"/>
      <c r="I69" s="344"/>
      <c r="J69" s="386"/>
      <c r="K69" s="15"/>
      <c r="L69" s="419"/>
      <c r="M69" s="344"/>
      <c r="N69" s="344"/>
      <c r="O69" s="344"/>
      <c r="P69" s="360"/>
      <c r="Q69" s="3"/>
    </row>
    <row r="70" spans="2:17" ht="13.5" customHeight="1" x14ac:dyDescent="0.15">
      <c r="B70" s="173"/>
      <c r="C70" s="362">
        <f t="shared" si="2"/>
        <v>58</v>
      </c>
      <c r="D70" s="47" t="str">
        <f t="shared" si="3"/>
        <v/>
      </c>
      <c r="E70" s="355"/>
      <c r="F70" s="447"/>
      <c r="G70" s="447"/>
      <c r="H70" s="344"/>
      <c r="I70" s="344"/>
      <c r="J70" s="386"/>
      <c r="K70" s="15"/>
      <c r="L70" s="419"/>
      <c r="M70" s="344"/>
      <c r="N70" s="344"/>
      <c r="O70" s="344"/>
      <c r="P70" s="360"/>
      <c r="Q70" s="3"/>
    </row>
    <row r="71" spans="2:17" ht="13.5" customHeight="1" x14ac:dyDescent="0.15">
      <c r="B71" s="173"/>
      <c r="C71" s="362">
        <f t="shared" si="2"/>
        <v>59</v>
      </c>
      <c r="D71" s="47" t="str">
        <f t="shared" si="3"/>
        <v/>
      </c>
      <c r="E71" s="355"/>
      <c r="F71" s="447"/>
      <c r="G71" s="447"/>
      <c r="H71" s="344"/>
      <c r="I71" s="344"/>
      <c r="J71" s="386"/>
      <c r="K71" s="15"/>
      <c r="L71" s="419"/>
      <c r="M71" s="344"/>
      <c r="N71" s="344"/>
      <c r="O71" s="344"/>
      <c r="P71" s="360"/>
      <c r="Q71" s="3"/>
    </row>
    <row r="72" spans="2:17" ht="13.5" customHeight="1" x14ac:dyDescent="0.15">
      <c r="B72" s="173"/>
      <c r="C72" s="362">
        <f t="shared" si="2"/>
        <v>60</v>
      </c>
      <c r="D72" s="47" t="str">
        <f t="shared" si="3"/>
        <v/>
      </c>
      <c r="E72" s="355"/>
      <c r="F72" s="447"/>
      <c r="G72" s="447"/>
      <c r="H72" s="344"/>
      <c r="I72" s="344"/>
      <c r="J72" s="386"/>
      <c r="K72" s="15"/>
      <c r="L72" s="419"/>
      <c r="M72" s="344"/>
      <c r="N72" s="344"/>
      <c r="O72" s="344"/>
      <c r="P72" s="360"/>
      <c r="Q72" s="3"/>
    </row>
    <row r="73" spans="2:17" ht="13.5" customHeight="1" x14ac:dyDescent="0.15">
      <c r="B73" s="173"/>
      <c r="C73" s="362">
        <f t="shared" si="2"/>
        <v>61</v>
      </c>
      <c r="D73" s="47" t="str">
        <f t="shared" si="3"/>
        <v/>
      </c>
      <c r="E73" s="355"/>
      <c r="F73" s="447"/>
      <c r="G73" s="447"/>
      <c r="H73" s="344"/>
      <c r="I73" s="344"/>
      <c r="J73" s="386"/>
      <c r="K73" s="15"/>
      <c r="L73" s="419"/>
      <c r="M73" s="344"/>
      <c r="N73" s="344"/>
      <c r="O73" s="344"/>
      <c r="P73" s="360"/>
      <c r="Q73" s="3"/>
    </row>
    <row r="74" spans="2:17" ht="13.5" customHeight="1" x14ac:dyDescent="0.15">
      <c r="B74" s="173"/>
      <c r="C74" s="362">
        <f t="shared" si="2"/>
        <v>62</v>
      </c>
      <c r="D74" s="47" t="str">
        <f t="shared" si="3"/>
        <v/>
      </c>
      <c r="E74" s="355"/>
      <c r="F74" s="447"/>
      <c r="G74" s="447"/>
      <c r="H74" s="344"/>
      <c r="I74" s="344"/>
      <c r="J74" s="386"/>
      <c r="K74" s="15"/>
      <c r="L74" s="419"/>
      <c r="M74" s="344"/>
      <c r="N74" s="344"/>
      <c r="O74" s="344"/>
      <c r="P74" s="360"/>
      <c r="Q74" s="3"/>
    </row>
    <row r="75" spans="2:17" ht="13.5" customHeight="1" x14ac:dyDescent="0.15">
      <c r="B75" s="173"/>
      <c r="C75" s="362">
        <f t="shared" si="2"/>
        <v>63</v>
      </c>
      <c r="D75" s="47" t="str">
        <f t="shared" si="3"/>
        <v/>
      </c>
      <c r="E75" s="355"/>
      <c r="F75" s="447"/>
      <c r="G75" s="447"/>
      <c r="H75" s="344"/>
      <c r="I75" s="344"/>
      <c r="J75" s="386"/>
      <c r="K75" s="15"/>
      <c r="L75" s="419"/>
      <c r="M75" s="344"/>
      <c r="N75" s="344"/>
      <c r="O75" s="344"/>
      <c r="P75" s="360"/>
      <c r="Q75" s="3"/>
    </row>
    <row r="76" spans="2:17" ht="13.5" customHeight="1" x14ac:dyDescent="0.15">
      <c r="B76" s="173"/>
      <c r="C76" s="362">
        <f t="shared" si="2"/>
        <v>64</v>
      </c>
      <c r="D76" s="47" t="str">
        <f t="shared" si="3"/>
        <v/>
      </c>
      <c r="E76" s="355"/>
      <c r="F76" s="447"/>
      <c r="G76" s="447"/>
      <c r="H76" s="344"/>
      <c r="I76" s="344"/>
      <c r="J76" s="386"/>
      <c r="K76" s="15"/>
      <c r="L76" s="419"/>
      <c r="M76" s="344"/>
      <c r="N76" s="344"/>
      <c r="O76" s="344"/>
      <c r="P76" s="360"/>
      <c r="Q76" s="3"/>
    </row>
    <row r="77" spans="2:17" ht="13.5" customHeight="1" x14ac:dyDescent="0.15">
      <c r="B77" s="173"/>
      <c r="C77" s="362">
        <f t="shared" si="2"/>
        <v>65</v>
      </c>
      <c r="D77" s="47" t="str">
        <f t="shared" ref="D77:D102" si="4">IF(E77="","",IF(E77&lt;=$T$2,"○",""))</f>
        <v/>
      </c>
      <c r="E77" s="355"/>
      <c r="F77" s="447"/>
      <c r="G77" s="447"/>
      <c r="H77" s="344"/>
      <c r="I77" s="344"/>
      <c r="J77" s="386"/>
      <c r="K77" s="15"/>
      <c r="L77" s="419"/>
      <c r="M77" s="344"/>
      <c r="N77" s="344"/>
      <c r="O77" s="344"/>
      <c r="P77" s="360"/>
      <c r="Q77" s="3"/>
    </row>
    <row r="78" spans="2:17" ht="13.5" customHeight="1" x14ac:dyDescent="0.15">
      <c r="B78" s="173"/>
      <c r="C78" s="362">
        <f t="shared" ref="C78:C102" si="5">C77+1</f>
        <v>66</v>
      </c>
      <c r="D78" s="47" t="str">
        <f t="shared" si="4"/>
        <v/>
      </c>
      <c r="E78" s="355"/>
      <c r="F78" s="447"/>
      <c r="G78" s="447"/>
      <c r="H78" s="344"/>
      <c r="I78" s="344"/>
      <c r="J78" s="386"/>
      <c r="K78" s="15"/>
      <c r="L78" s="419"/>
      <c r="M78" s="344"/>
      <c r="N78" s="344"/>
      <c r="O78" s="344"/>
      <c r="P78" s="360"/>
      <c r="Q78" s="3"/>
    </row>
    <row r="79" spans="2:17" ht="13.5" customHeight="1" x14ac:dyDescent="0.15">
      <c r="B79" s="173"/>
      <c r="C79" s="362">
        <f t="shared" si="5"/>
        <v>67</v>
      </c>
      <c r="D79" s="47" t="str">
        <f t="shared" si="4"/>
        <v/>
      </c>
      <c r="E79" s="355"/>
      <c r="F79" s="447"/>
      <c r="G79" s="447"/>
      <c r="H79" s="344"/>
      <c r="I79" s="344"/>
      <c r="J79" s="386"/>
      <c r="K79" s="15"/>
      <c r="L79" s="419"/>
      <c r="M79" s="344"/>
      <c r="N79" s="344"/>
      <c r="O79" s="344"/>
      <c r="P79" s="360"/>
      <c r="Q79" s="3"/>
    </row>
    <row r="80" spans="2:17" ht="13.5" customHeight="1" x14ac:dyDescent="0.15">
      <c r="B80" s="173"/>
      <c r="C80" s="362">
        <f t="shared" si="5"/>
        <v>68</v>
      </c>
      <c r="D80" s="47" t="str">
        <f t="shared" si="4"/>
        <v/>
      </c>
      <c r="E80" s="355"/>
      <c r="F80" s="447"/>
      <c r="G80" s="447"/>
      <c r="H80" s="344"/>
      <c r="I80" s="344"/>
      <c r="J80" s="386"/>
      <c r="K80" s="15"/>
      <c r="L80" s="419"/>
      <c r="M80" s="344"/>
      <c r="N80" s="344"/>
      <c r="O80" s="344"/>
      <c r="P80" s="360"/>
      <c r="Q80" s="3"/>
    </row>
    <row r="81" spans="2:17" ht="13.5" customHeight="1" x14ac:dyDescent="0.15">
      <c r="B81" s="173"/>
      <c r="C81" s="362">
        <f t="shared" si="5"/>
        <v>69</v>
      </c>
      <c r="D81" s="47" t="str">
        <f t="shared" si="4"/>
        <v/>
      </c>
      <c r="E81" s="355"/>
      <c r="F81" s="447"/>
      <c r="G81" s="447"/>
      <c r="H81" s="344"/>
      <c r="I81" s="344"/>
      <c r="J81" s="386"/>
      <c r="K81" s="15"/>
      <c r="L81" s="419"/>
      <c r="M81" s="344"/>
      <c r="N81" s="344"/>
      <c r="O81" s="344"/>
      <c r="P81" s="360"/>
      <c r="Q81" s="3"/>
    </row>
    <row r="82" spans="2:17" ht="13.5" customHeight="1" x14ac:dyDescent="0.15">
      <c r="B82" s="173"/>
      <c r="C82" s="362">
        <f t="shared" si="5"/>
        <v>70</v>
      </c>
      <c r="D82" s="47" t="str">
        <f t="shared" si="4"/>
        <v/>
      </c>
      <c r="E82" s="355"/>
      <c r="F82" s="447"/>
      <c r="G82" s="447"/>
      <c r="H82" s="344"/>
      <c r="I82" s="344"/>
      <c r="J82" s="386"/>
      <c r="K82" s="15"/>
      <c r="L82" s="419"/>
      <c r="M82" s="344"/>
      <c r="N82" s="344"/>
      <c r="O82" s="344"/>
      <c r="P82" s="360"/>
      <c r="Q82" s="3"/>
    </row>
    <row r="83" spans="2:17" ht="13.5" customHeight="1" x14ac:dyDescent="0.15">
      <c r="B83" s="173"/>
      <c r="C83" s="362">
        <f t="shared" si="5"/>
        <v>71</v>
      </c>
      <c r="D83" s="47" t="str">
        <f t="shared" si="4"/>
        <v/>
      </c>
      <c r="E83" s="355"/>
      <c r="F83" s="447"/>
      <c r="G83" s="447"/>
      <c r="H83" s="344"/>
      <c r="I83" s="344"/>
      <c r="J83" s="386"/>
      <c r="K83" s="15"/>
      <c r="L83" s="419"/>
      <c r="M83" s="344"/>
      <c r="N83" s="344"/>
      <c r="O83" s="344"/>
      <c r="P83" s="360"/>
      <c r="Q83" s="3"/>
    </row>
    <row r="84" spans="2:17" ht="13.5" customHeight="1" x14ac:dyDescent="0.15">
      <c r="B84" s="173"/>
      <c r="C84" s="362">
        <f t="shared" si="5"/>
        <v>72</v>
      </c>
      <c r="D84" s="47" t="str">
        <f t="shared" si="4"/>
        <v/>
      </c>
      <c r="E84" s="355"/>
      <c r="F84" s="447"/>
      <c r="G84" s="447"/>
      <c r="H84" s="344"/>
      <c r="I84" s="344"/>
      <c r="J84" s="386"/>
      <c r="K84" s="15"/>
      <c r="L84" s="419"/>
      <c r="M84" s="344"/>
      <c r="N84" s="344"/>
      <c r="O84" s="344"/>
      <c r="P84" s="360"/>
      <c r="Q84" s="3"/>
    </row>
    <row r="85" spans="2:17" ht="13.5" customHeight="1" x14ac:dyDescent="0.15">
      <c r="B85" s="173"/>
      <c r="C85" s="362">
        <f t="shared" si="5"/>
        <v>73</v>
      </c>
      <c r="D85" s="47" t="str">
        <f t="shared" si="4"/>
        <v/>
      </c>
      <c r="E85" s="355"/>
      <c r="F85" s="447"/>
      <c r="G85" s="447"/>
      <c r="H85" s="344"/>
      <c r="I85" s="344"/>
      <c r="J85" s="386"/>
      <c r="K85" s="15"/>
      <c r="L85" s="419"/>
      <c r="M85" s="344"/>
      <c r="N85" s="344"/>
      <c r="O85" s="344"/>
      <c r="P85" s="360"/>
      <c r="Q85" s="3"/>
    </row>
    <row r="86" spans="2:17" ht="13.5" customHeight="1" x14ac:dyDescent="0.15">
      <c r="B86" s="173"/>
      <c r="C86" s="362">
        <f t="shared" si="5"/>
        <v>74</v>
      </c>
      <c r="D86" s="47" t="str">
        <f t="shared" si="4"/>
        <v/>
      </c>
      <c r="E86" s="355"/>
      <c r="F86" s="447"/>
      <c r="G86" s="447"/>
      <c r="H86" s="344"/>
      <c r="I86" s="344"/>
      <c r="J86" s="386"/>
      <c r="K86" s="15"/>
      <c r="L86" s="419"/>
      <c r="M86" s="344"/>
      <c r="N86" s="344"/>
      <c r="O86" s="344"/>
      <c r="P86" s="360"/>
      <c r="Q86" s="3"/>
    </row>
    <row r="87" spans="2:17" ht="13.5" customHeight="1" x14ac:dyDescent="0.15">
      <c r="B87" s="173"/>
      <c r="C87" s="362">
        <f t="shared" si="5"/>
        <v>75</v>
      </c>
      <c r="D87" s="47" t="str">
        <f t="shared" si="4"/>
        <v/>
      </c>
      <c r="E87" s="355"/>
      <c r="F87" s="447"/>
      <c r="G87" s="447"/>
      <c r="H87" s="344"/>
      <c r="I87" s="344"/>
      <c r="J87" s="386"/>
      <c r="K87" s="15"/>
      <c r="L87" s="419"/>
      <c r="M87" s="344"/>
      <c r="N87" s="344"/>
      <c r="O87" s="344"/>
      <c r="P87" s="360"/>
      <c r="Q87" s="3"/>
    </row>
    <row r="88" spans="2:17" ht="13.5" customHeight="1" x14ac:dyDescent="0.15">
      <c r="B88" s="173"/>
      <c r="C88" s="362">
        <f t="shared" si="5"/>
        <v>76</v>
      </c>
      <c r="D88" s="47" t="str">
        <f t="shared" si="4"/>
        <v/>
      </c>
      <c r="E88" s="355"/>
      <c r="F88" s="447"/>
      <c r="G88" s="447"/>
      <c r="H88" s="344"/>
      <c r="I88" s="344"/>
      <c r="J88" s="386"/>
      <c r="K88" s="15"/>
      <c r="L88" s="419"/>
      <c r="M88" s="344"/>
      <c r="N88" s="344"/>
      <c r="O88" s="344"/>
      <c r="P88" s="360"/>
      <c r="Q88" s="3"/>
    </row>
    <row r="89" spans="2:17" ht="13.5" customHeight="1" x14ac:dyDescent="0.15">
      <c r="B89" s="173"/>
      <c r="C89" s="362">
        <f t="shared" si="5"/>
        <v>77</v>
      </c>
      <c r="D89" s="47" t="str">
        <f t="shared" si="4"/>
        <v/>
      </c>
      <c r="E89" s="355"/>
      <c r="F89" s="447"/>
      <c r="G89" s="447"/>
      <c r="H89" s="344"/>
      <c r="I89" s="344"/>
      <c r="J89" s="386"/>
      <c r="K89" s="15"/>
      <c r="L89" s="419"/>
      <c r="M89" s="344"/>
      <c r="N89" s="344"/>
      <c r="O89" s="344"/>
      <c r="P89" s="360"/>
      <c r="Q89" s="3"/>
    </row>
    <row r="90" spans="2:17" ht="13.5" customHeight="1" x14ac:dyDescent="0.15">
      <c r="B90" s="173"/>
      <c r="C90" s="362">
        <f t="shared" si="5"/>
        <v>78</v>
      </c>
      <c r="D90" s="47" t="str">
        <f t="shared" si="4"/>
        <v/>
      </c>
      <c r="E90" s="355"/>
      <c r="F90" s="447"/>
      <c r="G90" s="447"/>
      <c r="H90" s="344"/>
      <c r="I90" s="344"/>
      <c r="J90" s="386"/>
      <c r="K90" s="15"/>
      <c r="L90" s="419"/>
      <c r="M90" s="344"/>
      <c r="N90" s="344"/>
      <c r="O90" s="344"/>
      <c r="P90" s="360"/>
      <c r="Q90" s="3"/>
    </row>
    <row r="91" spans="2:17" ht="13.5" customHeight="1" x14ac:dyDescent="0.15">
      <c r="B91" s="173"/>
      <c r="C91" s="362">
        <f t="shared" si="5"/>
        <v>79</v>
      </c>
      <c r="D91" s="47" t="str">
        <f t="shared" si="4"/>
        <v/>
      </c>
      <c r="E91" s="355"/>
      <c r="F91" s="447"/>
      <c r="G91" s="447"/>
      <c r="H91" s="344"/>
      <c r="I91" s="344"/>
      <c r="J91" s="386"/>
      <c r="K91" s="15"/>
      <c r="L91" s="419"/>
      <c r="M91" s="344"/>
      <c r="N91" s="344"/>
      <c r="O91" s="344"/>
      <c r="P91" s="360"/>
      <c r="Q91" s="3"/>
    </row>
    <row r="92" spans="2:17" ht="13.5" customHeight="1" x14ac:dyDescent="0.15">
      <c r="B92" s="173"/>
      <c r="C92" s="362">
        <f t="shared" si="5"/>
        <v>80</v>
      </c>
      <c r="D92" s="47" t="str">
        <f t="shared" si="4"/>
        <v/>
      </c>
      <c r="E92" s="355"/>
      <c r="F92" s="447"/>
      <c r="G92" s="447"/>
      <c r="H92" s="344"/>
      <c r="I92" s="344"/>
      <c r="J92" s="386"/>
      <c r="K92" s="15"/>
      <c r="L92" s="419"/>
      <c r="M92" s="344"/>
      <c r="N92" s="344"/>
      <c r="O92" s="344"/>
      <c r="P92" s="360"/>
      <c r="Q92" s="3"/>
    </row>
    <row r="93" spans="2:17" ht="13.5" customHeight="1" x14ac:dyDescent="0.15">
      <c r="B93" s="173"/>
      <c r="C93" s="362">
        <f t="shared" si="5"/>
        <v>81</v>
      </c>
      <c r="D93" s="47" t="str">
        <f t="shared" si="4"/>
        <v/>
      </c>
      <c r="E93" s="355"/>
      <c r="F93" s="447"/>
      <c r="G93" s="447"/>
      <c r="H93" s="344"/>
      <c r="I93" s="344"/>
      <c r="J93" s="386"/>
      <c r="K93" s="15"/>
      <c r="L93" s="419"/>
      <c r="M93" s="344"/>
      <c r="N93" s="344"/>
      <c r="O93" s="344"/>
      <c r="P93" s="360"/>
      <c r="Q93" s="3"/>
    </row>
    <row r="94" spans="2:17" ht="13.5" customHeight="1" x14ac:dyDescent="0.15">
      <c r="B94" s="173"/>
      <c r="C94" s="362">
        <f t="shared" si="5"/>
        <v>82</v>
      </c>
      <c r="D94" s="47" t="str">
        <f t="shared" si="4"/>
        <v/>
      </c>
      <c r="E94" s="355"/>
      <c r="F94" s="447"/>
      <c r="G94" s="447"/>
      <c r="H94" s="344"/>
      <c r="I94" s="344"/>
      <c r="J94" s="386"/>
      <c r="K94" s="15"/>
      <c r="L94" s="419"/>
      <c r="M94" s="344"/>
      <c r="N94" s="344"/>
      <c r="O94" s="344"/>
      <c r="P94" s="360"/>
      <c r="Q94" s="3"/>
    </row>
    <row r="95" spans="2:17" ht="13.5" customHeight="1" x14ac:dyDescent="0.15">
      <c r="B95" s="173"/>
      <c r="C95" s="362">
        <f t="shared" si="5"/>
        <v>83</v>
      </c>
      <c r="D95" s="47" t="str">
        <f t="shared" si="4"/>
        <v/>
      </c>
      <c r="E95" s="355"/>
      <c r="F95" s="447"/>
      <c r="G95" s="447"/>
      <c r="H95" s="344"/>
      <c r="I95" s="344"/>
      <c r="J95" s="386"/>
      <c r="K95" s="15"/>
      <c r="L95" s="419"/>
      <c r="M95" s="344"/>
      <c r="N95" s="344"/>
      <c r="O95" s="344"/>
      <c r="P95" s="360"/>
      <c r="Q95" s="3"/>
    </row>
    <row r="96" spans="2:17" ht="13.5" customHeight="1" x14ac:dyDescent="0.15">
      <c r="B96" s="173"/>
      <c r="C96" s="362">
        <f t="shared" si="5"/>
        <v>84</v>
      </c>
      <c r="D96" s="47" t="str">
        <f t="shared" si="4"/>
        <v/>
      </c>
      <c r="E96" s="355"/>
      <c r="F96" s="447"/>
      <c r="G96" s="447"/>
      <c r="H96" s="344"/>
      <c r="I96" s="344"/>
      <c r="J96" s="386"/>
      <c r="K96" s="15"/>
      <c r="L96" s="419"/>
      <c r="M96" s="344"/>
      <c r="N96" s="344"/>
      <c r="O96" s="344"/>
      <c r="P96" s="360"/>
      <c r="Q96" s="3"/>
    </row>
    <row r="97" spans="2:17" ht="13.5" customHeight="1" x14ac:dyDescent="0.15">
      <c r="B97" s="173"/>
      <c r="C97" s="362">
        <f t="shared" si="5"/>
        <v>85</v>
      </c>
      <c r="D97" s="47" t="str">
        <f t="shared" si="4"/>
        <v/>
      </c>
      <c r="E97" s="355"/>
      <c r="F97" s="447"/>
      <c r="G97" s="447"/>
      <c r="H97" s="344"/>
      <c r="I97" s="344"/>
      <c r="J97" s="386"/>
      <c r="K97" s="15"/>
      <c r="L97" s="419"/>
      <c r="M97" s="344"/>
      <c r="N97" s="344"/>
      <c r="O97" s="344"/>
      <c r="P97" s="360"/>
      <c r="Q97" s="3"/>
    </row>
    <row r="98" spans="2:17" ht="13.5" customHeight="1" x14ac:dyDescent="0.15">
      <c r="B98" s="173"/>
      <c r="C98" s="362">
        <f t="shared" si="5"/>
        <v>86</v>
      </c>
      <c r="D98" s="47" t="str">
        <f t="shared" si="4"/>
        <v/>
      </c>
      <c r="E98" s="355"/>
      <c r="F98" s="447"/>
      <c r="G98" s="447"/>
      <c r="H98" s="344"/>
      <c r="I98" s="344"/>
      <c r="J98" s="386"/>
      <c r="K98" s="15"/>
      <c r="L98" s="419"/>
      <c r="M98" s="344"/>
      <c r="N98" s="344"/>
      <c r="O98" s="344"/>
      <c r="P98" s="360"/>
      <c r="Q98" s="3"/>
    </row>
    <row r="99" spans="2:17" ht="13.5" customHeight="1" x14ac:dyDescent="0.15">
      <c r="B99" s="173"/>
      <c r="C99" s="362">
        <f t="shared" si="5"/>
        <v>87</v>
      </c>
      <c r="D99" s="47" t="str">
        <f t="shared" si="4"/>
        <v/>
      </c>
      <c r="E99" s="355"/>
      <c r="F99" s="447"/>
      <c r="G99" s="447"/>
      <c r="H99" s="344"/>
      <c r="I99" s="344"/>
      <c r="J99" s="386"/>
      <c r="K99" s="15"/>
      <c r="L99" s="419"/>
      <c r="M99" s="344"/>
      <c r="N99" s="344"/>
      <c r="O99" s="344"/>
      <c r="P99" s="360"/>
      <c r="Q99" s="3"/>
    </row>
    <row r="100" spans="2:17" ht="13.5" customHeight="1" x14ac:dyDescent="0.15">
      <c r="B100" s="173"/>
      <c r="C100" s="362">
        <f t="shared" si="5"/>
        <v>88</v>
      </c>
      <c r="D100" s="47" t="str">
        <f t="shared" si="4"/>
        <v/>
      </c>
      <c r="E100" s="355"/>
      <c r="F100" s="447"/>
      <c r="G100" s="447"/>
      <c r="H100" s="344"/>
      <c r="I100" s="344"/>
      <c r="J100" s="386"/>
      <c r="K100" s="15"/>
      <c r="L100" s="419"/>
      <c r="M100" s="344"/>
      <c r="N100" s="344"/>
      <c r="O100" s="344"/>
      <c r="P100" s="360"/>
      <c r="Q100" s="3"/>
    </row>
    <row r="101" spans="2:17" ht="13.5" customHeight="1" x14ac:dyDescent="0.15">
      <c r="B101" s="173"/>
      <c r="C101" s="362">
        <f t="shared" si="5"/>
        <v>89</v>
      </c>
      <c r="D101" s="47" t="str">
        <f t="shared" si="4"/>
        <v/>
      </c>
      <c r="E101" s="355"/>
      <c r="F101" s="447"/>
      <c r="G101" s="447"/>
      <c r="H101" s="344"/>
      <c r="I101" s="344"/>
      <c r="J101" s="386"/>
      <c r="K101" s="15"/>
      <c r="L101" s="419"/>
      <c r="M101" s="344"/>
      <c r="N101" s="344"/>
      <c r="O101" s="344"/>
      <c r="P101" s="360"/>
      <c r="Q101" s="3"/>
    </row>
    <row r="102" spans="2:17" ht="13.5" customHeight="1" x14ac:dyDescent="0.15">
      <c r="B102" s="173"/>
      <c r="C102" s="362">
        <f t="shared" si="5"/>
        <v>90</v>
      </c>
      <c r="D102" s="47" t="str">
        <f t="shared" si="4"/>
        <v/>
      </c>
      <c r="E102" s="355"/>
      <c r="F102" s="447"/>
      <c r="G102" s="447"/>
      <c r="H102" s="344"/>
      <c r="I102" s="344"/>
      <c r="J102" s="386"/>
      <c r="K102" s="15"/>
      <c r="L102" s="419"/>
      <c r="M102" s="344"/>
      <c r="N102" s="344"/>
      <c r="O102" s="344"/>
      <c r="P102" s="360"/>
      <c r="Q102" s="3"/>
    </row>
    <row r="103" spans="2:17" ht="12.75" customHeight="1" x14ac:dyDescent="0.15">
      <c r="C103" s="365"/>
      <c r="D103" s="365"/>
      <c r="E103" s="21"/>
      <c r="F103" s="365"/>
      <c r="G103" s="365"/>
      <c r="H103" s="366"/>
      <c r="I103" s="366"/>
      <c r="J103" s="397"/>
      <c r="K103" s="368"/>
      <c r="L103" s="366"/>
      <c r="M103" s="366"/>
      <c r="N103" s="366"/>
      <c r="O103" s="366"/>
      <c r="P103" s="3"/>
      <c r="Q103" s="3"/>
    </row>
  </sheetData>
  <sheetProtection password="DE0B" sheet="1" selectLockedCells="1"/>
  <mergeCells count="17">
    <mergeCell ref="L5:O5"/>
    <mergeCell ref="L6:L7"/>
    <mergeCell ref="H5:I5"/>
    <mergeCell ref="H6:H7"/>
    <mergeCell ref="I6:I7"/>
    <mergeCell ref="K5:K7"/>
    <mergeCell ref="J5:J7"/>
    <mergeCell ref="M6:M7"/>
    <mergeCell ref="N6:N7"/>
    <mergeCell ref="O6:O7"/>
    <mergeCell ref="E5:E7"/>
    <mergeCell ref="F5:F7"/>
    <mergeCell ref="G5:G7"/>
    <mergeCell ref="D5:D7"/>
    <mergeCell ref="C10:F12"/>
    <mergeCell ref="C9:G9"/>
    <mergeCell ref="C5:C7"/>
  </mergeCells>
  <phoneticPr fontId="3"/>
  <conditionalFormatting sqref="H13:H103">
    <cfRule type="expression" dxfId="26" priority="3" stopIfTrue="1">
      <formula>AND(H13="○",I13="○")</formula>
    </cfRule>
  </conditionalFormatting>
  <conditionalFormatting sqref="I13:I102">
    <cfRule type="expression" dxfId="25" priority="9" stopIfTrue="1">
      <formula>AND(H13="○",I13="○")</formula>
    </cfRule>
  </conditionalFormatting>
  <conditionalFormatting sqref="L13:L103">
    <cfRule type="expression" dxfId="24" priority="8" stopIfTrue="1">
      <formula>AND(D13="○",H13="○",L13="")</formula>
    </cfRule>
    <cfRule type="expression" dxfId="23" priority="16" stopIfTrue="1">
      <formula>AND(H13="",L13="○")</formula>
    </cfRule>
  </conditionalFormatting>
  <conditionalFormatting sqref="M13:M102">
    <cfRule type="expression" dxfId="22" priority="7" stopIfTrue="1">
      <formula>AND(D13="○",M13="")</formula>
    </cfRule>
    <cfRule type="expression" dxfId="21" priority="14" stopIfTrue="1">
      <formula>AND(M13="○",OR(N13="○",O13="○"))</formula>
    </cfRule>
    <cfRule type="expression" dxfId="20" priority="15" stopIfTrue="1">
      <formula>AND($J13="",M13="○")</formula>
    </cfRule>
  </conditionalFormatting>
  <conditionalFormatting sqref="N13:N102">
    <cfRule type="expression" dxfId="19" priority="6" stopIfTrue="1">
      <formula>AND(D13="○",M13="",N13="")</formula>
    </cfRule>
    <cfRule type="expression" dxfId="18" priority="12" stopIfTrue="1">
      <formula>AND(N13="○",OR(M13="○",O13="○"))</formula>
    </cfRule>
    <cfRule type="expression" dxfId="17" priority="13" stopIfTrue="1">
      <formula>AND($J13="",N13="○")</formula>
    </cfRule>
  </conditionalFormatting>
  <conditionalFormatting sqref="O13:O102">
    <cfRule type="expression" dxfId="16" priority="5" stopIfTrue="1">
      <formula>AND(D13="○",M13="",N13="",O13="")</formula>
    </cfRule>
    <cfRule type="expression" dxfId="15" priority="10" stopIfTrue="1">
      <formula>AND(O13="○",OR(M13="○",N13="○"))</formula>
    </cfRule>
    <cfRule type="expression" dxfId="14" priority="11" stopIfTrue="1">
      <formula>AND($J13="",O13="○")</formula>
    </cfRule>
  </conditionalFormatting>
  <dataValidations count="1">
    <dataValidation type="list" allowBlank="1" showInputMessage="1" showErrorMessage="1" sqref="L13:O102 H13:I102" xr:uid="{00000000-0002-0000-0B00-000000000000}">
      <formula1>$R$1:$R$2</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O13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2" width="2.625" customWidth="1"/>
    <col min="3" max="3" width="3.625" style="1" customWidth="1"/>
    <col min="4" max="4" width="4.625" style="1" customWidth="1"/>
    <col min="5" max="5" width="5.125" style="1" customWidth="1"/>
    <col min="6" max="6" width="15.625" style="1" customWidth="1"/>
    <col min="7" max="9" width="9.625" style="1" customWidth="1"/>
    <col min="10" max="10" width="6.625" style="1" customWidth="1"/>
    <col min="11" max="13" width="9.625" style="1" customWidth="1"/>
    <col min="14" max="15" width="2.625" style="1" customWidth="1"/>
    <col min="16" max="249" width="9" style="1" hidden="1" customWidth="1"/>
    <col min="250" max="16384" width="0" style="1" hidden="1"/>
  </cols>
  <sheetData>
    <row r="1" spans="2:36" ht="13.5" hidden="1" customHeight="1" x14ac:dyDescent="0.15">
      <c r="B1" s="19"/>
      <c r="I1" s="460">
        <f>IF($I$10=0,0,I11/$I$10)</f>
        <v>0</v>
      </c>
      <c r="K1" s="460">
        <f>IF($G$10=0,0,K12/$G$10)</f>
        <v>0</v>
      </c>
      <c r="L1" s="460">
        <f>IF($G$10=0,0,L12/$G$10)</f>
        <v>0</v>
      </c>
      <c r="M1" s="460">
        <f>IF($H$10=0,0,M12/$H$10)</f>
        <v>0</v>
      </c>
      <c r="N1" s="347"/>
      <c r="P1" s="1" t="s">
        <v>85</v>
      </c>
      <c r="Q1" s="1" t="s">
        <v>506</v>
      </c>
    </row>
    <row r="2" spans="2:36" x14ac:dyDescent="0.15">
      <c r="Q2" s="1" t="s">
        <v>130</v>
      </c>
      <c r="R2" s="6">
        <f>点検表!$AU$4</f>
        <v>-20</v>
      </c>
    </row>
    <row r="3" spans="2:36" ht="13.5" customHeight="1" x14ac:dyDescent="0.15">
      <c r="C3" s="1" t="s">
        <v>603</v>
      </c>
    </row>
    <row r="4" spans="2:36" x14ac:dyDescent="0.15">
      <c r="P4"/>
      <c r="Q4" s="1">
        <f>COUNTIF($E$13:$E$132,Q5)</f>
        <v>0</v>
      </c>
      <c r="R4" s="1">
        <f>COUNTIF($E$13:$E$132,R5)</f>
        <v>0</v>
      </c>
      <c r="S4" s="1">
        <f t="shared" ref="S4:AJ4" si="0">COUNTIF($E$13:$E$132,S5)</f>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row>
    <row r="5" spans="2:36" ht="15" customHeight="1" x14ac:dyDescent="0.15">
      <c r="B5" s="173"/>
      <c r="C5" s="803" t="s">
        <v>510</v>
      </c>
      <c r="D5" s="827" t="s">
        <v>704</v>
      </c>
      <c r="E5" s="827" t="s">
        <v>511</v>
      </c>
      <c r="F5" s="896" t="s">
        <v>604</v>
      </c>
      <c r="G5" s="852" t="s">
        <v>68</v>
      </c>
      <c r="H5" s="907"/>
      <c r="I5" s="827" t="s">
        <v>605</v>
      </c>
      <c r="J5" s="896" t="s">
        <v>451</v>
      </c>
      <c r="K5" s="873" t="s">
        <v>606</v>
      </c>
      <c r="L5" s="873"/>
      <c r="M5" s="172" t="s">
        <v>607</v>
      </c>
      <c r="N5" s="35"/>
      <c r="O5" s="35"/>
      <c r="P5" s="6" t="str">
        <f ca="1">IF($I$10=0,"",OFFSET(Q5,0,MATCH(MAX(Q6:AJ6),Q6:AJ6,0)-1,1,1))</f>
        <v/>
      </c>
      <c r="Q5" s="1">
        <f>MIN($E$13:$E$132)</f>
        <v>0</v>
      </c>
      <c r="R5" s="1">
        <f>IF(ISERROR(SMALL($E$13:$E$132,SUM($Q4:Q4)+1)),0,SMALL($E$13:$E$132,SUM($Q4:Q4)+1))</f>
        <v>0</v>
      </c>
      <c r="S5" s="1">
        <f>IF(ISERROR(SMALL($E$13:$E$132,SUM($Q4:R4)+1)),0,SMALL($E$13:$E$132,SUM($Q4:R4)+1))</f>
        <v>0</v>
      </c>
      <c r="T5" s="1">
        <f>IF(ISERROR(SMALL($E$13:$E$132,SUM($Q4:S4)+1)),0,SMALL($E$13:$E$132,SUM($Q4:S4)+1))</f>
        <v>0</v>
      </c>
      <c r="U5" s="1">
        <f>IF(ISERROR(SMALL($E$13:$E$132,SUM($Q4:T4)+1)),0,SMALL($E$13:$E$132,SUM($Q4:T4)+1))</f>
        <v>0</v>
      </c>
      <c r="V5" s="1">
        <f>IF(ISERROR(SMALL($E$13:$E$132,SUM($Q4:U4)+1)),0,SMALL($E$13:$E$132,SUM($Q4:U4)+1))</f>
        <v>0</v>
      </c>
      <c r="W5" s="1">
        <f>IF(ISERROR(SMALL($E$13:$E$132,SUM($Q4:V4)+1)),0,SMALL($E$13:$E$132,SUM($Q4:V4)+1))</f>
        <v>0</v>
      </c>
      <c r="X5" s="1">
        <f>IF(ISERROR(SMALL($E$13:$E$132,SUM($Q4:W4)+1)),0,SMALL($E$13:$E$132,SUM($Q4:W4)+1))</f>
        <v>0</v>
      </c>
      <c r="Y5" s="1">
        <f>IF(ISERROR(SMALL($E$13:$E$132,SUM($Q4:X4)+1)),0,SMALL($E$13:$E$132,SUM($Q4:X4)+1))</f>
        <v>0</v>
      </c>
      <c r="Z5" s="1">
        <f>IF(ISERROR(SMALL($E$13:$E$132,SUM($Q4:Y4)+1)),0,SMALL($E$13:$E$132,SUM($Q4:Y4)+1))</f>
        <v>0</v>
      </c>
      <c r="AA5" s="1">
        <f>IF(ISERROR(SMALL($E$13:$E$132,SUM($Q4:Z4)+1)),0,SMALL($E$13:$E$132,SUM($Q4:Z4)+1))</f>
        <v>0</v>
      </c>
      <c r="AB5" s="1">
        <f>IF(ISERROR(SMALL($E$13:$E$132,SUM($Q4:AA4)+1)),0,SMALL($E$13:$E$132,SUM($Q4:AA4)+1))</f>
        <v>0</v>
      </c>
      <c r="AC5" s="1">
        <f>IF(ISERROR(SMALL($E$13:$E$132,SUM($Q4:AB4)+1)),0,SMALL($E$13:$E$132,SUM($Q4:AB4)+1))</f>
        <v>0</v>
      </c>
      <c r="AD5" s="1">
        <f>IF(ISERROR(SMALL($E$13:$E$132,SUM($Q4:AC4)+1)),0,SMALL($E$13:$E$132,SUM($Q4:AC4)+1))</f>
        <v>0</v>
      </c>
      <c r="AE5" s="1">
        <f>IF(ISERROR(SMALL($E$13:$E$132,SUM($Q4:AD4)+1)),0,SMALL($E$13:$E$132,SUM($Q4:AD4)+1))</f>
        <v>0</v>
      </c>
      <c r="AF5" s="1">
        <f>IF(ISERROR(SMALL($E$13:$E$132,SUM($Q4:AE4)+1)),0,SMALL($E$13:$E$132,SUM($Q4:AE4)+1))</f>
        <v>0</v>
      </c>
      <c r="AG5" s="1">
        <f>IF(ISERROR(SMALL($E$13:$E$132,SUM($Q4:AF4)+1)),0,SMALL($E$13:$E$132,SUM($Q4:AF4)+1))</f>
        <v>0</v>
      </c>
      <c r="AH5" s="1">
        <f>IF(ISERROR(SMALL($E$13:$E$132,SUM($Q4:AG4)+1)),0,SMALL($E$13:$E$132,SUM($Q4:AG4)+1))</f>
        <v>0</v>
      </c>
      <c r="AI5" s="1">
        <f>IF(ISERROR(SMALL($E$13:$E$132,SUM($Q4:AH4)+1)),0,SMALL($E$13:$E$132,SUM($Q4:AH4)+1))</f>
        <v>0</v>
      </c>
      <c r="AJ5" s="1">
        <f>IF(ISERROR(SMALL($E$13:$E$132,SUM($Q4:AI4)+1)),0,SMALL($E$13:$E$132,SUM($Q4:AI4)+1))</f>
        <v>0</v>
      </c>
    </row>
    <row r="6" spans="2:36" ht="15" customHeight="1" x14ac:dyDescent="0.15">
      <c r="B6" s="173"/>
      <c r="C6" s="890"/>
      <c r="D6" s="897"/>
      <c r="E6" s="897"/>
      <c r="F6" s="897"/>
      <c r="G6" s="827" t="s">
        <v>606</v>
      </c>
      <c r="H6" s="827" t="s">
        <v>607</v>
      </c>
      <c r="I6" s="885"/>
      <c r="J6" s="897"/>
      <c r="K6" s="827" t="s">
        <v>608</v>
      </c>
      <c r="L6" s="827" t="s">
        <v>609</v>
      </c>
      <c r="M6" s="827" t="s">
        <v>610</v>
      </c>
      <c r="N6" s="35"/>
      <c r="O6" s="35"/>
      <c r="Q6" s="1">
        <f t="array" ref="Q6">SUM(IF($E13:$E132=Q5,$I13:$I132*$J13:$J132,0))</f>
        <v>0</v>
      </c>
      <c r="R6" s="1">
        <f t="array" ref="R6">SUM(IF($E13:$E132=R5,$I13:$I132*$J13:$J132,0))</f>
        <v>0</v>
      </c>
      <c r="S6" s="1">
        <f t="array" ref="S6">SUM(IF($E13:$E132=S5,$I13:$I132*$J13:$J132,0))</f>
        <v>0</v>
      </c>
      <c r="T6" s="1">
        <f t="array" ref="T6">SUM(IF($E13:$E132=T5,$I13:$I132*$J13:$J132,0))</f>
        <v>0</v>
      </c>
      <c r="U6" s="1">
        <f t="array" ref="U6">SUM(IF($E13:$E132=U5,$I13:$I132*$J13:$J132,0))</f>
        <v>0</v>
      </c>
      <c r="V6" s="1">
        <f t="array" ref="V6">SUM(IF($E13:$E132=V5,$I13:$I132*$J13:$J132,0))</f>
        <v>0</v>
      </c>
      <c r="W6" s="1">
        <f t="array" ref="W6">SUM(IF($E13:$E132=W5,$I13:$I132*$J13:$J132,0))</f>
        <v>0</v>
      </c>
      <c r="X6" s="1">
        <f t="array" ref="X6">SUM(IF($E13:$E132=X5,$I13:$I132*$J13:$J132,0))</f>
        <v>0</v>
      </c>
      <c r="Y6" s="1">
        <f t="array" ref="Y6">SUM(IF($E13:$E132=Y5,$I13:$I132*$J13:$J132,0))</f>
        <v>0</v>
      </c>
      <c r="Z6" s="1">
        <f t="array" ref="Z6">SUM(IF($E13:$E132=Z5,$I13:$I132*$J13:$J132,0))</f>
        <v>0</v>
      </c>
      <c r="AA6" s="1">
        <f t="array" ref="AA6">SUM(IF($E13:$E132=AA5,$I13:$I132*$J13:$J132,0))</f>
        <v>0</v>
      </c>
      <c r="AB6" s="1">
        <f t="array" ref="AB6">SUM(IF($E13:$E132=AB5,$I13:$I132*$J13:$J132,0))</f>
        <v>0</v>
      </c>
      <c r="AC6" s="1">
        <f t="array" ref="AC6">SUM(IF($E13:$E132=AC5,$I13:$I132*$J13:$J132,0))</f>
        <v>0</v>
      </c>
      <c r="AD6" s="1">
        <f t="array" ref="AD6">SUM(IF($E13:$E132=AD5,$I13:$I132*$J13:$J132,0))</f>
        <v>0</v>
      </c>
      <c r="AE6" s="1">
        <f t="array" ref="AE6">SUM(IF($E13:$E132=AE5,$I13:$I132*$J13:$J132,0))</f>
        <v>0</v>
      </c>
      <c r="AF6" s="1">
        <f t="array" ref="AF6">SUM(IF($E13:$E132=AF5,$I13:$I132*$J13:$J132,0))</f>
        <v>0</v>
      </c>
      <c r="AG6" s="1">
        <f t="array" ref="AG6">SUM(IF($E13:$E132=AG5,$I13:$I132*$J13:$J132,0))</f>
        <v>0</v>
      </c>
      <c r="AH6" s="1">
        <f t="array" ref="AH6">SUM(IF($E13:$E132=AH5,$I13:$I132*$J13:$J132,0))</f>
        <v>0</v>
      </c>
      <c r="AI6" s="1">
        <f t="array" ref="AI6">SUM(IF($E13:$E132=AI5,$I13:$I132*$J13:$J132,0))</f>
        <v>0</v>
      </c>
      <c r="AJ6" s="1">
        <f t="array" ref="AJ6">SUM(IF($E13:$E132=AJ5,$I13:$I132*$J13:$J132,0))</f>
        <v>0</v>
      </c>
    </row>
    <row r="7" spans="2:36" ht="48" customHeight="1" x14ac:dyDescent="0.15">
      <c r="B7" s="173"/>
      <c r="C7" s="890"/>
      <c r="D7" s="898"/>
      <c r="E7" s="898"/>
      <c r="F7" s="898"/>
      <c r="G7" s="851"/>
      <c r="H7" s="851"/>
      <c r="I7" s="851"/>
      <c r="J7" s="898"/>
      <c r="K7" s="851"/>
      <c r="L7" s="851"/>
      <c r="M7" s="851"/>
      <c r="N7" s="35"/>
      <c r="O7" s="35"/>
    </row>
    <row r="8" spans="2:36" ht="2.1" customHeight="1" x14ac:dyDescent="0.15">
      <c r="B8" s="173"/>
      <c r="C8" s="327"/>
      <c r="D8" s="327"/>
      <c r="E8" s="327"/>
      <c r="F8" s="327"/>
      <c r="G8" s="327"/>
      <c r="H8" s="13"/>
      <c r="I8" s="327"/>
      <c r="J8" s="327"/>
      <c r="K8" s="13"/>
      <c r="L8" s="13"/>
      <c r="M8" s="13"/>
      <c r="N8" s="35"/>
      <c r="O8" s="35"/>
    </row>
    <row r="9" spans="2:36" ht="15" customHeight="1" x14ac:dyDescent="0.15">
      <c r="B9" s="173"/>
      <c r="C9" s="893" t="s">
        <v>524</v>
      </c>
      <c r="D9" s="894"/>
      <c r="E9" s="894"/>
      <c r="F9" s="895"/>
      <c r="G9" s="327" t="s">
        <v>454</v>
      </c>
      <c r="H9" s="327" t="s">
        <v>454</v>
      </c>
      <c r="I9" s="327" t="s">
        <v>454</v>
      </c>
      <c r="J9" s="327" t="s">
        <v>454</v>
      </c>
      <c r="K9" s="429" t="str">
        <f>IF($G$10=0,"        －",K$10/$G$10)</f>
        <v xml:space="preserve">        －</v>
      </c>
      <c r="L9" s="429" t="str">
        <f>IF($G$10=0,"        －",L$10/$G$10)</f>
        <v xml:space="preserve">        －</v>
      </c>
      <c r="M9" s="429" t="str">
        <f>IF($H$10=0,"        －",M$10/$H$10)</f>
        <v xml:space="preserve">        －</v>
      </c>
      <c r="N9" s="349"/>
      <c r="O9" s="349"/>
    </row>
    <row r="10" spans="2:36" ht="15" customHeight="1" x14ac:dyDescent="0.15">
      <c r="B10" s="173"/>
      <c r="C10" s="803" t="s">
        <v>526</v>
      </c>
      <c r="D10" s="804"/>
      <c r="E10" s="805"/>
      <c r="F10" s="327" t="s">
        <v>343</v>
      </c>
      <c r="G10" s="352">
        <f t="array" ref="G10">SUM(IF(G13:G132="○",$I13:$I132*$J13:$J132,0))</f>
        <v>0</v>
      </c>
      <c r="H10" s="352">
        <f t="array" ref="H10">SUM(IF(H13:H132="○",$I13:$I132*$J13:$J132,0))</f>
        <v>0</v>
      </c>
      <c r="I10" s="352">
        <f>SUMPRODUCT(I13:I132,J13:J132)</f>
        <v>0</v>
      </c>
      <c r="J10" s="413">
        <f>SUM(J13:J132)</f>
        <v>0</v>
      </c>
      <c r="K10" s="352">
        <f t="array" ref="K10">SUM(IF(K13:K132="○",$I13:$I132*$J13:$J132,0))</f>
        <v>0</v>
      </c>
      <c r="L10" s="352">
        <f t="array" ref="L10">SUM(IF(L13:L132="○",$I13:$I132*$J13:$J132,0))</f>
        <v>0</v>
      </c>
      <c r="M10" s="352">
        <f t="array" ref="M10">SUM(IF(M13:M132="○",$I13:$I132*$J13:$J132,0))</f>
        <v>0</v>
      </c>
      <c r="N10" s="400"/>
      <c r="O10" s="400"/>
    </row>
    <row r="11" spans="2:36" ht="15" customHeight="1" x14ac:dyDescent="0.15">
      <c r="B11" s="173"/>
      <c r="C11" s="890"/>
      <c r="D11" s="891"/>
      <c r="E11" s="892"/>
      <c r="F11" s="13" t="s">
        <v>707</v>
      </c>
      <c r="G11" s="352">
        <f t="array" ref="G11">SUM(IF(($D13:$D132="○")*(G13:G132="○"),$I13:$I132*$J13:$J132,0))</f>
        <v>0</v>
      </c>
      <c r="H11" s="352">
        <f t="array" ref="H11">SUM(IF(($D13:$D132="○")*(H13:H132="○"),$I13:$I132*$J13:$J132,0))</f>
        <v>0</v>
      </c>
      <c r="I11" s="352">
        <f t="array" ref="I11">SUM(IF($D13:$D132="○",$I13:$I132*$J13:$J132,0))</f>
        <v>0</v>
      </c>
      <c r="J11" s="413">
        <f>SUMIF($D13:$D132,"○",J13:J132)</f>
        <v>0</v>
      </c>
      <c r="K11" s="327" t="s">
        <v>454</v>
      </c>
      <c r="L11" s="327" t="s">
        <v>454</v>
      </c>
      <c r="M11" s="327" t="s">
        <v>454</v>
      </c>
      <c r="N11" s="349"/>
      <c r="O11" s="349"/>
    </row>
    <row r="12" spans="2:36" ht="15" customHeight="1" x14ac:dyDescent="0.15">
      <c r="B12" s="173"/>
      <c r="C12" s="893"/>
      <c r="D12" s="894"/>
      <c r="E12" s="895"/>
      <c r="F12" s="13" t="s">
        <v>710</v>
      </c>
      <c r="G12" s="327" t="s">
        <v>454</v>
      </c>
      <c r="H12" s="327" t="s">
        <v>454</v>
      </c>
      <c r="I12" s="327" t="s">
        <v>454</v>
      </c>
      <c r="J12" s="327" t="s">
        <v>454</v>
      </c>
      <c r="K12" s="352">
        <f t="array" ref="K12">SUM(IF(($D13:$D132="○")*($G13:$G132="○")*(K13:K132=""),$I13:$I132*$J13:$J132,0))</f>
        <v>0</v>
      </c>
      <c r="L12" s="352">
        <f t="array" ref="L12">SUM(IF(($D13:$D132="○")*($G13:$G132="○")*(L13:L132=""),$I13:$I132*$J13:$J132,0))</f>
        <v>0</v>
      </c>
      <c r="M12" s="352">
        <f t="array" ref="M12">SUM(IF(($D13:$D132="○")*($H13:$H132="○")*(M13:M132=""),$I13:$I132*$J13:$J132,0))</f>
        <v>0</v>
      </c>
      <c r="N12" s="349"/>
      <c r="O12" s="349"/>
    </row>
    <row r="13" spans="2:36" ht="13.5" customHeight="1" x14ac:dyDescent="0.15">
      <c r="B13" s="173"/>
      <c r="C13" s="354">
        <v>1</v>
      </c>
      <c r="D13" s="47" t="str">
        <f t="shared" ref="D13:D44" si="1">IF(E13="","",IF(E13&lt;=$R$2,"○",""))</f>
        <v/>
      </c>
      <c r="E13" s="393"/>
      <c r="F13" s="446"/>
      <c r="G13" s="357"/>
      <c r="H13" s="356"/>
      <c r="I13" s="420"/>
      <c r="J13" s="425"/>
      <c r="K13" s="375"/>
      <c r="L13" s="375"/>
      <c r="M13" s="356"/>
      <c r="N13" s="360"/>
      <c r="O13" s="3"/>
      <c r="P13" s="368"/>
    </row>
    <row r="14" spans="2:36" ht="13.5" customHeight="1" x14ac:dyDescent="0.15">
      <c r="B14" s="173"/>
      <c r="C14" s="362">
        <f>C13+1</f>
        <v>2</v>
      </c>
      <c r="D14" s="47" t="str">
        <f t="shared" si="1"/>
        <v/>
      </c>
      <c r="E14" s="355"/>
      <c r="F14" s="447"/>
      <c r="G14" s="363"/>
      <c r="H14" s="344"/>
      <c r="I14" s="421"/>
      <c r="J14" s="15"/>
      <c r="K14" s="378"/>
      <c r="L14" s="378"/>
      <c r="M14" s="344"/>
      <c r="N14" s="360"/>
      <c r="O14" s="3"/>
      <c r="P14" s="82"/>
    </row>
    <row r="15" spans="2:36" ht="13.5" customHeight="1" x14ac:dyDescent="0.15">
      <c r="B15" s="173"/>
      <c r="C15" s="362">
        <f>C14+1</f>
        <v>3</v>
      </c>
      <c r="D15" s="47" t="str">
        <f t="shared" si="1"/>
        <v/>
      </c>
      <c r="E15" s="355"/>
      <c r="F15" s="447"/>
      <c r="G15" s="363"/>
      <c r="H15" s="344"/>
      <c r="I15" s="421"/>
      <c r="J15" s="15"/>
      <c r="K15" s="378"/>
      <c r="L15" s="378"/>
      <c r="M15" s="344"/>
      <c r="N15" s="360"/>
      <c r="O15" s="3"/>
      <c r="P15" s="82"/>
    </row>
    <row r="16" spans="2:36" ht="13.5" customHeight="1" x14ac:dyDescent="0.15">
      <c r="B16" s="173"/>
      <c r="C16" s="362">
        <f t="shared" ref="C16:C42" si="2">C15+1</f>
        <v>4</v>
      </c>
      <c r="D16" s="47" t="str">
        <f t="shared" si="1"/>
        <v/>
      </c>
      <c r="E16" s="355"/>
      <c r="F16" s="447"/>
      <c r="G16" s="363"/>
      <c r="H16" s="344"/>
      <c r="I16" s="421"/>
      <c r="J16" s="15"/>
      <c r="K16" s="378"/>
      <c r="L16" s="378"/>
      <c r="M16" s="344"/>
      <c r="N16" s="360"/>
      <c r="O16" s="3"/>
      <c r="P16" s="82"/>
    </row>
    <row r="17" spans="2:17" ht="13.5" customHeight="1" x14ac:dyDescent="0.15">
      <c r="B17" s="173"/>
      <c r="C17" s="362">
        <f t="shared" si="2"/>
        <v>5</v>
      </c>
      <c r="D17" s="47" t="str">
        <f t="shared" si="1"/>
        <v/>
      </c>
      <c r="E17" s="355"/>
      <c r="F17" s="447"/>
      <c r="G17" s="363"/>
      <c r="H17" s="344"/>
      <c r="I17" s="421"/>
      <c r="J17" s="15"/>
      <c r="K17" s="378"/>
      <c r="L17" s="378"/>
      <c r="M17" s="344"/>
      <c r="N17" s="360"/>
      <c r="O17" s="3"/>
      <c r="P17" s="82"/>
    </row>
    <row r="18" spans="2:17" ht="13.5" customHeight="1" x14ac:dyDescent="0.15">
      <c r="B18" s="173"/>
      <c r="C18" s="362">
        <f t="shared" si="2"/>
        <v>6</v>
      </c>
      <c r="D18" s="47" t="str">
        <f t="shared" si="1"/>
        <v/>
      </c>
      <c r="E18" s="355"/>
      <c r="F18" s="447"/>
      <c r="G18" s="363"/>
      <c r="H18" s="344"/>
      <c r="I18" s="421"/>
      <c r="J18" s="15"/>
      <c r="K18" s="378"/>
      <c r="L18" s="378"/>
      <c r="M18" s="344"/>
      <c r="N18" s="360"/>
      <c r="O18" s="3"/>
      <c r="P18" s="82"/>
    </row>
    <row r="19" spans="2:17" ht="13.5" customHeight="1" x14ac:dyDescent="0.15">
      <c r="B19" s="173"/>
      <c r="C19" s="362">
        <f t="shared" si="2"/>
        <v>7</v>
      </c>
      <c r="D19" s="47" t="str">
        <f t="shared" si="1"/>
        <v/>
      </c>
      <c r="E19" s="355"/>
      <c r="F19" s="447"/>
      <c r="G19" s="363"/>
      <c r="H19" s="344"/>
      <c r="I19" s="421"/>
      <c r="J19" s="15"/>
      <c r="K19" s="378"/>
      <c r="L19" s="378"/>
      <c r="M19" s="344"/>
      <c r="N19" s="360"/>
      <c r="O19" s="3"/>
      <c r="P19" s="82"/>
    </row>
    <row r="20" spans="2:17" ht="13.5" customHeight="1" x14ac:dyDescent="0.15">
      <c r="B20" s="173"/>
      <c r="C20" s="362">
        <f t="shared" si="2"/>
        <v>8</v>
      </c>
      <c r="D20" s="47" t="str">
        <f t="shared" si="1"/>
        <v/>
      </c>
      <c r="E20" s="355"/>
      <c r="F20" s="447"/>
      <c r="G20" s="363"/>
      <c r="H20" s="344"/>
      <c r="I20" s="421"/>
      <c r="J20" s="15"/>
      <c r="K20" s="378"/>
      <c r="L20" s="378"/>
      <c r="M20" s="344"/>
      <c r="N20" s="360"/>
      <c r="O20" s="3"/>
      <c r="P20" s="82"/>
      <c r="Q20" s="39"/>
    </row>
    <row r="21" spans="2:17" ht="13.5" customHeight="1" x14ac:dyDescent="0.15">
      <c r="B21" s="173"/>
      <c r="C21" s="362">
        <f t="shared" si="2"/>
        <v>9</v>
      </c>
      <c r="D21" s="47" t="str">
        <f t="shared" si="1"/>
        <v/>
      </c>
      <c r="E21" s="355"/>
      <c r="F21" s="447"/>
      <c r="G21" s="363"/>
      <c r="H21" s="344"/>
      <c r="I21" s="421"/>
      <c r="J21" s="15"/>
      <c r="K21" s="378"/>
      <c r="L21" s="378"/>
      <c r="M21" s="344"/>
      <c r="N21" s="360"/>
      <c r="O21" s="3"/>
      <c r="P21" s="82"/>
      <c r="Q21" s="39"/>
    </row>
    <row r="22" spans="2:17" ht="13.5" customHeight="1" x14ac:dyDescent="0.15">
      <c r="B22" s="173"/>
      <c r="C22" s="362">
        <f t="shared" si="2"/>
        <v>10</v>
      </c>
      <c r="D22" s="47" t="str">
        <f t="shared" si="1"/>
        <v/>
      </c>
      <c r="E22" s="355"/>
      <c r="F22" s="447"/>
      <c r="G22" s="363"/>
      <c r="H22" s="344"/>
      <c r="I22" s="421"/>
      <c r="J22" s="15"/>
      <c r="K22" s="378"/>
      <c r="L22" s="378"/>
      <c r="M22" s="344"/>
      <c r="N22" s="360"/>
      <c r="O22" s="3"/>
      <c r="P22" s="82"/>
    </row>
    <row r="23" spans="2:17" ht="13.5" customHeight="1" x14ac:dyDescent="0.15">
      <c r="B23" s="173"/>
      <c r="C23" s="362">
        <f t="shared" si="2"/>
        <v>11</v>
      </c>
      <c r="D23" s="47" t="str">
        <f t="shared" si="1"/>
        <v/>
      </c>
      <c r="E23" s="355"/>
      <c r="F23" s="447"/>
      <c r="G23" s="363"/>
      <c r="H23" s="344"/>
      <c r="I23" s="421"/>
      <c r="J23" s="15"/>
      <c r="K23" s="378"/>
      <c r="L23" s="378"/>
      <c r="M23" s="344"/>
      <c r="N23" s="360"/>
      <c r="O23" s="3"/>
      <c r="P23" s="82"/>
    </row>
    <row r="24" spans="2:17" ht="13.5" customHeight="1" x14ac:dyDescent="0.15">
      <c r="B24" s="173"/>
      <c r="C24" s="362">
        <f t="shared" si="2"/>
        <v>12</v>
      </c>
      <c r="D24" s="47" t="str">
        <f t="shared" si="1"/>
        <v/>
      </c>
      <c r="E24" s="355"/>
      <c r="F24" s="447"/>
      <c r="G24" s="363"/>
      <c r="H24" s="344"/>
      <c r="I24" s="421"/>
      <c r="J24" s="15"/>
      <c r="K24" s="378"/>
      <c r="L24" s="378"/>
      <c r="M24" s="344"/>
      <c r="N24" s="360"/>
      <c r="O24" s="3"/>
      <c r="P24" s="82"/>
    </row>
    <row r="25" spans="2:17" ht="13.5" customHeight="1" x14ac:dyDescent="0.15">
      <c r="B25" s="173"/>
      <c r="C25" s="362">
        <f t="shared" si="2"/>
        <v>13</v>
      </c>
      <c r="D25" s="47" t="str">
        <f t="shared" si="1"/>
        <v/>
      </c>
      <c r="E25" s="355"/>
      <c r="F25" s="447"/>
      <c r="G25" s="363"/>
      <c r="H25" s="344"/>
      <c r="I25" s="421"/>
      <c r="J25" s="15"/>
      <c r="K25" s="378"/>
      <c r="L25" s="378"/>
      <c r="M25" s="344"/>
      <c r="N25" s="360"/>
      <c r="O25" s="3"/>
      <c r="P25" s="82"/>
    </row>
    <row r="26" spans="2:17" ht="13.5" customHeight="1" x14ac:dyDescent="0.15">
      <c r="B26" s="173"/>
      <c r="C26" s="362">
        <f t="shared" si="2"/>
        <v>14</v>
      </c>
      <c r="D26" s="47" t="str">
        <f t="shared" si="1"/>
        <v/>
      </c>
      <c r="E26" s="355"/>
      <c r="F26" s="447"/>
      <c r="G26" s="363"/>
      <c r="H26" s="344"/>
      <c r="I26" s="421"/>
      <c r="J26" s="15"/>
      <c r="K26" s="378"/>
      <c r="L26" s="378"/>
      <c r="M26" s="344"/>
      <c r="N26" s="360"/>
      <c r="O26" s="3"/>
      <c r="P26" s="82"/>
    </row>
    <row r="27" spans="2:17" ht="13.5" customHeight="1" x14ac:dyDescent="0.15">
      <c r="B27" s="173"/>
      <c r="C27" s="362">
        <f t="shared" si="2"/>
        <v>15</v>
      </c>
      <c r="D27" s="47" t="str">
        <f t="shared" si="1"/>
        <v/>
      </c>
      <c r="E27" s="355"/>
      <c r="F27" s="447"/>
      <c r="G27" s="363"/>
      <c r="H27" s="344"/>
      <c r="I27" s="421"/>
      <c r="J27" s="15"/>
      <c r="K27" s="378"/>
      <c r="L27" s="378"/>
      <c r="M27" s="344"/>
      <c r="N27" s="360"/>
      <c r="O27" s="3"/>
      <c r="P27" s="82"/>
    </row>
    <row r="28" spans="2:17" ht="13.5" customHeight="1" x14ac:dyDescent="0.15">
      <c r="B28" s="173"/>
      <c r="C28" s="362">
        <f t="shared" si="2"/>
        <v>16</v>
      </c>
      <c r="D28" s="47" t="str">
        <f t="shared" si="1"/>
        <v/>
      </c>
      <c r="E28" s="355"/>
      <c r="F28" s="447"/>
      <c r="G28" s="363"/>
      <c r="H28" s="344"/>
      <c r="I28" s="421"/>
      <c r="J28" s="15"/>
      <c r="K28" s="378"/>
      <c r="L28" s="378"/>
      <c r="M28" s="344"/>
      <c r="N28" s="360"/>
      <c r="O28" s="3"/>
      <c r="P28" s="82"/>
    </row>
    <row r="29" spans="2:17" ht="13.5" customHeight="1" x14ac:dyDescent="0.15">
      <c r="B29" s="173"/>
      <c r="C29" s="362">
        <f t="shared" si="2"/>
        <v>17</v>
      </c>
      <c r="D29" s="47" t="str">
        <f t="shared" si="1"/>
        <v/>
      </c>
      <c r="E29" s="355"/>
      <c r="F29" s="447"/>
      <c r="G29" s="363"/>
      <c r="H29" s="344"/>
      <c r="I29" s="421"/>
      <c r="J29" s="15"/>
      <c r="K29" s="378"/>
      <c r="L29" s="378"/>
      <c r="M29" s="344"/>
      <c r="N29" s="360"/>
      <c r="O29" s="3"/>
      <c r="P29" s="82"/>
    </row>
    <row r="30" spans="2:17" ht="13.5" customHeight="1" x14ac:dyDescent="0.15">
      <c r="B30" s="173"/>
      <c r="C30" s="362">
        <f t="shared" si="2"/>
        <v>18</v>
      </c>
      <c r="D30" s="47" t="str">
        <f t="shared" si="1"/>
        <v/>
      </c>
      <c r="E30" s="355"/>
      <c r="F30" s="447"/>
      <c r="G30" s="363"/>
      <c r="H30" s="344"/>
      <c r="I30" s="421"/>
      <c r="J30" s="15"/>
      <c r="K30" s="378"/>
      <c r="L30" s="378"/>
      <c r="M30" s="344"/>
      <c r="N30" s="360"/>
      <c r="O30" s="3"/>
      <c r="P30" s="82"/>
    </row>
    <row r="31" spans="2:17" ht="13.5" customHeight="1" x14ac:dyDescent="0.15">
      <c r="B31" s="173"/>
      <c r="C31" s="362">
        <f t="shared" si="2"/>
        <v>19</v>
      </c>
      <c r="D31" s="47" t="str">
        <f t="shared" si="1"/>
        <v/>
      </c>
      <c r="E31" s="355"/>
      <c r="F31" s="447"/>
      <c r="G31" s="363"/>
      <c r="H31" s="344"/>
      <c r="I31" s="421"/>
      <c r="J31" s="15"/>
      <c r="K31" s="378"/>
      <c r="L31" s="378"/>
      <c r="M31" s="344"/>
      <c r="N31" s="360"/>
      <c r="O31" s="3"/>
      <c r="P31" s="82"/>
    </row>
    <row r="32" spans="2:17" ht="13.5" customHeight="1" x14ac:dyDescent="0.15">
      <c r="B32" s="173"/>
      <c r="C32" s="362">
        <f t="shared" si="2"/>
        <v>20</v>
      </c>
      <c r="D32" s="47" t="str">
        <f t="shared" si="1"/>
        <v/>
      </c>
      <c r="E32" s="355"/>
      <c r="F32" s="447"/>
      <c r="G32" s="363"/>
      <c r="H32" s="344"/>
      <c r="I32" s="421"/>
      <c r="J32" s="15"/>
      <c r="K32" s="378"/>
      <c r="L32" s="378"/>
      <c r="M32" s="344"/>
      <c r="N32" s="360"/>
      <c r="O32" s="3"/>
      <c r="P32" s="82"/>
    </row>
    <row r="33" spans="2:16" ht="13.5" customHeight="1" x14ac:dyDescent="0.15">
      <c r="B33" s="173"/>
      <c r="C33" s="362">
        <f t="shared" si="2"/>
        <v>21</v>
      </c>
      <c r="D33" s="47" t="str">
        <f t="shared" si="1"/>
        <v/>
      </c>
      <c r="E33" s="355"/>
      <c r="F33" s="447"/>
      <c r="G33" s="363"/>
      <c r="H33" s="344"/>
      <c r="I33" s="421"/>
      <c r="J33" s="15"/>
      <c r="K33" s="378"/>
      <c r="L33" s="378"/>
      <c r="M33" s="344"/>
      <c r="N33" s="360"/>
      <c r="O33" s="3"/>
      <c r="P33" s="82"/>
    </row>
    <row r="34" spans="2:16" ht="13.5" customHeight="1" x14ac:dyDescent="0.15">
      <c r="B34" s="173"/>
      <c r="C34" s="362">
        <f t="shared" si="2"/>
        <v>22</v>
      </c>
      <c r="D34" s="47" t="str">
        <f t="shared" si="1"/>
        <v/>
      </c>
      <c r="E34" s="355"/>
      <c r="F34" s="447"/>
      <c r="G34" s="363"/>
      <c r="H34" s="344"/>
      <c r="I34" s="421"/>
      <c r="J34" s="15"/>
      <c r="K34" s="378"/>
      <c r="L34" s="378"/>
      <c r="M34" s="344"/>
      <c r="N34" s="360"/>
      <c r="O34" s="3"/>
      <c r="P34" s="82"/>
    </row>
    <row r="35" spans="2:16" ht="13.5" customHeight="1" x14ac:dyDescent="0.15">
      <c r="B35" s="173"/>
      <c r="C35" s="362">
        <f t="shared" si="2"/>
        <v>23</v>
      </c>
      <c r="D35" s="47" t="str">
        <f t="shared" si="1"/>
        <v/>
      </c>
      <c r="E35" s="355"/>
      <c r="F35" s="447"/>
      <c r="G35" s="363"/>
      <c r="H35" s="344"/>
      <c r="I35" s="421"/>
      <c r="J35" s="15"/>
      <c r="K35" s="378"/>
      <c r="L35" s="378"/>
      <c r="M35" s="344"/>
      <c r="N35" s="360"/>
      <c r="O35" s="3"/>
      <c r="P35" s="82"/>
    </row>
    <row r="36" spans="2:16" ht="13.5" customHeight="1" x14ac:dyDescent="0.15">
      <c r="B36" s="173"/>
      <c r="C36" s="362">
        <f t="shared" si="2"/>
        <v>24</v>
      </c>
      <c r="D36" s="47" t="str">
        <f t="shared" si="1"/>
        <v/>
      </c>
      <c r="E36" s="355"/>
      <c r="F36" s="447"/>
      <c r="G36" s="363"/>
      <c r="H36" s="344"/>
      <c r="I36" s="421"/>
      <c r="J36" s="15"/>
      <c r="K36" s="378"/>
      <c r="L36" s="378"/>
      <c r="M36" s="344"/>
      <c r="N36" s="360"/>
      <c r="O36" s="3"/>
      <c r="P36" s="82"/>
    </row>
    <row r="37" spans="2:16" ht="13.5" customHeight="1" x14ac:dyDescent="0.15">
      <c r="B37" s="173"/>
      <c r="C37" s="362">
        <f t="shared" si="2"/>
        <v>25</v>
      </c>
      <c r="D37" s="47" t="str">
        <f t="shared" si="1"/>
        <v/>
      </c>
      <c r="E37" s="355"/>
      <c r="F37" s="447"/>
      <c r="G37" s="363"/>
      <c r="H37" s="344"/>
      <c r="I37" s="421"/>
      <c r="J37" s="15"/>
      <c r="K37" s="378"/>
      <c r="L37" s="378"/>
      <c r="M37" s="344"/>
      <c r="N37" s="360"/>
      <c r="O37" s="3"/>
      <c r="P37" s="82"/>
    </row>
    <row r="38" spans="2:16" ht="13.5" customHeight="1" x14ac:dyDescent="0.15">
      <c r="B38" s="173"/>
      <c r="C38" s="362">
        <f t="shared" si="2"/>
        <v>26</v>
      </c>
      <c r="D38" s="47" t="str">
        <f t="shared" si="1"/>
        <v/>
      </c>
      <c r="E38" s="355"/>
      <c r="F38" s="447"/>
      <c r="G38" s="363"/>
      <c r="H38" s="344"/>
      <c r="I38" s="421"/>
      <c r="J38" s="15"/>
      <c r="K38" s="378"/>
      <c r="L38" s="378"/>
      <c r="M38" s="344"/>
      <c r="N38" s="360"/>
      <c r="O38" s="3"/>
      <c r="P38" s="82"/>
    </row>
    <row r="39" spans="2:16" ht="13.5" customHeight="1" x14ac:dyDescent="0.15">
      <c r="B39" s="173"/>
      <c r="C39" s="362">
        <f t="shared" si="2"/>
        <v>27</v>
      </c>
      <c r="D39" s="47" t="str">
        <f t="shared" si="1"/>
        <v/>
      </c>
      <c r="E39" s="355"/>
      <c r="F39" s="447"/>
      <c r="G39" s="363"/>
      <c r="H39" s="344"/>
      <c r="I39" s="421"/>
      <c r="J39" s="15"/>
      <c r="K39" s="378"/>
      <c r="L39" s="378"/>
      <c r="M39" s="344"/>
      <c r="N39" s="360"/>
      <c r="O39" s="3"/>
      <c r="P39" s="82"/>
    </row>
    <row r="40" spans="2:16" ht="13.5" customHeight="1" x14ac:dyDescent="0.15">
      <c r="B40" s="173"/>
      <c r="C40" s="362">
        <f t="shared" si="2"/>
        <v>28</v>
      </c>
      <c r="D40" s="47" t="str">
        <f t="shared" si="1"/>
        <v/>
      </c>
      <c r="E40" s="355"/>
      <c r="F40" s="447"/>
      <c r="G40" s="363"/>
      <c r="H40" s="344"/>
      <c r="I40" s="421"/>
      <c r="J40" s="15"/>
      <c r="K40" s="378"/>
      <c r="L40" s="378"/>
      <c r="M40" s="344"/>
      <c r="N40" s="360"/>
      <c r="O40" s="3"/>
      <c r="P40" s="82"/>
    </row>
    <row r="41" spans="2:16" ht="13.5" customHeight="1" x14ac:dyDescent="0.15">
      <c r="B41" s="173"/>
      <c r="C41" s="362">
        <f t="shared" si="2"/>
        <v>29</v>
      </c>
      <c r="D41" s="47" t="str">
        <f t="shared" si="1"/>
        <v/>
      </c>
      <c r="E41" s="355"/>
      <c r="F41" s="447"/>
      <c r="G41" s="363"/>
      <c r="H41" s="344"/>
      <c r="I41" s="421"/>
      <c r="J41" s="15"/>
      <c r="K41" s="378"/>
      <c r="L41" s="378"/>
      <c r="M41" s="344"/>
      <c r="N41" s="360"/>
      <c r="O41" s="3"/>
      <c r="P41" s="82"/>
    </row>
    <row r="42" spans="2:16" ht="13.5" customHeight="1" x14ac:dyDescent="0.15">
      <c r="B42" s="173"/>
      <c r="C42" s="362">
        <f t="shared" si="2"/>
        <v>30</v>
      </c>
      <c r="D42" s="47" t="str">
        <f t="shared" si="1"/>
        <v/>
      </c>
      <c r="E42" s="355"/>
      <c r="F42" s="447"/>
      <c r="G42" s="363"/>
      <c r="H42" s="344"/>
      <c r="I42" s="421"/>
      <c r="J42" s="15"/>
      <c r="K42" s="378"/>
      <c r="L42" s="378"/>
      <c r="M42" s="344"/>
      <c r="N42" s="360"/>
      <c r="O42" s="3"/>
      <c r="P42" s="82"/>
    </row>
    <row r="43" spans="2:16" ht="13.5" customHeight="1" x14ac:dyDescent="0.15">
      <c r="B43" s="173"/>
      <c r="C43" s="362">
        <f>C42+1</f>
        <v>31</v>
      </c>
      <c r="D43" s="47" t="str">
        <f t="shared" si="1"/>
        <v/>
      </c>
      <c r="E43" s="355"/>
      <c r="F43" s="447"/>
      <c r="G43" s="363"/>
      <c r="H43" s="344"/>
      <c r="I43" s="421"/>
      <c r="J43" s="15"/>
      <c r="K43" s="378"/>
      <c r="L43" s="378"/>
      <c r="M43" s="344"/>
      <c r="N43" s="360"/>
      <c r="O43" s="3"/>
      <c r="P43" s="82"/>
    </row>
    <row r="44" spans="2:16" ht="13.5" customHeight="1" x14ac:dyDescent="0.15">
      <c r="B44" s="173"/>
      <c r="C44" s="362">
        <f>C43+1</f>
        <v>32</v>
      </c>
      <c r="D44" s="47" t="str">
        <f t="shared" si="1"/>
        <v/>
      </c>
      <c r="E44" s="355"/>
      <c r="F44" s="447"/>
      <c r="G44" s="363"/>
      <c r="H44" s="344"/>
      <c r="I44" s="421"/>
      <c r="J44" s="15"/>
      <c r="K44" s="378"/>
      <c r="L44" s="378"/>
      <c r="M44" s="344"/>
      <c r="N44" s="360"/>
      <c r="O44" s="3"/>
      <c r="P44" s="82"/>
    </row>
    <row r="45" spans="2:16" ht="13.5" customHeight="1" x14ac:dyDescent="0.15">
      <c r="B45" s="173"/>
      <c r="C45" s="362">
        <f>C44+1</f>
        <v>33</v>
      </c>
      <c r="D45" s="47" t="str">
        <f t="shared" ref="D45:D76" si="3">IF(E45="","",IF(E45&lt;=$R$2,"○",""))</f>
        <v/>
      </c>
      <c r="E45" s="355"/>
      <c r="F45" s="447"/>
      <c r="G45" s="363"/>
      <c r="H45" s="344"/>
      <c r="I45" s="421"/>
      <c r="J45" s="15"/>
      <c r="K45" s="378"/>
      <c r="L45" s="378"/>
      <c r="M45" s="344"/>
      <c r="N45" s="360"/>
      <c r="O45" s="3"/>
      <c r="P45" s="82"/>
    </row>
    <row r="46" spans="2:16" ht="13.5" customHeight="1" x14ac:dyDescent="0.15">
      <c r="B46" s="173"/>
      <c r="C46" s="362">
        <f t="shared" ref="C46:C109" si="4">C45+1</f>
        <v>34</v>
      </c>
      <c r="D46" s="47" t="str">
        <f t="shared" si="3"/>
        <v/>
      </c>
      <c r="E46" s="355"/>
      <c r="F46" s="447"/>
      <c r="G46" s="363"/>
      <c r="H46" s="344"/>
      <c r="I46" s="421"/>
      <c r="J46" s="15"/>
      <c r="K46" s="378"/>
      <c r="L46" s="378"/>
      <c r="M46" s="344"/>
      <c r="N46" s="360"/>
      <c r="O46" s="3"/>
      <c r="P46" s="82"/>
    </row>
    <row r="47" spans="2:16" ht="13.5" customHeight="1" x14ac:dyDescent="0.15">
      <c r="B47" s="173"/>
      <c r="C47" s="362">
        <f t="shared" si="4"/>
        <v>35</v>
      </c>
      <c r="D47" s="47" t="str">
        <f t="shared" si="3"/>
        <v/>
      </c>
      <c r="E47" s="355"/>
      <c r="F47" s="447"/>
      <c r="G47" s="363"/>
      <c r="H47" s="344"/>
      <c r="I47" s="421"/>
      <c r="J47" s="15"/>
      <c r="K47" s="378"/>
      <c r="L47" s="378"/>
      <c r="M47" s="344"/>
      <c r="N47" s="360"/>
      <c r="O47" s="3"/>
      <c r="P47" s="82"/>
    </row>
    <row r="48" spans="2:16" ht="13.5" customHeight="1" x14ac:dyDescent="0.15">
      <c r="B48" s="173"/>
      <c r="C48" s="362">
        <f t="shared" si="4"/>
        <v>36</v>
      </c>
      <c r="D48" s="47" t="str">
        <f t="shared" si="3"/>
        <v/>
      </c>
      <c r="E48" s="355"/>
      <c r="F48" s="447"/>
      <c r="G48" s="363"/>
      <c r="H48" s="344"/>
      <c r="I48" s="421"/>
      <c r="J48" s="15"/>
      <c r="K48" s="378"/>
      <c r="L48" s="378"/>
      <c r="M48" s="344"/>
      <c r="N48" s="360"/>
      <c r="O48" s="3"/>
      <c r="P48" s="82"/>
    </row>
    <row r="49" spans="2:17" ht="13.5" customHeight="1" x14ac:dyDescent="0.15">
      <c r="B49" s="173"/>
      <c r="C49" s="362">
        <f t="shared" si="4"/>
        <v>37</v>
      </c>
      <c r="D49" s="47" t="str">
        <f t="shared" si="3"/>
        <v/>
      </c>
      <c r="E49" s="355"/>
      <c r="F49" s="447"/>
      <c r="G49" s="363"/>
      <c r="H49" s="344"/>
      <c r="I49" s="421"/>
      <c r="J49" s="15"/>
      <c r="K49" s="378"/>
      <c r="L49" s="378"/>
      <c r="M49" s="344"/>
      <c r="N49" s="360"/>
      <c r="O49" s="3"/>
      <c r="P49" s="82"/>
    </row>
    <row r="50" spans="2:17" ht="13.5" customHeight="1" x14ac:dyDescent="0.15">
      <c r="B50" s="173"/>
      <c r="C50" s="362">
        <f t="shared" si="4"/>
        <v>38</v>
      </c>
      <c r="D50" s="47" t="str">
        <f t="shared" si="3"/>
        <v/>
      </c>
      <c r="E50" s="355"/>
      <c r="F50" s="447"/>
      <c r="G50" s="363"/>
      <c r="H50" s="344"/>
      <c r="I50" s="421"/>
      <c r="J50" s="15"/>
      <c r="K50" s="378"/>
      <c r="L50" s="378"/>
      <c r="M50" s="344"/>
      <c r="N50" s="360"/>
      <c r="O50" s="3"/>
      <c r="P50" s="82"/>
      <c r="Q50" s="39"/>
    </row>
    <row r="51" spans="2:17" ht="13.5" customHeight="1" x14ac:dyDescent="0.15">
      <c r="B51" s="173"/>
      <c r="C51" s="362">
        <f t="shared" si="4"/>
        <v>39</v>
      </c>
      <c r="D51" s="47" t="str">
        <f t="shared" si="3"/>
        <v/>
      </c>
      <c r="E51" s="355"/>
      <c r="F51" s="447"/>
      <c r="G51" s="363"/>
      <c r="H51" s="344"/>
      <c r="I51" s="421"/>
      <c r="J51" s="15"/>
      <c r="K51" s="378"/>
      <c r="L51" s="378"/>
      <c r="M51" s="344"/>
      <c r="N51" s="360"/>
      <c r="O51" s="3"/>
      <c r="P51" s="82"/>
      <c r="Q51" s="39"/>
    </row>
    <row r="52" spans="2:17" ht="13.5" customHeight="1" x14ac:dyDescent="0.15">
      <c r="B52" s="173"/>
      <c r="C52" s="362">
        <f t="shared" si="4"/>
        <v>40</v>
      </c>
      <c r="D52" s="47" t="str">
        <f t="shared" si="3"/>
        <v/>
      </c>
      <c r="E52" s="355"/>
      <c r="F52" s="447"/>
      <c r="G52" s="363"/>
      <c r="H52" s="344"/>
      <c r="I52" s="421"/>
      <c r="J52" s="15"/>
      <c r="K52" s="378"/>
      <c r="L52" s="378"/>
      <c r="M52" s="344"/>
      <c r="N52" s="360"/>
      <c r="O52" s="3"/>
      <c r="P52" s="82"/>
    </row>
    <row r="53" spans="2:17" ht="13.5" customHeight="1" x14ac:dyDescent="0.15">
      <c r="B53" s="173"/>
      <c r="C53" s="362">
        <f t="shared" si="4"/>
        <v>41</v>
      </c>
      <c r="D53" s="47" t="str">
        <f t="shared" si="3"/>
        <v/>
      </c>
      <c r="E53" s="355"/>
      <c r="F53" s="447"/>
      <c r="G53" s="363"/>
      <c r="H53" s="344"/>
      <c r="I53" s="421"/>
      <c r="J53" s="15"/>
      <c r="K53" s="378"/>
      <c r="L53" s="378"/>
      <c r="M53" s="344"/>
      <c r="N53" s="360"/>
      <c r="O53" s="3"/>
      <c r="P53" s="82"/>
    </row>
    <row r="54" spans="2:17" ht="13.5" customHeight="1" x14ac:dyDescent="0.15">
      <c r="B54" s="173"/>
      <c r="C54" s="362">
        <f t="shared" si="4"/>
        <v>42</v>
      </c>
      <c r="D54" s="47" t="str">
        <f t="shared" si="3"/>
        <v/>
      </c>
      <c r="E54" s="355"/>
      <c r="F54" s="447"/>
      <c r="G54" s="363"/>
      <c r="H54" s="344"/>
      <c r="I54" s="421"/>
      <c r="J54" s="15"/>
      <c r="K54" s="378"/>
      <c r="L54" s="378"/>
      <c r="M54" s="344"/>
      <c r="N54" s="360"/>
      <c r="O54" s="3"/>
      <c r="P54" s="82"/>
    </row>
    <row r="55" spans="2:17" ht="13.5" customHeight="1" x14ac:dyDescent="0.15">
      <c r="B55" s="173"/>
      <c r="C55" s="362">
        <f t="shared" si="4"/>
        <v>43</v>
      </c>
      <c r="D55" s="47" t="str">
        <f t="shared" si="3"/>
        <v/>
      </c>
      <c r="E55" s="355"/>
      <c r="F55" s="447"/>
      <c r="G55" s="363"/>
      <c r="H55" s="344"/>
      <c r="I55" s="421"/>
      <c r="J55" s="15"/>
      <c r="K55" s="378"/>
      <c r="L55" s="378"/>
      <c r="M55" s="344"/>
      <c r="N55" s="360"/>
      <c r="O55" s="3"/>
      <c r="P55" s="82"/>
    </row>
    <row r="56" spans="2:17" ht="13.5" customHeight="1" x14ac:dyDescent="0.15">
      <c r="B56" s="173"/>
      <c r="C56" s="362">
        <f t="shared" si="4"/>
        <v>44</v>
      </c>
      <c r="D56" s="47" t="str">
        <f t="shared" si="3"/>
        <v/>
      </c>
      <c r="E56" s="355"/>
      <c r="F56" s="447"/>
      <c r="G56" s="363"/>
      <c r="H56" s="344"/>
      <c r="I56" s="421"/>
      <c r="J56" s="15"/>
      <c r="K56" s="378"/>
      <c r="L56" s="378"/>
      <c r="M56" s="344"/>
      <c r="N56" s="360"/>
      <c r="O56" s="3"/>
      <c r="P56" s="82"/>
    </row>
    <row r="57" spans="2:17" ht="13.5" customHeight="1" x14ac:dyDescent="0.15">
      <c r="B57" s="173"/>
      <c r="C57" s="362">
        <f t="shared" si="4"/>
        <v>45</v>
      </c>
      <c r="D57" s="47" t="str">
        <f t="shared" si="3"/>
        <v/>
      </c>
      <c r="E57" s="355"/>
      <c r="F57" s="447"/>
      <c r="G57" s="363"/>
      <c r="H57" s="344"/>
      <c r="I57" s="421"/>
      <c r="J57" s="15"/>
      <c r="K57" s="378"/>
      <c r="L57" s="378"/>
      <c r="M57" s="344"/>
      <c r="N57" s="360"/>
      <c r="O57" s="3"/>
      <c r="P57" s="82"/>
    </row>
    <row r="58" spans="2:17" ht="13.5" customHeight="1" x14ac:dyDescent="0.15">
      <c r="B58" s="173"/>
      <c r="C58" s="362">
        <f t="shared" si="4"/>
        <v>46</v>
      </c>
      <c r="D58" s="47" t="str">
        <f t="shared" si="3"/>
        <v/>
      </c>
      <c r="E58" s="355"/>
      <c r="F58" s="447"/>
      <c r="G58" s="363"/>
      <c r="H58" s="344"/>
      <c r="I58" s="421"/>
      <c r="J58" s="15"/>
      <c r="K58" s="378"/>
      <c r="L58" s="378"/>
      <c r="M58" s="344"/>
      <c r="N58" s="360"/>
      <c r="O58" s="3"/>
      <c r="P58" s="82"/>
    </row>
    <row r="59" spans="2:17" ht="13.5" customHeight="1" x14ac:dyDescent="0.15">
      <c r="B59" s="173"/>
      <c r="C59" s="362">
        <f t="shared" si="4"/>
        <v>47</v>
      </c>
      <c r="D59" s="47" t="str">
        <f t="shared" si="3"/>
        <v/>
      </c>
      <c r="E59" s="355"/>
      <c r="F59" s="447"/>
      <c r="G59" s="363"/>
      <c r="H59" s="344"/>
      <c r="I59" s="421"/>
      <c r="J59" s="15"/>
      <c r="K59" s="378"/>
      <c r="L59" s="378"/>
      <c r="M59" s="344"/>
      <c r="N59" s="360"/>
      <c r="O59" s="3"/>
      <c r="P59" s="82"/>
    </row>
    <row r="60" spans="2:17" ht="13.5" customHeight="1" x14ac:dyDescent="0.15">
      <c r="B60" s="173"/>
      <c r="C60" s="362">
        <f t="shared" si="4"/>
        <v>48</v>
      </c>
      <c r="D60" s="47" t="str">
        <f t="shared" si="3"/>
        <v/>
      </c>
      <c r="E60" s="355"/>
      <c r="F60" s="447"/>
      <c r="G60" s="363"/>
      <c r="H60" s="344"/>
      <c r="I60" s="421"/>
      <c r="J60" s="15"/>
      <c r="K60" s="378"/>
      <c r="L60" s="378"/>
      <c r="M60" s="344"/>
      <c r="N60" s="360"/>
      <c r="O60" s="3"/>
      <c r="P60" s="82"/>
    </row>
    <row r="61" spans="2:17" ht="13.5" customHeight="1" x14ac:dyDescent="0.15">
      <c r="B61" s="173"/>
      <c r="C61" s="362">
        <f t="shared" si="4"/>
        <v>49</v>
      </c>
      <c r="D61" s="47" t="str">
        <f t="shared" si="3"/>
        <v/>
      </c>
      <c r="E61" s="355"/>
      <c r="F61" s="447"/>
      <c r="G61" s="363"/>
      <c r="H61" s="344"/>
      <c r="I61" s="421"/>
      <c r="J61" s="15"/>
      <c r="K61" s="378"/>
      <c r="L61" s="378"/>
      <c r="M61" s="344"/>
      <c r="N61" s="360"/>
      <c r="O61" s="3"/>
      <c r="P61" s="82"/>
    </row>
    <row r="62" spans="2:17" ht="13.5" customHeight="1" x14ac:dyDescent="0.15">
      <c r="B62" s="173"/>
      <c r="C62" s="362">
        <f t="shared" si="4"/>
        <v>50</v>
      </c>
      <c r="D62" s="47" t="str">
        <f t="shared" si="3"/>
        <v/>
      </c>
      <c r="E62" s="355"/>
      <c r="F62" s="447"/>
      <c r="G62" s="363"/>
      <c r="H62" s="344"/>
      <c r="I62" s="421"/>
      <c r="J62" s="15"/>
      <c r="K62" s="378"/>
      <c r="L62" s="378"/>
      <c r="M62" s="344"/>
      <c r="N62" s="360"/>
      <c r="O62" s="3"/>
      <c r="P62" s="82"/>
    </row>
    <row r="63" spans="2:17" ht="13.5" customHeight="1" x14ac:dyDescent="0.15">
      <c r="B63" s="173"/>
      <c r="C63" s="362">
        <f t="shared" si="4"/>
        <v>51</v>
      </c>
      <c r="D63" s="47" t="str">
        <f t="shared" si="3"/>
        <v/>
      </c>
      <c r="E63" s="355"/>
      <c r="F63" s="447"/>
      <c r="G63" s="363"/>
      <c r="H63" s="344"/>
      <c r="I63" s="421"/>
      <c r="J63" s="15"/>
      <c r="K63" s="378"/>
      <c r="L63" s="378"/>
      <c r="M63" s="344"/>
      <c r="N63" s="360"/>
      <c r="O63" s="3"/>
      <c r="P63" s="82"/>
    </row>
    <row r="64" spans="2:17" ht="13.5" customHeight="1" x14ac:dyDescent="0.15">
      <c r="B64" s="173"/>
      <c r="C64" s="362">
        <f t="shared" si="4"/>
        <v>52</v>
      </c>
      <c r="D64" s="47" t="str">
        <f t="shared" si="3"/>
        <v/>
      </c>
      <c r="E64" s="355"/>
      <c r="F64" s="447"/>
      <c r="G64" s="363"/>
      <c r="H64" s="344"/>
      <c r="I64" s="421"/>
      <c r="J64" s="15"/>
      <c r="K64" s="378"/>
      <c r="L64" s="378"/>
      <c r="M64" s="344"/>
      <c r="N64" s="360"/>
      <c r="O64" s="3"/>
      <c r="P64" s="82"/>
    </row>
    <row r="65" spans="2:16" ht="13.5" customHeight="1" x14ac:dyDescent="0.15">
      <c r="B65" s="173"/>
      <c r="C65" s="362">
        <f t="shared" si="4"/>
        <v>53</v>
      </c>
      <c r="D65" s="47" t="str">
        <f t="shared" si="3"/>
        <v/>
      </c>
      <c r="E65" s="355"/>
      <c r="F65" s="447"/>
      <c r="G65" s="363"/>
      <c r="H65" s="344"/>
      <c r="I65" s="421"/>
      <c r="J65" s="15"/>
      <c r="K65" s="378"/>
      <c r="L65" s="378"/>
      <c r="M65" s="344"/>
      <c r="N65" s="360"/>
      <c r="O65" s="3"/>
      <c r="P65" s="82"/>
    </row>
    <row r="66" spans="2:16" ht="13.5" customHeight="1" x14ac:dyDescent="0.15">
      <c r="B66" s="173"/>
      <c r="C66" s="362">
        <f t="shared" si="4"/>
        <v>54</v>
      </c>
      <c r="D66" s="47" t="str">
        <f t="shared" si="3"/>
        <v/>
      </c>
      <c r="E66" s="355"/>
      <c r="F66" s="447"/>
      <c r="G66" s="363"/>
      <c r="H66" s="344"/>
      <c r="I66" s="421"/>
      <c r="J66" s="15"/>
      <c r="K66" s="378"/>
      <c r="L66" s="378"/>
      <c r="M66" s="344"/>
      <c r="N66" s="360"/>
      <c r="O66" s="3"/>
      <c r="P66" s="82"/>
    </row>
    <row r="67" spans="2:16" ht="13.5" customHeight="1" x14ac:dyDescent="0.15">
      <c r="B67" s="173"/>
      <c r="C67" s="362">
        <f t="shared" si="4"/>
        <v>55</v>
      </c>
      <c r="D67" s="47" t="str">
        <f t="shared" si="3"/>
        <v/>
      </c>
      <c r="E67" s="355"/>
      <c r="F67" s="447"/>
      <c r="G67" s="363"/>
      <c r="H67" s="344"/>
      <c r="I67" s="421"/>
      <c r="J67" s="15"/>
      <c r="K67" s="378"/>
      <c r="L67" s="378"/>
      <c r="M67" s="344"/>
      <c r="N67" s="360"/>
      <c r="O67" s="3"/>
      <c r="P67" s="82"/>
    </row>
    <row r="68" spans="2:16" ht="13.5" customHeight="1" x14ac:dyDescent="0.15">
      <c r="B68" s="173"/>
      <c r="C68" s="362">
        <f t="shared" si="4"/>
        <v>56</v>
      </c>
      <c r="D68" s="47" t="str">
        <f t="shared" si="3"/>
        <v/>
      </c>
      <c r="E68" s="355"/>
      <c r="F68" s="447"/>
      <c r="G68" s="363"/>
      <c r="H68" s="344"/>
      <c r="I68" s="421"/>
      <c r="J68" s="15"/>
      <c r="K68" s="378"/>
      <c r="L68" s="378"/>
      <c r="M68" s="344"/>
      <c r="N68" s="360"/>
      <c r="O68" s="3"/>
      <c r="P68" s="82"/>
    </row>
    <row r="69" spans="2:16" ht="13.5" customHeight="1" x14ac:dyDescent="0.15">
      <c r="B69" s="173"/>
      <c r="C69" s="362">
        <f t="shared" si="4"/>
        <v>57</v>
      </c>
      <c r="D69" s="47" t="str">
        <f t="shared" si="3"/>
        <v/>
      </c>
      <c r="E69" s="355"/>
      <c r="F69" s="447"/>
      <c r="G69" s="363"/>
      <c r="H69" s="344"/>
      <c r="I69" s="421"/>
      <c r="J69" s="15"/>
      <c r="K69" s="378"/>
      <c r="L69" s="378"/>
      <c r="M69" s="344"/>
      <c r="N69" s="360"/>
      <c r="O69" s="3"/>
      <c r="P69" s="82"/>
    </row>
    <row r="70" spans="2:16" ht="13.5" customHeight="1" x14ac:dyDescent="0.15">
      <c r="B70" s="173"/>
      <c r="C70" s="362">
        <f t="shared" si="4"/>
        <v>58</v>
      </c>
      <c r="D70" s="47" t="str">
        <f t="shared" si="3"/>
        <v/>
      </c>
      <c r="E70" s="355"/>
      <c r="F70" s="447"/>
      <c r="G70" s="363"/>
      <c r="H70" s="344"/>
      <c r="I70" s="421"/>
      <c r="J70" s="15"/>
      <c r="K70" s="378"/>
      <c r="L70" s="378"/>
      <c r="M70" s="344"/>
      <c r="N70" s="360"/>
      <c r="O70" s="3"/>
      <c r="P70" s="82"/>
    </row>
    <row r="71" spans="2:16" ht="13.5" customHeight="1" x14ac:dyDescent="0.15">
      <c r="B71" s="173"/>
      <c r="C71" s="362">
        <f t="shared" si="4"/>
        <v>59</v>
      </c>
      <c r="D71" s="47" t="str">
        <f t="shared" si="3"/>
        <v/>
      </c>
      <c r="E71" s="355"/>
      <c r="F71" s="447"/>
      <c r="G71" s="363"/>
      <c r="H71" s="344"/>
      <c r="I71" s="421"/>
      <c r="J71" s="15"/>
      <c r="K71" s="378"/>
      <c r="L71" s="378"/>
      <c r="M71" s="344"/>
      <c r="N71" s="360"/>
      <c r="O71" s="3"/>
      <c r="P71" s="82"/>
    </row>
    <row r="72" spans="2:16" ht="13.5" customHeight="1" x14ac:dyDescent="0.15">
      <c r="B72" s="173"/>
      <c r="C72" s="362">
        <f t="shared" si="4"/>
        <v>60</v>
      </c>
      <c r="D72" s="47" t="str">
        <f t="shared" si="3"/>
        <v/>
      </c>
      <c r="E72" s="355"/>
      <c r="F72" s="447"/>
      <c r="G72" s="363"/>
      <c r="H72" s="344"/>
      <c r="I72" s="421"/>
      <c r="J72" s="15"/>
      <c r="K72" s="378"/>
      <c r="L72" s="378"/>
      <c r="M72" s="344"/>
      <c r="N72" s="360"/>
      <c r="O72" s="3"/>
      <c r="P72" s="82"/>
    </row>
    <row r="73" spans="2:16" ht="13.5" customHeight="1" x14ac:dyDescent="0.15">
      <c r="B73" s="173"/>
      <c r="C73" s="362">
        <f t="shared" si="4"/>
        <v>61</v>
      </c>
      <c r="D73" s="47" t="str">
        <f t="shared" si="3"/>
        <v/>
      </c>
      <c r="E73" s="355"/>
      <c r="F73" s="447"/>
      <c r="G73" s="363"/>
      <c r="H73" s="344"/>
      <c r="I73" s="421"/>
      <c r="J73" s="15"/>
      <c r="K73" s="378"/>
      <c r="L73" s="378"/>
      <c r="M73" s="344"/>
      <c r="N73" s="360"/>
      <c r="O73" s="3"/>
      <c r="P73" s="82"/>
    </row>
    <row r="74" spans="2:16" ht="13.5" customHeight="1" x14ac:dyDescent="0.15">
      <c r="B74" s="173"/>
      <c r="C74" s="362">
        <f t="shared" si="4"/>
        <v>62</v>
      </c>
      <c r="D74" s="47" t="str">
        <f t="shared" si="3"/>
        <v/>
      </c>
      <c r="E74" s="355"/>
      <c r="F74" s="447"/>
      <c r="G74" s="363"/>
      <c r="H74" s="344"/>
      <c r="I74" s="421"/>
      <c r="J74" s="15"/>
      <c r="K74" s="378"/>
      <c r="L74" s="378"/>
      <c r="M74" s="344"/>
      <c r="N74" s="360"/>
      <c r="O74" s="3"/>
      <c r="P74" s="82"/>
    </row>
    <row r="75" spans="2:16" ht="13.5" customHeight="1" x14ac:dyDescent="0.15">
      <c r="B75" s="173"/>
      <c r="C75" s="362">
        <f t="shared" si="4"/>
        <v>63</v>
      </c>
      <c r="D75" s="47" t="str">
        <f t="shared" si="3"/>
        <v/>
      </c>
      <c r="E75" s="355"/>
      <c r="F75" s="447"/>
      <c r="G75" s="363"/>
      <c r="H75" s="344"/>
      <c r="I75" s="421"/>
      <c r="J75" s="15"/>
      <c r="K75" s="378"/>
      <c r="L75" s="378"/>
      <c r="M75" s="344"/>
      <c r="N75" s="360"/>
      <c r="O75" s="3"/>
      <c r="P75" s="82"/>
    </row>
    <row r="76" spans="2:16" ht="13.5" customHeight="1" x14ac:dyDescent="0.15">
      <c r="B76" s="173"/>
      <c r="C76" s="362">
        <f t="shared" si="4"/>
        <v>64</v>
      </c>
      <c r="D76" s="47" t="str">
        <f t="shared" si="3"/>
        <v/>
      </c>
      <c r="E76" s="355"/>
      <c r="F76" s="447"/>
      <c r="G76" s="363"/>
      <c r="H76" s="344"/>
      <c r="I76" s="421"/>
      <c r="J76" s="15"/>
      <c r="K76" s="378"/>
      <c r="L76" s="378"/>
      <c r="M76" s="344"/>
      <c r="N76" s="360"/>
      <c r="O76" s="3"/>
      <c r="P76" s="82"/>
    </row>
    <row r="77" spans="2:16" ht="13.5" customHeight="1" x14ac:dyDescent="0.15">
      <c r="B77" s="173"/>
      <c r="C77" s="362">
        <f t="shared" si="4"/>
        <v>65</v>
      </c>
      <c r="D77" s="47" t="str">
        <f t="shared" ref="D77:D108" si="5">IF(E77="","",IF(E77&lt;=$R$2,"○",""))</f>
        <v/>
      </c>
      <c r="E77" s="355"/>
      <c r="F77" s="447"/>
      <c r="G77" s="363"/>
      <c r="H77" s="344"/>
      <c r="I77" s="421"/>
      <c r="J77" s="15"/>
      <c r="K77" s="378"/>
      <c r="L77" s="378"/>
      <c r="M77" s="344"/>
      <c r="N77" s="360"/>
      <c r="O77" s="3"/>
      <c r="P77" s="82"/>
    </row>
    <row r="78" spans="2:16" ht="13.5" customHeight="1" x14ac:dyDescent="0.15">
      <c r="B78" s="173"/>
      <c r="C78" s="362">
        <f t="shared" si="4"/>
        <v>66</v>
      </c>
      <c r="D78" s="47" t="str">
        <f t="shared" si="5"/>
        <v/>
      </c>
      <c r="E78" s="355"/>
      <c r="F78" s="447"/>
      <c r="G78" s="363"/>
      <c r="H78" s="344"/>
      <c r="I78" s="421"/>
      <c r="J78" s="15"/>
      <c r="K78" s="378"/>
      <c r="L78" s="378"/>
      <c r="M78" s="344"/>
      <c r="N78" s="360"/>
      <c r="O78" s="3"/>
      <c r="P78" s="82"/>
    </row>
    <row r="79" spans="2:16" ht="13.5" customHeight="1" x14ac:dyDescent="0.15">
      <c r="B79" s="173"/>
      <c r="C79" s="362">
        <f t="shared" si="4"/>
        <v>67</v>
      </c>
      <c r="D79" s="47" t="str">
        <f t="shared" si="5"/>
        <v/>
      </c>
      <c r="E79" s="355"/>
      <c r="F79" s="447"/>
      <c r="G79" s="363"/>
      <c r="H79" s="344"/>
      <c r="I79" s="421"/>
      <c r="J79" s="15"/>
      <c r="K79" s="378"/>
      <c r="L79" s="378"/>
      <c r="M79" s="344"/>
      <c r="N79" s="360"/>
      <c r="O79" s="3"/>
      <c r="P79" s="82"/>
    </row>
    <row r="80" spans="2:16" ht="13.5" customHeight="1" x14ac:dyDescent="0.15">
      <c r="B80" s="173"/>
      <c r="C80" s="362">
        <f t="shared" si="4"/>
        <v>68</v>
      </c>
      <c r="D80" s="47" t="str">
        <f t="shared" si="5"/>
        <v/>
      </c>
      <c r="E80" s="355"/>
      <c r="F80" s="447"/>
      <c r="G80" s="363"/>
      <c r="H80" s="344"/>
      <c r="I80" s="421"/>
      <c r="J80" s="15"/>
      <c r="K80" s="378"/>
      <c r="L80" s="378"/>
      <c r="M80" s="344"/>
      <c r="N80" s="360"/>
      <c r="O80" s="3"/>
      <c r="P80" s="82"/>
    </row>
    <row r="81" spans="2:16" ht="13.5" customHeight="1" x14ac:dyDescent="0.15">
      <c r="B81" s="173"/>
      <c r="C81" s="362">
        <f t="shared" si="4"/>
        <v>69</v>
      </c>
      <c r="D81" s="47" t="str">
        <f t="shared" si="5"/>
        <v/>
      </c>
      <c r="E81" s="355"/>
      <c r="F81" s="447"/>
      <c r="G81" s="363"/>
      <c r="H81" s="344"/>
      <c r="I81" s="421"/>
      <c r="J81" s="15"/>
      <c r="K81" s="378"/>
      <c r="L81" s="378"/>
      <c r="M81" s="344"/>
      <c r="N81" s="360"/>
      <c r="O81" s="3"/>
      <c r="P81" s="82"/>
    </row>
    <row r="82" spans="2:16" ht="13.5" customHeight="1" x14ac:dyDescent="0.15">
      <c r="B82" s="173"/>
      <c r="C82" s="362">
        <f t="shared" si="4"/>
        <v>70</v>
      </c>
      <c r="D82" s="47" t="str">
        <f t="shared" si="5"/>
        <v/>
      </c>
      <c r="E82" s="355"/>
      <c r="F82" s="447"/>
      <c r="G82" s="363"/>
      <c r="H82" s="344"/>
      <c r="I82" s="421"/>
      <c r="J82" s="15"/>
      <c r="K82" s="378"/>
      <c r="L82" s="378"/>
      <c r="M82" s="344"/>
      <c r="N82" s="360"/>
      <c r="O82" s="3"/>
      <c r="P82" s="82"/>
    </row>
    <row r="83" spans="2:16" ht="13.5" customHeight="1" x14ac:dyDescent="0.15">
      <c r="B83" s="173"/>
      <c r="C83" s="362">
        <f t="shared" si="4"/>
        <v>71</v>
      </c>
      <c r="D83" s="47" t="str">
        <f t="shared" si="5"/>
        <v/>
      </c>
      <c r="E83" s="355"/>
      <c r="F83" s="447"/>
      <c r="G83" s="363"/>
      <c r="H83" s="344"/>
      <c r="I83" s="421"/>
      <c r="J83" s="15"/>
      <c r="K83" s="378"/>
      <c r="L83" s="378"/>
      <c r="M83" s="344"/>
      <c r="N83" s="360"/>
      <c r="O83" s="3"/>
      <c r="P83" s="82"/>
    </row>
    <row r="84" spans="2:16" ht="13.5" customHeight="1" x14ac:dyDescent="0.15">
      <c r="B84" s="173"/>
      <c r="C84" s="362">
        <f t="shared" si="4"/>
        <v>72</v>
      </c>
      <c r="D84" s="47" t="str">
        <f t="shared" si="5"/>
        <v/>
      </c>
      <c r="E84" s="355"/>
      <c r="F84" s="447"/>
      <c r="G84" s="363"/>
      <c r="H84" s="344"/>
      <c r="I84" s="421"/>
      <c r="J84" s="15"/>
      <c r="K84" s="378"/>
      <c r="L84" s="378"/>
      <c r="M84" s="344"/>
      <c r="N84" s="360"/>
      <c r="O84" s="3"/>
      <c r="P84" s="82"/>
    </row>
    <row r="85" spans="2:16" ht="13.5" customHeight="1" x14ac:dyDescent="0.15">
      <c r="B85" s="173"/>
      <c r="C85" s="362">
        <f t="shared" si="4"/>
        <v>73</v>
      </c>
      <c r="D85" s="47" t="str">
        <f t="shared" si="5"/>
        <v/>
      </c>
      <c r="E85" s="355"/>
      <c r="F85" s="447"/>
      <c r="G85" s="363"/>
      <c r="H85" s="344"/>
      <c r="I85" s="421"/>
      <c r="J85" s="15"/>
      <c r="K85" s="378"/>
      <c r="L85" s="378"/>
      <c r="M85" s="344"/>
      <c r="N85" s="360"/>
      <c r="O85" s="3"/>
      <c r="P85" s="82"/>
    </row>
    <row r="86" spans="2:16" ht="13.5" customHeight="1" x14ac:dyDescent="0.15">
      <c r="B86" s="173"/>
      <c r="C86" s="362">
        <f t="shared" si="4"/>
        <v>74</v>
      </c>
      <c r="D86" s="47" t="str">
        <f t="shared" si="5"/>
        <v/>
      </c>
      <c r="E86" s="355"/>
      <c r="F86" s="447"/>
      <c r="G86" s="363"/>
      <c r="H86" s="344"/>
      <c r="I86" s="421"/>
      <c r="J86" s="15"/>
      <c r="K86" s="378"/>
      <c r="L86" s="378"/>
      <c r="M86" s="344"/>
      <c r="N86" s="360"/>
      <c r="O86" s="3"/>
      <c r="P86" s="82"/>
    </row>
    <row r="87" spans="2:16" ht="13.5" customHeight="1" x14ac:dyDescent="0.15">
      <c r="B87" s="173"/>
      <c r="C87" s="362">
        <f t="shared" si="4"/>
        <v>75</v>
      </c>
      <c r="D87" s="47" t="str">
        <f t="shared" si="5"/>
        <v/>
      </c>
      <c r="E87" s="355"/>
      <c r="F87" s="447"/>
      <c r="G87" s="363"/>
      <c r="H87" s="344"/>
      <c r="I87" s="421"/>
      <c r="J87" s="15"/>
      <c r="K87" s="378"/>
      <c r="L87" s="378"/>
      <c r="M87" s="344"/>
      <c r="N87" s="360"/>
      <c r="O87" s="3"/>
      <c r="P87" s="82"/>
    </row>
    <row r="88" spans="2:16" ht="13.5" customHeight="1" x14ac:dyDescent="0.15">
      <c r="B88" s="173"/>
      <c r="C88" s="362">
        <f t="shared" si="4"/>
        <v>76</v>
      </c>
      <c r="D88" s="47" t="str">
        <f t="shared" si="5"/>
        <v/>
      </c>
      <c r="E88" s="355"/>
      <c r="F88" s="447"/>
      <c r="G88" s="363"/>
      <c r="H88" s="344"/>
      <c r="I88" s="421"/>
      <c r="J88" s="15"/>
      <c r="K88" s="378"/>
      <c r="L88" s="378"/>
      <c r="M88" s="344"/>
      <c r="N88" s="360"/>
      <c r="O88" s="3"/>
      <c r="P88" s="82"/>
    </row>
    <row r="89" spans="2:16" ht="13.5" customHeight="1" x14ac:dyDescent="0.15">
      <c r="B89" s="173"/>
      <c r="C89" s="362">
        <f t="shared" si="4"/>
        <v>77</v>
      </c>
      <c r="D89" s="47" t="str">
        <f t="shared" si="5"/>
        <v/>
      </c>
      <c r="E89" s="355"/>
      <c r="F89" s="447"/>
      <c r="G89" s="363"/>
      <c r="H89" s="344"/>
      <c r="I89" s="421"/>
      <c r="J89" s="15"/>
      <c r="K89" s="378"/>
      <c r="L89" s="378"/>
      <c r="M89" s="344"/>
      <c r="N89" s="360"/>
      <c r="O89" s="3"/>
      <c r="P89" s="82"/>
    </row>
    <row r="90" spans="2:16" ht="13.5" customHeight="1" x14ac:dyDescent="0.15">
      <c r="B90" s="173"/>
      <c r="C90" s="362">
        <f t="shared" si="4"/>
        <v>78</v>
      </c>
      <c r="D90" s="47" t="str">
        <f t="shared" si="5"/>
        <v/>
      </c>
      <c r="E90" s="355"/>
      <c r="F90" s="447"/>
      <c r="G90" s="363"/>
      <c r="H90" s="344"/>
      <c r="I90" s="421"/>
      <c r="J90" s="15"/>
      <c r="K90" s="378"/>
      <c r="L90" s="378"/>
      <c r="M90" s="344"/>
      <c r="N90" s="360"/>
      <c r="O90" s="3"/>
      <c r="P90" s="82"/>
    </row>
    <row r="91" spans="2:16" ht="13.5" customHeight="1" x14ac:dyDescent="0.15">
      <c r="B91" s="173"/>
      <c r="C91" s="362">
        <f t="shared" si="4"/>
        <v>79</v>
      </c>
      <c r="D91" s="47" t="str">
        <f t="shared" si="5"/>
        <v/>
      </c>
      <c r="E91" s="355"/>
      <c r="F91" s="447"/>
      <c r="G91" s="363"/>
      <c r="H91" s="344"/>
      <c r="I91" s="421"/>
      <c r="J91" s="15"/>
      <c r="K91" s="378"/>
      <c r="L91" s="378"/>
      <c r="M91" s="344"/>
      <c r="N91" s="360"/>
      <c r="O91" s="3"/>
      <c r="P91" s="82"/>
    </row>
    <row r="92" spans="2:16" ht="13.5" customHeight="1" x14ac:dyDescent="0.15">
      <c r="B92" s="173"/>
      <c r="C92" s="362">
        <f t="shared" si="4"/>
        <v>80</v>
      </c>
      <c r="D92" s="47" t="str">
        <f t="shared" si="5"/>
        <v/>
      </c>
      <c r="E92" s="355"/>
      <c r="F92" s="447"/>
      <c r="G92" s="363"/>
      <c r="H92" s="344"/>
      <c r="I92" s="421"/>
      <c r="J92" s="15"/>
      <c r="K92" s="378"/>
      <c r="L92" s="378"/>
      <c r="M92" s="344"/>
      <c r="N92" s="360"/>
      <c r="O92" s="3"/>
      <c r="P92" s="82"/>
    </row>
    <row r="93" spans="2:16" ht="13.5" customHeight="1" x14ac:dyDescent="0.15">
      <c r="B93" s="173"/>
      <c r="C93" s="362">
        <f t="shared" si="4"/>
        <v>81</v>
      </c>
      <c r="D93" s="47" t="str">
        <f t="shared" si="5"/>
        <v/>
      </c>
      <c r="E93" s="355"/>
      <c r="F93" s="447"/>
      <c r="G93" s="363"/>
      <c r="H93" s="344"/>
      <c r="I93" s="421"/>
      <c r="J93" s="15"/>
      <c r="K93" s="378"/>
      <c r="L93" s="378"/>
      <c r="M93" s="344"/>
      <c r="N93" s="360"/>
      <c r="O93" s="3"/>
      <c r="P93" s="82"/>
    </row>
    <row r="94" spans="2:16" ht="13.5" customHeight="1" x14ac:dyDescent="0.15">
      <c r="B94" s="173"/>
      <c r="C94" s="362">
        <f t="shared" si="4"/>
        <v>82</v>
      </c>
      <c r="D94" s="47" t="str">
        <f t="shared" si="5"/>
        <v/>
      </c>
      <c r="E94" s="355"/>
      <c r="F94" s="447"/>
      <c r="G94" s="363"/>
      <c r="H94" s="344"/>
      <c r="I94" s="421"/>
      <c r="J94" s="15"/>
      <c r="K94" s="378"/>
      <c r="L94" s="378"/>
      <c r="M94" s="344"/>
      <c r="N94" s="360"/>
      <c r="O94" s="3"/>
      <c r="P94" s="82"/>
    </row>
    <row r="95" spans="2:16" ht="13.5" customHeight="1" x14ac:dyDescent="0.15">
      <c r="B95" s="173"/>
      <c r="C95" s="362">
        <f t="shared" si="4"/>
        <v>83</v>
      </c>
      <c r="D95" s="47" t="str">
        <f t="shared" si="5"/>
        <v/>
      </c>
      <c r="E95" s="355"/>
      <c r="F95" s="447"/>
      <c r="G95" s="363"/>
      <c r="H95" s="344"/>
      <c r="I95" s="421"/>
      <c r="J95" s="15"/>
      <c r="K95" s="378"/>
      <c r="L95" s="378"/>
      <c r="M95" s="344"/>
      <c r="N95" s="360"/>
      <c r="O95" s="3"/>
      <c r="P95" s="82"/>
    </row>
    <row r="96" spans="2:16" ht="13.5" customHeight="1" x14ac:dyDescent="0.15">
      <c r="B96" s="173"/>
      <c r="C96" s="362">
        <f t="shared" si="4"/>
        <v>84</v>
      </c>
      <c r="D96" s="47" t="str">
        <f t="shared" si="5"/>
        <v/>
      </c>
      <c r="E96" s="355"/>
      <c r="F96" s="447"/>
      <c r="G96" s="363"/>
      <c r="H96" s="344"/>
      <c r="I96" s="421"/>
      <c r="J96" s="15"/>
      <c r="K96" s="378"/>
      <c r="L96" s="378"/>
      <c r="M96" s="344"/>
      <c r="N96" s="360"/>
      <c r="O96" s="3"/>
      <c r="P96" s="82"/>
    </row>
    <row r="97" spans="2:16" ht="13.5" customHeight="1" x14ac:dyDescent="0.15">
      <c r="B97" s="173"/>
      <c r="C97" s="362">
        <f t="shared" si="4"/>
        <v>85</v>
      </c>
      <c r="D97" s="47" t="str">
        <f t="shared" si="5"/>
        <v/>
      </c>
      <c r="E97" s="355"/>
      <c r="F97" s="447"/>
      <c r="G97" s="363"/>
      <c r="H97" s="344"/>
      <c r="I97" s="421"/>
      <c r="J97" s="15"/>
      <c r="K97" s="378"/>
      <c r="L97" s="378"/>
      <c r="M97" s="344"/>
      <c r="N97" s="360"/>
      <c r="O97" s="3"/>
      <c r="P97" s="82"/>
    </row>
    <row r="98" spans="2:16" ht="13.5" customHeight="1" x14ac:dyDescent="0.15">
      <c r="B98" s="173"/>
      <c r="C98" s="362">
        <f t="shared" si="4"/>
        <v>86</v>
      </c>
      <c r="D98" s="47" t="str">
        <f t="shared" si="5"/>
        <v/>
      </c>
      <c r="E98" s="355"/>
      <c r="F98" s="447"/>
      <c r="G98" s="363"/>
      <c r="H98" s="344"/>
      <c r="I98" s="421"/>
      <c r="J98" s="15"/>
      <c r="K98" s="378"/>
      <c r="L98" s="378"/>
      <c r="M98" s="344"/>
      <c r="N98" s="360"/>
      <c r="O98" s="3"/>
      <c r="P98" s="82"/>
    </row>
    <row r="99" spans="2:16" ht="13.5" customHeight="1" x14ac:dyDescent="0.15">
      <c r="B99" s="173"/>
      <c r="C99" s="362">
        <f t="shared" si="4"/>
        <v>87</v>
      </c>
      <c r="D99" s="47" t="str">
        <f t="shared" si="5"/>
        <v/>
      </c>
      <c r="E99" s="355"/>
      <c r="F99" s="447"/>
      <c r="G99" s="363"/>
      <c r="H99" s="344"/>
      <c r="I99" s="421"/>
      <c r="J99" s="15"/>
      <c r="K99" s="378"/>
      <c r="L99" s="378"/>
      <c r="M99" s="344"/>
      <c r="N99" s="360"/>
      <c r="O99" s="3"/>
      <c r="P99" s="82"/>
    </row>
    <row r="100" spans="2:16" ht="13.5" customHeight="1" x14ac:dyDescent="0.15">
      <c r="B100" s="173"/>
      <c r="C100" s="362">
        <f t="shared" si="4"/>
        <v>88</v>
      </c>
      <c r="D100" s="47" t="str">
        <f t="shared" si="5"/>
        <v/>
      </c>
      <c r="E100" s="355"/>
      <c r="F100" s="447"/>
      <c r="G100" s="363"/>
      <c r="H100" s="344"/>
      <c r="I100" s="421"/>
      <c r="J100" s="15"/>
      <c r="K100" s="378"/>
      <c r="L100" s="378"/>
      <c r="M100" s="344"/>
      <c r="N100" s="360"/>
      <c r="O100" s="3"/>
      <c r="P100" s="82"/>
    </row>
    <row r="101" spans="2:16" ht="13.5" customHeight="1" x14ac:dyDescent="0.15">
      <c r="B101" s="173"/>
      <c r="C101" s="362">
        <f t="shared" si="4"/>
        <v>89</v>
      </c>
      <c r="D101" s="47" t="str">
        <f t="shared" si="5"/>
        <v/>
      </c>
      <c r="E101" s="355"/>
      <c r="F101" s="447"/>
      <c r="G101" s="363"/>
      <c r="H101" s="344"/>
      <c r="I101" s="421"/>
      <c r="J101" s="15"/>
      <c r="K101" s="378"/>
      <c r="L101" s="378"/>
      <c r="M101" s="344"/>
      <c r="N101" s="360"/>
      <c r="O101" s="3"/>
      <c r="P101" s="82"/>
    </row>
    <row r="102" spans="2:16" ht="13.5" customHeight="1" x14ac:dyDescent="0.15">
      <c r="B102" s="173"/>
      <c r="C102" s="362">
        <f t="shared" si="4"/>
        <v>90</v>
      </c>
      <c r="D102" s="47" t="str">
        <f t="shared" si="5"/>
        <v/>
      </c>
      <c r="E102" s="355"/>
      <c r="F102" s="447"/>
      <c r="G102" s="363"/>
      <c r="H102" s="344"/>
      <c r="I102" s="421"/>
      <c r="J102" s="15"/>
      <c r="K102" s="378"/>
      <c r="L102" s="378"/>
      <c r="M102" s="344"/>
      <c r="N102" s="360"/>
      <c r="O102" s="3"/>
      <c r="P102" s="82"/>
    </row>
    <row r="103" spans="2:16" ht="13.5" customHeight="1" x14ac:dyDescent="0.15">
      <c r="B103" s="173"/>
      <c r="C103" s="362">
        <f>C102+1</f>
        <v>91</v>
      </c>
      <c r="D103" s="47" t="str">
        <f t="shared" si="5"/>
        <v/>
      </c>
      <c r="E103" s="355"/>
      <c r="F103" s="447"/>
      <c r="G103" s="363"/>
      <c r="H103" s="344"/>
      <c r="I103" s="421"/>
      <c r="J103" s="15"/>
      <c r="K103" s="378"/>
      <c r="L103" s="378"/>
      <c r="M103" s="344"/>
      <c r="N103" s="360"/>
      <c r="O103" s="3"/>
      <c r="P103" s="82"/>
    </row>
    <row r="104" spans="2:16" ht="13.5" customHeight="1" x14ac:dyDescent="0.15">
      <c r="B104" s="173"/>
      <c r="C104" s="362">
        <f t="shared" si="4"/>
        <v>92</v>
      </c>
      <c r="D104" s="47" t="str">
        <f t="shared" si="5"/>
        <v/>
      </c>
      <c r="E104" s="355"/>
      <c r="F104" s="447"/>
      <c r="G104" s="363"/>
      <c r="H104" s="344"/>
      <c r="I104" s="421"/>
      <c r="J104" s="15"/>
      <c r="K104" s="378"/>
      <c r="L104" s="378"/>
      <c r="M104" s="344"/>
      <c r="N104" s="360"/>
      <c r="O104" s="3"/>
      <c r="P104" s="82"/>
    </row>
    <row r="105" spans="2:16" ht="13.5" customHeight="1" x14ac:dyDescent="0.15">
      <c r="B105" s="173"/>
      <c r="C105" s="362">
        <f t="shared" si="4"/>
        <v>93</v>
      </c>
      <c r="D105" s="47" t="str">
        <f t="shared" si="5"/>
        <v/>
      </c>
      <c r="E105" s="355"/>
      <c r="F105" s="447"/>
      <c r="G105" s="363"/>
      <c r="H105" s="344"/>
      <c r="I105" s="421"/>
      <c r="J105" s="15"/>
      <c r="K105" s="378"/>
      <c r="L105" s="378"/>
      <c r="M105" s="344"/>
      <c r="N105" s="360"/>
      <c r="O105" s="3"/>
      <c r="P105" s="82"/>
    </row>
    <row r="106" spans="2:16" ht="13.5" customHeight="1" x14ac:dyDescent="0.15">
      <c r="B106" s="173"/>
      <c r="C106" s="362">
        <f t="shared" si="4"/>
        <v>94</v>
      </c>
      <c r="D106" s="47" t="str">
        <f t="shared" si="5"/>
        <v/>
      </c>
      <c r="E106" s="355"/>
      <c r="F106" s="447"/>
      <c r="G106" s="363"/>
      <c r="H106" s="344"/>
      <c r="I106" s="421"/>
      <c r="J106" s="15"/>
      <c r="K106" s="378"/>
      <c r="L106" s="378"/>
      <c r="M106" s="344"/>
      <c r="N106" s="360"/>
      <c r="O106" s="3"/>
      <c r="P106" s="82"/>
    </row>
    <row r="107" spans="2:16" ht="13.5" customHeight="1" x14ac:dyDescent="0.15">
      <c r="B107" s="173"/>
      <c r="C107" s="362">
        <f t="shared" si="4"/>
        <v>95</v>
      </c>
      <c r="D107" s="47" t="str">
        <f t="shared" si="5"/>
        <v/>
      </c>
      <c r="E107" s="355"/>
      <c r="F107" s="447"/>
      <c r="G107" s="363"/>
      <c r="H107" s="344"/>
      <c r="I107" s="421"/>
      <c r="J107" s="15"/>
      <c r="K107" s="378"/>
      <c r="L107" s="378"/>
      <c r="M107" s="344"/>
      <c r="N107" s="360"/>
      <c r="O107" s="3"/>
      <c r="P107" s="82"/>
    </row>
    <row r="108" spans="2:16" ht="13.5" customHeight="1" x14ac:dyDescent="0.15">
      <c r="B108" s="173"/>
      <c r="C108" s="362">
        <f t="shared" si="4"/>
        <v>96</v>
      </c>
      <c r="D108" s="47" t="str">
        <f t="shared" si="5"/>
        <v/>
      </c>
      <c r="E108" s="355"/>
      <c r="F108" s="447"/>
      <c r="G108" s="363"/>
      <c r="H108" s="344"/>
      <c r="I108" s="421"/>
      <c r="J108" s="15"/>
      <c r="K108" s="378"/>
      <c r="L108" s="378"/>
      <c r="M108" s="344"/>
      <c r="N108" s="360"/>
      <c r="O108" s="3"/>
      <c r="P108" s="82"/>
    </row>
    <row r="109" spans="2:16" ht="13.5" customHeight="1" x14ac:dyDescent="0.15">
      <c r="B109" s="173"/>
      <c r="C109" s="362">
        <f t="shared" si="4"/>
        <v>97</v>
      </c>
      <c r="D109" s="47" t="str">
        <f t="shared" ref="D109:D132" si="6">IF(E109="","",IF(E109&lt;=$R$2,"○",""))</f>
        <v/>
      </c>
      <c r="E109" s="355"/>
      <c r="F109" s="447"/>
      <c r="G109" s="363"/>
      <c r="H109" s="344"/>
      <c r="I109" s="421"/>
      <c r="J109" s="15"/>
      <c r="K109" s="378"/>
      <c r="L109" s="378"/>
      <c r="M109" s="344"/>
      <c r="N109" s="360"/>
      <c r="O109" s="3"/>
      <c r="P109" s="82"/>
    </row>
    <row r="110" spans="2:16" ht="13.5" customHeight="1" x14ac:dyDescent="0.15">
      <c r="B110" s="173"/>
      <c r="C110" s="362">
        <f t="shared" ref="C110:C132" si="7">C109+1</f>
        <v>98</v>
      </c>
      <c r="D110" s="47" t="str">
        <f t="shared" si="6"/>
        <v/>
      </c>
      <c r="E110" s="355"/>
      <c r="F110" s="447"/>
      <c r="G110" s="363"/>
      <c r="H110" s="344"/>
      <c r="I110" s="421"/>
      <c r="J110" s="15"/>
      <c r="K110" s="378"/>
      <c r="L110" s="378"/>
      <c r="M110" s="344"/>
      <c r="N110" s="360"/>
      <c r="O110" s="3"/>
      <c r="P110" s="82"/>
    </row>
    <row r="111" spans="2:16" ht="13.5" customHeight="1" x14ac:dyDescent="0.15">
      <c r="B111" s="173"/>
      <c r="C111" s="362">
        <f t="shared" si="7"/>
        <v>99</v>
      </c>
      <c r="D111" s="47" t="str">
        <f t="shared" si="6"/>
        <v/>
      </c>
      <c r="E111" s="355"/>
      <c r="F111" s="447"/>
      <c r="G111" s="363"/>
      <c r="H111" s="344"/>
      <c r="I111" s="421"/>
      <c r="J111" s="15"/>
      <c r="K111" s="378"/>
      <c r="L111" s="378"/>
      <c r="M111" s="344"/>
      <c r="N111" s="360"/>
      <c r="O111" s="3"/>
      <c r="P111" s="82"/>
    </row>
    <row r="112" spans="2:16" ht="13.5" customHeight="1" x14ac:dyDescent="0.15">
      <c r="B112" s="173"/>
      <c r="C112" s="362">
        <f t="shared" si="7"/>
        <v>100</v>
      </c>
      <c r="D112" s="47" t="str">
        <f t="shared" si="6"/>
        <v/>
      </c>
      <c r="E112" s="355"/>
      <c r="F112" s="447"/>
      <c r="G112" s="363"/>
      <c r="H112" s="344"/>
      <c r="I112" s="421"/>
      <c r="J112" s="15"/>
      <c r="K112" s="378"/>
      <c r="L112" s="378"/>
      <c r="M112" s="344"/>
      <c r="N112" s="360"/>
      <c r="O112" s="3"/>
      <c r="P112" s="82"/>
    </row>
    <row r="113" spans="2:16" ht="13.5" customHeight="1" x14ac:dyDescent="0.15">
      <c r="B113" s="173"/>
      <c r="C113" s="362">
        <f t="shared" si="7"/>
        <v>101</v>
      </c>
      <c r="D113" s="47" t="str">
        <f t="shared" si="6"/>
        <v/>
      </c>
      <c r="E113" s="355"/>
      <c r="F113" s="447"/>
      <c r="G113" s="363"/>
      <c r="H113" s="344"/>
      <c r="I113" s="421"/>
      <c r="J113" s="15"/>
      <c r="K113" s="378"/>
      <c r="L113" s="378"/>
      <c r="M113" s="344"/>
      <c r="N113" s="360"/>
      <c r="O113" s="3"/>
      <c r="P113" s="82"/>
    </row>
    <row r="114" spans="2:16" ht="13.5" customHeight="1" x14ac:dyDescent="0.15">
      <c r="B114" s="173"/>
      <c r="C114" s="362">
        <f t="shared" si="7"/>
        <v>102</v>
      </c>
      <c r="D114" s="47" t="str">
        <f t="shared" si="6"/>
        <v/>
      </c>
      <c r="E114" s="355"/>
      <c r="F114" s="447"/>
      <c r="G114" s="363"/>
      <c r="H114" s="344"/>
      <c r="I114" s="421"/>
      <c r="J114" s="15"/>
      <c r="K114" s="378"/>
      <c r="L114" s="378"/>
      <c r="M114" s="344"/>
      <c r="N114" s="360"/>
      <c r="O114" s="3"/>
      <c r="P114" s="82"/>
    </row>
    <row r="115" spans="2:16" ht="13.5" customHeight="1" x14ac:dyDescent="0.15">
      <c r="B115" s="173"/>
      <c r="C115" s="362">
        <f t="shared" si="7"/>
        <v>103</v>
      </c>
      <c r="D115" s="47" t="str">
        <f t="shared" si="6"/>
        <v/>
      </c>
      <c r="E115" s="355"/>
      <c r="F115" s="447"/>
      <c r="G115" s="363"/>
      <c r="H115" s="344"/>
      <c r="I115" s="421"/>
      <c r="J115" s="15"/>
      <c r="K115" s="378"/>
      <c r="L115" s="378"/>
      <c r="M115" s="344"/>
      <c r="N115" s="360"/>
      <c r="O115" s="3"/>
      <c r="P115" s="82"/>
    </row>
    <row r="116" spans="2:16" ht="13.5" customHeight="1" x14ac:dyDescent="0.15">
      <c r="B116" s="173"/>
      <c r="C116" s="362">
        <f t="shared" si="7"/>
        <v>104</v>
      </c>
      <c r="D116" s="47" t="str">
        <f t="shared" si="6"/>
        <v/>
      </c>
      <c r="E116" s="355"/>
      <c r="F116" s="447"/>
      <c r="G116" s="363"/>
      <c r="H116" s="344"/>
      <c r="I116" s="421"/>
      <c r="J116" s="15"/>
      <c r="K116" s="378"/>
      <c r="L116" s="378"/>
      <c r="M116" s="344"/>
      <c r="N116" s="360"/>
      <c r="O116" s="3"/>
      <c r="P116" s="82"/>
    </row>
    <row r="117" spans="2:16" ht="13.5" customHeight="1" x14ac:dyDescent="0.15">
      <c r="B117" s="173"/>
      <c r="C117" s="362">
        <f t="shared" si="7"/>
        <v>105</v>
      </c>
      <c r="D117" s="47" t="str">
        <f t="shared" si="6"/>
        <v/>
      </c>
      <c r="E117" s="355"/>
      <c r="F117" s="447"/>
      <c r="G117" s="363"/>
      <c r="H117" s="344"/>
      <c r="I117" s="421"/>
      <c r="J117" s="15"/>
      <c r="K117" s="378"/>
      <c r="L117" s="378"/>
      <c r="M117" s="344"/>
      <c r="N117" s="360"/>
      <c r="O117" s="3"/>
      <c r="P117" s="82"/>
    </row>
    <row r="118" spans="2:16" ht="13.5" customHeight="1" x14ac:dyDescent="0.15">
      <c r="B118" s="173"/>
      <c r="C118" s="362">
        <f t="shared" si="7"/>
        <v>106</v>
      </c>
      <c r="D118" s="47" t="str">
        <f t="shared" si="6"/>
        <v/>
      </c>
      <c r="E118" s="355"/>
      <c r="F118" s="447"/>
      <c r="G118" s="363"/>
      <c r="H118" s="344"/>
      <c r="I118" s="421"/>
      <c r="J118" s="15"/>
      <c r="K118" s="378"/>
      <c r="L118" s="378"/>
      <c r="M118" s="344"/>
      <c r="N118" s="360"/>
      <c r="O118" s="3"/>
      <c r="P118" s="82"/>
    </row>
    <row r="119" spans="2:16" ht="13.5" customHeight="1" x14ac:dyDescent="0.15">
      <c r="B119" s="173"/>
      <c r="C119" s="362">
        <f t="shared" si="7"/>
        <v>107</v>
      </c>
      <c r="D119" s="47" t="str">
        <f t="shared" si="6"/>
        <v/>
      </c>
      <c r="E119" s="355"/>
      <c r="F119" s="447"/>
      <c r="G119" s="363"/>
      <c r="H119" s="344"/>
      <c r="I119" s="421"/>
      <c r="J119" s="15"/>
      <c r="K119" s="378"/>
      <c r="L119" s="378"/>
      <c r="M119" s="344"/>
      <c r="N119" s="360"/>
      <c r="O119" s="3"/>
      <c r="P119" s="82"/>
    </row>
    <row r="120" spans="2:16" ht="13.5" customHeight="1" x14ac:dyDescent="0.15">
      <c r="B120" s="173"/>
      <c r="C120" s="362">
        <f t="shared" si="7"/>
        <v>108</v>
      </c>
      <c r="D120" s="47" t="str">
        <f t="shared" si="6"/>
        <v/>
      </c>
      <c r="E120" s="355"/>
      <c r="F120" s="447"/>
      <c r="G120" s="363"/>
      <c r="H120" s="344"/>
      <c r="I120" s="421"/>
      <c r="J120" s="15"/>
      <c r="K120" s="378"/>
      <c r="L120" s="378"/>
      <c r="M120" s="344"/>
      <c r="N120" s="360"/>
      <c r="O120" s="3"/>
      <c r="P120" s="82"/>
    </row>
    <row r="121" spans="2:16" ht="13.5" customHeight="1" x14ac:dyDescent="0.15">
      <c r="B121" s="173"/>
      <c r="C121" s="362">
        <f t="shared" si="7"/>
        <v>109</v>
      </c>
      <c r="D121" s="47" t="str">
        <f t="shared" si="6"/>
        <v/>
      </c>
      <c r="E121" s="355"/>
      <c r="F121" s="447"/>
      <c r="G121" s="363"/>
      <c r="H121" s="344"/>
      <c r="I121" s="421"/>
      <c r="J121" s="15"/>
      <c r="K121" s="378"/>
      <c r="L121" s="378"/>
      <c r="M121" s="344"/>
      <c r="N121" s="360"/>
      <c r="O121" s="3"/>
      <c r="P121" s="82"/>
    </row>
    <row r="122" spans="2:16" ht="13.5" customHeight="1" x14ac:dyDescent="0.15">
      <c r="B122" s="173"/>
      <c r="C122" s="362">
        <f t="shared" si="7"/>
        <v>110</v>
      </c>
      <c r="D122" s="47" t="str">
        <f t="shared" si="6"/>
        <v/>
      </c>
      <c r="E122" s="355"/>
      <c r="F122" s="447"/>
      <c r="G122" s="363"/>
      <c r="H122" s="344"/>
      <c r="I122" s="421"/>
      <c r="J122" s="15"/>
      <c r="K122" s="378"/>
      <c r="L122" s="378"/>
      <c r="M122" s="344"/>
      <c r="N122" s="360"/>
      <c r="O122" s="3"/>
      <c r="P122" s="82"/>
    </row>
    <row r="123" spans="2:16" ht="13.5" customHeight="1" x14ac:dyDescent="0.15">
      <c r="B123" s="173"/>
      <c r="C123" s="362">
        <f t="shared" si="7"/>
        <v>111</v>
      </c>
      <c r="D123" s="47" t="str">
        <f t="shared" si="6"/>
        <v/>
      </c>
      <c r="E123" s="355"/>
      <c r="F123" s="447"/>
      <c r="G123" s="363"/>
      <c r="H123" s="344"/>
      <c r="I123" s="421"/>
      <c r="J123" s="15"/>
      <c r="K123" s="378"/>
      <c r="L123" s="378"/>
      <c r="M123" s="344"/>
      <c r="N123" s="360"/>
      <c r="O123" s="3"/>
      <c r="P123" s="82"/>
    </row>
    <row r="124" spans="2:16" ht="13.5" customHeight="1" x14ac:dyDescent="0.15">
      <c r="B124" s="173"/>
      <c r="C124" s="362">
        <f t="shared" si="7"/>
        <v>112</v>
      </c>
      <c r="D124" s="47" t="str">
        <f t="shared" si="6"/>
        <v/>
      </c>
      <c r="E124" s="355"/>
      <c r="F124" s="447"/>
      <c r="G124" s="363"/>
      <c r="H124" s="344"/>
      <c r="I124" s="421"/>
      <c r="J124" s="15"/>
      <c r="K124" s="378"/>
      <c r="L124" s="378"/>
      <c r="M124" s="344"/>
      <c r="N124" s="360"/>
      <c r="O124" s="3"/>
      <c r="P124" s="82"/>
    </row>
    <row r="125" spans="2:16" ht="13.5" customHeight="1" x14ac:dyDescent="0.15">
      <c r="B125" s="173"/>
      <c r="C125" s="362">
        <f t="shared" si="7"/>
        <v>113</v>
      </c>
      <c r="D125" s="47" t="str">
        <f t="shared" si="6"/>
        <v/>
      </c>
      <c r="E125" s="355"/>
      <c r="F125" s="447"/>
      <c r="G125" s="363"/>
      <c r="H125" s="344"/>
      <c r="I125" s="421"/>
      <c r="J125" s="15"/>
      <c r="K125" s="378"/>
      <c r="L125" s="378"/>
      <c r="M125" s="344"/>
      <c r="N125" s="360"/>
      <c r="O125" s="3"/>
      <c r="P125" s="82"/>
    </row>
    <row r="126" spans="2:16" ht="13.5" customHeight="1" x14ac:dyDescent="0.15">
      <c r="B126" s="173"/>
      <c r="C126" s="362">
        <f t="shared" si="7"/>
        <v>114</v>
      </c>
      <c r="D126" s="47" t="str">
        <f t="shared" si="6"/>
        <v/>
      </c>
      <c r="E126" s="355"/>
      <c r="F126" s="447"/>
      <c r="G126" s="363"/>
      <c r="H126" s="344"/>
      <c r="I126" s="421"/>
      <c r="J126" s="15"/>
      <c r="K126" s="378"/>
      <c r="L126" s="378"/>
      <c r="M126" s="344"/>
      <c r="N126" s="360"/>
      <c r="O126" s="3"/>
      <c r="P126" s="82"/>
    </row>
    <row r="127" spans="2:16" ht="13.5" customHeight="1" x14ac:dyDescent="0.15">
      <c r="B127" s="173"/>
      <c r="C127" s="362">
        <f t="shared" si="7"/>
        <v>115</v>
      </c>
      <c r="D127" s="47" t="str">
        <f t="shared" si="6"/>
        <v/>
      </c>
      <c r="E127" s="355"/>
      <c r="F127" s="447"/>
      <c r="G127" s="363"/>
      <c r="H127" s="344"/>
      <c r="I127" s="421"/>
      <c r="J127" s="15"/>
      <c r="K127" s="378"/>
      <c r="L127" s="378"/>
      <c r="M127" s="344"/>
      <c r="N127" s="360"/>
      <c r="O127" s="3"/>
      <c r="P127" s="82"/>
    </row>
    <row r="128" spans="2:16" ht="13.5" customHeight="1" x14ac:dyDescent="0.15">
      <c r="B128" s="173"/>
      <c r="C128" s="362">
        <f t="shared" si="7"/>
        <v>116</v>
      </c>
      <c r="D128" s="47" t="str">
        <f t="shared" si="6"/>
        <v/>
      </c>
      <c r="E128" s="355"/>
      <c r="F128" s="447"/>
      <c r="G128" s="363"/>
      <c r="H128" s="344"/>
      <c r="I128" s="421"/>
      <c r="J128" s="15"/>
      <c r="K128" s="378"/>
      <c r="L128" s="378"/>
      <c r="M128" s="344"/>
      <c r="N128" s="360"/>
      <c r="O128" s="3"/>
      <c r="P128" s="82"/>
    </row>
    <row r="129" spans="2:16" ht="13.5" customHeight="1" x14ac:dyDescent="0.15">
      <c r="B129" s="173"/>
      <c r="C129" s="362">
        <f t="shared" si="7"/>
        <v>117</v>
      </c>
      <c r="D129" s="47" t="str">
        <f t="shared" si="6"/>
        <v/>
      </c>
      <c r="E129" s="355"/>
      <c r="F129" s="447"/>
      <c r="G129" s="363"/>
      <c r="H129" s="344"/>
      <c r="I129" s="421"/>
      <c r="J129" s="15"/>
      <c r="K129" s="378"/>
      <c r="L129" s="378"/>
      <c r="M129" s="344"/>
      <c r="N129" s="360"/>
      <c r="O129" s="3"/>
      <c r="P129" s="82"/>
    </row>
    <row r="130" spans="2:16" ht="13.5" customHeight="1" x14ac:dyDescent="0.15">
      <c r="B130" s="173"/>
      <c r="C130" s="362">
        <f t="shared" si="7"/>
        <v>118</v>
      </c>
      <c r="D130" s="47" t="str">
        <f t="shared" si="6"/>
        <v/>
      </c>
      <c r="E130" s="355"/>
      <c r="F130" s="447"/>
      <c r="G130" s="363"/>
      <c r="H130" s="344"/>
      <c r="I130" s="421"/>
      <c r="J130" s="15"/>
      <c r="K130" s="378"/>
      <c r="L130" s="378"/>
      <c r="M130" s="344"/>
      <c r="N130" s="360"/>
      <c r="O130" s="3"/>
      <c r="P130" s="82"/>
    </row>
    <row r="131" spans="2:16" ht="13.5" customHeight="1" x14ac:dyDescent="0.15">
      <c r="B131" s="173"/>
      <c r="C131" s="362">
        <f t="shared" si="7"/>
        <v>119</v>
      </c>
      <c r="D131" s="47" t="str">
        <f t="shared" si="6"/>
        <v/>
      </c>
      <c r="E131" s="355"/>
      <c r="F131" s="447"/>
      <c r="G131" s="363"/>
      <c r="H131" s="344"/>
      <c r="I131" s="421"/>
      <c r="J131" s="15"/>
      <c r="K131" s="378"/>
      <c r="L131" s="378"/>
      <c r="M131" s="344"/>
      <c r="N131" s="360"/>
      <c r="O131" s="3"/>
      <c r="P131" s="82"/>
    </row>
    <row r="132" spans="2:16" ht="13.5" customHeight="1" x14ac:dyDescent="0.15">
      <c r="B132" s="173"/>
      <c r="C132" s="362">
        <f t="shared" si="7"/>
        <v>120</v>
      </c>
      <c r="D132" s="47" t="str">
        <f t="shared" si="6"/>
        <v/>
      </c>
      <c r="E132" s="355"/>
      <c r="F132" s="447"/>
      <c r="G132" s="363"/>
      <c r="H132" s="344"/>
      <c r="I132" s="421"/>
      <c r="J132" s="15"/>
      <c r="K132" s="378"/>
      <c r="L132" s="378"/>
      <c r="M132" s="344"/>
      <c r="N132" s="360"/>
      <c r="O132" s="3"/>
      <c r="P132" s="82"/>
    </row>
    <row r="133" spans="2:16" ht="13.5" customHeight="1" x14ac:dyDescent="0.15">
      <c r="C133" s="365"/>
      <c r="D133" s="365"/>
      <c r="E133" s="365"/>
      <c r="F133" s="365"/>
      <c r="G133" s="366"/>
      <c r="H133" s="366"/>
      <c r="I133" s="422"/>
      <c r="J133" s="368"/>
      <c r="K133" s="366"/>
      <c r="L133" s="366"/>
      <c r="M133" s="366"/>
      <c r="N133" s="3"/>
      <c r="O133" s="3"/>
      <c r="P133" s="82"/>
    </row>
  </sheetData>
  <sheetProtection password="DE0B" sheet="1" selectLockedCells="1"/>
  <mergeCells count="15">
    <mergeCell ref="L6:L7"/>
    <mergeCell ref="M6:M7"/>
    <mergeCell ref="E5:E7"/>
    <mergeCell ref="G5:H5"/>
    <mergeCell ref="K5:L5"/>
    <mergeCell ref="I5:I7"/>
    <mergeCell ref="J5:J7"/>
    <mergeCell ref="G6:G7"/>
    <mergeCell ref="H6:H7"/>
    <mergeCell ref="K6:K7"/>
    <mergeCell ref="C10:E12"/>
    <mergeCell ref="D5:D7"/>
    <mergeCell ref="C9:F9"/>
    <mergeCell ref="C5:C7"/>
    <mergeCell ref="F5:F7"/>
  </mergeCells>
  <phoneticPr fontId="3"/>
  <conditionalFormatting sqref="K13:K132">
    <cfRule type="expression" dxfId="13" priority="3" stopIfTrue="1">
      <formula>AND(D13="○",G13="○",K13="")</formula>
    </cfRule>
  </conditionalFormatting>
  <conditionalFormatting sqref="K13:L132">
    <cfRule type="expression" dxfId="12" priority="5" stopIfTrue="1">
      <formula>AND($G13="",K13="○")</formula>
    </cfRule>
  </conditionalFormatting>
  <conditionalFormatting sqref="L13:L132">
    <cfRule type="expression" dxfId="11" priority="2" stopIfTrue="1">
      <formula>AND(D13="○",G13="○",L13="")</formula>
    </cfRule>
  </conditionalFormatting>
  <conditionalFormatting sqref="M13:M132">
    <cfRule type="expression" dxfId="10" priority="1" stopIfTrue="1">
      <formula>AND(D13="○",H13="○",M13="")</formula>
    </cfRule>
    <cfRule type="expression" dxfId="9" priority="4" stopIfTrue="1">
      <formula>AND($H13="",M13="○")</formula>
    </cfRule>
  </conditionalFormatting>
  <dataValidations count="2">
    <dataValidation type="list" allowBlank="1" showInputMessage="1" showErrorMessage="1" sqref="G13:H132 K13:L132" xr:uid="{00000000-0002-0000-0C00-000000000000}">
      <formula1>$P$1:$P$2</formula1>
    </dataValidation>
    <dataValidation type="list" allowBlank="1" showInputMessage="1" showErrorMessage="1" sqref="M13:M132" xr:uid="{00000000-0002-0000-0C00-000001000000}">
      <formula1>$P$1:$R$1</formula1>
    </dataValidation>
  </dataValidations>
  <printOptions horizontalCentered="1"/>
  <pageMargins left="0.39370078740157483" right="0.19685039370078741" top="0.59055118110236227" bottom="0.39370078740157483" header="0.39370078740157483" footer="0.19685039370078741"/>
  <pageSetup paperSize="9" scale="80" firstPageNumber="30" orientation="portrait" horizontalDpi="300" verticalDpi="300" r:id="rId1"/>
  <headerFooter alignWithMargins="0">
    <oddFooter>&amp;C&amp;P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Q73"/>
  <sheetViews>
    <sheetView showGridLines="0" zoomScale="85" zoomScaleNormal="85"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customWidth="1"/>
    <col min="6" max="6" width="9.625" style="1" customWidth="1"/>
    <col min="7" max="7" width="7.125" customWidth="1"/>
    <col min="8" max="8" width="15.625" customWidth="1"/>
    <col min="9" max="10" width="7.125" customWidth="1"/>
    <col min="11" max="11" width="5.625" customWidth="1"/>
    <col min="12" max="18" width="7.125" customWidth="1"/>
    <col min="19" max="20" width="2.625" customWidth="1"/>
  </cols>
  <sheetData>
    <row r="1" spans="2:43" hidden="1" x14ac:dyDescent="0.15">
      <c r="B1" s="19"/>
      <c r="J1" s="460">
        <f>IF($J$10=0,0,J11/$J$10)</f>
        <v>0</v>
      </c>
      <c r="L1" s="460">
        <f>IF($I$10=0,0,L12/$I$10)</f>
        <v>0</v>
      </c>
      <c r="M1" s="460">
        <f t="shared" ref="M1:R1" si="0">IF($J$10=0,0,M12/$J$10)</f>
        <v>0</v>
      </c>
      <c r="N1" s="460">
        <f t="shared" si="0"/>
        <v>0</v>
      </c>
      <c r="O1" s="460">
        <f t="shared" si="0"/>
        <v>0</v>
      </c>
      <c r="P1" s="460">
        <f t="shared" si="0"/>
        <v>0</v>
      </c>
      <c r="Q1" s="460">
        <f t="shared" si="0"/>
        <v>0</v>
      </c>
      <c r="R1" s="460">
        <f t="shared" si="0"/>
        <v>0</v>
      </c>
      <c r="U1" t="s">
        <v>85</v>
      </c>
      <c r="V1" t="s">
        <v>506</v>
      </c>
    </row>
    <row r="2" spans="2:43" x14ac:dyDescent="0.15">
      <c r="U2" s="1"/>
      <c r="V2" s="1" t="s">
        <v>130</v>
      </c>
      <c r="W2" s="6">
        <f>点検表!$AV$4</f>
        <v>-10</v>
      </c>
    </row>
    <row r="3" spans="2:43" ht="13.5" customHeight="1" x14ac:dyDescent="0.15">
      <c r="C3" s="1" t="s">
        <v>611</v>
      </c>
      <c r="D3" s="1"/>
      <c r="E3" s="1"/>
      <c r="F3"/>
    </row>
    <row r="4" spans="2:43" ht="13.5" customHeight="1" x14ac:dyDescent="0.15">
      <c r="I4" s="1"/>
      <c r="J4" s="1"/>
      <c r="M4" s="2"/>
      <c r="N4" s="2"/>
      <c r="O4" s="2"/>
      <c r="P4" s="2"/>
      <c r="Q4" s="2"/>
      <c r="R4" s="2"/>
      <c r="S4" s="2"/>
      <c r="T4" s="2"/>
      <c r="V4" s="1">
        <f>COUNTIF($E$13:$E$72,V5)</f>
        <v>0</v>
      </c>
      <c r="W4" s="1">
        <f>COUNTIF($E$13:$E$72,W5)</f>
        <v>0</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c r="AP4" s="1"/>
      <c r="AQ4" s="1"/>
    </row>
    <row r="5" spans="2:43" ht="15" customHeight="1" x14ac:dyDescent="0.15">
      <c r="C5" s="896" t="s">
        <v>510</v>
      </c>
      <c r="D5" s="827" t="s">
        <v>702</v>
      </c>
      <c r="E5" s="827" t="s">
        <v>511</v>
      </c>
      <c r="F5" s="827" t="s">
        <v>612</v>
      </c>
      <c r="G5" s="896" t="s">
        <v>529</v>
      </c>
      <c r="H5" s="896" t="s">
        <v>530</v>
      </c>
      <c r="I5" s="424" t="s">
        <v>68</v>
      </c>
      <c r="J5" s="827" t="s">
        <v>319</v>
      </c>
      <c r="K5" s="827" t="s">
        <v>451</v>
      </c>
      <c r="L5" s="873" t="s">
        <v>615</v>
      </c>
      <c r="M5" s="873"/>
      <c r="N5" s="873"/>
      <c r="O5" s="873"/>
      <c r="P5" s="873"/>
      <c r="Q5" s="873"/>
      <c r="R5" s="874"/>
      <c r="S5" s="332"/>
      <c r="T5" s="35"/>
      <c r="U5" s="6" t="str">
        <f ca="1">IF($J$10=0,"",OFFSET(V5,0,MATCH(MAX(V6:AO6),V6:AO6,0)-1,1,1))</f>
        <v/>
      </c>
      <c r="V5" s="1">
        <f>MIN($E$13:$E$72)</f>
        <v>0</v>
      </c>
      <c r="W5" s="1">
        <f>IF(ISERROR(SMALL($E$13:$E$72,SUM($V4:V4)+1)),0,SMALL($E$13:$E$72,SUM($V4:V4)+1))</f>
        <v>0</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c r="AP5" s="1"/>
      <c r="AQ5" s="1"/>
    </row>
    <row r="6" spans="2:43" ht="15" customHeight="1" x14ac:dyDescent="0.15">
      <c r="C6" s="897"/>
      <c r="D6" s="885"/>
      <c r="E6" s="885"/>
      <c r="F6" s="885"/>
      <c r="G6" s="897"/>
      <c r="H6" s="897"/>
      <c r="I6" s="827" t="s">
        <v>275</v>
      </c>
      <c r="J6" s="885"/>
      <c r="K6" s="885"/>
      <c r="L6" s="901" t="s">
        <v>86</v>
      </c>
      <c r="M6" s="901" t="s">
        <v>87</v>
      </c>
      <c r="N6" s="901" t="s">
        <v>695</v>
      </c>
      <c r="O6" s="901" t="s">
        <v>88</v>
      </c>
      <c r="P6" s="901" t="s">
        <v>273</v>
      </c>
      <c r="Q6" s="901" t="s">
        <v>613</v>
      </c>
      <c r="R6" s="901" t="s">
        <v>89</v>
      </c>
      <c r="S6" s="332"/>
      <c r="T6" s="35"/>
      <c r="U6" s="1"/>
      <c r="V6" s="1">
        <f t="array" ref="V6">SUM(IF($E13:$E72=V5,$J13:$J72*$K13:$K72,0))</f>
        <v>0</v>
      </c>
      <c r="W6" s="1">
        <f t="array" ref="W6">SUM(IF($E13:$E72=W5,$J13:$J72*$K13:$K72,0))</f>
        <v>0</v>
      </c>
      <c r="X6" s="1">
        <f t="array" ref="X6">SUM(IF($E13:$E72=X5,$J13:$J72*$K13:$K72,0))</f>
        <v>0</v>
      </c>
      <c r="Y6" s="1">
        <f t="array" ref="Y6">SUM(IF($E13:$E72=Y5,$J13:$J72*$K13:$K72,0))</f>
        <v>0</v>
      </c>
      <c r="Z6" s="1">
        <f t="array" ref="Z6">SUM(IF($E13:$E72=Z5,$J13:$J72*$K13:$K72,0))</f>
        <v>0</v>
      </c>
      <c r="AA6" s="1">
        <f t="array" ref="AA6">SUM(IF($E13:$E72=AA5,$J13:$J72*$K13:$K72,0))</f>
        <v>0</v>
      </c>
      <c r="AB6" s="1">
        <f t="array" ref="AB6">SUM(IF($E13:$E72=AB5,$J13:$J72*$K13:$K72,0))</f>
        <v>0</v>
      </c>
      <c r="AC6" s="1">
        <f t="array" ref="AC6">SUM(IF($E13:$E72=AC5,$J13:$J72*$K13:$K72,0))</f>
        <v>0</v>
      </c>
      <c r="AD6" s="1">
        <f t="array" ref="AD6">SUM(IF($E13:$E72=AD5,$J13:$J72*$K13:$K72,0))</f>
        <v>0</v>
      </c>
      <c r="AE6" s="1">
        <f t="array" ref="AE6">SUM(IF($E13:$E72=AE5,$J13:$J72*$K13:$K72,0))</f>
        <v>0</v>
      </c>
      <c r="AF6" s="1">
        <f t="array" ref="AF6">SUM(IF($E13:$E72=AF5,$J13:$J72*$K13:$K72,0))</f>
        <v>0</v>
      </c>
      <c r="AG6" s="1">
        <f t="array" ref="AG6">SUM(IF($E13:$E72=AG5,$J13:$J72*$K13:$K72,0))</f>
        <v>0</v>
      </c>
      <c r="AH6" s="1">
        <f t="array" ref="AH6">SUM(IF($E13:$E72=AH5,$J13:$J72*$K13:$K72,0))</f>
        <v>0</v>
      </c>
      <c r="AI6" s="1">
        <f t="array" ref="AI6">SUM(IF($E13:$E72=AI5,$J13:$J72*$K13:$K72,0))</f>
        <v>0</v>
      </c>
      <c r="AJ6" s="1">
        <f t="array" ref="AJ6">SUM(IF($E13:$E72=AJ5,$J13:$J72*$K13:$K72,0))</f>
        <v>0</v>
      </c>
      <c r="AK6" s="1">
        <f t="array" ref="AK6">SUM(IF($E13:$E72=AK5,$J13:$J72*$K13:$K72,0))</f>
        <v>0</v>
      </c>
      <c r="AL6" s="1">
        <f t="array" ref="AL6">SUM(IF($E13:$E72=AL5,$J13:$J72*$K13:$K72,0))</f>
        <v>0</v>
      </c>
      <c r="AM6" s="1">
        <f t="array" ref="AM6">SUM(IF($E13:$E72=AM5,$J13:$J72*$K13:$K72,0))</f>
        <v>0</v>
      </c>
      <c r="AN6" s="1">
        <f t="array" ref="AN6">SUM(IF($E13:$E72=AN5,$J13:$J72*$K13:$K72,0))</f>
        <v>0</v>
      </c>
      <c r="AO6" s="1">
        <f t="array" ref="AO6">SUM(IF($E13:$E72=AO5,$J13:$J72*$K13:$K72,0))</f>
        <v>0</v>
      </c>
      <c r="AP6" s="1"/>
      <c r="AQ6" s="1"/>
    </row>
    <row r="7" spans="2:43" ht="48" customHeight="1" x14ac:dyDescent="0.15">
      <c r="C7" s="897"/>
      <c r="D7" s="851"/>
      <c r="E7" s="897"/>
      <c r="F7" s="885"/>
      <c r="G7" s="897"/>
      <c r="H7" s="897"/>
      <c r="I7" s="851"/>
      <c r="J7" s="851"/>
      <c r="K7" s="851"/>
      <c r="L7" s="901"/>
      <c r="M7" s="901"/>
      <c r="N7" s="901"/>
      <c r="O7" s="901"/>
      <c r="P7" s="901"/>
      <c r="Q7" s="901"/>
      <c r="R7" s="901"/>
      <c r="S7" s="370"/>
      <c r="T7" s="331"/>
    </row>
    <row r="8" spans="2:43" ht="2.1" customHeight="1" x14ac:dyDescent="0.15">
      <c r="C8" s="327"/>
      <c r="D8" s="327"/>
      <c r="E8" s="327"/>
      <c r="F8" s="13"/>
      <c r="G8" s="327"/>
      <c r="H8" s="327"/>
      <c r="I8" s="338"/>
      <c r="J8" s="338"/>
      <c r="K8" s="13"/>
      <c r="L8" s="371"/>
      <c r="M8" s="371"/>
      <c r="N8" s="371"/>
      <c r="O8" s="371"/>
      <c r="P8" s="371"/>
      <c r="Q8" s="371"/>
      <c r="R8" s="371"/>
      <c r="S8" s="331"/>
      <c r="T8" s="331"/>
    </row>
    <row r="9" spans="2:43" ht="15" customHeight="1" x14ac:dyDescent="0.15">
      <c r="C9" s="893" t="s">
        <v>524</v>
      </c>
      <c r="D9" s="894"/>
      <c r="E9" s="894"/>
      <c r="F9" s="894"/>
      <c r="G9" s="894"/>
      <c r="H9" s="895"/>
      <c r="I9" s="327" t="s">
        <v>454</v>
      </c>
      <c r="J9" s="327" t="s">
        <v>454</v>
      </c>
      <c r="K9" s="327" t="s">
        <v>454</v>
      </c>
      <c r="L9" s="429" t="str">
        <f>IF($I$10=0,"      －",L$10/$I$10)</f>
        <v xml:space="preserve">      －</v>
      </c>
      <c r="M9" s="429" t="str">
        <f t="shared" ref="M9:R9" si="2">IF($J$10=0,"      －",M$10/$J$10)</f>
        <v xml:space="preserve">      －</v>
      </c>
      <c r="N9" s="429" t="str">
        <f t="shared" si="2"/>
        <v xml:space="preserve">      －</v>
      </c>
      <c r="O9" s="429" t="str">
        <f t="shared" si="2"/>
        <v xml:space="preserve">      －</v>
      </c>
      <c r="P9" s="429" t="str">
        <f t="shared" si="2"/>
        <v xml:space="preserve">      －</v>
      </c>
      <c r="Q9" s="429" t="str">
        <f t="shared" si="2"/>
        <v xml:space="preserve">      －</v>
      </c>
      <c r="R9" s="429" t="str">
        <f t="shared" si="2"/>
        <v xml:space="preserve">      －</v>
      </c>
      <c r="S9" s="423"/>
      <c r="T9" s="423"/>
    </row>
    <row r="10" spans="2:43" ht="15" customHeight="1" x14ac:dyDescent="0.15">
      <c r="C10" s="803" t="s">
        <v>526</v>
      </c>
      <c r="D10" s="804"/>
      <c r="E10" s="804"/>
      <c r="F10" s="804"/>
      <c r="G10" s="805"/>
      <c r="H10" s="327" t="s">
        <v>343</v>
      </c>
      <c r="I10" s="352">
        <f t="array" ref="I10">SUM(IF(I13:I72="○",$J13:$J72*$K13:$K72,0))</f>
        <v>0</v>
      </c>
      <c r="J10" s="352">
        <f>SUMPRODUCT(J13:J72,K13:K72)</f>
        <v>0</v>
      </c>
      <c r="K10" s="413">
        <f>SUM(K13:K72)</f>
        <v>0</v>
      </c>
      <c r="L10" s="352">
        <f t="array" ref="L10">SUM(IF(L13:L72="○",$J13:$J72*$K13:$K72,0))</f>
        <v>0</v>
      </c>
      <c r="M10" s="352">
        <f t="array" ref="M10">SUM(IF(M13:M72="○",$J13:$J72*$K13:$K72,0))</f>
        <v>0</v>
      </c>
      <c r="N10" s="352">
        <f t="array" ref="N10">SUM(IF(N13:N72="○",$J13:$J72*$K13:$K72,0))</f>
        <v>0</v>
      </c>
      <c r="O10" s="352">
        <f t="array" ref="O10">SUM(IF(O13:O72="○",$J13:$J72*$K13:$K72,0))</f>
        <v>0</v>
      </c>
      <c r="P10" s="352">
        <f t="array" ref="P10">SUM(IF(P13:P72="○",$J13:$J72*$K13:$K72,0))</f>
        <v>0</v>
      </c>
      <c r="Q10" s="352">
        <f t="array" ref="Q10">SUM(IF(Q13:Q72="○",$J13:$J72*$K13:$K72,0))</f>
        <v>0</v>
      </c>
      <c r="R10" s="352">
        <f t="array" ref="R10">SUM(IF(R13:R72="○",$J13:$J72*$K13:$K72,0))</f>
        <v>0</v>
      </c>
      <c r="S10" s="400"/>
      <c r="T10" s="400"/>
    </row>
    <row r="11" spans="2:43" ht="15" customHeight="1" x14ac:dyDescent="0.15">
      <c r="C11" s="890"/>
      <c r="D11" s="891"/>
      <c r="E11" s="891"/>
      <c r="F11" s="891"/>
      <c r="G11" s="892"/>
      <c r="H11" s="13" t="s">
        <v>705</v>
      </c>
      <c r="I11" s="352">
        <f t="array" ref="I11">SUM(IF(($D13:$D72="○")*(I13:I72="○"),$J13:$J72*$K13:$K72,0))</f>
        <v>0</v>
      </c>
      <c r="J11" s="352">
        <f t="array" ref="J11">SUM(IF($D13:$D72="○",$J13:$J72*$K13:$K72,0))</f>
        <v>0</v>
      </c>
      <c r="K11" s="413">
        <f>SUMIF($D13:$D72,"○",K13:K72)</f>
        <v>0</v>
      </c>
      <c r="L11" s="327" t="s">
        <v>454</v>
      </c>
      <c r="M11" s="327" t="s">
        <v>454</v>
      </c>
      <c r="N11" s="327" t="s">
        <v>454</v>
      </c>
      <c r="O11" s="327" t="s">
        <v>454</v>
      </c>
      <c r="P11" s="327" t="s">
        <v>454</v>
      </c>
      <c r="Q11" s="327" t="s">
        <v>454</v>
      </c>
      <c r="R11" s="327" t="s">
        <v>454</v>
      </c>
      <c r="S11" s="423"/>
      <c r="T11" s="423"/>
    </row>
    <row r="12" spans="2:43" ht="15" customHeight="1" x14ac:dyDescent="0.15">
      <c r="C12" s="893"/>
      <c r="D12" s="894"/>
      <c r="E12" s="894"/>
      <c r="F12" s="894"/>
      <c r="G12" s="895"/>
      <c r="H12" s="13" t="s">
        <v>710</v>
      </c>
      <c r="I12" s="327" t="s">
        <v>454</v>
      </c>
      <c r="J12" s="327" t="s">
        <v>454</v>
      </c>
      <c r="K12" s="327" t="s">
        <v>454</v>
      </c>
      <c r="L12" s="352">
        <f t="array" ref="L12">SUM(IF(($D13:$D72="○")*(L13:L72=""),$J13:$J72*$K13:$K72,0))</f>
        <v>0</v>
      </c>
      <c r="M12" s="352">
        <f t="array" ref="M12">SUM(IF(($D13:$D72="○")*(M13:M72=""),$J13:$J72*$K13:$K72,0))</f>
        <v>0</v>
      </c>
      <c r="N12" s="352">
        <f t="array" ref="N12">SUM(IF(($D13:$D72="○")*(N13:N72=""),$J13:$J72*$K13:$K72,0))</f>
        <v>0</v>
      </c>
      <c r="O12" s="352">
        <f t="array" ref="O12">SUM(IF(($D13:$D72="○")*(O13:O72=""),$J13:$J72*$K13:$K72,0))</f>
        <v>0</v>
      </c>
      <c r="P12" s="352">
        <f t="array" ref="P12">SUM(IF(($D13:$D72="○")*(P13:P72=""),$J13:$J72*$K13:$K72,0))</f>
        <v>0</v>
      </c>
      <c r="Q12" s="352">
        <f t="array" ref="Q12">SUM(IF(($D13:$D72="○")*(Q13:Q72=""),$J13:$J72*$K13:$K72,0))</f>
        <v>0</v>
      </c>
      <c r="R12" s="352">
        <f t="array" ref="R12">SUM(IF(($D13:$D72="○")*(R13:R72=""),$J13:$J72*$K13:$K72,0))</f>
        <v>0</v>
      </c>
      <c r="S12" s="423"/>
      <c r="T12" s="423"/>
    </row>
    <row r="13" spans="2:43" ht="12.75" customHeight="1" x14ac:dyDescent="0.15">
      <c r="C13" s="354">
        <v>1</v>
      </c>
      <c r="D13" s="47" t="str">
        <f>IF(E13="","",IF(E13&lt;=$W$2,"○",""))</f>
        <v/>
      </c>
      <c r="E13" s="393"/>
      <c r="F13" s="446"/>
      <c r="G13" s="446"/>
      <c r="H13" s="446"/>
      <c r="I13" s="375"/>
      <c r="J13" s="384"/>
      <c r="K13" s="425"/>
      <c r="L13" s="375"/>
      <c r="M13" s="356"/>
      <c r="N13" s="356"/>
      <c r="O13" s="356"/>
      <c r="P13" s="356"/>
      <c r="Q13" s="356"/>
      <c r="R13" s="356"/>
      <c r="S13" s="360"/>
      <c r="T13" s="3"/>
    </row>
    <row r="14" spans="2:43" ht="12.75" customHeight="1" x14ac:dyDescent="0.15">
      <c r="C14" s="362">
        <f t="shared" ref="C14:C42" si="3">C13+1</f>
        <v>2</v>
      </c>
      <c r="D14" s="47" t="str">
        <f t="shared" ref="D14:D72" si="4">IF(E14="","",IF(E14&lt;=$W$2,"○",""))</f>
        <v/>
      </c>
      <c r="E14" s="355"/>
      <c r="F14" s="447"/>
      <c r="G14" s="447"/>
      <c r="H14" s="447"/>
      <c r="I14" s="378"/>
      <c r="J14" s="386"/>
      <c r="K14" s="15"/>
      <c r="L14" s="378"/>
      <c r="M14" s="344"/>
      <c r="N14" s="344"/>
      <c r="O14" s="344"/>
      <c r="P14" s="344"/>
      <c r="Q14" s="344"/>
      <c r="R14" s="344"/>
      <c r="S14" s="360"/>
      <c r="T14" s="3"/>
    </row>
    <row r="15" spans="2:43" ht="12.75" customHeight="1" x14ac:dyDescent="0.15">
      <c r="C15" s="362">
        <f t="shared" si="3"/>
        <v>3</v>
      </c>
      <c r="D15" s="47" t="str">
        <f t="shared" si="4"/>
        <v/>
      </c>
      <c r="E15" s="355"/>
      <c r="F15" s="447"/>
      <c r="G15" s="447"/>
      <c r="H15" s="447"/>
      <c r="I15" s="378"/>
      <c r="J15" s="386"/>
      <c r="K15" s="15"/>
      <c r="L15" s="378"/>
      <c r="M15" s="344"/>
      <c r="N15" s="344"/>
      <c r="O15" s="344"/>
      <c r="P15" s="344"/>
      <c r="Q15" s="344"/>
      <c r="R15" s="344"/>
      <c r="S15" s="360"/>
      <c r="T15" s="3"/>
    </row>
    <row r="16" spans="2:43" ht="12.75" customHeight="1" x14ac:dyDescent="0.15">
      <c r="C16" s="362">
        <f t="shared" si="3"/>
        <v>4</v>
      </c>
      <c r="D16" s="47" t="str">
        <f t="shared" si="4"/>
        <v/>
      </c>
      <c r="E16" s="355"/>
      <c r="F16" s="447"/>
      <c r="G16" s="447"/>
      <c r="H16" s="447"/>
      <c r="I16" s="378"/>
      <c r="J16" s="386"/>
      <c r="K16" s="15"/>
      <c r="L16" s="378"/>
      <c r="M16" s="344"/>
      <c r="N16" s="344"/>
      <c r="O16" s="344"/>
      <c r="P16" s="344"/>
      <c r="Q16" s="344"/>
      <c r="R16" s="344"/>
      <c r="S16" s="360"/>
      <c r="T16" s="3"/>
    </row>
    <row r="17" spans="3:23" ht="12.75" customHeight="1" x14ac:dyDescent="0.15">
      <c r="C17" s="362">
        <f t="shared" si="3"/>
        <v>5</v>
      </c>
      <c r="D17" s="47" t="str">
        <f t="shared" si="4"/>
        <v/>
      </c>
      <c r="E17" s="355"/>
      <c r="F17" s="447"/>
      <c r="G17" s="447"/>
      <c r="H17" s="447"/>
      <c r="I17" s="378"/>
      <c r="J17" s="386"/>
      <c r="K17" s="15"/>
      <c r="L17" s="378"/>
      <c r="M17" s="344"/>
      <c r="N17" s="344"/>
      <c r="O17" s="344"/>
      <c r="P17" s="344"/>
      <c r="Q17" s="344"/>
      <c r="R17" s="344"/>
      <c r="S17" s="360"/>
      <c r="T17" s="3"/>
    </row>
    <row r="18" spans="3:23" ht="12.75" customHeight="1" x14ac:dyDescent="0.15">
      <c r="C18" s="362">
        <f t="shared" si="3"/>
        <v>6</v>
      </c>
      <c r="D18" s="47" t="str">
        <f t="shared" si="4"/>
        <v/>
      </c>
      <c r="E18" s="355"/>
      <c r="F18" s="447"/>
      <c r="G18" s="447"/>
      <c r="H18" s="447"/>
      <c r="I18" s="378"/>
      <c r="J18" s="386"/>
      <c r="K18" s="15"/>
      <c r="L18" s="378"/>
      <c r="M18" s="344"/>
      <c r="N18" s="344"/>
      <c r="O18" s="344"/>
      <c r="P18" s="344"/>
      <c r="Q18" s="344"/>
      <c r="R18" s="344"/>
      <c r="S18" s="360"/>
      <c r="T18" s="3"/>
    </row>
    <row r="19" spans="3:23" ht="12.75" customHeight="1" x14ac:dyDescent="0.15">
      <c r="C19" s="362">
        <f t="shared" si="3"/>
        <v>7</v>
      </c>
      <c r="D19" s="47" t="str">
        <f t="shared" si="4"/>
        <v/>
      </c>
      <c r="E19" s="355"/>
      <c r="F19" s="447"/>
      <c r="G19" s="447"/>
      <c r="H19" s="447"/>
      <c r="I19" s="378"/>
      <c r="J19" s="386"/>
      <c r="K19" s="15"/>
      <c r="L19" s="378"/>
      <c r="M19" s="344"/>
      <c r="N19" s="344"/>
      <c r="O19" s="344"/>
      <c r="P19" s="344"/>
      <c r="Q19" s="344"/>
      <c r="R19" s="344"/>
      <c r="S19" s="360"/>
      <c r="T19" s="3"/>
    </row>
    <row r="20" spans="3:23" ht="12.75" customHeight="1" x14ac:dyDescent="0.15">
      <c r="C20" s="362">
        <f t="shared" si="3"/>
        <v>8</v>
      </c>
      <c r="D20" s="47" t="str">
        <f t="shared" si="4"/>
        <v/>
      </c>
      <c r="E20" s="355"/>
      <c r="F20" s="447"/>
      <c r="G20" s="447"/>
      <c r="H20" s="447"/>
      <c r="I20" s="378"/>
      <c r="J20" s="386"/>
      <c r="K20" s="15"/>
      <c r="L20" s="378"/>
      <c r="M20" s="344"/>
      <c r="N20" s="344"/>
      <c r="O20" s="344"/>
      <c r="P20" s="344"/>
      <c r="Q20" s="344"/>
      <c r="R20" s="344"/>
      <c r="S20" s="360"/>
      <c r="T20" s="3"/>
    </row>
    <row r="21" spans="3:23" ht="12.75" customHeight="1" x14ac:dyDescent="0.15">
      <c r="C21" s="362">
        <f t="shared" si="3"/>
        <v>9</v>
      </c>
      <c r="D21" s="47" t="str">
        <f t="shared" si="4"/>
        <v/>
      </c>
      <c r="E21" s="355"/>
      <c r="F21" s="447"/>
      <c r="G21" s="447"/>
      <c r="H21" s="447"/>
      <c r="I21" s="378"/>
      <c r="J21" s="386"/>
      <c r="K21" s="15"/>
      <c r="L21" s="378"/>
      <c r="M21" s="344"/>
      <c r="N21" s="344"/>
      <c r="O21" s="344"/>
      <c r="P21" s="344"/>
      <c r="Q21" s="344"/>
      <c r="R21" s="344"/>
      <c r="S21" s="360"/>
      <c r="T21" s="3"/>
    </row>
    <row r="22" spans="3:23" ht="12.75" customHeight="1" x14ac:dyDescent="0.15">
      <c r="C22" s="362">
        <f t="shared" si="3"/>
        <v>10</v>
      </c>
      <c r="D22" s="47" t="str">
        <f t="shared" si="4"/>
        <v/>
      </c>
      <c r="E22" s="355"/>
      <c r="F22" s="447"/>
      <c r="G22" s="447"/>
      <c r="H22" s="447"/>
      <c r="I22" s="378"/>
      <c r="J22" s="386"/>
      <c r="K22" s="15"/>
      <c r="L22" s="378"/>
      <c r="M22" s="344"/>
      <c r="N22" s="344"/>
      <c r="O22" s="344"/>
      <c r="P22" s="344"/>
      <c r="Q22" s="344"/>
      <c r="R22" s="344"/>
      <c r="S22" s="360"/>
      <c r="T22" s="3"/>
    </row>
    <row r="23" spans="3:23" ht="12.75" customHeight="1" x14ac:dyDescent="0.15">
      <c r="C23" s="362">
        <f t="shared" si="3"/>
        <v>11</v>
      </c>
      <c r="D23" s="47" t="str">
        <f t="shared" si="4"/>
        <v/>
      </c>
      <c r="E23" s="355"/>
      <c r="F23" s="447"/>
      <c r="G23" s="447"/>
      <c r="H23" s="447"/>
      <c r="I23" s="378"/>
      <c r="J23" s="386"/>
      <c r="K23" s="15"/>
      <c r="L23" s="378"/>
      <c r="M23" s="344"/>
      <c r="N23" s="344"/>
      <c r="O23" s="344"/>
      <c r="P23" s="344"/>
      <c r="Q23" s="344"/>
      <c r="R23" s="344"/>
      <c r="S23" s="360"/>
      <c r="T23" s="3"/>
    </row>
    <row r="24" spans="3:23" ht="12.75" customHeight="1" x14ac:dyDescent="0.15">
      <c r="C24" s="362">
        <f t="shared" si="3"/>
        <v>12</v>
      </c>
      <c r="D24" s="47" t="str">
        <f t="shared" si="4"/>
        <v/>
      </c>
      <c r="E24" s="355"/>
      <c r="F24" s="447"/>
      <c r="G24" s="447"/>
      <c r="H24" s="447"/>
      <c r="I24" s="378"/>
      <c r="J24" s="386"/>
      <c r="K24" s="15"/>
      <c r="L24" s="378"/>
      <c r="M24" s="344"/>
      <c r="N24" s="344"/>
      <c r="O24" s="344"/>
      <c r="P24" s="344"/>
      <c r="Q24" s="344"/>
      <c r="R24" s="344"/>
      <c r="S24" s="360"/>
      <c r="T24" s="3"/>
      <c r="U24" s="29"/>
      <c r="V24" s="70"/>
      <c r="W24" s="417"/>
    </row>
    <row r="25" spans="3:23" ht="12.75" customHeight="1" x14ac:dyDescent="0.15">
      <c r="C25" s="362">
        <f t="shared" si="3"/>
        <v>13</v>
      </c>
      <c r="D25" s="47" t="str">
        <f t="shared" si="4"/>
        <v/>
      </c>
      <c r="E25" s="355"/>
      <c r="F25" s="447"/>
      <c r="G25" s="447"/>
      <c r="H25" s="447"/>
      <c r="I25" s="378"/>
      <c r="J25" s="386"/>
      <c r="K25" s="15"/>
      <c r="L25" s="378"/>
      <c r="M25" s="344"/>
      <c r="N25" s="344"/>
      <c r="O25" s="344"/>
      <c r="P25" s="344"/>
      <c r="Q25" s="344"/>
      <c r="R25" s="344"/>
      <c r="S25" s="360"/>
      <c r="T25" s="3"/>
    </row>
    <row r="26" spans="3:23" ht="12.75" customHeight="1" x14ac:dyDescent="0.15">
      <c r="C26" s="362">
        <f t="shared" si="3"/>
        <v>14</v>
      </c>
      <c r="D26" s="47" t="str">
        <f t="shared" si="4"/>
        <v/>
      </c>
      <c r="E26" s="355"/>
      <c r="F26" s="447"/>
      <c r="G26" s="447"/>
      <c r="H26" s="447"/>
      <c r="I26" s="378"/>
      <c r="J26" s="386"/>
      <c r="K26" s="15"/>
      <c r="L26" s="378"/>
      <c r="M26" s="344"/>
      <c r="N26" s="344"/>
      <c r="O26" s="344"/>
      <c r="P26" s="344"/>
      <c r="Q26" s="344"/>
      <c r="R26" s="344"/>
      <c r="S26" s="360"/>
      <c r="T26" s="3"/>
    </row>
    <row r="27" spans="3:23" ht="12.75" customHeight="1" x14ac:dyDescent="0.15">
      <c r="C27" s="362">
        <f t="shared" si="3"/>
        <v>15</v>
      </c>
      <c r="D27" s="47" t="str">
        <f t="shared" si="4"/>
        <v/>
      </c>
      <c r="E27" s="355"/>
      <c r="F27" s="447"/>
      <c r="G27" s="447"/>
      <c r="H27" s="447"/>
      <c r="I27" s="378"/>
      <c r="J27" s="386"/>
      <c r="K27" s="15"/>
      <c r="L27" s="378"/>
      <c r="M27" s="344"/>
      <c r="N27" s="344"/>
      <c r="O27" s="344"/>
      <c r="P27" s="344"/>
      <c r="Q27" s="344"/>
      <c r="R27" s="344"/>
      <c r="S27" s="360"/>
      <c r="T27" s="3"/>
    </row>
    <row r="28" spans="3:23" ht="12.75" customHeight="1" x14ac:dyDescent="0.15">
      <c r="C28" s="362">
        <f t="shared" si="3"/>
        <v>16</v>
      </c>
      <c r="D28" s="47" t="str">
        <f t="shared" si="4"/>
        <v/>
      </c>
      <c r="E28" s="355"/>
      <c r="F28" s="447"/>
      <c r="G28" s="447"/>
      <c r="H28" s="447"/>
      <c r="I28" s="378"/>
      <c r="J28" s="386"/>
      <c r="K28" s="15"/>
      <c r="L28" s="378"/>
      <c r="M28" s="344"/>
      <c r="N28" s="344"/>
      <c r="O28" s="344"/>
      <c r="P28" s="344"/>
      <c r="Q28" s="344"/>
      <c r="R28" s="344"/>
      <c r="S28" s="360"/>
      <c r="T28" s="3"/>
    </row>
    <row r="29" spans="3:23" ht="12.75" customHeight="1" x14ac:dyDescent="0.15">
      <c r="C29" s="362">
        <f t="shared" si="3"/>
        <v>17</v>
      </c>
      <c r="D29" s="47" t="str">
        <f t="shared" si="4"/>
        <v/>
      </c>
      <c r="E29" s="355"/>
      <c r="F29" s="447"/>
      <c r="G29" s="447"/>
      <c r="H29" s="447"/>
      <c r="I29" s="378"/>
      <c r="J29" s="386"/>
      <c r="K29" s="15"/>
      <c r="L29" s="378"/>
      <c r="M29" s="344"/>
      <c r="N29" s="344"/>
      <c r="O29" s="344"/>
      <c r="P29" s="344"/>
      <c r="Q29" s="344"/>
      <c r="R29" s="344"/>
      <c r="S29" s="360"/>
      <c r="T29" s="3"/>
    </row>
    <row r="30" spans="3:23" ht="12.75" customHeight="1" x14ac:dyDescent="0.15">
      <c r="C30" s="362">
        <f t="shared" si="3"/>
        <v>18</v>
      </c>
      <c r="D30" s="47" t="str">
        <f t="shared" si="4"/>
        <v/>
      </c>
      <c r="E30" s="355"/>
      <c r="F30" s="447"/>
      <c r="G30" s="447"/>
      <c r="H30" s="447"/>
      <c r="I30" s="378"/>
      <c r="J30" s="386"/>
      <c r="K30" s="15"/>
      <c r="L30" s="378"/>
      <c r="M30" s="344"/>
      <c r="N30" s="344"/>
      <c r="O30" s="344"/>
      <c r="P30" s="344"/>
      <c r="Q30" s="344"/>
      <c r="R30" s="344"/>
      <c r="S30" s="360"/>
      <c r="T30" s="3"/>
    </row>
    <row r="31" spans="3:23" ht="12.75" customHeight="1" x14ac:dyDescent="0.15">
      <c r="C31" s="362">
        <f t="shared" si="3"/>
        <v>19</v>
      </c>
      <c r="D31" s="47" t="str">
        <f t="shared" si="4"/>
        <v/>
      </c>
      <c r="E31" s="355"/>
      <c r="F31" s="447"/>
      <c r="G31" s="447"/>
      <c r="H31" s="447"/>
      <c r="I31" s="378"/>
      <c r="J31" s="386"/>
      <c r="K31" s="15"/>
      <c r="L31" s="378"/>
      <c r="M31" s="344"/>
      <c r="N31" s="344"/>
      <c r="O31" s="344"/>
      <c r="P31" s="344"/>
      <c r="Q31" s="344"/>
      <c r="R31" s="344"/>
      <c r="S31" s="360"/>
      <c r="T31" s="3"/>
    </row>
    <row r="32" spans="3:23" ht="12.75" customHeight="1" x14ac:dyDescent="0.15">
      <c r="C32" s="362">
        <f t="shared" si="3"/>
        <v>20</v>
      </c>
      <c r="D32" s="47" t="str">
        <f t="shared" si="4"/>
        <v/>
      </c>
      <c r="E32" s="355"/>
      <c r="F32" s="447"/>
      <c r="G32" s="447"/>
      <c r="H32" s="447"/>
      <c r="I32" s="378"/>
      <c r="J32" s="386"/>
      <c r="K32" s="15"/>
      <c r="L32" s="378"/>
      <c r="M32" s="344"/>
      <c r="N32" s="344"/>
      <c r="O32" s="344"/>
      <c r="P32" s="344"/>
      <c r="Q32" s="344"/>
      <c r="R32" s="344"/>
      <c r="S32" s="360"/>
      <c r="T32" s="3"/>
    </row>
    <row r="33" spans="3:23" ht="12.75" customHeight="1" x14ac:dyDescent="0.15">
      <c r="C33" s="362">
        <f t="shared" si="3"/>
        <v>21</v>
      </c>
      <c r="D33" s="47" t="str">
        <f t="shared" si="4"/>
        <v/>
      </c>
      <c r="E33" s="355"/>
      <c r="F33" s="447"/>
      <c r="G33" s="447"/>
      <c r="H33" s="447"/>
      <c r="I33" s="378"/>
      <c r="J33" s="386"/>
      <c r="K33" s="15"/>
      <c r="L33" s="378"/>
      <c r="M33" s="344"/>
      <c r="N33" s="344"/>
      <c r="O33" s="344"/>
      <c r="P33" s="344"/>
      <c r="Q33" s="344"/>
      <c r="R33" s="344"/>
      <c r="S33" s="360"/>
      <c r="T33" s="3"/>
    </row>
    <row r="34" spans="3:23" ht="12.75" customHeight="1" x14ac:dyDescent="0.15">
      <c r="C34" s="362">
        <f t="shared" si="3"/>
        <v>22</v>
      </c>
      <c r="D34" s="47" t="str">
        <f t="shared" si="4"/>
        <v/>
      </c>
      <c r="E34" s="355"/>
      <c r="F34" s="447"/>
      <c r="G34" s="447"/>
      <c r="H34" s="447"/>
      <c r="I34" s="378"/>
      <c r="J34" s="386"/>
      <c r="K34" s="15"/>
      <c r="L34" s="378"/>
      <c r="M34" s="344"/>
      <c r="N34" s="344"/>
      <c r="O34" s="344"/>
      <c r="P34" s="344"/>
      <c r="Q34" s="344"/>
      <c r="R34" s="344"/>
      <c r="S34" s="360"/>
      <c r="T34" s="3"/>
    </row>
    <row r="35" spans="3:23" ht="12.75" customHeight="1" x14ac:dyDescent="0.15">
      <c r="C35" s="362">
        <f t="shared" si="3"/>
        <v>23</v>
      </c>
      <c r="D35" s="47" t="str">
        <f t="shared" si="4"/>
        <v/>
      </c>
      <c r="E35" s="355"/>
      <c r="F35" s="447"/>
      <c r="G35" s="447"/>
      <c r="H35" s="447"/>
      <c r="I35" s="378"/>
      <c r="J35" s="386"/>
      <c r="K35" s="15"/>
      <c r="L35" s="378"/>
      <c r="M35" s="344"/>
      <c r="N35" s="344"/>
      <c r="O35" s="344"/>
      <c r="P35" s="344"/>
      <c r="Q35" s="344"/>
      <c r="R35" s="344"/>
      <c r="S35" s="360"/>
      <c r="T35" s="3"/>
    </row>
    <row r="36" spans="3:23" ht="12.75" customHeight="1" x14ac:dyDescent="0.15">
      <c r="C36" s="362">
        <f t="shared" si="3"/>
        <v>24</v>
      </c>
      <c r="D36" s="47" t="str">
        <f t="shared" si="4"/>
        <v/>
      </c>
      <c r="E36" s="355"/>
      <c r="F36" s="447"/>
      <c r="G36" s="447"/>
      <c r="H36" s="447"/>
      <c r="I36" s="378"/>
      <c r="J36" s="386"/>
      <c r="K36" s="15"/>
      <c r="L36" s="378"/>
      <c r="M36" s="344"/>
      <c r="N36" s="344"/>
      <c r="O36" s="344"/>
      <c r="P36" s="344"/>
      <c r="Q36" s="344"/>
      <c r="R36" s="344"/>
      <c r="S36" s="360"/>
      <c r="T36" s="3"/>
    </row>
    <row r="37" spans="3:23" ht="12.75" customHeight="1" x14ac:dyDescent="0.15">
      <c r="C37" s="362">
        <f t="shared" si="3"/>
        <v>25</v>
      </c>
      <c r="D37" s="47" t="str">
        <f t="shared" si="4"/>
        <v/>
      </c>
      <c r="E37" s="355"/>
      <c r="F37" s="447"/>
      <c r="G37" s="447"/>
      <c r="H37" s="447"/>
      <c r="I37" s="378"/>
      <c r="J37" s="386"/>
      <c r="K37" s="15"/>
      <c r="L37" s="378"/>
      <c r="M37" s="344"/>
      <c r="N37" s="344"/>
      <c r="O37" s="344"/>
      <c r="P37" s="344"/>
      <c r="Q37" s="344"/>
      <c r="R37" s="344"/>
      <c r="S37" s="360"/>
      <c r="T37" s="3"/>
    </row>
    <row r="38" spans="3:23" ht="12.75" customHeight="1" x14ac:dyDescent="0.15">
      <c r="C38" s="362">
        <f t="shared" si="3"/>
        <v>26</v>
      </c>
      <c r="D38" s="47" t="str">
        <f t="shared" si="4"/>
        <v/>
      </c>
      <c r="E38" s="355"/>
      <c r="F38" s="447"/>
      <c r="G38" s="447"/>
      <c r="H38" s="447"/>
      <c r="I38" s="378"/>
      <c r="J38" s="386"/>
      <c r="K38" s="15"/>
      <c r="L38" s="378"/>
      <c r="M38" s="344"/>
      <c r="N38" s="344"/>
      <c r="O38" s="344"/>
      <c r="P38" s="344"/>
      <c r="Q38" s="344"/>
      <c r="R38" s="344"/>
      <c r="S38" s="360"/>
      <c r="T38" s="3"/>
    </row>
    <row r="39" spans="3:23" ht="12.75" customHeight="1" x14ac:dyDescent="0.15">
      <c r="C39" s="362">
        <f t="shared" si="3"/>
        <v>27</v>
      </c>
      <c r="D39" s="47" t="str">
        <f t="shared" si="4"/>
        <v/>
      </c>
      <c r="E39" s="355"/>
      <c r="F39" s="447"/>
      <c r="G39" s="447"/>
      <c r="H39" s="447"/>
      <c r="I39" s="378"/>
      <c r="J39" s="386"/>
      <c r="K39" s="15"/>
      <c r="L39" s="378"/>
      <c r="M39" s="344"/>
      <c r="N39" s="344"/>
      <c r="O39" s="344"/>
      <c r="P39" s="344"/>
      <c r="Q39" s="344"/>
      <c r="R39" s="344"/>
      <c r="S39" s="360"/>
      <c r="T39" s="3"/>
    </row>
    <row r="40" spans="3:23" ht="12.75" customHeight="1" x14ac:dyDescent="0.15">
      <c r="C40" s="362">
        <f t="shared" si="3"/>
        <v>28</v>
      </c>
      <c r="D40" s="47" t="str">
        <f t="shared" si="4"/>
        <v/>
      </c>
      <c r="E40" s="355"/>
      <c r="F40" s="447"/>
      <c r="G40" s="447"/>
      <c r="H40" s="447"/>
      <c r="I40" s="378"/>
      <c r="J40" s="386"/>
      <c r="K40" s="15"/>
      <c r="L40" s="378"/>
      <c r="M40" s="344"/>
      <c r="N40" s="344"/>
      <c r="O40" s="344"/>
      <c r="P40" s="344"/>
      <c r="Q40" s="344"/>
      <c r="R40" s="344"/>
      <c r="S40" s="360"/>
      <c r="T40" s="3"/>
      <c r="U40" s="29"/>
    </row>
    <row r="41" spans="3:23" ht="12.75" customHeight="1" x14ac:dyDescent="0.15">
      <c r="C41" s="362">
        <f t="shared" si="3"/>
        <v>29</v>
      </c>
      <c r="D41" s="47" t="str">
        <f t="shared" si="4"/>
        <v/>
      </c>
      <c r="E41" s="355"/>
      <c r="F41" s="447"/>
      <c r="G41" s="447"/>
      <c r="H41" s="447"/>
      <c r="I41" s="378"/>
      <c r="J41" s="386"/>
      <c r="K41" s="15"/>
      <c r="L41" s="378"/>
      <c r="M41" s="344"/>
      <c r="N41" s="344"/>
      <c r="O41" s="344"/>
      <c r="P41" s="344"/>
      <c r="Q41" s="344"/>
      <c r="R41" s="344"/>
      <c r="S41" s="360"/>
      <c r="T41" s="3"/>
      <c r="U41" s="29"/>
      <c r="V41" s="70"/>
      <c r="W41" s="417"/>
    </row>
    <row r="42" spans="3:23" ht="12.75" customHeight="1" x14ac:dyDescent="0.15">
      <c r="C42" s="362">
        <f t="shared" si="3"/>
        <v>30</v>
      </c>
      <c r="D42" s="47" t="str">
        <f t="shared" si="4"/>
        <v/>
      </c>
      <c r="E42" s="355"/>
      <c r="F42" s="447"/>
      <c r="G42" s="447"/>
      <c r="H42" s="447"/>
      <c r="I42" s="378"/>
      <c r="J42" s="386"/>
      <c r="K42" s="15"/>
      <c r="L42" s="378"/>
      <c r="M42" s="344"/>
      <c r="N42" s="344"/>
      <c r="O42" s="344"/>
      <c r="P42" s="344"/>
      <c r="Q42" s="344"/>
      <c r="R42" s="344"/>
      <c r="S42" s="360"/>
      <c r="T42" s="3"/>
    </row>
    <row r="43" spans="3:23" ht="12.75" customHeight="1" x14ac:dyDescent="0.15">
      <c r="C43" s="362">
        <f>C42+1</f>
        <v>31</v>
      </c>
      <c r="D43" s="47" t="str">
        <f t="shared" si="4"/>
        <v/>
      </c>
      <c r="E43" s="355"/>
      <c r="F43" s="447"/>
      <c r="G43" s="447"/>
      <c r="H43" s="447"/>
      <c r="I43" s="378"/>
      <c r="J43" s="386"/>
      <c r="K43" s="15"/>
      <c r="L43" s="378"/>
      <c r="M43" s="344"/>
      <c r="N43" s="344"/>
      <c r="O43" s="344"/>
      <c r="P43" s="344"/>
      <c r="Q43" s="344"/>
      <c r="R43" s="344"/>
      <c r="S43" s="360"/>
      <c r="T43" s="3"/>
    </row>
    <row r="44" spans="3:23" ht="12.75" customHeight="1" x14ac:dyDescent="0.15">
      <c r="C44" s="362">
        <f t="shared" ref="C44:C72" si="5">C43+1</f>
        <v>32</v>
      </c>
      <c r="D44" s="47" t="str">
        <f t="shared" si="4"/>
        <v/>
      </c>
      <c r="E44" s="355"/>
      <c r="F44" s="447"/>
      <c r="G44" s="447"/>
      <c r="H44" s="447"/>
      <c r="I44" s="378"/>
      <c r="J44" s="386"/>
      <c r="K44" s="15"/>
      <c r="L44" s="378"/>
      <c r="M44" s="344"/>
      <c r="N44" s="344"/>
      <c r="O44" s="344"/>
      <c r="P44" s="344"/>
      <c r="Q44" s="344"/>
      <c r="R44" s="344"/>
      <c r="S44" s="360"/>
      <c r="T44" s="3"/>
    </row>
    <row r="45" spans="3:23" ht="12.75" customHeight="1" x14ac:dyDescent="0.15">
      <c r="C45" s="362">
        <f t="shared" si="5"/>
        <v>33</v>
      </c>
      <c r="D45" s="47" t="str">
        <f t="shared" si="4"/>
        <v/>
      </c>
      <c r="E45" s="355"/>
      <c r="F45" s="447"/>
      <c r="G45" s="447"/>
      <c r="H45" s="447"/>
      <c r="I45" s="378"/>
      <c r="J45" s="386"/>
      <c r="K45" s="15"/>
      <c r="L45" s="378"/>
      <c r="M45" s="344"/>
      <c r="N45" s="344"/>
      <c r="O45" s="344"/>
      <c r="P45" s="344"/>
      <c r="Q45" s="344"/>
      <c r="R45" s="344"/>
      <c r="S45" s="360"/>
      <c r="T45" s="3"/>
    </row>
    <row r="46" spans="3:23" ht="12.75" customHeight="1" x14ac:dyDescent="0.15">
      <c r="C46" s="362">
        <f t="shared" si="5"/>
        <v>34</v>
      </c>
      <c r="D46" s="47" t="str">
        <f t="shared" si="4"/>
        <v/>
      </c>
      <c r="E46" s="355"/>
      <c r="F46" s="447"/>
      <c r="G46" s="447"/>
      <c r="H46" s="447"/>
      <c r="I46" s="378"/>
      <c r="J46" s="386"/>
      <c r="K46" s="15"/>
      <c r="L46" s="378"/>
      <c r="M46" s="344"/>
      <c r="N46" s="344"/>
      <c r="O46" s="344"/>
      <c r="P46" s="344"/>
      <c r="Q46" s="344"/>
      <c r="R46" s="344"/>
      <c r="S46" s="360"/>
      <c r="T46" s="3"/>
    </row>
    <row r="47" spans="3:23" ht="12.75" customHeight="1" x14ac:dyDescent="0.15">
      <c r="C47" s="362">
        <f t="shared" si="5"/>
        <v>35</v>
      </c>
      <c r="D47" s="47" t="str">
        <f t="shared" si="4"/>
        <v/>
      </c>
      <c r="E47" s="355"/>
      <c r="F47" s="447"/>
      <c r="G47" s="447"/>
      <c r="H47" s="447"/>
      <c r="I47" s="378"/>
      <c r="J47" s="386"/>
      <c r="K47" s="15"/>
      <c r="L47" s="378"/>
      <c r="M47" s="344"/>
      <c r="N47" s="344"/>
      <c r="O47" s="344"/>
      <c r="P47" s="344"/>
      <c r="Q47" s="344"/>
      <c r="R47" s="344"/>
      <c r="S47" s="360"/>
      <c r="T47" s="3"/>
    </row>
    <row r="48" spans="3:23" ht="12.75" customHeight="1" x14ac:dyDescent="0.15">
      <c r="C48" s="362">
        <f t="shared" si="5"/>
        <v>36</v>
      </c>
      <c r="D48" s="47" t="str">
        <f t="shared" si="4"/>
        <v/>
      </c>
      <c r="E48" s="355"/>
      <c r="F48" s="447"/>
      <c r="G48" s="447"/>
      <c r="H48" s="447"/>
      <c r="I48" s="378"/>
      <c r="J48" s="386"/>
      <c r="K48" s="15"/>
      <c r="L48" s="378"/>
      <c r="M48" s="344"/>
      <c r="N48" s="344"/>
      <c r="O48" s="344"/>
      <c r="P48" s="344"/>
      <c r="Q48" s="344"/>
      <c r="R48" s="344"/>
      <c r="S48" s="360"/>
      <c r="T48" s="3"/>
    </row>
    <row r="49" spans="3:23" ht="12.75" customHeight="1" x14ac:dyDescent="0.15">
      <c r="C49" s="362">
        <f t="shared" si="5"/>
        <v>37</v>
      </c>
      <c r="D49" s="47" t="str">
        <f t="shared" si="4"/>
        <v/>
      </c>
      <c r="E49" s="355"/>
      <c r="F49" s="447"/>
      <c r="G49" s="447"/>
      <c r="H49" s="447"/>
      <c r="I49" s="378"/>
      <c r="J49" s="386"/>
      <c r="K49" s="15"/>
      <c r="L49" s="378"/>
      <c r="M49" s="344"/>
      <c r="N49" s="344"/>
      <c r="O49" s="344"/>
      <c r="P49" s="344"/>
      <c r="Q49" s="344"/>
      <c r="R49" s="344"/>
      <c r="S49" s="360"/>
      <c r="T49" s="3"/>
    </row>
    <row r="50" spans="3:23" ht="12.75" customHeight="1" x14ac:dyDescent="0.15">
      <c r="C50" s="362">
        <f t="shared" si="5"/>
        <v>38</v>
      </c>
      <c r="D50" s="47" t="str">
        <f t="shared" si="4"/>
        <v/>
      </c>
      <c r="E50" s="355"/>
      <c r="F50" s="447"/>
      <c r="G50" s="447"/>
      <c r="H50" s="447"/>
      <c r="I50" s="378"/>
      <c r="J50" s="386"/>
      <c r="K50" s="15"/>
      <c r="L50" s="378"/>
      <c r="M50" s="344"/>
      <c r="N50" s="344"/>
      <c r="O50" s="344"/>
      <c r="P50" s="344"/>
      <c r="Q50" s="344"/>
      <c r="R50" s="344"/>
      <c r="S50" s="360"/>
      <c r="T50" s="3"/>
    </row>
    <row r="51" spans="3:23" ht="12.75" customHeight="1" x14ac:dyDescent="0.15">
      <c r="C51" s="362">
        <f t="shared" si="5"/>
        <v>39</v>
      </c>
      <c r="D51" s="47" t="str">
        <f t="shared" si="4"/>
        <v/>
      </c>
      <c r="E51" s="355"/>
      <c r="F51" s="447"/>
      <c r="G51" s="447"/>
      <c r="H51" s="447"/>
      <c r="I51" s="378"/>
      <c r="J51" s="386"/>
      <c r="K51" s="15"/>
      <c r="L51" s="378"/>
      <c r="M51" s="344"/>
      <c r="N51" s="344"/>
      <c r="O51" s="344"/>
      <c r="P51" s="344"/>
      <c r="Q51" s="344"/>
      <c r="R51" s="344"/>
      <c r="S51" s="360"/>
      <c r="T51" s="3"/>
    </row>
    <row r="52" spans="3:23" ht="12.75" customHeight="1" x14ac:dyDescent="0.15">
      <c r="C52" s="362">
        <f t="shared" si="5"/>
        <v>40</v>
      </c>
      <c r="D52" s="47" t="str">
        <f t="shared" si="4"/>
        <v/>
      </c>
      <c r="E52" s="355"/>
      <c r="F52" s="447"/>
      <c r="G52" s="447"/>
      <c r="H52" s="447"/>
      <c r="I52" s="378"/>
      <c r="J52" s="386"/>
      <c r="K52" s="15"/>
      <c r="L52" s="378"/>
      <c r="M52" s="344"/>
      <c r="N52" s="344"/>
      <c r="O52" s="344"/>
      <c r="P52" s="344"/>
      <c r="Q52" s="344"/>
      <c r="R52" s="344"/>
      <c r="S52" s="360"/>
      <c r="T52" s="3"/>
    </row>
    <row r="53" spans="3:23" ht="12.75" customHeight="1" x14ac:dyDescent="0.15">
      <c r="C53" s="362">
        <f t="shared" si="5"/>
        <v>41</v>
      </c>
      <c r="D53" s="47" t="str">
        <f t="shared" si="4"/>
        <v/>
      </c>
      <c r="E53" s="355"/>
      <c r="F53" s="447"/>
      <c r="G53" s="447"/>
      <c r="H53" s="447"/>
      <c r="I53" s="378"/>
      <c r="J53" s="386"/>
      <c r="K53" s="15"/>
      <c r="L53" s="378"/>
      <c r="M53" s="344"/>
      <c r="N53" s="344"/>
      <c r="O53" s="344"/>
      <c r="P53" s="344"/>
      <c r="Q53" s="344"/>
      <c r="R53" s="344"/>
      <c r="S53" s="360"/>
      <c r="T53" s="3"/>
    </row>
    <row r="54" spans="3:23" ht="12.75" customHeight="1" x14ac:dyDescent="0.15">
      <c r="C54" s="362">
        <f t="shared" si="5"/>
        <v>42</v>
      </c>
      <c r="D54" s="47" t="str">
        <f t="shared" si="4"/>
        <v/>
      </c>
      <c r="E54" s="355"/>
      <c r="F54" s="447"/>
      <c r="G54" s="447"/>
      <c r="H54" s="447"/>
      <c r="I54" s="378"/>
      <c r="J54" s="386"/>
      <c r="K54" s="15"/>
      <c r="L54" s="378"/>
      <c r="M54" s="344"/>
      <c r="N54" s="344"/>
      <c r="O54" s="344"/>
      <c r="P54" s="344"/>
      <c r="Q54" s="344"/>
      <c r="R54" s="344"/>
      <c r="S54" s="360"/>
      <c r="T54" s="3"/>
      <c r="U54" s="29"/>
      <c r="V54" s="70"/>
      <c r="W54" s="417"/>
    </row>
    <row r="55" spans="3:23" ht="12.75" customHeight="1" x14ac:dyDescent="0.15">
      <c r="C55" s="362">
        <f t="shared" si="5"/>
        <v>43</v>
      </c>
      <c r="D55" s="47" t="str">
        <f t="shared" si="4"/>
        <v/>
      </c>
      <c r="E55" s="355"/>
      <c r="F55" s="447"/>
      <c r="G55" s="447"/>
      <c r="H55" s="447"/>
      <c r="I55" s="378"/>
      <c r="J55" s="386"/>
      <c r="K55" s="15"/>
      <c r="L55" s="378"/>
      <c r="M55" s="344"/>
      <c r="N55" s="344"/>
      <c r="O55" s="344"/>
      <c r="P55" s="344"/>
      <c r="Q55" s="344"/>
      <c r="R55" s="344"/>
      <c r="S55" s="360"/>
      <c r="T55" s="3"/>
    </row>
    <row r="56" spans="3:23" ht="12.75" customHeight="1" x14ac:dyDescent="0.15">
      <c r="C56" s="362">
        <f t="shared" si="5"/>
        <v>44</v>
      </c>
      <c r="D56" s="47" t="str">
        <f t="shared" si="4"/>
        <v/>
      </c>
      <c r="E56" s="355"/>
      <c r="F56" s="447"/>
      <c r="G56" s="447"/>
      <c r="H56" s="447"/>
      <c r="I56" s="378"/>
      <c r="J56" s="386"/>
      <c r="K56" s="15"/>
      <c r="L56" s="378"/>
      <c r="M56" s="344"/>
      <c r="N56" s="344"/>
      <c r="O56" s="344"/>
      <c r="P56" s="344"/>
      <c r="Q56" s="344"/>
      <c r="R56" s="344"/>
      <c r="S56" s="360"/>
      <c r="T56" s="3"/>
    </row>
    <row r="57" spans="3:23" ht="12.75" customHeight="1" x14ac:dyDescent="0.15">
      <c r="C57" s="362">
        <f t="shared" si="5"/>
        <v>45</v>
      </c>
      <c r="D57" s="47" t="str">
        <f t="shared" si="4"/>
        <v/>
      </c>
      <c r="E57" s="355"/>
      <c r="F57" s="447"/>
      <c r="G57" s="447"/>
      <c r="H57" s="447"/>
      <c r="I57" s="378"/>
      <c r="J57" s="386"/>
      <c r="K57" s="15"/>
      <c r="L57" s="378"/>
      <c r="M57" s="344"/>
      <c r="N57" s="344"/>
      <c r="O57" s="344"/>
      <c r="P57" s="344"/>
      <c r="Q57" s="344"/>
      <c r="R57" s="344"/>
      <c r="S57" s="360"/>
      <c r="T57" s="3"/>
    </row>
    <row r="58" spans="3:23" ht="12.75" customHeight="1" x14ac:dyDescent="0.15">
      <c r="C58" s="362">
        <f t="shared" si="5"/>
        <v>46</v>
      </c>
      <c r="D58" s="47" t="str">
        <f t="shared" si="4"/>
        <v/>
      </c>
      <c r="E58" s="355"/>
      <c r="F58" s="447"/>
      <c r="G58" s="447"/>
      <c r="H58" s="447"/>
      <c r="I58" s="378"/>
      <c r="J58" s="386"/>
      <c r="K58" s="15"/>
      <c r="L58" s="378"/>
      <c r="M58" s="344"/>
      <c r="N58" s="344"/>
      <c r="O58" s="344"/>
      <c r="P58" s="344"/>
      <c r="Q58" s="344"/>
      <c r="R58" s="344"/>
      <c r="S58" s="360"/>
      <c r="T58" s="3"/>
    </row>
    <row r="59" spans="3:23" ht="12.75" customHeight="1" x14ac:dyDescent="0.15">
      <c r="C59" s="362">
        <f t="shared" si="5"/>
        <v>47</v>
      </c>
      <c r="D59" s="47" t="str">
        <f t="shared" si="4"/>
        <v/>
      </c>
      <c r="E59" s="355"/>
      <c r="F59" s="447"/>
      <c r="G59" s="447"/>
      <c r="H59" s="447"/>
      <c r="I59" s="378"/>
      <c r="J59" s="386"/>
      <c r="K59" s="15"/>
      <c r="L59" s="378"/>
      <c r="M59" s="344"/>
      <c r="N59" s="344"/>
      <c r="O59" s="344"/>
      <c r="P59" s="344"/>
      <c r="Q59" s="344"/>
      <c r="R59" s="344"/>
      <c r="S59" s="360"/>
      <c r="T59" s="3"/>
    </row>
    <row r="60" spans="3:23" ht="12.75" customHeight="1" x14ac:dyDescent="0.15">
      <c r="C60" s="362">
        <f t="shared" si="5"/>
        <v>48</v>
      </c>
      <c r="D60" s="47" t="str">
        <f t="shared" si="4"/>
        <v/>
      </c>
      <c r="E60" s="355"/>
      <c r="F60" s="447"/>
      <c r="G60" s="447"/>
      <c r="H60" s="447"/>
      <c r="I60" s="378"/>
      <c r="J60" s="386"/>
      <c r="K60" s="15"/>
      <c r="L60" s="378"/>
      <c r="M60" s="344"/>
      <c r="N60" s="344"/>
      <c r="O60" s="344"/>
      <c r="P60" s="344"/>
      <c r="Q60" s="344"/>
      <c r="R60" s="344"/>
      <c r="S60" s="360"/>
      <c r="T60" s="3"/>
    </row>
    <row r="61" spans="3:23" ht="12.75" customHeight="1" x14ac:dyDescent="0.15">
      <c r="C61" s="362">
        <f t="shared" si="5"/>
        <v>49</v>
      </c>
      <c r="D61" s="47" t="str">
        <f t="shared" si="4"/>
        <v/>
      </c>
      <c r="E61" s="355"/>
      <c r="F61" s="447"/>
      <c r="G61" s="447"/>
      <c r="H61" s="447"/>
      <c r="I61" s="378"/>
      <c r="J61" s="386"/>
      <c r="K61" s="15"/>
      <c r="L61" s="378"/>
      <c r="M61" s="344"/>
      <c r="N61" s="344"/>
      <c r="O61" s="344"/>
      <c r="P61" s="344"/>
      <c r="Q61" s="344"/>
      <c r="R61" s="344"/>
      <c r="S61" s="360"/>
      <c r="T61" s="3"/>
    </row>
    <row r="62" spans="3:23" ht="12.75" customHeight="1" x14ac:dyDescent="0.15">
      <c r="C62" s="362">
        <f t="shared" si="5"/>
        <v>50</v>
      </c>
      <c r="D62" s="47" t="str">
        <f t="shared" si="4"/>
        <v/>
      </c>
      <c r="E62" s="355"/>
      <c r="F62" s="447"/>
      <c r="G62" s="447"/>
      <c r="H62" s="447"/>
      <c r="I62" s="378"/>
      <c r="J62" s="386"/>
      <c r="K62" s="15"/>
      <c r="L62" s="378"/>
      <c r="M62" s="344"/>
      <c r="N62" s="344"/>
      <c r="O62" s="344"/>
      <c r="P62" s="344"/>
      <c r="Q62" s="344"/>
      <c r="R62" s="344"/>
      <c r="S62" s="360"/>
      <c r="T62" s="3"/>
    </row>
    <row r="63" spans="3:23" ht="12.75" customHeight="1" x14ac:dyDescent="0.15">
      <c r="C63" s="362">
        <f t="shared" si="5"/>
        <v>51</v>
      </c>
      <c r="D63" s="47" t="str">
        <f t="shared" si="4"/>
        <v/>
      </c>
      <c r="E63" s="355"/>
      <c r="F63" s="447"/>
      <c r="G63" s="447"/>
      <c r="H63" s="447"/>
      <c r="I63" s="378"/>
      <c r="J63" s="386"/>
      <c r="K63" s="15"/>
      <c r="L63" s="378"/>
      <c r="M63" s="344"/>
      <c r="N63" s="344"/>
      <c r="O63" s="344"/>
      <c r="P63" s="344"/>
      <c r="Q63" s="344"/>
      <c r="R63" s="344"/>
      <c r="S63" s="360"/>
      <c r="T63" s="3"/>
    </row>
    <row r="64" spans="3:23" ht="12.75" customHeight="1" x14ac:dyDescent="0.15">
      <c r="C64" s="362">
        <f t="shared" si="5"/>
        <v>52</v>
      </c>
      <c r="D64" s="47" t="str">
        <f t="shared" si="4"/>
        <v/>
      </c>
      <c r="E64" s="355"/>
      <c r="F64" s="447"/>
      <c r="G64" s="447"/>
      <c r="H64" s="447"/>
      <c r="I64" s="378"/>
      <c r="J64" s="386"/>
      <c r="K64" s="15"/>
      <c r="L64" s="378"/>
      <c r="M64" s="344"/>
      <c r="N64" s="344"/>
      <c r="O64" s="344"/>
      <c r="P64" s="344"/>
      <c r="Q64" s="344"/>
      <c r="R64" s="344"/>
      <c r="S64" s="360"/>
      <c r="T64" s="3"/>
    </row>
    <row r="65" spans="3:23" ht="12.75" customHeight="1" x14ac:dyDescent="0.15">
      <c r="C65" s="362">
        <f t="shared" si="5"/>
        <v>53</v>
      </c>
      <c r="D65" s="47" t="str">
        <f t="shared" si="4"/>
        <v/>
      </c>
      <c r="E65" s="355"/>
      <c r="F65" s="447"/>
      <c r="G65" s="447"/>
      <c r="H65" s="447"/>
      <c r="I65" s="378"/>
      <c r="J65" s="386"/>
      <c r="K65" s="15"/>
      <c r="L65" s="378"/>
      <c r="M65" s="344"/>
      <c r="N65" s="344"/>
      <c r="O65" s="344"/>
      <c r="P65" s="344"/>
      <c r="Q65" s="344"/>
      <c r="R65" s="344"/>
      <c r="S65" s="360"/>
      <c r="T65" s="3"/>
    </row>
    <row r="66" spans="3:23" ht="12.75" customHeight="1" x14ac:dyDescent="0.15">
      <c r="C66" s="362">
        <f t="shared" si="5"/>
        <v>54</v>
      </c>
      <c r="D66" s="47" t="str">
        <f t="shared" si="4"/>
        <v/>
      </c>
      <c r="E66" s="355"/>
      <c r="F66" s="447"/>
      <c r="G66" s="447"/>
      <c r="H66" s="447"/>
      <c r="I66" s="378"/>
      <c r="J66" s="386"/>
      <c r="K66" s="15"/>
      <c r="L66" s="378"/>
      <c r="M66" s="344"/>
      <c r="N66" s="344"/>
      <c r="O66" s="344"/>
      <c r="P66" s="344"/>
      <c r="Q66" s="344"/>
      <c r="R66" s="344"/>
      <c r="S66" s="360"/>
      <c r="T66" s="3"/>
    </row>
    <row r="67" spans="3:23" ht="12.75" customHeight="1" x14ac:dyDescent="0.15">
      <c r="C67" s="362">
        <f t="shared" si="5"/>
        <v>55</v>
      </c>
      <c r="D67" s="47" t="str">
        <f t="shared" si="4"/>
        <v/>
      </c>
      <c r="E67" s="355"/>
      <c r="F67" s="447"/>
      <c r="G67" s="447"/>
      <c r="H67" s="447"/>
      <c r="I67" s="378"/>
      <c r="J67" s="386"/>
      <c r="K67" s="15"/>
      <c r="L67" s="378"/>
      <c r="M67" s="344"/>
      <c r="N67" s="344"/>
      <c r="O67" s="344"/>
      <c r="P67" s="344"/>
      <c r="Q67" s="344"/>
      <c r="R67" s="344"/>
      <c r="S67" s="360"/>
      <c r="T67" s="3"/>
    </row>
    <row r="68" spans="3:23" ht="12.75" customHeight="1" x14ac:dyDescent="0.15">
      <c r="C68" s="362">
        <f t="shared" si="5"/>
        <v>56</v>
      </c>
      <c r="D68" s="47" t="str">
        <f t="shared" si="4"/>
        <v/>
      </c>
      <c r="E68" s="355"/>
      <c r="F68" s="447"/>
      <c r="G68" s="447"/>
      <c r="H68" s="447"/>
      <c r="I68" s="378"/>
      <c r="J68" s="386"/>
      <c r="K68" s="15"/>
      <c r="L68" s="378"/>
      <c r="M68" s="344"/>
      <c r="N68" s="344"/>
      <c r="O68" s="344"/>
      <c r="P68" s="344"/>
      <c r="Q68" s="344"/>
      <c r="R68" s="344"/>
      <c r="S68" s="360"/>
      <c r="T68" s="3"/>
    </row>
    <row r="69" spans="3:23" ht="12.75" customHeight="1" x14ac:dyDescent="0.15">
      <c r="C69" s="362">
        <f t="shared" si="5"/>
        <v>57</v>
      </c>
      <c r="D69" s="47" t="str">
        <f t="shared" si="4"/>
        <v/>
      </c>
      <c r="E69" s="355"/>
      <c r="F69" s="447"/>
      <c r="G69" s="447"/>
      <c r="H69" s="447"/>
      <c r="I69" s="378"/>
      <c r="J69" s="386"/>
      <c r="K69" s="15"/>
      <c r="L69" s="378"/>
      <c r="M69" s="344"/>
      <c r="N69" s="344"/>
      <c r="O69" s="344"/>
      <c r="P69" s="344"/>
      <c r="Q69" s="344"/>
      <c r="R69" s="344"/>
      <c r="S69" s="360"/>
      <c r="T69" s="3"/>
    </row>
    <row r="70" spans="3:23" ht="12.75" customHeight="1" x14ac:dyDescent="0.15">
      <c r="C70" s="362">
        <f t="shared" si="5"/>
        <v>58</v>
      </c>
      <c r="D70" s="47" t="str">
        <f t="shared" si="4"/>
        <v/>
      </c>
      <c r="E70" s="355"/>
      <c r="F70" s="447"/>
      <c r="G70" s="447"/>
      <c r="H70" s="447"/>
      <c r="I70" s="378"/>
      <c r="J70" s="386"/>
      <c r="K70" s="15"/>
      <c r="L70" s="378"/>
      <c r="M70" s="344"/>
      <c r="N70" s="344"/>
      <c r="O70" s="344"/>
      <c r="P70" s="344"/>
      <c r="Q70" s="344"/>
      <c r="R70" s="344"/>
      <c r="S70" s="360"/>
      <c r="T70" s="3"/>
      <c r="U70" s="29"/>
    </row>
    <row r="71" spans="3:23" ht="12.75" customHeight="1" x14ac:dyDescent="0.15">
      <c r="C71" s="362">
        <f t="shared" si="5"/>
        <v>59</v>
      </c>
      <c r="D71" s="47" t="str">
        <f t="shared" si="4"/>
        <v/>
      </c>
      <c r="E71" s="355"/>
      <c r="F71" s="447"/>
      <c r="G71" s="447"/>
      <c r="H71" s="447"/>
      <c r="I71" s="378"/>
      <c r="J71" s="386"/>
      <c r="K71" s="15"/>
      <c r="L71" s="378"/>
      <c r="M71" s="344"/>
      <c r="N71" s="344"/>
      <c r="O71" s="344"/>
      <c r="P71" s="344"/>
      <c r="Q71" s="344"/>
      <c r="R71" s="344"/>
      <c r="S71" s="360"/>
      <c r="T71" s="3"/>
      <c r="U71" s="29"/>
      <c r="V71" s="70"/>
      <c r="W71" s="417"/>
    </row>
    <row r="72" spans="3:23" ht="12.75" customHeight="1" x14ac:dyDescent="0.15">
      <c r="C72" s="362">
        <f t="shared" si="5"/>
        <v>60</v>
      </c>
      <c r="D72" s="47" t="str">
        <f t="shared" si="4"/>
        <v/>
      </c>
      <c r="E72" s="355"/>
      <c r="F72" s="447"/>
      <c r="G72" s="447"/>
      <c r="H72" s="447"/>
      <c r="I72" s="378"/>
      <c r="J72" s="386"/>
      <c r="K72" s="15"/>
      <c r="L72" s="378"/>
      <c r="M72" s="344"/>
      <c r="N72" s="344"/>
      <c r="O72" s="344"/>
      <c r="P72" s="344"/>
      <c r="Q72" s="344"/>
      <c r="R72" s="344"/>
      <c r="S72" s="360"/>
      <c r="T72" s="3"/>
    </row>
    <row r="73" spans="3:23" ht="12.75" customHeight="1" x14ac:dyDescent="0.15">
      <c r="C73" s="39"/>
      <c r="D73" s="39"/>
      <c r="E73" s="39"/>
      <c r="F73" s="39"/>
      <c r="G73" s="39"/>
      <c r="H73" s="39"/>
      <c r="I73" s="3"/>
      <c r="J73" s="389"/>
      <c r="K73" s="82"/>
      <c r="L73" s="3"/>
      <c r="M73" s="3"/>
      <c r="N73" s="3"/>
      <c r="O73" s="3"/>
      <c r="P73" s="3"/>
      <c r="Q73" s="3"/>
      <c r="R73" s="3"/>
      <c r="S73" s="3"/>
      <c r="T73" s="3"/>
    </row>
  </sheetData>
  <sheetProtection password="DE0B" sheet="1" selectLockedCells="1"/>
  <mergeCells count="19">
    <mergeCell ref="H5:H7"/>
    <mergeCell ref="D5:D7"/>
    <mergeCell ref="C9:H9"/>
    <mergeCell ref="E5:E7"/>
    <mergeCell ref="C10:G12"/>
    <mergeCell ref="C5:C7"/>
    <mergeCell ref="F5:F7"/>
    <mergeCell ref="G5:G7"/>
    <mergeCell ref="K5:K7"/>
    <mergeCell ref="Q6:Q7"/>
    <mergeCell ref="R6:R7"/>
    <mergeCell ref="I6:I7"/>
    <mergeCell ref="L6:L7"/>
    <mergeCell ref="M6:M7"/>
    <mergeCell ref="N6:N7"/>
    <mergeCell ref="O6:O7"/>
    <mergeCell ref="P6:P7"/>
    <mergeCell ref="L5:R5"/>
    <mergeCell ref="J5:J7"/>
  </mergeCells>
  <phoneticPr fontId="3"/>
  <conditionalFormatting sqref="L13:L73">
    <cfRule type="expression" dxfId="8" priority="7" stopIfTrue="1">
      <formula>AND(D13="○",I13="○",L13="")</formula>
    </cfRule>
    <cfRule type="expression" dxfId="7" priority="14" stopIfTrue="1">
      <formula>AND(I13="",L13="○")</formula>
    </cfRule>
  </conditionalFormatting>
  <conditionalFormatting sqref="M13:M72">
    <cfRule type="expression" dxfId="6" priority="6" stopIfTrue="1">
      <formula>AND(D13="○",M13="")</formula>
    </cfRule>
  </conditionalFormatting>
  <conditionalFormatting sqref="M13:R72">
    <cfRule type="expression" dxfId="5" priority="8" stopIfTrue="1">
      <formula>AND($J13="",M13="○")</formula>
    </cfRule>
  </conditionalFormatting>
  <conditionalFormatting sqref="N13:N72">
    <cfRule type="expression" dxfId="4" priority="5" stopIfTrue="1">
      <formula>AND(D13="○",N13="")</formula>
    </cfRule>
  </conditionalFormatting>
  <conditionalFormatting sqref="O13:O72">
    <cfRule type="expression" dxfId="3" priority="4" stopIfTrue="1">
      <formula>AND(D13="○",O13="")</formula>
    </cfRule>
  </conditionalFormatting>
  <conditionalFormatting sqref="P13:P72">
    <cfRule type="expression" dxfId="2" priority="3" stopIfTrue="1">
      <formula>AND(D13="○",P13="")</formula>
    </cfRule>
  </conditionalFormatting>
  <conditionalFormatting sqref="Q13:Q72">
    <cfRule type="expression" dxfId="1" priority="2" stopIfTrue="1">
      <formula>AND(D13="○",Q13="")</formula>
    </cfRule>
  </conditionalFormatting>
  <conditionalFormatting sqref="R13:R72">
    <cfRule type="expression" dxfId="0" priority="1" stopIfTrue="1">
      <formula>AND(D13="○",R13="")</formula>
    </cfRule>
  </conditionalFormatting>
  <dataValidations count="2">
    <dataValidation type="list" allowBlank="1" showInputMessage="1" showErrorMessage="1" sqref="L13:R72 I13:I72" xr:uid="{00000000-0002-0000-0D00-000000000000}">
      <formula1>$U$1:$U$2</formula1>
    </dataValidation>
    <dataValidation type="list" allowBlank="1" showInputMessage="1" showErrorMessage="1" sqref="L73:R73 I73" xr:uid="{00000000-0002-0000-0D00-000001000000}">
      <formula1>$U$1:$U$3</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horizontalDpi="300" verticalDpi="300" r:id="rId1"/>
  <headerFooter alignWithMargins="0">
    <oddFooter>&amp;C&amp;P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16498"/>
  <sheetViews>
    <sheetView showGridLines="0" zoomScaleNormal="100" zoomScaleSheetLayoutView="55" zoomScalePageLayoutView="40" workbookViewId="0">
      <selection activeCell="B4" sqref="B4"/>
    </sheetView>
  </sheetViews>
  <sheetFormatPr defaultColWidth="0" defaultRowHeight="13.5" customHeight="1" zeroHeight="1" x14ac:dyDescent="0.15"/>
  <cols>
    <col min="1" max="1" width="1" customWidth="1"/>
    <col min="2" max="2" width="2.25" customWidth="1"/>
    <col min="3" max="3" width="17.5" customWidth="1"/>
    <col min="4" max="4" width="4.75" customWidth="1"/>
    <col min="5" max="6" width="3.625" customWidth="1"/>
    <col min="7" max="7" width="10.25" customWidth="1"/>
    <col min="8" max="8" width="30.375" customWidth="1"/>
    <col min="9" max="13" width="10.25" customWidth="1"/>
    <col min="14" max="14" width="9.75" customWidth="1"/>
    <col min="15" max="15" width="2.5" customWidth="1"/>
    <col min="16" max="16" width="1.125" customWidth="1"/>
    <col min="17" max="19" width="8.375" hidden="1" customWidth="1"/>
    <col min="20" max="20" width="7.625" hidden="1" customWidth="1"/>
    <col min="21" max="21" width="7.5" style="1" hidden="1" customWidth="1"/>
    <col min="22" max="22" width="7.625" style="1" hidden="1" customWidth="1"/>
    <col min="23" max="23" width="8.75" style="1" hidden="1" customWidth="1"/>
    <col min="24" max="24" width="8.625" style="1" hidden="1" customWidth="1"/>
    <col min="25" max="25" width="8.625" style="3" hidden="1" customWidth="1"/>
    <col min="26" max="28" width="8.625" style="1" hidden="1" customWidth="1"/>
    <col min="29" max="29" width="8.625" style="3" hidden="1" customWidth="1"/>
    <col min="30" max="30" width="8.625" style="1" hidden="1" customWidth="1"/>
    <col min="31" max="36" width="8.625" style="3" hidden="1" customWidth="1"/>
    <col min="37" max="49" width="8.625" style="70" hidden="1" customWidth="1"/>
    <col min="50" max="54" width="8.625" hidden="1" customWidth="1"/>
    <col min="55" max="66" width="9.75" hidden="1" customWidth="1"/>
    <col min="67" max="74" width="9" hidden="1" customWidth="1"/>
    <col min="75" max="79" width="9" style="31" hidden="1" customWidth="1"/>
    <col min="80" max="83" width="9" hidden="1" customWidth="1"/>
    <col min="84" max="84" width="9" style="70" hidden="1" customWidth="1"/>
    <col min="85" max="16384" width="9" hidden="1"/>
  </cols>
  <sheetData>
    <row r="1" spans="1:84" ht="4.5" customHeight="1" x14ac:dyDescent="0.15">
      <c r="A1" s="1"/>
      <c r="N1" s="1"/>
      <c r="O1" s="1"/>
      <c r="P1" s="1"/>
      <c r="Q1" s="1"/>
      <c r="R1" s="1"/>
      <c r="S1" s="1"/>
      <c r="T1" s="1"/>
      <c r="U1" s="40"/>
      <c r="V1"/>
      <c r="W1"/>
      <c r="X1"/>
      <c r="Y1" s="29"/>
      <c r="Z1" s="29"/>
      <c r="AA1"/>
      <c r="AC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W1"/>
      <c r="BX1"/>
      <c r="BY1"/>
      <c r="BZ1"/>
      <c r="CA1"/>
      <c r="CF1"/>
    </row>
    <row r="2" spans="1:84" ht="4.5" customHeight="1" x14ac:dyDescent="0.15">
      <c r="A2" s="30"/>
      <c r="B2" s="19"/>
      <c r="C2" s="1"/>
      <c r="D2" s="1"/>
      <c r="E2" s="1"/>
      <c r="F2" s="1"/>
      <c r="G2" s="1"/>
      <c r="H2" s="1"/>
      <c r="I2" s="1"/>
      <c r="J2" s="1"/>
      <c r="K2" s="1"/>
      <c r="L2" s="1"/>
      <c r="M2" s="1"/>
      <c r="N2" s="1"/>
      <c r="O2" s="1"/>
      <c r="P2" s="1"/>
      <c r="Q2" s="1"/>
      <c r="R2" s="1"/>
      <c r="S2" s="1"/>
      <c r="T2" s="1"/>
      <c r="U2" s="2"/>
      <c r="Z2" s="3"/>
      <c r="AC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W2"/>
      <c r="BX2"/>
      <c r="BY2"/>
      <c r="BZ2"/>
      <c r="CA2"/>
      <c r="CF2"/>
    </row>
    <row r="3" spans="1:84" ht="6.75" customHeight="1" x14ac:dyDescent="0.15">
      <c r="A3" s="1"/>
      <c r="B3" s="42"/>
      <c r="C3" s="28"/>
      <c r="D3" s="28"/>
      <c r="E3" s="28"/>
      <c r="F3" s="28"/>
      <c r="G3" s="28"/>
      <c r="H3" s="28"/>
      <c r="I3" s="28"/>
      <c r="J3" s="28"/>
      <c r="K3" s="21"/>
      <c r="L3" s="21"/>
      <c r="M3" s="21"/>
      <c r="N3" s="21"/>
      <c r="O3" s="24"/>
      <c r="P3" s="1"/>
      <c r="Q3" s="1"/>
      <c r="R3" s="1"/>
      <c r="S3" s="1"/>
      <c r="T3" s="1"/>
      <c r="U3" s="2"/>
      <c r="Z3" s="3"/>
      <c r="AB3" s="8"/>
      <c r="AC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W3"/>
      <c r="BX3"/>
      <c r="BY3"/>
      <c r="BZ3"/>
      <c r="CA3"/>
      <c r="CF3"/>
    </row>
    <row r="4" spans="1:84" ht="24.75" customHeight="1" x14ac:dyDescent="0.15">
      <c r="A4" s="1"/>
      <c r="B4" s="43"/>
      <c r="C4" s="50" t="s">
        <v>292</v>
      </c>
      <c r="D4" s="45"/>
      <c r="E4" s="45"/>
      <c r="F4" s="25"/>
      <c r="G4" s="25"/>
      <c r="H4" s="25"/>
      <c r="I4" s="25"/>
      <c r="J4" s="25"/>
      <c r="K4" s="25"/>
      <c r="L4" s="25"/>
      <c r="M4" s="25"/>
      <c r="N4" s="25"/>
      <c r="O4" s="22"/>
      <c r="P4" s="1"/>
      <c r="Q4" s="1"/>
      <c r="R4" t="s">
        <v>791</v>
      </c>
      <c r="S4" s="1"/>
      <c r="T4" s="1"/>
      <c r="U4" s="2"/>
      <c r="Z4" s="3"/>
      <c r="AC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W4"/>
      <c r="BX4"/>
      <c r="BY4"/>
      <c r="BZ4"/>
      <c r="CA4"/>
      <c r="CF4"/>
    </row>
    <row r="5" spans="1:84" ht="8.25" customHeight="1" x14ac:dyDescent="0.15">
      <c r="A5" s="1"/>
      <c r="B5" s="43"/>
      <c r="C5" s="519"/>
      <c r="F5" s="1"/>
      <c r="G5" s="1"/>
      <c r="H5" s="1"/>
      <c r="I5" s="1"/>
      <c r="J5" s="1"/>
      <c r="K5" s="1"/>
      <c r="L5" s="1"/>
      <c r="M5" s="1"/>
      <c r="N5" s="1"/>
      <c r="O5" s="22"/>
      <c r="P5" s="1"/>
      <c r="Q5" s="1"/>
      <c r="S5" s="1"/>
      <c r="T5" s="1"/>
      <c r="U5" s="2"/>
      <c r="Z5" s="3"/>
      <c r="AC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W5"/>
      <c r="BX5"/>
      <c r="BY5"/>
      <c r="BZ5"/>
      <c r="CA5"/>
      <c r="CF5"/>
    </row>
    <row r="6" spans="1:84" x14ac:dyDescent="0.15">
      <c r="A6" s="1"/>
      <c r="B6" s="43"/>
      <c r="C6" s="38" t="s">
        <v>445</v>
      </c>
      <c r="D6" s="740" t="str">
        <f>IF(点検表!G9="","",点検表!G9)</f>
        <v/>
      </c>
      <c r="E6" s="741"/>
      <c r="F6" s="742"/>
      <c r="G6" s="8"/>
      <c r="H6" s="8"/>
      <c r="I6" s="8"/>
      <c r="J6" s="8"/>
      <c r="K6" s="8"/>
      <c r="L6" s="8" t="s">
        <v>267</v>
      </c>
      <c r="M6" s="8"/>
      <c r="N6" s="8"/>
      <c r="O6" s="22"/>
      <c r="P6" s="1"/>
      <c r="Q6" s="1"/>
      <c r="S6" s="1"/>
      <c r="T6" s="1"/>
      <c r="U6" s="2"/>
      <c r="X6" s="1" t="s">
        <v>789</v>
      </c>
      <c r="Z6" s="3"/>
      <c r="AC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W6"/>
      <c r="BX6"/>
      <c r="BY6"/>
      <c r="BZ6"/>
      <c r="CA6"/>
      <c r="CF6"/>
    </row>
    <row r="7" spans="1:84" x14ac:dyDescent="0.15">
      <c r="A7" s="1"/>
      <c r="B7" s="43"/>
      <c r="C7" s="38" t="s">
        <v>420</v>
      </c>
      <c r="D7" s="743" t="str">
        <f>IF(点検表!G10="","",点検表!G10)</f>
        <v/>
      </c>
      <c r="E7" s="744"/>
      <c r="F7" s="744"/>
      <c r="G7" s="744"/>
      <c r="H7" s="744"/>
      <c r="I7" s="745"/>
      <c r="J7" s="8"/>
      <c r="K7" s="8"/>
      <c r="L7" s="557" t="s">
        <v>975</v>
      </c>
      <c r="M7" s="557" t="s">
        <v>976</v>
      </c>
      <c r="N7" s="557" t="s">
        <v>977</v>
      </c>
      <c r="O7" s="22"/>
      <c r="P7" s="1"/>
      <c r="Q7" s="1"/>
      <c r="R7" s="3" t="s">
        <v>169</v>
      </c>
      <c r="S7" s="3" t="s">
        <v>170</v>
      </c>
      <c r="T7" s="3" t="s">
        <v>171</v>
      </c>
      <c r="U7" s="2"/>
      <c r="X7" s="163">
        <f>SUM(X11:X85)</f>
        <v>0</v>
      </c>
      <c r="Y7" s="163">
        <f>SUM(Y11:Y85)</f>
        <v>3.8400000000000001E-3</v>
      </c>
      <c r="Z7" s="163">
        <f>SUM(Z11:Z85)</f>
        <v>0</v>
      </c>
      <c r="AC7" s="1"/>
      <c r="AE7"/>
      <c r="AF7"/>
      <c r="AG7"/>
      <c r="AH7"/>
      <c r="AI7"/>
      <c r="AJ7"/>
      <c r="AK7"/>
      <c r="AL7"/>
      <c r="AM7"/>
      <c r="AN7"/>
      <c r="AO7"/>
      <c r="AP7"/>
      <c r="AQ7"/>
      <c r="AR7"/>
      <c r="AS7"/>
      <c r="AT7"/>
      <c r="AU7"/>
      <c r="AV7"/>
      <c r="AW7"/>
      <c r="BJ7" s="1"/>
      <c r="BK7" s="1"/>
      <c r="BW7"/>
      <c r="BX7"/>
      <c r="BY7"/>
      <c r="BZ7"/>
      <c r="CA7"/>
      <c r="CF7"/>
    </row>
    <row r="8" spans="1:84" x14ac:dyDescent="0.15">
      <c r="A8" s="1"/>
      <c r="B8" s="43"/>
      <c r="C8" s="38" t="s">
        <v>129</v>
      </c>
      <c r="D8" s="740" t="str">
        <f>IF(点検表!G12="","",点検表!G12)</f>
        <v/>
      </c>
      <c r="E8" s="741"/>
      <c r="F8" s="742"/>
      <c r="G8" s="8"/>
      <c r="H8" s="8"/>
      <c r="I8" s="8"/>
      <c r="J8" s="8"/>
      <c r="K8" s="8"/>
      <c r="L8" s="558">
        <f>COUNTIF($N$10:$N$85,R7)</f>
        <v>0</v>
      </c>
      <c r="M8" s="558">
        <f>COUNTIF($N$10:$N$85,S7)</f>
        <v>0</v>
      </c>
      <c r="N8" s="558">
        <f>COUNTIF($N$10:$N$85,T7)</f>
        <v>0</v>
      </c>
      <c r="O8" s="22"/>
      <c r="P8" s="1"/>
      <c r="Q8" s="1"/>
      <c r="R8" s="1"/>
      <c r="S8" s="1"/>
      <c r="T8" s="1"/>
      <c r="U8" s="2"/>
      <c r="X8" s="2" t="s">
        <v>790</v>
      </c>
      <c r="Y8" s="2" t="s">
        <v>790</v>
      </c>
      <c r="Z8" s="2" t="s">
        <v>790</v>
      </c>
      <c r="AC8"/>
      <c r="AD8"/>
      <c r="AE8"/>
      <c r="AF8"/>
      <c r="AG8"/>
      <c r="AH8"/>
      <c r="AI8"/>
      <c r="AJ8"/>
      <c r="AK8"/>
      <c r="AL8"/>
      <c r="AM8"/>
      <c r="AN8"/>
      <c r="AO8"/>
      <c r="AP8"/>
      <c r="AQ8"/>
      <c r="AR8"/>
      <c r="AS8"/>
      <c r="AT8"/>
      <c r="AU8"/>
      <c r="AV8"/>
      <c r="AW8"/>
      <c r="BL8" s="1"/>
      <c r="BM8" s="1"/>
      <c r="BW8"/>
      <c r="BX8"/>
      <c r="BY8"/>
      <c r="BZ8"/>
      <c r="CA8"/>
      <c r="CF8"/>
    </row>
    <row r="9" spans="1:84" ht="8.25" customHeight="1" x14ac:dyDescent="0.15">
      <c r="A9" s="1"/>
      <c r="B9" s="43"/>
      <c r="C9" s="8"/>
      <c r="D9" s="8"/>
      <c r="E9" s="8"/>
      <c r="F9" s="8"/>
      <c r="G9" s="8"/>
      <c r="H9" s="8"/>
      <c r="I9" s="8"/>
      <c r="J9" s="8"/>
      <c r="K9" s="8"/>
      <c r="L9" s="8"/>
      <c r="M9" s="8"/>
      <c r="N9" s="38"/>
      <c r="O9" s="22"/>
      <c r="P9" s="1"/>
      <c r="Q9" s="1"/>
      <c r="R9" s="1"/>
      <c r="S9" s="1"/>
      <c r="T9" s="1"/>
      <c r="U9" s="2"/>
      <c r="Z9" s="3"/>
      <c r="AC9"/>
      <c r="AD9"/>
      <c r="AE9"/>
      <c r="AF9"/>
      <c r="AG9"/>
      <c r="AH9"/>
      <c r="AI9"/>
      <c r="AJ9"/>
      <c r="AK9"/>
      <c r="AL9"/>
      <c r="AM9"/>
      <c r="AN9"/>
      <c r="AO9"/>
      <c r="AP9"/>
      <c r="AQ9"/>
      <c r="AR9"/>
      <c r="AS9"/>
      <c r="AT9"/>
      <c r="AU9"/>
      <c r="AV9"/>
      <c r="AW9"/>
      <c r="BW9"/>
      <c r="BX9"/>
      <c r="BY9"/>
      <c r="BZ9"/>
      <c r="CA9"/>
      <c r="CF9"/>
    </row>
    <row r="10" spans="1:84" ht="24" customHeight="1" x14ac:dyDescent="0.15">
      <c r="B10" s="43"/>
      <c r="C10" s="748" t="s">
        <v>172</v>
      </c>
      <c r="D10" s="749"/>
      <c r="E10" s="559" t="s">
        <v>383</v>
      </c>
      <c r="F10" s="746" t="s">
        <v>978</v>
      </c>
      <c r="G10" s="747"/>
      <c r="H10" s="560" t="s">
        <v>64</v>
      </c>
      <c r="I10" s="560"/>
      <c r="J10" s="560"/>
      <c r="K10" s="560"/>
      <c r="L10" s="560"/>
      <c r="M10" s="560"/>
      <c r="N10" s="560" t="s">
        <v>969</v>
      </c>
      <c r="O10" s="173"/>
      <c r="R10" s="13" t="str">
        <f>点検表!X99</f>
        <v>評価点</v>
      </c>
      <c r="S10" s="13" t="str">
        <f>点検表!Y99</f>
        <v>ｴﾈﾙｷﾞｰ
消費先区分</v>
      </c>
      <c r="T10" s="13" t="str">
        <f>点検表!Z99</f>
        <v>ｴﾈﾙｷﾞｰ
消費先比率</v>
      </c>
      <c r="U10" s="13" t="str">
        <f>点検表!AA99</f>
        <v>省エネ率</v>
      </c>
      <c r="V10" s="13" t="str">
        <f>点検表!AB99</f>
        <v>用途補正
係数</v>
      </c>
      <c r="W10" s="13" t="str">
        <f>点検表!AC99</f>
        <v>適用範囲
補正係数</v>
      </c>
      <c r="X10" s="13" t="str">
        <f>点検表!AD99</f>
        <v>省エネ効果
（現時点）</v>
      </c>
      <c r="Y10" s="13" t="str">
        <f>点検表!AE99</f>
        <v>省エネ
ポテンシャル</v>
      </c>
      <c r="Z10" s="13" t="str">
        <f>点検表!AF99</f>
        <v>省エネ余地
（現時点）</v>
      </c>
      <c r="AA10"/>
      <c r="AB10"/>
      <c r="AC10"/>
      <c r="AD10"/>
      <c r="AE10"/>
      <c r="AF10"/>
      <c r="AG10"/>
      <c r="AH10"/>
      <c r="AI10"/>
      <c r="AJ10"/>
      <c r="AK10"/>
      <c r="AL10"/>
      <c r="AM10"/>
      <c r="AN10"/>
      <c r="AO10"/>
      <c r="AP10"/>
      <c r="AQ10"/>
      <c r="AR10"/>
      <c r="AS10"/>
      <c r="AT10"/>
      <c r="AU10"/>
      <c r="AV10"/>
      <c r="AW10"/>
      <c r="BW10"/>
      <c r="BX10"/>
      <c r="BY10"/>
      <c r="BZ10"/>
      <c r="CA10"/>
      <c r="CF10"/>
    </row>
    <row r="11" spans="1:84" ht="14.25" customHeight="1" x14ac:dyDescent="0.15">
      <c r="B11" s="43"/>
      <c r="C11" s="604" t="str">
        <f>点検表!C100</f>
        <v>エネルギーの見える化</v>
      </c>
      <c r="D11" s="444" t="s">
        <v>186</v>
      </c>
      <c r="E11" s="562">
        <f>点検表!C102</f>
        <v>1</v>
      </c>
      <c r="F11" s="563" t="str">
        <f>点検表!D102</f>
        <v>Ⅰ</v>
      </c>
      <c r="G11" s="564">
        <f>点検表!E102</f>
        <v>3.1</v>
      </c>
      <c r="H11" s="565" t="str">
        <f>点検表!F102</f>
        <v>ビルエネルギーマネジメントシステム（BEMS）等の導入</v>
      </c>
      <c r="I11" s="566"/>
      <c r="J11" s="567"/>
      <c r="K11" s="567"/>
      <c r="L11" s="567"/>
      <c r="M11" s="568"/>
      <c r="N11" s="444" t="str">
        <f>点検表!T102</f>
        <v>-</v>
      </c>
      <c r="O11" s="173"/>
      <c r="R11" s="1" t="str">
        <f>点検表!X102</f>
        <v>-</v>
      </c>
      <c r="S11" s="462" t="str">
        <f>点検表!Y102</f>
        <v>全般</v>
      </c>
      <c r="T11" s="292">
        <f>点検表!Z102</f>
        <v>1</v>
      </c>
      <c r="U11" s="462">
        <f>点検表!AA102</f>
        <v>0.03</v>
      </c>
      <c r="V11" s="1">
        <f>点検表!AB102</f>
        <v>1</v>
      </c>
      <c r="W11" s="488">
        <f>点検表!AC102</f>
        <v>1</v>
      </c>
      <c r="X11" s="265" t="str">
        <f>点検表!AD102</f>
        <v>-</v>
      </c>
      <c r="Y11" s="265">
        <f>点検表!AE102</f>
        <v>0</v>
      </c>
      <c r="Z11" s="492">
        <f>点検表!AF102</f>
        <v>0</v>
      </c>
      <c r="AA11"/>
      <c r="AB11"/>
      <c r="AC11"/>
      <c r="AD11"/>
      <c r="AE11"/>
      <c r="AF11"/>
      <c r="AG11"/>
      <c r="AH11"/>
      <c r="AI11"/>
      <c r="AJ11"/>
      <c r="AK11"/>
      <c r="AL11"/>
      <c r="AM11"/>
      <c r="AN11"/>
      <c r="AO11"/>
      <c r="AP11"/>
      <c r="AQ11"/>
      <c r="AR11"/>
      <c r="AS11"/>
      <c r="AT11"/>
      <c r="AU11"/>
      <c r="AV11"/>
      <c r="AW11"/>
      <c r="BW11"/>
      <c r="BX11"/>
      <c r="BY11"/>
      <c r="BZ11"/>
      <c r="CA11"/>
      <c r="CF11"/>
    </row>
    <row r="12" spans="1:84" ht="14.25" customHeight="1" x14ac:dyDescent="0.15">
      <c r="B12" s="43"/>
      <c r="C12" s="561" t="str">
        <f>点検表!C103</f>
        <v>熱源・熱搬送設備</v>
      </c>
      <c r="D12" s="733" t="s">
        <v>970</v>
      </c>
      <c r="E12" s="562">
        <f>点検表!C105</f>
        <v>2</v>
      </c>
      <c r="F12" s="569" t="str">
        <f>点検表!D105</f>
        <v>Ⅱ</v>
      </c>
      <c r="G12" s="564" t="str">
        <f>点検表!E105</f>
        <v>3a.1</v>
      </c>
      <c r="H12" s="565" t="str">
        <f>点検表!F105</f>
        <v>高効率熱源機器の導入</v>
      </c>
      <c r="I12" s="566"/>
      <c r="J12" s="567"/>
      <c r="K12" s="567"/>
      <c r="L12" s="567"/>
      <c r="M12" s="568"/>
      <c r="N12" s="444" t="str">
        <f>点検表!T105</f>
        <v>-</v>
      </c>
      <c r="O12" s="173"/>
      <c r="R12" s="1" t="str">
        <f>点検表!X105</f>
        <v>-</v>
      </c>
      <c r="S12" s="462" t="str">
        <f>点検表!Y105</f>
        <v>熱源本体</v>
      </c>
      <c r="T12" s="292">
        <f>点検表!Z105</f>
        <v>0</v>
      </c>
      <c r="U12" s="462">
        <f>点検表!AA105</f>
        <v>0.28199999999999997</v>
      </c>
      <c r="V12" s="1">
        <f>点検表!AB105</f>
        <v>0</v>
      </c>
      <c r="W12" s="488">
        <f>点検表!AC105</f>
        <v>1</v>
      </c>
      <c r="X12" s="265" t="str">
        <f>点検表!AD105</f>
        <v>-</v>
      </c>
      <c r="Y12" s="265">
        <f>点検表!AE105</f>
        <v>0</v>
      </c>
      <c r="Z12" s="492">
        <f>点検表!AF105</f>
        <v>0</v>
      </c>
      <c r="AA12"/>
      <c r="AB12"/>
      <c r="AC12"/>
      <c r="AD12"/>
      <c r="AE12"/>
      <c r="AF12"/>
      <c r="AG12"/>
      <c r="AH12"/>
      <c r="AI12"/>
      <c r="AJ12"/>
      <c r="AK12"/>
      <c r="AL12"/>
      <c r="AM12"/>
      <c r="AN12"/>
      <c r="AO12"/>
      <c r="AP12"/>
      <c r="AQ12"/>
      <c r="AR12"/>
      <c r="AS12"/>
      <c r="AT12"/>
      <c r="AU12"/>
      <c r="AV12"/>
      <c r="AW12"/>
      <c r="BW12"/>
      <c r="BX12"/>
      <c r="BY12"/>
      <c r="BZ12"/>
      <c r="CA12"/>
      <c r="CF12"/>
    </row>
    <row r="13" spans="1:84" ht="14.25" customHeight="1" x14ac:dyDescent="0.15">
      <c r="B13" s="43"/>
      <c r="C13" s="125"/>
      <c r="D13" s="734"/>
      <c r="E13" s="570">
        <f>点検表!C112</f>
        <v>3</v>
      </c>
      <c r="F13" s="571" t="str">
        <f>点検表!D112</f>
        <v>Ⅱ</v>
      </c>
      <c r="G13" s="730" t="str">
        <f>点検表!E112</f>
        <v>3a.2
3a.9</v>
      </c>
      <c r="H13" s="572" t="str">
        <f>点検表!F112</f>
        <v>高効率冷却塔及び省エネ制御の導入</v>
      </c>
      <c r="I13" s="565" t="s">
        <v>788</v>
      </c>
      <c r="J13" s="567"/>
      <c r="K13" s="567"/>
      <c r="L13" s="567"/>
      <c r="M13" s="568"/>
      <c r="N13" s="573" t="str">
        <f>点検表!T112</f>
        <v>-</v>
      </c>
      <c r="O13" s="173"/>
      <c r="R13" s="1">
        <f>点検表!X114</f>
        <v>0</v>
      </c>
      <c r="S13" s="462" t="str">
        <f>点検表!Y114</f>
        <v>熱源補機</v>
      </c>
      <c r="T13" s="292">
        <f>点検表!Z114</f>
        <v>0</v>
      </c>
      <c r="U13" s="462">
        <f>点検表!AA114</f>
        <v>9.7000000000000003E-2</v>
      </c>
      <c r="V13" s="1">
        <f>点検表!AB114</f>
        <v>0</v>
      </c>
      <c r="W13" s="488">
        <f>点検表!AC114</f>
        <v>1</v>
      </c>
      <c r="X13" s="265">
        <f>点検表!AD114</f>
        <v>0</v>
      </c>
      <c r="Y13" s="265">
        <f>点検表!AE114</f>
        <v>0</v>
      </c>
      <c r="Z13" s="492">
        <f>点検表!AF114</f>
        <v>0</v>
      </c>
      <c r="AA13"/>
      <c r="AB13"/>
      <c r="AC13"/>
      <c r="AD13"/>
      <c r="AE13"/>
      <c r="AF13"/>
      <c r="AG13"/>
      <c r="AH13"/>
      <c r="AI13"/>
      <c r="AJ13"/>
      <c r="AK13"/>
      <c r="AL13"/>
      <c r="AM13"/>
      <c r="AN13"/>
      <c r="AO13"/>
      <c r="AP13"/>
      <c r="AQ13"/>
      <c r="AR13"/>
      <c r="AS13"/>
      <c r="AT13"/>
      <c r="AU13"/>
      <c r="AV13"/>
      <c r="AW13"/>
      <c r="BW13"/>
      <c r="BX13"/>
      <c r="BY13"/>
      <c r="BZ13"/>
      <c r="CA13"/>
      <c r="CF13"/>
    </row>
    <row r="14" spans="1:84" ht="14.25" customHeight="1" x14ac:dyDescent="0.15">
      <c r="B14" s="43"/>
      <c r="C14" s="125"/>
      <c r="D14" s="734"/>
      <c r="E14" s="574"/>
      <c r="F14" s="575"/>
      <c r="G14" s="732"/>
      <c r="H14" s="140"/>
      <c r="I14" s="565" t="str">
        <f>点検表!O122</f>
        <v>冷却塔ファン等の台数制御又は発停制御</v>
      </c>
      <c r="J14" s="567"/>
      <c r="K14" s="567"/>
      <c r="L14" s="567"/>
      <c r="M14" s="568"/>
      <c r="N14" s="576"/>
      <c r="O14" s="173"/>
      <c r="R14" s="1" t="str">
        <f>点検表!X122</f>
        <v>-</v>
      </c>
      <c r="S14" s="462" t="str">
        <f>点検表!Y122</f>
        <v>熱源補機</v>
      </c>
      <c r="T14" s="292">
        <f>点検表!Z122</f>
        <v>0</v>
      </c>
      <c r="U14" s="462">
        <f>点検表!AA122</f>
        <v>0.03</v>
      </c>
      <c r="V14" s="1">
        <f>点検表!AB122</f>
        <v>0</v>
      </c>
      <c r="W14" s="488">
        <f>点検表!AC122</f>
        <v>1</v>
      </c>
      <c r="X14" s="265" t="str">
        <f>点検表!AD122</f>
        <v>-</v>
      </c>
      <c r="Y14" s="265">
        <f>点検表!AE122</f>
        <v>0</v>
      </c>
      <c r="Z14" s="492">
        <f>点検表!AF122</f>
        <v>0</v>
      </c>
      <c r="AA14"/>
      <c r="AB14"/>
      <c r="AC14"/>
      <c r="AD14"/>
      <c r="AE14"/>
      <c r="AF14"/>
      <c r="AG14"/>
      <c r="AH14"/>
      <c r="AI14"/>
      <c r="AJ14"/>
      <c r="AK14"/>
      <c r="AL14"/>
      <c r="AM14"/>
      <c r="AN14"/>
      <c r="AO14"/>
      <c r="AP14"/>
      <c r="AQ14"/>
      <c r="AR14"/>
      <c r="AS14"/>
      <c r="AT14"/>
      <c r="AU14"/>
      <c r="AV14"/>
      <c r="AW14"/>
      <c r="BW14"/>
      <c r="BX14"/>
      <c r="BY14"/>
      <c r="BZ14"/>
      <c r="CA14"/>
      <c r="CF14"/>
    </row>
    <row r="15" spans="1:84" ht="14.25" customHeight="1" x14ac:dyDescent="0.15">
      <c r="B15" s="43"/>
      <c r="C15" s="125"/>
      <c r="D15" s="734"/>
      <c r="E15" s="570">
        <f>点検表!C123</f>
        <v>4</v>
      </c>
      <c r="F15" s="571" t="str">
        <f>点検表!D123</f>
        <v>Ⅱ</v>
      </c>
      <c r="G15" s="730" t="str">
        <f>点検表!E123</f>
        <v>3a.3
3a.10
3a.13
3a.14
3a.15</v>
      </c>
      <c r="H15" s="572" t="str">
        <f>点検表!F123</f>
        <v>高効率空調用ポンプ及び省エネ制御の導入</v>
      </c>
      <c r="I15" s="565" t="s">
        <v>622</v>
      </c>
      <c r="J15" s="567"/>
      <c r="K15" s="567"/>
      <c r="L15" s="567"/>
      <c r="M15" s="568"/>
      <c r="N15" s="573" t="str">
        <f>点検表!T123</f>
        <v>-</v>
      </c>
      <c r="O15" s="173"/>
      <c r="R15" s="1">
        <f>点検表!X126</f>
        <v>0</v>
      </c>
      <c r="S15" s="462" t="str">
        <f>点検表!Y126</f>
        <v>熱源補機</v>
      </c>
      <c r="T15" s="292">
        <f>点検表!Z126</f>
        <v>0</v>
      </c>
      <c r="U15" s="462">
        <f>点検表!AA126</f>
        <v>0.14299999999999999</v>
      </c>
      <c r="V15" s="1">
        <f>点検表!AB126</f>
        <v>0</v>
      </c>
      <c r="W15" s="488">
        <f>点検表!AC126</f>
        <v>1</v>
      </c>
      <c r="X15" s="265">
        <f>点検表!AD126</f>
        <v>0</v>
      </c>
      <c r="Y15" s="265">
        <f>点検表!AE126</f>
        <v>0</v>
      </c>
      <c r="Z15" s="492">
        <f>点検表!AF126</f>
        <v>0</v>
      </c>
      <c r="AA15"/>
      <c r="AB15"/>
      <c r="AC15"/>
      <c r="AD15"/>
      <c r="AE15"/>
      <c r="AF15"/>
      <c r="AG15"/>
      <c r="AH15"/>
      <c r="AI15"/>
      <c r="AJ15"/>
      <c r="AK15"/>
      <c r="AL15"/>
      <c r="AM15"/>
      <c r="AN15"/>
      <c r="AO15"/>
      <c r="AP15"/>
      <c r="AQ15"/>
      <c r="AR15"/>
      <c r="AS15"/>
      <c r="AT15"/>
      <c r="AU15"/>
      <c r="AV15"/>
      <c r="AW15"/>
      <c r="BW15"/>
      <c r="BX15"/>
      <c r="BY15"/>
      <c r="BZ15"/>
      <c r="CA15"/>
      <c r="CF15"/>
    </row>
    <row r="16" spans="1:84" ht="14.25" customHeight="1" x14ac:dyDescent="0.15">
      <c r="B16" s="43"/>
      <c r="C16" s="125"/>
      <c r="D16" s="734"/>
      <c r="E16" s="577"/>
      <c r="F16" s="578"/>
      <c r="G16" s="731"/>
      <c r="H16" s="130"/>
      <c r="I16" s="565" t="str">
        <f>点検表!O129</f>
        <v>空調用2次ポンプ変流量制御</v>
      </c>
      <c r="J16" s="567"/>
      <c r="K16" s="567"/>
      <c r="L16" s="567"/>
      <c r="M16" s="568"/>
      <c r="N16" s="579"/>
      <c r="O16" s="173"/>
      <c r="R16" s="1" t="str">
        <f>点検表!X129</f>
        <v>-</v>
      </c>
      <c r="S16" s="462" t="str">
        <f>点検表!Y129</f>
        <v>水搬送</v>
      </c>
      <c r="T16" s="292">
        <f>点検表!Z129</f>
        <v>0</v>
      </c>
      <c r="U16" s="462">
        <f>点検表!AA129</f>
        <v>0.18</v>
      </c>
      <c r="V16" s="1">
        <f>点検表!AB129</f>
        <v>0</v>
      </c>
      <c r="W16" s="488">
        <f>点検表!AC129</f>
        <v>1</v>
      </c>
      <c r="X16" s="265" t="str">
        <f>点検表!AD129</f>
        <v>-</v>
      </c>
      <c r="Y16" s="265">
        <f>点検表!AE129</f>
        <v>0</v>
      </c>
      <c r="Z16" s="492">
        <f>点検表!AF129</f>
        <v>0</v>
      </c>
      <c r="AA16"/>
      <c r="AB16"/>
      <c r="AC16"/>
      <c r="AD16"/>
      <c r="AE16"/>
      <c r="AF16"/>
      <c r="AG16"/>
      <c r="AH16"/>
      <c r="AI16"/>
      <c r="AJ16"/>
      <c r="AK16"/>
      <c r="AL16"/>
      <c r="AM16"/>
      <c r="AN16"/>
      <c r="AO16"/>
      <c r="AP16"/>
      <c r="AQ16"/>
      <c r="AR16"/>
      <c r="AS16"/>
      <c r="AT16"/>
      <c r="AU16"/>
      <c r="AV16"/>
      <c r="AW16"/>
      <c r="BW16"/>
      <c r="BX16"/>
      <c r="BY16"/>
      <c r="BZ16"/>
      <c r="CA16"/>
      <c r="CF16"/>
    </row>
    <row r="17" spans="2:84" ht="14.25" customHeight="1" x14ac:dyDescent="0.15">
      <c r="B17" s="43"/>
      <c r="C17" s="125"/>
      <c r="D17" s="734"/>
      <c r="E17" s="577"/>
      <c r="F17" s="578"/>
      <c r="G17" s="731"/>
      <c r="H17" s="130"/>
      <c r="I17" s="565" t="str">
        <f>点検表!O130</f>
        <v>空調用1次ポンプ変流量制御</v>
      </c>
      <c r="J17" s="567"/>
      <c r="K17" s="567"/>
      <c r="L17" s="567"/>
      <c r="M17" s="568"/>
      <c r="N17" s="579"/>
      <c r="O17" s="173"/>
      <c r="R17" s="1" t="str">
        <f>点検表!X130</f>
        <v>-</v>
      </c>
      <c r="S17" s="462" t="str">
        <f>点検表!Y130</f>
        <v>熱源補機</v>
      </c>
      <c r="T17" s="292">
        <f>点検表!Z130</f>
        <v>0</v>
      </c>
      <c r="U17" s="462">
        <f>点検表!AA130</f>
        <v>8.7999999999999995E-2</v>
      </c>
      <c r="V17" s="1">
        <f>点検表!AB130</f>
        <v>0</v>
      </c>
      <c r="W17" s="488">
        <f>点検表!AC130</f>
        <v>1</v>
      </c>
      <c r="X17" s="265" t="str">
        <f>点検表!AD130</f>
        <v>-</v>
      </c>
      <c r="Y17" s="265">
        <f>点検表!AE130</f>
        <v>0</v>
      </c>
      <c r="Z17" s="492">
        <f>点検表!AF130</f>
        <v>0</v>
      </c>
      <c r="AA17"/>
      <c r="AB17"/>
      <c r="AC17"/>
      <c r="AD17"/>
      <c r="AE17"/>
      <c r="AF17"/>
      <c r="AG17"/>
      <c r="AH17"/>
      <c r="AI17"/>
      <c r="AJ17"/>
      <c r="AK17"/>
      <c r="AL17"/>
      <c r="AM17"/>
      <c r="AN17"/>
      <c r="AO17"/>
      <c r="AP17"/>
      <c r="AQ17"/>
      <c r="AR17"/>
      <c r="AS17"/>
      <c r="AT17"/>
      <c r="AU17"/>
      <c r="AV17"/>
      <c r="AW17"/>
      <c r="BW17"/>
      <c r="BX17"/>
      <c r="BY17"/>
      <c r="BZ17"/>
      <c r="CA17"/>
      <c r="CF17"/>
    </row>
    <row r="18" spans="2:84" ht="14.25" customHeight="1" x14ac:dyDescent="0.15">
      <c r="B18" s="43"/>
      <c r="C18" s="125"/>
      <c r="D18" s="734"/>
      <c r="E18" s="577"/>
      <c r="F18" s="578"/>
      <c r="G18" s="731"/>
      <c r="H18" s="130"/>
      <c r="I18" s="565" t="str">
        <f>点検表!O131</f>
        <v>冷却水ポンプ変流量制御</v>
      </c>
      <c r="J18" s="567"/>
      <c r="K18" s="567"/>
      <c r="L18" s="567"/>
      <c r="M18" s="568"/>
      <c r="N18" s="579"/>
      <c r="O18" s="173"/>
      <c r="R18" s="1" t="str">
        <f>点検表!X131</f>
        <v>-</v>
      </c>
      <c r="S18" s="462" t="str">
        <f>点検表!Y131</f>
        <v>熱源補機</v>
      </c>
      <c r="T18" s="292">
        <f>点検表!Z131</f>
        <v>0</v>
      </c>
      <c r="U18" s="462">
        <f>点検表!AA131</f>
        <v>0.1</v>
      </c>
      <c r="V18" s="1">
        <f>点検表!AB131</f>
        <v>0</v>
      </c>
      <c r="W18" s="488">
        <f>点検表!AC131</f>
        <v>1</v>
      </c>
      <c r="X18" s="265" t="str">
        <f>点検表!AD131</f>
        <v>-</v>
      </c>
      <c r="Y18" s="265">
        <f>点検表!AE131</f>
        <v>0</v>
      </c>
      <c r="Z18" s="492">
        <f>点検表!AF131</f>
        <v>0</v>
      </c>
      <c r="AA18"/>
      <c r="AB18"/>
      <c r="AC18"/>
      <c r="AD18"/>
      <c r="AE18"/>
      <c r="AF18"/>
      <c r="AG18"/>
      <c r="AH18"/>
      <c r="AI18"/>
      <c r="AJ18"/>
      <c r="AK18"/>
      <c r="AL18"/>
      <c r="AM18"/>
      <c r="AN18"/>
      <c r="AO18"/>
      <c r="AP18"/>
      <c r="AQ18"/>
      <c r="AR18"/>
      <c r="AS18"/>
      <c r="AT18"/>
      <c r="AU18"/>
      <c r="AV18"/>
      <c r="AW18"/>
      <c r="BW18"/>
      <c r="BX18"/>
      <c r="BY18"/>
      <c r="BZ18"/>
      <c r="CA18"/>
      <c r="CF18"/>
    </row>
    <row r="19" spans="2:84" ht="14.25" customHeight="1" x14ac:dyDescent="0.15">
      <c r="B19" s="43"/>
      <c r="C19" s="125"/>
      <c r="D19" s="734"/>
      <c r="E19" s="574"/>
      <c r="F19" s="580"/>
      <c r="G19" s="732"/>
      <c r="H19" s="140"/>
      <c r="I19" s="565" t="str">
        <f>点検表!O132</f>
        <v>空調2次ポンプ末端差圧制御</v>
      </c>
      <c r="J19" s="567"/>
      <c r="K19" s="567"/>
      <c r="L19" s="567"/>
      <c r="M19" s="568"/>
      <c r="N19" s="576"/>
      <c r="O19" s="173"/>
      <c r="R19" s="1" t="str">
        <f>点検表!X132</f>
        <v>-</v>
      </c>
      <c r="S19" s="462" t="str">
        <f>点検表!Y132</f>
        <v>水搬送</v>
      </c>
      <c r="T19" s="292">
        <f>点検表!Z132</f>
        <v>0</v>
      </c>
      <c r="U19" s="462">
        <f>点検表!AA132</f>
        <v>0.1</v>
      </c>
      <c r="V19" s="1">
        <f>点検表!AB132</f>
        <v>0</v>
      </c>
      <c r="W19" s="488">
        <f>点検表!AC132</f>
        <v>1</v>
      </c>
      <c r="X19" s="265" t="str">
        <f>点検表!AD132</f>
        <v>-</v>
      </c>
      <c r="Y19" s="265">
        <f>点検表!AE132</f>
        <v>0</v>
      </c>
      <c r="Z19" s="492">
        <f>点検表!AF132</f>
        <v>0</v>
      </c>
      <c r="AA19"/>
      <c r="AB19"/>
      <c r="AC19"/>
      <c r="AD19"/>
      <c r="AE19"/>
      <c r="AF19"/>
      <c r="AG19"/>
      <c r="AH19"/>
      <c r="AI19"/>
      <c r="AJ19"/>
      <c r="AK19"/>
      <c r="AL19"/>
      <c r="AM19"/>
      <c r="AN19"/>
      <c r="AO19"/>
      <c r="AP19"/>
      <c r="AQ19"/>
      <c r="AR19"/>
      <c r="AS19"/>
      <c r="AT19"/>
      <c r="AU19"/>
      <c r="AV19"/>
      <c r="AW19"/>
      <c r="BW19"/>
      <c r="BX19"/>
      <c r="BY19"/>
      <c r="BZ19"/>
      <c r="CA19"/>
      <c r="CF19"/>
    </row>
    <row r="20" spans="2:84" ht="14.25" customHeight="1" x14ac:dyDescent="0.15">
      <c r="B20" s="43"/>
      <c r="C20" s="125"/>
      <c r="D20" s="734"/>
      <c r="E20" s="581">
        <f>点検表!C133</f>
        <v>5</v>
      </c>
      <c r="F20" s="563" t="str">
        <f>点検表!D133</f>
        <v>Ⅱ</v>
      </c>
      <c r="G20" s="564" t="str">
        <f>点検表!E133</f>
        <v>3a.4</v>
      </c>
      <c r="H20" s="565" t="str">
        <f>点検表!F133</f>
        <v>蒸気ボイラーのエコノマイザーの導入</v>
      </c>
      <c r="I20" s="566"/>
      <c r="J20" s="567"/>
      <c r="K20" s="567"/>
      <c r="L20" s="567"/>
      <c r="M20" s="568"/>
      <c r="N20" s="444" t="str">
        <f>点検表!T133</f>
        <v>-</v>
      </c>
      <c r="O20" s="173"/>
      <c r="R20" s="1" t="str">
        <f>点検表!X133</f>
        <v>-</v>
      </c>
      <c r="S20" s="462" t="str">
        <f>点検表!Y133</f>
        <v>熱源本体</v>
      </c>
      <c r="T20" s="292">
        <f>点検表!Z133</f>
        <v>0</v>
      </c>
      <c r="U20" s="462">
        <f>点検表!AA133</f>
        <v>1.2999999999999999E-2</v>
      </c>
      <c r="V20" s="1">
        <f>点検表!AB133</f>
        <v>0</v>
      </c>
      <c r="W20" s="488">
        <f>点検表!AC133</f>
        <v>1</v>
      </c>
      <c r="X20" s="265" t="str">
        <f>点検表!AD133</f>
        <v>-</v>
      </c>
      <c r="Y20" s="265">
        <f>点検表!AE133</f>
        <v>0</v>
      </c>
      <c r="Z20" s="492">
        <f>点検表!AF133</f>
        <v>0</v>
      </c>
      <c r="AA20"/>
      <c r="AB20"/>
      <c r="AC20"/>
      <c r="AD20"/>
      <c r="AE20"/>
      <c r="AF20"/>
      <c r="AG20"/>
      <c r="AH20"/>
      <c r="AI20"/>
      <c r="AJ20"/>
      <c r="AK20"/>
      <c r="AL20"/>
      <c r="AM20"/>
      <c r="AN20"/>
      <c r="AO20"/>
      <c r="AP20"/>
      <c r="AQ20"/>
      <c r="AR20"/>
      <c r="AS20"/>
      <c r="AT20"/>
      <c r="AU20"/>
      <c r="AV20"/>
      <c r="AW20"/>
      <c r="BW20"/>
      <c r="BX20"/>
      <c r="BY20"/>
      <c r="BZ20"/>
      <c r="CA20"/>
      <c r="CF20"/>
    </row>
    <row r="21" spans="2:84" ht="14.25" customHeight="1" x14ac:dyDescent="0.15">
      <c r="B21" s="43"/>
      <c r="C21" s="125"/>
      <c r="D21" s="734"/>
      <c r="E21" s="581">
        <f>点検表!C134</f>
        <v>6</v>
      </c>
      <c r="F21" s="569" t="str">
        <f>点検表!D134</f>
        <v>Ⅱ</v>
      </c>
      <c r="G21" s="564" t="str">
        <f>点検表!E134</f>
        <v>3a.5</v>
      </c>
      <c r="H21" s="565" t="str">
        <f>点検表!F134</f>
        <v>大温度差送水システムの導入</v>
      </c>
      <c r="I21" s="566"/>
      <c r="J21" s="567"/>
      <c r="K21" s="567"/>
      <c r="L21" s="567"/>
      <c r="M21" s="568"/>
      <c r="N21" s="444" t="str">
        <f>点検表!T134</f>
        <v>-</v>
      </c>
      <c r="O21" s="173"/>
      <c r="R21" s="1" t="str">
        <f>点検表!X134</f>
        <v>-</v>
      </c>
      <c r="S21" s="462" t="str">
        <f>点検表!Y134</f>
        <v>水搬送</v>
      </c>
      <c r="T21" s="292">
        <f>点検表!Z134</f>
        <v>0</v>
      </c>
      <c r="U21" s="462">
        <f>点検表!AA134</f>
        <v>0.3</v>
      </c>
      <c r="V21" s="1">
        <f>点検表!AB134</f>
        <v>0</v>
      </c>
      <c r="W21" s="488">
        <f>点検表!AC134</f>
        <v>1</v>
      </c>
      <c r="X21" s="265" t="str">
        <f>点検表!AD134</f>
        <v>-</v>
      </c>
      <c r="Y21" s="265">
        <f>点検表!AE134</f>
        <v>0</v>
      </c>
      <c r="Z21" s="492">
        <f>点検表!AF134</f>
        <v>0</v>
      </c>
      <c r="AA21"/>
      <c r="AB21"/>
      <c r="AC21"/>
      <c r="AD21"/>
      <c r="AE21"/>
      <c r="AF21"/>
      <c r="AG21"/>
      <c r="AH21"/>
      <c r="AI21"/>
      <c r="AJ21"/>
      <c r="AK21"/>
      <c r="AL21"/>
      <c r="AM21"/>
      <c r="AN21"/>
      <c r="AO21"/>
      <c r="AP21"/>
      <c r="AQ21"/>
      <c r="AR21"/>
      <c r="AS21"/>
      <c r="AT21"/>
      <c r="AU21"/>
      <c r="AV21"/>
      <c r="AW21"/>
      <c r="BW21"/>
      <c r="BX21"/>
      <c r="BY21"/>
      <c r="BZ21"/>
      <c r="CA21"/>
      <c r="CF21"/>
    </row>
    <row r="22" spans="2:84" ht="14.25" customHeight="1" x14ac:dyDescent="0.15">
      <c r="B22" s="43"/>
      <c r="C22" s="125"/>
      <c r="D22" s="734"/>
      <c r="E22" s="581">
        <f>点検表!C135</f>
        <v>7</v>
      </c>
      <c r="F22" s="569" t="str">
        <f>点検表!D135</f>
        <v>Ⅱ</v>
      </c>
      <c r="G22" s="564" t="str">
        <f>点検表!E135</f>
        <v>3a.7</v>
      </c>
      <c r="H22" s="565" t="str">
        <f>点検表!F135</f>
        <v>蒸気弁・フランジ部の断熱</v>
      </c>
      <c r="I22" s="566"/>
      <c r="J22" s="567"/>
      <c r="K22" s="567"/>
      <c r="L22" s="567"/>
      <c r="M22" s="568"/>
      <c r="N22" s="444" t="str">
        <f>点検表!T135</f>
        <v>-</v>
      </c>
      <c r="O22" s="173"/>
      <c r="R22" s="1" t="str">
        <f>点検表!X135</f>
        <v>-</v>
      </c>
      <c r="S22" s="462" t="str">
        <f>点検表!Y135</f>
        <v>熱源本体</v>
      </c>
      <c r="T22" s="292">
        <f>点検表!Z135</f>
        <v>0</v>
      </c>
      <c r="U22" s="462">
        <f>点検表!AA135</f>
        <v>7.0000000000000001E-3</v>
      </c>
      <c r="V22" s="1">
        <f>点検表!AB135</f>
        <v>0</v>
      </c>
      <c r="W22" s="488">
        <f>点検表!AC135</f>
        <v>1</v>
      </c>
      <c r="X22" s="265" t="str">
        <f>点検表!AD135</f>
        <v>-</v>
      </c>
      <c r="Y22" s="265">
        <f>点検表!AE135</f>
        <v>0</v>
      </c>
      <c r="Z22" s="492">
        <f>点検表!AF135</f>
        <v>0</v>
      </c>
      <c r="AA22"/>
      <c r="AB22"/>
      <c r="AC22"/>
      <c r="AD22"/>
      <c r="AE22"/>
      <c r="AF22"/>
      <c r="AG22"/>
      <c r="AH22"/>
      <c r="AI22"/>
      <c r="AJ22"/>
      <c r="AK22"/>
      <c r="AL22"/>
      <c r="AM22"/>
      <c r="AN22"/>
      <c r="AO22"/>
      <c r="AP22"/>
      <c r="AQ22"/>
      <c r="AR22"/>
      <c r="AS22"/>
      <c r="AT22"/>
      <c r="AU22"/>
      <c r="AV22"/>
      <c r="AW22"/>
      <c r="BW22"/>
      <c r="BX22"/>
      <c r="BY22"/>
      <c r="BZ22"/>
      <c r="CA22"/>
      <c r="CF22"/>
    </row>
    <row r="23" spans="2:84" ht="14.25" customHeight="1" x14ac:dyDescent="0.15">
      <c r="B23" s="43"/>
      <c r="C23" s="125"/>
      <c r="D23" s="734"/>
      <c r="E23" s="581">
        <f>点検表!C136</f>
        <v>8</v>
      </c>
      <c r="F23" s="563" t="str">
        <f>点検表!D136</f>
        <v>Ⅱ</v>
      </c>
      <c r="G23" s="564" t="str">
        <f>点検表!E136</f>
        <v>3a.16</v>
      </c>
      <c r="H23" s="582" t="str">
        <f>点検表!F136</f>
        <v>熱交換器の断熱</v>
      </c>
      <c r="I23" s="566"/>
      <c r="J23" s="567"/>
      <c r="K23" s="567"/>
      <c r="L23" s="567"/>
      <c r="M23" s="568"/>
      <c r="N23" s="444" t="str">
        <f>点検表!T136</f>
        <v>-</v>
      </c>
      <c r="O23" s="173"/>
      <c r="R23" s="1" t="str">
        <f>点検表!X136</f>
        <v>-</v>
      </c>
      <c r="S23" s="462" t="str">
        <f>点検表!Y136</f>
        <v>熱源本体</v>
      </c>
      <c r="T23" s="292">
        <f>点検表!Z136</f>
        <v>0</v>
      </c>
      <c r="U23" s="462">
        <f>点検表!AA136</f>
        <v>7.0000000000000001E-3</v>
      </c>
      <c r="V23" s="1">
        <f>点検表!AB136</f>
        <v>0</v>
      </c>
      <c r="W23" s="488">
        <f>点検表!AC136</f>
        <v>1</v>
      </c>
      <c r="X23" s="265" t="str">
        <f>点検表!AD136</f>
        <v>-</v>
      </c>
      <c r="Y23" s="265">
        <f>点検表!AE136</f>
        <v>0</v>
      </c>
      <c r="Z23" s="492">
        <f>点検表!AF136</f>
        <v>0</v>
      </c>
      <c r="AA23"/>
      <c r="AB23"/>
      <c r="AC23"/>
      <c r="AD23"/>
      <c r="AE23"/>
      <c r="AF23"/>
      <c r="AG23"/>
      <c r="AH23"/>
      <c r="AI23"/>
      <c r="AJ23"/>
      <c r="AK23"/>
      <c r="AL23"/>
      <c r="AM23"/>
      <c r="AN23"/>
      <c r="AO23"/>
      <c r="AP23"/>
      <c r="AQ23"/>
      <c r="AR23"/>
      <c r="AS23"/>
      <c r="AT23"/>
      <c r="AU23"/>
      <c r="AV23"/>
      <c r="AW23"/>
      <c r="BW23"/>
      <c r="BX23"/>
      <c r="BY23"/>
      <c r="BZ23"/>
      <c r="CA23"/>
      <c r="CF23"/>
    </row>
    <row r="24" spans="2:84" ht="14.25" customHeight="1" x14ac:dyDescent="0.15">
      <c r="B24" s="43"/>
      <c r="C24" s="125"/>
      <c r="D24" s="735"/>
      <c r="E24" s="581">
        <f>点検表!C137</f>
        <v>9</v>
      </c>
      <c r="F24" s="569" t="str">
        <f>点検表!D137</f>
        <v>Ⅱ</v>
      </c>
      <c r="G24" s="564" t="str">
        <f>点検表!E137</f>
        <v>3a.18</v>
      </c>
      <c r="H24" s="565" t="str">
        <f>点検表!F137</f>
        <v>高効率コージェネレーションの導入</v>
      </c>
      <c r="I24" s="566"/>
      <c r="J24" s="567"/>
      <c r="K24" s="567"/>
      <c r="L24" s="567"/>
      <c r="M24" s="568"/>
      <c r="N24" s="444" t="str">
        <f>点検表!T137</f>
        <v>-</v>
      </c>
      <c r="O24" s="173"/>
      <c r="R24" s="1" t="str">
        <f>点検表!X137</f>
        <v>-</v>
      </c>
      <c r="S24" s="462" t="str">
        <f>点検表!Y137</f>
        <v>熱源本体</v>
      </c>
      <c r="T24" s="292">
        <f>点検表!Z137</f>
        <v>0</v>
      </c>
      <c r="U24" s="463">
        <f>点検表!AA137</f>
        <v>0.05</v>
      </c>
      <c r="V24" s="1">
        <f>点検表!AB137</f>
        <v>0</v>
      </c>
      <c r="W24" s="488">
        <f>点検表!AC137</f>
        <v>1</v>
      </c>
      <c r="X24" s="265" t="str">
        <f>点検表!AD137</f>
        <v>-</v>
      </c>
      <c r="Y24" s="265">
        <f>点検表!AE137</f>
        <v>0</v>
      </c>
      <c r="Z24" s="492">
        <f>点検表!AF137</f>
        <v>0</v>
      </c>
      <c r="AA24"/>
      <c r="AB24"/>
      <c r="AC24"/>
      <c r="AD24"/>
      <c r="AE24"/>
      <c r="AF24"/>
      <c r="AG24"/>
      <c r="AH24"/>
      <c r="AI24"/>
      <c r="AJ24"/>
      <c r="AK24"/>
      <c r="AL24"/>
      <c r="AM24"/>
      <c r="AN24"/>
      <c r="AO24"/>
      <c r="AP24"/>
      <c r="AQ24"/>
      <c r="AR24"/>
      <c r="AS24"/>
      <c r="AT24"/>
      <c r="AU24"/>
      <c r="AV24"/>
      <c r="AW24"/>
      <c r="BW24"/>
      <c r="BX24"/>
      <c r="BY24"/>
      <c r="BZ24"/>
      <c r="CA24"/>
      <c r="CF24"/>
    </row>
    <row r="25" spans="2:84" ht="14.25" customHeight="1" x14ac:dyDescent="0.15">
      <c r="B25" s="43"/>
      <c r="C25" s="125"/>
      <c r="D25" s="734" t="s">
        <v>971</v>
      </c>
      <c r="E25" s="583">
        <f>点検表!C144</f>
        <v>10</v>
      </c>
      <c r="F25" s="563" t="str">
        <f>点検表!D144</f>
        <v>Ⅲ</v>
      </c>
      <c r="G25" s="564" t="str">
        <f>点検表!E144</f>
        <v>1a.1</v>
      </c>
      <c r="H25" s="565" t="str">
        <f>点検表!F144</f>
        <v>燃焼機器の空気比の管理</v>
      </c>
      <c r="I25" s="566"/>
      <c r="J25" s="567"/>
      <c r="K25" s="567"/>
      <c r="L25" s="567"/>
      <c r="M25" s="568"/>
      <c r="N25" s="444" t="str">
        <f>点検表!T144</f>
        <v>-</v>
      </c>
      <c r="O25" s="173"/>
      <c r="R25" s="464" t="str">
        <f>点検表!X144</f>
        <v>-</v>
      </c>
      <c r="S25" s="462" t="str">
        <f>点検表!Y144</f>
        <v>熱源本体</v>
      </c>
      <c r="T25" s="292">
        <f>点検表!Z144</f>
        <v>0</v>
      </c>
      <c r="U25" s="462">
        <f>点検表!AA144</f>
        <v>0.02</v>
      </c>
      <c r="V25" s="1">
        <f>点検表!AB144</f>
        <v>1</v>
      </c>
      <c r="W25" s="488">
        <f>点検表!AC144</f>
        <v>1</v>
      </c>
      <c r="X25" s="265" t="str">
        <f>点検表!AD144</f>
        <v>-</v>
      </c>
      <c r="Y25" s="265">
        <f>点検表!AE144</f>
        <v>0</v>
      </c>
      <c r="Z25" s="492">
        <f>点検表!AF144</f>
        <v>0</v>
      </c>
      <c r="AA25"/>
      <c r="AB25"/>
      <c r="AC25"/>
      <c r="AD25"/>
      <c r="AE25"/>
      <c r="AF25"/>
      <c r="AG25"/>
      <c r="AH25"/>
      <c r="AI25"/>
      <c r="AJ25"/>
      <c r="AK25"/>
      <c r="AL25"/>
      <c r="AM25"/>
      <c r="AN25"/>
      <c r="AO25"/>
      <c r="AP25"/>
      <c r="AQ25"/>
      <c r="AR25"/>
      <c r="AS25"/>
      <c r="AT25"/>
      <c r="AU25"/>
      <c r="AV25"/>
      <c r="AW25"/>
      <c r="BW25"/>
      <c r="BX25"/>
      <c r="BY25"/>
      <c r="BZ25"/>
      <c r="CA25"/>
      <c r="CF25"/>
    </row>
    <row r="26" spans="2:84" ht="14.25" customHeight="1" x14ac:dyDescent="0.15">
      <c r="B26" s="43"/>
      <c r="C26" s="125"/>
      <c r="D26" s="734"/>
      <c r="E26" s="583">
        <f>点検表!C145</f>
        <v>11</v>
      </c>
      <c r="F26" s="563" t="str">
        <f>点検表!D145</f>
        <v>Ⅲ</v>
      </c>
      <c r="G26" s="564" t="str">
        <f>点検表!E145</f>
        <v>1a.3</v>
      </c>
      <c r="H26" s="565" t="str">
        <f>点検表!F145</f>
        <v>冷凍機の冷却水温度設定値の調整</v>
      </c>
      <c r="I26" s="566"/>
      <c r="J26" s="567"/>
      <c r="K26" s="567"/>
      <c r="L26" s="567"/>
      <c r="M26" s="568"/>
      <c r="N26" s="444" t="str">
        <f>点検表!T145</f>
        <v>-</v>
      </c>
      <c r="O26" s="173"/>
      <c r="R26" s="464" t="str">
        <f>点検表!X145</f>
        <v>-</v>
      </c>
      <c r="S26" s="462" t="str">
        <f>点検表!Y145</f>
        <v>熱源本体</v>
      </c>
      <c r="T26" s="292">
        <f>点検表!Z145</f>
        <v>0</v>
      </c>
      <c r="U26" s="462">
        <f>点検表!AA145</f>
        <v>1.6E-2</v>
      </c>
      <c r="V26" s="1">
        <f>点検表!AB145</f>
        <v>1</v>
      </c>
      <c r="W26" s="488">
        <f>点検表!AC145</f>
        <v>1</v>
      </c>
      <c r="X26" s="265" t="str">
        <f>点検表!AD145</f>
        <v>-</v>
      </c>
      <c r="Y26" s="265">
        <f>点検表!AE145</f>
        <v>0</v>
      </c>
      <c r="Z26" s="492">
        <f>点検表!AF145</f>
        <v>0</v>
      </c>
      <c r="AA26"/>
      <c r="AB26"/>
      <c r="AC26"/>
      <c r="AD26"/>
      <c r="AE26"/>
      <c r="AF26"/>
      <c r="AG26"/>
      <c r="AH26"/>
      <c r="AI26"/>
      <c r="AJ26"/>
      <c r="AK26"/>
      <c r="AL26"/>
      <c r="AM26"/>
      <c r="AN26"/>
      <c r="AO26"/>
      <c r="AP26"/>
      <c r="AQ26"/>
      <c r="AR26"/>
      <c r="AS26"/>
      <c r="AT26"/>
      <c r="AU26"/>
      <c r="AV26"/>
      <c r="AW26"/>
      <c r="BW26"/>
      <c r="BX26"/>
      <c r="BY26"/>
      <c r="BZ26"/>
      <c r="CA26"/>
      <c r="CF26"/>
    </row>
    <row r="27" spans="2:84" ht="14.25" customHeight="1" x14ac:dyDescent="0.15">
      <c r="B27" s="43"/>
      <c r="C27" s="125"/>
      <c r="D27" s="734"/>
      <c r="E27" s="583">
        <f>点検表!C146</f>
        <v>12</v>
      </c>
      <c r="F27" s="563" t="str">
        <f>点検表!D146</f>
        <v>Ⅲ</v>
      </c>
      <c r="G27" s="564" t="str">
        <f>点検表!E146</f>
        <v>1a.5</v>
      </c>
      <c r="H27" s="565" t="str">
        <f>点検表!F146</f>
        <v>部分負荷時の熱源運転の適正化</v>
      </c>
      <c r="I27" s="566"/>
      <c r="J27" s="567"/>
      <c r="K27" s="567"/>
      <c r="L27" s="567"/>
      <c r="M27" s="568"/>
      <c r="N27" s="444" t="str">
        <f>点検表!T146</f>
        <v>-</v>
      </c>
      <c r="O27" s="173"/>
      <c r="R27" s="464" t="str">
        <f>点検表!X146</f>
        <v>-</v>
      </c>
      <c r="S27" s="462" t="str">
        <f>点検表!Y146</f>
        <v>熱源本体</v>
      </c>
      <c r="T27" s="292">
        <f>点検表!Z146</f>
        <v>0</v>
      </c>
      <c r="U27" s="462">
        <f>点検表!AA146</f>
        <v>0.03</v>
      </c>
      <c r="V27" s="1">
        <f>点検表!AB146</f>
        <v>1</v>
      </c>
      <c r="W27" s="488">
        <f>点検表!AC146</f>
        <v>1</v>
      </c>
      <c r="X27" s="265" t="str">
        <f>点検表!AD146</f>
        <v>-</v>
      </c>
      <c r="Y27" s="265">
        <f>点検表!AE146</f>
        <v>0</v>
      </c>
      <c r="Z27" s="492">
        <f>点検表!AF146</f>
        <v>0</v>
      </c>
      <c r="AA27"/>
      <c r="AB27"/>
      <c r="AC27"/>
      <c r="AD27"/>
      <c r="AE27"/>
      <c r="AF27"/>
      <c r="AG27"/>
      <c r="AH27"/>
      <c r="AI27"/>
      <c r="AJ27"/>
      <c r="AK27"/>
      <c r="AL27"/>
      <c r="AM27"/>
      <c r="AN27"/>
      <c r="AO27"/>
      <c r="AP27"/>
      <c r="AQ27"/>
      <c r="AR27"/>
      <c r="AS27"/>
      <c r="AT27"/>
      <c r="AU27"/>
      <c r="AV27"/>
      <c r="AW27"/>
      <c r="BW27"/>
      <c r="BX27"/>
      <c r="BY27"/>
      <c r="BZ27"/>
      <c r="CA27"/>
      <c r="CF27"/>
    </row>
    <row r="28" spans="2:84" ht="14.25" customHeight="1" x14ac:dyDescent="0.15">
      <c r="B28" s="43"/>
      <c r="C28" s="125"/>
      <c r="D28" s="734"/>
      <c r="E28" s="583">
        <f>点検表!C147</f>
        <v>13</v>
      </c>
      <c r="F28" s="563" t="str">
        <f>点検表!D147</f>
        <v>Ⅲ</v>
      </c>
      <c r="G28" s="564" t="str">
        <f>点検表!E147</f>
        <v>1a.6</v>
      </c>
      <c r="H28" s="565" t="str">
        <f>点検表!F147</f>
        <v>部分負荷時の空調用ポンプ運転の適正化</v>
      </c>
      <c r="I28" s="566"/>
      <c r="J28" s="567"/>
      <c r="K28" s="567"/>
      <c r="L28" s="567"/>
      <c r="M28" s="568"/>
      <c r="N28" s="444" t="str">
        <f>点検表!T147</f>
        <v>-</v>
      </c>
      <c r="O28" s="173"/>
      <c r="R28" s="464" t="str">
        <f>点検表!X147</f>
        <v>-</v>
      </c>
      <c r="S28" s="462" t="str">
        <f>点検表!Y147</f>
        <v>水搬送</v>
      </c>
      <c r="T28" s="292">
        <f>点検表!Z147</f>
        <v>0</v>
      </c>
      <c r="U28" s="462">
        <f>点検表!AA147</f>
        <v>0.12</v>
      </c>
      <c r="V28" s="1">
        <f>点検表!AB147</f>
        <v>1</v>
      </c>
      <c r="W28" s="488">
        <f>点検表!AC147</f>
        <v>1</v>
      </c>
      <c r="X28" s="265" t="str">
        <f>点検表!AD147</f>
        <v>-</v>
      </c>
      <c r="Y28" s="265">
        <f>点検表!AE147</f>
        <v>0</v>
      </c>
      <c r="Z28" s="492">
        <f>点検表!AF147</f>
        <v>0</v>
      </c>
      <c r="AA28"/>
      <c r="AB28"/>
      <c r="AC28"/>
      <c r="AD28"/>
      <c r="AE28"/>
      <c r="AF28"/>
      <c r="AG28"/>
      <c r="AH28"/>
      <c r="AI28"/>
      <c r="AJ28"/>
      <c r="AK28"/>
      <c r="AL28"/>
      <c r="AM28"/>
      <c r="AN28"/>
      <c r="AO28"/>
      <c r="AP28"/>
      <c r="AQ28"/>
      <c r="AR28"/>
      <c r="AS28"/>
      <c r="AT28"/>
      <c r="AU28"/>
      <c r="AV28"/>
      <c r="AW28"/>
      <c r="BW28"/>
      <c r="BX28"/>
      <c r="BY28"/>
      <c r="BZ28"/>
      <c r="CA28"/>
      <c r="CF28"/>
    </row>
    <row r="29" spans="2:84" ht="14.25" customHeight="1" x14ac:dyDescent="0.15">
      <c r="B29" s="43"/>
      <c r="C29" s="125"/>
      <c r="D29" s="734"/>
      <c r="E29" s="583">
        <f>点検表!C148</f>
        <v>14</v>
      </c>
      <c r="F29" s="563" t="str">
        <f>点検表!D148</f>
        <v>Ⅲ</v>
      </c>
      <c r="G29" s="564" t="str">
        <f>点検表!E148</f>
        <v>1a.8</v>
      </c>
      <c r="H29" s="565" t="str">
        <f>点検表!F148</f>
        <v>熱源機器の冷温水出口温度設定値の調整</v>
      </c>
      <c r="I29" s="566"/>
      <c r="J29" s="567"/>
      <c r="K29" s="567"/>
      <c r="L29" s="567"/>
      <c r="M29" s="568"/>
      <c r="N29" s="444" t="str">
        <f>点検表!T148</f>
        <v>-</v>
      </c>
      <c r="O29" s="173"/>
      <c r="R29" s="464" t="str">
        <f>点検表!X148</f>
        <v>-</v>
      </c>
      <c r="S29" s="462" t="str">
        <f>点検表!Y148</f>
        <v>熱源本体</v>
      </c>
      <c r="T29" s="292">
        <f>点検表!Z148</f>
        <v>0</v>
      </c>
      <c r="U29" s="462">
        <f>点検表!AA148</f>
        <v>1.4999999999999999E-2</v>
      </c>
      <c r="V29" s="1">
        <f>点検表!AB148</f>
        <v>1</v>
      </c>
      <c r="W29" s="488">
        <f>点検表!AC148</f>
        <v>1</v>
      </c>
      <c r="X29" s="265" t="str">
        <f>点検表!AD148</f>
        <v>-</v>
      </c>
      <c r="Y29" s="265">
        <f>点検表!AE148</f>
        <v>0</v>
      </c>
      <c r="Z29" s="492">
        <f>点検表!AF148</f>
        <v>0</v>
      </c>
      <c r="AA29"/>
      <c r="AB29"/>
      <c r="AC29"/>
      <c r="AD29"/>
      <c r="AE29"/>
      <c r="AF29"/>
      <c r="AG29"/>
      <c r="AH29"/>
      <c r="AI29"/>
      <c r="AJ29"/>
      <c r="AK29"/>
      <c r="AL29"/>
      <c r="AM29"/>
      <c r="AN29"/>
      <c r="AO29"/>
      <c r="AP29"/>
      <c r="AQ29"/>
      <c r="AR29"/>
      <c r="AS29"/>
      <c r="AT29"/>
      <c r="AU29"/>
      <c r="AV29"/>
      <c r="AW29"/>
      <c r="BW29"/>
      <c r="BX29"/>
      <c r="BY29"/>
      <c r="BZ29"/>
      <c r="CA29"/>
      <c r="CF29"/>
    </row>
    <row r="30" spans="2:84" ht="14.25" customHeight="1" x14ac:dyDescent="0.15">
      <c r="B30" s="43"/>
      <c r="C30" s="125"/>
      <c r="D30" s="734"/>
      <c r="E30" s="583">
        <f>点検表!C149</f>
        <v>15</v>
      </c>
      <c r="F30" s="563" t="str">
        <f>点検表!D149</f>
        <v>Ⅲ</v>
      </c>
      <c r="G30" s="584" t="str">
        <f>点検表!E149</f>
        <v>1a.11</v>
      </c>
      <c r="H30" s="565" t="str">
        <f>点検表!F149</f>
        <v>冷温水管、蒸気管等の保温の確認</v>
      </c>
      <c r="I30" s="566"/>
      <c r="J30" s="567"/>
      <c r="K30" s="567"/>
      <c r="L30" s="567"/>
      <c r="M30" s="568"/>
      <c r="N30" s="444" t="str">
        <f>点検表!T149</f>
        <v>-</v>
      </c>
      <c r="O30" s="173"/>
      <c r="R30" s="464" t="str">
        <f>点検表!X149</f>
        <v>-</v>
      </c>
      <c r="S30" s="462" t="str">
        <f>点検表!Y149</f>
        <v>熱源本体</v>
      </c>
      <c r="T30" s="292">
        <f>点検表!Z149</f>
        <v>0</v>
      </c>
      <c r="U30" s="462">
        <f>点検表!AA149</f>
        <v>5.0000000000000001E-3</v>
      </c>
      <c r="V30" s="1">
        <f>点検表!AB149</f>
        <v>1</v>
      </c>
      <c r="W30" s="488">
        <f>点検表!AC149</f>
        <v>1</v>
      </c>
      <c r="X30" s="265" t="str">
        <f>点検表!AD149</f>
        <v>-</v>
      </c>
      <c r="Y30" s="265">
        <f>点検表!AE149</f>
        <v>0</v>
      </c>
      <c r="Z30" s="492">
        <f>点検表!AF149</f>
        <v>0</v>
      </c>
      <c r="AA30"/>
      <c r="AB30"/>
      <c r="AC30"/>
      <c r="AD30"/>
      <c r="AE30"/>
      <c r="AF30"/>
      <c r="AG30"/>
      <c r="AH30"/>
      <c r="AI30"/>
      <c r="AJ30"/>
      <c r="AK30"/>
      <c r="AL30"/>
      <c r="AM30"/>
      <c r="AN30"/>
      <c r="AO30"/>
      <c r="AP30"/>
      <c r="AQ30"/>
      <c r="AR30"/>
      <c r="AS30"/>
      <c r="AT30"/>
      <c r="AU30"/>
      <c r="AV30"/>
      <c r="AW30"/>
      <c r="BW30"/>
      <c r="BX30"/>
      <c r="BY30"/>
      <c r="BZ30"/>
      <c r="CA30"/>
      <c r="CF30"/>
    </row>
    <row r="31" spans="2:84" ht="14.25" customHeight="1" x14ac:dyDescent="0.15">
      <c r="B31" s="43"/>
      <c r="C31" s="125"/>
      <c r="D31" s="734"/>
      <c r="E31" s="583">
        <f>点検表!C150</f>
        <v>16</v>
      </c>
      <c r="F31" s="563" t="str">
        <f>点検表!D150</f>
        <v>Ⅲ</v>
      </c>
      <c r="G31" s="564" t="str">
        <f>点検表!E150</f>
        <v>1a.13</v>
      </c>
      <c r="H31" s="565" t="str">
        <f>点検表!F150</f>
        <v>インバータ制御系統のバルブの開度調整</v>
      </c>
      <c r="I31" s="566"/>
      <c r="J31" s="567"/>
      <c r="K31" s="567"/>
      <c r="L31" s="567"/>
      <c r="M31" s="568"/>
      <c r="N31" s="444" t="str">
        <f>点検表!T150</f>
        <v>-</v>
      </c>
      <c r="O31" s="173"/>
      <c r="R31" s="464" t="str">
        <f>点検表!X150</f>
        <v>-</v>
      </c>
      <c r="S31" s="462" t="str">
        <f>点検表!Y150</f>
        <v>水搬送</v>
      </c>
      <c r="T31" s="292">
        <f>点検表!Z150</f>
        <v>0</v>
      </c>
      <c r="U31" s="462">
        <f>点検表!AA150</f>
        <v>0.05</v>
      </c>
      <c r="V31" s="1">
        <f>点検表!AB150</f>
        <v>1</v>
      </c>
      <c r="W31" s="488">
        <f>点検表!AC150</f>
        <v>1</v>
      </c>
      <c r="X31" s="265" t="str">
        <f>点検表!AD150</f>
        <v>-</v>
      </c>
      <c r="Y31" s="265">
        <f>点検表!AE150</f>
        <v>0</v>
      </c>
      <c r="Z31" s="492">
        <f>点検表!AF150</f>
        <v>0</v>
      </c>
      <c r="AA31"/>
      <c r="AB31"/>
      <c r="AC31"/>
      <c r="AD31"/>
      <c r="AE31"/>
      <c r="AF31"/>
      <c r="AG31"/>
      <c r="AH31"/>
      <c r="AI31"/>
      <c r="AJ31"/>
      <c r="AK31"/>
      <c r="AL31"/>
      <c r="AM31"/>
      <c r="AN31"/>
      <c r="AO31"/>
      <c r="AP31"/>
      <c r="AQ31"/>
      <c r="AR31"/>
      <c r="AS31"/>
      <c r="AT31"/>
      <c r="AU31"/>
      <c r="AV31"/>
      <c r="AW31"/>
      <c r="BW31"/>
      <c r="BX31"/>
      <c r="BY31"/>
      <c r="BZ31"/>
      <c r="CA31"/>
      <c r="CF31"/>
    </row>
    <row r="32" spans="2:84" ht="14.25" customHeight="1" x14ac:dyDescent="0.15">
      <c r="B32" s="43"/>
      <c r="C32" s="125"/>
      <c r="D32" s="734"/>
      <c r="E32" s="583">
        <f>点検表!C151</f>
        <v>17</v>
      </c>
      <c r="F32" s="563" t="str">
        <f>点検表!D151</f>
        <v>Ⅲ</v>
      </c>
      <c r="G32" s="584" t="str">
        <f>点検表!E151</f>
        <v>1a.14</v>
      </c>
      <c r="H32" s="565" t="str">
        <f>点検表!F151</f>
        <v>熱源不要期間の熱源機器等停止</v>
      </c>
      <c r="I32" s="566"/>
      <c r="J32" s="567"/>
      <c r="K32" s="567"/>
      <c r="L32" s="567"/>
      <c r="M32" s="568"/>
      <c r="N32" s="444" t="str">
        <f>点検表!T151</f>
        <v>-</v>
      </c>
      <c r="O32" s="173"/>
      <c r="R32" s="464" t="str">
        <f>点検表!X151</f>
        <v>-</v>
      </c>
      <c r="S32" s="462" t="str">
        <f>点検表!Y151</f>
        <v>熱源本体</v>
      </c>
      <c r="T32" s="292">
        <f>点検表!Z151</f>
        <v>0</v>
      </c>
      <c r="U32" s="462">
        <f>点検表!AA151</f>
        <v>0.01</v>
      </c>
      <c r="V32" s="1">
        <f>点検表!AB151</f>
        <v>1</v>
      </c>
      <c r="W32" s="488">
        <f>点検表!AC151</f>
        <v>1</v>
      </c>
      <c r="X32" s="265" t="str">
        <f>点検表!AD151</f>
        <v>-</v>
      </c>
      <c r="Y32" s="265">
        <f>点検表!AE151</f>
        <v>0</v>
      </c>
      <c r="Z32" s="492">
        <f>点検表!AF151</f>
        <v>0</v>
      </c>
      <c r="AA32"/>
      <c r="AB32"/>
      <c r="AC32"/>
      <c r="AD32"/>
      <c r="AE32"/>
      <c r="AF32"/>
      <c r="AG32"/>
      <c r="AH32"/>
      <c r="AI32"/>
      <c r="AJ32"/>
      <c r="AK32"/>
      <c r="AL32"/>
      <c r="AM32"/>
      <c r="AN32"/>
      <c r="AO32"/>
      <c r="AP32"/>
      <c r="AQ32"/>
      <c r="AR32"/>
      <c r="AS32"/>
      <c r="AT32"/>
      <c r="AU32"/>
      <c r="AV32"/>
      <c r="AW32"/>
      <c r="BW32"/>
      <c r="BX32"/>
      <c r="BY32"/>
      <c r="BZ32"/>
      <c r="CA32"/>
      <c r="CF32"/>
    </row>
    <row r="33" spans="2:84" ht="14.25" customHeight="1" x14ac:dyDescent="0.15">
      <c r="B33" s="43"/>
      <c r="C33" s="125"/>
      <c r="D33" s="734"/>
      <c r="E33" s="583">
        <f>点検表!C152</f>
        <v>18</v>
      </c>
      <c r="F33" s="563" t="str">
        <f>点検表!D152</f>
        <v>Ⅲ</v>
      </c>
      <c r="G33" s="584" t="str">
        <f>点検表!E152</f>
        <v>1a.15</v>
      </c>
      <c r="H33" s="565" t="str">
        <f>点検表!F152</f>
        <v>空調開始時の熱源起動時間の適正化</v>
      </c>
      <c r="I33" s="566"/>
      <c r="J33" s="567"/>
      <c r="K33" s="567"/>
      <c r="L33" s="567"/>
      <c r="M33" s="568"/>
      <c r="N33" s="444" t="str">
        <f>点検表!T152</f>
        <v>-</v>
      </c>
      <c r="O33" s="173"/>
      <c r="R33" s="464" t="str">
        <f>点検表!X152</f>
        <v>-</v>
      </c>
      <c r="S33" s="462" t="str">
        <f>点検表!Y152</f>
        <v>熱源本体</v>
      </c>
      <c r="T33" s="292">
        <f>点検表!Z152</f>
        <v>0</v>
      </c>
      <c r="U33" s="462">
        <f>点検表!AA152</f>
        <v>0.01</v>
      </c>
      <c r="V33" s="1">
        <f>点検表!AB152</f>
        <v>1</v>
      </c>
      <c r="W33" s="488">
        <f>点検表!AC152</f>
        <v>1</v>
      </c>
      <c r="X33" s="265" t="str">
        <f>点検表!AD152</f>
        <v>-</v>
      </c>
      <c r="Y33" s="265">
        <f>点検表!AE152</f>
        <v>0</v>
      </c>
      <c r="Z33" s="492">
        <f>点検表!AF152</f>
        <v>0</v>
      </c>
      <c r="AA33"/>
      <c r="AB33"/>
      <c r="AC33"/>
      <c r="AD33"/>
      <c r="AE33"/>
      <c r="AF33"/>
      <c r="AG33"/>
      <c r="AH33"/>
      <c r="AI33"/>
      <c r="AJ33"/>
      <c r="AK33"/>
      <c r="AL33"/>
      <c r="AM33"/>
      <c r="AN33"/>
      <c r="AO33"/>
      <c r="AP33"/>
      <c r="AQ33"/>
      <c r="AR33"/>
      <c r="AS33"/>
      <c r="AT33"/>
      <c r="AU33"/>
      <c r="AV33"/>
      <c r="AW33"/>
      <c r="BW33"/>
      <c r="BX33"/>
      <c r="BY33"/>
      <c r="BZ33"/>
      <c r="CA33"/>
      <c r="CF33"/>
    </row>
    <row r="34" spans="2:84" ht="14.25" customHeight="1" x14ac:dyDescent="0.15">
      <c r="B34" s="43"/>
      <c r="C34" s="131"/>
      <c r="D34" s="735"/>
      <c r="E34" s="583">
        <f>点検表!C153</f>
        <v>19</v>
      </c>
      <c r="F34" s="585" t="str">
        <f>点検表!D153</f>
        <v>Ⅲ</v>
      </c>
      <c r="G34" s="564" t="str">
        <f>点検表!E153</f>
        <v>2a.1</v>
      </c>
      <c r="H34" s="565" t="str">
        <f>点検表!F153</f>
        <v>熱源機器の点検・清掃</v>
      </c>
      <c r="I34" s="566"/>
      <c r="J34" s="567"/>
      <c r="K34" s="567"/>
      <c r="L34" s="567"/>
      <c r="M34" s="568"/>
      <c r="N34" s="444" t="str">
        <f>点検表!T153</f>
        <v>-</v>
      </c>
      <c r="O34" s="173"/>
      <c r="R34" s="464" t="str">
        <f>点検表!X153</f>
        <v>-</v>
      </c>
      <c r="S34" s="462" t="str">
        <f>点検表!Y153</f>
        <v>熱源本体</v>
      </c>
      <c r="T34" s="292">
        <f>点検表!Z153</f>
        <v>0</v>
      </c>
      <c r="U34" s="462">
        <f>点検表!AA153</f>
        <v>1.2E-2</v>
      </c>
      <c r="V34" s="1">
        <f>点検表!AB153</f>
        <v>1</v>
      </c>
      <c r="W34" s="488">
        <f>点検表!AC153</f>
        <v>1</v>
      </c>
      <c r="X34" s="265" t="str">
        <f>点検表!AD153</f>
        <v>-</v>
      </c>
      <c r="Y34" s="265">
        <f>点検表!AE153</f>
        <v>0</v>
      </c>
      <c r="Z34" s="492">
        <f>点検表!AF153</f>
        <v>0</v>
      </c>
      <c r="AA34"/>
      <c r="AB34"/>
      <c r="AC34"/>
      <c r="AD34"/>
      <c r="AE34"/>
      <c r="AF34"/>
      <c r="AG34"/>
      <c r="AH34"/>
      <c r="AI34"/>
      <c r="AJ34"/>
      <c r="AK34"/>
      <c r="AL34"/>
      <c r="AM34"/>
      <c r="AN34"/>
      <c r="AO34"/>
      <c r="AP34"/>
      <c r="AQ34"/>
      <c r="AR34"/>
      <c r="AS34"/>
      <c r="AT34"/>
      <c r="AU34"/>
      <c r="AV34"/>
      <c r="AW34"/>
      <c r="BW34"/>
      <c r="BX34"/>
      <c r="BY34"/>
      <c r="BZ34"/>
      <c r="CA34"/>
      <c r="CF34"/>
    </row>
    <row r="35" spans="2:84" ht="14.25" customHeight="1" x14ac:dyDescent="0.15">
      <c r="B35" s="43"/>
      <c r="C35" s="561" t="str">
        <f>点検表!C154</f>
        <v>空調・換気設備</v>
      </c>
      <c r="D35" s="733" t="s">
        <v>970</v>
      </c>
      <c r="E35" s="581">
        <f>点検表!C156</f>
        <v>20</v>
      </c>
      <c r="F35" s="563" t="str">
        <f>点検表!D156</f>
        <v>Ⅱ</v>
      </c>
      <c r="G35" s="564" t="str">
        <f>点検表!E156</f>
        <v>3b.1</v>
      </c>
      <c r="H35" s="565" t="str">
        <f>点検表!F156</f>
        <v>高効率空調機の導入</v>
      </c>
      <c r="I35" s="566"/>
      <c r="J35" s="567"/>
      <c r="K35" s="567"/>
      <c r="L35" s="567"/>
      <c r="M35" s="568"/>
      <c r="N35" s="444" t="str">
        <f>点検表!T156</f>
        <v>-</v>
      </c>
      <c r="O35" s="173"/>
      <c r="R35" s="1">
        <f>点検表!X157</f>
        <v>0</v>
      </c>
      <c r="S35" s="462" t="str">
        <f>点検表!Y157</f>
        <v>空気搬送</v>
      </c>
      <c r="T35" s="292">
        <f>点検表!Z157</f>
        <v>0</v>
      </c>
      <c r="U35" s="462">
        <f>点検表!AA157</f>
        <v>0.16500000000000001</v>
      </c>
      <c r="V35" s="1">
        <f>点検表!AB157</f>
        <v>0</v>
      </c>
      <c r="W35" s="1">
        <f>点検表!AC157</f>
        <v>1</v>
      </c>
      <c r="X35" s="265">
        <f>点検表!AD157</f>
        <v>0</v>
      </c>
      <c r="Y35" s="265">
        <f>点検表!AE157</f>
        <v>0</v>
      </c>
      <c r="Z35" s="492">
        <f>点検表!AF157</f>
        <v>0</v>
      </c>
      <c r="AA35"/>
      <c r="AB35"/>
      <c r="AC35"/>
      <c r="AD35"/>
      <c r="AE35"/>
      <c r="AF35"/>
      <c r="AG35"/>
      <c r="AH35"/>
      <c r="AI35"/>
      <c r="AJ35"/>
      <c r="AK35"/>
      <c r="AL35"/>
      <c r="AM35"/>
      <c r="AN35"/>
      <c r="AO35"/>
      <c r="AP35"/>
      <c r="AQ35"/>
      <c r="AR35"/>
      <c r="AS35"/>
      <c r="AT35"/>
      <c r="AU35"/>
      <c r="AV35"/>
      <c r="AW35"/>
      <c r="BW35"/>
      <c r="BX35"/>
      <c r="BY35"/>
      <c r="BZ35"/>
      <c r="CA35"/>
      <c r="CF35"/>
    </row>
    <row r="36" spans="2:84" ht="14.25" customHeight="1" x14ac:dyDescent="0.15">
      <c r="B36" s="43"/>
      <c r="C36" s="125"/>
      <c r="D36" s="734"/>
      <c r="E36" s="581">
        <f>点検表!C163</f>
        <v>21</v>
      </c>
      <c r="F36" s="585" t="str">
        <f>点検表!D163</f>
        <v>Ⅱ</v>
      </c>
      <c r="G36" s="564" t="str">
        <f>点検表!E163</f>
        <v>3b.2</v>
      </c>
      <c r="H36" s="565" t="str">
        <f>点検表!F163</f>
        <v>高効率パッケージ形空調機の導入</v>
      </c>
      <c r="I36" s="566"/>
      <c r="J36" s="567"/>
      <c r="K36" s="567"/>
      <c r="L36" s="567"/>
      <c r="M36" s="568"/>
      <c r="N36" s="444" t="str">
        <f>点検表!T163</f>
        <v>-</v>
      </c>
      <c r="O36" s="173"/>
      <c r="R36" s="1">
        <f>点検表!X166</f>
        <v>0</v>
      </c>
      <c r="S36" s="462" t="str">
        <f>点検表!Y166</f>
        <v>熱負荷</v>
      </c>
      <c r="T36" s="292">
        <f>点検表!Z166</f>
        <v>0</v>
      </c>
      <c r="U36" s="462">
        <f>点検表!AA166</f>
        <v>0.3</v>
      </c>
      <c r="V36" s="1">
        <f>点検表!AB166</f>
        <v>0</v>
      </c>
      <c r="W36" s="488">
        <f>点検表!AC166</f>
        <v>0</v>
      </c>
      <c r="X36" s="265">
        <f>点検表!AD166</f>
        <v>0</v>
      </c>
      <c r="Y36" s="265">
        <f>点検表!AE166</f>
        <v>0</v>
      </c>
      <c r="Z36" s="492">
        <f>点検表!AF166</f>
        <v>0</v>
      </c>
      <c r="AA36"/>
      <c r="AB36"/>
      <c r="AC36"/>
      <c r="AD36"/>
      <c r="AE36"/>
      <c r="AF36"/>
      <c r="AG36"/>
      <c r="AH36"/>
      <c r="AI36"/>
      <c r="AJ36"/>
      <c r="AK36"/>
      <c r="AL36"/>
      <c r="AM36"/>
      <c r="AN36"/>
      <c r="AO36"/>
      <c r="AP36"/>
      <c r="AQ36"/>
      <c r="AR36"/>
      <c r="AS36"/>
      <c r="AT36"/>
      <c r="AU36"/>
      <c r="AV36"/>
      <c r="AW36"/>
      <c r="BW36"/>
      <c r="BX36"/>
      <c r="BY36"/>
      <c r="BZ36"/>
      <c r="CA36"/>
      <c r="CF36"/>
    </row>
    <row r="37" spans="2:84" ht="14.25" customHeight="1" x14ac:dyDescent="0.15">
      <c r="B37" s="43"/>
      <c r="C37" s="125"/>
      <c r="D37" s="734"/>
      <c r="E37" s="581">
        <f>点検表!C171</f>
        <v>22</v>
      </c>
      <c r="F37" s="563" t="str">
        <f>点検表!D171</f>
        <v>Ⅱ</v>
      </c>
      <c r="G37" s="564" t="str">
        <f>点検表!E171</f>
        <v>3b.4</v>
      </c>
      <c r="H37" s="565" t="str">
        <f>点検表!F171</f>
        <v>ウォーミングアップ時の外気遮断制御の導入</v>
      </c>
      <c r="I37" s="566"/>
      <c r="J37" s="567"/>
      <c r="K37" s="567"/>
      <c r="L37" s="567"/>
      <c r="M37" s="568"/>
      <c r="N37" s="444" t="str">
        <f>点検表!T171</f>
        <v>-</v>
      </c>
      <c r="O37" s="173"/>
      <c r="R37" s="1" t="str">
        <f>点検表!X171</f>
        <v>-</v>
      </c>
      <c r="S37" s="462" t="str">
        <f>点検表!Y171</f>
        <v>外気</v>
      </c>
      <c r="T37" s="292">
        <f>点検表!Z171</f>
        <v>0</v>
      </c>
      <c r="U37" s="462">
        <f>点検表!AA171</f>
        <v>0.06</v>
      </c>
      <c r="V37" s="1">
        <f>点検表!AB171</f>
        <v>0</v>
      </c>
      <c r="W37" s="488">
        <f>点検表!AC171</f>
        <v>1</v>
      </c>
      <c r="X37" s="265" t="str">
        <f>点検表!AD171</f>
        <v>-</v>
      </c>
      <c r="Y37" s="265">
        <f>点検表!AE171</f>
        <v>0</v>
      </c>
      <c r="Z37" s="492">
        <f>点検表!AF171</f>
        <v>0</v>
      </c>
      <c r="AA37"/>
      <c r="AB37"/>
      <c r="AC37"/>
      <c r="AD37"/>
      <c r="AE37"/>
      <c r="AF37"/>
      <c r="AG37"/>
      <c r="AH37"/>
      <c r="AI37"/>
      <c r="AJ37"/>
      <c r="AK37"/>
      <c r="AL37"/>
      <c r="AM37"/>
      <c r="AN37"/>
      <c r="AO37"/>
      <c r="AP37"/>
      <c r="AQ37"/>
      <c r="AR37"/>
      <c r="AS37"/>
      <c r="AT37"/>
      <c r="AU37"/>
      <c r="AV37"/>
      <c r="AW37"/>
      <c r="BW37"/>
      <c r="BX37"/>
      <c r="BY37"/>
      <c r="BZ37"/>
      <c r="CA37"/>
      <c r="CF37"/>
    </row>
    <row r="38" spans="2:84" ht="14.25" customHeight="1" x14ac:dyDescent="0.15">
      <c r="B38" s="43"/>
      <c r="C38" s="125"/>
      <c r="D38" s="734"/>
      <c r="E38" s="581">
        <f>点検表!C172</f>
        <v>23</v>
      </c>
      <c r="F38" s="563" t="str">
        <f>点検表!D172</f>
        <v>Ⅱ</v>
      </c>
      <c r="G38" s="564" t="str">
        <f>点検表!E172</f>
        <v>3b.8</v>
      </c>
      <c r="H38" s="565" t="str">
        <f>点検表!F172</f>
        <v>空調機の変風量システムの導入</v>
      </c>
      <c r="I38" s="566"/>
      <c r="J38" s="567"/>
      <c r="K38" s="567"/>
      <c r="L38" s="567"/>
      <c r="M38" s="568"/>
      <c r="N38" s="444" t="str">
        <f>点検表!T172</f>
        <v>-</v>
      </c>
      <c r="O38" s="173"/>
      <c r="R38" s="1" t="str">
        <f>点検表!X172</f>
        <v>-</v>
      </c>
      <c r="S38" s="462" t="str">
        <f>点検表!Y172</f>
        <v>熱負荷</v>
      </c>
      <c r="T38" s="292">
        <f>点検表!Z172</f>
        <v>0</v>
      </c>
      <c r="U38" s="462">
        <f>点検表!AA172</f>
        <v>0.01</v>
      </c>
      <c r="V38" s="1">
        <f>点検表!AB172</f>
        <v>0</v>
      </c>
      <c r="W38" s="488">
        <f>点検表!AC172</f>
        <v>1</v>
      </c>
      <c r="X38" s="265" t="str">
        <f>点検表!AD172</f>
        <v>-</v>
      </c>
      <c r="Y38" s="265">
        <f>点検表!AE172</f>
        <v>0</v>
      </c>
      <c r="Z38" s="492">
        <f>点検表!AF172</f>
        <v>0</v>
      </c>
      <c r="AA38"/>
      <c r="AB38"/>
      <c r="AC38"/>
      <c r="AD38"/>
      <c r="AE38"/>
      <c r="AF38"/>
      <c r="AG38"/>
      <c r="AH38"/>
      <c r="AI38"/>
      <c r="AJ38"/>
      <c r="AK38"/>
      <c r="AL38"/>
      <c r="AM38"/>
      <c r="AN38"/>
      <c r="AO38"/>
      <c r="AP38"/>
      <c r="AQ38"/>
      <c r="AR38"/>
      <c r="AS38"/>
      <c r="AT38"/>
      <c r="AU38"/>
      <c r="AV38"/>
      <c r="AW38"/>
      <c r="BW38"/>
      <c r="BX38"/>
      <c r="BY38"/>
      <c r="BZ38"/>
      <c r="CA38"/>
      <c r="CF38"/>
    </row>
    <row r="39" spans="2:84" ht="14.25" customHeight="1" x14ac:dyDescent="0.15">
      <c r="B39" s="43"/>
      <c r="C39" s="125"/>
      <c r="D39" s="734"/>
      <c r="E39" s="581">
        <f>点検表!C173</f>
        <v>24</v>
      </c>
      <c r="F39" s="563" t="str">
        <f>点検表!D173</f>
        <v>Ⅱ</v>
      </c>
      <c r="G39" s="564" t="str">
        <f>点検表!E173</f>
        <v>3b.10</v>
      </c>
      <c r="H39" s="565" t="str">
        <f>点検表!F173</f>
        <v>空調機の気化式加湿器の導入</v>
      </c>
      <c r="I39" s="566"/>
      <c r="J39" s="567"/>
      <c r="K39" s="567"/>
      <c r="L39" s="567"/>
      <c r="M39" s="568"/>
      <c r="N39" s="444" t="str">
        <f>点検表!T173</f>
        <v>-</v>
      </c>
      <c r="O39" s="173"/>
      <c r="R39" s="1" t="str">
        <f>点検表!X173</f>
        <v>-</v>
      </c>
      <c r="S39" s="462" t="str">
        <f>点検表!Y173</f>
        <v>外気</v>
      </c>
      <c r="T39" s="292">
        <f>点検表!Z173</f>
        <v>0</v>
      </c>
      <c r="U39" s="462">
        <f>点検表!AA173</f>
        <v>0.03</v>
      </c>
      <c r="V39" s="1">
        <f>点検表!AB173</f>
        <v>0</v>
      </c>
      <c r="W39" s="488">
        <f>点検表!AC173</f>
        <v>1</v>
      </c>
      <c r="X39" s="265" t="str">
        <f>点検表!AD173</f>
        <v>-</v>
      </c>
      <c r="Y39" s="265">
        <f>点検表!AE173</f>
        <v>0</v>
      </c>
      <c r="Z39" s="492">
        <f>点検表!AF173</f>
        <v>0</v>
      </c>
      <c r="AA39"/>
      <c r="AB39"/>
      <c r="AC39"/>
      <c r="AD39"/>
      <c r="AE39"/>
      <c r="AF39"/>
      <c r="AG39"/>
      <c r="AH39"/>
      <c r="AI39"/>
      <c r="AJ39"/>
      <c r="AK39"/>
      <c r="AL39"/>
      <c r="AM39"/>
      <c r="AN39"/>
      <c r="AO39"/>
      <c r="AP39"/>
      <c r="AQ39"/>
      <c r="AR39"/>
      <c r="AS39"/>
      <c r="AT39"/>
      <c r="AU39"/>
      <c r="AV39"/>
      <c r="AW39"/>
      <c r="BW39"/>
      <c r="BX39"/>
      <c r="BY39"/>
      <c r="BZ39"/>
      <c r="CA39"/>
      <c r="CF39"/>
    </row>
    <row r="40" spans="2:84" ht="14.25" customHeight="1" x14ac:dyDescent="0.15">
      <c r="B40" s="43"/>
      <c r="C40" s="125"/>
      <c r="D40" s="734"/>
      <c r="E40" s="581">
        <f>点検表!C174</f>
        <v>25</v>
      </c>
      <c r="F40" s="563" t="str">
        <f>点検表!D174</f>
        <v>Ⅱ</v>
      </c>
      <c r="G40" s="564" t="str">
        <f>点検表!E174</f>
        <v>3b.12</v>
      </c>
      <c r="H40" s="565" t="str">
        <f>点検表!F174</f>
        <v>外気冷房システムの導入</v>
      </c>
      <c r="I40" s="566"/>
      <c r="J40" s="567"/>
      <c r="K40" s="567"/>
      <c r="L40" s="567"/>
      <c r="M40" s="568"/>
      <c r="N40" s="444" t="str">
        <f>点検表!T174</f>
        <v>-</v>
      </c>
      <c r="O40" s="173"/>
      <c r="R40" s="1" t="str">
        <f>点検表!X174</f>
        <v>-</v>
      </c>
      <c r="S40" s="462" t="str">
        <f>点検表!Y174</f>
        <v>熱負荷</v>
      </c>
      <c r="T40" s="292">
        <f>点検表!Z174</f>
        <v>0</v>
      </c>
      <c r="U40" s="462">
        <f>点検表!AA174</f>
        <v>0.03</v>
      </c>
      <c r="V40" s="1">
        <f>点検表!AB174</f>
        <v>0</v>
      </c>
      <c r="W40" s="488">
        <f>点検表!AC174</f>
        <v>1</v>
      </c>
      <c r="X40" s="265" t="str">
        <f>点検表!AD174</f>
        <v>-</v>
      </c>
      <c r="Y40" s="265">
        <f>点検表!AE174</f>
        <v>0</v>
      </c>
      <c r="Z40" s="492">
        <f>点検表!AF174</f>
        <v>0</v>
      </c>
      <c r="AA40"/>
      <c r="AB40"/>
      <c r="AC40"/>
      <c r="AD40"/>
      <c r="AE40"/>
      <c r="AF40"/>
      <c r="AG40"/>
      <c r="AH40"/>
      <c r="AI40"/>
      <c r="AJ40"/>
      <c r="AK40"/>
      <c r="AL40"/>
      <c r="AM40"/>
      <c r="AN40"/>
      <c r="AO40"/>
      <c r="AP40"/>
      <c r="AQ40"/>
      <c r="AR40"/>
      <c r="AS40"/>
      <c r="AT40"/>
      <c r="AU40"/>
      <c r="AV40"/>
      <c r="AW40"/>
      <c r="BW40"/>
      <c r="BX40"/>
      <c r="BY40"/>
      <c r="BZ40"/>
      <c r="CA40"/>
      <c r="CF40"/>
    </row>
    <row r="41" spans="2:84" ht="14.25" customHeight="1" x14ac:dyDescent="0.15">
      <c r="B41" s="43"/>
      <c r="C41" s="125"/>
      <c r="D41" s="734"/>
      <c r="E41" s="581">
        <f>点検表!C175</f>
        <v>26</v>
      </c>
      <c r="F41" s="563" t="str">
        <f>点検表!D175</f>
        <v>Ⅱ</v>
      </c>
      <c r="G41" s="564" t="str">
        <f>点検表!E175</f>
        <v>3b.13</v>
      </c>
      <c r="H41" s="565" t="str">
        <f>点検表!F175</f>
        <v>CO2濃度による外気量制御の導入</v>
      </c>
      <c r="I41" s="566"/>
      <c r="J41" s="567"/>
      <c r="K41" s="567"/>
      <c r="L41" s="567"/>
      <c r="M41" s="568"/>
      <c r="N41" s="444" t="str">
        <f>点検表!T175</f>
        <v>-</v>
      </c>
      <c r="O41" s="173"/>
      <c r="R41" s="1" t="str">
        <f>点検表!X175</f>
        <v>-</v>
      </c>
      <c r="S41" s="462" t="str">
        <f>点検表!Y175</f>
        <v>熱負荷</v>
      </c>
      <c r="T41" s="292">
        <f>点検表!Z175</f>
        <v>0</v>
      </c>
      <c r="U41" s="462">
        <f>点検表!AA175</f>
        <v>0.03</v>
      </c>
      <c r="V41" s="1">
        <f>点検表!AB175</f>
        <v>0</v>
      </c>
      <c r="W41" s="488">
        <f>点検表!AC175</f>
        <v>1</v>
      </c>
      <c r="X41" s="265" t="str">
        <f>点検表!AD175</f>
        <v>-</v>
      </c>
      <c r="Y41" s="265">
        <f>点検表!AE175</f>
        <v>0</v>
      </c>
      <c r="Z41" s="492">
        <f>点検表!AF175</f>
        <v>0</v>
      </c>
      <c r="AA41"/>
      <c r="AB41"/>
      <c r="AC41"/>
      <c r="AD41"/>
      <c r="AE41"/>
      <c r="AF41"/>
      <c r="AG41"/>
      <c r="AH41"/>
      <c r="AI41"/>
      <c r="AJ41"/>
      <c r="AK41"/>
      <c r="AL41"/>
      <c r="AM41"/>
      <c r="AN41"/>
      <c r="AO41"/>
      <c r="AP41"/>
      <c r="AQ41"/>
      <c r="AR41"/>
      <c r="AS41"/>
      <c r="AT41"/>
      <c r="AU41"/>
      <c r="AV41"/>
      <c r="AW41"/>
      <c r="BW41"/>
      <c r="BX41"/>
      <c r="BY41"/>
      <c r="BZ41"/>
      <c r="CA41"/>
      <c r="CF41"/>
    </row>
    <row r="42" spans="2:84" ht="14.25" customHeight="1" x14ac:dyDescent="0.15">
      <c r="B42" s="43"/>
      <c r="C42" s="125"/>
      <c r="D42" s="734"/>
      <c r="E42" s="581">
        <f>点検表!C176</f>
        <v>27</v>
      </c>
      <c r="F42" s="585" t="str">
        <f>点検表!D176</f>
        <v>Ⅱ</v>
      </c>
      <c r="G42" s="564" t="str">
        <f>点検表!E176</f>
        <v>3b.14</v>
      </c>
      <c r="H42" s="565" t="str">
        <f>点検表!F176</f>
        <v>ファンコイルユニットの比例制御の導入</v>
      </c>
      <c r="I42" s="566"/>
      <c r="J42" s="567"/>
      <c r="K42" s="567"/>
      <c r="L42" s="567"/>
      <c r="M42" s="568"/>
      <c r="N42" s="444" t="str">
        <f>点検表!T176</f>
        <v>-</v>
      </c>
      <c r="O42" s="173"/>
      <c r="R42" s="1" t="str">
        <f>点検表!X176</f>
        <v>-</v>
      </c>
      <c r="S42" s="462" t="str">
        <f>点検表!Y176</f>
        <v>熱負荷</v>
      </c>
      <c r="T42" s="292">
        <f>点検表!Z176</f>
        <v>0</v>
      </c>
      <c r="U42" s="462">
        <f>点検表!AA176</f>
        <v>5.7000000000000002E-2</v>
      </c>
      <c r="V42" s="1">
        <f>点検表!AB176</f>
        <v>0</v>
      </c>
      <c r="W42" s="488">
        <f>点検表!AC176</f>
        <v>0</v>
      </c>
      <c r="X42" s="265" t="str">
        <f>点検表!AD176</f>
        <v>-</v>
      </c>
      <c r="Y42" s="265">
        <f>点検表!AE176</f>
        <v>0</v>
      </c>
      <c r="Z42" s="492">
        <f>点検表!AF176</f>
        <v>0</v>
      </c>
      <c r="AA42"/>
      <c r="AB42"/>
      <c r="AC42"/>
      <c r="AD42"/>
      <c r="AE42"/>
      <c r="AF42"/>
      <c r="AG42"/>
      <c r="AH42"/>
      <c r="AI42"/>
      <c r="AJ42"/>
      <c r="AK42"/>
      <c r="AL42"/>
      <c r="AM42"/>
      <c r="AN42"/>
      <c r="AO42"/>
      <c r="AP42"/>
      <c r="AQ42"/>
      <c r="AR42"/>
      <c r="AS42"/>
      <c r="AT42"/>
      <c r="AU42"/>
      <c r="AV42"/>
      <c r="AW42"/>
      <c r="BW42"/>
      <c r="BX42"/>
      <c r="BY42"/>
      <c r="BZ42"/>
      <c r="CA42"/>
      <c r="CF42"/>
    </row>
    <row r="43" spans="2:84" ht="14.25" customHeight="1" x14ac:dyDescent="0.15">
      <c r="B43" s="43"/>
      <c r="C43" s="125"/>
      <c r="D43" s="734"/>
      <c r="E43" s="581">
        <f>点検表!C178</f>
        <v>28</v>
      </c>
      <c r="F43" s="563" t="str">
        <f>点検表!D178</f>
        <v>Ⅱ</v>
      </c>
      <c r="G43" s="564" t="str">
        <f>点検表!E178</f>
        <v>3b.16</v>
      </c>
      <c r="H43" s="565" t="str">
        <f>点検表!F178</f>
        <v>空調の最適起動制御の導入</v>
      </c>
      <c r="I43" s="566"/>
      <c r="J43" s="567"/>
      <c r="K43" s="567"/>
      <c r="L43" s="567"/>
      <c r="M43" s="568"/>
      <c r="N43" s="444" t="str">
        <f>点検表!T178</f>
        <v>-</v>
      </c>
      <c r="O43" s="173"/>
      <c r="R43" s="1" t="str">
        <f>点検表!X178</f>
        <v>-</v>
      </c>
      <c r="S43" s="462" t="str">
        <f>点検表!Y178</f>
        <v>熱負荷</v>
      </c>
      <c r="T43" s="292">
        <f>点検表!Z178</f>
        <v>0</v>
      </c>
      <c r="U43" s="462">
        <f>点検表!AA178</f>
        <v>0.01</v>
      </c>
      <c r="V43" s="1">
        <f>点検表!AB178</f>
        <v>0</v>
      </c>
      <c r="W43" s="488">
        <f>点検表!AC178</f>
        <v>1</v>
      </c>
      <c r="X43" s="265" t="str">
        <f>点検表!AD178</f>
        <v>-</v>
      </c>
      <c r="Y43" s="265">
        <f>点検表!AE178</f>
        <v>0</v>
      </c>
      <c r="Z43" s="492">
        <f>点検表!AF178</f>
        <v>0</v>
      </c>
      <c r="AA43"/>
      <c r="AB43"/>
      <c r="AC43"/>
      <c r="AD43"/>
      <c r="AE43"/>
      <c r="AF43"/>
      <c r="AG43"/>
      <c r="AH43"/>
      <c r="AI43"/>
      <c r="AJ43"/>
      <c r="AK43"/>
      <c r="AL43"/>
      <c r="AM43"/>
      <c r="AN43"/>
      <c r="AO43"/>
      <c r="AP43"/>
      <c r="AQ43"/>
      <c r="AR43"/>
      <c r="AS43"/>
      <c r="AT43"/>
      <c r="AU43"/>
      <c r="AV43"/>
      <c r="AW43"/>
      <c r="BW43"/>
      <c r="BX43"/>
      <c r="BY43"/>
      <c r="BZ43"/>
      <c r="CA43"/>
      <c r="CF43"/>
    </row>
    <row r="44" spans="2:84" ht="14.25" customHeight="1" x14ac:dyDescent="0.15">
      <c r="B44" s="43"/>
      <c r="C44" s="125"/>
      <c r="D44" s="734"/>
      <c r="E44" s="581">
        <f>点検表!C179</f>
        <v>29</v>
      </c>
      <c r="F44" s="563" t="str">
        <f>点検表!D179</f>
        <v>Ⅱ</v>
      </c>
      <c r="G44" s="564" t="str">
        <f>点検表!E179</f>
        <v>3b.20</v>
      </c>
      <c r="H44" s="565" t="str">
        <f>点検表!F179</f>
        <v>全熱交換器の導入</v>
      </c>
      <c r="I44" s="566"/>
      <c r="J44" s="567"/>
      <c r="K44" s="567"/>
      <c r="L44" s="567"/>
      <c r="M44" s="568"/>
      <c r="N44" s="444" t="str">
        <f>点検表!T179</f>
        <v>-</v>
      </c>
      <c r="O44" s="173"/>
      <c r="R44" s="1" t="str">
        <f>点検表!X179</f>
        <v>-</v>
      </c>
      <c r="S44" s="462" t="str">
        <f>点検表!Y179</f>
        <v>外気</v>
      </c>
      <c r="T44" s="292">
        <f>点検表!Z179</f>
        <v>0</v>
      </c>
      <c r="U44" s="462">
        <f>点検表!AA179</f>
        <v>0.18</v>
      </c>
      <c r="V44" s="1">
        <f>点検表!AB179</f>
        <v>0</v>
      </c>
      <c r="W44" s="488">
        <f>点検表!AC179</f>
        <v>1</v>
      </c>
      <c r="X44" s="265" t="str">
        <f>点検表!AD179</f>
        <v>-</v>
      </c>
      <c r="Y44" s="265">
        <f>点検表!AE179</f>
        <v>0</v>
      </c>
      <c r="Z44" s="492">
        <f>点検表!AF179</f>
        <v>0</v>
      </c>
      <c r="AA44"/>
      <c r="AB44"/>
      <c r="AC44"/>
      <c r="AD44"/>
      <c r="AE44"/>
      <c r="AF44"/>
      <c r="AG44"/>
      <c r="AH44"/>
      <c r="AI44"/>
      <c r="AJ44"/>
      <c r="AK44"/>
      <c r="AL44"/>
      <c r="AM44"/>
      <c r="AN44"/>
      <c r="AO44"/>
      <c r="AP44"/>
      <c r="AQ44"/>
      <c r="AR44"/>
      <c r="AS44"/>
      <c r="AT44"/>
      <c r="AU44"/>
      <c r="AV44"/>
      <c r="AW44"/>
      <c r="BW44"/>
      <c r="BX44"/>
      <c r="BY44"/>
      <c r="BZ44"/>
      <c r="CA44"/>
      <c r="CF44"/>
    </row>
    <row r="45" spans="2:84" ht="14.25" customHeight="1" x14ac:dyDescent="0.15">
      <c r="B45" s="43"/>
      <c r="C45" s="125"/>
      <c r="D45" s="734"/>
      <c r="E45" s="581">
        <f>点検表!C180</f>
        <v>30</v>
      </c>
      <c r="F45" s="563" t="str">
        <f>点検表!D180</f>
        <v>Ⅱ</v>
      </c>
      <c r="G45" s="564" t="str">
        <f>点検表!E180</f>
        <v>3b.21</v>
      </c>
      <c r="H45" s="565" t="str">
        <f>点検表!F180</f>
        <v>大温度差送風空調システムの導入</v>
      </c>
      <c r="I45" s="566"/>
      <c r="J45" s="567"/>
      <c r="K45" s="567"/>
      <c r="L45" s="567"/>
      <c r="M45" s="568"/>
      <c r="N45" s="444" t="str">
        <f>点検表!T180</f>
        <v>-</v>
      </c>
      <c r="O45" s="173"/>
      <c r="R45" s="1" t="str">
        <f>点検表!X180</f>
        <v>-</v>
      </c>
      <c r="S45" s="462" t="str">
        <f>点検表!Y180</f>
        <v>熱負荷</v>
      </c>
      <c r="T45" s="292">
        <f>点検表!Z180</f>
        <v>0</v>
      </c>
      <c r="U45" s="462">
        <f>点検表!AA180</f>
        <v>7.1999999999999995E-2</v>
      </c>
      <c r="V45" s="1">
        <f>点検表!AB180</f>
        <v>0</v>
      </c>
      <c r="W45" s="488">
        <f>点検表!AC180</f>
        <v>1</v>
      </c>
      <c r="X45" s="265" t="str">
        <f>点検表!AD180</f>
        <v>-</v>
      </c>
      <c r="Y45" s="265">
        <f>点検表!AE180</f>
        <v>0</v>
      </c>
      <c r="Z45" s="492">
        <f>点検表!AF180</f>
        <v>0</v>
      </c>
      <c r="AA45"/>
      <c r="AB45"/>
      <c r="AC45"/>
      <c r="AD45"/>
      <c r="AE45"/>
      <c r="AF45"/>
      <c r="AG45"/>
      <c r="AH45"/>
      <c r="AI45"/>
      <c r="AJ45"/>
      <c r="AK45"/>
      <c r="AL45"/>
      <c r="AM45"/>
      <c r="AN45"/>
      <c r="AO45"/>
      <c r="AP45"/>
      <c r="AQ45"/>
      <c r="AR45"/>
      <c r="AS45"/>
      <c r="AT45"/>
      <c r="AU45"/>
      <c r="AV45"/>
      <c r="AW45"/>
      <c r="BW45"/>
      <c r="BX45"/>
      <c r="BY45"/>
      <c r="BZ45"/>
      <c r="CA45"/>
      <c r="CF45"/>
    </row>
    <row r="46" spans="2:84" ht="14.25" customHeight="1" x14ac:dyDescent="0.15">
      <c r="B46" s="43"/>
      <c r="C46" s="125"/>
      <c r="D46" s="734"/>
      <c r="E46" s="581">
        <f>点検表!C181</f>
        <v>31</v>
      </c>
      <c r="F46" s="585" t="str">
        <f>点検表!D181</f>
        <v>Ⅱ</v>
      </c>
      <c r="G46" s="564" t="str">
        <f>点検表!E181</f>
        <v>3b.3</v>
      </c>
      <c r="H46" s="565" t="str">
        <f>点検表!F181</f>
        <v>高効率ファンの導入</v>
      </c>
      <c r="I46" s="566"/>
      <c r="J46" s="567"/>
      <c r="K46" s="567"/>
      <c r="L46" s="567"/>
      <c r="M46" s="568"/>
      <c r="N46" s="444" t="str">
        <f>点検表!T181</f>
        <v>-</v>
      </c>
      <c r="O46" s="173"/>
      <c r="R46" s="1">
        <f>点検表!X183</f>
        <v>1</v>
      </c>
      <c r="S46" s="462" t="str">
        <f>点検表!Y183</f>
        <v>換気</v>
      </c>
      <c r="T46" s="292">
        <f>点検表!Z183</f>
        <v>0</v>
      </c>
      <c r="U46" s="462">
        <f>点検表!AA183</f>
        <v>0.13100000000000001</v>
      </c>
      <c r="V46" s="1">
        <f>点検表!AB183</f>
        <v>0</v>
      </c>
      <c r="W46" s="488">
        <f>点検表!AC183</f>
        <v>1</v>
      </c>
      <c r="X46" s="265">
        <f>点検表!AD183</f>
        <v>0</v>
      </c>
      <c r="Y46" s="265">
        <f>点検表!AE183</f>
        <v>0</v>
      </c>
      <c r="Z46" s="492">
        <f>点検表!AF183</f>
        <v>0</v>
      </c>
      <c r="AA46"/>
      <c r="AB46"/>
      <c r="AC46"/>
      <c r="AD46"/>
      <c r="AE46"/>
      <c r="AF46"/>
      <c r="AG46"/>
      <c r="AH46"/>
      <c r="AI46"/>
      <c r="AJ46"/>
      <c r="AK46"/>
      <c r="AL46"/>
      <c r="AM46"/>
      <c r="AN46"/>
      <c r="AO46"/>
      <c r="AP46"/>
      <c r="AQ46"/>
      <c r="AR46"/>
      <c r="AS46"/>
      <c r="AT46"/>
      <c r="AU46"/>
      <c r="AV46"/>
      <c r="AW46"/>
      <c r="BW46"/>
      <c r="BX46"/>
      <c r="BY46"/>
      <c r="BZ46"/>
      <c r="CA46"/>
      <c r="CF46"/>
    </row>
    <row r="47" spans="2:84" ht="14.25" customHeight="1" x14ac:dyDescent="0.15">
      <c r="B47" s="43"/>
      <c r="C47" s="125"/>
      <c r="D47" s="734"/>
      <c r="E47" s="581">
        <f>点検表!C187</f>
        <v>32</v>
      </c>
      <c r="F47" s="585" t="str">
        <f>点検表!D187</f>
        <v>Ⅱ</v>
      </c>
      <c r="G47" s="564" t="str">
        <f>点検表!E187</f>
        <v>3b.5</v>
      </c>
      <c r="H47" s="565" t="str">
        <f>点検表!F187</f>
        <v>エレベーター機械室の温度制御の
導入</v>
      </c>
      <c r="I47" s="566"/>
      <c r="J47" s="567"/>
      <c r="K47" s="567"/>
      <c r="L47" s="567"/>
      <c r="M47" s="568"/>
      <c r="N47" s="444" t="str">
        <f>点検表!T187</f>
        <v>-</v>
      </c>
      <c r="O47" s="173"/>
      <c r="R47" s="1" t="str">
        <f>点検表!X187</f>
        <v>-</v>
      </c>
      <c r="S47" s="462" t="str">
        <f>点検表!Y187</f>
        <v>換気</v>
      </c>
      <c r="T47" s="292">
        <f>点検表!Z187</f>
        <v>0</v>
      </c>
      <c r="U47" s="462">
        <f>点検表!AA187</f>
        <v>1.6E-2</v>
      </c>
      <c r="V47" s="1">
        <f>点検表!AB187</f>
        <v>0</v>
      </c>
      <c r="W47" s="488">
        <f>点検表!AC187</f>
        <v>1</v>
      </c>
      <c r="X47" s="265" t="str">
        <f>点検表!AD187</f>
        <v>-</v>
      </c>
      <c r="Y47" s="265">
        <f>点検表!AE187</f>
        <v>0</v>
      </c>
      <c r="Z47" s="492">
        <f>点検表!AF187</f>
        <v>0</v>
      </c>
      <c r="AA47"/>
      <c r="AB47"/>
      <c r="AC47"/>
      <c r="AD47"/>
      <c r="AE47"/>
      <c r="AF47"/>
      <c r="AG47"/>
      <c r="AH47"/>
      <c r="AI47"/>
      <c r="AJ47"/>
      <c r="AK47"/>
      <c r="AL47"/>
      <c r="AM47"/>
      <c r="AN47"/>
      <c r="AO47"/>
      <c r="AP47"/>
      <c r="AQ47"/>
      <c r="AR47"/>
      <c r="AS47"/>
      <c r="AT47"/>
      <c r="AU47"/>
      <c r="AV47"/>
      <c r="AW47"/>
      <c r="BW47"/>
      <c r="BX47"/>
      <c r="BY47"/>
      <c r="BZ47"/>
      <c r="CA47"/>
      <c r="CF47"/>
    </row>
    <row r="48" spans="2:84" ht="14.25" customHeight="1" x14ac:dyDescent="0.15">
      <c r="B48" s="43"/>
      <c r="C48" s="125"/>
      <c r="D48" s="734"/>
      <c r="E48" s="581">
        <f>点検表!C188</f>
        <v>33</v>
      </c>
      <c r="F48" s="585" t="str">
        <f>点検表!D188</f>
        <v>Ⅱ</v>
      </c>
      <c r="G48" s="564" t="str">
        <f>点検表!E188</f>
        <v>3b.6</v>
      </c>
      <c r="H48" s="565" t="str">
        <f>点検表!F188</f>
        <v>電気室の温度制御の導入</v>
      </c>
      <c r="I48" s="566"/>
      <c r="J48" s="567"/>
      <c r="K48" s="567"/>
      <c r="L48" s="567"/>
      <c r="M48" s="568"/>
      <c r="N48" s="444" t="str">
        <f>点検表!T188</f>
        <v>-</v>
      </c>
      <c r="O48" s="173"/>
      <c r="R48" s="1" t="str">
        <f>点検表!X188</f>
        <v>-</v>
      </c>
      <c r="S48" s="462" t="str">
        <f>点検表!Y188</f>
        <v>換気</v>
      </c>
      <c r="T48" s="292">
        <f>点検表!Z188</f>
        <v>0</v>
      </c>
      <c r="U48" s="462">
        <f>点検表!AA188</f>
        <v>4.8000000000000001E-2</v>
      </c>
      <c r="V48" s="1">
        <f>点検表!AB188</f>
        <v>0</v>
      </c>
      <c r="W48" s="488">
        <f>点検表!AC188</f>
        <v>1</v>
      </c>
      <c r="X48" s="265" t="str">
        <f>点検表!AD188</f>
        <v>-</v>
      </c>
      <c r="Y48" s="265">
        <f>点検表!AE188</f>
        <v>0</v>
      </c>
      <c r="Z48" s="492">
        <f>点検表!AF188</f>
        <v>0</v>
      </c>
      <c r="AA48"/>
      <c r="AB48"/>
      <c r="AC48"/>
      <c r="AD48"/>
      <c r="AE48"/>
      <c r="AF48"/>
      <c r="AG48"/>
      <c r="AH48"/>
      <c r="AI48"/>
      <c r="AJ48"/>
      <c r="AK48"/>
      <c r="AL48"/>
      <c r="AM48"/>
      <c r="AN48"/>
      <c r="AO48"/>
      <c r="AP48"/>
      <c r="AQ48"/>
      <c r="AR48"/>
      <c r="AS48"/>
      <c r="AT48"/>
      <c r="AU48"/>
      <c r="AV48"/>
      <c r="AW48"/>
      <c r="BW48"/>
      <c r="BX48"/>
      <c r="BY48"/>
      <c r="BZ48"/>
      <c r="CA48"/>
      <c r="CF48"/>
    </row>
    <row r="49" spans="2:84" ht="14.25" customHeight="1" x14ac:dyDescent="0.15">
      <c r="B49" s="43"/>
      <c r="C49" s="125"/>
      <c r="D49" s="734"/>
      <c r="E49" s="581">
        <f>点検表!C189</f>
        <v>34</v>
      </c>
      <c r="F49" s="585" t="str">
        <f>点検表!D189</f>
        <v>Ⅱ</v>
      </c>
      <c r="G49" s="564" t="str">
        <f>点検表!E189</f>
        <v>3b.7</v>
      </c>
      <c r="H49" s="565" t="str">
        <f>点検表!F189</f>
        <v>電算室の冷気と暖気が混合しない設備の導入</v>
      </c>
      <c r="I49" s="566"/>
      <c r="J49" s="567"/>
      <c r="K49" s="567"/>
      <c r="L49" s="567"/>
      <c r="M49" s="568"/>
      <c r="N49" s="444" t="str">
        <f>点検表!T189</f>
        <v>-</v>
      </c>
      <c r="O49" s="173"/>
      <c r="R49" s="464" t="str">
        <f>点検表!X189</f>
        <v>-</v>
      </c>
      <c r="S49" s="462" t="str">
        <f>点検表!Y189</f>
        <v>熱負荷</v>
      </c>
      <c r="T49" s="292">
        <f>点検表!Z189</f>
        <v>0</v>
      </c>
      <c r="U49" s="462">
        <f>点検表!AA189</f>
        <v>0.03</v>
      </c>
      <c r="V49" s="1">
        <f>点検表!AB189</f>
        <v>0</v>
      </c>
      <c r="W49" s="488">
        <f>点検表!AC189</f>
        <v>0</v>
      </c>
      <c r="X49" s="265" t="str">
        <f>点検表!AD189</f>
        <v>-</v>
      </c>
      <c r="Y49" s="265">
        <f>点検表!AE189</f>
        <v>0</v>
      </c>
      <c r="Z49" s="492">
        <f>点検表!AF189</f>
        <v>0</v>
      </c>
      <c r="AA49"/>
      <c r="AB49"/>
      <c r="AC49"/>
      <c r="AD49"/>
      <c r="AE49"/>
      <c r="AF49"/>
      <c r="AG49"/>
      <c r="AH49"/>
      <c r="AI49"/>
      <c r="AJ49"/>
      <c r="AK49"/>
      <c r="AL49"/>
      <c r="AM49"/>
      <c r="AN49"/>
      <c r="AO49"/>
      <c r="AP49"/>
      <c r="AQ49"/>
      <c r="AR49"/>
      <c r="AS49"/>
      <c r="AT49"/>
      <c r="AU49"/>
      <c r="AV49"/>
      <c r="AW49"/>
      <c r="BW49"/>
      <c r="BX49"/>
      <c r="BY49"/>
      <c r="BZ49"/>
      <c r="CA49"/>
      <c r="CF49"/>
    </row>
    <row r="50" spans="2:84" ht="14.25" customHeight="1" x14ac:dyDescent="0.15">
      <c r="B50" s="43"/>
      <c r="C50" s="125"/>
      <c r="D50" s="734"/>
      <c r="E50" s="581">
        <f>点検表!C190</f>
        <v>35</v>
      </c>
      <c r="F50" s="585" t="str">
        <f>点検表!D190</f>
        <v>Ⅱ</v>
      </c>
      <c r="G50" s="564" t="str">
        <f>点検表!E190</f>
        <v>3b.18</v>
      </c>
      <c r="H50" s="565" t="str">
        <f>点検表!F190</f>
        <v>駐車場ファンのCO又はCO2濃度制御の導入</v>
      </c>
      <c r="I50" s="566"/>
      <c r="J50" s="567"/>
      <c r="K50" s="567"/>
      <c r="L50" s="567"/>
      <c r="M50" s="568"/>
      <c r="N50" s="444" t="str">
        <f>点検表!T190</f>
        <v>-</v>
      </c>
      <c r="O50" s="173"/>
      <c r="R50" s="1" t="str">
        <f>点検表!X190</f>
        <v>-</v>
      </c>
      <c r="S50" s="462" t="str">
        <f>点検表!Y190</f>
        <v>換気</v>
      </c>
      <c r="T50" s="292">
        <f>点検表!Z190</f>
        <v>0</v>
      </c>
      <c r="U50" s="462">
        <f>点検表!AA190</f>
        <v>5.0000000000000001E-3</v>
      </c>
      <c r="V50" s="1">
        <f>点検表!AB190</f>
        <v>0</v>
      </c>
      <c r="W50" s="488">
        <f>点検表!AC190</f>
        <v>0</v>
      </c>
      <c r="X50" s="265" t="str">
        <f>点検表!AD190</f>
        <v>-</v>
      </c>
      <c r="Y50" s="265">
        <f>点検表!AE190</f>
        <v>0</v>
      </c>
      <c r="Z50" s="492">
        <f>点検表!AF190</f>
        <v>0</v>
      </c>
      <c r="AA50"/>
      <c r="AB50"/>
      <c r="AC50"/>
      <c r="AD50"/>
      <c r="AE50"/>
      <c r="AF50"/>
      <c r="AG50"/>
      <c r="AH50"/>
      <c r="AI50"/>
      <c r="AJ50"/>
      <c r="AK50"/>
      <c r="AL50"/>
      <c r="AM50"/>
      <c r="AN50"/>
      <c r="AO50"/>
      <c r="AP50"/>
      <c r="AQ50"/>
      <c r="AR50"/>
      <c r="AS50"/>
      <c r="AT50"/>
      <c r="AU50"/>
      <c r="AV50"/>
      <c r="AW50"/>
      <c r="BW50"/>
      <c r="BX50"/>
      <c r="BY50"/>
      <c r="BZ50"/>
      <c r="CA50"/>
      <c r="CF50"/>
    </row>
    <row r="51" spans="2:84" ht="14.25" customHeight="1" x14ac:dyDescent="0.15">
      <c r="B51" s="43"/>
      <c r="C51" s="125"/>
      <c r="D51" s="734"/>
      <c r="E51" s="586">
        <f>点検表!C191</f>
        <v>36</v>
      </c>
      <c r="F51" s="586" t="str">
        <f>点検表!D191</f>
        <v>Ⅱ</v>
      </c>
      <c r="G51" s="728" t="str">
        <f>点検表!E191</f>
        <v>3b.30
3b.32</v>
      </c>
      <c r="H51" s="572" t="str">
        <f>点検表!F191</f>
        <v>高効率厨房換気システムの導入</v>
      </c>
      <c r="I51" s="587" t="str">
        <f>点検表!O192</f>
        <v>置換換気方式又は給排気形フード</v>
      </c>
      <c r="J51" s="132"/>
      <c r="K51" s="132"/>
      <c r="L51" s="132"/>
      <c r="M51" s="133"/>
      <c r="N51" s="573" t="str">
        <f>点検表!T191</f>
        <v>-</v>
      </c>
      <c r="O51" s="173"/>
      <c r="R51" s="1" t="str">
        <f>点検表!X192</f>
        <v>-</v>
      </c>
      <c r="S51" s="462" t="str">
        <f>点検表!Y192</f>
        <v>熱負荷</v>
      </c>
      <c r="T51" s="292">
        <f>点検表!Z192</f>
        <v>0</v>
      </c>
      <c r="U51" s="462">
        <f>点検表!AA192</f>
        <v>0.01</v>
      </c>
      <c r="V51" s="1">
        <f>点検表!AB192</f>
        <v>0</v>
      </c>
      <c r="W51" s="488">
        <f>点検表!AC192</f>
        <v>0</v>
      </c>
      <c r="X51" s="265" t="str">
        <f>点検表!AD192</f>
        <v>-</v>
      </c>
      <c r="Y51" s="265">
        <f>点検表!AE192</f>
        <v>0</v>
      </c>
      <c r="Z51" s="492">
        <f>点検表!AF192</f>
        <v>0</v>
      </c>
      <c r="AA51"/>
      <c r="AB51"/>
      <c r="AC51"/>
      <c r="AD51"/>
      <c r="AE51"/>
      <c r="AF51"/>
      <c r="AG51"/>
      <c r="AH51"/>
      <c r="AI51"/>
      <c r="AJ51"/>
      <c r="AK51"/>
      <c r="AL51"/>
      <c r="AM51"/>
      <c r="AN51"/>
      <c r="AO51"/>
      <c r="AP51"/>
      <c r="AQ51"/>
      <c r="AR51"/>
      <c r="AS51"/>
      <c r="AT51"/>
      <c r="AU51"/>
      <c r="AV51"/>
      <c r="AW51"/>
      <c r="BW51"/>
      <c r="BX51"/>
      <c r="BY51"/>
      <c r="BZ51"/>
      <c r="CA51"/>
      <c r="CF51"/>
    </row>
    <row r="52" spans="2:84" ht="14.25" customHeight="1" x14ac:dyDescent="0.15">
      <c r="B52" s="43"/>
      <c r="C52" s="125"/>
      <c r="D52" s="734"/>
      <c r="E52" s="588"/>
      <c r="F52" s="589"/>
      <c r="G52" s="739"/>
      <c r="H52" s="140"/>
      <c r="I52" s="590" t="str">
        <f>点検表!O193</f>
        <v>外気処理空調機の風量モード切換制御（強中弱等）</v>
      </c>
      <c r="J52" s="567"/>
      <c r="K52" s="567"/>
      <c r="L52" s="567"/>
      <c r="M52" s="568"/>
      <c r="N52" s="576"/>
      <c r="O52" s="173"/>
      <c r="R52" s="1" t="str">
        <f>点検表!X193</f>
        <v>-</v>
      </c>
      <c r="S52" s="462" t="str">
        <f>点検表!Y193</f>
        <v>熱負荷</v>
      </c>
      <c r="T52" s="292">
        <f>点検表!Z193</f>
        <v>0</v>
      </c>
      <c r="U52" s="462">
        <f>点検表!AA193</f>
        <v>7.5999999999999998E-2</v>
      </c>
      <c r="V52" s="1">
        <f>点検表!AB193</f>
        <v>0</v>
      </c>
      <c r="W52" s="488">
        <f>点検表!AC193</f>
        <v>0</v>
      </c>
      <c r="X52" s="265" t="str">
        <f>点検表!AD193</f>
        <v>-</v>
      </c>
      <c r="Y52" s="265">
        <f>点検表!AE193</f>
        <v>0</v>
      </c>
      <c r="Z52" s="492">
        <f>点検表!AF193</f>
        <v>0</v>
      </c>
      <c r="AA52"/>
      <c r="AB52"/>
      <c r="AC52"/>
      <c r="AD52"/>
      <c r="AE52"/>
      <c r="AF52"/>
      <c r="AG52"/>
      <c r="AH52"/>
      <c r="AI52"/>
      <c r="AJ52"/>
      <c r="AK52"/>
      <c r="AL52"/>
      <c r="AM52"/>
      <c r="AN52"/>
      <c r="AO52"/>
      <c r="AP52"/>
      <c r="AQ52"/>
      <c r="AR52"/>
      <c r="AS52"/>
      <c r="AT52"/>
      <c r="AU52"/>
      <c r="AV52"/>
      <c r="AW52"/>
      <c r="BW52"/>
      <c r="BX52"/>
      <c r="BY52"/>
      <c r="BZ52"/>
      <c r="CA52"/>
      <c r="CF52"/>
    </row>
    <row r="53" spans="2:84" ht="14.25" customHeight="1" x14ac:dyDescent="0.15">
      <c r="B53" s="43"/>
      <c r="C53" s="125"/>
      <c r="D53" s="735"/>
      <c r="E53" s="581">
        <f>点検表!C194</f>
        <v>37</v>
      </c>
      <c r="F53" s="585" t="str">
        <f>点検表!D194</f>
        <v>Ⅱ</v>
      </c>
      <c r="G53" s="564" t="str">
        <f>点検表!E194</f>
        <v>3b.35</v>
      </c>
      <c r="H53" s="565" t="str">
        <f>点検表!F194</f>
        <v>ファンの手動調整用インバータの導入</v>
      </c>
      <c r="I53" s="566"/>
      <c r="J53" s="567"/>
      <c r="K53" s="567"/>
      <c r="L53" s="567"/>
      <c r="M53" s="568"/>
      <c r="N53" s="444" t="str">
        <f>点検表!T194</f>
        <v>-</v>
      </c>
      <c r="O53" s="173"/>
      <c r="R53" s="1" t="str">
        <f>点検表!X194</f>
        <v>-</v>
      </c>
      <c r="S53" s="462" t="str">
        <f>点検表!Y194</f>
        <v>空気搬送</v>
      </c>
      <c r="T53" s="292">
        <f>点検表!Z194</f>
        <v>0</v>
      </c>
      <c r="U53" s="462">
        <f>点検表!AA194</f>
        <v>0.2</v>
      </c>
      <c r="V53" s="1">
        <f>点検表!AB194</f>
        <v>0</v>
      </c>
      <c r="W53" s="488">
        <f>点検表!AC194</f>
        <v>1</v>
      </c>
      <c r="X53" s="265" t="str">
        <f>点検表!AD194</f>
        <v>-</v>
      </c>
      <c r="Y53" s="265">
        <f>点検表!AE194</f>
        <v>0</v>
      </c>
      <c r="Z53" s="492">
        <f>点検表!AF194</f>
        <v>0</v>
      </c>
      <c r="AA53"/>
      <c r="AB53"/>
      <c r="AC53"/>
      <c r="AD53"/>
      <c r="AE53"/>
      <c r="AF53"/>
      <c r="AG53"/>
      <c r="AH53"/>
      <c r="AI53"/>
      <c r="AJ53"/>
      <c r="AK53"/>
      <c r="AL53"/>
      <c r="AM53"/>
      <c r="AN53"/>
      <c r="AO53"/>
      <c r="AP53"/>
      <c r="AQ53"/>
      <c r="AR53"/>
      <c r="AS53"/>
      <c r="AT53"/>
      <c r="AU53"/>
      <c r="AV53"/>
      <c r="AW53"/>
      <c r="BW53"/>
      <c r="BX53"/>
      <c r="BY53"/>
      <c r="BZ53"/>
      <c r="CA53"/>
      <c r="CF53"/>
    </row>
    <row r="54" spans="2:84" ht="14.25" customHeight="1" x14ac:dyDescent="0.15">
      <c r="B54" s="43"/>
      <c r="C54" s="125"/>
      <c r="D54" s="733" t="s">
        <v>971</v>
      </c>
      <c r="E54" s="583">
        <f>点検表!C195</f>
        <v>38</v>
      </c>
      <c r="F54" s="563" t="str">
        <f>点検表!D195</f>
        <v>Ⅲ</v>
      </c>
      <c r="G54" s="564" t="str">
        <f>点検表!E195</f>
        <v>1b.1</v>
      </c>
      <c r="H54" s="565" t="str">
        <f>点検表!F195</f>
        <v>室使用開始時の空調起動時間の
適正化</v>
      </c>
      <c r="I54" s="566"/>
      <c r="J54" s="567"/>
      <c r="K54" s="567"/>
      <c r="L54" s="567"/>
      <c r="M54" s="568"/>
      <c r="N54" s="444" t="str">
        <f>点検表!T195</f>
        <v>-</v>
      </c>
      <c r="O54" s="173"/>
      <c r="R54" s="1" t="str">
        <f>点検表!X195</f>
        <v>-</v>
      </c>
      <c r="S54" s="462" t="str">
        <f>点検表!Y195</f>
        <v>熱負荷</v>
      </c>
      <c r="T54" s="292">
        <f>点検表!Z195</f>
        <v>0</v>
      </c>
      <c r="U54" s="462">
        <f>点検表!AA195</f>
        <v>1.2999999999999999E-2</v>
      </c>
      <c r="V54" s="1">
        <f>点検表!AB195</f>
        <v>1</v>
      </c>
      <c r="W54" s="488">
        <f>点検表!AC195</f>
        <v>1</v>
      </c>
      <c r="X54" s="265" t="str">
        <f>点検表!AD195</f>
        <v>-</v>
      </c>
      <c r="Y54" s="265">
        <f>点検表!AE195</f>
        <v>0</v>
      </c>
      <c r="Z54" s="492">
        <f>点検表!AF195</f>
        <v>0</v>
      </c>
      <c r="AA54"/>
      <c r="AB54"/>
      <c r="AC54"/>
      <c r="AD54"/>
      <c r="AE54"/>
      <c r="AF54"/>
      <c r="AG54"/>
      <c r="AH54"/>
      <c r="AI54"/>
      <c r="AJ54"/>
      <c r="AK54"/>
      <c r="AL54"/>
      <c r="AM54"/>
      <c r="AN54"/>
      <c r="AO54"/>
      <c r="AP54"/>
      <c r="AQ54"/>
      <c r="AR54"/>
      <c r="AS54"/>
      <c r="AT54"/>
      <c r="AU54"/>
      <c r="AV54"/>
      <c r="AW54"/>
      <c r="BW54"/>
      <c r="BX54"/>
      <c r="BY54"/>
      <c r="BZ54"/>
      <c r="CA54"/>
      <c r="CF54"/>
    </row>
    <row r="55" spans="2:84" ht="14.25" customHeight="1" x14ac:dyDescent="0.15">
      <c r="B55" s="43"/>
      <c r="C55" s="125"/>
      <c r="D55" s="734"/>
      <c r="E55" s="583">
        <f>点検表!C196</f>
        <v>39</v>
      </c>
      <c r="F55" s="591" t="str">
        <f>点検表!D196</f>
        <v>Ⅲ</v>
      </c>
      <c r="G55" s="564" t="s">
        <v>972</v>
      </c>
      <c r="H55" s="565" t="str">
        <f>点検表!F196</f>
        <v>夏季居室の室内温度の適正化
・クールビズの実施</v>
      </c>
      <c r="I55" s="566"/>
      <c r="J55" s="567"/>
      <c r="K55" s="567"/>
      <c r="L55" s="567"/>
      <c r="M55" s="568"/>
      <c r="N55" s="444" t="str">
        <f>点検表!T196</f>
        <v>-</v>
      </c>
      <c r="O55" s="173"/>
      <c r="R55" s="1" t="str">
        <f>点検表!X197</f>
        <v>-</v>
      </c>
      <c r="S55" s="462" t="str">
        <f>点検表!Y197</f>
        <v>熱負荷</v>
      </c>
      <c r="T55" s="292">
        <f>点検表!Z197</f>
        <v>0</v>
      </c>
      <c r="U55" s="462">
        <f>点検表!AA197</f>
        <v>3.7999999999999999E-2</v>
      </c>
      <c r="V55" s="1">
        <f>点検表!AB197</f>
        <v>1</v>
      </c>
      <c r="W55" s="488">
        <f>点検表!AC197</f>
        <v>1</v>
      </c>
      <c r="X55" s="265" t="str">
        <f>点検表!AD197</f>
        <v>-</v>
      </c>
      <c r="Y55" s="265">
        <f>点検表!AE197</f>
        <v>0</v>
      </c>
      <c r="Z55" s="492">
        <f>点検表!AF197</f>
        <v>0</v>
      </c>
      <c r="AA55"/>
      <c r="AB55"/>
      <c r="AC55"/>
      <c r="AD55"/>
      <c r="AE55"/>
      <c r="AF55"/>
      <c r="AG55"/>
      <c r="AH55"/>
      <c r="AI55"/>
      <c r="AJ55"/>
      <c r="AK55"/>
      <c r="AL55"/>
      <c r="AM55"/>
      <c r="AN55"/>
      <c r="AO55"/>
      <c r="AP55"/>
      <c r="AQ55"/>
      <c r="AR55"/>
      <c r="AS55"/>
      <c r="AT55"/>
      <c r="AU55"/>
      <c r="AV55"/>
      <c r="AW55"/>
      <c r="BW55"/>
      <c r="BX55"/>
      <c r="BY55"/>
      <c r="BZ55"/>
      <c r="CA55"/>
      <c r="CF55"/>
    </row>
    <row r="56" spans="2:84" ht="14.25" customHeight="1" x14ac:dyDescent="0.15">
      <c r="B56" s="43"/>
      <c r="C56" s="125"/>
      <c r="D56" s="734"/>
      <c r="E56" s="583">
        <f>点検表!C203</f>
        <v>40</v>
      </c>
      <c r="F56" s="563" t="str">
        <f>点検表!D203</f>
        <v>Ⅲ</v>
      </c>
      <c r="G56" s="564" t="str">
        <f>点検表!E203</f>
        <v>1b.4</v>
      </c>
      <c r="H56" s="565" t="str">
        <f>点検表!F203</f>
        <v>ファンの間欠運転の実施</v>
      </c>
      <c r="I56" s="566"/>
      <c r="J56" s="567"/>
      <c r="K56" s="567"/>
      <c r="L56" s="567"/>
      <c r="M56" s="568"/>
      <c r="N56" s="444" t="str">
        <f>点検表!T203</f>
        <v>-</v>
      </c>
      <c r="O56" s="173"/>
      <c r="R56" s="1" t="str">
        <f>点検表!X203</f>
        <v>-</v>
      </c>
      <c r="S56" s="462" t="str">
        <f>点検表!Y203</f>
        <v>換気</v>
      </c>
      <c r="T56" s="292">
        <f>点検表!Z203</f>
        <v>0</v>
      </c>
      <c r="U56" s="462">
        <f>点検表!AA203</f>
        <v>0.05</v>
      </c>
      <c r="V56" s="1">
        <f>点検表!AB203</f>
        <v>1</v>
      </c>
      <c r="W56" s="488">
        <f>点検表!AC203</f>
        <v>1</v>
      </c>
      <c r="X56" s="265" t="str">
        <f>点検表!AD203</f>
        <v>-</v>
      </c>
      <c r="Y56" s="265">
        <f>点検表!AE203</f>
        <v>0</v>
      </c>
      <c r="Z56" s="492">
        <f>点検表!AF203</f>
        <v>0</v>
      </c>
      <c r="AA56"/>
      <c r="AB56"/>
      <c r="AC56"/>
      <c r="AD56"/>
      <c r="AE56"/>
      <c r="AF56"/>
      <c r="AG56"/>
      <c r="AH56"/>
      <c r="AI56"/>
      <c r="AJ56"/>
      <c r="AK56"/>
      <c r="AL56"/>
      <c r="AM56"/>
      <c r="AN56"/>
      <c r="AO56"/>
      <c r="AP56"/>
      <c r="AQ56"/>
      <c r="AR56"/>
      <c r="AS56"/>
      <c r="AT56"/>
      <c r="AU56"/>
      <c r="AV56"/>
      <c r="AW56"/>
      <c r="BW56"/>
      <c r="BX56"/>
      <c r="BY56"/>
      <c r="BZ56"/>
      <c r="CA56"/>
      <c r="CF56"/>
    </row>
    <row r="57" spans="2:84" ht="14.25" customHeight="1" x14ac:dyDescent="0.15">
      <c r="B57" s="43"/>
      <c r="C57" s="125"/>
      <c r="D57" s="734"/>
      <c r="E57" s="583">
        <f>点検表!C204</f>
        <v>41</v>
      </c>
      <c r="F57" s="563" t="str">
        <f>点検表!D204</f>
        <v>Ⅲ</v>
      </c>
      <c r="G57" s="564" t="str">
        <f>点検表!E204</f>
        <v>1b.6</v>
      </c>
      <c r="H57" s="582" t="str">
        <f>点検表!F204</f>
        <v>空調運転時間の短縮</v>
      </c>
      <c r="I57" s="566"/>
      <c r="J57" s="567"/>
      <c r="K57" s="567"/>
      <c r="L57" s="567"/>
      <c r="M57" s="568"/>
      <c r="N57" s="444" t="str">
        <f>点検表!T204</f>
        <v>-</v>
      </c>
      <c r="O57" s="173"/>
      <c r="R57" s="1" t="str">
        <f>点検表!X204</f>
        <v>-</v>
      </c>
      <c r="S57" s="462" t="str">
        <f>点検表!Y204</f>
        <v>熱負荷</v>
      </c>
      <c r="T57" s="292">
        <f>点検表!Z204</f>
        <v>0</v>
      </c>
      <c r="U57" s="462">
        <f>点検表!AA204</f>
        <v>1.2999999999999999E-2</v>
      </c>
      <c r="V57" s="1">
        <f>点検表!AB204</f>
        <v>1</v>
      </c>
      <c r="W57" s="488">
        <f>点検表!AC204</f>
        <v>1</v>
      </c>
      <c r="X57" s="265" t="str">
        <f>点検表!AD204</f>
        <v>-</v>
      </c>
      <c r="Y57" s="265">
        <f>点検表!AE204</f>
        <v>0</v>
      </c>
      <c r="Z57" s="492">
        <f>点検表!AF204</f>
        <v>0</v>
      </c>
      <c r="AA57"/>
      <c r="AB57"/>
      <c r="AC57"/>
      <c r="AD57"/>
      <c r="AE57"/>
      <c r="AF57"/>
      <c r="AG57"/>
      <c r="AH57"/>
      <c r="AI57"/>
      <c r="AJ57"/>
      <c r="AK57"/>
      <c r="AL57"/>
      <c r="AM57"/>
      <c r="AN57"/>
      <c r="AO57"/>
      <c r="AP57"/>
      <c r="AQ57"/>
      <c r="AR57"/>
      <c r="AS57"/>
      <c r="AT57"/>
      <c r="AU57"/>
      <c r="AV57"/>
      <c r="AW57"/>
      <c r="BW57"/>
      <c r="BX57"/>
      <c r="BY57"/>
      <c r="BZ57"/>
      <c r="CA57"/>
      <c r="CF57"/>
    </row>
    <row r="58" spans="2:84" ht="14.25" customHeight="1" x14ac:dyDescent="0.15">
      <c r="B58" s="43"/>
      <c r="C58" s="125"/>
      <c r="D58" s="734"/>
      <c r="E58" s="583">
        <f>点検表!C205</f>
        <v>42</v>
      </c>
      <c r="F58" s="563" t="str">
        <f>点検表!D205</f>
        <v>Ⅲ</v>
      </c>
      <c r="G58" s="564" t="str">
        <f>点検表!E205</f>
        <v>1b.7</v>
      </c>
      <c r="H58" s="565" t="str">
        <f>点検表!F205</f>
        <v>冬季におけるペリメータ設定温度の
適正化</v>
      </c>
      <c r="I58" s="566"/>
      <c r="J58" s="567"/>
      <c r="K58" s="567"/>
      <c r="L58" s="567"/>
      <c r="M58" s="568"/>
      <c r="N58" s="444" t="str">
        <f>点検表!T205</f>
        <v>-</v>
      </c>
      <c r="O58" s="173"/>
      <c r="R58" s="1" t="str">
        <f>点検表!X205</f>
        <v>-</v>
      </c>
      <c r="S58" s="462" t="str">
        <f>点検表!Y205</f>
        <v>外皮</v>
      </c>
      <c r="T58" s="292">
        <f>点検表!Z205</f>
        <v>0</v>
      </c>
      <c r="U58" s="462">
        <f>点検表!AA205</f>
        <v>0.05</v>
      </c>
      <c r="V58" s="1">
        <f>点検表!AB205</f>
        <v>1</v>
      </c>
      <c r="W58" s="488">
        <f>点検表!AC205</f>
        <v>1</v>
      </c>
      <c r="X58" s="265" t="str">
        <f>点検表!AD205</f>
        <v>-</v>
      </c>
      <c r="Y58" s="265">
        <f>点検表!AE205</f>
        <v>0</v>
      </c>
      <c r="Z58" s="492">
        <f>点検表!AF205</f>
        <v>0</v>
      </c>
      <c r="AA58"/>
      <c r="AB58"/>
      <c r="AC58"/>
      <c r="AD58"/>
      <c r="AE58"/>
      <c r="AF58"/>
      <c r="AG58"/>
      <c r="AH58"/>
      <c r="AI58"/>
      <c r="AJ58"/>
      <c r="AK58"/>
      <c r="AL58"/>
      <c r="AM58"/>
      <c r="AN58"/>
      <c r="AO58"/>
      <c r="AP58"/>
      <c r="AQ58"/>
      <c r="AR58"/>
      <c r="AS58"/>
      <c r="AT58"/>
      <c r="AU58"/>
      <c r="AV58"/>
      <c r="AW58"/>
      <c r="BW58"/>
      <c r="BX58"/>
      <c r="BY58"/>
      <c r="BZ58"/>
      <c r="CA58"/>
      <c r="CF58"/>
    </row>
    <row r="59" spans="2:84" ht="14.25" customHeight="1" x14ac:dyDescent="0.15">
      <c r="B59" s="43"/>
      <c r="C59" s="125"/>
      <c r="D59" s="734"/>
      <c r="E59" s="583">
        <f>点検表!C206</f>
        <v>43</v>
      </c>
      <c r="F59" s="563" t="str">
        <f>点検表!D206</f>
        <v>Ⅲ</v>
      </c>
      <c r="G59" s="564" t="str">
        <f>点検表!E206</f>
        <v>1b.9</v>
      </c>
      <c r="H59" s="565" t="str">
        <f>点検表!F206</f>
        <v>居室以外の室内温度の緩和</v>
      </c>
      <c r="I59" s="566"/>
      <c r="J59" s="567"/>
      <c r="K59" s="567"/>
      <c r="L59" s="567"/>
      <c r="M59" s="568"/>
      <c r="N59" s="444" t="str">
        <f>点検表!T206</f>
        <v>-</v>
      </c>
      <c r="O59" s="173"/>
      <c r="R59" s="464" t="str">
        <f>点検表!X206</f>
        <v>-</v>
      </c>
      <c r="S59" s="462" t="str">
        <f>点検表!Y206</f>
        <v>熱負荷</v>
      </c>
      <c r="T59" s="292">
        <f>点検表!Z206</f>
        <v>0</v>
      </c>
      <c r="U59" s="462">
        <f>点検表!AA206</f>
        <v>5.0000000000000001E-3</v>
      </c>
      <c r="V59" s="1">
        <f>点検表!AB206</f>
        <v>1</v>
      </c>
      <c r="W59" s="488">
        <f>点検表!AC206</f>
        <v>1</v>
      </c>
      <c r="X59" s="265" t="str">
        <f>点検表!AD206</f>
        <v>-</v>
      </c>
      <c r="Y59" s="265">
        <f>点検表!AE206</f>
        <v>0</v>
      </c>
      <c r="Z59" s="492">
        <f>点検表!AF206</f>
        <v>0</v>
      </c>
      <c r="AA59"/>
      <c r="AB59"/>
      <c r="AC59"/>
      <c r="AD59"/>
      <c r="AE59"/>
      <c r="AF59"/>
      <c r="AG59"/>
      <c r="AH59"/>
      <c r="AI59"/>
      <c r="AJ59"/>
      <c r="AK59"/>
      <c r="AL59"/>
      <c r="AM59"/>
      <c r="AN59"/>
      <c r="AO59"/>
      <c r="AP59"/>
      <c r="AQ59"/>
      <c r="AR59"/>
      <c r="AS59"/>
      <c r="AT59"/>
      <c r="AU59"/>
      <c r="AV59"/>
      <c r="AW59"/>
      <c r="BW59"/>
      <c r="BX59"/>
      <c r="BY59"/>
      <c r="BZ59"/>
      <c r="CA59"/>
      <c r="CF59"/>
    </row>
    <row r="60" spans="2:84" ht="14.25" customHeight="1" x14ac:dyDescent="0.15">
      <c r="B60" s="43"/>
      <c r="C60" s="125"/>
      <c r="D60" s="734"/>
      <c r="E60" s="583">
        <f>点検表!C207</f>
        <v>44</v>
      </c>
      <c r="F60" s="563" t="str">
        <f>点検表!D207</f>
        <v>Ⅲ</v>
      </c>
      <c r="G60" s="564" t="str">
        <f>点検表!E207</f>
        <v>1b.12</v>
      </c>
      <c r="H60" s="565" t="str">
        <f>点検表!F207</f>
        <v>エレベータ機械室・電気室の室内設定温度の適正化</v>
      </c>
      <c r="I60" s="566"/>
      <c r="J60" s="567"/>
      <c r="K60" s="567"/>
      <c r="L60" s="567"/>
      <c r="M60" s="568"/>
      <c r="N60" s="444" t="str">
        <f>点検表!T207</f>
        <v>-</v>
      </c>
      <c r="O60" s="173"/>
      <c r="R60" s="1" t="str">
        <f>点検表!X207</f>
        <v>-</v>
      </c>
      <c r="S60" s="462" t="str">
        <f>点検表!Y207</f>
        <v>換気</v>
      </c>
      <c r="T60" s="292">
        <f>点検表!Z207</f>
        <v>0</v>
      </c>
      <c r="U60" s="462">
        <f>点検表!AA207</f>
        <v>3.5000000000000003E-2</v>
      </c>
      <c r="V60" s="1">
        <f>点検表!AB207</f>
        <v>1</v>
      </c>
      <c r="W60" s="488">
        <f>点検表!AC207</f>
        <v>1</v>
      </c>
      <c r="X60" s="265" t="str">
        <f>点検表!AD207</f>
        <v>-</v>
      </c>
      <c r="Y60" s="265">
        <f>点検表!AE207</f>
        <v>0</v>
      </c>
      <c r="Z60" s="492">
        <f>点検表!AF207</f>
        <v>0</v>
      </c>
      <c r="AA60"/>
      <c r="AB60"/>
      <c r="AC60"/>
      <c r="AD60"/>
      <c r="AE60"/>
      <c r="AF60"/>
      <c r="AG60"/>
      <c r="AH60"/>
      <c r="AI60"/>
      <c r="AJ60"/>
      <c r="AK60"/>
      <c r="AL60"/>
      <c r="AM60"/>
      <c r="AN60"/>
      <c r="AO60"/>
      <c r="AP60"/>
      <c r="AQ60"/>
      <c r="AR60"/>
      <c r="AS60"/>
      <c r="AT60"/>
      <c r="AU60"/>
      <c r="AV60"/>
      <c r="AW60"/>
      <c r="BW60"/>
      <c r="BX60"/>
      <c r="BY60"/>
      <c r="BZ60"/>
      <c r="CA60"/>
      <c r="CF60"/>
    </row>
    <row r="61" spans="2:84" ht="14.25" customHeight="1" x14ac:dyDescent="0.15">
      <c r="B61" s="43"/>
      <c r="C61" s="125"/>
      <c r="D61" s="734"/>
      <c r="E61" s="583">
        <f>点検表!C208</f>
        <v>45</v>
      </c>
      <c r="F61" s="585" t="str">
        <f>点検表!D208</f>
        <v>Ⅲ</v>
      </c>
      <c r="G61" s="564" t="str">
        <f>点検表!E208</f>
        <v>2b.1</v>
      </c>
      <c r="H61" s="565" t="str">
        <f>点検表!F208</f>
        <v>空調機等のフィルターの清浄</v>
      </c>
      <c r="I61" s="566"/>
      <c r="J61" s="567"/>
      <c r="K61" s="567"/>
      <c r="L61" s="567"/>
      <c r="M61" s="568"/>
      <c r="N61" s="444" t="str">
        <f>点検表!T208</f>
        <v>-</v>
      </c>
      <c r="O61" s="173"/>
      <c r="R61" s="1" t="str">
        <f>点検表!X208</f>
        <v>-</v>
      </c>
      <c r="S61" s="462" t="str">
        <f>点検表!Y208</f>
        <v>空気搬送</v>
      </c>
      <c r="T61" s="292">
        <f>点検表!Z208</f>
        <v>0</v>
      </c>
      <c r="U61" s="462">
        <f>点検表!AA208</f>
        <v>8.0000000000000002E-3</v>
      </c>
      <c r="V61" s="1">
        <f>点検表!AB208</f>
        <v>1</v>
      </c>
      <c r="W61" s="488">
        <f>点検表!AC208</f>
        <v>1</v>
      </c>
      <c r="X61" s="265" t="str">
        <f>点検表!AD208</f>
        <v>-</v>
      </c>
      <c r="Y61" s="265">
        <f>点検表!AE208</f>
        <v>0</v>
      </c>
      <c r="Z61" s="492">
        <f>点検表!AF208</f>
        <v>0</v>
      </c>
      <c r="AA61"/>
      <c r="AB61"/>
      <c r="AC61"/>
      <c r="AD61"/>
      <c r="AE61"/>
      <c r="AF61"/>
      <c r="AG61"/>
      <c r="AH61"/>
      <c r="AI61"/>
      <c r="AJ61"/>
      <c r="AK61"/>
      <c r="AL61"/>
      <c r="AM61"/>
      <c r="AN61"/>
      <c r="AO61"/>
      <c r="AP61"/>
      <c r="AQ61"/>
      <c r="AR61"/>
      <c r="AS61"/>
      <c r="AT61"/>
      <c r="AU61"/>
      <c r="AV61"/>
      <c r="AW61"/>
      <c r="BW61"/>
      <c r="BX61"/>
      <c r="BY61"/>
      <c r="BZ61"/>
      <c r="CA61"/>
      <c r="CF61"/>
    </row>
    <row r="62" spans="2:84" ht="14.25" customHeight="1" x14ac:dyDescent="0.15">
      <c r="B62" s="43"/>
      <c r="C62" s="131"/>
      <c r="D62" s="735"/>
      <c r="E62" s="583">
        <f>点検表!C209</f>
        <v>46</v>
      </c>
      <c r="F62" s="585" t="str">
        <f>点検表!D209</f>
        <v>Ⅲ</v>
      </c>
      <c r="G62" s="564" t="str">
        <f>点検表!E209</f>
        <v>2b.5</v>
      </c>
      <c r="H62" s="565" t="str">
        <f>点検表!F209</f>
        <v>省エネファンベルトへの交換</v>
      </c>
      <c r="I62" s="566"/>
      <c r="J62" s="567"/>
      <c r="K62" s="567"/>
      <c r="L62" s="567"/>
      <c r="M62" s="568"/>
      <c r="N62" s="444" t="str">
        <f>点検表!T209</f>
        <v>-</v>
      </c>
      <c r="O62" s="173"/>
      <c r="R62" s="1" t="str">
        <f>点検表!X209</f>
        <v>-</v>
      </c>
      <c r="S62" s="462" t="str">
        <f>点検表!Y209</f>
        <v>換気</v>
      </c>
      <c r="T62" s="292">
        <f>点検表!Z209</f>
        <v>0</v>
      </c>
      <c r="U62" s="462">
        <f>点検表!AA209</f>
        <v>1E-3</v>
      </c>
      <c r="V62" s="1">
        <f>点検表!AB209</f>
        <v>1</v>
      </c>
      <c r="W62" s="488">
        <f>点検表!AC209</f>
        <v>1</v>
      </c>
      <c r="X62" s="265" t="str">
        <f>点検表!AD209</f>
        <v>-</v>
      </c>
      <c r="Y62" s="265">
        <f>点検表!AE209</f>
        <v>0</v>
      </c>
      <c r="Z62" s="492">
        <f>点検表!AF209</f>
        <v>0</v>
      </c>
      <c r="AA62"/>
      <c r="AB62"/>
      <c r="AC62"/>
      <c r="AD62"/>
      <c r="AE62"/>
      <c r="AF62"/>
      <c r="AG62"/>
      <c r="AH62"/>
      <c r="AI62"/>
      <c r="AJ62"/>
      <c r="AK62"/>
      <c r="AL62"/>
      <c r="AM62"/>
      <c r="AN62"/>
      <c r="AO62"/>
      <c r="AP62"/>
      <c r="AQ62"/>
      <c r="AR62"/>
      <c r="AS62"/>
      <c r="AT62"/>
      <c r="AU62"/>
      <c r="AV62"/>
      <c r="AW62"/>
      <c r="BW62"/>
      <c r="BX62"/>
      <c r="BY62"/>
      <c r="BZ62"/>
      <c r="CA62"/>
      <c r="CF62"/>
    </row>
    <row r="63" spans="2:84" ht="14.25" customHeight="1" x14ac:dyDescent="0.15">
      <c r="B63" s="43"/>
      <c r="C63" s="561" t="str">
        <f>点検表!C210</f>
        <v>照明・電気設備</v>
      </c>
      <c r="D63" s="733" t="s">
        <v>970</v>
      </c>
      <c r="E63" s="592">
        <f>点検表!C212</f>
        <v>47</v>
      </c>
      <c r="F63" s="586" t="str">
        <f>点検表!D212</f>
        <v>Ⅱ</v>
      </c>
      <c r="G63" s="728" t="str">
        <f>点検表!E212</f>
        <v>3c.1
3c.3
3c.8</v>
      </c>
      <c r="H63" s="572" t="str">
        <f>点検表!F212</f>
        <v>高効率照明及び省エネ制御の導入</v>
      </c>
      <c r="I63" s="587" t="s">
        <v>786</v>
      </c>
      <c r="J63" s="132"/>
      <c r="K63" s="132"/>
      <c r="L63" s="132"/>
      <c r="M63" s="133"/>
      <c r="N63" s="573" t="str">
        <f>点検表!T212</f>
        <v>-</v>
      </c>
      <c r="O63" s="173"/>
      <c r="R63" s="488" t="str">
        <f>点検表!X212</f>
        <v>-</v>
      </c>
      <c r="S63" s="462" t="str">
        <f>点検表!Y212</f>
        <v>照明</v>
      </c>
      <c r="T63" s="292">
        <f>点検表!Z212</f>
        <v>0</v>
      </c>
      <c r="U63" s="462">
        <f>点検表!AA212</f>
        <v>0.7</v>
      </c>
      <c r="V63" s="1">
        <f>点検表!AB212</f>
        <v>1</v>
      </c>
      <c r="W63" s="488">
        <f>点検表!AC212</f>
        <v>1</v>
      </c>
      <c r="X63" s="265" t="str">
        <f>点検表!AD212</f>
        <v>-</v>
      </c>
      <c r="Y63" s="265">
        <f>点検表!AE212</f>
        <v>0</v>
      </c>
      <c r="Z63" s="492">
        <f>点検表!AF212</f>
        <v>0</v>
      </c>
      <c r="AA63"/>
      <c r="AB63"/>
      <c r="AC63"/>
      <c r="AD63"/>
      <c r="AE63"/>
      <c r="AF63"/>
      <c r="AG63"/>
      <c r="AH63"/>
      <c r="AI63"/>
      <c r="AJ63"/>
      <c r="AK63"/>
      <c r="AL63"/>
      <c r="AM63"/>
      <c r="AN63"/>
      <c r="AO63"/>
      <c r="AP63"/>
      <c r="AQ63"/>
      <c r="AR63"/>
      <c r="AS63"/>
      <c r="AT63"/>
      <c r="AU63"/>
      <c r="AV63"/>
      <c r="AW63"/>
      <c r="BW63"/>
      <c r="BX63"/>
      <c r="BY63"/>
      <c r="BZ63"/>
      <c r="CA63"/>
      <c r="CF63"/>
    </row>
    <row r="64" spans="2:84" ht="14.25" customHeight="1" x14ac:dyDescent="0.15">
      <c r="B64" s="43"/>
      <c r="C64" s="125"/>
      <c r="D64" s="734"/>
      <c r="E64" s="593"/>
      <c r="F64" s="594"/>
      <c r="G64" s="729"/>
      <c r="H64" s="130"/>
      <c r="I64" s="565" t="s">
        <v>787</v>
      </c>
      <c r="J64" s="567"/>
      <c r="K64" s="567"/>
      <c r="L64" s="567"/>
      <c r="M64" s="568"/>
      <c r="N64" s="579"/>
      <c r="O64" s="173"/>
      <c r="R64" s="488" t="str">
        <f>点検表!X214</f>
        <v>-</v>
      </c>
      <c r="S64" s="462" t="str">
        <f>点検表!Y214</f>
        <v>照明</v>
      </c>
      <c r="T64" s="163">
        <f>点検表!Z214</f>
        <v>0</v>
      </c>
      <c r="U64" s="462">
        <f>点検表!AA214</f>
        <v>0.3</v>
      </c>
      <c r="V64" s="1">
        <f>点検表!AB214</f>
        <v>1</v>
      </c>
      <c r="W64" s="488">
        <f>点検表!AC214</f>
        <v>0.2</v>
      </c>
      <c r="X64" s="265" t="str">
        <f>点検表!AD214</f>
        <v>-</v>
      </c>
      <c r="Y64" s="265">
        <f>点検表!AE214</f>
        <v>0</v>
      </c>
      <c r="Z64" s="507">
        <f>点検表!AF214</f>
        <v>0</v>
      </c>
      <c r="AA64"/>
      <c r="AB64"/>
      <c r="AC64"/>
      <c r="AD64"/>
      <c r="AE64"/>
      <c r="AF64"/>
      <c r="AG64"/>
      <c r="AH64"/>
      <c r="AI64"/>
      <c r="AJ64"/>
      <c r="AK64"/>
      <c r="AL64"/>
      <c r="AM64"/>
      <c r="AN64"/>
      <c r="AO64"/>
      <c r="AP64"/>
      <c r="AQ64"/>
      <c r="AR64"/>
      <c r="AS64"/>
      <c r="AT64"/>
      <c r="AU64"/>
      <c r="AV64"/>
      <c r="AW64"/>
      <c r="BW64"/>
      <c r="BX64"/>
      <c r="BY64"/>
      <c r="BZ64"/>
      <c r="CA64"/>
      <c r="CF64"/>
    </row>
    <row r="65" spans="2:84" ht="14.25" customHeight="1" x14ac:dyDescent="0.15">
      <c r="B65" s="43"/>
      <c r="C65" s="125"/>
      <c r="D65" s="734"/>
      <c r="E65" s="595"/>
      <c r="F65" s="593"/>
      <c r="G65" s="729"/>
      <c r="H65" s="510"/>
      <c r="I65" s="565" t="str">
        <f>点検表!O275</f>
        <v>初期照度補正制御</v>
      </c>
      <c r="J65" s="567"/>
      <c r="K65" s="567"/>
      <c r="L65" s="567"/>
      <c r="M65" s="568"/>
      <c r="N65" s="579"/>
      <c r="O65" s="173"/>
      <c r="R65" s="491" t="str">
        <f>点検表!X275</f>
        <v>-</v>
      </c>
      <c r="S65" s="462" t="str">
        <f>点検表!Y275</f>
        <v>照明</v>
      </c>
      <c r="T65" s="292">
        <f>点検表!Z275</f>
        <v>0</v>
      </c>
      <c r="U65" s="462">
        <f>点検表!AA275</f>
        <v>0.105</v>
      </c>
      <c r="V65" s="1">
        <f>点検表!AB275</f>
        <v>1</v>
      </c>
      <c r="W65" s="490">
        <f>点検表!AC275</f>
        <v>0</v>
      </c>
      <c r="X65" s="265" t="str">
        <f>点検表!AD275</f>
        <v>-</v>
      </c>
      <c r="Y65" s="265">
        <f>点検表!AE275</f>
        <v>0</v>
      </c>
      <c r="Z65" s="520">
        <f>点検表!AF275</f>
        <v>0</v>
      </c>
      <c r="AA65"/>
      <c r="AB65"/>
      <c r="AC65"/>
      <c r="AD65"/>
      <c r="AE65"/>
      <c r="AF65"/>
      <c r="AG65"/>
      <c r="AH65"/>
      <c r="AI65"/>
      <c r="AJ65"/>
      <c r="AK65"/>
      <c r="AL65"/>
      <c r="AM65"/>
      <c r="AN65"/>
      <c r="AO65"/>
      <c r="AP65"/>
      <c r="AQ65"/>
      <c r="AR65"/>
      <c r="AS65"/>
      <c r="AT65"/>
      <c r="AU65"/>
      <c r="AV65"/>
      <c r="AW65"/>
      <c r="BW65"/>
      <c r="BX65"/>
      <c r="BY65"/>
      <c r="BZ65"/>
      <c r="CA65"/>
      <c r="CF65"/>
    </row>
    <row r="66" spans="2:84" ht="14.25" customHeight="1" x14ac:dyDescent="0.15">
      <c r="B66" s="43"/>
      <c r="C66" s="125"/>
      <c r="D66" s="734"/>
      <c r="E66" s="159"/>
      <c r="F66" s="589"/>
      <c r="G66" s="739"/>
      <c r="H66" s="508"/>
      <c r="I66" s="565" t="str">
        <f>点検表!O276</f>
        <v>昼光利用制御</v>
      </c>
      <c r="J66" s="567"/>
      <c r="K66" s="567"/>
      <c r="L66" s="567"/>
      <c r="M66" s="568"/>
      <c r="N66" s="576"/>
      <c r="O66" s="173"/>
      <c r="R66" s="491" t="str">
        <f>点検表!X276</f>
        <v>-</v>
      </c>
      <c r="S66" s="462" t="str">
        <f>点検表!Y276</f>
        <v>照明</v>
      </c>
      <c r="T66" s="292">
        <f>点検表!Z276</f>
        <v>0</v>
      </c>
      <c r="U66" s="462">
        <f>点検表!AA276</f>
        <v>7.0000000000000007E-2</v>
      </c>
      <c r="V66" s="1">
        <f>点検表!AB276</f>
        <v>1</v>
      </c>
      <c r="W66" s="490">
        <f>点検表!AC276</f>
        <v>0</v>
      </c>
      <c r="X66" s="265" t="str">
        <f>点検表!AD276</f>
        <v>-</v>
      </c>
      <c r="Y66" s="265">
        <f>点検表!AE276</f>
        <v>0</v>
      </c>
      <c r="Z66" s="520">
        <f>点検表!AF276</f>
        <v>0</v>
      </c>
      <c r="AA66"/>
      <c r="AB66"/>
      <c r="AC66"/>
      <c r="AD66"/>
      <c r="AE66"/>
      <c r="AF66"/>
      <c r="AG66"/>
      <c r="AH66"/>
      <c r="AI66"/>
      <c r="AJ66"/>
      <c r="AK66"/>
      <c r="AL66"/>
      <c r="AM66"/>
      <c r="AN66"/>
      <c r="AO66"/>
      <c r="AP66"/>
      <c r="AQ66"/>
      <c r="AR66"/>
      <c r="AS66"/>
      <c r="AT66"/>
      <c r="AU66"/>
      <c r="AV66"/>
      <c r="AW66"/>
      <c r="BW66"/>
      <c r="BX66"/>
      <c r="BY66"/>
      <c r="BZ66"/>
      <c r="CA66"/>
      <c r="CF66"/>
    </row>
    <row r="67" spans="2:84" ht="14.25" customHeight="1" x14ac:dyDescent="0.15">
      <c r="B67" s="43"/>
      <c r="C67" s="125"/>
      <c r="D67" s="734"/>
      <c r="E67" s="581">
        <f>点検表!C279</f>
        <v>48</v>
      </c>
      <c r="F67" s="585" t="str">
        <f>点検表!D279</f>
        <v>Ⅱ</v>
      </c>
      <c r="G67" s="584" t="str">
        <f>点検表!E279</f>
        <v>3c.2</v>
      </c>
      <c r="H67" s="565" t="str">
        <f>点検表!F279</f>
        <v>高輝度型誘導灯・蓄光型誘導灯の導入</v>
      </c>
      <c r="I67" s="566"/>
      <c r="J67" s="567"/>
      <c r="K67" s="567"/>
      <c r="L67" s="567"/>
      <c r="M67" s="568"/>
      <c r="N67" s="444" t="str">
        <f>点検表!T279</f>
        <v>-</v>
      </c>
      <c r="O67" s="173"/>
      <c r="R67" s="1">
        <f>点検表!X279</f>
        <v>0</v>
      </c>
      <c r="S67" s="462" t="str">
        <f>点検表!Y279</f>
        <v>照明</v>
      </c>
      <c r="T67" s="292">
        <f>点検表!Z279</f>
        <v>0</v>
      </c>
      <c r="U67" s="462">
        <f>点検表!AA279</f>
        <v>1.7999999999999999E-2</v>
      </c>
      <c r="V67" s="1">
        <f>点検表!AB279</f>
        <v>1</v>
      </c>
      <c r="W67" s="488">
        <f>点検表!AC279</f>
        <v>1</v>
      </c>
      <c r="X67" s="265">
        <f>点検表!AD279</f>
        <v>0</v>
      </c>
      <c r="Y67" s="265">
        <f>点検表!AE279</f>
        <v>0</v>
      </c>
      <c r="Z67" s="492">
        <f>点検表!AF279</f>
        <v>0</v>
      </c>
      <c r="AA67"/>
      <c r="AB67"/>
      <c r="AC67"/>
      <c r="AD67"/>
      <c r="AE67"/>
      <c r="AF67"/>
      <c r="AG67"/>
      <c r="AH67"/>
      <c r="AI67"/>
      <c r="AJ67"/>
      <c r="AK67"/>
      <c r="AL67"/>
      <c r="AM67"/>
      <c r="AN67"/>
      <c r="AO67"/>
      <c r="AP67"/>
      <c r="AQ67"/>
      <c r="AR67"/>
      <c r="AS67"/>
      <c r="AT67"/>
      <c r="AU67"/>
      <c r="AV67"/>
      <c r="AW67"/>
      <c r="BW67"/>
      <c r="BX67"/>
      <c r="BY67"/>
      <c r="BZ67"/>
      <c r="CA67"/>
      <c r="CF67"/>
    </row>
    <row r="68" spans="2:84" ht="14.25" customHeight="1" x14ac:dyDescent="0.15">
      <c r="B68" s="43"/>
      <c r="C68" s="125"/>
      <c r="D68" s="734"/>
      <c r="E68" s="581">
        <f>点検表!C280</f>
        <v>49</v>
      </c>
      <c r="F68" s="585" t="str">
        <f>点検表!D280</f>
        <v>Ⅱ</v>
      </c>
      <c r="G68" s="584" t="str">
        <f>点検表!E280</f>
        <v>3c.5</v>
      </c>
      <c r="H68" s="565" t="str">
        <f>点検表!F280</f>
        <v>高効率変圧器の導入</v>
      </c>
      <c r="I68" s="566"/>
      <c r="J68" s="567"/>
      <c r="K68" s="567"/>
      <c r="L68" s="567"/>
      <c r="M68" s="568"/>
      <c r="N68" s="444" t="str">
        <f>点検表!T280</f>
        <v>-</v>
      </c>
      <c r="O68" s="173"/>
      <c r="R68" s="501">
        <f>点検表!X282</f>
        <v>0</v>
      </c>
      <c r="S68" s="462" t="str">
        <f>点検表!Y282</f>
        <v>その他</v>
      </c>
      <c r="T68" s="292">
        <f>点検表!Z282</f>
        <v>0</v>
      </c>
      <c r="U68" s="462">
        <f>点検表!AA282</f>
        <v>8.5000000000000006E-2</v>
      </c>
      <c r="V68" s="1">
        <f>点検表!AB282</f>
        <v>1</v>
      </c>
      <c r="W68" s="488">
        <f>点検表!AC282</f>
        <v>1</v>
      </c>
      <c r="X68" s="265">
        <f>点検表!AD282</f>
        <v>0</v>
      </c>
      <c r="Y68" s="265">
        <f>点検表!AE282</f>
        <v>0</v>
      </c>
      <c r="Z68" s="492">
        <f>点検表!AF282</f>
        <v>0</v>
      </c>
      <c r="AA68"/>
      <c r="AB68"/>
      <c r="AC68"/>
      <c r="AD68"/>
      <c r="AE68"/>
      <c r="AF68"/>
      <c r="AG68"/>
      <c r="AH68"/>
      <c r="AI68"/>
      <c r="AJ68"/>
      <c r="AK68"/>
      <c r="AL68"/>
      <c r="AM68"/>
      <c r="AN68"/>
      <c r="AO68"/>
      <c r="AP68"/>
      <c r="AQ68"/>
      <c r="AR68"/>
      <c r="AS68"/>
      <c r="AT68"/>
      <c r="AU68"/>
      <c r="AV68"/>
      <c r="AW68"/>
      <c r="BW68"/>
      <c r="BX68"/>
      <c r="BY68"/>
      <c r="BZ68"/>
      <c r="CA68"/>
      <c r="CF68"/>
    </row>
    <row r="69" spans="2:84" ht="14.25" customHeight="1" x14ac:dyDescent="0.15">
      <c r="B69" s="43"/>
      <c r="C69" s="125"/>
      <c r="D69" s="734"/>
      <c r="E69" s="581">
        <f>点検表!C285</f>
        <v>50</v>
      </c>
      <c r="F69" s="585" t="str">
        <f>点検表!D285</f>
        <v>Ⅱ</v>
      </c>
      <c r="G69" s="564" t="str">
        <f>点検表!E285</f>
        <v>3c.9</v>
      </c>
      <c r="H69" s="565" t="str">
        <f>点検表!F285</f>
        <v>照明の人感センサーによる在室検知制御の導入</v>
      </c>
      <c r="I69" s="566"/>
      <c r="J69" s="567"/>
      <c r="K69" s="567"/>
      <c r="L69" s="567"/>
      <c r="M69" s="568"/>
      <c r="N69" s="444" t="str">
        <f>点検表!T285</f>
        <v>-</v>
      </c>
      <c r="O69" s="173"/>
      <c r="R69" s="1">
        <f>点検表!X286</f>
        <v>0</v>
      </c>
      <c r="S69" s="462" t="str">
        <f>点検表!Y286</f>
        <v>照明</v>
      </c>
      <c r="T69" s="292">
        <f>点検表!Z286</f>
        <v>0</v>
      </c>
      <c r="U69" s="462">
        <f>点検表!AA286</f>
        <v>0.15</v>
      </c>
      <c r="V69" s="1">
        <f>点検表!AB286</f>
        <v>1</v>
      </c>
      <c r="W69" s="488">
        <f>点検表!AC286</f>
        <v>1</v>
      </c>
      <c r="X69" s="265">
        <f>点検表!AD286</f>
        <v>0</v>
      </c>
      <c r="Y69" s="265">
        <f>点検表!AE286</f>
        <v>0</v>
      </c>
      <c r="Z69" s="492">
        <f>点検表!AF286</f>
        <v>0</v>
      </c>
      <c r="AA69"/>
      <c r="AB69"/>
      <c r="AC69"/>
      <c r="AD69"/>
      <c r="AE69"/>
      <c r="AF69"/>
      <c r="AG69"/>
      <c r="AH69"/>
      <c r="AI69"/>
      <c r="AJ69"/>
      <c r="AK69"/>
      <c r="AL69"/>
      <c r="AM69"/>
      <c r="AN69"/>
      <c r="AO69"/>
      <c r="AP69"/>
      <c r="AQ69"/>
      <c r="AR69"/>
      <c r="AS69"/>
      <c r="AT69"/>
      <c r="AU69"/>
      <c r="AV69"/>
      <c r="AW69"/>
      <c r="BW69"/>
      <c r="BX69"/>
      <c r="BY69"/>
      <c r="BZ69"/>
      <c r="CA69"/>
      <c r="CF69"/>
    </row>
    <row r="70" spans="2:84" ht="14.25" customHeight="1" x14ac:dyDescent="0.15">
      <c r="B70" s="43"/>
      <c r="C70" s="125"/>
      <c r="D70" s="734"/>
      <c r="E70" s="581">
        <f>点検表!C291</f>
        <v>51</v>
      </c>
      <c r="F70" s="585" t="str">
        <f>点検表!D291</f>
        <v>Ⅱ</v>
      </c>
      <c r="G70" s="584" t="str">
        <f>点検表!E291</f>
        <v>3c.10</v>
      </c>
      <c r="H70" s="565" t="str">
        <f>点検表!F291</f>
        <v>照明のタイムスケジュール制御の導入</v>
      </c>
      <c r="I70" s="567"/>
      <c r="J70" s="567"/>
      <c r="K70" s="567"/>
      <c r="L70" s="567"/>
      <c r="M70" s="568"/>
      <c r="N70" s="444" t="str">
        <f>点検表!T291</f>
        <v>-</v>
      </c>
      <c r="O70" s="173"/>
      <c r="R70" s="1" t="str">
        <f>点検表!X291</f>
        <v>-</v>
      </c>
      <c r="S70" s="462" t="str">
        <f>点検表!Y291</f>
        <v>照明</v>
      </c>
      <c r="T70" s="292">
        <f>点検表!Z291</f>
        <v>0</v>
      </c>
      <c r="U70" s="462">
        <f>点検表!AA291</f>
        <v>1.7999999999999999E-2</v>
      </c>
      <c r="V70" s="1">
        <f>点検表!AB291</f>
        <v>1</v>
      </c>
      <c r="W70" s="488">
        <f>点検表!AC291</f>
        <v>1</v>
      </c>
      <c r="X70" s="265" t="str">
        <f>点検表!AD291</f>
        <v>-</v>
      </c>
      <c r="Y70" s="265">
        <f>点検表!AE291</f>
        <v>0</v>
      </c>
      <c r="Z70" s="492">
        <f>点検表!AF291</f>
        <v>0</v>
      </c>
      <c r="AA70"/>
      <c r="AB70"/>
      <c r="AC70"/>
      <c r="AD70"/>
      <c r="AE70"/>
      <c r="AF70"/>
      <c r="AG70"/>
      <c r="AH70"/>
      <c r="AI70"/>
      <c r="AJ70"/>
      <c r="AK70"/>
      <c r="AL70"/>
      <c r="AM70"/>
      <c r="AN70"/>
      <c r="AO70"/>
      <c r="AP70"/>
      <c r="AQ70"/>
      <c r="AR70"/>
      <c r="AS70"/>
      <c r="AT70"/>
      <c r="AU70"/>
      <c r="AV70"/>
      <c r="AW70"/>
      <c r="BW70"/>
      <c r="BX70"/>
      <c r="BY70"/>
      <c r="BZ70"/>
      <c r="CA70"/>
      <c r="CF70"/>
    </row>
    <row r="71" spans="2:84" ht="14.25" customHeight="1" x14ac:dyDescent="0.15">
      <c r="B71" s="43"/>
      <c r="C71" s="125"/>
      <c r="D71" s="735"/>
      <c r="E71" s="581">
        <f>点検表!C292</f>
        <v>52</v>
      </c>
      <c r="F71" s="585" t="str">
        <f>点検表!D292</f>
        <v>Ⅱ</v>
      </c>
      <c r="G71" s="584" t="str">
        <f>点検表!E292</f>
        <v>3c.11</v>
      </c>
      <c r="H71" s="565" t="str">
        <f>点検表!F292</f>
        <v>照明のセキュリティー連動制御の導入</v>
      </c>
      <c r="I71" s="566"/>
      <c r="J71" s="567"/>
      <c r="K71" s="567"/>
      <c r="L71" s="567"/>
      <c r="M71" s="568"/>
      <c r="N71" s="444" t="str">
        <f>点検表!T292</f>
        <v>-</v>
      </c>
      <c r="O71" s="173"/>
      <c r="R71" s="1" t="str">
        <f>点検表!X292</f>
        <v>-</v>
      </c>
      <c r="S71" s="462" t="str">
        <f>点検表!Y292</f>
        <v>照明</v>
      </c>
      <c r="T71" s="292">
        <f>点検表!Z292</f>
        <v>0</v>
      </c>
      <c r="U71" s="462">
        <f>点検表!AA292</f>
        <v>1.7999999999999999E-2</v>
      </c>
      <c r="V71" s="1">
        <f>点検表!AB292</f>
        <v>1</v>
      </c>
      <c r="W71" s="488">
        <f>点検表!AC292</f>
        <v>1</v>
      </c>
      <c r="X71" s="265" t="str">
        <f>点検表!AD292</f>
        <v>-</v>
      </c>
      <c r="Y71" s="265">
        <f>点検表!AE292</f>
        <v>0</v>
      </c>
      <c r="Z71" s="492">
        <f>点検表!AF292</f>
        <v>0</v>
      </c>
      <c r="AA71"/>
      <c r="AB71"/>
      <c r="AC71"/>
      <c r="AD71"/>
      <c r="AE71"/>
      <c r="AF71"/>
      <c r="AG71"/>
      <c r="AH71"/>
      <c r="AI71"/>
      <c r="AJ71"/>
      <c r="AK71"/>
      <c r="AL71"/>
      <c r="AM71"/>
      <c r="AN71"/>
      <c r="AO71"/>
      <c r="AP71"/>
      <c r="AQ71"/>
      <c r="AR71"/>
      <c r="AS71"/>
      <c r="AT71"/>
      <c r="AU71"/>
      <c r="AV71"/>
      <c r="AW71"/>
      <c r="BW71"/>
      <c r="BX71"/>
      <c r="BY71"/>
      <c r="BZ71"/>
      <c r="CA71"/>
      <c r="CF71"/>
    </row>
    <row r="72" spans="2:84" ht="14.25" customHeight="1" x14ac:dyDescent="0.15">
      <c r="B72" s="43"/>
      <c r="C72" s="125"/>
      <c r="D72" s="733" t="s">
        <v>971</v>
      </c>
      <c r="E72" s="583">
        <f>点検表!C293</f>
        <v>53</v>
      </c>
      <c r="F72" s="563" t="str">
        <f>点検表!D293</f>
        <v>Ⅲ</v>
      </c>
      <c r="G72" s="564" t="str">
        <f>点検表!E293</f>
        <v>1c.1</v>
      </c>
      <c r="H72" s="565" t="str">
        <f>点検表!F293</f>
        <v>居室以外の照度条件の緩和</v>
      </c>
      <c r="I72" s="566"/>
      <c r="J72" s="567"/>
      <c r="K72" s="567"/>
      <c r="L72" s="567"/>
      <c r="M72" s="568"/>
      <c r="N72" s="444" t="str">
        <f>点検表!T293</f>
        <v>-</v>
      </c>
      <c r="O72" s="173"/>
      <c r="R72" s="464" t="str">
        <f>点検表!X294</f>
        <v>-</v>
      </c>
      <c r="S72" s="462" t="str">
        <f>点検表!Y294</f>
        <v>照明</v>
      </c>
      <c r="T72" s="292">
        <f>点検表!Z294</f>
        <v>0</v>
      </c>
      <c r="U72" s="462">
        <f>点検表!AA294</f>
        <v>1.7999999999999999E-2</v>
      </c>
      <c r="V72" s="1">
        <f>点検表!AB294</f>
        <v>1</v>
      </c>
      <c r="W72" s="488">
        <f>点検表!AC294</f>
        <v>1</v>
      </c>
      <c r="X72" s="265" t="str">
        <f>点検表!AD294</f>
        <v>-</v>
      </c>
      <c r="Y72" s="265">
        <f>点検表!AE294</f>
        <v>0</v>
      </c>
      <c r="Z72" s="492">
        <f>点検表!AF294</f>
        <v>0</v>
      </c>
      <c r="AA72"/>
      <c r="AB72"/>
      <c r="AC72"/>
      <c r="AD72"/>
      <c r="AE72"/>
      <c r="AF72"/>
      <c r="AG72"/>
      <c r="AH72"/>
      <c r="AI72"/>
      <c r="AJ72"/>
      <c r="AK72"/>
      <c r="AL72"/>
      <c r="AM72"/>
      <c r="AN72"/>
      <c r="AO72"/>
      <c r="AP72"/>
      <c r="AQ72"/>
      <c r="AR72"/>
      <c r="AS72"/>
      <c r="AT72"/>
      <c r="AU72"/>
      <c r="AV72"/>
      <c r="AW72"/>
      <c r="BW72"/>
      <c r="BX72"/>
      <c r="BY72"/>
      <c r="BZ72"/>
      <c r="CA72"/>
      <c r="CF72"/>
    </row>
    <row r="73" spans="2:84" ht="14.25" customHeight="1" x14ac:dyDescent="0.15">
      <c r="B73" s="43"/>
      <c r="C73" s="131"/>
      <c r="D73" s="734"/>
      <c r="E73" s="581">
        <f>点検表!C296</f>
        <v>54</v>
      </c>
      <c r="F73" s="563" t="str">
        <f>点検表!D296</f>
        <v>Ⅲ</v>
      </c>
      <c r="G73" s="584" t="str">
        <f>点検表!E296</f>
        <v>1c.5</v>
      </c>
      <c r="H73" s="565" t="str">
        <f>点検表!F296</f>
        <v>居室の昼休み及び時間外の消灯及び間引点灯</v>
      </c>
      <c r="I73" s="566"/>
      <c r="J73" s="567"/>
      <c r="K73" s="567"/>
      <c r="L73" s="567"/>
      <c r="M73" s="568"/>
      <c r="N73" s="444" t="str">
        <f>点検表!T296</f>
        <v>-</v>
      </c>
      <c r="O73" s="173"/>
      <c r="R73" s="464" t="str">
        <f>点検表!X297</f>
        <v>-</v>
      </c>
      <c r="S73" s="462" t="str">
        <f>点検表!Y297</f>
        <v>照明</v>
      </c>
      <c r="T73" s="292">
        <f>点検表!Z297</f>
        <v>0</v>
      </c>
      <c r="U73" s="462">
        <f>点検表!AA297</f>
        <v>1.7999999999999999E-2</v>
      </c>
      <c r="V73" s="1">
        <f>点検表!AB297</f>
        <v>1</v>
      </c>
      <c r="W73" s="488">
        <f>点検表!AC297</f>
        <v>1</v>
      </c>
      <c r="X73" s="265" t="str">
        <f>点検表!AD297</f>
        <v>-</v>
      </c>
      <c r="Y73" s="265">
        <f>点検表!AE297</f>
        <v>0</v>
      </c>
      <c r="Z73" s="492">
        <f>点検表!AF297</f>
        <v>0</v>
      </c>
      <c r="AA73"/>
      <c r="AB73"/>
      <c r="AC73"/>
      <c r="AD73"/>
      <c r="AE73"/>
      <c r="AF73"/>
      <c r="AG73"/>
      <c r="AH73"/>
      <c r="AI73"/>
      <c r="AJ73"/>
      <c r="AK73"/>
      <c r="AL73"/>
      <c r="AM73"/>
      <c r="AN73"/>
      <c r="AO73"/>
      <c r="AP73"/>
      <c r="AQ73"/>
      <c r="AR73"/>
      <c r="AS73"/>
      <c r="AT73"/>
      <c r="AU73"/>
      <c r="AV73"/>
      <c r="AW73"/>
      <c r="BW73"/>
      <c r="BX73"/>
      <c r="BY73"/>
      <c r="BZ73"/>
      <c r="CA73"/>
      <c r="CF73"/>
    </row>
    <row r="74" spans="2:84" ht="14.25" customHeight="1" x14ac:dyDescent="0.15">
      <c r="B74" s="43"/>
      <c r="C74" s="596" t="s">
        <v>973</v>
      </c>
      <c r="D74" s="733" t="s">
        <v>970</v>
      </c>
      <c r="E74" s="581">
        <f>点検表!C301</f>
        <v>55</v>
      </c>
      <c r="F74" s="597" t="str">
        <f>点検表!D301</f>
        <v>Ⅱ</v>
      </c>
      <c r="G74" s="584" t="str">
        <f>点検表!E301</f>
        <v>3d.1</v>
      </c>
      <c r="H74" s="565" t="str">
        <f>点検表!F301</f>
        <v>高効率給水ポンプの導入</v>
      </c>
      <c r="I74" s="566"/>
      <c r="J74" s="567"/>
      <c r="K74" s="567"/>
      <c r="L74" s="567"/>
      <c r="M74" s="568"/>
      <c r="N74" s="444" t="str">
        <f>点検表!T301</f>
        <v>-</v>
      </c>
      <c r="O74" s="173"/>
      <c r="R74" s="1">
        <f>点検表!X302</f>
        <v>0</v>
      </c>
      <c r="S74" s="462" t="str">
        <f>点検表!Y302</f>
        <v>給排水</v>
      </c>
      <c r="T74" s="292">
        <f>点検表!Z302</f>
        <v>0</v>
      </c>
      <c r="U74" s="462">
        <f>点検表!AA302</f>
        <v>0.1</v>
      </c>
      <c r="V74" s="1">
        <f>点検表!AB302</f>
        <v>1</v>
      </c>
      <c r="W74" s="488">
        <f>点検表!AC302</f>
        <v>1</v>
      </c>
      <c r="X74" s="265">
        <f>点検表!AD302</f>
        <v>0</v>
      </c>
      <c r="Y74" s="265">
        <f>点検表!AE302</f>
        <v>0</v>
      </c>
      <c r="Z74" s="492">
        <f>点検表!AF302</f>
        <v>0</v>
      </c>
      <c r="AA74"/>
      <c r="AB74"/>
      <c r="AC74"/>
      <c r="AD74"/>
      <c r="AE74"/>
      <c r="AF74"/>
      <c r="AG74"/>
      <c r="AH74"/>
      <c r="AI74"/>
      <c r="AJ74"/>
      <c r="AK74"/>
      <c r="AL74"/>
      <c r="AM74"/>
      <c r="AN74"/>
      <c r="AO74"/>
      <c r="AP74"/>
      <c r="AQ74"/>
      <c r="AR74"/>
      <c r="AS74"/>
      <c r="AT74"/>
      <c r="AU74"/>
      <c r="AV74"/>
      <c r="AW74"/>
      <c r="BW74"/>
      <c r="BX74"/>
      <c r="BY74"/>
      <c r="BZ74"/>
      <c r="CA74"/>
      <c r="CF74"/>
    </row>
    <row r="75" spans="2:84" ht="14.25" customHeight="1" x14ac:dyDescent="0.15">
      <c r="B75" s="43"/>
      <c r="C75" s="598"/>
      <c r="D75" s="734"/>
      <c r="E75" s="581">
        <f>点検表!C306</f>
        <v>56</v>
      </c>
      <c r="F75" s="597" t="str">
        <f>点検表!D306</f>
        <v>Ⅱ</v>
      </c>
      <c r="G75" s="584" t="str">
        <f>点検表!E306</f>
        <v>3d.2</v>
      </c>
      <c r="H75" s="565" t="str">
        <f>点検表!F306</f>
        <v>大便器の節水器具の導入</v>
      </c>
      <c r="I75" s="566"/>
      <c r="J75" s="567"/>
      <c r="K75" s="567"/>
      <c r="L75" s="567"/>
      <c r="M75" s="568"/>
      <c r="N75" s="444" t="str">
        <f>点検表!T306</f>
        <v>-</v>
      </c>
      <c r="O75" s="173"/>
      <c r="R75" s="4" t="str">
        <f>点検表!X306</f>
        <v>-</v>
      </c>
      <c r="S75" s="462" t="str">
        <f>点検表!Y306</f>
        <v>給排水</v>
      </c>
      <c r="T75" s="292">
        <f>点検表!Z306</f>
        <v>0</v>
      </c>
      <c r="U75" s="462">
        <f>点検表!AA306</f>
        <v>0.22</v>
      </c>
      <c r="V75" s="1">
        <f>点検表!AB306</f>
        <v>1</v>
      </c>
      <c r="W75" s="488">
        <f>点検表!AC306</f>
        <v>1</v>
      </c>
      <c r="X75" s="265" t="str">
        <f>点検表!AD306</f>
        <v>-</v>
      </c>
      <c r="Y75" s="265">
        <f>点検表!AE306</f>
        <v>0</v>
      </c>
      <c r="Z75" s="492">
        <f>点検表!AF306</f>
        <v>0</v>
      </c>
      <c r="AA75"/>
      <c r="AB75"/>
      <c r="AC75"/>
      <c r="AD75"/>
      <c r="AE75"/>
      <c r="AF75"/>
      <c r="AG75"/>
      <c r="AH75"/>
      <c r="AI75"/>
      <c r="AJ75"/>
      <c r="AK75"/>
      <c r="AL75"/>
      <c r="AM75"/>
      <c r="AN75"/>
      <c r="AO75"/>
      <c r="AP75"/>
      <c r="AQ75"/>
      <c r="AR75"/>
      <c r="AS75"/>
      <c r="AT75"/>
      <c r="AU75"/>
      <c r="AV75"/>
      <c r="AW75"/>
      <c r="BW75"/>
      <c r="BX75"/>
      <c r="BY75"/>
      <c r="BZ75"/>
      <c r="CA75"/>
      <c r="CF75"/>
    </row>
    <row r="76" spans="2:84" ht="14.25" customHeight="1" x14ac:dyDescent="0.15">
      <c r="B76" s="43"/>
      <c r="C76" s="125"/>
      <c r="D76" s="734"/>
      <c r="E76" s="581">
        <f>点検表!C307</f>
        <v>57</v>
      </c>
      <c r="F76" s="597" t="str">
        <f>点検表!D307</f>
        <v>Ⅱ</v>
      </c>
      <c r="G76" s="584" t="str">
        <f>点検表!E307</f>
        <v>3d.9</v>
      </c>
      <c r="H76" s="565" t="str">
        <f>点検表!F307</f>
        <v>自然冷媒ヒートポンプ給湯器の導入</v>
      </c>
      <c r="I76" s="566"/>
      <c r="J76" s="567"/>
      <c r="K76" s="567"/>
      <c r="L76" s="567"/>
      <c r="M76" s="568"/>
      <c r="N76" s="444" t="str">
        <f>点検表!T307</f>
        <v>-</v>
      </c>
      <c r="O76" s="173"/>
      <c r="R76" s="4" t="str">
        <f>点検表!X307</f>
        <v>-</v>
      </c>
      <c r="S76" s="462" t="str">
        <f>点検表!Y307</f>
        <v>給湯</v>
      </c>
      <c r="T76" s="292">
        <f>点検表!Z307</f>
        <v>0</v>
      </c>
      <c r="U76" s="462">
        <f>点検表!AA307</f>
        <v>0.01</v>
      </c>
      <c r="V76" s="1">
        <f>点検表!AB307</f>
        <v>1</v>
      </c>
      <c r="W76" s="488">
        <f>点検表!AC307</f>
        <v>1</v>
      </c>
      <c r="X76" s="265" t="str">
        <f>点検表!AD307</f>
        <v>-</v>
      </c>
      <c r="Y76" s="265">
        <f>点検表!AE307</f>
        <v>0</v>
      </c>
      <c r="Z76" s="492">
        <f>点検表!AF307</f>
        <v>0</v>
      </c>
      <c r="AA76"/>
      <c r="AB76"/>
      <c r="AC76"/>
      <c r="AD76"/>
      <c r="AE76"/>
      <c r="AF76"/>
      <c r="AG76"/>
      <c r="AH76"/>
      <c r="AI76"/>
      <c r="AJ76"/>
      <c r="AK76"/>
      <c r="AL76"/>
      <c r="AM76"/>
      <c r="AN76"/>
      <c r="AO76"/>
      <c r="AP76"/>
      <c r="AQ76"/>
      <c r="AR76"/>
      <c r="AS76"/>
      <c r="AT76"/>
      <c r="AU76"/>
      <c r="AV76"/>
      <c r="AW76"/>
      <c r="BW76"/>
      <c r="BX76"/>
      <c r="BY76"/>
      <c r="BZ76"/>
      <c r="CA76"/>
      <c r="CF76"/>
    </row>
    <row r="77" spans="2:84" ht="14.25" customHeight="1" x14ac:dyDescent="0.15">
      <c r="B77" s="43"/>
      <c r="C77" s="125"/>
      <c r="D77" s="735"/>
      <c r="E77" s="581">
        <f>点検表!C308</f>
        <v>58</v>
      </c>
      <c r="F77" s="597" t="str">
        <f>点検表!D308</f>
        <v>Ⅱ</v>
      </c>
      <c r="G77" s="584" t="str">
        <f>点検表!E308</f>
        <v>3d.10</v>
      </c>
      <c r="H77" s="565" t="str">
        <f>点検表!F308</f>
        <v>潜熱回収給湯器の導入</v>
      </c>
      <c r="I77" s="566"/>
      <c r="J77" s="567"/>
      <c r="K77" s="567"/>
      <c r="L77" s="567"/>
      <c r="M77" s="568"/>
      <c r="N77" s="444" t="str">
        <f>点検表!T308</f>
        <v>-</v>
      </c>
      <c r="O77" s="173"/>
      <c r="R77" s="4" t="str">
        <f>点検表!X308</f>
        <v>-</v>
      </c>
      <c r="S77" s="462" t="str">
        <f>点検表!Y308</f>
        <v>給湯</v>
      </c>
      <c r="T77" s="292">
        <f>点検表!Z308</f>
        <v>0</v>
      </c>
      <c r="U77" s="462">
        <f>点検表!AA308</f>
        <v>0.29199999999999998</v>
      </c>
      <c r="V77" s="1">
        <f>点検表!AB308</f>
        <v>1</v>
      </c>
      <c r="W77" s="488">
        <f>点検表!AC308</f>
        <v>1</v>
      </c>
      <c r="X77" s="265" t="str">
        <f>点検表!AD308</f>
        <v>-</v>
      </c>
      <c r="Y77" s="265">
        <f>点検表!AE308</f>
        <v>0</v>
      </c>
      <c r="Z77" s="492">
        <f>点検表!AF308</f>
        <v>0</v>
      </c>
      <c r="AA77"/>
      <c r="AB77"/>
      <c r="AC77"/>
      <c r="AD77"/>
      <c r="AE77"/>
      <c r="AF77"/>
      <c r="AG77"/>
      <c r="AH77"/>
      <c r="AI77"/>
      <c r="AJ77"/>
      <c r="AK77"/>
      <c r="AL77"/>
      <c r="AM77"/>
      <c r="AN77"/>
      <c r="AO77"/>
      <c r="AP77"/>
      <c r="AQ77"/>
      <c r="AR77"/>
      <c r="AS77"/>
      <c r="AT77"/>
      <c r="AU77"/>
      <c r="AV77"/>
      <c r="AW77"/>
      <c r="BW77"/>
      <c r="BX77"/>
      <c r="BY77"/>
      <c r="BZ77"/>
      <c r="CA77"/>
      <c r="CF77"/>
    </row>
    <row r="78" spans="2:84" ht="14.25" customHeight="1" x14ac:dyDescent="0.15">
      <c r="B78" s="43"/>
      <c r="C78" s="125"/>
      <c r="D78" s="733" t="s">
        <v>971</v>
      </c>
      <c r="E78" s="583">
        <f>点検表!C309</f>
        <v>59</v>
      </c>
      <c r="F78" s="563" t="str">
        <f>点検表!D309</f>
        <v>Ⅲ</v>
      </c>
      <c r="G78" s="584" t="str">
        <f>点検表!E309</f>
        <v>1d.4</v>
      </c>
      <c r="H78" s="565" t="str">
        <f>点検表!F309</f>
        <v>洗浄便座暖房の夏季停止</v>
      </c>
      <c r="I78" s="566"/>
      <c r="J78" s="567"/>
      <c r="K78" s="567"/>
      <c r="L78" s="567"/>
      <c r="M78" s="568"/>
      <c r="N78" s="444" t="str">
        <f>点検表!T309</f>
        <v>-</v>
      </c>
      <c r="O78" s="173"/>
      <c r="R78" s="500" t="str">
        <f>点検表!X309</f>
        <v>-</v>
      </c>
      <c r="S78" s="462" t="str">
        <f>点検表!Y309</f>
        <v>給排水</v>
      </c>
      <c r="T78" s="292">
        <f>点検表!Z309</f>
        <v>0</v>
      </c>
      <c r="U78" s="462">
        <f>点検表!AA309</f>
        <v>0.2</v>
      </c>
      <c r="V78" s="1">
        <f>点検表!AB309</f>
        <v>1</v>
      </c>
      <c r="W78" s="488">
        <f>点検表!AC309</f>
        <v>1</v>
      </c>
      <c r="X78" s="265" t="str">
        <f>点検表!AD309</f>
        <v>-</v>
      </c>
      <c r="Y78" s="265">
        <f>点検表!AE309</f>
        <v>0</v>
      </c>
      <c r="Z78" s="492">
        <f>点検表!AF309</f>
        <v>0</v>
      </c>
      <c r="AA78"/>
      <c r="AB78"/>
      <c r="AC78"/>
      <c r="AD78"/>
      <c r="AE78"/>
      <c r="AF78"/>
      <c r="AG78"/>
      <c r="AH78"/>
      <c r="AI78"/>
      <c r="AJ78"/>
      <c r="AK78"/>
      <c r="AL78"/>
      <c r="AM78"/>
      <c r="AN78"/>
      <c r="AO78"/>
      <c r="AP78"/>
      <c r="AQ78"/>
      <c r="AR78"/>
      <c r="AS78"/>
      <c r="AT78"/>
      <c r="AU78"/>
      <c r="AV78"/>
      <c r="AW78"/>
      <c r="BW78"/>
      <c r="BX78"/>
      <c r="BY78"/>
      <c r="BZ78"/>
      <c r="CA78"/>
      <c r="CF78"/>
    </row>
    <row r="79" spans="2:84" ht="14.25" customHeight="1" x14ac:dyDescent="0.15">
      <c r="B79" s="43"/>
      <c r="C79" s="125"/>
      <c r="D79" s="734"/>
      <c r="E79" s="592">
        <f>点検表!C310</f>
        <v>60</v>
      </c>
      <c r="F79" s="599" t="str">
        <f>点検表!D310</f>
        <v>Ⅲ</v>
      </c>
      <c r="G79" s="736" t="str">
        <f>点検表!E310</f>
        <v>1d.6
1d.7
1d.8</v>
      </c>
      <c r="H79" s="572" t="str">
        <f>点検表!F310</f>
        <v>給湯設備の省エネ運用</v>
      </c>
      <c r="I79" s="565" t="str">
        <f>点検表!N311</f>
        <v>季節や用途等に応じた給湯温度設定の緩和</v>
      </c>
      <c r="J79" s="567"/>
      <c r="K79" s="567"/>
      <c r="L79" s="567"/>
      <c r="M79" s="568"/>
      <c r="N79" s="573" t="str">
        <f>点検表!T310</f>
        <v>-</v>
      </c>
      <c r="O79" s="173"/>
      <c r="R79" s="4" t="str">
        <f>点検表!X311</f>
        <v>-</v>
      </c>
      <c r="S79" s="462" t="str">
        <f>点検表!Y311</f>
        <v>給湯</v>
      </c>
      <c r="T79" s="292">
        <f>点検表!Z311</f>
        <v>0</v>
      </c>
      <c r="U79" s="462">
        <f>点検表!AA311</f>
        <v>0.05</v>
      </c>
      <c r="V79" s="1">
        <f>点検表!AB311</f>
        <v>1</v>
      </c>
      <c r="W79" s="488">
        <f>点検表!AC311</f>
        <v>1</v>
      </c>
      <c r="X79" s="265" t="str">
        <f>点検表!AD311</f>
        <v>-</v>
      </c>
      <c r="Y79" s="265">
        <f>点検表!AE311</f>
        <v>0</v>
      </c>
      <c r="Z79" s="492">
        <f>点検表!AF311</f>
        <v>0</v>
      </c>
      <c r="AA79"/>
      <c r="AB79"/>
      <c r="AC79"/>
      <c r="AD79"/>
      <c r="AE79"/>
      <c r="AF79"/>
      <c r="AG79"/>
      <c r="AH79"/>
      <c r="AI79"/>
      <c r="AJ79"/>
      <c r="AK79"/>
      <c r="AL79"/>
      <c r="AM79"/>
      <c r="AN79"/>
      <c r="AO79"/>
      <c r="AP79"/>
      <c r="AQ79"/>
      <c r="AR79"/>
      <c r="AS79"/>
      <c r="AT79"/>
      <c r="AU79"/>
      <c r="AV79"/>
      <c r="AW79"/>
      <c r="BW79"/>
      <c r="BX79"/>
      <c r="BY79"/>
      <c r="BZ79"/>
      <c r="CA79"/>
      <c r="CF79"/>
    </row>
    <row r="80" spans="2:84" ht="14.25" customHeight="1" x14ac:dyDescent="0.15">
      <c r="B80" s="43"/>
      <c r="C80" s="125"/>
      <c r="D80" s="734"/>
      <c r="E80" s="593"/>
      <c r="F80" s="600"/>
      <c r="G80" s="737"/>
      <c r="H80" s="130"/>
      <c r="I80" s="565" t="str">
        <f>点検表!N312</f>
        <v>貯湯式電気温水器の夜間・休日の電源停止</v>
      </c>
      <c r="J80" s="567"/>
      <c r="K80" s="567"/>
      <c r="L80" s="567"/>
      <c r="M80" s="568"/>
      <c r="N80" s="579"/>
      <c r="O80" s="173"/>
      <c r="R80" s="4" t="str">
        <f>点検表!X312</f>
        <v>-</v>
      </c>
      <c r="S80" s="462" t="str">
        <f>点検表!Y312</f>
        <v>給湯</v>
      </c>
      <c r="T80" s="292">
        <f>点検表!Z312</f>
        <v>0</v>
      </c>
      <c r="U80" s="462">
        <f>点検表!AA312</f>
        <v>0.05</v>
      </c>
      <c r="V80" s="1">
        <f>点検表!AB312</f>
        <v>1</v>
      </c>
      <c r="W80" s="488">
        <f>点検表!AC312</f>
        <v>1</v>
      </c>
      <c r="X80" s="265" t="str">
        <f>点検表!AD312</f>
        <v>-</v>
      </c>
      <c r="Y80" s="265">
        <f>点検表!AE312</f>
        <v>0</v>
      </c>
      <c r="Z80" s="492">
        <f>点検表!AF312</f>
        <v>0</v>
      </c>
      <c r="AA80"/>
      <c r="AB80"/>
      <c r="AC80"/>
      <c r="AD80"/>
      <c r="AE80"/>
      <c r="AF80"/>
      <c r="AG80"/>
      <c r="AH80"/>
      <c r="AI80"/>
      <c r="AJ80"/>
      <c r="AK80"/>
      <c r="AL80"/>
      <c r="AM80"/>
      <c r="AN80"/>
      <c r="AO80"/>
      <c r="AP80"/>
      <c r="AQ80"/>
      <c r="AR80"/>
      <c r="AS80"/>
      <c r="AT80"/>
      <c r="AU80"/>
      <c r="AV80"/>
      <c r="AW80"/>
      <c r="BW80"/>
      <c r="BX80"/>
      <c r="BY80"/>
      <c r="BZ80"/>
      <c r="CA80"/>
      <c r="CF80"/>
    </row>
    <row r="81" spans="1:89" ht="14.25" customHeight="1" x14ac:dyDescent="0.15">
      <c r="B81" s="43"/>
      <c r="C81" s="131"/>
      <c r="D81" s="735"/>
      <c r="E81" s="589"/>
      <c r="F81" s="601"/>
      <c r="G81" s="738"/>
      <c r="H81" s="140"/>
      <c r="I81" s="565" t="str">
        <f>点検表!N313</f>
        <v>便所洗面給湯の給湯中止又は給湯期間の短縮</v>
      </c>
      <c r="J81" s="567"/>
      <c r="K81" s="567"/>
      <c r="L81" s="567"/>
      <c r="M81" s="568"/>
      <c r="N81" s="576"/>
      <c r="O81" s="173"/>
      <c r="R81" s="500" t="str">
        <f>点検表!X313</f>
        <v>-</v>
      </c>
      <c r="S81" s="462" t="str">
        <f>点検表!Y313</f>
        <v>給湯</v>
      </c>
      <c r="T81" s="292">
        <f>点検表!Z313</f>
        <v>0</v>
      </c>
      <c r="U81" s="462">
        <f>点検表!AA313</f>
        <v>0.1</v>
      </c>
      <c r="V81" s="1">
        <f>点検表!AB313</f>
        <v>1</v>
      </c>
      <c r="W81" s="488">
        <f>点検表!AC313</f>
        <v>1</v>
      </c>
      <c r="X81" s="265" t="str">
        <f>点検表!AD313</f>
        <v>-</v>
      </c>
      <c r="Y81" s="265">
        <f>点検表!AE313</f>
        <v>0</v>
      </c>
      <c r="Z81" s="492">
        <f>点検表!AF313</f>
        <v>0</v>
      </c>
      <c r="AA81"/>
      <c r="AB81"/>
      <c r="AC81"/>
      <c r="AD81"/>
      <c r="AE81"/>
      <c r="AF81"/>
      <c r="AG81"/>
      <c r="AH81"/>
      <c r="AI81"/>
      <c r="AJ81"/>
      <c r="AK81"/>
      <c r="AL81"/>
      <c r="AM81"/>
      <c r="AN81"/>
      <c r="AO81"/>
      <c r="AP81"/>
      <c r="AQ81"/>
      <c r="AR81"/>
      <c r="AS81"/>
      <c r="AT81"/>
      <c r="AU81"/>
      <c r="AV81"/>
      <c r="AW81"/>
      <c r="BW81"/>
      <c r="BX81"/>
      <c r="BY81"/>
      <c r="BZ81"/>
      <c r="CA81"/>
      <c r="CF81"/>
    </row>
    <row r="82" spans="1:89" ht="14.25" customHeight="1" x14ac:dyDescent="0.15">
      <c r="B82" s="43"/>
      <c r="C82" s="561" t="s">
        <v>974</v>
      </c>
      <c r="D82" s="733" t="s">
        <v>970</v>
      </c>
      <c r="E82" s="586">
        <f>点検表!C316</f>
        <v>61</v>
      </c>
      <c r="F82" s="586" t="str">
        <f>点検表!D316</f>
        <v>Ⅱ</v>
      </c>
      <c r="G82" s="728" t="str">
        <f>点検表!E316</f>
        <v>3e.1
3e.4
3e.5</v>
      </c>
      <c r="H82" s="728" t="str">
        <f>点検表!F316</f>
        <v>エレベーター・エスカレーターの省エネ制御の導入</v>
      </c>
      <c r="I82" s="565" t="str">
        <f>点検表!O318</f>
        <v>エレベーターの可変電圧可変周波数制御方式</v>
      </c>
      <c r="J82" s="567"/>
      <c r="K82" s="567"/>
      <c r="L82" s="567"/>
      <c r="M82" s="568"/>
      <c r="N82" s="573" t="str">
        <f>点検表!T316</f>
        <v>-</v>
      </c>
      <c r="O82" s="173"/>
      <c r="R82" s="1" t="str">
        <f>点検表!X318</f>
        <v>-</v>
      </c>
      <c r="S82" s="462" t="str">
        <f>点検表!Y318</f>
        <v>昇降機</v>
      </c>
      <c r="T82" s="292">
        <f>点検表!Z318</f>
        <v>0</v>
      </c>
      <c r="U82" s="462">
        <f>点検表!AA318</f>
        <v>0.5</v>
      </c>
      <c r="V82" s="1">
        <f>点検表!AB318</f>
        <v>1</v>
      </c>
      <c r="W82" s="488">
        <f>点検表!AC318</f>
        <v>1</v>
      </c>
      <c r="X82" s="265" t="str">
        <f>点検表!AD318</f>
        <v>-</v>
      </c>
      <c r="Y82" s="265">
        <f>点検表!AE318</f>
        <v>0</v>
      </c>
      <c r="Z82" s="492">
        <f>点検表!AF318</f>
        <v>0</v>
      </c>
      <c r="AA82"/>
      <c r="AB82"/>
      <c r="AC82"/>
      <c r="AD82"/>
      <c r="AE82"/>
      <c r="AF82"/>
      <c r="AG82"/>
      <c r="AH82"/>
      <c r="AI82"/>
      <c r="AJ82"/>
      <c r="AK82"/>
      <c r="AL82"/>
      <c r="AM82"/>
      <c r="AN82"/>
      <c r="AO82"/>
      <c r="AP82"/>
      <c r="AQ82"/>
      <c r="AR82"/>
      <c r="AS82"/>
      <c r="AT82"/>
      <c r="AU82"/>
      <c r="AV82"/>
      <c r="AW82"/>
      <c r="BW82"/>
      <c r="BX82"/>
      <c r="BY82"/>
      <c r="BZ82"/>
      <c r="CA82"/>
      <c r="CF82"/>
    </row>
    <row r="83" spans="1:89" ht="14.25" customHeight="1" x14ac:dyDescent="0.15">
      <c r="B83" s="43"/>
      <c r="C83" s="125"/>
      <c r="D83" s="734"/>
      <c r="E83" s="594"/>
      <c r="F83" s="593"/>
      <c r="G83" s="729"/>
      <c r="H83" s="729"/>
      <c r="I83" s="565" t="str">
        <f>点検表!O319</f>
        <v xml:space="preserve">エレベーターの電力回生制御
</v>
      </c>
      <c r="J83" s="567"/>
      <c r="K83" s="567"/>
      <c r="L83" s="567"/>
      <c r="M83" s="568"/>
      <c r="N83" s="579"/>
      <c r="O83" s="173"/>
      <c r="R83" s="1" t="str">
        <f>点検表!X319</f>
        <v>-</v>
      </c>
      <c r="S83" s="462" t="str">
        <f>点検表!Y319</f>
        <v>昇降機</v>
      </c>
      <c r="T83" s="292">
        <f>点検表!Z319</f>
        <v>0</v>
      </c>
      <c r="U83" s="462">
        <f>点検表!AA319</f>
        <v>0.111</v>
      </c>
      <c r="V83" s="1">
        <f>点検表!AB319</f>
        <v>1</v>
      </c>
      <c r="W83" s="488">
        <f>点検表!AC319</f>
        <v>1</v>
      </c>
      <c r="X83" s="265" t="str">
        <f>点検表!AD319</f>
        <v>-</v>
      </c>
      <c r="Y83" s="265">
        <f>点検表!AE319</f>
        <v>0</v>
      </c>
      <c r="Z83" s="492">
        <f>点検表!AF319</f>
        <v>0</v>
      </c>
      <c r="AA83"/>
      <c r="AB83"/>
      <c r="AC83"/>
      <c r="AD83"/>
      <c r="AE83"/>
      <c r="AF83"/>
      <c r="AG83"/>
      <c r="AH83"/>
      <c r="AI83"/>
      <c r="AJ83"/>
      <c r="AK83"/>
      <c r="AL83"/>
      <c r="AM83"/>
      <c r="AN83"/>
      <c r="AO83"/>
      <c r="AP83"/>
      <c r="AQ83"/>
      <c r="AR83"/>
      <c r="AS83"/>
      <c r="AT83"/>
      <c r="AU83"/>
      <c r="AV83"/>
      <c r="AW83"/>
      <c r="BW83"/>
      <c r="BX83"/>
      <c r="BY83"/>
      <c r="BZ83"/>
      <c r="CA83"/>
      <c r="CF83"/>
    </row>
    <row r="84" spans="1:89" ht="14.25" customHeight="1" x14ac:dyDescent="0.15">
      <c r="B84" s="43"/>
      <c r="C84" s="131"/>
      <c r="D84" s="735"/>
      <c r="E84" s="589"/>
      <c r="F84" s="601"/>
      <c r="G84" s="739"/>
      <c r="H84" s="140"/>
      <c r="I84" s="565" t="str">
        <f>点検表!O320</f>
        <v>エスカレータの自動運転方式又は微速運転方式</v>
      </c>
      <c r="J84" s="567"/>
      <c r="K84" s="567"/>
      <c r="L84" s="567"/>
      <c r="M84" s="568"/>
      <c r="N84" s="576"/>
      <c r="O84" s="173"/>
      <c r="R84" s="1" t="str">
        <f>点検表!X320</f>
        <v>-</v>
      </c>
      <c r="S84" s="462" t="str">
        <f>点検表!Y320</f>
        <v>昇降機</v>
      </c>
      <c r="T84" s="292">
        <f>点検表!Z320</f>
        <v>0</v>
      </c>
      <c r="U84" s="462">
        <f>点検表!AA320</f>
        <v>1.2E-2</v>
      </c>
      <c r="V84" s="1">
        <f>点検表!AB320</f>
        <v>1</v>
      </c>
      <c r="W84" s="488">
        <f>点検表!AC320</f>
        <v>1</v>
      </c>
      <c r="X84" s="265" t="str">
        <f>点検表!AD320</f>
        <v>-</v>
      </c>
      <c r="Y84" s="265">
        <f>点検表!AE320</f>
        <v>0</v>
      </c>
      <c r="Z84" s="492">
        <f>点検表!AF320</f>
        <v>0</v>
      </c>
      <c r="AA84"/>
      <c r="AB84"/>
      <c r="AC84"/>
      <c r="AD84"/>
      <c r="AE84"/>
      <c r="AF84"/>
      <c r="AG84"/>
      <c r="AH84"/>
      <c r="AI84"/>
      <c r="AJ84"/>
      <c r="AK84"/>
      <c r="AL84"/>
      <c r="AM84"/>
      <c r="AN84"/>
      <c r="AO84"/>
      <c r="AP84"/>
      <c r="AQ84"/>
      <c r="AR84"/>
      <c r="AS84"/>
      <c r="AT84"/>
      <c r="AU84"/>
      <c r="AV84"/>
      <c r="AW84"/>
      <c r="BW84"/>
      <c r="BX84"/>
      <c r="BY84"/>
      <c r="BZ84"/>
      <c r="CA84"/>
      <c r="CF84"/>
    </row>
    <row r="85" spans="1:89" s="312" customFormat="1" ht="14.25" customHeight="1" x14ac:dyDescent="0.15">
      <c r="A85" s="310"/>
      <c r="B85" s="43"/>
      <c r="C85" s="81" t="str">
        <f>点検表!C322</f>
        <v>冷凍・冷蔵設備</v>
      </c>
      <c r="D85" s="444" t="s">
        <v>970</v>
      </c>
      <c r="E85" s="581">
        <f>点検表!C324</f>
        <v>62</v>
      </c>
      <c r="F85" s="585" t="str">
        <f>点検表!D324</f>
        <v>Ⅱ</v>
      </c>
      <c r="G85" s="584" t="str">
        <f>点検表!E324</f>
        <v>3f.3</v>
      </c>
      <c r="H85" s="565" t="str">
        <f>点検表!F324</f>
        <v>高効率冷凍・冷蔵設備の導入</v>
      </c>
      <c r="I85" s="566"/>
      <c r="J85" s="567"/>
      <c r="K85" s="602"/>
      <c r="L85" s="602"/>
      <c r="M85" s="603"/>
      <c r="N85" s="444" t="str">
        <f>点検表!T324</f>
        <v>-</v>
      </c>
      <c r="O85" s="315"/>
      <c r="R85" s="1">
        <f>点検表!X326</f>
        <v>0</v>
      </c>
      <c r="S85" s="462" t="str">
        <f>点検表!Y326</f>
        <v>全般</v>
      </c>
      <c r="T85" s="292">
        <f>点検表!Z326</f>
        <v>1</v>
      </c>
      <c r="U85" s="462">
        <f>点検表!AA326</f>
        <v>0.38400000000000001</v>
      </c>
      <c r="V85" s="1">
        <f>点検表!AB326</f>
        <v>1</v>
      </c>
      <c r="W85" s="488">
        <f>点検表!AC326</f>
        <v>0.01</v>
      </c>
      <c r="X85" s="265">
        <f>点検表!AD326</f>
        <v>0</v>
      </c>
      <c r="Y85" s="265">
        <f>点検表!AE326</f>
        <v>3.8400000000000001E-3</v>
      </c>
      <c r="Z85" s="492">
        <f>点検表!AF326</f>
        <v>0</v>
      </c>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row>
    <row r="86" spans="1:89" s="312" customFormat="1" ht="14.25" customHeight="1" x14ac:dyDescent="0.15">
      <c r="A86" s="310"/>
      <c r="B86" s="43"/>
      <c r="C86" s="111" t="s">
        <v>1035</v>
      </c>
      <c r="D86" s="444" t="s">
        <v>1029</v>
      </c>
      <c r="E86" s="581">
        <f>点検表!C335</f>
        <v>63</v>
      </c>
      <c r="F86" s="585" t="str">
        <f>点検表!D335</f>
        <v>Ⅴ</v>
      </c>
      <c r="G86" s="584">
        <f>点検表!E335</f>
        <v>1.1000000000000001</v>
      </c>
      <c r="H86" s="565" t="str">
        <f>点検表!F335</f>
        <v>ゼロエミッション化へのロードマップの策定</v>
      </c>
      <c r="I86" s="566"/>
      <c r="J86" s="567"/>
      <c r="K86" s="602"/>
      <c r="L86" s="602"/>
      <c r="M86" s="603"/>
      <c r="N86" s="444" t="str">
        <f>点検表!T335</f>
        <v>-</v>
      </c>
      <c r="O86" s="315"/>
      <c r="R86" s="1">
        <f>点検表!X335</f>
        <v>0</v>
      </c>
      <c r="S86" s="462" t="str">
        <f>点検表!Y335</f>
        <v>全般</v>
      </c>
      <c r="T86" s="292">
        <f>点検表!Z335</f>
        <v>1</v>
      </c>
      <c r="U86" s="462">
        <f>点検表!AA335</f>
        <v>0</v>
      </c>
      <c r="V86" s="1">
        <f>点検表!AB335</f>
        <v>1</v>
      </c>
      <c r="W86" s="488">
        <f>点検表!AC335</f>
        <v>1</v>
      </c>
      <c r="X86" s="265">
        <f>点検表!AD335</f>
        <v>0</v>
      </c>
      <c r="Y86" s="265">
        <f>点検表!AE335</f>
        <v>0</v>
      </c>
      <c r="Z86" s="492">
        <f>点検表!AF335</f>
        <v>0</v>
      </c>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row>
    <row r="87" spans="1:89" s="312" customFormat="1" ht="14.25" customHeight="1" x14ac:dyDescent="0.15">
      <c r="A87" s="310"/>
      <c r="B87" s="43"/>
      <c r="C87" s="700"/>
      <c r="D87" s="444" t="s">
        <v>1029</v>
      </c>
      <c r="E87" s="581">
        <f>点検表!C336</f>
        <v>64</v>
      </c>
      <c r="F87" s="585" t="str">
        <f>点検表!D336</f>
        <v>Ⅴ</v>
      </c>
      <c r="G87" s="584">
        <f>点検表!E336</f>
        <v>1.2</v>
      </c>
      <c r="H87" s="565" t="str">
        <f>点検表!F336</f>
        <v>ZEB（ネット・ゼロ・エネルギー・ビル）化へのロードマップの策定</v>
      </c>
      <c r="I87" s="566"/>
      <c r="J87" s="567"/>
      <c r="K87" s="602"/>
      <c r="L87" s="602"/>
      <c r="M87" s="603"/>
      <c r="N87" s="444" t="str">
        <f>点検表!T336</f>
        <v>-</v>
      </c>
      <c r="O87" s="315"/>
      <c r="R87" s="1">
        <f>点検表!X336</f>
        <v>0</v>
      </c>
      <c r="S87" s="462" t="str">
        <f>点検表!Y336</f>
        <v>全般</v>
      </c>
      <c r="T87" s="292">
        <f>点検表!Z336</f>
        <v>1</v>
      </c>
      <c r="U87" s="462">
        <f>点検表!AA336</f>
        <v>0</v>
      </c>
      <c r="V87" s="1">
        <f>点検表!AB336</f>
        <v>1</v>
      </c>
      <c r="W87" s="488">
        <f>点検表!AC336</f>
        <v>1</v>
      </c>
      <c r="X87" s="265">
        <f>点検表!AD336</f>
        <v>0</v>
      </c>
      <c r="Y87" s="265">
        <f>点検表!AE336</f>
        <v>0</v>
      </c>
      <c r="Z87" s="492">
        <f>点検表!AF336</f>
        <v>0</v>
      </c>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row>
    <row r="88" spans="1:89" ht="8.25" customHeight="1" x14ac:dyDescent="0.15">
      <c r="B88" s="509"/>
      <c r="C88" s="211"/>
      <c r="D88" s="211"/>
      <c r="E88" s="211"/>
      <c r="F88" s="211"/>
      <c r="G88" s="211"/>
      <c r="H88" s="211"/>
      <c r="I88" s="211"/>
      <c r="J88" s="211"/>
      <c r="K88" s="211"/>
      <c r="L88" s="211"/>
      <c r="M88" s="211"/>
      <c r="N88" s="211"/>
      <c r="O88" s="274"/>
      <c r="U88"/>
      <c r="V88"/>
      <c r="W88"/>
      <c r="X88"/>
      <c r="Y88"/>
      <c r="Z88"/>
      <c r="AA88"/>
      <c r="AB88"/>
      <c r="AC88"/>
      <c r="AD88"/>
      <c r="AE88"/>
      <c r="AF88"/>
      <c r="AG88"/>
      <c r="AH88"/>
      <c r="AI88"/>
      <c r="AJ88"/>
      <c r="AK88"/>
      <c r="AL88"/>
      <c r="AM88"/>
      <c r="AN88"/>
      <c r="AO88"/>
      <c r="AP88"/>
      <c r="AQ88"/>
      <c r="AR88"/>
      <c r="AS88"/>
      <c r="AT88"/>
      <c r="AU88"/>
      <c r="AV88"/>
      <c r="AW88"/>
      <c r="BW88"/>
      <c r="BX88"/>
      <c r="BY88"/>
      <c r="BZ88"/>
      <c r="CA88"/>
      <c r="CF88"/>
    </row>
    <row r="89" spans="1:89" ht="6" customHeight="1" x14ac:dyDescent="0.15">
      <c r="U89"/>
      <c r="V89"/>
      <c r="W89"/>
      <c r="X89"/>
      <c r="Y89"/>
      <c r="Z89"/>
      <c r="AA89"/>
      <c r="AB89"/>
      <c r="AC89"/>
      <c r="AD89"/>
      <c r="AE89"/>
      <c r="AF89"/>
      <c r="AG89"/>
      <c r="AH89"/>
      <c r="AI89"/>
      <c r="AJ89"/>
      <c r="AK89"/>
      <c r="AL89"/>
      <c r="AM89"/>
      <c r="AN89"/>
      <c r="AO89"/>
      <c r="AP89"/>
      <c r="AQ89"/>
      <c r="AR89"/>
      <c r="AS89"/>
      <c r="AT89"/>
      <c r="AU89"/>
      <c r="AV89"/>
      <c r="AW89"/>
      <c r="BW89"/>
      <c r="BX89"/>
      <c r="BY89"/>
      <c r="BZ89"/>
      <c r="CA89"/>
      <c r="CF89"/>
    </row>
    <row r="90" spans="1:89" ht="14.25" hidden="1" customHeight="1" x14ac:dyDescent="0.15">
      <c r="U90"/>
      <c r="V90"/>
      <c r="W90"/>
      <c r="X90"/>
      <c r="Y90"/>
      <c r="Z90"/>
      <c r="AA90"/>
      <c r="AB90"/>
      <c r="AC90"/>
      <c r="AD90"/>
      <c r="AE90"/>
      <c r="AF90"/>
      <c r="AG90"/>
      <c r="AH90"/>
      <c r="AI90"/>
      <c r="AJ90"/>
      <c r="AK90"/>
      <c r="AL90"/>
      <c r="AM90"/>
      <c r="AN90"/>
      <c r="AO90"/>
      <c r="AP90"/>
      <c r="AQ90"/>
      <c r="AR90"/>
      <c r="AS90"/>
      <c r="AT90"/>
      <c r="AU90"/>
      <c r="AV90"/>
      <c r="AW90"/>
      <c r="BW90"/>
      <c r="BX90"/>
      <c r="BY90"/>
      <c r="BZ90"/>
      <c r="CA90"/>
      <c r="CF90"/>
    </row>
    <row r="91" spans="1:89" ht="14.25" hidden="1" customHeight="1" x14ac:dyDescent="0.15">
      <c r="U91"/>
      <c r="V91"/>
      <c r="W91"/>
      <c r="X91"/>
      <c r="Y91"/>
      <c r="Z91"/>
      <c r="AA91"/>
      <c r="AB91"/>
      <c r="AC91"/>
      <c r="AD91"/>
      <c r="AE91"/>
      <c r="AF91"/>
      <c r="AG91"/>
      <c r="AH91"/>
      <c r="AI91"/>
      <c r="AJ91"/>
      <c r="AK91"/>
      <c r="AL91"/>
      <c r="AM91"/>
      <c r="AN91"/>
      <c r="AO91"/>
      <c r="AP91"/>
      <c r="AQ91"/>
      <c r="AR91"/>
      <c r="AS91"/>
      <c r="AT91"/>
      <c r="AU91"/>
      <c r="AV91"/>
      <c r="AW91"/>
      <c r="BW91"/>
      <c r="BX91"/>
      <c r="BY91"/>
      <c r="BZ91"/>
      <c r="CA91"/>
      <c r="CF91"/>
    </row>
    <row r="92" spans="1:89" ht="14.25" hidden="1" customHeight="1" x14ac:dyDescent="0.15">
      <c r="U92"/>
      <c r="V92"/>
      <c r="W92"/>
      <c r="X92"/>
      <c r="Y92"/>
      <c r="Z92"/>
      <c r="AA92"/>
      <c r="AB92"/>
      <c r="AC92"/>
      <c r="AD92"/>
      <c r="AE92"/>
      <c r="AF92"/>
      <c r="AG92"/>
      <c r="AH92"/>
      <c r="AI92"/>
      <c r="AJ92"/>
      <c r="AK92"/>
      <c r="AL92"/>
      <c r="AM92"/>
      <c r="AN92"/>
      <c r="AO92"/>
      <c r="AP92"/>
      <c r="AQ92"/>
      <c r="AR92"/>
      <c r="AS92"/>
      <c r="AT92"/>
      <c r="AU92"/>
      <c r="AV92"/>
      <c r="AW92"/>
      <c r="BW92"/>
      <c r="BX92"/>
      <c r="BY92"/>
      <c r="BZ92"/>
      <c r="CA92"/>
      <c r="CF92"/>
    </row>
    <row r="93" spans="1:89" ht="14.25" hidden="1" customHeight="1" x14ac:dyDescent="0.15">
      <c r="U93"/>
      <c r="V93"/>
      <c r="W93"/>
      <c r="X93"/>
      <c r="Y93"/>
      <c r="Z93"/>
      <c r="AA93"/>
      <c r="AB93"/>
      <c r="AC93"/>
      <c r="AD93"/>
      <c r="AE93"/>
      <c r="AF93"/>
      <c r="AG93"/>
      <c r="AH93"/>
      <c r="AI93"/>
      <c r="AJ93"/>
      <c r="AK93"/>
      <c r="AL93"/>
      <c r="AM93"/>
      <c r="AN93"/>
      <c r="AO93"/>
      <c r="AP93"/>
      <c r="AQ93"/>
      <c r="AR93"/>
      <c r="AS93"/>
      <c r="AT93"/>
      <c r="AU93"/>
      <c r="AV93"/>
      <c r="AW93"/>
      <c r="BW93"/>
      <c r="BX93"/>
      <c r="BY93"/>
      <c r="BZ93"/>
      <c r="CA93"/>
      <c r="CF93"/>
    </row>
    <row r="94" spans="1:89" ht="14.25" hidden="1" customHeight="1" x14ac:dyDescent="0.15">
      <c r="U94"/>
      <c r="V94"/>
      <c r="W94"/>
      <c r="X94"/>
      <c r="Y94"/>
      <c r="Z94"/>
      <c r="AA94"/>
      <c r="AB94"/>
      <c r="AC94"/>
      <c r="AD94"/>
      <c r="AE94"/>
      <c r="AF94"/>
      <c r="AG94"/>
      <c r="AH94"/>
      <c r="AI94"/>
      <c r="AJ94"/>
      <c r="AK94"/>
      <c r="AL94"/>
      <c r="AM94"/>
      <c r="AN94"/>
      <c r="AO94"/>
      <c r="AP94"/>
      <c r="AQ94"/>
      <c r="AR94"/>
      <c r="AS94"/>
      <c r="AT94"/>
      <c r="AU94"/>
      <c r="AV94"/>
      <c r="AW94"/>
      <c r="BW94"/>
      <c r="BX94"/>
      <c r="BY94"/>
      <c r="BZ94"/>
      <c r="CA94"/>
      <c r="CF94"/>
    </row>
    <row r="95" spans="1:89" ht="14.25" hidden="1" customHeight="1" x14ac:dyDescent="0.15">
      <c r="U95"/>
      <c r="V95"/>
      <c r="W95"/>
      <c r="X95"/>
      <c r="Y95"/>
      <c r="Z95"/>
      <c r="AA95"/>
      <c r="AB95"/>
      <c r="AC95"/>
      <c r="AD95"/>
      <c r="AE95"/>
      <c r="AF95"/>
      <c r="AG95"/>
      <c r="AH95"/>
      <c r="AI95"/>
      <c r="AJ95"/>
      <c r="AK95"/>
      <c r="AL95"/>
      <c r="AM95"/>
      <c r="AN95"/>
      <c r="AO95"/>
      <c r="AP95"/>
      <c r="AQ95"/>
      <c r="AR95"/>
      <c r="AS95"/>
      <c r="AT95"/>
      <c r="AU95"/>
      <c r="AV95"/>
      <c r="AW95"/>
      <c r="BW95"/>
      <c r="BX95"/>
      <c r="BY95"/>
      <c r="BZ95"/>
      <c r="CA95"/>
      <c r="CF95"/>
    </row>
    <row r="96" spans="1:89" ht="14.25" hidden="1" customHeight="1" x14ac:dyDescent="0.15">
      <c r="U96"/>
      <c r="V96"/>
      <c r="W96"/>
      <c r="X96"/>
      <c r="Y96"/>
      <c r="Z96"/>
      <c r="AA96"/>
      <c r="AB96"/>
      <c r="AC96"/>
      <c r="AD96"/>
      <c r="AE96"/>
      <c r="AF96"/>
      <c r="AG96"/>
      <c r="AH96"/>
      <c r="AI96"/>
      <c r="AJ96"/>
      <c r="AK96"/>
      <c r="AL96"/>
      <c r="AM96"/>
      <c r="AN96"/>
      <c r="AO96"/>
      <c r="AP96"/>
      <c r="AQ96"/>
      <c r="AR96"/>
      <c r="AS96"/>
      <c r="AT96"/>
      <c r="AU96"/>
      <c r="AV96"/>
      <c r="AW96"/>
      <c r="BW96"/>
      <c r="BX96"/>
      <c r="BY96"/>
      <c r="BZ96"/>
      <c r="CA96"/>
      <c r="CF96"/>
    </row>
    <row r="97" customFormat="1" ht="14.25" hidden="1" customHeight="1" x14ac:dyDescent="0.15"/>
    <row r="98" customFormat="1" ht="14.25" hidden="1" customHeight="1" x14ac:dyDescent="0.15"/>
    <row r="99" customFormat="1" ht="14.25" hidden="1" customHeight="1" x14ac:dyDescent="0.15"/>
    <row r="100" customFormat="1" ht="14.25" hidden="1" customHeight="1" x14ac:dyDescent="0.15"/>
    <row r="101" customFormat="1" ht="14.25" hidden="1" customHeight="1" x14ac:dyDescent="0.15"/>
    <row r="102" customFormat="1" ht="14.25" hidden="1" customHeight="1" x14ac:dyDescent="0.15"/>
    <row r="103" customFormat="1" ht="14.25" hidden="1" customHeight="1" x14ac:dyDescent="0.15"/>
    <row r="104" customFormat="1" ht="14.25" hidden="1" customHeight="1" x14ac:dyDescent="0.15"/>
    <row r="105" customFormat="1" ht="14.25" hidden="1" customHeight="1" x14ac:dyDescent="0.15"/>
    <row r="106" customFormat="1" ht="14.25" hidden="1" customHeight="1" x14ac:dyDescent="0.15"/>
    <row r="107" customFormat="1" ht="14.25" hidden="1" customHeight="1" x14ac:dyDescent="0.15"/>
    <row r="108" customFormat="1" ht="14.25" hidden="1" customHeight="1" x14ac:dyDescent="0.15"/>
    <row r="109" customFormat="1" ht="14.25" hidden="1" customHeight="1" x14ac:dyDescent="0.15"/>
    <row r="110" customFormat="1" ht="14.25" hidden="1" customHeight="1" x14ac:dyDescent="0.15"/>
    <row r="111" customFormat="1" ht="14.25" hidden="1" customHeight="1" x14ac:dyDescent="0.15"/>
    <row r="112" customFormat="1" ht="14.25" hidden="1" customHeight="1" x14ac:dyDescent="0.15"/>
    <row r="113" customFormat="1" ht="14.25" hidden="1" customHeight="1" x14ac:dyDescent="0.15"/>
    <row r="114" customFormat="1" ht="14.25" hidden="1" customHeight="1" x14ac:dyDescent="0.15"/>
    <row r="115" customFormat="1" ht="14.25" hidden="1" customHeight="1" x14ac:dyDescent="0.15"/>
    <row r="116" customFormat="1" ht="14.25" hidden="1" customHeight="1" x14ac:dyDescent="0.15"/>
    <row r="117" customFormat="1" ht="14.25" hidden="1" customHeight="1" x14ac:dyDescent="0.15"/>
    <row r="118" customFormat="1" ht="14.25" hidden="1" customHeight="1" x14ac:dyDescent="0.15"/>
    <row r="119" customFormat="1" ht="14.25" hidden="1" customHeight="1" x14ac:dyDescent="0.15"/>
    <row r="120" customFormat="1" ht="14.25" hidden="1" customHeight="1" x14ac:dyDescent="0.15"/>
    <row r="121" customFormat="1" ht="14.25" hidden="1" customHeight="1" x14ac:dyDescent="0.15"/>
    <row r="122" customFormat="1" ht="14.25" hidden="1" customHeight="1" x14ac:dyDescent="0.15"/>
    <row r="123" customFormat="1" ht="14.25" hidden="1" customHeight="1" x14ac:dyDescent="0.15"/>
    <row r="124" customFormat="1" ht="14.25" hidden="1" customHeight="1" x14ac:dyDescent="0.15"/>
    <row r="125" customFormat="1" ht="14.25" hidden="1" customHeight="1" x14ac:dyDescent="0.15"/>
    <row r="126" customFormat="1" ht="14.25" hidden="1" customHeight="1" x14ac:dyDescent="0.15"/>
    <row r="127" customFormat="1" ht="14.25" hidden="1" customHeight="1" x14ac:dyDescent="0.15"/>
    <row r="128" customFormat="1" ht="14.25" hidden="1" customHeight="1" x14ac:dyDescent="0.15"/>
    <row r="129" customFormat="1" ht="14.25" hidden="1" customHeight="1" x14ac:dyDescent="0.15"/>
    <row r="130" customFormat="1" ht="14.25" hidden="1" customHeight="1" x14ac:dyDescent="0.15"/>
    <row r="131" customFormat="1" ht="14.25" hidden="1" customHeight="1" x14ac:dyDescent="0.15"/>
    <row r="132" customFormat="1" ht="14.25" hidden="1" customHeight="1" x14ac:dyDescent="0.15"/>
    <row r="133" customFormat="1" ht="14.25" hidden="1" customHeight="1" x14ac:dyDescent="0.15"/>
    <row r="134" customFormat="1" ht="14.25" hidden="1" customHeight="1" x14ac:dyDescent="0.15"/>
    <row r="135" customFormat="1" ht="14.25" hidden="1" customHeight="1" x14ac:dyDescent="0.15"/>
    <row r="136" customFormat="1" ht="14.25" hidden="1" customHeight="1" x14ac:dyDescent="0.15"/>
    <row r="137" customFormat="1" ht="14.25" hidden="1" customHeight="1" x14ac:dyDescent="0.15"/>
    <row r="138" customFormat="1" ht="14.25" hidden="1" customHeight="1" x14ac:dyDescent="0.15"/>
    <row r="139" customFormat="1" ht="14.25" hidden="1" customHeight="1" x14ac:dyDescent="0.15"/>
    <row r="140" customFormat="1" ht="14.25" hidden="1" customHeight="1" x14ac:dyDescent="0.15"/>
    <row r="141" customFormat="1" ht="14.25" hidden="1" customHeight="1" x14ac:dyDescent="0.15"/>
    <row r="142" customFormat="1" ht="14.25" hidden="1" customHeight="1" x14ac:dyDescent="0.15"/>
    <row r="143" customFormat="1" ht="14.25" hidden="1" customHeight="1" x14ac:dyDescent="0.15"/>
    <row r="144" customFormat="1" ht="14.25" hidden="1" customHeight="1" x14ac:dyDescent="0.15"/>
    <row r="145" customFormat="1" ht="14.25" hidden="1" customHeight="1" x14ac:dyDescent="0.15"/>
    <row r="146" customFormat="1" ht="14.25" hidden="1" customHeight="1" x14ac:dyDescent="0.15"/>
    <row r="147" customFormat="1" ht="14.25" hidden="1" customHeight="1" x14ac:dyDescent="0.15"/>
    <row r="148" customFormat="1" ht="14.25" hidden="1" customHeight="1" x14ac:dyDescent="0.15"/>
    <row r="149" customFormat="1" ht="14.25" hidden="1" customHeight="1" x14ac:dyDescent="0.15"/>
    <row r="150" customFormat="1" ht="14.25" hidden="1" customHeight="1" x14ac:dyDescent="0.15"/>
    <row r="151" customFormat="1" ht="14.25" hidden="1" customHeight="1" x14ac:dyDescent="0.15"/>
    <row r="152" customFormat="1" ht="14.25" hidden="1" customHeight="1" x14ac:dyDescent="0.15"/>
    <row r="153" customFormat="1" ht="14.25" hidden="1" customHeight="1" x14ac:dyDescent="0.15"/>
    <row r="154" customFormat="1" ht="14.25" hidden="1" customHeight="1" x14ac:dyDescent="0.15"/>
    <row r="155" customFormat="1" ht="14.25" hidden="1" customHeight="1" x14ac:dyDescent="0.15"/>
    <row r="156" customFormat="1" ht="14.25" hidden="1" customHeight="1" x14ac:dyDescent="0.15"/>
    <row r="157" customFormat="1" ht="14.25" hidden="1" customHeight="1" x14ac:dyDescent="0.15"/>
    <row r="158" customFormat="1" ht="14.25" hidden="1" customHeight="1" x14ac:dyDescent="0.15"/>
    <row r="159" customFormat="1" ht="14.25" hidden="1" customHeight="1" x14ac:dyDescent="0.15"/>
    <row r="160" customFormat="1" ht="14.25" hidden="1" customHeight="1" x14ac:dyDescent="0.15"/>
    <row r="161" customFormat="1" ht="14.25" hidden="1" customHeight="1" x14ac:dyDescent="0.15"/>
    <row r="162" customFormat="1" ht="14.25" hidden="1" customHeight="1" x14ac:dyDescent="0.15"/>
    <row r="163" customFormat="1" ht="14.25" hidden="1" customHeight="1" x14ac:dyDescent="0.15"/>
    <row r="164" customFormat="1" ht="14.25" hidden="1" customHeight="1" x14ac:dyDescent="0.15"/>
    <row r="165" customFormat="1" ht="14.25" hidden="1" customHeight="1" x14ac:dyDescent="0.15"/>
    <row r="166" customFormat="1" ht="14.25" hidden="1" customHeight="1" x14ac:dyDescent="0.15"/>
    <row r="167" customFormat="1" ht="14.25" hidden="1" customHeight="1" x14ac:dyDescent="0.15"/>
    <row r="168" customFormat="1" ht="14.25" hidden="1" customHeight="1" x14ac:dyDescent="0.15"/>
    <row r="169" customFormat="1" ht="14.25" hidden="1" customHeight="1" x14ac:dyDescent="0.15"/>
    <row r="170" customFormat="1" ht="14.25" hidden="1" customHeight="1" x14ac:dyDescent="0.15"/>
    <row r="171" customFormat="1" ht="14.25" hidden="1" customHeight="1" x14ac:dyDescent="0.15"/>
    <row r="172" customFormat="1" ht="14.25" hidden="1" customHeight="1" x14ac:dyDescent="0.15"/>
    <row r="173" customFormat="1" ht="14.25" hidden="1" customHeight="1" x14ac:dyDescent="0.15"/>
    <row r="174" customFormat="1" ht="14.25" hidden="1" customHeight="1" x14ac:dyDescent="0.15"/>
    <row r="175" customFormat="1" ht="14.25" hidden="1" customHeight="1" x14ac:dyDescent="0.15"/>
    <row r="176" customFormat="1" ht="14.25" hidden="1" customHeight="1" x14ac:dyDescent="0.15"/>
    <row r="177" customFormat="1" ht="14.25" hidden="1" customHeight="1" x14ac:dyDescent="0.15"/>
    <row r="178" customFormat="1" ht="14.25" hidden="1" customHeight="1" x14ac:dyDescent="0.15"/>
    <row r="179" customFormat="1" ht="14.25" hidden="1" customHeight="1" x14ac:dyDescent="0.15"/>
    <row r="180" customFormat="1" ht="14.25" hidden="1" customHeight="1" x14ac:dyDescent="0.15"/>
    <row r="181" customFormat="1" ht="14.25" hidden="1" customHeight="1" x14ac:dyDescent="0.15"/>
    <row r="182" customFormat="1" ht="14.25" hidden="1" customHeight="1" x14ac:dyDescent="0.15"/>
    <row r="183" customFormat="1" ht="14.25" hidden="1" customHeight="1" x14ac:dyDescent="0.15"/>
    <row r="184" customFormat="1" ht="14.25" hidden="1" customHeight="1" x14ac:dyDescent="0.15"/>
    <row r="185" customFormat="1" ht="14.25" hidden="1" customHeight="1" x14ac:dyDescent="0.15"/>
    <row r="186" customFormat="1" ht="14.25" hidden="1" customHeight="1" x14ac:dyDescent="0.15"/>
    <row r="187" customFormat="1" ht="14.25" hidden="1" customHeight="1" x14ac:dyDescent="0.15"/>
    <row r="188" customFormat="1" ht="14.25" hidden="1" customHeight="1" x14ac:dyDescent="0.15"/>
    <row r="189" customFormat="1" ht="14.25" hidden="1" customHeight="1" x14ac:dyDescent="0.15"/>
    <row r="190" customFormat="1" ht="14.25" hidden="1" customHeight="1" x14ac:dyDescent="0.15"/>
    <row r="191" customFormat="1" ht="14.25" hidden="1" customHeight="1" x14ac:dyDescent="0.15"/>
    <row r="192" customFormat="1" ht="14.25" hidden="1" customHeight="1" x14ac:dyDescent="0.15"/>
    <row r="193" customFormat="1" ht="14.25" hidden="1" customHeight="1" x14ac:dyDescent="0.15"/>
    <row r="194" customFormat="1" ht="14.25" hidden="1" customHeight="1" x14ac:dyDescent="0.15"/>
    <row r="195" customFormat="1" ht="14.25" hidden="1" customHeight="1" x14ac:dyDescent="0.15"/>
    <row r="196" customFormat="1" ht="14.25" hidden="1" customHeight="1" x14ac:dyDescent="0.15"/>
    <row r="197" customFormat="1" ht="14.25" hidden="1" customHeight="1" x14ac:dyDescent="0.15"/>
    <row r="198" customFormat="1" ht="14.25" hidden="1" customHeight="1" x14ac:dyDescent="0.15"/>
    <row r="199" customFormat="1" ht="14.25" hidden="1" customHeight="1" x14ac:dyDescent="0.15"/>
    <row r="200" customFormat="1" ht="14.25" hidden="1" customHeight="1" x14ac:dyDescent="0.15"/>
    <row r="201" customFormat="1" ht="14.25" hidden="1" customHeight="1" x14ac:dyDescent="0.15"/>
    <row r="202" customFormat="1" ht="14.25" hidden="1" customHeight="1" x14ac:dyDescent="0.15"/>
    <row r="203" customFormat="1" ht="14.25" hidden="1" customHeight="1" x14ac:dyDescent="0.15"/>
    <row r="204" customFormat="1" ht="14.25" hidden="1" customHeight="1" x14ac:dyDescent="0.15"/>
    <row r="205" customFormat="1" ht="14.25" hidden="1" customHeight="1" x14ac:dyDescent="0.15"/>
    <row r="206" customFormat="1" ht="14.25" hidden="1" customHeight="1" x14ac:dyDescent="0.15"/>
    <row r="207" customFormat="1" ht="14.25" hidden="1" customHeight="1" x14ac:dyDescent="0.15"/>
    <row r="208" customFormat="1" ht="14.25" hidden="1" customHeight="1" x14ac:dyDescent="0.15"/>
    <row r="209" customFormat="1" ht="14.25" hidden="1" customHeight="1" x14ac:dyDescent="0.15"/>
    <row r="210" customFormat="1" ht="14.25" hidden="1" customHeight="1" x14ac:dyDescent="0.15"/>
    <row r="211" customFormat="1" ht="14.25" hidden="1" customHeight="1" x14ac:dyDescent="0.15"/>
    <row r="212" customFormat="1" ht="14.25" hidden="1" customHeight="1" x14ac:dyDescent="0.15"/>
    <row r="213" customFormat="1" ht="14.25" hidden="1" customHeight="1" x14ac:dyDescent="0.15"/>
    <row r="214" customFormat="1" ht="14.25" hidden="1" customHeight="1" x14ac:dyDescent="0.15"/>
    <row r="215" customFormat="1" ht="14.25" hidden="1" customHeight="1" x14ac:dyDescent="0.15"/>
    <row r="216" customFormat="1" ht="14.25" hidden="1" customHeight="1" x14ac:dyDescent="0.15"/>
    <row r="217" customFormat="1" ht="14.25" hidden="1" customHeight="1" x14ac:dyDescent="0.15"/>
    <row r="218" customFormat="1" ht="14.25" hidden="1" customHeight="1" x14ac:dyDescent="0.15"/>
    <row r="219" customFormat="1" ht="14.25" hidden="1" customHeight="1" x14ac:dyDescent="0.15"/>
    <row r="220" customFormat="1" ht="14.25" hidden="1" customHeight="1" x14ac:dyDescent="0.15"/>
    <row r="221" customFormat="1" ht="14.25" hidden="1" customHeight="1" x14ac:dyDescent="0.15"/>
    <row r="222" customFormat="1" ht="14.25" hidden="1" customHeight="1" x14ac:dyDescent="0.15"/>
    <row r="223" customFormat="1" ht="14.25" hidden="1" customHeight="1" x14ac:dyDescent="0.15"/>
    <row r="224" customFormat="1" ht="14.25" hidden="1" customHeight="1" x14ac:dyDescent="0.15"/>
    <row r="225" customFormat="1" ht="14.25" hidden="1" customHeight="1" x14ac:dyDescent="0.15"/>
    <row r="226" customFormat="1" ht="14.25" hidden="1" customHeight="1" x14ac:dyDescent="0.15"/>
    <row r="227" customFormat="1" ht="14.25" hidden="1" customHeight="1" x14ac:dyDescent="0.15"/>
    <row r="228" customFormat="1" ht="14.25" hidden="1" customHeight="1" x14ac:dyDescent="0.15"/>
    <row r="229" customFormat="1" ht="14.25" hidden="1" customHeight="1" x14ac:dyDescent="0.15"/>
    <row r="230" customFormat="1" ht="14.25" hidden="1" customHeight="1" x14ac:dyDescent="0.15"/>
    <row r="231" customFormat="1" ht="14.25" hidden="1" customHeight="1" x14ac:dyDescent="0.15"/>
    <row r="232" customFormat="1" ht="14.25" hidden="1" customHeight="1" x14ac:dyDescent="0.15"/>
    <row r="233" customFormat="1" ht="14.25" hidden="1" customHeight="1" x14ac:dyDescent="0.15"/>
    <row r="234" customFormat="1" ht="14.25" hidden="1" customHeight="1" x14ac:dyDescent="0.15"/>
    <row r="235" customFormat="1" ht="14.25" hidden="1" customHeight="1" x14ac:dyDescent="0.15"/>
    <row r="236" customFormat="1" ht="14.25" hidden="1" customHeight="1" x14ac:dyDescent="0.15"/>
    <row r="237" customFormat="1" ht="14.25" hidden="1" customHeight="1" x14ac:dyDescent="0.15"/>
    <row r="238" customFormat="1" ht="14.25" hidden="1" customHeight="1" x14ac:dyDescent="0.15"/>
    <row r="239" customFormat="1" ht="14.25" hidden="1" customHeight="1" x14ac:dyDescent="0.15"/>
    <row r="240" customFormat="1" ht="14.25" hidden="1" customHeight="1" x14ac:dyDescent="0.15"/>
    <row r="241" customFormat="1" ht="14.25" hidden="1" customHeight="1" x14ac:dyDescent="0.15"/>
    <row r="242" customFormat="1" ht="14.25" hidden="1" customHeight="1" x14ac:dyDescent="0.15"/>
    <row r="243" customFormat="1" ht="14.25" hidden="1" customHeight="1" x14ac:dyDescent="0.15"/>
    <row r="244" customFormat="1" ht="14.25" hidden="1" customHeight="1" x14ac:dyDescent="0.15"/>
    <row r="245" customFormat="1" ht="14.25" hidden="1" customHeight="1" x14ac:dyDescent="0.15"/>
    <row r="246" customFormat="1" ht="14.25" hidden="1" customHeight="1" x14ac:dyDescent="0.15"/>
    <row r="247" customFormat="1" ht="14.25" hidden="1" customHeight="1" x14ac:dyDescent="0.15"/>
    <row r="248" customFormat="1" ht="14.25" hidden="1" customHeight="1" x14ac:dyDescent="0.15"/>
    <row r="249" customFormat="1" ht="14.25" hidden="1" customHeight="1" x14ac:dyDescent="0.15"/>
    <row r="250" customFormat="1" ht="14.25" hidden="1" customHeight="1" x14ac:dyDescent="0.15"/>
    <row r="251" customFormat="1" ht="14.25" hidden="1" customHeight="1" x14ac:dyDescent="0.15"/>
    <row r="252" customFormat="1" ht="14.25" hidden="1" customHeight="1" x14ac:dyDescent="0.15"/>
    <row r="253" customFormat="1" ht="14.25" hidden="1" customHeight="1" x14ac:dyDescent="0.15"/>
    <row r="254" customFormat="1" ht="14.25" hidden="1" customHeight="1" x14ac:dyDescent="0.15"/>
    <row r="255" customFormat="1" ht="14.25" hidden="1" customHeight="1" x14ac:dyDescent="0.15"/>
    <row r="256" customFormat="1" ht="14.25" hidden="1" customHeight="1" x14ac:dyDescent="0.15"/>
    <row r="257" customFormat="1" ht="14.25" hidden="1" customHeight="1" x14ac:dyDescent="0.15"/>
    <row r="258" customFormat="1" ht="14.25" hidden="1" customHeight="1" x14ac:dyDescent="0.15"/>
    <row r="259" customFormat="1" ht="14.25" hidden="1" customHeight="1" x14ac:dyDescent="0.15"/>
    <row r="260" customFormat="1" ht="14.25" hidden="1" customHeight="1" x14ac:dyDescent="0.15"/>
    <row r="261" customFormat="1" ht="14.25" hidden="1" customHeight="1" x14ac:dyDescent="0.15"/>
    <row r="262" customFormat="1" ht="14.25" hidden="1" customHeight="1" x14ac:dyDescent="0.15"/>
    <row r="263" customFormat="1" ht="14.25" hidden="1" customHeight="1" x14ac:dyDescent="0.15"/>
    <row r="264" customFormat="1" ht="14.25" hidden="1" customHeight="1" x14ac:dyDescent="0.15"/>
    <row r="265" customFormat="1" ht="14.25" hidden="1" customHeight="1" x14ac:dyDescent="0.15"/>
    <row r="266" customFormat="1" ht="14.25" hidden="1" customHeight="1" x14ac:dyDescent="0.15"/>
    <row r="267" customFormat="1" ht="14.25" hidden="1" customHeight="1" x14ac:dyDescent="0.15"/>
    <row r="268" customFormat="1" ht="14.25" hidden="1" customHeight="1" x14ac:dyDescent="0.15"/>
    <row r="269" customFormat="1" ht="14.25" hidden="1" customHeight="1" x14ac:dyDescent="0.15"/>
    <row r="270" customFormat="1" ht="14.25" hidden="1" customHeight="1" x14ac:dyDescent="0.15"/>
    <row r="271" customFormat="1" ht="14.25" hidden="1" customHeight="1" x14ac:dyDescent="0.15"/>
    <row r="272" customFormat="1" ht="14.25" hidden="1" customHeight="1" x14ac:dyDescent="0.15"/>
    <row r="273" customFormat="1" ht="14.25" hidden="1" customHeight="1" x14ac:dyDescent="0.15"/>
    <row r="274" customFormat="1" ht="14.25" hidden="1" customHeight="1" x14ac:dyDescent="0.15"/>
    <row r="275" customFormat="1" ht="14.25" hidden="1" customHeight="1" x14ac:dyDescent="0.15"/>
    <row r="276" customFormat="1" ht="14.25" hidden="1" customHeight="1" x14ac:dyDescent="0.15"/>
    <row r="277" customFormat="1" ht="14.25" hidden="1" customHeight="1" x14ac:dyDescent="0.15"/>
    <row r="278" customFormat="1" ht="14.25" hidden="1" customHeight="1" x14ac:dyDescent="0.15"/>
    <row r="279" customFormat="1" ht="14.25" hidden="1" customHeight="1" x14ac:dyDescent="0.15"/>
    <row r="280" customFormat="1" ht="14.25" hidden="1" customHeight="1" x14ac:dyDescent="0.15"/>
    <row r="281" customFormat="1" ht="14.25" hidden="1" customHeight="1" x14ac:dyDescent="0.15"/>
    <row r="282" customFormat="1" ht="14.25" hidden="1" customHeight="1" x14ac:dyDescent="0.15"/>
    <row r="283" customFormat="1" ht="14.25" hidden="1" customHeight="1" x14ac:dyDescent="0.15"/>
    <row r="284" customFormat="1" ht="14.25" hidden="1" customHeight="1" x14ac:dyDescent="0.15"/>
    <row r="285" customFormat="1" ht="14.25" hidden="1" customHeight="1" x14ac:dyDescent="0.15"/>
    <row r="286" customFormat="1" ht="14.25" hidden="1" customHeight="1" x14ac:dyDescent="0.15"/>
    <row r="287" customFormat="1" ht="14.25" hidden="1" customHeight="1" x14ac:dyDescent="0.15"/>
    <row r="288" customFormat="1" ht="14.25" hidden="1" customHeight="1" x14ac:dyDescent="0.15"/>
    <row r="289" customFormat="1" ht="14.25" hidden="1" customHeight="1" x14ac:dyDescent="0.15"/>
    <row r="290" customFormat="1" ht="14.25" hidden="1" customHeight="1" x14ac:dyDescent="0.15"/>
    <row r="291" customFormat="1" ht="14.25" hidden="1" customHeight="1" x14ac:dyDescent="0.15"/>
    <row r="292" customFormat="1" ht="14.25" hidden="1" customHeight="1" x14ac:dyDescent="0.15"/>
    <row r="293" customFormat="1" ht="14.25" hidden="1" customHeight="1" x14ac:dyDescent="0.15"/>
    <row r="294" customFormat="1" ht="14.25" hidden="1" customHeight="1" x14ac:dyDescent="0.15"/>
    <row r="295" customFormat="1" ht="14.25" hidden="1" customHeight="1" x14ac:dyDescent="0.15"/>
    <row r="296" customFormat="1" ht="14.25" hidden="1" customHeight="1" x14ac:dyDescent="0.15"/>
    <row r="297" customFormat="1" ht="14.25" hidden="1" customHeight="1" x14ac:dyDescent="0.15"/>
    <row r="298" customFormat="1" ht="14.25" hidden="1" customHeight="1" x14ac:dyDescent="0.15"/>
    <row r="299" customFormat="1" ht="14.25" hidden="1" customHeight="1" x14ac:dyDescent="0.15"/>
    <row r="300" customFormat="1" ht="14.25" hidden="1" customHeight="1" x14ac:dyDescent="0.15"/>
    <row r="301" customFormat="1" ht="14.25" hidden="1" customHeight="1" x14ac:dyDescent="0.15"/>
    <row r="302" customFormat="1" ht="14.25" hidden="1" customHeight="1" x14ac:dyDescent="0.15"/>
    <row r="303" customFormat="1" ht="14.25" hidden="1" customHeight="1" x14ac:dyDescent="0.15"/>
    <row r="304" customFormat="1" ht="14.25" hidden="1" customHeight="1" x14ac:dyDescent="0.15"/>
    <row r="305" customFormat="1" ht="14.25" hidden="1" customHeight="1" x14ac:dyDescent="0.15"/>
    <row r="306" customFormat="1" ht="14.25" hidden="1" customHeight="1" x14ac:dyDescent="0.15"/>
    <row r="307" customFormat="1" ht="14.25" hidden="1" customHeight="1" x14ac:dyDescent="0.15"/>
    <row r="308" customFormat="1" ht="14.25" hidden="1" customHeight="1" x14ac:dyDescent="0.15"/>
    <row r="309" customFormat="1" ht="14.25" hidden="1" customHeight="1" x14ac:dyDescent="0.15"/>
    <row r="310" customFormat="1" ht="14.25" hidden="1" customHeight="1" x14ac:dyDescent="0.15"/>
    <row r="311" customFormat="1" ht="14.25" hidden="1" customHeight="1" x14ac:dyDescent="0.15"/>
    <row r="312" customFormat="1" ht="14.25" hidden="1" customHeight="1" x14ac:dyDescent="0.15"/>
    <row r="313" customFormat="1" ht="14.25" hidden="1" customHeight="1" x14ac:dyDescent="0.15"/>
    <row r="314" customFormat="1" ht="14.25" hidden="1" customHeight="1" x14ac:dyDescent="0.15"/>
    <row r="315" customFormat="1" ht="14.25" hidden="1" customHeight="1" x14ac:dyDescent="0.15"/>
    <row r="316" customFormat="1" ht="14.25" hidden="1" customHeight="1" x14ac:dyDescent="0.15"/>
    <row r="317" customFormat="1" ht="14.25" hidden="1" customHeight="1" x14ac:dyDescent="0.15"/>
    <row r="318" customFormat="1" ht="14.25" hidden="1" customHeight="1" x14ac:dyDescent="0.15"/>
    <row r="319" customFormat="1" ht="14.25" hidden="1" customHeight="1" x14ac:dyDescent="0.15"/>
    <row r="320" customFormat="1" ht="14.25" hidden="1" customHeight="1" x14ac:dyDescent="0.15"/>
    <row r="321" customFormat="1" ht="14.25" hidden="1" customHeight="1" x14ac:dyDescent="0.15"/>
    <row r="322" customFormat="1" ht="14.25" hidden="1" customHeight="1" x14ac:dyDescent="0.15"/>
    <row r="323" customFormat="1" ht="14.25" hidden="1" customHeight="1" x14ac:dyDescent="0.15"/>
    <row r="324" customFormat="1" ht="14.25" hidden="1" customHeight="1" x14ac:dyDescent="0.15"/>
    <row r="325" customFormat="1" ht="14.25" hidden="1" customHeight="1" x14ac:dyDescent="0.15"/>
    <row r="326" customFormat="1" ht="14.25" hidden="1" customHeight="1" x14ac:dyDescent="0.15"/>
    <row r="327" customFormat="1" ht="14.25" hidden="1" customHeight="1" x14ac:dyDescent="0.15"/>
    <row r="328" customFormat="1" ht="14.25" hidden="1" customHeight="1" x14ac:dyDescent="0.15"/>
    <row r="329" customFormat="1" ht="14.25" hidden="1" customHeight="1" x14ac:dyDescent="0.15"/>
    <row r="330" customFormat="1" ht="14.25" hidden="1" customHeight="1" x14ac:dyDescent="0.15"/>
    <row r="331" customFormat="1" ht="14.25" hidden="1" customHeight="1" x14ac:dyDescent="0.15"/>
    <row r="332" customFormat="1" ht="14.25" hidden="1" customHeight="1" x14ac:dyDescent="0.15"/>
    <row r="333" customFormat="1" ht="14.25" hidden="1" customHeight="1" x14ac:dyDescent="0.15"/>
    <row r="334" customFormat="1" ht="14.25" hidden="1" customHeight="1" x14ac:dyDescent="0.15"/>
    <row r="335" customFormat="1" ht="14.25" hidden="1" customHeight="1" x14ac:dyDescent="0.15"/>
    <row r="336" customFormat="1" ht="14.25" hidden="1" customHeight="1" x14ac:dyDescent="0.15"/>
    <row r="337" customFormat="1" ht="14.25" hidden="1" customHeight="1" x14ac:dyDescent="0.15"/>
    <row r="338" customFormat="1" ht="14.25" hidden="1" customHeight="1" x14ac:dyDescent="0.15"/>
    <row r="339" customFormat="1" ht="14.25" hidden="1" customHeight="1" x14ac:dyDescent="0.15"/>
    <row r="340" customFormat="1" ht="14.25" hidden="1" customHeight="1" x14ac:dyDescent="0.15"/>
    <row r="341" customFormat="1" ht="14.25" hidden="1" customHeight="1" x14ac:dyDescent="0.15"/>
    <row r="342" customFormat="1" ht="14.25" hidden="1" customHeight="1" x14ac:dyDescent="0.15"/>
    <row r="343" customFormat="1" ht="14.25" hidden="1" customHeight="1" x14ac:dyDescent="0.15"/>
    <row r="344" customFormat="1" ht="14.25" hidden="1" customHeight="1" x14ac:dyDescent="0.15"/>
    <row r="345" customFormat="1" ht="14.25" hidden="1" customHeight="1" x14ac:dyDescent="0.15"/>
    <row r="346" customFormat="1" ht="14.25" hidden="1" customHeight="1" x14ac:dyDescent="0.15"/>
    <row r="347" customFormat="1" ht="14.25" hidden="1" customHeight="1" x14ac:dyDescent="0.15"/>
    <row r="348" customFormat="1" ht="14.25" hidden="1" customHeight="1" x14ac:dyDescent="0.15"/>
    <row r="349" customFormat="1" ht="14.25" hidden="1" customHeight="1" x14ac:dyDescent="0.15"/>
    <row r="350" customFormat="1" ht="14.25" hidden="1" customHeight="1" x14ac:dyDescent="0.15"/>
    <row r="351" customFormat="1" ht="14.25" hidden="1" customHeight="1" x14ac:dyDescent="0.15"/>
    <row r="352" customFormat="1" ht="14.25" hidden="1" customHeight="1" x14ac:dyDescent="0.15"/>
    <row r="353" customFormat="1" ht="14.25" hidden="1" customHeight="1" x14ac:dyDescent="0.15"/>
    <row r="354" customFormat="1" ht="14.25" hidden="1" customHeight="1" x14ac:dyDescent="0.15"/>
    <row r="355" customFormat="1" ht="14.25" hidden="1" customHeight="1" x14ac:dyDescent="0.15"/>
    <row r="356" customFormat="1" ht="14.25" hidden="1" customHeight="1" x14ac:dyDescent="0.15"/>
    <row r="357" customFormat="1" ht="14.25" hidden="1" customHeight="1" x14ac:dyDescent="0.15"/>
    <row r="358" customFormat="1" ht="14.25" hidden="1" customHeight="1" x14ac:dyDescent="0.15"/>
    <row r="359" customFormat="1" ht="14.25" hidden="1" customHeight="1" x14ac:dyDescent="0.15"/>
    <row r="360" customFormat="1" ht="14.25" hidden="1" customHeight="1" x14ac:dyDescent="0.15"/>
    <row r="361" customFormat="1" ht="14.25" hidden="1" customHeight="1" x14ac:dyDescent="0.15"/>
    <row r="362" customFormat="1" ht="14.25" hidden="1" customHeight="1" x14ac:dyDescent="0.15"/>
    <row r="363" customFormat="1" ht="14.25" hidden="1" customHeight="1" x14ac:dyDescent="0.15"/>
    <row r="364" customFormat="1" ht="14.25" hidden="1" customHeight="1" x14ac:dyDescent="0.15"/>
    <row r="365" customFormat="1" ht="14.25" hidden="1" customHeight="1" x14ac:dyDescent="0.15"/>
    <row r="366" customFormat="1" ht="14.25" hidden="1" customHeight="1" x14ac:dyDescent="0.15"/>
    <row r="367" customFormat="1" ht="14.25" hidden="1" customHeight="1" x14ac:dyDescent="0.15"/>
    <row r="368" customFormat="1" ht="14.25" hidden="1" customHeight="1" x14ac:dyDescent="0.15"/>
    <row r="369" customFormat="1" ht="14.25" hidden="1" customHeight="1" x14ac:dyDescent="0.15"/>
    <row r="370" customFormat="1" ht="14.25" hidden="1" customHeight="1" x14ac:dyDescent="0.15"/>
    <row r="371" customFormat="1" ht="14.25" hidden="1" customHeight="1" x14ac:dyDescent="0.15"/>
    <row r="372" customFormat="1" ht="14.25" hidden="1" customHeight="1" x14ac:dyDescent="0.15"/>
    <row r="373" customFormat="1" ht="14.25" hidden="1" customHeight="1" x14ac:dyDescent="0.15"/>
    <row r="374" customFormat="1" ht="14.25" hidden="1" customHeight="1" x14ac:dyDescent="0.15"/>
    <row r="375" customFormat="1" ht="14.25" hidden="1" customHeight="1" x14ac:dyDescent="0.15"/>
    <row r="376" customFormat="1" ht="14.25" hidden="1" customHeight="1" x14ac:dyDescent="0.15"/>
    <row r="377" customFormat="1" ht="14.25" hidden="1" customHeight="1" x14ac:dyDescent="0.15"/>
    <row r="378" customFormat="1" ht="14.25" hidden="1" customHeight="1" x14ac:dyDescent="0.15"/>
    <row r="379" customFormat="1" ht="14.25" hidden="1" customHeight="1" x14ac:dyDescent="0.15"/>
    <row r="380" customFormat="1" ht="14.25" hidden="1" customHeight="1" x14ac:dyDescent="0.15"/>
    <row r="381" customFormat="1" ht="14.25" hidden="1" customHeight="1" x14ac:dyDescent="0.15"/>
    <row r="382" customFormat="1" ht="14.25" hidden="1" customHeight="1" x14ac:dyDescent="0.15"/>
    <row r="383" customFormat="1" ht="14.25" hidden="1" customHeight="1" x14ac:dyDescent="0.15"/>
    <row r="384" customFormat="1" ht="14.25" hidden="1" customHeight="1" x14ac:dyDescent="0.15"/>
    <row r="385" customFormat="1" ht="14.25" hidden="1" customHeight="1" x14ac:dyDescent="0.15"/>
    <row r="386" customFormat="1" ht="14.25" hidden="1" customHeight="1" x14ac:dyDescent="0.15"/>
    <row r="387" customFormat="1" ht="14.25" hidden="1" customHeight="1" x14ac:dyDescent="0.15"/>
    <row r="388" customFormat="1" ht="14.25" hidden="1" customHeight="1" x14ac:dyDescent="0.15"/>
    <row r="389" customFormat="1" ht="14.25" hidden="1" customHeight="1" x14ac:dyDescent="0.15"/>
    <row r="390" customFormat="1" ht="14.25" hidden="1" customHeight="1" x14ac:dyDescent="0.15"/>
    <row r="391" customFormat="1" ht="14.25" hidden="1" customHeight="1" x14ac:dyDescent="0.15"/>
    <row r="392" customFormat="1" ht="14.25" hidden="1" customHeight="1" x14ac:dyDescent="0.15"/>
    <row r="393" customFormat="1" ht="14.25" hidden="1" customHeight="1" x14ac:dyDescent="0.15"/>
    <row r="394" customFormat="1" ht="14.25" hidden="1" customHeight="1" x14ac:dyDescent="0.15"/>
    <row r="395" customFormat="1" ht="14.25" hidden="1" customHeight="1" x14ac:dyDescent="0.15"/>
    <row r="396" customFormat="1" ht="14.25" hidden="1" customHeight="1" x14ac:dyDescent="0.15"/>
    <row r="397" customFormat="1" ht="14.25" hidden="1" customHeight="1" x14ac:dyDescent="0.15"/>
    <row r="398" customFormat="1" ht="14.25" hidden="1" customHeight="1" x14ac:dyDescent="0.15"/>
    <row r="399" customFormat="1" ht="14.25" hidden="1" customHeight="1" x14ac:dyDescent="0.15"/>
    <row r="400" customFormat="1" ht="14.25" hidden="1" customHeight="1" x14ac:dyDescent="0.15"/>
    <row r="401" customFormat="1" ht="14.25" hidden="1" customHeight="1" x14ac:dyDescent="0.15"/>
    <row r="402" customFormat="1" ht="14.25" hidden="1" customHeight="1" x14ac:dyDescent="0.15"/>
    <row r="403" customFormat="1" ht="14.25" hidden="1" customHeight="1" x14ac:dyDescent="0.15"/>
    <row r="404" customFormat="1" ht="14.25" hidden="1" customHeight="1" x14ac:dyDescent="0.15"/>
    <row r="405" customFormat="1" ht="14.25" hidden="1" customHeight="1" x14ac:dyDescent="0.15"/>
    <row r="406" customFormat="1" ht="14.25" hidden="1" customHeight="1" x14ac:dyDescent="0.15"/>
    <row r="407" customFormat="1" ht="14.25" hidden="1" customHeight="1" x14ac:dyDescent="0.15"/>
    <row r="408" customFormat="1" ht="14.25" hidden="1" customHeight="1" x14ac:dyDescent="0.15"/>
    <row r="409" customFormat="1" ht="14.25" hidden="1" customHeight="1" x14ac:dyDescent="0.15"/>
    <row r="410" customFormat="1" ht="14.25" hidden="1" customHeight="1" x14ac:dyDescent="0.15"/>
    <row r="411" customFormat="1" ht="14.25" hidden="1" customHeight="1" x14ac:dyDescent="0.15"/>
    <row r="412" customFormat="1" ht="14.25" hidden="1" customHeight="1" x14ac:dyDescent="0.15"/>
    <row r="413" customFormat="1" ht="14.25" hidden="1" customHeight="1" x14ac:dyDescent="0.15"/>
    <row r="414" customFormat="1" ht="14.25" hidden="1" customHeight="1" x14ac:dyDescent="0.15"/>
    <row r="415" customFormat="1" ht="14.25" hidden="1" customHeight="1" x14ac:dyDescent="0.15"/>
    <row r="416" customFormat="1" ht="14.25" hidden="1" customHeight="1" x14ac:dyDescent="0.15"/>
    <row r="417" customFormat="1" ht="14.25" hidden="1" customHeight="1" x14ac:dyDescent="0.15"/>
    <row r="418" customFormat="1" ht="14.25" hidden="1" customHeight="1" x14ac:dyDescent="0.15"/>
    <row r="419" customFormat="1" ht="14.25" hidden="1" customHeight="1" x14ac:dyDescent="0.15"/>
    <row r="420" customFormat="1" ht="14.25" hidden="1" customHeight="1" x14ac:dyDescent="0.15"/>
    <row r="421" customFormat="1" ht="14.25" hidden="1" customHeight="1" x14ac:dyDescent="0.15"/>
    <row r="422" customFormat="1" ht="14.25" hidden="1" customHeight="1" x14ac:dyDescent="0.15"/>
    <row r="423" customFormat="1" ht="14.25" hidden="1" customHeight="1" x14ac:dyDescent="0.15"/>
    <row r="424" customFormat="1" ht="14.25" hidden="1" customHeight="1" x14ac:dyDescent="0.15"/>
    <row r="425" customFormat="1" ht="14.25" hidden="1" customHeight="1" x14ac:dyDescent="0.15"/>
    <row r="426" customFormat="1" ht="14.25" hidden="1" customHeight="1" x14ac:dyDescent="0.15"/>
    <row r="427" customFormat="1" ht="14.25" hidden="1" customHeight="1" x14ac:dyDescent="0.15"/>
    <row r="428" customFormat="1" ht="14.25" hidden="1" customHeight="1" x14ac:dyDescent="0.15"/>
    <row r="429" customFormat="1" ht="14.25" hidden="1" customHeight="1" x14ac:dyDescent="0.15"/>
    <row r="430" customFormat="1" ht="14.25" hidden="1" customHeight="1" x14ac:dyDescent="0.15"/>
    <row r="431" customFormat="1" ht="14.25" hidden="1" customHeight="1" x14ac:dyDescent="0.15"/>
    <row r="432" customFormat="1" ht="14.25" hidden="1" customHeight="1" x14ac:dyDescent="0.15"/>
    <row r="433" customFormat="1" ht="14.25" hidden="1" customHeight="1" x14ac:dyDescent="0.15"/>
    <row r="434" customFormat="1" ht="14.25" hidden="1" customHeight="1" x14ac:dyDescent="0.15"/>
    <row r="435" customFormat="1" ht="14.25" hidden="1" customHeight="1" x14ac:dyDescent="0.15"/>
    <row r="436" customFormat="1" ht="14.25" hidden="1" customHeight="1" x14ac:dyDescent="0.15"/>
    <row r="437" customFormat="1" ht="14.25" hidden="1" customHeight="1" x14ac:dyDescent="0.15"/>
    <row r="438" customFormat="1" ht="14.25" hidden="1" customHeight="1" x14ac:dyDescent="0.15"/>
    <row r="439" customFormat="1" ht="14.25" hidden="1" customHeight="1" x14ac:dyDescent="0.15"/>
    <row r="440" customFormat="1" ht="14.25" hidden="1" customHeight="1" x14ac:dyDescent="0.15"/>
    <row r="441" customFormat="1" ht="14.25" hidden="1" customHeight="1" x14ac:dyDescent="0.15"/>
    <row r="442" customFormat="1" ht="14.25" hidden="1" customHeight="1" x14ac:dyDescent="0.15"/>
    <row r="443" customFormat="1" ht="14.25" hidden="1" customHeight="1" x14ac:dyDescent="0.15"/>
    <row r="444" customFormat="1" ht="14.25" hidden="1" customHeight="1" x14ac:dyDescent="0.15"/>
    <row r="445" customFormat="1" ht="14.25" hidden="1" customHeight="1" x14ac:dyDescent="0.15"/>
    <row r="446" customFormat="1" ht="14.25" hidden="1" customHeight="1" x14ac:dyDescent="0.15"/>
    <row r="447" customFormat="1" ht="14.25" hidden="1" customHeight="1" x14ac:dyDescent="0.15"/>
    <row r="448" customFormat="1" ht="14.25" hidden="1" customHeight="1" x14ac:dyDescent="0.15"/>
    <row r="449" customFormat="1" ht="14.25" hidden="1" customHeight="1" x14ac:dyDescent="0.15"/>
    <row r="450" customFormat="1" ht="14.25" hidden="1" customHeight="1" x14ac:dyDescent="0.15"/>
    <row r="451" customFormat="1" ht="14.25" hidden="1" customHeight="1" x14ac:dyDescent="0.15"/>
    <row r="452" customFormat="1" ht="14.25" hidden="1" customHeight="1" x14ac:dyDescent="0.15"/>
    <row r="453" customFormat="1" ht="14.25" hidden="1" customHeight="1" x14ac:dyDescent="0.15"/>
    <row r="454" customFormat="1" ht="14.25" hidden="1" customHeight="1" x14ac:dyDescent="0.15"/>
    <row r="455" customFormat="1" ht="14.25" hidden="1" customHeight="1" x14ac:dyDescent="0.15"/>
    <row r="456" customFormat="1" ht="14.25" hidden="1" customHeight="1" x14ac:dyDescent="0.15"/>
    <row r="457" customFormat="1" ht="14.25" hidden="1" customHeight="1" x14ac:dyDescent="0.15"/>
    <row r="458" customFormat="1" ht="14.25" hidden="1" customHeight="1" x14ac:dyDescent="0.15"/>
    <row r="459" customFormat="1" ht="14.25" hidden="1" customHeight="1" x14ac:dyDescent="0.15"/>
    <row r="460" customFormat="1" ht="14.25" hidden="1" customHeight="1" x14ac:dyDescent="0.15"/>
    <row r="461" customFormat="1" ht="14.25" hidden="1" customHeight="1" x14ac:dyDescent="0.15"/>
    <row r="462" customFormat="1" ht="14.25" hidden="1" customHeight="1" x14ac:dyDescent="0.15"/>
    <row r="463" customFormat="1" ht="14.25" hidden="1" customHeight="1" x14ac:dyDescent="0.15"/>
    <row r="464" customFormat="1" ht="14.25" hidden="1" customHeight="1" x14ac:dyDescent="0.15"/>
    <row r="465" customFormat="1" ht="14.25" hidden="1" customHeight="1" x14ac:dyDescent="0.15"/>
    <row r="466" customFormat="1" ht="14.25" hidden="1" customHeight="1" x14ac:dyDescent="0.15"/>
    <row r="467" customFormat="1" ht="14.25" hidden="1" customHeight="1" x14ac:dyDescent="0.15"/>
    <row r="468" customFormat="1" ht="14.25" hidden="1" customHeight="1" x14ac:dyDescent="0.15"/>
    <row r="469" customFormat="1" ht="14.25" hidden="1" customHeight="1" x14ac:dyDescent="0.15"/>
    <row r="470" customFormat="1" ht="14.25" hidden="1" customHeight="1" x14ac:dyDescent="0.15"/>
    <row r="471" customFormat="1" ht="14.25" hidden="1" customHeight="1" x14ac:dyDescent="0.15"/>
    <row r="472" customFormat="1" ht="14.25" hidden="1" customHeight="1" x14ac:dyDescent="0.15"/>
    <row r="473" customFormat="1" ht="14.25" hidden="1" customHeight="1" x14ac:dyDescent="0.15"/>
    <row r="474" customFormat="1" ht="14.25" hidden="1" customHeight="1" x14ac:dyDescent="0.15"/>
    <row r="475" customFormat="1" ht="14.25" hidden="1" customHeight="1" x14ac:dyDescent="0.15"/>
    <row r="476" customFormat="1" ht="14.25" hidden="1" customHeight="1" x14ac:dyDescent="0.15"/>
    <row r="477" customFormat="1" ht="14.25" hidden="1" customHeight="1" x14ac:dyDescent="0.15"/>
    <row r="478" customFormat="1" ht="14.25" hidden="1" customHeight="1" x14ac:dyDescent="0.15"/>
    <row r="479" customFormat="1" ht="14.25" hidden="1" customHeight="1" x14ac:dyDescent="0.15"/>
    <row r="480" customFormat="1" ht="14.25" hidden="1" customHeight="1" x14ac:dyDescent="0.15"/>
    <row r="481" customFormat="1" ht="14.25" hidden="1" customHeight="1" x14ac:dyDescent="0.15"/>
    <row r="482" customFormat="1" ht="14.25" hidden="1" customHeight="1" x14ac:dyDescent="0.15"/>
    <row r="483" customFormat="1" ht="14.25" hidden="1" customHeight="1" x14ac:dyDescent="0.15"/>
    <row r="484" customFormat="1" ht="14.25" hidden="1" customHeight="1" x14ac:dyDescent="0.15"/>
    <row r="485" customFormat="1" ht="14.25" hidden="1" customHeight="1" x14ac:dyDescent="0.15"/>
    <row r="486" customFormat="1" ht="14.25" hidden="1" customHeight="1" x14ac:dyDescent="0.15"/>
    <row r="487" customFormat="1" ht="14.25" hidden="1" customHeight="1" x14ac:dyDescent="0.15"/>
    <row r="488" customFormat="1" ht="14.25" hidden="1" customHeight="1" x14ac:dyDescent="0.15"/>
    <row r="489" customFormat="1" ht="14.25" hidden="1" customHeight="1" x14ac:dyDescent="0.15"/>
    <row r="490" customFormat="1" ht="14.25" hidden="1" customHeight="1" x14ac:dyDescent="0.15"/>
    <row r="491" customFormat="1" ht="14.25" hidden="1" customHeight="1" x14ac:dyDescent="0.15"/>
    <row r="492" customFormat="1" ht="14.25" hidden="1" customHeight="1" x14ac:dyDescent="0.15"/>
    <row r="493" customFormat="1" ht="14.25" hidden="1" customHeight="1" x14ac:dyDescent="0.15"/>
    <row r="494" customFormat="1" ht="14.25" hidden="1" customHeight="1" x14ac:dyDescent="0.15"/>
    <row r="495" customFormat="1" ht="14.25" hidden="1" customHeight="1" x14ac:dyDescent="0.15"/>
    <row r="496" customFormat="1" ht="14.25" hidden="1" customHeight="1" x14ac:dyDescent="0.15"/>
    <row r="497" customFormat="1" ht="14.25" hidden="1" customHeight="1" x14ac:dyDescent="0.15"/>
    <row r="498" customFormat="1" ht="14.25" hidden="1" customHeight="1" x14ac:dyDescent="0.15"/>
    <row r="499" customFormat="1" ht="14.25" hidden="1" customHeight="1" x14ac:dyDescent="0.15"/>
    <row r="500" customFormat="1" ht="14.25" hidden="1" customHeight="1" x14ac:dyDescent="0.15"/>
    <row r="501" customFormat="1" ht="14.25" hidden="1" customHeight="1" x14ac:dyDescent="0.15"/>
    <row r="502" customFormat="1" ht="14.25" hidden="1" customHeight="1" x14ac:dyDescent="0.15"/>
    <row r="503" customFormat="1" ht="14.25" hidden="1" customHeight="1" x14ac:dyDescent="0.15"/>
    <row r="504" customFormat="1" ht="14.25" hidden="1" customHeight="1" x14ac:dyDescent="0.15"/>
    <row r="505" customFormat="1" ht="14.25" hidden="1" customHeight="1" x14ac:dyDescent="0.15"/>
    <row r="506" customFormat="1" ht="14.25" hidden="1" customHeight="1" x14ac:dyDescent="0.15"/>
    <row r="507" customFormat="1" ht="14.25" hidden="1" customHeight="1" x14ac:dyDescent="0.15"/>
    <row r="508" customFormat="1" ht="14.25" hidden="1" customHeight="1" x14ac:dyDescent="0.15"/>
    <row r="509" customFormat="1" ht="14.25" hidden="1" customHeight="1" x14ac:dyDescent="0.15"/>
    <row r="510" customFormat="1" ht="14.25" hidden="1" customHeight="1" x14ac:dyDescent="0.15"/>
    <row r="511" customFormat="1" ht="14.25" hidden="1" customHeight="1" x14ac:dyDescent="0.15"/>
    <row r="512" customFormat="1" ht="14.25" hidden="1" customHeight="1" x14ac:dyDescent="0.15"/>
    <row r="513" customFormat="1" ht="14.25" hidden="1" customHeight="1" x14ac:dyDescent="0.15"/>
    <row r="514" customFormat="1" ht="14.25" hidden="1" customHeight="1" x14ac:dyDescent="0.15"/>
    <row r="515" customFormat="1" ht="14.25" hidden="1" customHeight="1" x14ac:dyDescent="0.15"/>
    <row r="516" customFormat="1" ht="14.25" hidden="1" customHeight="1" x14ac:dyDescent="0.15"/>
    <row r="517" customFormat="1" ht="14.25" hidden="1" customHeight="1" x14ac:dyDescent="0.15"/>
    <row r="518" customFormat="1" ht="14.25" hidden="1" customHeight="1" x14ac:dyDescent="0.15"/>
    <row r="519" customFormat="1" ht="14.25" hidden="1" customHeight="1" x14ac:dyDescent="0.15"/>
    <row r="520" customFormat="1" ht="14.25" hidden="1" customHeight="1" x14ac:dyDescent="0.15"/>
    <row r="521" customFormat="1" ht="14.25" hidden="1" customHeight="1" x14ac:dyDescent="0.15"/>
    <row r="522" customFormat="1" ht="14.25" hidden="1" customHeight="1" x14ac:dyDescent="0.15"/>
    <row r="523" customFormat="1" ht="14.25" hidden="1" customHeight="1" x14ac:dyDescent="0.15"/>
    <row r="524" customFormat="1" ht="14.25" hidden="1" customHeight="1" x14ac:dyDescent="0.15"/>
    <row r="525" customFormat="1" ht="14.25" hidden="1" customHeight="1" x14ac:dyDescent="0.15"/>
    <row r="526" customFormat="1" ht="14.25" hidden="1" customHeight="1" x14ac:dyDescent="0.15"/>
    <row r="527" customFormat="1" ht="14.25" hidden="1" customHeight="1" x14ac:dyDescent="0.15"/>
    <row r="528" customFormat="1" ht="14.25" hidden="1" customHeight="1" x14ac:dyDescent="0.15"/>
    <row r="529" customFormat="1" ht="14.25" hidden="1" customHeight="1" x14ac:dyDescent="0.15"/>
    <row r="530" customFormat="1" ht="14.25" hidden="1" customHeight="1" x14ac:dyDescent="0.15"/>
    <row r="531" customFormat="1" ht="14.25" hidden="1" customHeight="1" x14ac:dyDescent="0.15"/>
    <row r="532" customFormat="1" ht="14.25" hidden="1" customHeight="1" x14ac:dyDescent="0.15"/>
    <row r="533" customFormat="1" ht="14.25" hidden="1" customHeight="1" x14ac:dyDescent="0.15"/>
    <row r="534" customFormat="1" ht="14.25" hidden="1" customHeight="1" x14ac:dyDescent="0.15"/>
    <row r="535" customFormat="1" ht="14.25" hidden="1" customHeight="1" x14ac:dyDescent="0.15"/>
    <row r="536" customFormat="1" ht="14.25" hidden="1" customHeight="1" x14ac:dyDescent="0.15"/>
    <row r="537" customFormat="1" ht="14.25" hidden="1" customHeight="1" x14ac:dyDescent="0.15"/>
    <row r="538" customFormat="1" ht="14.25" hidden="1" customHeight="1" x14ac:dyDescent="0.15"/>
    <row r="539" customFormat="1" ht="14.25" hidden="1" customHeight="1" x14ac:dyDescent="0.15"/>
    <row r="540" customFormat="1" ht="14.25" hidden="1" customHeight="1" x14ac:dyDescent="0.15"/>
    <row r="541" customFormat="1" ht="14.25" hidden="1" customHeight="1" x14ac:dyDescent="0.15"/>
    <row r="542" customFormat="1" ht="14.25" hidden="1" customHeight="1" x14ac:dyDescent="0.15"/>
    <row r="543" customFormat="1" ht="14.25" hidden="1" customHeight="1" x14ac:dyDescent="0.15"/>
    <row r="544" customFormat="1" ht="14.25" hidden="1" customHeight="1" x14ac:dyDescent="0.15"/>
    <row r="545" customFormat="1" ht="14.25" hidden="1" customHeight="1" x14ac:dyDescent="0.15"/>
    <row r="546" customFormat="1" ht="14.25" hidden="1" customHeight="1" x14ac:dyDescent="0.15"/>
    <row r="547" customFormat="1" ht="14.25" hidden="1" customHeight="1" x14ac:dyDescent="0.15"/>
    <row r="548" customFormat="1" ht="14.25" hidden="1" customHeight="1" x14ac:dyDescent="0.15"/>
    <row r="549" customFormat="1" ht="14.25" hidden="1" customHeight="1" x14ac:dyDescent="0.15"/>
    <row r="550" customFormat="1" ht="14.25" hidden="1" customHeight="1" x14ac:dyDescent="0.15"/>
    <row r="551" customFormat="1" ht="14.25" hidden="1" customHeight="1" x14ac:dyDescent="0.15"/>
    <row r="552" customFormat="1" ht="14.25" hidden="1" customHeight="1" x14ac:dyDescent="0.15"/>
    <row r="553" customFormat="1" ht="14.25" hidden="1" customHeight="1" x14ac:dyDescent="0.15"/>
    <row r="554" customFormat="1" ht="14.25" hidden="1" customHeight="1" x14ac:dyDescent="0.15"/>
    <row r="555" customFormat="1" ht="14.25" hidden="1" customHeight="1" x14ac:dyDescent="0.15"/>
    <row r="556" customFormat="1" ht="14.25" hidden="1" customHeight="1" x14ac:dyDescent="0.15"/>
    <row r="557" customFormat="1" ht="14.25" hidden="1" customHeight="1" x14ac:dyDescent="0.15"/>
    <row r="558" customFormat="1" ht="14.25" hidden="1" customHeight="1" x14ac:dyDescent="0.15"/>
    <row r="559" customFormat="1" ht="14.25" hidden="1" customHeight="1" x14ac:dyDescent="0.15"/>
    <row r="560" customFormat="1" ht="14.25" hidden="1" customHeight="1" x14ac:dyDescent="0.15"/>
    <row r="561" customFormat="1" ht="14.25" hidden="1" customHeight="1" x14ac:dyDescent="0.15"/>
    <row r="562" customFormat="1" ht="14.25" hidden="1" customHeight="1" x14ac:dyDescent="0.15"/>
    <row r="563" customFormat="1" ht="14.25" hidden="1" customHeight="1" x14ac:dyDescent="0.15"/>
    <row r="564" customFormat="1" ht="14.25" hidden="1" customHeight="1" x14ac:dyDescent="0.15"/>
    <row r="565" customFormat="1" ht="14.25" hidden="1" customHeight="1" x14ac:dyDescent="0.15"/>
    <row r="566" customFormat="1" ht="14.25" hidden="1" customHeight="1" x14ac:dyDescent="0.15"/>
    <row r="567" customFormat="1" ht="14.25" hidden="1" customHeight="1" x14ac:dyDescent="0.15"/>
    <row r="568" customFormat="1" ht="14.25" hidden="1" customHeight="1" x14ac:dyDescent="0.15"/>
    <row r="569" customFormat="1" ht="14.25" hidden="1" customHeight="1" x14ac:dyDescent="0.15"/>
    <row r="570" customFormat="1" ht="14.25" hidden="1" customHeight="1" x14ac:dyDescent="0.15"/>
    <row r="571" customFormat="1" ht="14.25" hidden="1" customHeight="1" x14ac:dyDescent="0.15"/>
    <row r="572" customFormat="1" ht="14.25" hidden="1" customHeight="1" x14ac:dyDescent="0.15"/>
    <row r="573" customFormat="1" ht="14.25" hidden="1" customHeight="1" x14ac:dyDescent="0.15"/>
    <row r="574" customFormat="1" ht="14.25" hidden="1" customHeight="1" x14ac:dyDescent="0.15"/>
    <row r="575" customFormat="1" ht="14.25" hidden="1" customHeight="1" x14ac:dyDescent="0.15"/>
    <row r="576" customFormat="1" ht="14.25" hidden="1" customHeight="1" x14ac:dyDescent="0.15"/>
    <row r="577" customFormat="1" ht="14.25" hidden="1" customHeight="1" x14ac:dyDescent="0.15"/>
    <row r="578" customFormat="1" ht="14.25" hidden="1" customHeight="1" x14ac:dyDescent="0.15"/>
    <row r="579" customFormat="1" ht="14.25" hidden="1" customHeight="1" x14ac:dyDescent="0.15"/>
    <row r="580" customFormat="1" ht="14.25" hidden="1" customHeight="1" x14ac:dyDescent="0.15"/>
    <row r="581" customFormat="1" ht="14.25" hidden="1" customHeight="1" x14ac:dyDescent="0.15"/>
    <row r="582" customFormat="1" ht="14.25" hidden="1" customHeight="1" x14ac:dyDescent="0.15"/>
    <row r="583" customFormat="1" ht="14.25" hidden="1" customHeight="1" x14ac:dyDescent="0.15"/>
    <row r="584" customFormat="1" ht="14.25" hidden="1" customHeight="1" x14ac:dyDescent="0.15"/>
    <row r="585" customFormat="1" ht="14.25" hidden="1" customHeight="1" x14ac:dyDescent="0.15"/>
    <row r="586" customFormat="1" ht="14.25" hidden="1" customHeight="1" x14ac:dyDescent="0.15"/>
    <row r="587" customFormat="1" ht="14.25" hidden="1" customHeight="1" x14ac:dyDescent="0.15"/>
    <row r="588" customFormat="1" ht="14.25" hidden="1" customHeight="1" x14ac:dyDescent="0.15"/>
    <row r="589" customFormat="1" ht="14.25" hidden="1" customHeight="1" x14ac:dyDescent="0.15"/>
    <row r="590" customFormat="1" ht="14.25" hidden="1" customHeight="1" x14ac:dyDescent="0.15"/>
    <row r="591" customFormat="1" ht="14.25" hidden="1" customHeight="1" x14ac:dyDescent="0.15"/>
    <row r="592" customFormat="1" ht="14.25" hidden="1" customHeight="1" x14ac:dyDescent="0.15"/>
    <row r="593" customFormat="1" ht="14.25" hidden="1" customHeight="1" x14ac:dyDescent="0.15"/>
    <row r="594" customFormat="1" ht="14.25" hidden="1" customHeight="1" x14ac:dyDescent="0.15"/>
    <row r="595" customFormat="1" ht="14.25" hidden="1" customHeight="1" x14ac:dyDescent="0.15"/>
    <row r="596" customFormat="1" ht="14.25" hidden="1" customHeight="1" x14ac:dyDescent="0.15"/>
    <row r="597" customFormat="1" ht="14.25" hidden="1" customHeight="1" x14ac:dyDescent="0.15"/>
    <row r="598" customFormat="1" ht="14.25" hidden="1" customHeight="1" x14ac:dyDescent="0.15"/>
    <row r="599" customFormat="1" ht="14.25" hidden="1" customHeight="1" x14ac:dyDescent="0.15"/>
    <row r="600" customFormat="1" ht="14.25" hidden="1" customHeight="1" x14ac:dyDescent="0.15"/>
    <row r="601" customFormat="1" ht="14.25" hidden="1" customHeight="1" x14ac:dyDescent="0.15"/>
    <row r="602" customFormat="1" ht="14.25" hidden="1" customHeight="1" x14ac:dyDescent="0.15"/>
    <row r="603" customFormat="1" ht="14.25" hidden="1" customHeight="1" x14ac:dyDescent="0.15"/>
    <row r="604" customFormat="1" ht="14.25" hidden="1" customHeight="1" x14ac:dyDescent="0.15"/>
    <row r="605" customFormat="1" ht="14.25" hidden="1" customHeight="1" x14ac:dyDescent="0.15"/>
    <row r="606" customFormat="1" ht="14.25" hidden="1" customHeight="1" x14ac:dyDescent="0.15"/>
    <row r="607" customFormat="1" ht="14.25" hidden="1" customHeight="1" x14ac:dyDescent="0.15"/>
    <row r="608" customFormat="1" ht="14.25" hidden="1" customHeight="1" x14ac:dyDescent="0.15"/>
    <row r="609" customFormat="1" ht="14.25" hidden="1" customHeight="1" x14ac:dyDescent="0.15"/>
    <row r="610" customFormat="1" ht="14.25" hidden="1" customHeight="1" x14ac:dyDescent="0.15"/>
    <row r="611" customFormat="1" ht="14.25" hidden="1" customHeight="1" x14ac:dyDescent="0.15"/>
    <row r="612" customFormat="1" ht="14.25" hidden="1" customHeight="1" x14ac:dyDescent="0.15"/>
    <row r="613" customFormat="1" ht="14.25" hidden="1" customHeight="1" x14ac:dyDescent="0.15"/>
    <row r="614" customFormat="1" ht="14.25" hidden="1" customHeight="1" x14ac:dyDescent="0.15"/>
    <row r="615" customFormat="1" ht="14.25" hidden="1" customHeight="1" x14ac:dyDescent="0.15"/>
    <row r="616" customFormat="1" ht="14.25" hidden="1" customHeight="1" x14ac:dyDescent="0.15"/>
    <row r="617" customFormat="1" ht="14.25" hidden="1" customHeight="1" x14ac:dyDescent="0.15"/>
    <row r="618" customFormat="1" ht="14.25" hidden="1" customHeight="1" x14ac:dyDescent="0.15"/>
    <row r="619" customFormat="1" ht="14.25" hidden="1" customHeight="1" x14ac:dyDescent="0.15"/>
    <row r="620" customFormat="1" ht="14.25" hidden="1" customHeight="1" x14ac:dyDescent="0.15"/>
    <row r="621" customFormat="1" ht="14.25" hidden="1" customHeight="1" x14ac:dyDescent="0.15"/>
    <row r="622" customFormat="1" ht="14.25" hidden="1" customHeight="1" x14ac:dyDescent="0.15"/>
    <row r="623" customFormat="1" ht="14.25" hidden="1" customHeight="1" x14ac:dyDescent="0.15"/>
    <row r="624" customFormat="1" ht="14.25" hidden="1" customHeight="1" x14ac:dyDescent="0.15"/>
    <row r="625" customFormat="1" ht="14.25" hidden="1" customHeight="1" x14ac:dyDescent="0.15"/>
    <row r="626" customFormat="1" ht="14.25" hidden="1" customHeight="1" x14ac:dyDescent="0.15"/>
    <row r="627" customFormat="1" ht="14.25" hidden="1" customHeight="1" x14ac:dyDescent="0.15"/>
    <row r="628" customFormat="1" ht="14.25" hidden="1" customHeight="1" x14ac:dyDescent="0.15"/>
    <row r="629" customFormat="1" ht="14.25" hidden="1" customHeight="1" x14ac:dyDescent="0.15"/>
    <row r="630" customFormat="1" ht="14.25" hidden="1" customHeight="1" x14ac:dyDescent="0.15"/>
    <row r="631" customFormat="1" ht="14.25" hidden="1" customHeight="1" x14ac:dyDescent="0.15"/>
    <row r="632" customFormat="1" ht="14.25" hidden="1" customHeight="1" x14ac:dyDescent="0.15"/>
    <row r="633" customFormat="1" ht="14.25" hidden="1" customHeight="1" x14ac:dyDescent="0.15"/>
    <row r="634" customFormat="1" ht="14.25" hidden="1" customHeight="1" x14ac:dyDescent="0.15"/>
    <row r="635" customFormat="1" ht="14.25" hidden="1" customHeight="1" x14ac:dyDescent="0.15"/>
    <row r="636" customFormat="1" ht="14.25" hidden="1" customHeight="1" x14ac:dyDescent="0.15"/>
    <row r="637" customFormat="1" ht="14.25" hidden="1" customHeight="1" x14ac:dyDescent="0.15"/>
    <row r="638" customFormat="1" ht="14.25" hidden="1" customHeight="1" x14ac:dyDescent="0.15"/>
    <row r="639" customFormat="1" ht="14.25" hidden="1" customHeight="1" x14ac:dyDescent="0.15"/>
    <row r="640" customFormat="1" ht="14.25" hidden="1" customHeight="1" x14ac:dyDescent="0.15"/>
    <row r="641" customFormat="1" ht="14.25" hidden="1" customHeight="1" x14ac:dyDescent="0.15"/>
    <row r="642" customFormat="1" ht="14.25" hidden="1" customHeight="1" x14ac:dyDescent="0.15"/>
    <row r="643" customFormat="1" ht="14.25" hidden="1" customHeight="1" x14ac:dyDescent="0.15"/>
    <row r="644" customFormat="1" ht="14.25" hidden="1" customHeight="1" x14ac:dyDescent="0.15"/>
    <row r="645" customFormat="1" ht="14.25" hidden="1" customHeight="1" x14ac:dyDescent="0.15"/>
    <row r="646" customFormat="1" ht="14.25" hidden="1" customHeight="1" x14ac:dyDescent="0.15"/>
    <row r="647" customFormat="1" ht="14.25" hidden="1" customHeight="1" x14ac:dyDescent="0.15"/>
    <row r="648" customFormat="1" ht="14.25" hidden="1" customHeight="1" x14ac:dyDescent="0.15"/>
    <row r="649" customFormat="1" ht="14.25" hidden="1" customHeight="1" x14ac:dyDescent="0.15"/>
    <row r="650" customFormat="1" ht="14.25" hidden="1" customHeight="1" x14ac:dyDescent="0.15"/>
    <row r="651" customFormat="1" ht="14.25" hidden="1" customHeight="1" x14ac:dyDescent="0.15"/>
    <row r="652" customFormat="1" ht="14.25" hidden="1" customHeight="1" x14ac:dyDescent="0.15"/>
    <row r="653" customFormat="1" ht="14.25" hidden="1" customHeight="1" x14ac:dyDescent="0.15"/>
    <row r="654" customFormat="1" ht="14.25" hidden="1" customHeight="1" x14ac:dyDescent="0.15"/>
    <row r="655" customFormat="1" ht="14.25" hidden="1" customHeight="1" x14ac:dyDescent="0.15"/>
    <row r="656" customFormat="1" ht="14.25" hidden="1" customHeight="1" x14ac:dyDescent="0.15"/>
    <row r="657" customFormat="1" ht="14.25" hidden="1" customHeight="1" x14ac:dyDescent="0.15"/>
    <row r="658" customFormat="1" ht="14.25" hidden="1" customHeight="1" x14ac:dyDescent="0.15"/>
    <row r="659" customFormat="1" ht="14.25" hidden="1" customHeight="1" x14ac:dyDescent="0.15"/>
    <row r="660" customFormat="1" ht="14.25" hidden="1" customHeight="1" x14ac:dyDescent="0.15"/>
    <row r="661" customFormat="1" ht="14.25" hidden="1" customHeight="1" x14ac:dyDescent="0.15"/>
    <row r="662" customFormat="1" ht="14.25" hidden="1" customHeight="1" x14ac:dyDescent="0.15"/>
    <row r="663" customFormat="1" ht="14.25" hidden="1" customHeight="1" x14ac:dyDescent="0.15"/>
    <row r="664" customFormat="1" ht="14.25" hidden="1" customHeight="1" x14ac:dyDescent="0.15"/>
    <row r="665" customFormat="1" ht="14.25" hidden="1" customHeight="1" x14ac:dyDescent="0.15"/>
    <row r="666" customFormat="1" ht="14.25" hidden="1" customHeight="1" x14ac:dyDescent="0.15"/>
    <row r="667" customFormat="1" ht="14.25" hidden="1" customHeight="1" x14ac:dyDescent="0.15"/>
    <row r="668" customFormat="1" ht="14.25" hidden="1" customHeight="1" x14ac:dyDescent="0.15"/>
    <row r="669" customFormat="1" ht="14.25" hidden="1" customHeight="1" x14ac:dyDescent="0.15"/>
    <row r="670" customFormat="1" ht="14.25" hidden="1" customHeight="1" x14ac:dyDescent="0.15"/>
    <row r="671" customFormat="1" ht="14.25" hidden="1" customHeight="1" x14ac:dyDescent="0.15"/>
    <row r="672" customFormat="1" ht="14.25" hidden="1" customHeight="1" x14ac:dyDescent="0.15"/>
    <row r="673" customFormat="1" ht="14.25" hidden="1" customHeight="1" x14ac:dyDescent="0.15"/>
    <row r="674" customFormat="1" ht="14.25" hidden="1" customHeight="1" x14ac:dyDescent="0.15"/>
    <row r="675" customFormat="1" ht="14.25" hidden="1" customHeight="1" x14ac:dyDescent="0.15"/>
    <row r="676" customFormat="1" ht="14.25" hidden="1" customHeight="1" x14ac:dyDescent="0.15"/>
    <row r="677" customFormat="1" ht="14.25" hidden="1" customHeight="1" x14ac:dyDescent="0.15"/>
    <row r="678" customFormat="1" ht="14.25" hidden="1" customHeight="1" x14ac:dyDescent="0.15"/>
    <row r="679" customFormat="1" ht="14.25" hidden="1" customHeight="1" x14ac:dyDescent="0.15"/>
    <row r="680" customFormat="1" ht="14.25" hidden="1" customHeight="1" x14ac:dyDescent="0.15"/>
    <row r="681" customFormat="1" ht="14.25" hidden="1" customHeight="1" x14ac:dyDescent="0.15"/>
    <row r="682" customFormat="1" ht="14.25" hidden="1" customHeight="1" x14ac:dyDescent="0.15"/>
    <row r="683" customFormat="1" ht="14.25" hidden="1" customHeight="1" x14ac:dyDescent="0.15"/>
    <row r="684" customFormat="1" ht="14.25" hidden="1" customHeight="1" x14ac:dyDescent="0.15"/>
    <row r="685" customFormat="1" ht="14.25" hidden="1" customHeight="1" x14ac:dyDescent="0.15"/>
    <row r="686" customFormat="1" ht="14.25" hidden="1" customHeight="1" x14ac:dyDescent="0.15"/>
    <row r="687" customFormat="1" ht="14.25" hidden="1" customHeight="1" x14ac:dyDescent="0.15"/>
    <row r="688" customFormat="1" ht="14.25" hidden="1" customHeight="1" x14ac:dyDescent="0.15"/>
    <row r="689" customFormat="1" ht="14.25" hidden="1" customHeight="1" x14ac:dyDescent="0.15"/>
    <row r="690" customFormat="1" ht="14.25" hidden="1" customHeight="1" x14ac:dyDescent="0.15"/>
    <row r="691" customFormat="1" ht="14.25" hidden="1" customHeight="1" x14ac:dyDescent="0.15"/>
    <row r="692" customFormat="1" ht="14.25" hidden="1" customHeight="1" x14ac:dyDescent="0.15"/>
    <row r="693" customFormat="1" ht="14.25" hidden="1" customHeight="1" x14ac:dyDescent="0.15"/>
    <row r="694" customFormat="1" ht="14.25" hidden="1" customHeight="1" x14ac:dyDescent="0.15"/>
    <row r="695" customFormat="1" ht="14.25" hidden="1" customHeight="1" x14ac:dyDescent="0.15"/>
    <row r="696" customFormat="1" ht="14.25" hidden="1" customHeight="1" x14ac:dyDescent="0.15"/>
    <row r="697" customFormat="1" ht="14.25" hidden="1" customHeight="1" x14ac:dyDescent="0.15"/>
    <row r="698" customFormat="1" ht="14.25" hidden="1" customHeight="1" x14ac:dyDescent="0.15"/>
    <row r="699" customFormat="1" ht="14.25" hidden="1" customHeight="1" x14ac:dyDescent="0.15"/>
    <row r="700" customFormat="1" ht="14.25" hidden="1" customHeight="1" x14ac:dyDescent="0.15"/>
    <row r="701" customFormat="1" ht="14.25" hidden="1" customHeight="1" x14ac:dyDescent="0.15"/>
    <row r="702" customFormat="1" ht="14.25" hidden="1" customHeight="1" x14ac:dyDescent="0.15"/>
    <row r="703" customFormat="1" ht="14.25" hidden="1" customHeight="1" x14ac:dyDescent="0.15"/>
    <row r="704" customFormat="1" ht="14.25" hidden="1" customHeight="1" x14ac:dyDescent="0.15"/>
    <row r="705" customFormat="1" ht="14.25" hidden="1" customHeight="1" x14ac:dyDescent="0.15"/>
    <row r="706" customFormat="1" ht="14.25" hidden="1" customHeight="1" x14ac:dyDescent="0.15"/>
    <row r="707" customFormat="1" ht="14.25" hidden="1" customHeight="1" x14ac:dyDescent="0.15"/>
    <row r="708" customFormat="1" ht="14.25" hidden="1" customHeight="1" x14ac:dyDescent="0.15"/>
    <row r="709" customFormat="1" ht="14.25" hidden="1" customHeight="1" x14ac:dyDescent="0.15"/>
    <row r="710" customFormat="1" ht="14.25" hidden="1" customHeight="1" x14ac:dyDescent="0.15"/>
    <row r="711" customFormat="1" ht="14.25" hidden="1" customHeight="1" x14ac:dyDescent="0.15"/>
    <row r="712" customFormat="1" ht="14.25" hidden="1" customHeight="1" x14ac:dyDescent="0.15"/>
    <row r="713" customFormat="1" ht="14.25" hidden="1" customHeight="1" x14ac:dyDescent="0.15"/>
    <row r="714" customFormat="1" ht="14.25" hidden="1" customHeight="1" x14ac:dyDescent="0.15"/>
    <row r="715" customFormat="1" ht="14.25" hidden="1" customHeight="1" x14ac:dyDescent="0.15"/>
    <row r="716" customFormat="1" ht="14.25" hidden="1" customHeight="1" x14ac:dyDescent="0.15"/>
    <row r="717" customFormat="1" ht="14.25" hidden="1" customHeight="1" x14ac:dyDescent="0.15"/>
    <row r="718" customFormat="1" ht="14.25" hidden="1" customHeight="1" x14ac:dyDescent="0.15"/>
    <row r="719" customFormat="1" ht="14.25" hidden="1" customHeight="1" x14ac:dyDescent="0.15"/>
    <row r="720" customFormat="1" ht="14.25" hidden="1" customHeight="1" x14ac:dyDescent="0.15"/>
    <row r="721" customFormat="1" ht="14.25" hidden="1" customHeight="1" x14ac:dyDescent="0.15"/>
    <row r="722" customFormat="1" ht="14.25" hidden="1" customHeight="1" x14ac:dyDescent="0.15"/>
    <row r="723" customFormat="1" ht="14.25" hidden="1" customHeight="1" x14ac:dyDescent="0.15"/>
    <row r="724" customFormat="1" ht="14.25" hidden="1" customHeight="1" x14ac:dyDescent="0.15"/>
    <row r="725" customFormat="1" ht="14.25" hidden="1" customHeight="1" x14ac:dyDescent="0.15"/>
    <row r="726" customFormat="1" ht="14.25" hidden="1" customHeight="1" x14ac:dyDescent="0.15"/>
    <row r="727" customFormat="1" ht="14.25" hidden="1" customHeight="1" x14ac:dyDescent="0.15"/>
    <row r="728" customFormat="1" ht="14.25" hidden="1" customHeight="1" x14ac:dyDescent="0.15"/>
    <row r="729" customFormat="1" ht="14.25" hidden="1" customHeight="1" x14ac:dyDescent="0.15"/>
    <row r="730" customFormat="1" ht="14.25" hidden="1" customHeight="1" x14ac:dyDescent="0.15"/>
    <row r="731" customFormat="1" ht="14.25" hidden="1" customHeight="1" x14ac:dyDescent="0.15"/>
    <row r="732" customFormat="1" ht="14.25" hidden="1" customHeight="1" x14ac:dyDescent="0.15"/>
    <row r="733" customFormat="1" ht="14.25" hidden="1" customHeight="1" x14ac:dyDescent="0.15"/>
    <row r="734" customFormat="1" ht="14.25" hidden="1" customHeight="1" x14ac:dyDescent="0.15"/>
    <row r="735" customFormat="1" ht="14.25" hidden="1" customHeight="1" x14ac:dyDescent="0.15"/>
    <row r="736" customFormat="1" ht="14.25" hidden="1" customHeight="1" x14ac:dyDescent="0.15"/>
    <row r="737" customFormat="1" ht="14.25" hidden="1" customHeight="1" x14ac:dyDescent="0.15"/>
    <row r="738" customFormat="1" ht="14.25" hidden="1" customHeight="1" x14ac:dyDescent="0.15"/>
    <row r="739" customFormat="1" ht="14.25" hidden="1" customHeight="1" x14ac:dyDescent="0.15"/>
    <row r="740" customFormat="1" ht="14.25" hidden="1" customHeight="1" x14ac:dyDescent="0.15"/>
    <row r="741" customFormat="1" ht="14.25" hidden="1" customHeight="1" x14ac:dyDescent="0.15"/>
    <row r="742" customFormat="1" ht="14.25" hidden="1" customHeight="1" x14ac:dyDescent="0.15"/>
    <row r="743" customFormat="1" ht="14.25" hidden="1" customHeight="1" x14ac:dyDescent="0.15"/>
    <row r="744" customFormat="1" ht="14.25" hidden="1" customHeight="1" x14ac:dyDescent="0.15"/>
    <row r="745" customFormat="1" ht="14.25" hidden="1" customHeight="1" x14ac:dyDescent="0.15"/>
    <row r="746" customFormat="1" ht="14.25" hidden="1" customHeight="1" x14ac:dyDescent="0.15"/>
    <row r="747" customFormat="1" ht="14.25" hidden="1" customHeight="1" x14ac:dyDescent="0.15"/>
    <row r="748" customFormat="1" ht="14.25" hidden="1" customHeight="1" x14ac:dyDescent="0.15"/>
    <row r="749" customFormat="1" ht="14.25" hidden="1" customHeight="1" x14ac:dyDescent="0.15"/>
    <row r="750" customFormat="1" ht="14.25" hidden="1" customHeight="1" x14ac:dyDescent="0.15"/>
    <row r="751" customFormat="1" ht="14.25" hidden="1" customHeight="1" x14ac:dyDescent="0.15"/>
    <row r="752" customFormat="1" ht="14.25" hidden="1" customHeight="1" x14ac:dyDescent="0.15"/>
    <row r="753" customFormat="1" ht="14.25" hidden="1" customHeight="1" x14ac:dyDescent="0.15"/>
    <row r="754" customFormat="1" ht="14.25" hidden="1" customHeight="1" x14ac:dyDescent="0.15"/>
    <row r="755" customFormat="1" ht="14.25" hidden="1" customHeight="1" x14ac:dyDescent="0.15"/>
    <row r="756" customFormat="1" ht="14.25" hidden="1" customHeight="1" x14ac:dyDescent="0.15"/>
    <row r="757" customFormat="1" ht="14.25" hidden="1" customHeight="1" x14ac:dyDescent="0.15"/>
    <row r="758" customFormat="1" ht="14.25" hidden="1" customHeight="1" x14ac:dyDescent="0.15"/>
    <row r="759" customFormat="1" ht="14.25" hidden="1" customHeight="1" x14ac:dyDescent="0.15"/>
    <row r="760" customFormat="1" ht="14.25" hidden="1" customHeight="1" x14ac:dyDescent="0.15"/>
    <row r="761" customFormat="1" ht="14.25" hidden="1" customHeight="1" x14ac:dyDescent="0.15"/>
    <row r="762" customFormat="1" ht="14.25" hidden="1" customHeight="1" x14ac:dyDescent="0.15"/>
    <row r="763" customFormat="1" ht="14.25" hidden="1" customHeight="1" x14ac:dyDescent="0.15"/>
    <row r="764" customFormat="1" ht="14.25" hidden="1" customHeight="1" x14ac:dyDescent="0.15"/>
    <row r="765" customFormat="1" ht="14.25" hidden="1" customHeight="1" x14ac:dyDescent="0.15"/>
    <row r="766" customFormat="1" ht="14.25" hidden="1" customHeight="1" x14ac:dyDescent="0.15"/>
    <row r="767" customFormat="1" ht="14.25" hidden="1" customHeight="1" x14ac:dyDescent="0.15"/>
    <row r="768" customFormat="1" ht="14.25" hidden="1" customHeight="1" x14ac:dyDescent="0.15"/>
    <row r="769" customFormat="1" ht="14.25" hidden="1" customHeight="1" x14ac:dyDescent="0.15"/>
    <row r="770" customFormat="1" ht="14.25" hidden="1" customHeight="1" x14ac:dyDescent="0.15"/>
    <row r="771" customFormat="1" ht="14.25" hidden="1" customHeight="1" x14ac:dyDescent="0.15"/>
    <row r="772" customFormat="1" ht="14.25" hidden="1" customHeight="1" x14ac:dyDescent="0.15"/>
    <row r="773" customFormat="1" ht="14.25" hidden="1" customHeight="1" x14ac:dyDescent="0.15"/>
    <row r="774" customFormat="1" ht="14.25" hidden="1" customHeight="1" x14ac:dyDescent="0.15"/>
    <row r="775" customFormat="1" ht="14.25" hidden="1" customHeight="1" x14ac:dyDescent="0.15"/>
    <row r="776" customFormat="1" ht="14.25" hidden="1" customHeight="1" x14ac:dyDescent="0.15"/>
    <row r="777" customFormat="1" ht="14.25" hidden="1" customHeight="1" x14ac:dyDescent="0.15"/>
    <row r="778" customFormat="1" ht="14.25" hidden="1" customHeight="1" x14ac:dyDescent="0.15"/>
    <row r="779" customFormat="1" ht="14.25" hidden="1" customHeight="1" x14ac:dyDescent="0.15"/>
    <row r="780" customFormat="1" ht="14.25" hidden="1" customHeight="1" x14ac:dyDescent="0.15"/>
    <row r="781" customFormat="1" ht="14.25" hidden="1" customHeight="1" x14ac:dyDescent="0.15"/>
    <row r="782" customFormat="1" ht="14.25" hidden="1" customHeight="1" x14ac:dyDescent="0.15"/>
    <row r="783" customFormat="1" ht="14.25" hidden="1" customHeight="1" x14ac:dyDescent="0.15"/>
    <row r="784" customFormat="1" ht="14.25" hidden="1" customHeight="1" x14ac:dyDescent="0.15"/>
    <row r="785" customFormat="1" ht="14.25" hidden="1" customHeight="1" x14ac:dyDescent="0.15"/>
    <row r="786" customFormat="1" ht="14.25" hidden="1" customHeight="1" x14ac:dyDescent="0.15"/>
    <row r="787" customFormat="1" ht="14.25" hidden="1" customHeight="1" x14ac:dyDescent="0.15"/>
    <row r="788" customFormat="1" ht="14.25" hidden="1" customHeight="1" x14ac:dyDescent="0.15"/>
    <row r="789" customFormat="1" ht="14.25" hidden="1" customHeight="1" x14ac:dyDescent="0.15"/>
    <row r="790" customFormat="1" ht="14.25" hidden="1" customHeight="1" x14ac:dyDescent="0.15"/>
    <row r="791" customFormat="1" ht="14.25" hidden="1" customHeight="1" x14ac:dyDescent="0.15"/>
    <row r="792" customFormat="1" ht="14.25" hidden="1" customHeight="1" x14ac:dyDescent="0.15"/>
    <row r="793" customFormat="1" ht="14.25" hidden="1" customHeight="1" x14ac:dyDescent="0.15"/>
    <row r="794" customFormat="1" ht="14.25" hidden="1" customHeight="1" x14ac:dyDescent="0.15"/>
    <row r="795" customFormat="1" ht="14.25" hidden="1" customHeight="1" x14ac:dyDescent="0.15"/>
    <row r="796" customFormat="1" ht="14.25" hidden="1" customHeight="1" x14ac:dyDescent="0.15"/>
    <row r="797" customFormat="1" ht="14.25" hidden="1" customHeight="1" x14ac:dyDescent="0.15"/>
    <row r="798" customFormat="1" ht="14.25" hidden="1" customHeight="1" x14ac:dyDescent="0.15"/>
    <row r="799" customFormat="1" ht="14.25" hidden="1" customHeight="1" x14ac:dyDescent="0.15"/>
    <row r="800" customFormat="1" ht="14.25" hidden="1" customHeight="1" x14ac:dyDescent="0.15"/>
    <row r="801" customFormat="1" ht="14.25" hidden="1" customHeight="1" x14ac:dyDescent="0.15"/>
    <row r="802" customFormat="1" ht="14.25" hidden="1" customHeight="1" x14ac:dyDescent="0.15"/>
    <row r="803" customFormat="1" ht="14.25" hidden="1" customHeight="1" x14ac:dyDescent="0.15"/>
    <row r="804" customFormat="1" ht="14.25" hidden="1" customHeight="1" x14ac:dyDescent="0.15"/>
    <row r="805" customFormat="1" ht="14.25" hidden="1" customHeight="1" x14ac:dyDescent="0.15"/>
    <row r="806" customFormat="1" ht="14.25" hidden="1" customHeight="1" x14ac:dyDescent="0.15"/>
    <row r="807" customFormat="1" ht="14.25" hidden="1" customHeight="1" x14ac:dyDescent="0.15"/>
    <row r="808" customFormat="1" ht="14.25" hidden="1" customHeight="1" x14ac:dyDescent="0.15"/>
    <row r="809" customFormat="1" ht="14.25" hidden="1" customHeight="1" x14ac:dyDescent="0.15"/>
    <row r="810" customFormat="1" ht="14.25" hidden="1" customHeight="1" x14ac:dyDescent="0.15"/>
    <row r="811" customFormat="1" ht="14.25" hidden="1" customHeight="1" x14ac:dyDescent="0.15"/>
    <row r="812" customFormat="1" ht="14.25" hidden="1" customHeight="1" x14ac:dyDescent="0.15"/>
    <row r="813" customFormat="1" ht="14.25" hidden="1" customHeight="1" x14ac:dyDescent="0.15"/>
    <row r="814" customFormat="1" ht="14.25" hidden="1" customHeight="1" x14ac:dyDescent="0.15"/>
    <row r="815" customFormat="1" ht="14.25" hidden="1" customHeight="1" x14ac:dyDescent="0.15"/>
    <row r="816" customFormat="1" ht="14.25" hidden="1" customHeight="1" x14ac:dyDescent="0.15"/>
    <row r="817" customFormat="1" ht="14.25" hidden="1" customHeight="1" x14ac:dyDescent="0.15"/>
    <row r="818" customFormat="1" ht="14.25" hidden="1" customHeight="1" x14ac:dyDescent="0.15"/>
    <row r="819" customFormat="1" ht="14.25" hidden="1" customHeight="1" x14ac:dyDescent="0.15"/>
    <row r="820" customFormat="1" ht="14.25" hidden="1" customHeight="1" x14ac:dyDescent="0.15"/>
    <row r="821" customFormat="1" ht="14.25" hidden="1" customHeight="1" x14ac:dyDescent="0.15"/>
    <row r="822" customFormat="1" ht="14.25" hidden="1" customHeight="1" x14ac:dyDescent="0.15"/>
    <row r="823" customFormat="1" ht="14.25" hidden="1" customHeight="1" x14ac:dyDescent="0.15"/>
    <row r="824" customFormat="1" ht="14.25" hidden="1" customHeight="1" x14ac:dyDescent="0.15"/>
    <row r="825" customFormat="1" ht="14.25" hidden="1" customHeight="1" x14ac:dyDescent="0.15"/>
    <row r="826" customFormat="1" ht="14.25" hidden="1" customHeight="1" x14ac:dyDescent="0.15"/>
    <row r="827" customFormat="1" ht="14.25" hidden="1" customHeight="1" x14ac:dyDescent="0.15"/>
    <row r="828" customFormat="1" ht="14.25" hidden="1" customHeight="1" x14ac:dyDescent="0.15"/>
    <row r="829" customFormat="1" ht="14.25" hidden="1" customHeight="1" x14ac:dyDescent="0.15"/>
    <row r="830" customFormat="1" ht="14.25" hidden="1" customHeight="1" x14ac:dyDescent="0.15"/>
    <row r="831" customFormat="1" ht="14.25" hidden="1" customHeight="1" x14ac:dyDescent="0.15"/>
    <row r="832" customFormat="1" ht="14.25" hidden="1" customHeight="1" x14ac:dyDescent="0.15"/>
    <row r="833" customFormat="1" ht="14.25" hidden="1" customHeight="1" x14ac:dyDescent="0.15"/>
    <row r="834" customFormat="1" ht="14.25" hidden="1" customHeight="1" x14ac:dyDescent="0.15"/>
    <row r="835" customFormat="1" ht="14.25" hidden="1" customHeight="1" x14ac:dyDescent="0.15"/>
    <row r="836" customFormat="1" ht="14.25" hidden="1" customHeight="1" x14ac:dyDescent="0.15"/>
    <row r="837" customFormat="1" ht="14.25" hidden="1" customHeight="1" x14ac:dyDescent="0.15"/>
    <row r="838" customFormat="1" ht="14.25" hidden="1" customHeight="1" x14ac:dyDescent="0.15"/>
    <row r="839" customFormat="1" ht="14.25" hidden="1" customHeight="1" x14ac:dyDescent="0.15"/>
    <row r="840" customFormat="1" ht="14.25" hidden="1" customHeight="1" x14ac:dyDescent="0.15"/>
    <row r="841" customFormat="1" ht="14.25" hidden="1" customHeight="1" x14ac:dyDescent="0.15"/>
    <row r="842" customFormat="1" ht="14.25" hidden="1" customHeight="1" x14ac:dyDescent="0.15"/>
    <row r="843" customFormat="1" ht="14.25" hidden="1" customHeight="1" x14ac:dyDescent="0.15"/>
    <row r="844" customFormat="1" ht="14.25" hidden="1" customHeight="1" x14ac:dyDescent="0.15"/>
    <row r="845" customFormat="1" ht="14.25" hidden="1" customHeight="1" x14ac:dyDescent="0.15"/>
    <row r="846" customFormat="1" ht="14.25" hidden="1" customHeight="1" x14ac:dyDescent="0.15"/>
    <row r="847" customFormat="1" ht="14.25" hidden="1" customHeight="1" x14ac:dyDescent="0.15"/>
    <row r="848" customFormat="1" ht="14.25" hidden="1" customHeight="1" x14ac:dyDescent="0.15"/>
    <row r="849" customFormat="1" ht="14.25" hidden="1" customHeight="1" x14ac:dyDescent="0.15"/>
    <row r="850" customFormat="1" ht="14.25" hidden="1" customHeight="1" x14ac:dyDescent="0.15"/>
    <row r="851" customFormat="1" ht="14.25" hidden="1" customHeight="1" x14ac:dyDescent="0.15"/>
    <row r="852" customFormat="1" ht="14.25" hidden="1" customHeight="1" x14ac:dyDescent="0.15"/>
    <row r="853" customFormat="1" ht="14.25" hidden="1" customHeight="1" x14ac:dyDescent="0.15"/>
    <row r="854" customFormat="1" ht="14.25" hidden="1" customHeight="1" x14ac:dyDescent="0.15"/>
    <row r="855" customFormat="1" ht="14.25" hidden="1" customHeight="1" x14ac:dyDescent="0.15"/>
    <row r="856" customFormat="1" ht="14.25" hidden="1" customHeight="1" x14ac:dyDescent="0.15"/>
    <row r="857" customFormat="1" ht="14.25" hidden="1" customHeight="1" x14ac:dyDescent="0.15"/>
    <row r="858" customFormat="1" ht="14.25" hidden="1" customHeight="1" x14ac:dyDescent="0.15"/>
    <row r="859" customFormat="1" ht="14.25" hidden="1" customHeight="1" x14ac:dyDescent="0.15"/>
    <row r="860" customFormat="1" ht="14.25" hidden="1" customHeight="1" x14ac:dyDescent="0.15"/>
    <row r="861" customFormat="1" ht="14.25" hidden="1" customHeight="1" x14ac:dyDescent="0.15"/>
    <row r="862" customFormat="1" ht="14.25" hidden="1" customHeight="1" x14ac:dyDescent="0.15"/>
    <row r="863" customFormat="1" ht="14.25" hidden="1" customHeight="1" x14ac:dyDescent="0.15"/>
    <row r="864" customFormat="1" ht="14.25" hidden="1" customHeight="1" x14ac:dyDescent="0.15"/>
    <row r="865" customFormat="1" ht="14.25" hidden="1" customHeight="1" x14ac:dyDescent="0.15"/>
    <row r="866" customFormat="1" ht="14.25" hidden="1" customHeight="1" x14ac:dyDescent="0.15"/>
    <row r="867" customFormat="1" ht="14.25" hidden="1" customHeight="1" x14ac:dyDescent="0.15"/>
    <row r="868" customFormat="1" ht="14.25" hidden="1" customHeight="1" x14ac:dyDescent="0.15"/>
    <row r="869" customFormat="1" ht="14.25" hidden="1" customHeight="1" x14ac:dyDescent="0.15"/>
    <row r="870" customFormat="1" ht="14.25" hidden="1" customHeight="1" x14ac:dyDescent="0.15"/>
    <row r="871" customFormat="1" ht="14.25" hidden="1" customHeight="1" x14ac:dyDescent="0.15"/>
    <row r="872" customFormat="1" ht="14.25" hidden="1" customHeight="1" x14ac:dyDescent="0.15"/>
    <row r="873" customFormat="1" ht="14.25" hidden="1" customHeight="1" x14ac:dyDescent="0.15"/>
    <row r="874" customFormat="1" ht="14.25" hidden="1" customHeight="1" x14ac:dyDescent="0.15"/>
    <row r="875" customFormat="1" ht="14.25" hidden="1" customHeight="1" x14ac:dyDescent="0.15"/>
    <row r="876" customFormat="1" ht="14.25" hidden="1" customHeight="1" x14ac:dyDescent="0.15"/>
    <row r="877" customFormat="1" ht="14.25" hidden="1" customHeight="1" x14ac:dyDescent="0.15"/>
    <row r="878" customFormat="1" ht="14.25" hidden="1" customHeight="1" x14ac:dyDescent="0.15"/>
    <row r="879" customFormat="1" ht="14.25" hidden="1" customHeight="1" x14ac:dyDescent="0.15"/>
    <row r="880" customFormat="1" ht="14.25" hidden="1" customHeight="1" x14ac:dyDescent="0.15"/>
    <row r="881" customFormat="1" ht="14.25" hidden="1" customHeight="1" x14ac:dyDescent="0.15"/>
    <row r="882" customFormat="1" ht="14.25" hidden="1" customHeight="1" x14ac:dyDescent="0.15"/>
    <row r="883" customFormat="1" ht="14.25" hidden="1" customHeight="1" x14ac:dyDescent="0.15"/>
    <row r="884" customFormat="1" ht="14.25" hidden="1" customHeight="1" x14ac:dyDescent="0.15"/>
    <row r="885" customFormat="1" ht="14.25" hidden="1" customHeight="1" x14ac:dyDescent="0.15"/>
    <row r="886" customFormat="1" ht="14.25" hidden="1" customHeight="1" x14ac:dyDescent="0.15"/>
    <row r="887" customFormat="1" ht="14.25" hidden="1" customHeight="1" x14ac:dyDescent="0.15"/>
    <row r="888" customFormat="1" ht="14.25" hidden="1" customHeight="1" x14ac:dyDescent="0.15"/>
    <row r="889" customFormat="1" ht="14.25" hidden="1" customHeight="1" x14ac:dyDescent="0.15"/>
    <row r="890" customFormat="1" ht="14.25" hidden="1" customHeight="1" x14ac:dyDescent="0.15"/>
    <row r="891" customFormat="1" ht="14.25" hidden="1" customHeight="1" x14ac:dyDescent="0.15"/>
    <row r="892" customFormat="1" ht="14.25" hidden="1" customHeight="1" x14ac:dyDescent="0.15"/>
    <row r="893" customFormat="1" ht="14.25" hidden="1" customHeight="1" x14ac:dyDescent="0.15"/>
    <row r="894" customFormat="1" ht="14.25" hidden="1" customHeight="1" x14ac:dyDescent="0.15"/>
    <row r="895" customFormat="1" ht="14.25" hidden="1" customHeight="1" x14ac:dyDescent="0.15"/>
    <row r="896" customFormat="1" ht="14.25" hidden="1" customHeight="1" x14ac:dyDescent="0.15"/>
    <row r="897" customFormat="1" ht="14.25" hidden="1" customHeight="1" x14ac:dyDescent="0.15"/>
    <row r="898" customFormat="1" ht="14.25" hidden="1" customHeight="1" x14ac:dyDescent="0.15"/>
    <row r="899" customFormat="1" ht="14.25" hidden="1" customHeight="1" x14ac:dyDescent="0.15"/>
    <row r="900" customFormat="1" ht="14.25" hidden="1" customHeight="1" x14ac:dyDescent="0.15"/>
    <row r="901" customFormat="1" ht="14.25" hidden="1" customHeight="1" x14ac:dyDescent="0.15"/>
    <row r="902" customFormat="1" ht="14.25" hidden="1" customHeight="1" x14ac:dyDescent="0.15"/>
    <row r="903" customFormat="1" ht="14.25" hidden="1" customHeight="1" x14ac:dyDescent="0.15"/>
    <row r="904" customFormat="1" ht="14.25" hidden="1" customHeight="1" x14ac:dyDescent="0.15"/>
    <row r="905" customFormat="1" ht="14.25" hidden="1" customHeight="1" x14ac:dyDescent="0.15"/>
    <row r="906" customFormat="1" ht="14.25" hidden="1" customHeight="1" x14ac:dyDescent="0.15"/>
    <row r="907" customFormat="1" ht="14.25" hidden="1" customHeight="1" x14ac:dyDescent="0.15"/>
    <row r="908" customFormat="1" ht="14.25" hidden="1" customHeight="1" x14ac:dyDescent="0.15"/>
    <row r="909" customFormat="1" ht="14.25" hidden="1" customHeight="1" x14ac:dyDescent="0.15"/>
    <row r="910" customFormat="1" ht="14.25" hidden="1" customHeight="1" x14ac:dyDescent="0.15"/>
    <row r="911" customFormat="1" ht="14.25" hidden="1" customHeight="1" x14ac:dyDescent="0.15"/>
    <row r="912" customFormat="1" ht="14.25" hidden="1" customHeight="1" x14ac:dyDescent="0.15"/>
    <row r="913" customFormat="1" ht="14.25" hidden="1" customHeight="1" x14ac:dyDescent="0.15"/>
    <row r="914" customFormat="1" ht="14.25" hidden="1" customHeight="1" x14ac:dyDescent="0.15"/>
    <row r="915" customFormat="1" ht="14.25" hidden="1" customHeight="1" x14ac:dyDescent="0.15"/>
    <row r="916" customFormat="1" ht="14.25" hidden="1" customHeight="1" x14ac:dyDescent="0.15"/>
    <row r="917" customFormat="1" ht="14.25" hidden="1" customHeight="1" x14ac:dyDescent="0.15"/>
    <row r="918" customFormat="1" ht="14.25" hidden="1" customHeight="1" x14ac:dyDescent="0.15"/>
    <row r="919" customFormat="1" ht="14.25" hidden="1" customHeight="1" x14ac:dyDescent="0.15"/>
    <row r="920" customFormat="1" ht="14.25" hidden="1" customHeight="1" x14ac:dyDescent="0.15"/>
    <row r="921" customFormat="1" ht="14.25" hidden="1" customHeight="1" x14ac:dyDescent="0.15"/>
    <row r="922" customFormat="1" ht="14.25" hidden="1" customHeight="1" x14ac:dyDescent="0.15"/>
    <row r="923" customFormat="1" ht="14.25" hidden="1" customHeight="1" x14ac:dyDescent="0.15"/>
    <row r="924" customFormat="1" ht="14.25" hidden="1" customHeight="1" x14ac:dyDescent="0.15"/>
    <row r="925" customFormat="1" ht="14.25" hidden="1" customHeight="1" x14ac:dyDescent="0.15"/>
    <row r="926" customFormat="1" ht="14.25" hidden="1" customHeight="1" x14ac:dyDescent="0.15"/>
    <row r="927" customFormat="1" ht="14.25" hidden="1" customHeight="1" x14ac:dyDescent="0.15"/>
    <row r="928" customFormat="1" ht="14.25" hidden="1" customHeight="1" x14ac:dyDescent="0.15"/>
    <row r="929" customFormat="1" ht="14.25" hidden="1" customHeight="1" x14ac:dyDescent="0.15"/>
    <row r="930" customFormat="1" ht="14.25" hidden="1" customHeight="1" x14ac:dyDescent="0.15"/>
    <row r="931" customFormat="1" ht="14.25" hidden="1" customHeight="1" x14ac:dyDescent="0.15"/>
    <row r="932" customFormat="1" ht="14.25" hidden="1" customHeight="1" x14ac:dyDescent="0.15"/>
    <row r="933" customFormat="1" ht="14.25" hidden="1" customHeight="1" x14ac:dyDescent="0.15"/>
    <row r="934" customFormat="1" ht="14.25" hidden="1" customHeight="1" x14ac:dyDescent="0.15"/>
    <row r="935" customFormat="1" ht="14.25" hidden="1" customHeight="1" x14ac:dyDescent="0.15"/>
    <row r="936" customFormat="1" ht="14.25" hidden="1" customHeight="1" x14ac:dyDescent="0.15"/>
    <row r="937" customFormat="1" ht="14.25" hidden="1" customHeight="1" x14ac:dyDescent="0.15"/>
    <row r="938" customFormat="1" ht="14.25" hidden="1" customHeight="1" x14ac:dyDescent="0.15"/>
    <row r="939" customFormat="1" ht="14.25" hidden="1" customHeight="1" x14ac:dyDescent="0.15"/>
    <row r="940" customFormat="1" ht="14.25" hidden="1" customHeight="1" x14ac:dyDescent="0.15"/>
    <row r="941" customFormat="1" ht="14.25" hidden="1" customHeight="1" x14ac:dyDescent="0.15"/>
    <row r="942" customFormat="1" ht="14.25" hidden="1" customHeight="1" x14ac:dyDescent="0.15"/>
    <row r="943" customFormat="1" ht="14.25" hidden="1" customHeight="1" x14ac:dyDescent="0.15"/>
    <row r="944" customFormat="1" ht="14.25" hidden="1" customHeight="1" x14ac:dyDescent="0.15"/>
    <row r="945" customFormat="1" ht="14.25" hidden="1" customHeight="1" x14ac:dyDescent="0.15"/>
    <row r="946" customFormat="1" ht="14.25" hidden="1" customHeight="1" x14ac:dyDescent="0.15"/>
    <row r="947" customFormat="1" ht="14.25" hidden="1" customHeight="1" x14ac:dyDescent="0.15"/>
    <row r="948" customFormat="1" ht="14.25" hidden="1" customHeight="1" x14ac:dyDescent="0.15"/>
    <row r="949" customFormat="1" ht="14.25" hidden="1" customHeight="1" x14ac:dyDescent="0.15"/>
    <row r="950" customFormat="1" ht="14.25" hidden="1" customHeight="1" x14ac:dyDescent="0.15"/>
    <row r="951" customFormat="1" ht="14.25" hidden="1" customHeight="1" x14ac:dyDescent="0.15"/>
    <row r="952" customFormat="1" ht="14.25" hidden="1" customHeight="1" x14ac:dyDescent="0.15"/>
    <row r="953" customFormat="1" ht="14.25" hidden="1" customHeight="1" x14ac:dyDescent="0.15"/>
    <row r="954" customFormat="1" ht="14.25" hidden="1" customHeight="1" x14ac:dyDescent="0.15"/>
    <row r="955" customFormat="1" ht="14.25" hidden="1" customHeight="1" x14ac:dyDescent="0.15"/>
    <row r="956" customFormat="1" ht="14.25" hidden="1" customHeight="1" x14ac:dyDescent="0.15"/>
    <row r="957" customFormat="1" ht="14.25" hidden="1" customHeight="1" x14ac:dyDescent="0.15"/>
    <row r="958" customFormat="1" ht="14.25" hidden="1" customHeight="1" x14ac:dyDescent="0.15"/>
    <row r="959" customFormat="1" ht="14.25" hidden="1" customHeight="1" x14ac:dyDescent="0.15"/>
    <row r="960" customFormat="1" ht="14.25" hidden="1" customHeight="1" x14ac:dyDescent="0.15"/>
    <row r="961" customFormat="1" ht="14.25" hidden="1" customHeight="1" x14ac:dyDescent="0.15"/>
    <row r="962" customFormat="1" ht="14.25" hidden="1" customHeight="1" x14ac:dyDescent="0.15"/>
    <row r="963" customFormat="1" ht="14.25" hidden="1" customHeight="1" x14ac:dyDescent="0.15"/>
    <row r="964" customFormat="1" ht="14.25" hidden="1" customHeight="1" x14ac:dyDescent="0.15"/>
    <row r="965" customFormat="1" ht="14.25" hidden="1" customHeight="1" x14ac:dyDescent="0.15"/>
    <row r="966" customFormat="1" ht="14.25" hidden="1" customHeight="1" x14ac:dyDescent="0.15"/>
    <row r="967" customFormat="1" ht="14.25" hidden="1" customHeight="1" x14ac:dyDescent="0.15"/>
    <row r="968" customFormat="1" ht="14.25" hidden="1" customHeight="1" x14ac:dyDescent="0.15"/>
    <row r="969" customFormat="1" ht="14.25" hidden="1" customHeight="1" x14ac:dyDescent="0.15"/>
    <row r="970" customFormat="1" ht="14.25" hidden="1" customHeight="1" x14ac:dyDescent="0.15"/>
    <row r="971" customFormat="1" ht="14.25" hidden="1" customHeight="1" x14ac:dyDescent="0.15"/>
    <row r="972" customFormat="1" ht="14.25" hidden="1" customHeight="1" x14ac:dyDescent="0.15"/>
    <row r="973" customFormat="1" ht="14.25" hidden="1" customHeight="1" x14ac:dyDescent="0.15"/>
    <row r="974" customFormat="1" ht="14.25" hidden="1" customHeight="1" x14ac:dyDescent="0.15"/>
    <row r="975" customFormat="1" ht="14.25" hidden="1" customHeight="1" x14ac:dyDescent="0.15"/>
    <row r="976" customFormat="1" ht="14.25" hidden="1" customHeight="1" x14ac:dyDescent="0.15"/>
    <row r="977" customFormat="1" ht="14.25" hidden="1" customHeight="1" x14ac:dyDescent="0.15"/>
    <row r="978" customFormat="1" ht="14.25" hidden="1" customHeight="1" x14ac:dyDescent="0.15"/>
    <row r="979" customFormat="1" ht="14.25" hidden="1" customHeight="1" x14ac:dyDescent="0.15"/>
    <row r="980" customFormat="1" ht="14.25" hidden="1" customHeight="1" x14ac:dyDescent="0.15"/>
    <row r="981" customFormat="1" ht="14.25" hidden="1" customHeight="1" x14ac:dyDescent="0.15"/>
    <row r="982" customFormat="1" ht="14.25" hidden="1" customHeight="1" x14ac:dyDescent="0.15"/>
    <row r="983" customFormat="1" ht="14.25" hidden="1" customHeight="1" x14ac:dyDescent="0.15"/>
    <row r="984" customFormat="1" ht="14.25" hidden="1" customHeight="1" x14ac:dyDescent="0.15"/>
    <row r="985" customFormat="1" ht="14.25" hidden="1" customHeight="1" x14ac:dyDescent="0.15"/>
    <row r="986" customFormat="1" ht="14.25" hidden="1" customHeight="1" x14ac:dyDescent="0.15"/>
    <row r="987" customFormat="1" ht="14.25" hidden="1" customHeight="1" x14ac:dyDescent="0.15"/>
    <row r="988" customFormat="1" ht="14.25" hidden="1" customHeight="1" x14ac:dyDescent="0.15"/>
    <row r="989" customFormat="1" ht="14.25" hidden="1" customHeight="1" x14ac:dyDescent="0.15"/>
    <row r="990" customFormat="1" ht="14.25" hidden="1" customHeight="1" x14ac:dyDescent="0.15"/>
    <row r="991" customFormat="1" ht="14.25" hidden="1" customHeight="1" x14ac:dyDescent="0.15"/>
    <row r="992" customFormat="1" ht="14.25" hidden="1" customHeight="1" x14ac:dyDescent="0.15"/>
    <row r="993" customFormat="1" ht="14.25" hidden="1" customHeight="1" x14ac:dyDescent="0.15"/>
    <row r="994" customFormat="1" ht="14.25" hidden="1" customHeight="1" x14ac:dyDescent="0.15"/>
    <row r="995" customFormat="1" ht="14.25" hidden="1" customHeight="1" x14ac:dyDescent="0.15"/>
    <row r="996" customFormat="1" ht="14.25" hidden="1" customHeight="1" x14ac:dyDescent="0.15"/>
    <row r="997" customFormat="1" ht="14.25" hidden="1" customHeight="1" x14ac:dyDescent="0.15"/>
    <row r="998" customFormat="1" ht="14.25" hidden="1" customHeight="1" x14ac:dyDescent="0.15"/>
    <row r="999" customFormat="1" ht="14.25" hidden="1" customHeight="1" x14ac:dyDescent="0.15"/>
    <row r="1000" customFormat="1" ht="14.25" hidden="1" customHeight="1" x14ac:dyDescent="0.15"/>
    <row r="1001" customFormat="1" ht="14.25" hidden="1" customHeight="1" x14ac:dyDescent="0.15"/>
    <row r="1002" customFormat="1" ht="14.25" hidden="1" customHeight="1" x14ac:dyDescent="0.15"/>
    <row r="1003" customFormat="1" ht="14.25" hidden="1" customHeight="1" x14ac:dyDescent="0.15"/>
    <row r="1004" customFormat="1" ht="14.25" hidden="1" customHeight="1" x14ac:dyDescent="0.15"/>
    <row r="1005" customFormat="1" ht="14.25" hidden="1" customHeight="1" x14ac:dyDescent="0.15"/>
    <row r="1006" customFormat="1" ht="14.25" hidden="1" customHeight="1" x14ac:dyDescent="0.15"/>
    <row r="1007" customFormat="1" ht="14.25" hidden="1" customHeight="1" x14ac:dyDescent="0.15"/>
    <row r="1008" customFormat="1" ht="14.25" hidden="1" customHeight="1" x14ac:dyDescent="0.15"/>
    <row r="1009" customFormat="1" ht="14.25" hidden="1" customHeight="1" x14ac:dyDescent="0.15"/>
    <row r="1010" customFormat="1" ht="14.25" hidden="1" customHeight="1" x14ac:dyDescent="0.15"/>
    <row r="1011" customFormat="1" ht="14.25" hidden="1" customHeight="1" x14ac:dyDescent="0.15"/>
    <row r="1012" customFormat="1" ht="14.25" hidden="1" customHeight="1" x14ac:dyDescent="0.15"/>
    <row r="1013" customFormat="1" ht="14.25" hidden="1" customHeight="1" x14ac:dyDescent="0.15"/>
    <row r="1014" customFormat="1" ht="14.25" hidden="1" customHeight="1" x14ac:dyDescent="0.15"/>
    <row r="1015" customFormat="1" ht="14.25" hidden="1" customHeight="1" x14ac:dyDescent="0.15"/>
    <row r="1016" customFormat="1" ht="14.25" hidden="1" customHeight="1" x14ac:dyDescent="0.15"/>
    <row r="1017" customFormat="1" ht="14.25" hidden="1" customHeight="1" x14ac:dyDescent="0.15"/>
    <row r="1018" customFormat="1" ht="14.25" hidden="1" customHeight="1" x14ac:dyDescent="0.15"/>
    <row r="1019" customFormat="1" ht="14.25" hidden="1" customHeight="1" x14ac:dyDescent="0.15"/>
    <row r="1020" customFormat="1" ht="14.25" hidden="1" customHeight="1" x14ac:dyDescent="0.15"/>
    <row r="1021" customFormat="1" ht="14.25" hidden="1" customHeight="1" x14ac:dyDescent="0.15"/>
    <row r="1022" customFormat="1" ht="14.25" hidden="1" customHeight="1" x14ac:dyDescent="0.15"/>
    <row r="1023" customFormat="1" ht="14.25" hidden="1" customHeight="1" x14ac:dyDescent="0.15"/>
    <row r="1024" customFormat="1" ht="14.25" hidden="1" customHeight="1" x14ac:dyDescent="0.15"/>
    <row r="1025" customFormat="1" ht="14.25" hidden="1" customHeight="1" x14ac:dyDescent="0.15"/>
    <row r="1026" customFormat="1" ht="14.25" hidden="1" customHeight="1" x14ac:dyDescent="0.15"/>
    <row r="1027" customFormat="1" ht="14.25" hidden="1" customHeight="1" x14ac:dyDescent="0.15"/>
    <row r="1028" customFormat="1" ht="14.25" hidden="1" customHeight="1" x14ac:dyDescent="0.15"/>
    <row r="1029" customFormat="1" ht="14.25" hidden="1" customHeight="1" x14ac:dyDescent="0.15"/>
    <row r="1030" customFormat="1" ht="14.25" hidden="1" customHeight="1" x14ac:dyDescent="0.15"/>
    <row r="1031" customFormat="1" ht="14.25" hidden="1" customHeight="1" x14ac:dyDescent="0.15"/>
    <row r="1032" customFormat="1" ht="14.25" hidden="1" customHeight="1" x14ac:dyDescent="0.15"/>
    <row r="1033" customFormat="1" ht="14.25" hidden="1" customHeight="1" x14ac:dyDescent="0.15"/>
    <row r="1034" customFormat="1" ht="14.25" hidden="1" customHeight="1" x14ac:dyDescent="0.15"/>
    <row r="1035" customFormat="1" ht="14.25" hidden="1" customHeight="1" x14ac:dyDescent="0.15"/>
    <row r="1036" customFormat="1" ht="14.25" hidden="1" customHeight="1" x14ac:dyDescent="0.15"/>
    <row r="1037" customFormat="1" ht="14.25" hidden="1" customHeight="1" x14ac:dyDescent="0.15"/>
    <row r="1038" customFormat="1" ht="14.25" hidden="1" customHeight="1" x14ac:dyDescent="0.15"/>
    <row r="1039" customFormat="1" ht="14.25" hidden="1" customHeight="1" x14ac:dyDescent="0.15"/>
    <row r="1040" customFormat="1" ht="14.25" hidden="1" customHeight="1" x14ac:dyDescent="0.15"/>
    <row r="1041" customFormat="1" ht="14.25" hidden="1" customHeight="1" x14ac:dyDescent="0.15"/>
    <row r="1042" customFormat="1" ht="14.25" hidden="1" customHeight="1" x14ac:dyDescent="0.15"/>
    <row r="1043" customFormat="1" ht="14.25" hidden="1" customHeight="1" x14ac:dyDescent="0.15"/>
    <row r="1044" customFormat="1" ht="14.25" hidden="1" customHeight="1" x14ac:dyDescent="0.15"/>
    <row r="1045" customFormat="1" ht="14.25" hidden="1" customHeight="1" x14ac:dyDescent="0.15"/>
    <row r="1046" customFormat="1" ht="14.25" hidden="1" customHeight="1" x14ac:dyDescent="0.15"/>
    <row r="1047" customFormat="1" ht="14.25" hidden="1" customHeight="1" x14ac:dyDescent="0.15"/>
    <row r="1048" customFormat="1" ht="14.25" hidden="1" customHeight="1" x14ac:dyDescent="0.15"/>
    <row r="1049" customFormat="1" ht="14.25" hidden="1" customHeight="1" x14ac:dyDescent="0.15"/>
    <row r="1050" customFormat="1" ht="14.25" hidden="1" customHeight="1" x14ac:dyDescent="0.15"/>
    <row r="1051" customFormat="1" ht="14.25" hidden="1" customHeight="1" x14ac:dyDescent="0.15"/>
    <row r="1052" customFormat="1" ht="14.25" hidden="1" customHeight="1" x14ac:dyDescent="0.15"/>
    <row r="1053" customFormat="1" ht="14.25" hidden="1" customHeight="1" x14ac:dyDescent="0.15"/>
    <row r="1054" customFormat="1" ht="14.25" hidden="1" customHeight="1" x14ac:dyDescent="0.15"/>
    <row r="1055" customFormat="1" ht="14.25" hidden="1" customHeight="1" x14ac:dyDescent="0.15"/>
    <row r="1056" customFormat="1" ht="14.25" hidden="1" customHeight="1" x14ac:dyDescent="0.15"/>
    <row r="1057" customFormat="1" ht="14.25" hidden="1" customHeight="1" x14ac:dyDescent="0.15"/>
    <row r="1058" customFormat="1" ht="14.25" hidden="1" customHeight="1" x14ac:dyDescent="0.15"/>
    <row r="1059" customFormat="1" ht="14.25" hidden="1" customHeight="1" x14ac:dyDescent="0.15"/>
    <row r="1060" customFormat="1" ht="14.25" hidden="1" customHeight="1" x14ac:dyDescent="0.15"/>
    <row r="1061" customFormat="1" ht="14.25" hidden="1" customHeight="1" x14ac:dyDescent="0.15"/>
    <row r="1062" customFormat="1" ht="14.25" hidden="1" customHeight="1" x14ac:dyDescent="0.15"/>
    <row r="1063" customFormat="1" ht="14.25" hidden="1" customHeight="1" x14ac:dyDescent="0.15"/>
    <row r="1064" customFormat="1" ht="14.25" hidden="1" customHeight="1" x14ac:dyDescent="0.15"/>
    <row r="1065" customFormat="1" ht="14.25" hidden="1" customHeight="1" x14ac:dyDescent="0.15"/>
    <row r="1066" customFormat="1" ht="14.25" hidden="1" customHeight="1" x14ac:dyDescent="0.15"/>
    <row r="1067" customFormat="1" ht="14.25" hidden="1" customHeight="1" x14ac:dyDescent="0.15"/>
    <row r="1068" customFormat="1" ht="14.25" hidden="1" customHeight="1" x14ac:dyDescent="0.15"/>
    <row r="1069" customFormat="1" ht="14.25" hidden="1" customHeight="1" x14ac:dyDescent="0.15"/>
    <row r="1070" customFormat="1" ht="14.25" hidden="1" customHeight="1" x14ac:dyDescent="0.15"/>
    <row r="1071" customFormat="1" hidden="1" x14ac:dyDescent="0.15"/>
    <row r="1072" customFormat="1" hidden="1" x14ac:dyDescent="0.15"/>
    <row r="1073" customFormat="1" hidden="1" x14ac:dyDescent="0.15"/>
    <row r="1074" customFormat="1" hidden="1" x14ac:dyDescent="0.15"/>
    <row r="1075" customFormat="1" hidden="1" x14ac:dyDescent="0.15"/>
    <row r="1076" customFormat="1" hidden="1" x14ac:dyDescent="0.15"/>
    <row r="1077" customFormat="1" hidden="1" x14ac:dyDescent="0.15"/>
    <row r="1078" customFormat="1" hidden="1" x14ac:dyDescent="0.15"/>
    <row r="1079" customFormat="1" hidden="1" x14ac:dyDescent="0.15"/>
    <row r="1080" customFormat="1" hidden="1" x14ac:dyDescent="0.15"/>
    <row r="1081" customFormat="1" hidden="1" x14ac:dyDescent="0.15"/>
    <row r="1082" customFormat="1" hidden="1" x14ac:dyDescent="0.15"/>
    <row r="1083" customFormat="1" hidden="1" x14ac:dyDescent="0.15"/>
    <row r="1084" customFormat="1" hidden="1" x14ac:dyDescent="0.15"/>
    <row r="1085" customFormat="1" hidden="1" x14ac:dyDescent="0.15"/>
    <row r="1086" customFormat="1" hidden="1" x14ac:dyDescent="0.15"/>
    <row r="1087" customFormat="1" hidden="1" x14ac:dyDescent="0.15"/>
    <row r="1088" customFormat="1" hidden="1" x14ac:dyDescent="0.15"/>
    <row r="1089" customFormat="1" hidden="1" x14ac:dyDescent="0.15"/>
    <row r="1090" customFormat="1" hidden="1" x14ac:dyDescent="0.15"/>
    <row r="1091" customFormat="1" hidden="1" x14ac:dyDescent="0.15"/>
    <row r="1092" customFormat="1" hidden="1" x14ac:dyDescent="0.15"/>
    <row r="1093" customFormat="1" hidden="1" x14ac:dyDescent="0.15"/>
    <row r="1094" customFormat="1" hidden="1" x14ac:dyDescent="0.15"/>
    <row r="1095" customFormat="1" hidden="1" x14ac:dyDescent="0.15"/>
    <row r="1096" customFormat="1" hidden="1" x14ac:dyDescent="0.15"/>
    <row r="1097" customFormat="1" hidden="1" x14ac:dyDescent="0.15"/>
    <row r="1098" customFormat="1" hidden="1" x14ac:dyDescent="0.15"/>
    <row r="1099" customFormat="1" hidden="1" x14ac:dyDescent="0.15"/>
    <row r="1100" customFormat="1" hidden="1" x14ac:dyDescent="0.15"/>
    <row r="1101" customFormat="1" hidden="1" x14ac:dyDescent="0.15"/>
    <row r="1102" customFormat="1" hidden="1" x14ac:dyDescent="0.15"/>
    <row r="1103" customFormat="1" hidden="1" x14ac:dyDescent="0.15"/>
    <row r="1104" customFormat="1" hidden="1" x14ac:dyDescent="0.15"/>
    <row r="1105" customFormat="1" hidden="1" x14ac:dyDescent="0.15"/>
    <row r="1106" customFormat="1" hidden="1" x14ac:dyDescent="0.15"/>
    <row r="1107" customFormat="1" hidden="1" x14ac:dyDescent="0.15"/>
    <row r="1108" customFormat="1" hidden="1" x14ac:dyDescent="0.15"/>
    <row r="1109" customFormat="1" hidden="1" x14ac:dyDescent="0.15"/>
    <row r="1110" customFormat="1" hidden="1" x14ac:dyDescent="0.15"/>
    <row r="1111" customFormat="1" hidden="1" x14ac:dyDescent="0.15"/>
    <row r="1112" customFormat="1" hidden="1" x14ac:dyDescent="0.15"/>
    <row r="1113" customFormat="1" hidden="1" x14ac:dyDescent="0.15"/>
    <row r="1114" customFormat="1" hidden="1" x14ac:dyDescent="0.15"/>
    <row r="1115" customFormat="1" hidden="1" x14ac:dyDescent="0.15"/>
    <row r="1116" customFormat="1" hidden="1" x14ac:dyDescent="0.15"/>
    <row r="1117" customFormat="1" hidden="1" x14ac:dyDescent="0.15"/>
    <row r="1118" customFormat="1" hidden="1" x14ac:dyDescent="0.15"/>
    <row r="1119" customFormat="1" hidden="1" x14ac:dyDescent="0.15"/>
    <row r="1120" customFormat="1" hidden="1" x14ac:dyDescent="0.15"/>
    <row r="1121" customFormat="1" hidden="1" x14ac:dyDescent="0.15"/>
    <row r="1122" customFormat="1" hidden="1" x14ac:dyDescent="0.15"/>
    <row r="1123" customFormat="1" hidden="1" x14ac:dyDescent="0.15"/>
    <row r="1124" customFormat="1" hidden="1" x14ac:dyDescent="0.15"/>
    <row r="1125" customFormat="1" hidden="1" x14ac:dyDescent="0.15"/>
    <row r="1126" customFormat="1" hidden="1" x14ac:dyDescent="0.15"/>
    <row r="1127" customFormat="1" hidden="1" x14ac:dyDescent="0.15"/>
    <row r="1128" customFormat="1" hidden="1" x14ac:dyDescent="0.15"/>
    <row r="1129" customFormat="1" hidden="1" x14ac:dyDescent="0.15"/>
    <row r="1130" customFormat="1" hidden="1" x14ac:dyDescent="0.15"/>
    <row r="1131" customFormat="1" hidden="1" x14ac:dyDescent="0.15"/>
    <row r="1132" customFormat="1" hidden="1" x14ac:dyDescent="0.15"/>
    <row r="1133" customFormat="1" hidden="1" x14ac:dyDescent="0.15"/>
    <row r="1134" customFormat="1" hidden="1" x14ac:dyDescent="0.15"/>
    <row r="1135" customFormat="1" hidden="1" x14ac:dyDescent="0.15"/>
    <row r="1136" customFormat="1" hidden="1" x14ac:dyDescent="0.15"/>
    <row r="1137" customFormat="1" hidden="1" x14ac:dyDescent="0.15"/>
    <row r="1138" customFormat="1" hidden="1" x14ac:dyDescent="0.15"/>
    <row r="1139" customFormat="1" hidden="1" x14ac:dyDescent="0.15"/>
    <row r="1140" customFormat="1" hidden="1" x14ac:dyDescent="0.15"/>
    <row r="1141" customFormat="1" hidden="1" x14ac:dyDescent="0.15"/>
    <row r="1142" customFormat="1" hidden="1" x14ac:dyDescent="0.15"/>
    <row r="1143" customFormat="1" hidden="1" x14ac:dyDescent="0.15"/>
    <row r="1144" customFormat="1" hidden="1" x14ac:dyDescent="0.15"/>
    <row r="1145" customFormat="1" hidden="1" x14ac:dyDescent="0.15"/>
    <row r="1146" customFormat="1" hidden="1" x14ac:dyDescent="0.15"/>
    <row r="1147" customFormat="1" hidden="1" x14ac:dyDescent="0.15"/>
    <row r="1148" customFormat="1" hidden="1" x14ac:dyDescent="0.15"/>
    <row r="1149" customFormat="1" hidden="1" x14ac:dyDescent="0.15"/>
    <row r="1150" customFormat="1" hidden="1" x14ac:dyDescent="0.15"/>
    <row r="1151" customFormat="1" hidden="1" x14ac:dyDescent="0.15"/>
    <row r="1152" customFormat="1" hidden="1" x14ac:dyDescent="0.15"/>
    <row r="1153" customFormat="1" hidden="1" x14ac:dyDescent="0.15"/>
    <row r="1154" customFormat="1" hidden="1" x14ac:dyDescent="0.15"/>
    <row r="1155" customFormat="1" hidden="1" x14ac:dyDescent="0.15"/>
    <row r="1156" customFormat="1" hidden="1" x14ac:dyDescent="0.15"/>
    <row r="1157" customFormat="1" hidden="1" x14ac:dyDescent="0.15"/>
    <row r="1158" customFormat="1" hidden="1" x14ac:dyDescent="0.15"/>
    <row r="1159" customFormat="1" hidden="1" x14ac:dyDescent="0.15"/>
    <row r="1160" customFormat="1" hidden="1" x14ac:dyDescent="0.15"/>
    <row r="1161" customFormat="1" hidden="1" x14ac:dyDescent="0.15"/>
    <row r="1162" customFormat="1" hidden="1" x14ac:dyDescent="0.15"/>
    <row r="1163" customFormat="1" hidden="1" x14ac:dyDescent="0.15"/>
    <row r="1164" customFormat="1" hidden="1" x14ac:dyDescent="0.15"/>
    <row r="1165" customFormat="1" hidden="1" x14ac:dyDescent="0.15"/>
    <row r="1166" customFormat="1" hidden="1" x14ac:dyDescent="0.15"/>
    <row r="1167" customFormat="1" hidden="1" x14ac:dyDescent="0.15"/>
    <row r="1168" customFormat="1" hidden="1" x14ac:dyDescent="0.15"/>
    <row r="1169" customFormat="1" hidden="1" x14ac:dyDescent="0.15"/>
    <row r="1170" customFormat="1" hidden="1" x14ac:dyDescent="0.15"/>
    <row r="1171" customFormat="1" hidden="1" x14ac:dyDescent="0.15"/>
    <row r="1172" customFormat="1" hidden="1" x14ac:dyDescent="0.15"/>
    <row r="1173" customFormat="1" hidden="1" x14ac:dyDescent="0.15"/>
    <row r="1174" customFormat="1" hidden="1" x14ac:dyDescent="0.15"/>
    <row r="1175" customFormat="1" hidden="1" x14ac:dyDescent="0.15"/>
    <row r="1176" customFormat="1" hidden="1" x14ac:dyDescent="0.15"/>
    <row r="1177" customFormat="1" hidden="1" x14ac:dyDescent="0.15"/>
    <row r="1178" customFormat="1" hidden="1" x14ac:dyDescent="0.15"/>
    <row r="1179" customFormat="1" hidden="1" x14ac:dyDescent="0.15"/>
    <row r="1180" customFormat="1" hidden="1" x14ac:dyDescent="0.15"/>
    <row r="1181" customFormat="1" hidden="1" x14ac:dyDescent="0.15"/>
    <row r="1182" customFormat="1" hidden="1" x14ac:dyDescent="0.15"/>
    <row r="1183" customFormat="1" hidden="1" x14ac:dyDescent="0.15"/>
    <row r="1184" customFormat="1" hidden="1" x14ac:dyDescent="0.15"/>
    <row r="1185" customFormat="1" hidden="1" x14ac:dyDescent="0.15"/>
    <row r="1186" customFormat="1" hidden="1" x14ac:dyDescent="0.15"/>
    <row r="1187" customFormat="1" hidden="1" x14ac:dyDescent="0.15"/>
    <row r="1188" customFormat="1" hidden="1" x14ac:dyDescent="0.15"/>
    <row r="1189" customFormat="1" hidden="1" x14ac:dyDescent="0.15"/>
    <row r="1190" customFormat="1" hidden="1" x14ac:dyDescent="0.15"/>
    <row r="1191" customFormat="1" hidden="1" x14ac:dyDescent="0.15"/>
    <row r="1192" customFormat="1" hidden="1" x14ac:dyDescent="0.15"/>
    <row r="1193" customFormat="1" hidden="1" x14ac:dyDescent="0.15"/>
    <row r="1194" customFormat="1" hidden="1" x14ac:dyDescent="0.15"/>
    <row r="1195" customFormat="1" hidden="1" x14ac:dyDescent="0.15"/>
    <row r="1196" customFormat="1" hidden="1" x14ac:dyDescent="0.15"/>
    <row r="1197" customFormat="1" hidden="1" x14ac:dyDescent="0.15"/>
    <row r="1198" customFormat="1" hidden="1" x14ac:dyDescent="0.15"/>
    <row r="1199" customFormat="1" hidden="1" x14ac:dyDescent="0.15"/>
    <row r="1200" customFormat="1" hidden="1" x14ac:dyDescent="0.15"/>
    <row r="1201" customFormat="1" hidden="1" x14ac:dyDescent="0.15"/>
    <row r="1202" customFormat="1" hidden="1" x14ac:dyDescent="0.15"/>
    <row r="1203" customFormat="1" hidden="1" x14ac:dyDescent="0.15"/>
    <row r="1204" customFormat="1" hidden="1" x14ac:dyDescent="0.15"/>
    <row r="1205" customFormat="1" hidden="1" x14ac:dyDescent="0.15"/>
    <row r="1206" customFormat="1" hidden="1" x14ac:dyDescent="0.15"/>
    <row r="1207" customFormat="1" hidden="1" x14ac:dyDescent="0.15"/>
    <row r="1208" customFormat="1" hidden="1" x14ac:dyDescent="0.15"/>
    <row r="1209" customFormat="1" hidden="1" x14ac:dyDescent="0.15"/>
    <row r="1210" customFormat="1" hidden="1" x14ac:dyDescent="0.15"/>
    <row r="1211" customFormat="1" hidden="1" x14ac:dyDescent="0.15"/>
    <row r="1212" customFormat="1" hidden="1" x14ac:dyDescent="0.15"/>
    <row r="1213" customFormat="1" hidden="1" x14ac:dyDescent="0.15"/>
    <row r="1214" customFormat="1" hidden="1" x14ac:dyDescent="0.15"/>
    <row r="1215" customFormat="1" hidden="1" x14ac:dyDescent="0.15"/>
    <row r="1216" customFormat="1" hidden="1" x14ac:dyDescent="0.15"/>
    <row r="1217" customFormat="1" hidden="1" x14ac:dyDescent="0.15"/>
    <row r="1218" customFormat="1" hidden="1" x14ac:dyDescent="0.15"/>
    <row r="1219" customFormat="1" hidden="1" x14ac:dyDescent="0.15"/>
    <row r="1220" customFormat="1" hidden="1" x14ac:dyDescent="0.15"/>
    <row r="1221" customFormat="1" hidden="1" x14ac:dyDescent="0.15"/>
    <row r="1222" customFormat="1" hidden="1" x14ac:dyDescent="0.15"/>
    <row r="1223" customFormat="1" hidden="1" x14ac:dyDescent="0.15"/>
    <row r="1224" customFormat="1" hidden="1" x14ac:dyDescent="0.15"/>
    <row r="1225" customFormat="1" hidden="1" x14ac:dyDescent="0.15"/>
    <row r="1226" customFormat="1" hidden="1" x14ac:dyDescent="0.15"/>
    <row r="1227" customFormat="1" hidden="1" x14ac:dyDescent="0.15"/>
    <row r="1228" customFormat="1" hidden="1" x14ac:dyDescent="0.15"/>
    <row r="1229" customFormat="1" hidden="1" x14ac:dyDescent="0.15"/>
    <row r="1230" customFormat="1" hidden="1" x14ac:dyDescent="0.15"/>
    <row r="1231" customFormat="1" hidden="1" x14ac:dyDescent="0.15"/>
    <row r="1232" customFormat="1" hidden="1" x14ac:dyDescent="0.15"/>
    <row r="1233" customFormat="1" hidden="1" x14ac:dyDescent="0.15"/>
    <row r="1234" customFormat="1" hidden="1" x14ac:dyDescent="0.15"/>
    <row r="1235" customFormat="1" hidden="1" x14ac:dyDescent="0.15"/>
    <row r="1236" customFormat="1" hidden="1" x14ac:dyDescent="0.15"/>
    <row r="1237" customFormat="1" hidden="1" x14ac:dyDescent="0.15"/>
    <row r="1238" customFormat="1" hidden="1" x14ac:dyDescent="0.15"/>
    <row r="1239" customFormat="1" hidden="1" x14ac:dyDescent="0.15"/>
    <row r="1240" customFormat="1" hidden="1" x14ac:dyDescent="0.15"/>
    <row r="1241" customFormat="1" hidden="1" x14ac:dyDescent="0.15"/>
    <row r="1242" customFormat="1" hidden="1" x14ac:dyDescent="0.15"/>
    <row r="1243" customFormat="1" hidden="1" x14ac:dyDescent="0.15"/>
    <row r="1244" customFormat="1" hidden="1" x14ac:dyDescent="0.15"/>
    <row r="1245" customFormat="1" hidden="1" x14ac:dyDescent="0.15"/>
    <row r="1246" customFormat="1" hidden="1" x14ac:dyDescent="0.15"/>
    <row r="1247" customFormat="1" hidden="1" x14ac:dyDescent="0.15"/>
    <row r="1248" customFormat="1" hidden="1" x14ac:dyDescent="0.15"/>
    <row r="1249" customFormat="1" hidden="1" x14ac:dyDescent="0.15"/>
    <row r="1250" customFormat="1" hidden="1" x14ac:dyDescent="0.15"/>
    <row r="1251" customFormat="1" hidden="1" x14ac:dyDescent="0.15"/>
    <row r="1252" customFormat="1" hidden="1" x14ac:dyDescent="0.15"/>
    <row r="1253" customFormat="1" hidden="1" x14ac:dyDescent="0.15"/>
    <row r="1254" customFormat="1" hidden="1" x14ac:dyDescent="0.15"/>
    <row r="1255" customFormat="1" hidden="1" x14ac:dyDescent="0.15"/>
    <row r="1256" customFormat="1" hidden="1" x14ac:dyDescent="0.15"/>
    <row r="1257" customFormat="1" hidden="1" x14ac:dyDescent="0.15"/>
    <row r="1258" customFormat="1" hidden="1" x14ac:dyDescent="0.15"/>
    <row r="1259" customFormat="1" hidden="1" x14ac:dyDescent="0.15"/>
    <row r="1260" customFormat="1" hidden="1" x14ac:dyDescent="0.15"/>
    <row r="1261" customFormat="1" hidden="1" x14ac:dyDescent="0.15"/>
    <row r="1262" customFormat="1" hidden="1" x14ac:dyDescent="0.15"/>
    <row r="1263" customFormat="1" hidden="1" x14ac:dyDescent="0.15"/>
    <row r="1264" customFormat="1" hidden="1" x14ac:dyDescent="0.15"/>
    <row r="1265" customFormat="1" hidden="1" x14ac:dyDescent="0.15"/>
    <row r="1266" customFormat="1" hidden="1" x14ac:dyDescent="0.15"/>
    <row r="1267" customFormat="1" hidden="1" x14ac:dyDescent="0.15"/>
    <row r="1268" customFormat="1" hidden="1" x14ac:dyDescent="0.15"/>
    <row r="1269" customFormat="1" hidden="1" x14ac:dyDescent="0.15"/>
    <row r="1270" customFormat="1" hidden="1" x14ac:dyDescent="0.15"/>
    <row r="1271" customFormat="1" hidden="1" x14ac:dyDescent="0.15"/>
    <row r="1272" customFormat="1" hidden="1" x14ac:dyDescent="0.15"/>
    <row r="1273" customFormat="1" hidden="1" x14ac:dyDescent="0.15"/>
    <row r="1274" customFormat="1" hidden="1" x14ac:dyDescent="0.15"/>
    <row r="1275" customFormat="1" hidden="1" x14ac:dyDescent="0.15"/>
    <row r="1276" customFormat="1" hidden="1" x14ac:dyDescent="0.15"/>
    <row r="1277" customFormat="1" hidden="1" x14ac:dyDescent="0.15"/>
    <row r="1278" customFormat="1" hidden="1" x14ac:dyDescent="0.15"/>
    <row r="1279" customFormat="1" hidden="1" x14ac:dyDescent="0.15"/>
    <row r="1280" customFormat="1" hidden="1" x14ac:dyDescent="0.15"/>
    <row r="1281" customFormat="1" hidden="1" x14ac:dyDescent="0.15"/>
    <row r="1282" customFormat="1" hidden="1" x14ac:dyDescent="0.15"/>
    <row r="1283" customFormat="1" hidden="1" x14ac:dyDescent="0.15"/>
    <row r="1284" customFormat="1" hidden="1" x14ac:dyDescent="0.15"/>
    <row r="1285" customFormat="1" hidden="1" x14ac:dyDescent="0.15"/>
    <row r="1286" customFormat="1" hidden="1" x14ac:dyDescent="0.15"/>
    <row r="1287" customFormat="1" hidden="1" x14ac:dyDescent="0.15"/>
    <row r="1288" customFormat="1" hidden="1" x14ac:dyDescent="0.15"/>
    <row r="1289" customFormat="1" hidden="1" x14ac:dyDescent="0.15"/>
    <row r="1290" customFormat="1" hidden="1" x14ac:dyDescent="0.15"/>
    <row r="1291" customFormat="1" hidden="1" x14ac:dyDescent="0.15"/>
    <row r="1292" customFormat="1" hidden="1" x14ac:dyDescent="0.15"/>
    <row r="1293" customFormat="1" hidden="1" x14ac:dyDescent="0.15"/>
    <row r="1294" customFormat="1" hidden="1" x14ac:dyDescent="0.15"/>
    <row r="1295" customFormat="1" hidden="1" x14ac:dyDescent="0.15"/>
    <row r="1296" customFormat="1" hidden="1" x14ac:dyDescent="0.15"/>
    <row r="1297" customFormat="1" hidden="1" x14ac:dyDescent="0.15"/>
    <row r="1298" customFormat="1" hidden="1" x14ac:dyDescent="0.15"/>
    <row r="1299" customFormat="1" hidden="1" x14ac:dyDescent="0.15"/>
    <row r="1300" customFormat="1" hidden="1" x14ac:dyDescent="0.15"/>
    <row r="1301" customFormat="1" hidden="1" x14ac:dyDescent="0.15"/>
    <row r="1302" customFormat="1" hidden="1" x14ac:dyDescent="0.15"/>
    <row r="1303" customFormat="1" hidden="1" x14ac:dyDescent="0.15"/>
    <row r="1304" customFormat="1" hidden="1" x14ac:dyDescent="0.15"/>
    <row r="1305" customFormat="1" hidden="1" x14ac:dyDescent="0.15"/>
    <row r="1306" customFormat="1" hidden="1" x14ac:dyDescent="0.15"/>
    <row r="1307" customFormat="1" hidden="1" x14ac:dyDescent="0.15"/>
    <row r="1308" customFormat="1" hidden="1" x14ac:dyDescent="0.15"/>
    <row r="1309" customFormat="1" hidden="1" x14ac:dyDescent="0.15"/>
    <row r="1310" customFormat="1" hidden="1" x14ac:dyDescent="0.15"/>
    <row r="1311" customFormat="1" hidden="1" x14ac:dyDescent="0.15"/>
    <row r="1312" customFormat="1" hidden="1" x14ac:dyDescent="0.15"/>
    <row r="1313" customFormat="1" hidden="1" x14ac:dyDescent="0.15"/>
    <row r="1314" customFormat="1" hidden="1" x14ac:dyDescent="0.15"/>
    <row r="1315" customFormat="1" hidden="1" x14ac:dyDescent="0.15"/>
    <row r="1316" customFormat="1" hidden="1" x14ac:dyDescent="0.15"/>
    <row r="1317" customFormat="1" hidden="1" x14ac:dyDescent="0.15"/>
    <row r="1318" customFormat="1" hidden="1" x14ac:dyDescent="0.15"/>
    <row r="1319" customFormat="1" hidden="1" x14ac:dyDescent="0.15"/>
    <row r="1320" customFormat="1" hidden="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row r="2509" customFormat="1" hidden="1" x14ac:dyDescent="0.15"/>
    <row r="2510" customFormat="1" hidden="1" x14ac:dyDescent="0.15"/>
    <row r="2511" customFormat="1" hidden="1" x14ac:dyDescent="0.15"/>
    <row r="2512" customFormat="1" hidden="1" x14ac:dyDescent="0.15"/>
    <row r="2513" customFormat="1" hidden="1" x14ac:dyDescent="0.15"/>
    <row r="2514" customFormat="1" hidden="1" x14ac:dyDescent="0.15"/>
    <row r="2515" customFormat="1" hidden="1" x14ac:dyDescent="0.15"/>
    <row r="2516" customFormat="1" hidden="1" x14ac:dyDescent="0.15"/>
    <row r="2517" customFormat="1" hidden="1" x14ac:dyDescent="0.15"/>
    <row r="2518" customFormat="1" hidden="1" x14ac:dyDescent="0.15"/>
    <row r="2519" customFormat="1" hidden="1" x14ac:dyDescent="0.15"/>
    <row r="2520" customFormat="1" hidden="1" x14ac:dyDescent="0.15"/>
    <row r="2521" customFormat="1" hidden="1" x14ac:dyDescent="0.15"/>
    <row r="2522" customFormat="1" hidden="1" x14ac:dyDescent="0.15"/>
    <row r="2523" customFormat="1" hidden="1" x14ac:dyDescent="0.15"/>
    <row r="2524" customFormat="1" hidden="1" x14ac:dyDescent="0.15"/>
    <row r="2525" customFormat="1" hidden="1" x14ac:dyDescent="0.15"/>
    <row r="2526" customFormat="1" hidden="1" x14ac:dyDescent="0.15"/>
    <row r="2527" customFormat="1" hidden="1" x14ac:dyDescent="0.15"/>
    <row r="2528" customFormat="1" hidden="1" x14ac:dyDescent="0.15"/>
    <row r="2529" customFormat="1" hidden="1" x14ac:dyDescent="0.15"/>
    <row r="2530" customFormat="1" hidden="1" x14ac:dyDescent="0.15"/>
    <row r="2531" customFormat="1" hidden="1" x14ac:dyDescent="0.15"/>
    <row r="2532" customFormat="1" hidden="1" x14ac:dyDescent="0.15"/>
    <row r="2533" customFormat="1" hidden="1" x14ac:dyDescent="0.15"/>
    <row r="2534" customFormat="1" hidden="1" x14ac:dyDescent="0.15"/>
    <row r="2535" customFormat="1" hidden="1" x14ac:dyDescent="0.15"/>
    <row r="2536" customFormat="1" hidden="1" x14ac:dyDescent="0.15"/>
    <row r="2537" customFormat="1" hidden="1" x14ac:dyDescent="0.15"/>
    <row r="2538" customFormat="1" hidden="1" x14ac:dyDescent="0.15"/>
    <row r="2539" customFormat="1" hidden="1" x14ac:dyDescent="0.15"/>
    <row r="2540" customFormat="1" hidden="1" x14ac:dyDescent="0.15"/>
    <row r="2541" customFormat="1" hidden="1" x14ac:dyDescent="0.15"/>
    <row r="2542" customFormat="1" hidden="1" x14ac:dyDescent="0.15"/>
    <row r="2543" customFormat="1" hidden="1" x14ac:dyDescent="0.15"/>
    <row r="2544" customFormat="1" hidden="1" x14ac:dyDescent="0.15"/>
    <row r="2545" customFormat="1" hidden="1" x14ac:dyDescent="0.15"/>
    <row r="2546" customFormat="1" hidden="1" x14ac:dyDescent="0.15"/>
    <row r="2547" customFormat="1" hidden="1" x14ac:dyDescent="0.15"/>
    <row r="2548" customFormat="1" hidden="1" x14ac:dyDescent="0.15"/>
    <row r="2549" customFormat="1" hidden="1" x14ac:dyDescent="0.15"/>
    <row r="2550" customFormat="1" hidden="1" x14ac:dyDescent="0.15"/>
    <row r="2551" customFormat="1" hidden="1" x14ac:dyDescent="0.15"/>
    <row r="2552" customFormat="1" hidden="1" x14ac:dyDescent="0.15"/>
    <row r="2553" customFormat="1" hidden="1" x14ac:dyDescent="0.15"/>
    <row r="2554" customFormat="1" hidden="1" x14ac:dyDescent="0.15"/>
    <row r="2555" customFormat="1" hidden="1" x14ac:dyDescent="0.15"/>
    <row r="2556" customFormat="1" hidden="1" x14ac:dyDescent="0.15"/>
    <row r="2557" customFormat="1" hidden="1" x14ac:dyDescent="0.15"/>
    <row r="2558" customFormat="1" hidden="1" x14ac:dyDescent="0.15"/>
    <row r="2559" customFormat="1" hidden="1" x14ac:dyDescent="0.15"/>
    <row r="2560" customFormat="1" hidden="1" x14ac:dyDescent="0.15"/>
    <row r="2561" customFormat="1" hidden="1" x14ac:dyDescent="0.15"/>
    <row r="2562" customFormat="1" hidden="1" x14ac:dyDescent="0.15"/>
    <row r="2563" customFormat="1" hidden="1" x14ac:dyDescent="0.15"/>
    <row r="2564" customFormat="1" hidden="1" x14ac:dyDescent="0.15"/>
    <row r="2565" customFormat="1" hidden="1" x14ac:dyDescent="0.15"/>
    <row r="2566" customFormat="1" hidden="1" x14ac:dyDescent="0.15"/>
    <row r="2567" customFormat="1" hidden="1" x14ac:dyDescent="0.15"/>
    <row r="2568" customFormat="1" hidden="1" x14ac:dyDescent="0.15"/>
    <row r="2569" customFormat="1" hidden="1" x14ac:dyDescent="0.15"/>
    <row r="2570" customFormat="1" hidden="1" x14ac:dyDescent="0.15"/>
    <row r="2571" customFormat="1" hidden="1" x14ac:dyDescent="0.15"/>
    <row r="2572" customFormat="1" hidden="1" x14ac:dyDescent="0.15"/>
    <row r="2573" customFormat="1" hidden="1" x14ac:dyDescent="0.15"/>
    <row r="2574" customFormat="1" hidden="1" x14ac:dyDescent="0.15"/>
    <row r="2575" customFormat="1" hidden="1" x14ac:dyDescent="0.15"/>
    <row r="2576" customFormat="1" hidden="1" x14ac:dyDescent="0.15"/>
    <row r="2577" customFormat="1" hidden="1" x14ac:dyDescent="0.15"/>
    <row r="2578" customFormat="1" hidden="1" x14ac:dyDescent="0.15"/>
    <row r="2579" customFormat="1" hidden="1" x14ac:dyDescent="0.15"/>
    <row r="2580" customFormat="1" hidden="1" x14ac:dyDescent="0.15"/>
    <row r="2581" customFormat="1" hidden="1" x14ac:dyDescent="0.15"/>
    <row r="2582" customFormat="1" hidden="1" x14ac:dyDescent="0.15"/>
    <row r="2583" customFormat="1" hidden="1" x14ac:dyDescent="0.15"/>
    <row r="2584" customFormat="1" hidden="1" x14ac:dyDescent="0.15"/>
    <row r="2585" customFormat="1" hidden="1" x14ac:dyDescent="0.15"/>
    <row r="2586" customFormat="1" hidden="1" x14ac:dyDescent="0.15"/>
    <row r="2587" customFormat="1" hidden="1" x14ac:dyDescent="0.15"/>
    <row r="2588" customFormat="1" hidden="1" x14ac:dyDescent="0.15"/>
    <row r="2589" customFormat="1" hidden="1" x14ac:dyDescent="0.15"/>
    <row r="2590" customFormat="1" hidden="1" x14ac:dyDescent="0.15"/>
    <row r="2591" customFormat="1" hidden="1" x14ac:dyDescent="0.15"/>
    <row r="2592" customFormat="1" hidden="1" x14ac:dyDescent="0.15"/>
    <row r="2593" customFormat="1" hidden="1" x14ac:dyDescent="0.15"/>
    <row r="2594" customFormat="1" hidden="1" x14ac:dyDescent="0.15"/>
    <row r="2595" customFormat="1" hidden="1" x14ac:dyDescent="0.15"/>
    <row r="2596" customFormat="1" hidden="1" x14ac:dyDescent="0.15"/>
    <row r="2597" customFormat="1" hidden="1" x14ac:dyDescent="0.15"/>
    <row r="2598" customFormat="1" hidden="1" x14ac:dyDescent="0.15"/>
    <row r="2599" customFormat="1" hidden="1" x14ac:dyDescent="0.15"/>
    <row r="2600" customFormat="1" hidden="1" x14ac:dyDescent="0.15"/>
    <row r="2601" customFormat="1" hidden="1" x14ac:dyDescent="0.15"/>
    <row r="2602" customFormat="1" hidden="1" x14ac:dyDescent="0.15"/>
    <row r="2603" customFormat="1" hidden="1" x14ac:dyDescent="0.15"/>
    <row r="2604" customFormat="1" hidden="1" x14ac:dyDescent="0.15"/>
    <row r="2605" customFormat="1" hidden="1" x14ac:dyDescent="0.15"/>
    <row r="2606" customFormat="1" hidden="1" x14ac:dyDescent="0.15"/>
    <row r="2607" customFormat="1" hidden="1" x14ac:dyDescent="0.15"/>
    <row r="2608" customFormat="1" hidden="1" x14ac:dyDescent="0.15"/>
    <row r="2609" customFormat="1" hidden="1" x14ac:dyDescent="0.15"/>
    <row r="2610" customFormat="1" hidden="1" x14ac:dyDescent="0.15"/>
    <row r="2611" customFormat="1" hidden="1" x14ac:dyDescent="0.15"/>
    <row r="2612" customFormat="1" hidden="1" x14ac:dyDescent="0.15"/>
    <row r="2613" customFormat="1" hidden="1" x14ac:dyDescent="0.15"/>
    <row r="2614" customFormat="1" hidden="1" x14ac:dyDescent="0.15"/>
    <row r="2615" customFormat="1" hidden="1" x14ac:dyDescent="0.15"/>
    <row r="2616" customFormat="1" hidden="1" x14ac:dyDescent="0.15"/>
    <row r="2617" customFormat="1" hidden="1" x14ac:dyDescent="0.15"/>
    <row r="2618" customFormat="1" hidden="1" x14ac:dyDescent="0.15"/>
    <row r="2619" customFormat="1" hidden="1" x14ac:dyDescent="0.15"/>
    <row r="2620" customFormat="1" hidden="1" x14ac:dyDescent="0.15"/>
    <row r="2621" customFormat="1" hidden="1" x14ac:dyDescent="0.15"/>
    <row r="2622" customFormat="1" hidden="1" x14ac:dyDescent="0.15"/>
    <row r="2623" customFormat="1" hidden="1" x14ac:dyDescent="0.15"/>
    <row r="2624" customFormat="1" hidden="1" x14ac:dyDescent="0.15"/>
    <row r="2625" customFormat="1" hidden="1" x14ac:dyDescent="0.15"/>
    <row r="2626" customFormat="1" hidden="1" x14ac:dyDescent="0.15"/>
    <row r="2627" customFormat="1" hidden="1" x14ac:dyDescent="0.15"/>
    <row r="2628" customFormat="1" hidden="1" x14ac:dyDescent="0.15"/>
    <row r="2629" customFormat="1" hidden="1" x14ac:dyDescent="0.15"/>
    <row r="2630" customFormat="1" hidden="1" x14ac:dyDescent="0.15"/>
    <row r="2631" customFormat="1" hidden="1" x14ac:dyDescent="0.15"/>
    <row r="2632" customFormat="1" hidden="1" x14ac:dyDescent="0.15"/>
    <row r="2633" customFormat="1" hidden="1" x14ac:dyDescent="0.15"/>
    <row r="2634" customFormat="1" hidden="1" x14ac:dyDescent="0.15"/>
    <row r="2635" customFormat="1" hidden="1" x14ac:dyDescent="0.15"/>
    <row r="2636" customFormat="1" hidden="1" x14ac:dyDescent="0.15"/>
    <row r="2637" customFormat="1" hidden="1" x14ac:dyDescent="0.15"/>
    <row r="2638" customFormat="1" hidden="1" x14ac:dyDescent="0.15"/>
    <row r="2639" customFormat="1" hidden="1" x14ac:dyDescent="0.15"/>
    <row r="2640" customFormat="1" hidden="1" x14ac:dyDescent="0.15"/>
    <row r="2641" customFormat="1" hidden="1" x14ac:dyDescent="0.15"/>
    <row r="2642" customFormat="1" hidden="1" x14ac:dyDescent="0.15"/>
    <row r="2643" customFormat="1" hidden="1" x14ac:dyDescent="0.15"/>
    <row r="2644" customFormat="1" hidden="1" x14ac:dyDescent="0.15"/>
    <row r="2645" customFormat="1" hidden="1" x14ac:dyDescent="0.15"/>
    <row r="2646" customFormat="1" hidden="1" x14ac:dyDescent="0.15"/>
    <row r="2647" customFormat="1" hidden="1" x14ac:dyDescent="0.15"/>
    <row r="2648" customFormat="1" hidden="1" x14ac:dyDescent="0.15"/>
    <row r="2649" customFormat="1" hidden="1" x14ac:dyDescent="0.15"/>
    <row r="2650" customFormat="1" hidden="1" x14ac:dyDescent="0.15"/>
    <row r="2651" customFormat="1" hidden="1" x14ac:dyDescent="0.15"/>
    <row r="2652" customFormat="1" hidden="1" x14ac:dyDescent="0.15"/>
    <row r="2653" customFormat="1" hidden="1" x14ac:dyDescent="0.15"/>
    <row r="2654" customFormat="1" hidden="1" x14ac:dyDescent="0.15"/>
    <row r="2655" customFormat="1" hidden="1" x14ac:dyDescent="0.15"/>
    <row r="2656" customFormat="1" hidden="1" x14ac:dyDescent="0.15"/>
    <row r="2657" customFormat="1" hidden="1" x14ac:dyDescent="0.15"/>
    <row r="2658" customFormat="1" hidden="1" x14ac:dyDescent="0.15"/>
    <row r="2659" customFormat="1" hidden="1" x14ac:dyDescent="0.15"/>
    <row r="2660" customFormat="1" hidden="1" x14ac:dyDescent="0.15"/>
    <row r="2661" customFormat="1" hidden="1" x14ac:dyDescent="0.15"/>
    <row r="2662" customFormat="1" hidden="1" x14ac:dyDescent="0.15"/>
    <row r="2663" customFormat="1" hidden="1" x14ac:dyDescent="0.15"/>
    <row r="2664" customFormat="1" hidden="1" x14ac:dyDescent="0.15"/>
    <row r="2665" customFormat="1" hidden="1" x14ac:dyDescent="0.15"/>
    <row r="2666" customFormat="1" hidden="1" x14ac:dyDescent="0.15"/>
    <row r="2667" customFormat="1" hidden="1" x14ac:dyDescent="0.15"/>
    <row r="2668" customFormat="1" hidden="1" x14ac:dyDescent="0.15"/>
    <row r="2669" customFormat="1" hidden="1" x14ac:dyDescent="0.15"/>
    <row r="2670" customFormat="1" hidden="1" x14ac:dyDescent="0.15"/>
    <row r="2671" customFormat="1" hidden="1" x14ac:dyDescent="0.15"/>
    <row r="2672" customFormat="1" hidden="1" x14ac:dyDescent="0.15"/>
    <row r="2673" customFormat="1" hidden="1" x14ac:dyDescent="0.15"/>
    <row r="2674" customFormat="1" hidden="1" x14ac:dyDescent="0.15"/>
    <row r="2675" customFormat="1" hidden="1" x14ac:dyDescent="0.15"/>
    <row r="2676" customFormat="1" hidden="1" x14ac:dyDescent="0.15"/>
    <row r="2677" customFormat="1" hidden="1" x14ac:dyDescent="0.15"/>
    <row r="2678" customFormat="1" hidden="1" x14ac:dyDescent="0.15"/>
    <row r="2679" customFormat="1" hidden="1" x14ac:dyDescent="0.15"/>
    <row r="2680" customFormat="1" hidden="1" x14ac:dyDescent="0.15"/>
    <row r="2681" customFormat="1" hidden="1" x14ac:dyDescent="0.15"/>
    <row r="2682" customFormat="1" hidden="1" x14ac:dyDescent="0.15"/>
    <row r="2683" customFormat="1" hidden="1" x14ac:dyDescent="0.15"/>
    <row r="2684" customFormat="1" hidden="1" x14ac:dyDescent="0.15"/>
    <row r="2685" customFormat="1" hidden="1" x14ac:dyDescent="0.15"/>
    <row r="2686" customFormat="1" hidden="1" x14ac:dyDescent="0.15"/>
    <row r="2687" customFormat="1" hidden="1" x14ac:dyDescent="0.15"/>
    <row r="2688" customFormat="1" hidden="1" x14ac:dyDescent="0.15"/>
    <row r="2689" customFormat="1" hidden="1" x14ac:dyDescent="0.15"/>
    <row r="2690" customFormat="1" hidden="1" x14ac:dyDescent="0.15"/>
    <row r="2691" customFormat="1" hidden="1" x14ac:dyDescent="0.15"/>
    <row r="2692" customFormat="1" hidden="1" x14ac:dyDescent="0.15"/>
    <row r="2693" customFormat="1" hidden="1" x14ac:dyDescent="0.15"/>
    <row r="2694" customFormat="1" hidden="1" x14ac:dyDescent="0.15"/>
    <row r="2695" customFormat="1" hidden="1" x14ac:dyDescent="0.15"/>
    <row r="2696" customFormat="1" hidden="1" x14ac:dyDescent="0.15"/>
    <row r="2697" customFormat="1" hidden="1" x14ac:dyDescent="0.15"/>
    <row r="2698" customFormat="1" hidden="1" x14ac:dyDescent="0.15"/>
    <row r="2699" customFormat="1" hidden="1" x14ac:dyDescent="0.15"/>
    <row r="2700" customFormat="1" hidden="1" x14ac:dyDescent="0.15"/>
    <row r="2701" customFormat="1" hidden="1" x14ac:dyDescent="0.15"/>
    <row r="2702" customFormat="1" hidden="1" x14ac:dyDescent="0.15"/>
    <row r="2703" customFormat="1" hidden="1" x14ac:dyDescent="0.15"/>
    <row r="2704" customFormat="1" hidden="1" x14ac:dyDescent="0.15"/>
    <row r="2705" customFormat="1" hidden="1" x14ac:dyDescent="0.15"/>
    <row r="2706" customFormat="1" hidden="1" x14ac:dyDescent="0.15"/>
    <row r="2707" customFormat="1" hidden="1" x14ac:dyDescent="0.15"/>
    <row r="2708" customFormat="1" hidden="1" x14ac:dyDescent="0.15"/>
    <row r="2709" customFormat="1" hidden="1" x14ac:dyDescent="0.15"/>
    <row r="2710" customFormat="1" hidden="1" x14ac:dyDescent="0.15"/>
    <row r="2711" customFormat="1" hidden="1" x14ac:dyDescent="0.15"/>
    <row r="2712" customFormat="1" hidden="1" x14ac:dyDescent="0.15"/>
    <row r="2713" customFormat="1" hidden="1" x14ac:dyDescent="0.15"/>
    <row r="2714" customFormat="1" hidden="1" x14ac:dyDescent="0.15"/>
    <row r="2715" customFormat="1" hidden="1" x14ac:dyDescent="0.15"/>
    <row r="2716" customFormat="1" hidden="1" x14ac:dyDescent="0.15"/>
    <row r="2717" customFormat="1" hidden="1" x14ac:dyDescent="0.15"/>
    <row r="2718" customFormat="1" hidden="1" x14ac:dyDescent="0.15"/>
    <row r="2719" customFormat="1" hidden="1" x14ac:dyDescent="0.15"/>
    <row r="2720" customFormat="1" hidden="1" x14ac:dyDescent="0.15"/>
    <row r="2721" customFormat="1" hidden="1" x14ac:dyDescent="0.15"/>
    <row r="2722" customFormat="1" hidden="1" x14ac:dyDescent="0.15"/>
    <row r="2723" customFormat="1" hidden="1" x14ac:dyDescent="0.15"/>
    <row r="2724" customFormat="1" hidden="1" x14ac:dyDescent="0.15"/>
    <row r="2725" customFormat="1" hidden="1" x14ac:dyDescent="0.15"/>
    <row r="2726" customFormat="1" hidden="1" x14ac:dyDescent="0.15"/>
    <row r="2727" customFormat="1" hidden="1" x14ac:dyDescent="0.15"/>
    <row r="2728" customFormat="1" hidden="1" x14ac:dyDescent="0.15"/>
    <row r="2729" customFormat="1" hidden="1" x14ac:dyDescent="0.15"/>
    <row r="2730" customFormat="1" hidden="1" x14ac:dyDescent="0.15"/>
    <row r="2731" customFormat="1" hidden="1" x14ac:dyDescent="0.15"/>
    <row r="2732" customFormat="1" hidden="1" x14ac:dyDescent="0.15"/>
    <row r="2733" customFormat="1" hidden="1" x14ac:dyDescent="0.15"/>
    <row r="2734" customFormat="1" hidden="1" x14ac:dyDescent="0.15"/>
    <row r="2735" customFormat="1" hidden="1" x14ac:dyDescent="0.15"/>
    <row r="2736" customFormat="1" hidden="1" x14ac:dyDescent="0.15"/>
    <row r="2737" customFormat="1" hidden="1" x14ac:dyDescent="0.15"/>
    <row r="2738" customFormat="1" hidden="1" x14ac:dyDescent="0.15"/>
    <row r="2739" customFormat="1" hidden="1" x14ac:dyDescent="0.15"/>
    <row r="2740" customFormat="1" hidden="1" x14ac:dyDescent="0.15"/>
    <row r="2741" customFormat="1" hidden="1" x14ac:dyDescent="0.15"/>
    <row r="2742" customFormat="1" hidden="1" x14ac:dyDescent="0.15"/>
    <row r="2743" customFormat="1" hidden="1" x14ac:dyDescent="0.15"/>
    <row r="2744" customFormat="1" hidden="1" x14ac:dyDescent="0.15"/>
    <row r="2745" customFormat="1" hidden="1" x14ac:dyDescent="0.15"/>
    <row r="2746" customFormat="1" hidden="1" x14ac:dyDescent="0.15"/>
    <row r="2747" customFormat="1" hidden="1" x14ac:dyDescent="0.15"/>
    <row r="2748" customFormat="1" hidden="1" x14ac:dyDescent="0.15"/>
    <row r="2749" customFormat="1" hidden="1" x14ac:dyDescent="0.15"/>
    <row r="2750" customFormat="1" hidden="1" x14ac:dyDescent="0.15"/>
    <row r="2751" customFormat="1" hidden="1" x14ac:dyDescent="0.15"/>
    <row r="2752" customFormat="1" hidden="1" x14ac:dyDescent="0.15"/>
    <row r="2753" customFormat="1" hidden="1" x14ac:dyDescent="0.15"/>
    <row r="2754" customFormat="1" hidden="1" x14ac:dyDescent="0.15"/>
    <row r="2755" customFormat="1" hidden="1" x14ac:dyDescent="0.15"/>
    <row r="2756" customFormat="1" hidden="1" x14ac:dyDescent="0.15"/>
    <row r="2757" customFormat="1" hidden="1" x14ac:dyDescent="0.15"/>
    <row r="2758" customFormat="1" hidden="1" x14ac:dyDescent="0.15"/>
    <row r="2759" customFormat="1" hidden="1" x14ac:dyDescent="0.15"/>
    <row r="2760" customFormat="1" hidden="1" x14ac:dyDescent="0.15"/>
    <row r="2761" customFormat="1" hidden="1" x14ac:dyDescent="0.15"/>
    <row r="2762" customFormat="1" hidden="1" x14ac:dyDescent="0.15"/>
    <row r="2763" customFormat="1" hidden="1" x14ac:dyDescent="0.15"/>
    <row r="2764" customFormat="1" hidden="1" x14ac:dyDescent="0.15"/>
    <row r="2765" customFormat="1" hidden="1" x14ac:dyDescent="0.15"/>
    <row r="2766" customFormat="1" hidden="1" x14ac:dyDescent="0.15"/>
    <row r="2767" customFormat="1" hidden="1" x14ac:dyDescent="0.15"/>
    <row r="2768" customFormat="1" hidden="1" x14ac:dyDescent="0.15"/>
    <row r="2769" customFormat="1" hidden="1" x14ac:dyDescent="0.15"/>
    <row r="2770" customFormat="1" hidden="1" x14ac:dyDescent="0.15"/>
    <row r="2771" customFormat="1" hidden="1" x14ac:dyDescent="0.15"/>
    <row r="2772" customFormat="1" hidden="1" x14ac:dyDescent="0.15"/>
    <row r="2773" customFormat="1" hidden="1" x14ac:dyDescent="0.15"/>
    <row r="2774" customFormat="1" hidden="1" x14ac:dyDescent="0.15"/>
    <row r="2775" customFormat="1" hidden="1" x14ac:dyDescent="0.15"/>
    <row r="2776" customFormat="1" hidden="1" x14ac:dyDescent="0.15"/>
    <row r="2777" customFormat="1" hidden="1" x14ac:dyDescent="0.15"/>
    <row r="2778" customFormat="1" hidden="1" x14ac:dyDescent="0.15"/>
    <row r="2779" customFormat="1" hidden="1" x14ac:dyDescent="0.15"/>
    <row r="2780" customFormat="1" hidden="1" x14ac:dyDescent="0.15"/>
    <row r="2781" customFormat="1" hidden="1" x14ac:dyDescent="0.15"/>
    <row r="2782" customFormat="1" hidden="1" x14ac:dyDescent="0.15"/>
    <row r="2783" customFormat="1" hidden="1" x14ac:dyDescent="0.15"/>
    <row r="2784" customFormat="1" hidden="1" x14ac:dyDescent="0.15"/>
    <row r="2785" customFormat="1" hidden="1" x14ac:dyDescent="0.15"/>
    <row r="2786" customFormat="1" hidden="1" x14ac:dyDescent="0.15"/>
    <row r="2787" customFormat="1" hidden="1" x14ac:dyDescent="0.15"/>
    <row r="2788" customFormat="1" hidden="1" x14ac:dyDescent="0.15"/>
    <row r="2789" customFormat="1" hidden="1" x14ac:dyDescent="0.15"/>
    <row r="2790" customFormat="1" hidden="1" x14ac:dyDescent="0.15"/>
    <row r="2791" customFormat="1" hidden="1" x14ac:dyDescent="0.15"/>
    <row r="2792" customFormat="1" hidden="1" x14ac:dyDescent="0.15"/>
    <row r="2793" customFormat="1" hidden="1" x14ac:dyDescent="0.15"/>
    <row r="2794" customFormat="1" hidden="1" x14ac:dyDescent="0.15"/>
    <row r="2795" customFormat="1" hidden="1" x14ac:dyDescent="0.15"/>
    <row r="2796" customFormat="1" hidden="1" x14ac:dyDescent="0.15"/>
    <row r="2797" customFormat="1" hidden="1" x14ac:dyDescent="0.15"/>
    <row r="2798" customFormat="1" hidden="1" x14ac:dyDescent="0.15"/>
    <row r="2799" customFormat="1" hidden="1" x14ac:dyDescent="0.15"/>
    <row r="2800" customFormat="1" hidden="1" x14ac:dyDescent="0.15"/>
    <row r="2801" customFormat="1" hidden="1" x14ac:dyDescent="0.15"/>
    <row r="2802" customFormat="1" hidden="1" x14ac:dyDescent="0.15"/>
    <row r="2803" customFormat="1" hidden="1" x14ac:dyDescent="0.15"/>
    <row r="2804" customFormat="1" hidden="1" x14ac:dyDescent="0.15"/>
    <row r="2805" customFormat="1" hidden="1" x14ac:dyDescent="0.15"/>
    <row r="2806" customFormat="1" hidden="1" x14ac:dyDescent="0.15"/>
    <row r="2807" customFormat="1" hidden="1" x14ac:dyDescent="0.15"/>
    <row r="2808" customFormat="1" hidden="1" x14ac:dyDescent="0.15"/>
    <row r="2809" customFormat="1" hidden="1" x14ac:dyDescent="0.15"/>
    <row r="2810" customFormat="1" hidden="1" x14ac:dyDescent="0.15"/>
    <row r="2811" customFormat="1" hidden="1" x14ac:dyDescent="0.15"/>
    <row r="2812" customFormat="1" hidden="1" x14ac:dyDescent="0.15"/>
    <row r="2813" customFormat="1" hidden="1" x14ac:dyDescent="0.15"/>
    <row r="2814" customFormat="1" hidden="1" x14ac:dyDescent="0.15"/>
    <row r="2815" customFormat="1" hidden="1" x14ac:dyDescent="0.15"/>
    <row r="2816" customFormat="1" hidden="1" x14ac:dyDescent="0.15"/>
    <row r="2817" customFormat="1" hidden="1" x14ac:dyDescent="0.15"/>
    <row r="2818" customFormat="1" hidden="1" x14ac:dyDescent="0.15"/>
    <row r="2819" customFormat="1" hidden="1" x14ac:dyDescent="0.15"/>
    <row r="2820" customFormat="1" hidden="1" x14ac:dyDescent="0.15"/>
    <row r="2821" customFormat="1" hidden="1" x14ac:dyDescent="0.15"/>
    <row r="2822" customFormat="1" hidden="1" x14ac:dyDescent="0.15"/>
    <row r="2823" customFormat="1" hidden="1" x14ac:dyDescent="0.15"/>
    <row r="2824" customFormat="1" hidden="1" x14ac:dyDescent="0.15"/>
    <row r="2825" customFormat="1" hidden="1" x14ac:dyDescent="0.15"/>
    <row r="2826" customFormat="1" hidden="1" x14ac:dyDescent="0.15"/>
    <row r="2827" customFormat="1" hidden="1" x14ac:dyDescent="0.15"/>
    <row r="2828" customFormat="1" hidden="1" x14ac:dyDescent="0.15"/>
    <row r="2829" customFormat="1" hidden="1" x14ac:dyDescent="0.15"/>
    <row r="2830" customFormat="1" hidden="1" x14ac:dyDescent="0.15"/>
    <row r="2831" customFormat="1" hidden="1" x14ac:dyDescent="0.15"/>
    <row r="2832" customFormat="1" hidden="1" x14ac:dyDescent="0.15"/>
    <row r="2833" customFormat="1" hidden="1" x14ac:dyDescent="0.15"/>
    <row r="2834" customFormat="1" hidden="1" x14ac:dyDescent="0.15"/>
    <row r="2835" customFormat="1" hidden="1" x14ac:dyDescent="0.15"/>
    <row r="2836" customFormat="1" hidden="1" x14ac:dyDescent="0.15"/>
    <row r="2837" customFormat="1" hidden="1" x14ac:dyDescent="0.15"/>
    <row r="2838" customFormat="1" hidden="1" x14ac:dyDescent="0.15"/>
    <row r="2839" customFormat="1" hidden="1" x14ac:dyDescent="0.15"/>
    <row r="2840" customFormat="1" hidden="1" x14ac:dyDescent="0.15"/>
    <row r="2841" customFormat="1" hidden="1" x14ac:dyDescent="0.15"/>
    <row r="2842" customFormat="1" hidden="1" x14ac:dyDescent="0.15"/>
    <row r="2843" customFormat="1" hidden="1" x14ac:dyDescent="0.15"/>
    <row r="2844" customFormat="1" hidden="1" x14ac:dyDescent="0.15"/>
    <row r="2845" customFormat="1" hidden="1" x14ac:dyDescent="0.15"/>
    <row r="2846" customFormat="1" hidden="1" x14ac:dyDescent="0.15"/>
    <row r="2847" customFormat="1" hidden="1" x14ac:dyDescent="0.15"/>
    <row r="2848" customFormat="1" hidden="1" x14ac:dyDescent="0.15"/>
    <row r="2849" customFormat="1" hidden="1" x14ac:dyDescent="0.15"/>
    <row r="2850" customFormat="1" hidden="1" x14ac:dyDescent="0.15"/>
    <row r="2851" customFormat="1" hidden="1" x14ac:dyDescent="0.15"/>
    <row r="2852" customFormat="1" hidden="1" x14ac:dyDescent="0.15"/>
    <row r="2853" customFormat="1" hidden="1" x14ac:dyDescent="0.15"/>
    <row r="2854" customFormat="1" hidden="1" x14ac:dyDescent="0.15"/>
    <row r="2855" customFormat="1" hidden="1" x14ac:dyDescent="0.15"/>
    <row r="2856" customFormat="1" hidden="1" x14ac:dyDescent="0.15"/>
    <row r="2857" customFormat="1" hidden="1" x14ac:dyDescent="0.15"/>
    <row r="2858" customFormat="1" hidden="1" x14ac:dyDescent="0.15"/>
    <row r="2859" customFormat="1" hidden="1" x14ac:dyDescent="0.15"/>
    <row r="2860" customFormat="1" hidden="1" x14ac:dyDescent="0.15"/>
    <row r="2861" customFormat="1" hidden="1" x14ac:dyDescent="0.15"/>
    <row r="2862" customFormat="1" hidden="1" x14ac:dyDescent="0.15"/>
    <row r="2863" customFormat="1" hidden="1" x14ac:dyDescent="0.15"/>
    <row r="2864" customFormat="1" hidden="1" x14ac:dyDescent="0.15"/>
    <row r="2865" customFormat="1" hidden="1" x14ac:dyDescent="0.15"/>
    <row r="2866" customFormat="1" hidden="1" x14ac:dyDescent="0.15"/>
    <row r="2867" customFormat="1" hidden="1" x14ac:dyDescent="0.15"/>
    <row r="2868" customFormat="1" hidden="1" x14ac:dyDescent="0.15"/>
    <row r="2869" customFormat="1" hidden="1" x14ac:dyDescent="0.15"/>
    <row r="2870" customFormat="1" hidden="1" x14ac:dyDescent="0.15"/>
    <row r="2871" customFormat="1" hidden="1" x14ac:dyDescent="0.15"/>
    <row r="2872" customFormat="1" hidden="1" x14ac:dyDescent="0.15"/>
    <row r="2873" customFormat="1" hidden="1" x14ac:dyDescent="0.15"/>
    <row r="2874" customFormat="1" hidden="1" x14ac:dyDescent="0.15"/>
    <row r="2875" customFormat="1" hidden="1" x14ac:dyDescent="0.15"/>
    <row r="2876" customFormat="1" hidden="1" x14ac:dyDescent="0.15"/>
    <row r="2877" customFormat="1" hidden="1" x14ac:dyDescent="0.15"/>
    <row r="2878" customFormat="1" hidden="1" x14ac:dyDescent="0.15"/>
    <row r="2879" customFormat="1" hidden="1" x14ac:dyDescent="0.15"/>
    <row r="2880" customFormat="1" hidden="1" x14ac:dyDescent="0.15"/>
    <row r="2881" customFormat="1" hidden="1" x14ac:dyDescent="0.15"/>
    <row r="2882" customFormat="1" hidden="1" x14ac:dyDescent="0.15"/>
    <row r="2883" customFormat="1" hidden="1" x14ac:dyDescent="0.15"/>
    <row r="2884" customFormat="1" hidden="1" x14ac:dyDescent="0.15"/>
    <row r="2885" customFormat="1" hidden="1" x14ac:dyDescent="0.15"/>
    <row r="2886" customFormat="1" hidden="1" x14ac:dyDescent="0.15"/>
    <row r="2887" customFormat="1" hidden="1" x14ac:dyDescent="0.15"/>
    <row r="2888" customFormat="1" hidden="1" x14ac:dyDescent="0.15"/>
    <row r="2889" customFormat="1" hidden="1" x14ac:dyDescent="0.15"/>
    <row r="2890" customFormat="1" hidden="1" x14ac:dyDescent="0.15"/>
    <row r="2891" customFormat="1" hidden="1" x14ac:dyDescent="0.15"/>
    <row r="2892" customFormat="1" hidden="1" x14ac:dyDescent="0.15"/>
    <row r="2893" customFormat="1" hidden="1" x14ac:dyDescent="0.15"/>
    <row r="2894" customFormat="1" hidden="1" x14ac:dyDescent="0.15"/>
    <row r="2895" customFormat="1" hidden="1" x14ac:dyDescent="0.15"/>
    <row r="2896" customFormat="1" hidden="1" x14ac:dyDescent="0.15"/>
    <row r="2897" customFormat="1" hidden="1" x14ac:dyDescent="0.15"/>
    <row r="2898" customFormat="1" hidden="1" x14ac:dyDescent="0.15"/>
    <row r="2899" customFormat="1" hidden="1" x14ac:dyDescent="0.15"/>
    <row r="2900" customFormat="1" hidden="1" x14ac:dyDescent="0.15"/>
    <row r="2901" customFormat="1" hidden="1" x14ac:dyDescent="0.15"/>
    <row r="2902" customFormat="1" hidden="1" x14ac:dyDescent="0.15"/>
    <row r="2903" customFormat="1" hidden="1" x14ac:dyDescent="0.15"/>
    <row r="2904" customFormat="1" hidden="1" x14ac:dyDescent="0.15"/>
    <row r="2905" customFormat="1" hidden="1" x14ac:dyDescent="0.15"/>
    <row r="2906" customFormat="1" hidden="1" x14ac:dyDescent="0.15"/>
    <row r="2907" customFormat="1" hidden="1" x14ac:dyDescent="0.15"/>
    <row r="2908" customFormat="1" hidden="1" x14ac:dyDescent="0.15"/>
    <row r="2909" customFormat="1" hidden="1" x14ac:dyDescent="0.15"/>
    <row r="2910" customFormat="1" hidden="1" x14ac:dyDescent="0.15"/>
    <row r="2911" customFormat="1" hidden="1" x14ac:dyDescent="0.15"/>
    <row r="2912" customFormat="1" hidden="1" x14ac:dyDescent="0.15"/>
    <row r="2913" customFormat="1" hidden="1" x14ac:dyDescent="0.15"/>
    <row r="2914" customFormat="1" hidden="1" x14ac:dyDescent="0.15"/>
    <row r="2915" customFormat="1" hidden="1" x14ac:dyDescent="0.15"/>
    <row r="2916" customFormat="1" hidden="1" x14ac:dyDescent="0.15"/>
    <row r="2917" customFormat="1" hidden="1" x14ac:dyDescent="0.15"/>
    <row r="2918" customFormat="1" hidden="1" x14ac:dyDescent="0.15"/>
    <row r="2919" customFormat="1" hidden="1" x14ac:dyDescent="0.15"/>
    <row r="2920" customFormat="1" hidden="1" x14ac:dyDescent="0.15"/>
    <row r="2921" customFormat="1" hidden="1" x14ac:dyDescent="0.15"/>
    <row r="2922" customFormat="1" hidden="1" x14ac:dyDescent="0.15"/>
    <row r="2923" customFormat="1" hidden="1" x14ac:dyDescent="0.15"/>
    <row r="2924" customFormat="1" hidden="1" x14ac:dyDescent="0.15"/>
    <row r="2925" customFormat="1" hidden="1" x14ac:dyDescent="0.15"/>
    <row r="2926" customFormat="1" hidden="1" x14ac:dyDescent="0.15"/>
    <row r="2927" customFormat="1" hidden="1" x14ac:dyDescent="0.15"/>
    <row r="2928" customFormat="1" hidden="1" x14ac:dyDescent="0.15"/>
    <row r="2929" customFormat="1" hidden="1" x14ac:dyDescent="0.15"/>
    <row r="2930" customFormat="1" hidden="1" x14ac:dyDescent="0.15"/>
    <row r="2931" customFormat="1" hidden="1" x14ac:dyDescent="0.15"/>
    <row r="2932" customFormat="1" hidden="1" x14ac:dyDescent="0.15"/>
    <row r="2933" customFormat="1" hidden="1" x14ac:dyDescent="0.15"/>
    <row r="2934" customFormat="1" hidden="1" x14ac:dyDescent="0.15"/>
    <row r="2935" customFormat="1" hidden="1" x14ac:dyDescent="0.15"/>
    <row r="2936" customFormat="1" hidden="1" x14ac:dyDescent="0.15"/>
    <row r="2937" customFormat="1" hidden="1" x14ac:dyDescent="0.15"/>
    <row r="2938" customFormat="1" hidden="1" x14ac:dyDescent="0.15"/>
    <row r="2939" customFormat="1" hidden="1" x14ac:dyDescent="0.15"/>
    <row r="2940" customFormat="1" hidden="1" x14ac:dyDescent="0.15"/>
    <row r="2941" customFormat="1" hidden="1" x14ac:dyDescent="0.15"/>
    <row r="2942" customFormat="1" hidden="1" x14ac:dyDescent="0.15"/>
    <row r="2943" customFormat="1" hidden="1" x14ac:dyDescent="0.15"/>
    <row r="2944" customFormat="1" hidden="1" x14ac:dyDescent="0.15"/>
    <row r="2945" customFormat="1" hidden="1" x14ac:dyDescent="0.15"/>
    <row r="2946" customFormat="1" hidden="1" x14ac:dyDescent="0.15"/>
    <row r="2947" customFormat="1" hidden="1" x14ac:dyDescent="0.15"/>
    <row r="2948" customFormat="1" hidden="1" x14ac:dyDescent="0.15"/>
    <row r="2949" customFormat="1" hidden="1" x14ac:dyDescent="0.15"/>
    <row r="2950" customFormat="1" hidden="1" x14ac:dyDescent="0.15"/>
    <row r="2951" customFormat="1" hidden="1" x14ac:dyDescent="0.15"/>
    <row r="2952" customFormat="1" hidden="1" x14ac:dyDescent="0.15"/>
    <row r="2953" customFormat="1" hidden="1" x14ac:dyDescent="0.15"/>
    <row r="2954" customFormat="1" hidden="1" x14ac:dyDescent="0.15"/>
    <row r="2955" customFormat="1" hidden="1" x14ac:dyDescent="0.15"/>
    <row r="2956" customFormat="1" hidden="1" x14ac:dyDescent="0.15"/>
    <row r="2957" customFormat="1" hidden="1" x14ac:dyDescent="0.15"/>
    <row r="2958" customFormat="1" hidden="1" x14ac:dyDescent="0.15"/>
    <row r="2959" customFormat="1" hidden="1" x14ac:dyDescent="0.15"/>
    <row r="2960" customFormat="1" hidden="1" x14ac:dyDescent="0.15"/>
    <row r="2961" customFormat="1" hidden="1" x14ac:dyDescent="0.15"/>
    <row r="2962" customFormat="1" hidden="1" x14ac:dyDescent="0.15"/>
    <row r="2963" customFormat="1" hidden="1" x14ac:dyDescent="0.15"/>
    <row r="2964" customFormat="1" hidden="1" x14ac:dyDescent="0.15"/>
    <row r="2965" customFormat="1" hidden="1" x14ac:dyDescent="0.15"/>
    <row r="2966" customFormat="1" hidden="1" x14ac:dyDescent="0.15"/>
    <row r="2967" customFormat="1" hidden="1" x14ac:dyDescent="0.15"/>
    <row r="2968" customFormat="1" hidden="1" x14ac:dyDescent="0.15"/>
    <row r="2969" customFormat="1" hidden="1" x14ac:dyDescent="0.15"/>
    <row r="2970" customFormat="1" hidden="1" x14ac:dyDescent="0.15"/>
    <row r="2971" customFormat="1" hidden="1" x14ac:dyDescent="0.15"/>
    <row r="2972" customFormat="1" hidden="1" x14ac:dyDescent="0.15"/>
    <row r="2973" customFormat="1" hidden="1" x14ac:dyDescent="0.15"/>
    <row r="2974" customFormat="1" hidden="1" x14ac:dyDescent="0.15"/>
    <row r="2975" customFormat="1" hidden="1" x14ac:dyDescent="0.15"/>
    <row r="2976" customFormat="1" hidden="1" x14ac:dyDescent="0.15"/>
    <row r="2977" customFormat="1" hidden="1" x14ac:dyDescent="0.15"/>
    <row r="2978" customFormat="1" hidden="1" x14ac:dyDescent="0.15"/>
    <row r="2979" customFormat="1" hidden="1" x14ac:dyDescent="0.15"/>
    <row r="2980" customFormat="1" hidden="1" x14ac:dyDescent="0.15"/>
    <row r="2981" customFormat="1" hidden="1" x14ac:dyDescent="0.15"/>
    <row r="2982" customFormat="1" hidden="1" x14ac:dyDescent="0.15"/>
    <row r="2983" customFormat="1" hidden="1" x14ac:dyDescent="0.15"/>
    <row r="2984" customFormat="1" hidden="1" x14ac:dyDescent="0.15"/>
    <row r="2985" customFormat="1" hidden="1" x14ac:dyDescent="0.15"/>
    <row r="2986" customFormat="1" hidden="1" x14ac:dyDescent="0.15"/>
    <row r="2987" customFormat="1" hidden="1" x14ac:dyDescent="0.15"/>
    <row r="2988" customFormat="1" hidden="1" x14ac:dyDescent="0.15"/>
    <row r="2989" customFormat="1" hidden="1" x14ac:dyDescent="0.15"/>
    <row r="2990" customFormat="1" hidden="1" x14ac:dyDescent="0.15"/>
    <row r="2991" customFormat="1" hidden="1" x14ac:dyDescent="0.15"/>
    <row r="2992" customFormat="1" hidden="1" x14ac:dyDescent="0.15"/>
    <row r="2993" customFormat="1" hidden="1" x14ac:dyDescent="0.15"/>
    <row r="2994" customFormat="1" hidden="1" x14ac:dyDescent="0.15"/>
    <row r="2995" customFormat="1" hidden="1" x14ac:dyDescent="0.15"/>
    <row r="2996" customFormat="1" hidden="1" x14ac:dyDescent="0.15"/>
    <row r="2997" customFormat="1" hidden="1" x14ac:dyDescent="0.15"/>
    <row r="2998" customFormat="1" hidden="1" x14ac:dyDescent="0.15"/>
    <row r="2999" customFormat="1" hidden="1" x14ac:dyDescent="0.15"/>
    <row r="3000" customFormat="1" hidden="1" x14ac:dyDescent="0.15"/>
    <row r="3001" customFormat="1" hidden="1" x14ac:dyDescent="0.15"/>
    <row r="3002" customFormat="1" hidden="1" x14ac:dyDescent="0.15"/>
    <row r="3003" customFormat="1" hidden="1" x14ac:dyDescent="0.15"/>
    <row r="3004" customFormat="1" hidden="1" x14ac:dyDescent="0.15"/>
    <row r="3005" customFormat="1" hidden="1" x14ac:dyDescent="0.15"/>
    <row r="3006" customFormat="1" hidden="1" x14ac:dyDescent="0.15"/>
    <row r="3007" customFormat="1" hidden="1" x14ac:dyDescent="0.15"/>
    <row r="3008" customFormat="1" hidden="1" x14ac:dyDescent="0.15"/>
    <row r="3009" customFormat="1" hidden="1" x14ac:dyDescent="0.15"/>
    <row r="3010" customFormat="1" hidden="1" x14ac:dyDescent="0.15"/>
    <row r="3011" customFormat="1" hidden="1" x14ac:dyDescent="0.15"/>
    <row r="3012" customFormat="1" hidden="1" x14ac:dyDescent="0.15"/>
    <row r="3013" customFormat="1" hidden="1" x14ac:dyDescent="0.15"/>
    <row r="3014" customFormat="1" hidden="1" x14ac:dyDescent="0.15"/>
    <row r="3015" customFormat="1" hidden="1" x14ac:dyDescent="0.15"/>
    <row r="3016" customFormat="1" hidden="1" x14ac:dyDescent="0.15"/>
    <row r="3017" customFormat="1" hidden="1" x14ac:dyDescent="0.15"/>
    <row r="3018" customFormat="1" hidden="1" x14ac:dyDescent="0.15"/>
    <row r="3019" customFormat="1" hidden="1" x14ac:dyDescent="0.15"/>
    <row r="3020" customFormat="1" hidden="1" x14ac:dyDescent="0.15"/>
    <row r="3021" customFormat="1" hidden="1" x14ac:dyDescent="0.15"/>
    <row r="3022" customFormat="1" hidden="1" x14ac:dyDescent="0.15"/>
    <row r="3023" customFormat="1" hidden="1" x14ac:dyDescent="0.15"/>
    <row r="3024" customFormat="1" hidden="1" x14ac:dyDescent="0.15"/>
    <row r="3025" customFormat="1" hidden="1" x14ac:dyDescent="0.15"/>
    <row r="3026" customFormat="1" hidden="1" x14ac:dyDescent="0.15"/>
    <row r="3027" customFormat="1" hidden="1" x14ac:dyDescent="0.15"/>
    <row r="3028" customFormat="1" hidden="1" x14ac:dyDescent="0.15"/>
    <row r="3029" customFormat="1" hidden="1" x14ac:dyDescent="0.15"/>
    <row r="3030" customFormat="1" hidden="1" x14ac:dyDescent="0.15"/>
    <row r="3031" customFormat="1" hidden="1" x14ac:dyDescent="0.15"/>
    <row r="3032" customFormat="1" hidden="1" x14ac:dyDescent="0.15"/>
    <row r="3033" customFormat="1" hidden="1" x14ac:dyDescent="0.15"/>
    <row r="3034" customFormat="1" hidden="1" x14ac:dyDescent="0.15"/>
    <row r="3035" customFormat="1" hidden="1" x14ac:dyDescent="0.15"/>
    <row r="3036" customFormat="1" hidden="1" x14ac:dyDescent="0.15"/>
    <row r="3037" customFormat="1" hidden="1" x14ac:dyDescent="0.15"/>
    <row r="3038" customFormat="1" hidden="1" x14ac:dyDescent="0.15"/>
    <row r="3039" customFormat="1" hidden="1" x14ac:dyDescent="0.15"/>
    <row r="3040" customFormat="1" hidden="1" x14ac:dyDescent="0.15"/>
    <row r="3041" customFormat="1" hidden="1" x14ac:dyDescent="0.15"/>
    <row r="3042" customFormat="1" hidden="1" x14ac:dyDescent="0.15"/>
    <row r="3043" customFormat="1" hidden="1" x14ac:dyDescent="0.15"/>
    <row r="3044" customFormat="1" hidden="1" x14ac:dyDescent="0.15"/>
    <row r="3045" customFormat="1" hidden="1" x14ac:dyDescent="0.15"/>
    <row r="3046" customFormat="1" hidden="1" x14ac:dyDescent="0.15"/>
    <row r="3047" customFormat="1" hidden="1" x14ac:dyDescent="0.15"/>
    <row r="3048" customFormat="1" hidden="1" x14ac:dyDescent="0.15"/>
    <row r="3049" customFormat="1" hidden="1" x14ac:dyDescent="0.15"/>
    <row r="3050" customFormat="1" hidden="1" x14ac:dyDescent="0.15"/>
    <row r="3051" customFormat="1" hidden="1" x14ac:dyDescent="0.15"/>
    <row r="3052" customFormat="1" hidden="1" x14ac:dyDescent="0.15"/>
    <row r="3053" customFormat="1" hidden="1" x14ac:dyDescent="0.15"/>
    <row r="3054" customFormat="1" hidden="1" x14ac:dyDescent="0.15"/>
    <row r="3055" customFormat="1" hidden="1" x14ac:dyDescent="0.15"/>
    <row r="3056" customFormat="1" hidden="1" x14ac:dyDescent="0.15"/>
    <row r="3057" customFormat="1" hidden="1" x14ac:dyDescent="0.15"/>
    <row r="3058" customFormat="1" hidden="1" x14ac:dyDescent="0.15"/>
    <row r="3059" customFormat="1" hidden="1" x14ac:dyDescent="0.15"/>
    <row r="3060" customFormat="1" hidden="1" x14ac:dyDescent="0.15"/>
    <row r="3061" customFormat="1" hidden="1" x14ac:dyDescent="0.15"/>
    <row r="3062" customFormat="1" hidden="1" x14ac:dyDescent="0.15"/>
    <row r="3063" customFormat="1" hidden="1" x14ac:dyDescent="0.15"/>
    <row r="3064" customFormat="1" hidden="1" x14ac:dyDescent="0.15"/>
    <row r="3065" customFormat="1" hidden="1" x14ac:dyDescent="0.15"/>
    <row r="3066" customFormat="1" hidden="1" x14ac:dyDescent="0.15"/>
    <row r="3067" customFormat="1" hidden="1" x14ac:dyDescent="0.15"/>
    <row r="3068" customFormat="1" hidden="1" x14ac:dyDescent="0.15"/>
    <row r="3069" customFormat="1" hidden="1" x14ac:dyDescent="0.15"/>
    <row r="3070" customFormat="1" hidden="1" x14ac:dyDescent="0.15"/>
    <row r="3071" customFormat="1" hidden="1" x14ac:dyDescent="0.15"/>
    <row r="3072" customFormat="1" hidden="1" x14ac:dyDescent="0.15"/>
    <row r="3073" customFormat="1" hidden="1" x14ac:dyDescent="0.15"/>
    <row r="3074" customFormat="1" hidden="1" x14ac:dyDescent="0.15"/>
    <row r="3075" customFormat="1" hidden="1" x14ac:dyDescent="0.15"/>
    <row r="3076" customFormat="1" hidden="1" x14ac:dyDescent="0.15"/>
    <row r="3077" customFormat="1" hidden="1" x14ac:dyDescent="0.15"/>
    <row r="3078" customFormat="1" hidden="1" x14ac:dyDescent="0.15"/>
    <row r="3079" customFormat="1" hidden="1" x14ac:dyDescent="0.15"/>
    <row r="3080" customFormat="1" hidden="1" x14ac:dyDescent="0.15"/>
    <row r="3081" customFormat="1" hidden="1" x14ac:dyDescent="0.15"/>
    <row r="3082" customFormat="1" hidden="1" x14ac:dyDescent="0.15"/>
    <row r="3083" customFormat="1" hidden="1" x14ac:dyDescent="0.15"/>
    <row r="3084" customFormat="1" hidden="1" x14ac:dyDescent="0.15"/>
    <row r="3085" customFormat="1" hidden="1" x14ac:dyDescent="0.15"/>
    <row r="3086" customFormat="1" hidden="1" x14ac:dyDescent="0.15"/>
    <row r="3087" customFormat="1" hidden="1" x14ac:dyDescent="0.15"/>
    <row r="3088" customFormat="1" hidden="1" x14ac:dyDescent="0.15"/>
    <row r="3089" customFormat="1" hidden="1" x14ac:dyDescent="0.15"/>
    <row r="3090" customFormat="1" hidden="1" x14ac:dyDescent="0.15"/>
    <row r="3091" customFormat="1" hidden="1" x14ac:dyDescent="0.15"/>
    <row r="3092" customFormat="1" hidden="1" x14ac:dyDescent="0.15"/>
    <row r="3093" customFormat="1" hidden="1" x14ac:dyDescent="0.15"/>
    <row r="3094" customFormat="1" hidden="1" x14ac:dyDescent="0.15"/>
    <row r="3095" customFormat="1" hidden="1" x14ac:dyDescent="0.15"/>
    <row r="3096" customFormat="1" hidden="1" x14ac:dyDescent="0.15"/>
    <row r="3097" customFormat="1" hidden="1" x14ac:dyDescent="0.15"/>
    <row r="3098" customFormat="1" hidden="1" x14ac:dyDescent="0.15"/>
    <row r="3099" customFormat="1" hidden="1" x14ac:dyDescent="0.15"/>
    <row r="3100" customFormat="1" hidden="1" x14ac:dyDescent="0.15"/>
    <row r="3101" customFormat="1" hidden="1" x14ac:dyDescent="0.15"/>
    <row r="3102" customFormat="1" hidden="1" x14ac:dyDescent="0.15"/>
    <row r="3103" customFormat="1" hidden="1" x14ac:dyDescent="0.15"/>
    <row r="3104" customFormat="1" hidden="1" x14ac:dyDescent="0.15"/>
    <row r="3105" customFormat="1" hidden="1" x14ac:dyDescent="0.15"/>
    <row r="3106" customFormat="1" hidden="1" x14ac:dyDescent="0.15"/>
    <row r="3107" customFormat="1" hidden="1" x14ac:dyDescent="0.15"/>
    <row r="3108" customFormat="1" hidden="1" x14ac:dyDescent="0.15"/>
    <row r="3109" customFormat="1" hidden="1" x14ac:dyDescent="0.15"/>
    <row r="3110" customFormat="1" hidden="1" x14ac:dyDescent="0.15"/>
    <row r="3111" customFormat="1" hidden="1" x14ac:dyDescent="0.15"/>
    <row r="3112" customFormat="1" hidden="1" x14ac:dyDescent="0.15"/>
    <row r="3113" customFormat="1" hidden="1" x14ac:dyDescent="0.15"/>
    <row r="3114" customFormat="1" hidden="1" x14ac:dyDescent="0.15"/>
    <row r="3115" customFormat="1" hidden="1" x14ac:dyDescent="0.15"/>
    <row r="3116" customFormat="1" hidden="1" x14ac:dyDescent="0.15"/>
    <row r="3117" customFormat="1" hidden="1" x14ac:dyDescent="0.15"/>
    <row r="3118" customFormat="1" hidden="1" x14ac:dyDescent="0.15"/>
    <row r="3119" customFormat="1" hidden="1" x14ac:dyDescent="0.15"/>
    <row r="3120" customFormat="1" hidden="1" x14ac:dyDescent="0.15"/>
    <row r="3121" customFormat="1" hidden="1" x14ac:dyDescent="0.15"/>
    <row r="3122" customFormat="1" hidden="1" x14ac:dyDescent="0.15"/>
    <row r="3123" customFormat="1" hidden="1" x14ac:dyDescent="0.15"/>
    <row r="3124" customFormat="1" hidden="1" x14ac:dyDescent="0.15"/>
    <row r="3125" customFormat="1" hidden="1" x14ac:dyDescent="0.15"/>
    <row r="3126" customFormat="1" hidden="1" x14ac:dyDescent="0.15"/>
    <row r="3127" customFormat="1" hidden="1" x14ac:dyDescent="0.15"/>
    <row r="3128" customFormat="1" hidden="1" x14ac:dyDescent="0.15"/>
    <row r="3129" customFormat="1" hidden="1" x14ac:dyDescent="0.15"/>
    <row r="3130" customFormat="1" hidden="1" x14ac:dyDescent="0.15"/>
    <row r="3131" customFormat="1" hidden="1" x14ac:dyDescent="0.15"/>
    <row r="3132" customFormat="1" hidden="1" x14ac:dyDescent="0.15"/>
    <row r="3133" customFormat="1" hidden="1" x14ac:dyDescent="0.15"/>
    <row r="3134" customFormat="1" hidden="1" x14ac:dyDescent="0.15"/>
    <row r="3135" customFormat="1" hidden="1" x14ac:dyDescent="0.15"/>
    <row r="3136" customFormat="1" hidden="1" x14ac:dyDescent="0.15"/>
    <row r="3137" customFormat="1" hidden="1" x14ac:dyDescent="0.15"/>
    <row r="3138" customFormat="1" hidden="1" x14ac:dyDescent="0.15"/>
    <row r="3139" customFormat="1" hidden="1" x14ac:dyDescent="0.15"/>
    <row r="3140" customFormat="1" hidden="1" x14ac:dyDescent="0.15"/>
    <row r="3141" customFormat="1" hidden="1" x14ac:dyDescent="0.15"/>
    <row r="3142" customFormat="1" hidden="1" x14ac:dyDescent="0.15"/>
    <row r="3143" customFormat="1" hidden="1" x14ac:dyDescent="0.15"/>
    <row r="3144" customFormat="1" hidden="1" x14ac:dyDescent="0.15"/>
    <row r="3145" customFormat="1" hidden="1" x14ac:dyDescent="0.15"/>
    <row r="3146" customFormat="1" hidden="1" x14ac:dyDescent="0.15"/>
    <row r="3147" customFormat="1" hidden="1" x14ac:dyDescent="0.15"/>
    <row r="3148" customFormat="1" hidden="1" x14ac:dyDescent="0.15"/>
    <row r="3149" customFormat="1" hidden="1" x14ac:dyDescent="0.15"/>
    <row r="3150" customFormat="1" hidden="1" x14ac:dyDescent="0.15"/>
    <row r="3151" customFormat="1" hidden="1" x14ac:dyDescent="0.15"/>
    <row r="3152" customFormat="1" hidden="1" x14ac:dyDescent="0.15"/>
    <row r="3153" customFormat="1" hidden="1" x14ac:dyDescent="0.15"/>
    <row r="3154" customFormat="1" hidden="1" x14ac:dyDescent="0.15"/>
    <row r="3155" customFormat="1" hidden="1" x14ac:dyDescent="0.15"/>
    <row r="3156" customFormat="1" hidden="1" x14ac:dyDescent="0.15"/>
    <row r="3157" customFormat="1" hidden="1" x14ac:dyDescent="0.15"/>
    <row r="3158" customFormat="1" hidden="1" x14ac:dyDescent="0.15"/>
    <row r="3159" customFormat="1" hidden="1" x14ac:dyDescent="0.15"/>
    <row r="3160" customFormat="1" hidden="1" x14ac:dyDescent="0.15"/>
    <row r="3161" customFormat="1" hidden="1" x14ac:dyDescent="0.15"/>
    <row r="3162" customFormat="1" hidden="1" x14ac:dyDescent="0.15"/>
    <row r="3163" customFormat="1" hidden="1" x14ac:dyDescent="0.15"/>
    <row r="3164" customFormat="1" hidden="1" x14ac:dyDescent="0.15"/>
    <row r="3165" customFormat="1" hidden="1" x14ac:dyDescent="0.15"/>
    <row r="3166" customFormat="1" hidden="1" x14ac:dyDescent="0.15"/>
    <row r="3167" customFormat="1" hidden="1" x14ac:dyDescent="0.15"/>
    <row r="3168" customFormat="1" hidden="1" x14ac:dyDescent="0.15"/>
    <row r="3169" customFormat="1" hidden="1" x14ac:dyDescent="0.15"/>
    <row r="3170" customFormat="1" hidden="1" x14ac:dyDescent="0.15"/>
    <row r="3171" customFormat="1" hidden="1" x14ac:dyDescent="0.15"/>
    <row r="3172" customFormat="1" hidden="1" x14ac:dyDescent="0.15"/>
    <row r="3173" customFormat="1" hidden="1" x14ac:dyDescent="0.15"/>
    <row r="3174" customFormat="1" hidden="1" x14ac:dyDescent="0.15"/>
    <row r="3175" customFormat="1" hidden="1" x14ac:dyDescent="0.15"/>
    <row r="3176" customFormat="1" hidden="1" x14ac:dyDescent="0.15"/>
    <row r="3177" customFormat="1" hidden="1" x14ac:dyDescent="0.15"/>
    <row r="3178" customFormat="1" hidden="1" x14ac:dyDescent="0.15"/>
    <row r="3179" customFormat="1" hidden="1" x14ac:dyDescent="0.15"/>
    <row r="3180" customFormat="1" hidden="1" x14ac:dyDescent="0.15"/>
    <row r="3181" customFormat="1" hidden="1" x14ac:dyDescent="0.15"/>
    <row r="3182" customFormat="1" hidden="1" x14ac:dyDescent="0.15"/>
    <row r="3183" customFormat="1" hidden="1" x14ac:dyDescent="0.15"/>
    <row r="3184" customFormat="1" hidden="1" x14ac:dyDescent="0.15"/>
    <row r="3185" customFormat="1" hidden="1" x14ac:dyDescent="0.15"/>
    <row r="3186" customFormat="1" hidden="1" x14ac:dyDescent="0.15"/>
    <row r="3187" customFormat="1" hidden="1" x14ac:dyDescent="0.15"/>
    <row r="3188" customFormat="1" hidden="1" x14ac:dyDescent="0.15"/>
    <row r="3189" customFormat="1" hidden="1" x14ac:dyDescent="0.15"/>
    <row r="3190" customFormat="1" hidden="1" x14ac:dyDescent="0.15"/>
    <row r="3191" customFormat="1" hidden="1" x14ac:dyDescent="0.15"/>
    <row r="3192" customFormat="1" hidden="1" x14ac:dyDescent="0.15"/>
    <row r="3193" customFormat="1" hidden="1" x14ac:dyDescent="0.15"/>
    <row r="3194" customFormat="1" hidden="1" x14ac:dyDescent="0.15"/>
    <row r="3195" customFormat="1" hidden="1" x14ac:dyDescent="0.15"/>
    <row r="3196" customFormat="1" hidden="1" x14ac:dyDescent="0.15"/>
    <row r="3197" customFormat="1" hidden="1" x14ac:dyDescent="0.15"/>
    <row r="3198" customFormat="1" hidden="1" x14ac:dyDescent="0.15"/>
    <row r="3199" customFormat="1" hidden="1" x14ac:dyDescent="0.15"/>
    <row r="3200" customFormat="1" hidden="1" x14ac:dyDescent="0.15"/>
    <row r="3201" customFormat="1" hidden="1" x14ac:dyDescent="0.15"/>
    <row r="3202" customFormat="1" hidden="1" x14ac:dyDescent="0.15"/>
    <row r="3203" customFormat="1" hidden="1" x14ac:dyDescent="0.15"/>
    <row r="3204" customFormat="1" hidden="1" x14ac:dyDescent="0.15"/>
    <row r="3205" customFormat="1" hidden="1" x14ac:dyDescent="0.15"/>
    <row r="3206" customFormat="1" hidden="1" x14ac:dyDescent="0.15"/>
    <row r="3207" customFormat="1" hidden="1" x14ac:dyDescent="0.15"/>
    <row r="3208" customFormat="1" hidden="1" x14ac:dyDescent="0.15"/>
    <row r="3209" customFormat="1" hidden="1" x14ac:dyDescent="0.15"/>
    <row r="3210" customFormat="1" hidden="1" x14ac:dyDescent="0.15"/>
    <row r="3211" customFormat="1" hidden="1" x14ac:dyDescent="0.15"/>
    <row r="3212" customFormat="1" hidden="1" x14ac:dyDescent="0.15"/>
    <row r="3213" customFormat="1" hidden="1" x14ac:dyDescent="0.15"/>
    <row r="3214" customFormat="1" hidden="1" x14ac:dyDescent="0.15"/>
    <row r="3215" customFormat="1" hidden="1" x14ac:dyDescent="0.15"/>
    <row r="3216" customFormat="1" hidden="1" x14ac:dyDescent="0.15"/>
    <row r="3217" customFormat="1" hidden="1" x14ac:dyDescent="0.15"/>
    <row r="3218" customFormat="1" hidden="1" x14ac:dyDescent="0.15"/>
    <row r="3219" customFormat="1" hidden="1" x14ac:dyDescent="0.15"/>
    <row r="3220" customFormat="1" hidden="1" x14ac:dyDescent="0.15"/>
    <row r="3221" customFormat="1" hidden="1" x14ac:dyDescent="0.15"/>
    <row r="3222" customFormat="1" hidden="1" x14ac:dyDescent="0.15"/>
    <row r="3223" customFormat="1" hidden="1" x14ac:dyDescent="0.15"/>
    <row r="3224" customFormat="1" hidden="1" x14ac:dyDescent="0.15"/>
    <row r="3225" customFormat="1" hidden="1" x14ac:dyDescent="0.15"/>
    <row r="3226" customFormat="1" hidden="1" x14ac:dyDescent="0.15"/>
    <row r="3227" customFormat="1" hidden="1" x14ac:dyDescent="0.15"/>
    <row r="3228" customFormat="1" hidden="1" x14ac:dyDescent="0.15"/>
    <row r="3229" customFormat="1" hidden="1" x14ac:dyDescent="0.15"/>
    <row r="3230" customFormat="1" hidden="1" x14ac:dyDescent="0.15"/>
    <row r="3231" customFormat="1" hidden="1" x14ac:dyDescent="0.15"/>
    <row r="3232" customFormat="1" hidden="1" x14ac:dyDescent="0.15"/>
    <row r="3233" customFormat="1" hidden="1" x14ac:dyDescent="0.15"/>
    <row r="3234" customFormat="1" hidden="1" x14ac:dyDescent="0.15"/>
    <row r="3235" customFormat="1" hidden="1" x14ac:dyDescent="0.15"/>
    <row r="3236" customFormat="1" hidden="1" x14ac:dyDescent="0.15"/>
    <row r="3237" customFormat="1" hidden="1" x14ac:dyDescent="0.15"/>
    <row r="3238" customFormat="1" hidden="1" x14ac:dyDescent="0.15"/>
    <row r="3239" customFormat="1" hidden="1" x14ac:dyDescent="0.15"/>
    <row r="3240" customFormat="1" hidden="1" x14ac:dyDescent="0.15"/>
    <row r="3241" customFormat="1" hidden="1" x14ac:dyDescent="0.15"/>
    <row r="3242" customFormat="1" hidden="1" x14ac:dyDescent="0.15"/>
    <row r="3243" customFormat="1" hidden="1" x14ac:dyDescent="0.15"/>
    <row r="3244" customFormat="1" hidden="1" x14ac:dyDescent="0.15"/>
    <row r="3245" customFormat="1" hidden="1" x14ac:dyDescent="0.15"/>
    <row r="3246" customFormat="1" hidden="1" x14ac:dyDescent="0.15"/>
    <row r="3247" customFormat="1" hidden="1" x14ac:dyDescent="0.15"/>
    <row r="3248" customFormat="1" hidden="1" x14ac:dyDescent="0.15"/>
    <row r="3249" customFormat="1" hidden="1" x14ac:dyDescent="0.15"/>
    <row r="3250" customFormat="1" hidden="1" x14ac:dyDescent="0.15"/>
    <row r="3251" customFormat="1" hidden="1" x14ac:dyDescent="0.15"/>
    <row r="3252" customFormat="1" hidden="1" x14ac:dyDescent="0.15"/>
    <row r="3253" customFormat="1" hidden="1" x14ac:dyDescent="0.15"/>
    <row r="3254" customFormat="1" hidden="1" x14ac:dyDescent="0.15"/>
    <row r="3255" customFormat="1" hidden="1" x14ac:dyDescent="0.15"/>
    <row r="3256" customFormat="1" hidden="1" x14ac:dyDescent="0.15"/>
    <row r="3257" customFormat="1" hidden="1" x14ac:dyDescent="0.15"/>
    <row r="3258" customFormat="1" hidden="1" x14ac:dyDescent="0.15"/>
    <row r="3259" customFormat="1" hidden="1" x14ac:dyDescent="0.15"/>
    <row r="3260" customFormat="1" hidden="1" x14ac:dyDescent="0.15"/>
    <row r="3261" customFormat="1" hidden="1" x14ac:dyDescent="0.15"/>
    <row r="3262" customFormat="1" hidden="1" x14ac:dyDescent="0.15"/>
    <row r="3263" customFormat="1" hidden="1" x14ac:dyDescent="0.15"/>
    <row r="3264" customFormat="1" hidden="1" x14ac:dyDescent="0.15"/>
    <row r="3265" customFormat="1" hidden="1" x14ac:dyDescent="0.15"/>
    <row r="3266" customFormat="1" hidden="1" x14ac:dyDescent="0.15"/>
    <row r="3267" customFormat="1" hidden="1" x14ac:dyDescent="0.15"/>
    <row r="3268" customFormat="1" hidden="1" x14ac:dyDescent="0.15"/>
    <row r="3269" customFormat="1" hidden="1" x14ac:dyDescent="0.15"/>
    <row r="3270" customFormat="1" hidden="1" x14ac:dyDescent="0.15"/>
    <row r="3271" customFormat="1" hidden="1" x14ac:dyDescent="0.15"/>
    <row r="3272" customFormat="1" hidden="1" x14ac:dyDescent="0.15"/>
    <row r="3273" customFormat="1" hidden="1" x14ac:dyDescent="0.15"/>
    <row r="3274" customFormat="1" hidden="1" x14ac:dyDescent="0.15"/>
    <row r="3275" customFormat="1" hidden="1" x14ac:dyDescent="0.15"/>
    <row r="3276" customFormat="1" hidden="1" x14ac:dyDescent="0.15"/>
    <row r="3277" customFormat="1" hidden="1" x14ac:dyDescent="0.15"/>
    <row r="3278" customFormat="1" hidden="1" x14ac:dyDescent="0.15"/>
    <row r="3279" customFormat="1" hidden="1" x14ac:dyDescent="0.15"/>
    <row r="3280" customFormat="1" hidden="1" x14ac:dyDescent="0.15"/>
    <row r="3281" customFormat="1" hidden="1" x14ac:dyDescent="0.15"/>
    <row r="3282" customFormat="1" hidden="1" x14ac:dyDescent="0.15"/>
    <row r="3283" customFormat="1" hidden="1" x14ac:dyDescent="0.15"/>
    <row r="3284" customFormat="1" hidden="1" x14ac:dyDescent="0.15"/>
    <row r="3285" customFormat="1" hidden="1" x14ac:dyDescent="0.15"/>
    <row r="3286" customFormat="1" hidden="1" x14ac:dyDescent="0.15"/>
    <row r="3287" customFormat="1" hidden="1" x14ac:dyDescent="0.15"/>
    <row r="3288" customFormat="1" hidden="1" x14ac:dyDescent="0.15"/>
    <row r="3289" customFormat="1" hidden="1" x14ac:dyDescent="0.15"/>
    <row r="3290" customFormat="1" hidden="1" x14ac:dyDescent="0.15"/>
    <row r="3291" customFormat="1" hidden="1" x14ac:dyDescent="0.15"/>
    <row r="3292" customFormat="1" hidden="1" x14ac:dyDescent="0.15"/>
    <row r="3293" customFormat="1" hidden="1" x14ac:dyDescent="0.15"/>
    <row r="3294" customFormat="1" hidden="1" x14ac:dyDescent="0.15"/>
    <row r="3295" customFormat="1" hidden="1" x14ac:dyDescent="0.15"/>
    <row r="3296" customFormat="1" hidden="1" x14ac:dyDescent="0.15"/>
    <row r="3297" customFormat="1" hidden="1" x14ac:dyDescent="0.15"/>
    <row r="3298" customFormat="1" hidden="1" x14ac:dyDescent="0.15"/>
    <row r="3299" customFormat="1" hidden="1" x14ac:dyDescent="0.15"/>
    <row r="3300" customFormat="1" hidden="1" x14ac:dyDescent="0.15"/>
    <row r="3301" customFormat="1" hidden="1" x14ac:dyDescent="0.15"/>
    <row r="3302" customFormat="1" hidden="1" x14ac:dyDescent="0.15"/>
    <row r="3303" customFormat="1" hidden="1" x14ac:dyDescent="0.15"/>
    <row r="3304" customFormat="1" hidden="1" x14ac:dyDescent="0.15"/>
    <row r="3305" customFormat="1" hidden="1" x14ac:dyDescent="0.15"/>
    <row r="3306" customFormat="1" hidden="1" x14ac:dyDescent="0.15"/>
    <row r="3307" customFormat="1" hidden="1" x14ac:dyDescent="0.15"/>
    <row r="3308" customFormat="1" hidden="1" x14ac:dyDescent="0.15"/>
    <row r="3309" customFormat="1" hidden="1" x14ac:dyDescent="0.15"/>
    <row r="3310" customFormat="1" hidden="1" x14ac:dyDescent="0.15"/>
    <row r="3311" customFormat="1" hidden="1" x14ac:dyDescent="0.15"/>
    <row r="3312" customFormat="1" hidden="1" x14ac:dyDescent="0.15"/>
    <row r="3313" customFormat="1" hidden="1" x14ac:dyDescent="0.15"/>
    <row r="3314" customFormat="1" hidden="1" x14ac:dyDescent="0.15"/>
    <row r="3315" customFormat="1" hidden="1" x14ac:dyDescent="0.15"/>
    <row r="3316" customFormat="1" hidden="1" x14ac:dyDescent="0.15"/>
    <row r="3317" customFormat="1" hidden="1" x14ac:dyDescent="0.15"/>
    <row r="3318" customFormat="1" hidden="1" x14ac:dyDescent="0.15"/>
    <row r="3319" customFormat="1" hidden="1" x14ac:dyDescent="0.15"/>
    <row r="3320" customFormat="1" hidden="1" x14ac:dyDescent="0.15"/>
    <row r="3321" customFormat="1" hidden="1" x14ac:dyDescent="0.15"/>
    <row r="3322" customFormat="1" hidden="1" x14ac:dyDescent="0.15"/>
    <row r="3323" customFormat="1" hidden="1" x14ac:dyDescent="0.15"/>
    <row r="3324" customFormat="1" hidden="1" x14ac:dyDescent="0.15"/>
    <row r="3325" customFormat="1" hidden="1" x14ac:dyDescent="0.15"/>
    <row r="3326" customFormat="1" hidden="1" x14ac:dyDescent="0.15"/>
    <row r="3327" customFormat="1" hidden="1" x14ac:dyDescent="0.15"/>
    <row r="3328" customFormat="1" hidden="1" x14ac:dyDescent="0.15"/>
    <row r="3329" customFormat="1" hidden="1" x14ac:dyDescent="0.15"/>
    <row r="3330" customFormat="1" hidden="1" x14ac:dyDescent="0.15"/>
    <row r="3331" customFormat="1" hidden="1" x14ac:dyDescent="0.15"/>
    <row r="3332" customFormat="1" hidden="1" x14ac:dyDescent="0.15"/>
    <row r="3333" customFormat="1" hidden="1" x14ac:dyDescent="0.15"/>
    <row r="3334" customFormat="1" hidden="1" x14ac:dyDescent="0.15"/>
    <row r="3335" customFormat="1" hidden="1" x14ac:dyDescent="0.15"/>
    <row r="3336" customFormat="1" hidden="1" x14ac:dyDescent="0.15"/>
    <row r="3337" customFormat="1" hidden="1" x14ac:dyDescent="0.15"/>
    <row r="3338" customFormat="1" hidden="1" x14ac:dyDescent="0.15"/>
    <row r="3339" customFormat="1" hidden="1" x14ac:dyDescent="0.15"/>
    <row r="3340" customFormat="1" hidden="1" x14ac:dyDescent="0.15"/>
    <row r="3341" customFormat="1" hidden="1" x14ac:dyDescent="0.15"/>
    <row r="3342" customFormat="1" hidden="1" x14ac:dyDescent="0.15"/>
    <row r="3343" customFormat="1" hidden="1" x14ac:dyDescent="0.15"/>
    <row r="3344" customFormat="1" hidden="1" x14ac:dyDescent="0.15"/>
    <row r="3345" customFormat="1" hidden="1" x14ac:dyDescent="0.15"/>
    <row r="3346" customFormat="1" hidden="1" x14ac:dyDescent="0.15"/>
    <row r="3347" customFormat="1" hidden="1" x14ac:dyDescent="0.15"/>
    <row r="3348" customFormat="1" hidden="1" x14ac:dyDescent="0.15"/>
    <row r="3349" customFormat="1" hidden="1" x14ac:dyDescent="0.15"/>
    <row r="3350" customFormat="1" hidden="1" x14ac:dyDescent="0.15"/>
    <row r="3351" customFormat="1" hidden="1" x14ac:dyDescent="0.15"/>
    <row r="3352" customFormat="1" hidden="1" x14ac:dyDescent="0.15"/>
    <row r="3353" customFormat="1" hidden="1" x14ac:dyDescent="0.15"/>
    <row r="3354" customFormat="1" hidden="1" x14ac:dyDescent="0.15"/>
    <row r="3355" customFormat="1" hidden="1" x14ac:dyDescent="0.15"/>
    <row r="3356" customFormat="1" hidden="1" x14ac:dyDescent="0.15"/>
    <row r="3357" customFormat="1" hidden="1" x14ac:dyDescent="0.15"/>
    <row r="3358" customFormat="1" hidden="1" x14ac:dyDescent="0.15"/>
    <row r="3359" customFormat="1" hidden="1" x14ac:dyDescent="0.15"/>
    <row r="3360" customFormat="1" hidden="1" x14ac:dyDescent="0.15"/>
    <row r="3361" customFormat="1" hidden="1" x14ac:dyDescent="0.15"/>
    <row r="3362" customFormat="1" hidden="1" x14ac:dyDescent="0.15"/>
    <row r="3363" customFormat="1" hidden="1" x14ac:dyDescent="0.15"/>
    <row r="3364" customFormat="1" hidden="1" x14ac:dyDescent="0.15"/>
    <row r="3365" customFormat="1" hidden="1" x14ac:dyDescent="0.15"/>
    <row r="3366" customFormat="1" hidden="1" x14ac:dyDescent="0.15"/>
    <row r="3367" customFormat="1" hidden="1" x14ac:dyDescent="0.15"/>
    <row r="3368" customFormat="1" hidden="1" x14ac:dyDescent="0.15"/>
    <row r="3369" customFormat="1" hidden="1" x14ac:dyDescent="0.15"/>
    <row r="3370" customFormat="1" hidden="1" x14ac:dyDescent="0.15"/>
    <row r="3371" customFormat="1" hidden="1" x14ac:dyDescent="0.15"/>
    <row r="3372" customFormat="1" hidden="1" x14ac:dyDescent="0.15"/>
    <row r="3373" customFormat="1" hidden="1" x14ac:dyDescent="0.15"/>
    <row r="3374" customFormat="1" hidden="1" x14ac:dyDescent="0.15"/>
    <row r="3375" customFormat="1" hidden="1" x14ac:dyDescent="0.15"/>
    <row r="3376" customFormat="1" hidden="1" x14ac:dyDescent="0.15"/>
    <row r="3377" customFormat="1" hidden="1" x14ac:dyDescent="0.15"/>
    <row r="3378" customFormat="1" hidden="1" x14ac:dyDescent="0.15"/>
    <row r="3379" customFormat="1" hidden="1" x14ac:dyDescent="0.15"/>
    <row r="3380" customFormat="1" hidden="1" x14ac:dyDescent="0.15"/>
    <row r="3381" customFormat="1" hidden="1" x14ac:dyDescent="0.15"/>
    <row r="3382" customFormat="1" hidden="1" x14ac:dyDescent="0.15"/>
    <row r="3383" customFormat="1" hidden="1" x14ac:dyDescent="0.15"/>
    <row r="3384" customFormat="1" hidden="1" x14ac:dyDescent="0.15"/>
    <row r="3385" customFormat="1" hidden="1" x14ac:dyDescent="0.15"/>
    <row r="3386" customFormat="1" hidden="1" x14ac:dyDescent="0.15"/>
    <row r="3387" customFormat="1" hidden="1" x14ac:dyDescent="0.15"/>
    <row r="3388" customFormat="1" hidden="1" x14ac:dyDescent="0.15"/>
    <row r="3389" customFormat="1" hidden="1" x14ac:dyDescent="0.15"/>
    <row r="3390" customFormat="1" hidden="1" x14ac:dyDescent="0.15"/>
    <row r="3391" customFormat="1" hidden="1" x14ac:dyDescent="0.15"/>
    <row r="3392" customFormat="1" hidden="1" x14ac:dyDescent="0.15"/>
    <row r="3393" customFormat="1" hidden="1" x14ac:dyDescent="0.15"/>
    <row r="3394" customFormat="1" hidden="1" x14ac:dyDescent="0.15"/>
    <row r="3395" customFormat="1" hidden="1" x14ac:dyDescent="0.15"/>
    <row r="3396" customFormat="1" hidden="1" x14ac:dyDescent="0.15"/>
    <row r="3397" customFormat="1" hidden="1" x14ac:dyDescent="0.15"/>
    <row r="3398" customFormat="1" hidden="1" x14ac:dyDescent="0.15"/>
    <row r="3399" customFormat="1" hidden="1" x14ac:dyDescent="0.15"/>
    <row r="3400" customFormat="1" hidden="1" x14ac:dyDescent="0.15"/>
    <row r="3401" customFormat="1" hidden="1" x14ac:dyDescent="0.15"/>
    <row r="3402" customFormat="1" hidden="1" x14ac:dyDescent="0.15"/>
    <row r="3403" customFormat="1" hidden="1" x14ac:dyDescent="0.15"/>
    <row r="3404" customFormat="1" hidden="1" x14ac:dyDescent="0.15"/>
    <row r="3405" customFormat="1" hidden="1" x14ac:dyDescent="0.15"/>
    <row r="3406" customFormat="1" hidden="1" x14ac:dyDescent="0.15"/>
    <row r="3407" customFormat="1" hidden="1" x14ac:dyDescent="0.15"/>
    <row r="3408" customFormat="1" hidden="1" x14ac:dyDescent="0.15"/>
    <row r="3409" customFormat="1" hidden="1" x14ac:dyDescent="0.15"/>
    <row r="3410" customFormat="1" hidden="1" x14ac:dyDescent="0.15"/>
    <row r="3411" customFormat="1" hidden="1" x14ac:dyDescent="0.15"/>
    <row r="3412" customFormat="1" hidden="1" x14ac:dyDescent="0.15"/>
    <row r="3413" customFormat="1" hidden="1" x14ac:dyDescent="0.15"/>
    <row r="3414" customFormat="1" hidden="1" x14ac:dyDescent="0.15"/>
    <row r="3415" customFormat="1" hidden="1" x14ac:dyDescent="0.15"/>
    <row r="3416" customFormat="1" hidden="1" x14ac:dyDescent="0.15"/>
    <row r="3417" customFormat="1" hidden="1" x14ac:dyDescent="0.15"/>
    <row r="3418" customFormat="1" hidden="1" x14ac:dyDescent="0.15"/>
    <row r="3419" customFormat="1" hidden="1" x14ac:dyDescent="0.15"/>
    <row r="3420" customFormat="1" hidden="1" x14ac:dyDescent="0.15"/>
    <row r="3421" customFormat="1" hidden="1" x14ac:dyDescent="0.15"/>
    <row r="3422" customFormat="1" hidden="1" x14ac:dyDescent="0.15"/>
    <row r="3423" customFormat="1" hidden="1" x14ac:dyDescent="0.15"/>
    <row r="3424" customFormat="1" hidden="1" x14ac:dyDescent="0.15"/>
    <row r="3425" customFormat="1" hidden="1" x14ac:dyDescent="0.15"/>
    <row r="3426" customFormat="1" hidden="1" x14ac:dyDescent="0.15"/>
    <row r="3427" customFormat="1" hidden="1" x14ac:dyDescent="0.15"/>
    <row r="3428" customFormat="1" hidden="1" x14ac:dyDescent="0.15"/>
    <row r="3429" customFormat="1" hidden="1" x14ac:dyDescent="0.15"/>
    <row r="3430" customFormat="1" hidden="1" x14ac:dyDescent="0.15"/>
    <row r="3431" customFormat="1" hidden="1" x14ac:dyDescent="0.15"/>
    <row r="3432" customFormat="1" hidden="1" x14ac:dyDescent="0.15"/>
    <row r="3433" customFormat="1" hidden="1" x14ac:dyDescent="0.15"/>
    <row r="3434" customFormat="1" hidden="1" x14ac:dyDescent="0.15"/>
    <row r="3435" customFormat="1" hidden="1" x14ac:dyDescent="0.15"/>
    <row r="3436" customFormat="1" hidden="1" x14ac:dyDescent="0.15"/>
    <row r="3437" customFormat="1" hidden="1" x14ac:dyDescent="0.15"/>
    <row r="3438" customFormat="1" hidden="1" x14ac:dyDescent="0.15"/>
    <row r="3439" customFormat="1" hidden="1" x14ac:dyDescent="0.15"/>
    <row r="3440" customFormat="1" hidden="1" x14ac:dyDescent="0.15"/>
    <row r="3441" customFormat="1" hidden="1" x14ac:dyDescent="0.15"/>
    <row r="3442" customFormat="1" hidden="1" x14ac:dyDescent="0.15"/>
    <row r="3443" customFormat="1" hidden="1" x14ac:dyDescent="0.15"/>
    <row r="3444" customFormat="1" hidden="1" x14ac:dyDescent="0.15"/>
    <row r="3445" customFormat="1" hidden="1" x14ac:dyDescent="0.15"/>
    <row r="3446" customFormat="1" hidden="1" x14ac:dyDescent="0.15"/>
    <row r="3447" customFormat="1" hidden="1" x14ac:dyDescent="0.15"/>
    <row r="3448" customFormat="1" hidden="1" x14ac:dyDescent="0.15"/>
    <row r="3449" customFormat="1" hidden="1" x14ac:dyDescent="0.15"/>
    <row r="3450" customFormat="1" hidden="1" x14ac:dyDescent="0.15"/>
    <row r="3451" customFormat="1" hidden="1" x14ac:dyDescent="0.15"/>
    <row r="3452" customFormat="1" hidden="1" x14ac:dyDescent="0.15"/>
    <row r="3453" customFormat="1" hidden="1" x14ac:dyDescent="0.15"/>
    <row r="3454" customFormat="1" hidden="1" x14ac:dyDescent="0.15"/>
    <row r="3455" customFormat="1" hidden="1" x14ac:dyDescent="0.15"/>
    <row r="3456" customFormat="1" hidden="1" x14ac:dyDescent="0.15"/>
    <row r="3457" customFormat="1" hidden="1" x14ac:dyDescent="0.15"/>
    <row r="3458" customFormat="1" hidden="1" x14ac:dyDescent="0.15"/>
    <row r="3459" customFormat="1" hidden="1" x14ac:dyDescent="0.15"/>
    <row r="3460" customFormat="1" hidden="1" x14ac:dyDescent="0.15"/>
    <row r="3461" customFormat="1" hidden="1" x14ac:dyDescent="0.15"/>
    <row r="3462" customFormat="1" hidden="1" x14ac:dyDescent="0.15"/>
    <row r="3463" customFormat="1" hidden="1" x14ac:dyDescent="0.15"/>
    <row r="3464" customFormat="1" hidden="1" x14ac:dyDescent="0.15"/>
    <row r="3465" customFormat="1" hidden="1" x14ac:dyDescent="0.15"/>
    <row r="3466" customFormat="1" hidden="1" x14ac:dyDescent="0.15"/>
    <row r="3467" customFormat="1" hidden="1" x14ac:dyDescent="0.15"/>
    <row r="3468" customFormat="1" hidden="1" x14ac:dyDescent="0.15"/>
    <row r="3469" customFormat="1" hidden="1" x14ac:dyDescent="0.15"/>
    <row r="3470" customFormat="1" hidden="1" x14ac:dyDescent="0.15"/>
    <row r="3471" customFormat="1" hidden="1" x14ac:dyDescent="0.15"/>
    <row r="3472" customFormat="1" hidden="1" x14ac:dyDescent="0.15"/>
    <row r="3473" customFormat="1" hidden="1" x14ac:dyDescent="0.15"/>
    <row r="3474" customFormat="1" hidden="1" x14ac:dyDescent="0.15"/>
    <row r="3475" customFormat="1" hidden="1" x14ac:dyDescent="0.15"/>
    <row r="3476" customFormat="1" hidden="1" x14ac:dyDescent="0.15"/>
    <row r="3477" customFormat="1" hidden="1" x14ac:dyDescent="0.15"/>
    <row r="3478" customFormat="1" hidden="1" x14ac:dyDescent="0.15"/>
    <row r="3479" customFormat="1" hidden="1" x14ac:dyDescent="0.15"/>
    <row r="3480" customFormat="1" hidden="1" x14ac:dyDescent="0.15"/>
    <row r="3481" customFormat="1" hidden="1" x14ac:dyDescent="0.15"/>
    <row r="3482" customFormat="1" hidden="1" x14ac:dyDescent="0.15"/>
    <row r="3483" customFormat="1" hidden="1" x14ac:dyDescent="0.15"/>
    <row r="3484" customFormat="1" hidden="1" x14ac:dyDescent="0.15"/>
    <row r="3485" customFormat="1" hidden="1" x14ac:dyDescent="0.15"/>
    <row r="3486" customFormat="1" hidden="1" x14ac:dyDescent="0.15"/>
    <row r="3487" customFormat="1" hidden="1" x14ac:dyDescent="0.15"/>
    <row r="3488" customFormat="1" hidden="1" x14ac:dyDescent="0.15"/>
    <row r="3489" customFormat="1" hidden="1" x14ac:dyDescent="0.15"/>
    <row r="3490" customFormat="1" hidden="1" x14ac:dyDescent="0.15"/>
    <row r="3491" customFormat="1" hidden="1" x14ac:dyDescent="0.15"/>
    <row r="3492" customFormat="1" hidden="1" x14ac:dyDescent="0.15"/>
    <row r="3493" customFormat="1" hidden="1" x14ac:dyDescent="0.15"/>
    <row r="3494" customFormat="1" hidden="1" x14ac:dyDescent="0.15"/>
    <row r="3495" customFormat="1" hidden="1" x14ac:dyDescent="0.15"/>
    <row r="3496" customFormat="1" hidden="1" x14ac:dyDescent="0.15"/>
    <row r="3497" customFormat="1" hidden="1" x14ac:dyDescent="0.15"/>
    <row r="3498" customFormat="1" hidden="1" x14ac:dyDescent="0.15"/>
    <row r="3499" customFormat="1" hidden="1" x14ac:dyDescent="0.15"/>
    <row r="3500" customFormat="1" hidden="1" x14ac:dyDescent="0.15"/>
    <row r="3501" customFormat="1" hidden="1" x14ac:dyDescent="0.15"/>
    <row r="3502" customFormat="1" hidden="1" x14ac:dyDescent="0.15"/>
    <row r="3503" customFormat="1" hidden="1" x14ac:dyDescent="0.15"/>
    <row r="3504" customFormat="1" hidden="1" x14ac:dyDescent="0.15"/>
    <row r="3505" customFormat="1" hidden="1" x14ac:dyDescent="0.15"/>
    <row r="3506" customFormat="1" hidden="1" x14ac:dyDescent="0.15"/>
    <row r="3507" customFormat="1" hidden="1" x14ac:dyDescent="0.15"/>
    <row r="3508" customFormat="1" hidden="1" x14ac:dyDescent="0.15"/>
    <row r="3509" customFormat="1" hidden="1" x14ac:dyDescent="0.15"/>
    <row r="3510" customFormat="1" hidden="1" x14ac:dyDescent="0.15"/>
    <row r="3511" customFormat="1" hidden="1" x14ac:dyDescent="0.15"/>
    <row r="3512" customFormat="1" hidden="1" x14ac:dyDescent="0.15"/>
    <row r="3513" customFormat="1" hidden="1" x14ac:dyDescent="0.15"/>
    <row r="3514" customFormat="1" hidden="1" x14ac:dyDescent="0.15"/>
    <row r="3515" customFormat="1" hidden="1" x14ac:dyDescent="0.15"/>
    <row r="3516" customFormat="1" hidden="1" x14ac:dyDescent="0.15"/>
    <row r="3517" customFormat="1" hidden="1" x14ac:dyDescent="0.15"/>
    <row r="3518" customFormat="1" hidden="1" x14ac:dyDescent="0.15"/>
    <row r="3519" customFormat="1" hidden="1" x14ac:dyDescent="0.15"/>
    <row r="3520" customFormat="1" hidden="1" x14ac:dyDescent="0.15"/>
    <row r="3521" customFormat="1" hidden="1" x14ac:dyDescent="0.15"/>
    <row r="3522" customFormat="1" hidden="1" x14ac:dyDescent="0.15"/>
    <row r="3523" customFormat="1" hidden="1" x14ac:dyDescent="0.15"/>
    <row r="3524" customFormat="1" hidden="1" x14ac:dyDescent="0.15"/>
    <row r="3525" customFormat="1" hidden="1" x14ac:dyDescent="0.15"/>
    <row r="3526" customFormat="1" hidden="1" x14ac:dyDescent="0.15"/>
    <row r="3527" customFormat="1" hidden="1" x14ac:dyDescent="0.15"/>
    <row r="3528" customFormat="1" hidden="1" x14ac:dyDescent="0.15"/>
    <row r="3529" customFormat="1" hidden="1" x14ac:dyDescent="0.15"/>
    <row r="3530" customFormat="1" hidden="1" x14ac:dyDescent="0.15"/>
    <row r="3531" customFormat="1" hidden="1" x14ac:dyDescent="0.15"/>
    <row r="3532" customFormat="1" hidden="1" x14ac:dyDescent="0.15"/>
    <row r="3533" customFormat="1" hidden="1" x14ac:dyDescent="0.15"/>
    <row r="3534" customFormat="1" hidden="1" x14ac:dyDescent="0.15"/>
    <row r="3535" customFormat="1" hidden="1" x14ac:dyDescent="0.15"/>
    <row r="3536" customFormat="1" hidden="1" x14ac:dyDescent="0.15"/>
    <row r="3537" customFormat="1" hidden="1" x14ac:dyDescent="0.15"/>
    <row r="3538" customFormat="1" hidden="1" x14ac:dyDescent="0.15"/>
    <row r="3539" customFormat="1" hidden="1" x14ac:dyDescent="0.15"/>
    <row r="3540" customFormat="1" hidden="1" x14ac:dyDescent="0.15"/>
    <row r="3541" customFormat="1" hidden="1" x14ac:dyDescent="0.15"/>
    <row r="3542" customFormat="1" hidden="1" x14ac:dyDescent="0.15"/>
    <row r="3543" customFormat="1" hidden="1" x14ac:dyDescent="0.15"/>
    <row r="3544" customFormat="1" hidden="1" x14ac:dyDescent="0.15"/>
    <row r="3545" customFormat="1" hidden="1" x14ac:dyDescent="0.15"/>
    <row r="3546" customFormat="1" hidden="1" x14ac:dyDescent="0.15"/>
    <row r="3547" customFormat="1" hidden="1" x14ac:dyDescent="0.15"/>
    <row r="3548" customFormat="1" hidden="1" x14ac:dyDescent="0.15"/>
    <row r="3549" customFormat="1" hidden="1" x14ac:dyDescent="0.15"/>
    <row r="3550" customFormat="1" hidden="1" x14ac:dyDescent="0.15"/>
    <row r="3551" customFormat="1" hidden="1" x14ac:dyDescent="0.15"/>
    <row r="3552" customFormat="1" hidden="1" x14ac:dyDescent="0.15"/>
    <row r="3553" customFormat="1" hidden="1" x14ac:dyDescent="0.15"/>
    <row r="3554" customFormat="1" hidden="1" x14ac:dyDescent="0.15"/>
    <row r="3555" customFormat="1" hidden="1" x14ac:dyDescent="0.15"/>
    <row r="3556" customFormat="1" hidden="1" x14ac:dyDescent="0.15"/>
    <row r="3557" customFormat="1" hidden="1" x14ac:dyDescent="0.15"/>
    <row r="3558" customFormat="1" hidden="1" x14ac:dyDescent="0.15"/>
    <row r="3559" customFormat="1" hidden="1" x14ac:dyDescent="0.15"/>
    <row r="3560" customFormat="1" hidden="1" x14ac:dyDescent="0.15"/>
    <row r="3561" customFormat="1" hidden="1" x14ac:dyDescent="0.15"/>
    <row r="3562" customFormat="1" hidden="1" x14ac:dyDescent="0.15"/>
    <row r="3563" customFormat="1" hidden="1" x14ac:dyDescent="0.15"/>
    <row r="3564" customFormat="1" hidden="1" x14ac:dyDescent="0.15"/>
    <row r="3565" customFormat="1" hidden="1" x14ac:dyDescent="0.15"/>
    <row r="3566" customFormat="1" hidden="1" x14ac:dyDescent="0.15"/>
    <row r="3567" customFormat="1" hidden="1" x14ac:dyDescent="0.15"/>
    <row r="3568" customFormat="1" hidden="1" x14ac:dyDescent="0.15"/>
    <row r="3569" customFormat="1" hidden="1" x14ac:dyDescent="0.15"/>
    <row r="3570" customFormat="1" hidden="1" x14ac:dyDescent="0.15"/>
    <row r="3571" customFormat="1" hidden="1" x14ac:dyDescent="0.15"/>
    <row r="3572" customFormat="1" hidden="1" x14ac:dyDescent="0.15"/>
    <row r="3573" customFormat="1" hidden="1" x14ac:dyDescent="0.15"/>
    <row r="3574" customFormat="1" hidden="1" x14ac:dyDescent="0.15"/>
    <row r="3575" customFormat="1" hidden="1" x14ac:dyDescent="0.15"/>
    <row r="3576" customFormat="1" hidden="1" x14ac:dyDescent="0.15"/>
    <row r="3577" customFormat="1" hidden="1" x14ac:dyDescent="0.15"/>
    <row r="3578" customFormat="1" hidden="1" x14ac:dyDescent="0.15"/>
    <row r="3579" customFormat="1" hidden="1" x14ac:dyDescent="0.15"/>
    <row r="3580" customFormat="1" hidden="1" x14ac:dyDescent="0.15"/>
    <row r="3581" customFormat="1" hidden="1" x14ac:dyDescent="0.15"/>
    <row r="3582" customFormat="1" hidden="1" x14ac:dyDescent="0.15"/>
    <row r="3583" customFormat="1" hidden="1" x14ac:dyDescent="0.15"/>
    <row r="3584" customFormat="1" hidden="1" x14ac:dyDescent="0.15"/>
    <row r="3585" customFormat="1" hidden="1" x14ac:dyDescent="0.15"/>
    <row r="3586" customFormat="1" hidden="1" x14ac:dyDescent="0.15"/>
    <row r="3587" customFormat="1" hidden="1" x14ac:dyDescent="0.15"/>
    <row r="3588" customFormat="1" hidden="1" x14ac:dyDescent="0.15"/>
    <row r="3589" customFormat="1" hidden="1" x14ac:dyDescent="0.15"/>
    <row r="3590" customFormat="1" hidden="1" x14ac:dyDescent="0.15"/>
    <row r="3591" customFormat="1" hidden="1" x14ac:dyDescent="0.15"/>
    <row r="3592" customFormat="1" hidden="1" x14ac:dyDescent="0.15"/>
    <row r="3593" customFormat="1" hidden="1" x14ac:dyDescent="0.15"/>
    <row r="3594" customFormat="1" hidden="1" x14ac:dyDescent="0.15"/>
    <row r="3595" customFormat="1" hidden="1" x14ac:dyDescent="0.15"/>
    <row r="3596" customFormat="1" hidden="1" x14ac:dyDescent="0.15"/>
    <row r="3597" customFormat="1" hidden="1" x14ac:dyDescent="0.15"/>
    <row r="3598" customFormat="1" hidden="1" x14ac:dyDescent="0.15"/>
    <row r="3599" customFormat="1" hidden="1" x14ac:dyDescent="0.15"/>
    <row r="3600" customFormat="1" hidden="1" x14ac:dyDescent="0.15"/>
    <row r="3601" customFormat="1" hidden="1" x14ac:dyDescent="0.15"/>
    <row r="3602" customFormat="1" hidden="1" x14ac:dyDescent="0.15"/>
    <row r="3603" customFormat="1" hidden="1" x14ac:dyDescent="0.15"/>
    <row r="3604" customFormat="1" hidden="1" x14ac:dyDescent="0.15"/>
    <row r="3605" customFormat="1" hidden="1" x14ac:dyDescent="0.15"/>
    <row r="3606" customFormat="1" hidden="1" x14ac:dyDescent="0.15"/>
    <row r="3607" customFormat="1" hidden="1" x14ac:dyDescent="0.15"/>
    <row r="3608" customFormat="1" hidden="1" x14ac:dyDescent="0.15"/>
    <row r="3609" customFormat="1" hidden="1" x14ac:dyDescent="0.15"/>
    <row r="3610" customFormat="1" hidden="1" x14ac:dyDescent="0.15"/>
    <row r="3611" customFormat="1" hidden="1" x14ac:dyDescent="0.15"/>
    <row r="3612" customFormat="1" hidden="1" x14ac:dyDescent="0.15"/>
    <row r="3613" customFormat="1" hidden="1" x14ac:dyDescent="0.15"/>
    <row r="3614" customFormat="1" hidden="1" x14ac:dyDescent="0.15"/>
    <row r="3615" customFormat="1" hidden="1" x14ac:dyDescent="0.15"/>
    <row r="3616" customFormat="1" hidden="1" x14ac:dyDescent="0.15"/>
    <row r="3617" customFormat="1" hidden="1" x14ac:dyDescent="0.15"/>
    <row r="3618" customFormat="1" hidden="1" x14ac:dyDescent="0.15"/>
    <row r="3619" customFormat="1" hidden="1" x14ac:dyDescent="0.15"/>
    <row r="3620" customFormat="1" hidden="1" x14ac:dyDescent="0.15"/>
    <row r="3621" customFormat="1" hidden="1" x14ac:dyDescent="0.15"/>
    <row r="3622" customFormat="1" hidden="1" x14ac:dyDescent="0.15"/>
    <row r="3623" customFormat="1" hidden="1" x14ac:dyDescent="0.15"/>
    <row r="3624" customFormat="1" hidden="1" x14ac:dyDescent="0.15"/>
    <row r="3625" customFormat="1" hidden="1" x14ac:dyDescent="0.15"/>
    <row r="3626" customFormat="1" hidden="1" x14ac:dyDescent="0.15"/>
    <row r="3627" customFormat="1" hidden="1" x14ac:dyDescent="0.15"/>
    <row r="3628" customFormat="1" hidden="1" x14ac:dyDescent="0.15"/>
    <row r="3629" customFormat="1" hidden="1" x14ac:dyDescent="0.15"/>
    <row r="3630" customFormat="1" hidden="1" x14ac:dyDescent="0.15"/>
    <row r="3631" customFormat="1" hidden="1" x14ac:dyDescent="0.15"/>
    <row r="3632" customFormat="1" hidden="1" x14ac:dyDescent="0.15"/>
    <row r="3633" customFormat="1" hidden="1" x14ac:dyDescent="0.15"/>
    <row r="3634" customFormat="1" hidden="1" x14ac:dyDescent="0.15"/>
    <row r="3635" customFormat="1" hidden="1" x14ac:dyDescent="0.15"/>
    <row r="3636" customFormat="1" hidden="1" x14ac:dyDescent="0.15"/>
    <row r="3637" customFormat="1" hidden="1" x14ac:dyDescent="0.15"/>
    <row r="3638" customFormat="1" hidden="1" x14ac:dyDescent="0.15"/>
    <row r="3639" customFormat="1" hidden="1" x14ac:dyDescent="0.15"/>
    <row r="3640" customFormat="1" hidden="1" x14ac:dyDescent="0.15"/>
    <row r="3641" customFormat="1" hidden="1" x14ac:dyDescent="0.15"/>
    <row r="3642" customFormat="1" hidden="1" x14ac:dyDescent="0.15"/>
    <row r="3643" customFormat="1" hidden="1" x14ac:dyDescent="0.15"/>
    <row r="3644" customFormat="1" hidden="1" x14ac:dyDescent="0.15"/>
    <row r="3645" customFormat="1" hidden="1" x14ac:dyDescent="0.15"/>
    <row r="3646" customFormat="1" hidden="1" x14ac:dyDescent="0.15"/>
    <row r="3647" customFormat="1" hidden="1" x14ac:dyDescent="0.15"/>
    <row r="3648" customFormat="1" hidden="1" x14ac:dyDescent="0.15"/>
    <row r="3649" customFormat="1" hidden="1" x14ac:dyDescent="0.15"/>
    <row r="3650" customFormat="1" hidden="1" x14ac:dyDescent="0.15"/>
    <row r="3651" customFormat="1" hidden="1" x14ac:dyDescent="0.15"/>
    <row r="3652" customFormat="1" hidden="1" x14ac:dyDescent="0.15"/>
    <row r="3653" customFormat="1" hidden="1" x14ac:dyDescent="0.15"/>
    <row r="3654" customFormat="1" hidden="1" x14ac:dyDescent="0.15"/>
    <row r="3655" customFormat="1" hidden="1" x14ac:dyDescent="0.15"/>
    <row r="3656" customFormat="1" hidden="1" x14ac:dyDescent="0.15"/>
    <row r="3657" customFormat="1" hidden="1" x14ac:dyDescent="0.15"/>
    <row r="3658" customFormat="1" hidden="1" x14ac:dyDescent="0.15"/>
    <row r="3659" customFormat="1" hidden="1" x14ac:dyDescent="0.15"/>
    <row r="3660" customFormat="1" hidden="1" x14ac:dyDescent="0.15"/>
    <row r="3661" customFormat="1" hidden="1" x14ac:dyDescent="0.15"/>
    <row r="3662" customFormat="1" hidden="1" x14ac:dyDescent="0.15"/>
    <row r="3663" customFormat="1" hidden="1" x14ac:dyDescent="0.15"/>
    <row r="3664" customFormat="1" hidden="1" x14ac:dyDescent="0.15"/>
    <row r="3665" customFormat="1" hidden="1" x14ac:dyDescent="0.15"/>
    <row r="3666" customFormat="1" hidden="1" x14ac:dyDescent="0.15"/>
    <row r="3667" customFormat="1" hidden="1" x14ac:dyDescent="0.15"/>
    <row r="3668" customFormat="1" hidden="1" x14ac:dyDescent="0.15"/>
    <row r="3669" customFormat="1" hidden="1" x14ac:dyDescent="0.15"/>
    <row r="3670" customFormat="1" hidden="1" x14ac:dyDescent="0.15"/>
    <row r="3671" customFormat="1" hidden="1" x14ac:dyDescent="0.15"/>
    <row r="3672" customFormat="1" hidden="1" x14ac:dyDescent="0.15"/>
    <row r="3673" customFormat="1" hidden="1" x14ac:dyDescent="0.15"/>
    <row r="3674" customFormat="1" hidden="1" x14ac:dyDescent="0.15"/>
    <row r="3675" customFormat="1" hidden="1" x14ac:dyDescent="0.15"/>
    <row r="3676" customFormat="1" hidden="1" x14ac:dyDescent="0.15"/>
    <row r="3677" customFormat="1" hidden="1" x14ac:dyDescent="0.15"/>
    <row r="3678" customFormat="1" hidden="1" x14ac:dyDescent="0.15"/>
    <row r="3679" customFormat="1" hidden="1" x14ac:dyDescent="0.15"/>
    <row r="3680" customFormat="1" hidden="1" x14ac:dyDescent="0.15"/>
    <row r="3681" customFormat="1" hidden="1" x14ac:dyDescent="0.15"/>
    <row r="3682" customFormat="1" hidden="1" x14ac:dyDescent="0.15"/>
    <row r="3683" customFormat="1" hidden="1" x14ac:dyDescent="0.15"/>
    <row r="3684" customFormat="1" hidden="1" x14ac:dyDescent="0.15"/>
    <row r="3685" customFormat="1" hidden="1" x14ac:dyDescent="0.15"/>
    <row r="3686" customFormat="1" hidden="1" x14ac:dyDescent="0.15"/>
    <row r="3687" customFormat="1" hidden="1" x14ac:dyDescent="0.15"/>
    <row r="3688" customFormat="1" hidden="1" x14ac:dyDescent="0.15"/>
    <row r="3689" customFormat="1" hidden="1" x14ac:dyDescent="0.15"/>
    <row r="3690" customFormat="1" hidden="1" x14ac:dyDescent="0.15"/>
    <row r="3691" customFormat="1" hidden="1" x14ac:dyDescent="0.15"/>
    <row r="3692" customFormat="1" hidden="1" x14ac:dyDescent="0.15"/>
    <row r="3693" customFormat="1" hidden="1" x14ac:dyDescent="0.15"/>
    <row r="3694" customFormat="1" hidden="1" x14ac:dyDescent="0.15"/>
    <row r="3695" customFormat="1" hidden="1" x14ac:dyDescent="0.15"/>
    <row r="3696" customFormat="1" hidden="1" x14ac:dyDescent="0.15"/>
    <row r="3697" customFormat="1" hidden="1" x14ac:dyDescent="0.15"/>
    <row r="3698" customFormat="1" hidden="1" x14ac:dyDescent="0.15"/>
    <row r="3699" customFormat="1" hidden="1" x14ac:dyDescent="0.15"/>
    <row r="3700" customFormat="1" hidden="1" x14ac:dyDescent="0.15"/>
    <row r="3701" customFormat="1" hidden="1" x14ac:dyDescent="0.15"/>
    <row r="3702" customFormat="1" hidden="1" x14ac:dyDescent="0.15"/>
    <row r="3703" customFormat="1" hidden="1" x14ac:dyDescent="0.15"/>
    <row r="3704" customFormat="1" hidden="1" x14ac:dyDescent="0.15"/>
    <row r="3705" customFormat="1" hidden="1" x14ac:dyDescent="0.15"/>
    <row r="3706" customFormat="1" hidden="1" x14ac:dyDescent="0.15"/>
    <row r="3707" customFormat="1" hidden="1" x14ac:dyDescent="0.15"/>
    <row r="3708" customFormat="1" hidden="1" x14ac:dyDescent="0.15"/>
    <row r="3709" customFormat="1" hidden="1" x14ac:dyDescent="0.15"/>
    <row r="3710" customFormat="1" hidden="1" x14ac:dyDescent="0.15"/>
    <row r="3711" customFormat="1" hidden="1" x14ac:dyDescent="0.15"/>
    <row r="3712" customFormat="1" hidden="1" x14ac:dyDescent="0.15"/>
    <row r="3713" customFormat="1" hidden="1" x14ac:dyDescent="0.15"/>
    <row r="3714" customFormat="1" hidden="1" x14ac:dyDescent="0.15"/>
    <row r="3715" customFormat="1" hidden="1" x14ac:dyDescent="0.15"/>
    <row r="3716" customFormat="1" hidden="1" x14ac:dyDescent="0.15"/>
    <row r="3717" customFormat="1" hidden="1" x14ac:dyDescent="0.15"/>
    <row r="3718" customFormat="1" hidden="1" x14ac:dyDescent="0.15"/>
    <row r="3719" customFormat="1" hidden="1" x14ac:dyDescent="0.15"/>
    <row r="3720" customFormat="1" hidden="1" x14ac:dyDescent="0.15"/>
    <row r="3721" customFormat="1" hidden="1" x14ac:dyDescent="0.15"/>
    <row r="3722" customFormat="1" hidden="1" x14ac:dyDescent="0.15"/>
    <row r="3723" customFormat="1" hidden="1" x14ac:dyDescent="0.15"/>
    <row r="3724" customFormat="1" hidden="1" x14ac:dyDescent="0.15"/>
    <row r="3725" customFormat="1" hidden="1" x14ac:dyDescent="0.15"/>
    <row r="3726" customFormat="1" hidden="1" x14ac:dyDescent="0.15"/>
    <row r="3727" customFormat="1" hidden="1" x14ac:dyDescent="0.15"/>
    <row r="3728" customFormat="1" hidden="1" x14ac:dyDescent="0.15"/>
    <row r="3729" customFormat="1" hidden="1" x14ac:dyDescent="0.15"/>
    <row r="3730" customFormat="1" hidden="1" x14ac:dyDescent="0.15"/>
    <row r="3731" customFormat="1" hidden="1" x14ac:dyDescent="0.15"/>
    <row r="3732" customFormat="1" hidden="1" x14ac:dyDescent="0.15"/>
    <row r="3733" customFormat="1" hidden="1" x14ac:dyDescent="0.15"/>
    <row r="3734" customFormat="1" hidden="1" x14ac:dyDescent="0.15"/>
    <row r="3735" customFormat="1" hidden="1" x14ac:dyDescent="0.15"/>
    <row r="3736" customFormat="1" hidden="1" x14ac:dyDescent="0.15"/>
    <row r="3737" customFormat="1" hidden="1" x14ac:dyDescent="0.15"/>
    <row r="3738" customFormat="1" hidden="1" x14ac:dyDescent="0.15"/>
    <row r="3739" customFormat="1" hidden="1" x14ac:dyDescent="0.15"/>
    <row r="3740" customFormat="1" hidden="1" x14ac:dyDescent="0.15"/>
    <row r="3741" customFormat="1" hidden="1" x14ac:dyDescent="0.15"/>
    <row r="3742" customFormat="1" hidden="1" x14ac:dyDescent="0.15"/>
    <row r="3743" customFormat="1" hidden="1" x14ac:dyDescent="0.15"/>
    <row r="3744" customFormat="1" hidden="1" x14ac:dyDescent="0.15"/>
    <row r="3745" customFormat="1" hidden="1" x14ac:dyDescent="0.15"/>
    <row r="3746" customFormat="1" hidden="1" x14ac:dyDescent="0.15"/>
    <row r="3747" customFormat="1" hidden="1" x14ac:dyDescent="0.15"/>
    <row r="3748" customFormat="1" hidden="1" x14ac:dyDescent="0.15"/>
    <row r="3749" customFormat="1" hidden="1" x14ac:dyDescent="0.15"/>
    <row r="3750" customFormat="1" hidden="1" x14ac:dyDescent="0.15"/>
    <row r="3751" customFormat="1" hidden="1" x14ac:dyDescent="0.15"/>
    <row r="3752" customFormat="1" hidden="1" x14ac:dyDescent="0.15"/>
    <row r="3753" customFormat="1" hidden="1" x14ac:dyDescent="0.15"/>
    <row r="3754" customFormat="1" hidden="1" x14ac:dyDescent="0.15"/>
    <row r="3755" customFormat="1" hidden="1" x14ac:dyDescent="0.15"/>
    <row r="3756" customFormat="1" hidden="1" x14ac:dyDescent="0.15"/>
    <row r="3757" customFormat="1" hidden="1" x14ac:dyDescent="0.15"/>
    <row r="3758" customFormat="1" hidden="1" x14ac:dyDescent="0.15"/>
    <row r="3759" customFormat="1" hidden="1" x14ac:dyDescent="0.15"/>
    <row r="3760" customFormat="1" hidden="1" x14ac:dyDescent="0.15"/>
    <row r="3761" customFormat="1" hidden="1" x14ac:dyDescent="0.15"/>
    <row r="3762" customFormat="1" hidden="1" x14ac:dyDescent="0.15"/>
    <row r="3763" customFormat="1" hidden="1" x14ac:dyDescent="0.15"/>
    <row r="3764" customFormat="1" hidden="1" x14ac:dyDescent="0.15"/>
    <row r="3765" customFormat="1" hidden="1" x14ac:dyDescent="0.15"/>
    <row r="3766" customFormat="1" hidden="1" x14ac:dyDescent="0.15"/>
    <row r="3767" customFormat="1" hidden="1" x14ac:dyDescent="0.15"/>
    <row r="3768" customFormat="1" hidden="1" x14ac:dyDescent="0.15"/>
    <row r="3769" customFormat="1" hidden="1" x14ac:dyDescent="0.15"/>
    <row r="3770" customFormat="1" hidden="1" x14ac:dyDescent="0.15"/>
    <row r="3771" customFormat="1" hidden="1" x14ac:dyDescent="0.15"/>
    <row r="3772" customFormat="1" hidden="1" x14ac:dyDescent="0.15"/>
    <row r="3773" customFormat="1" hidden="1" x14ac:dyDescent="0.15"/>
    <row r="3774" customFormat="1" hidden="1" x14ac:dyDescent="0.15"/>
    <row r="3775" customFormat="1" hidden="1" x14ac:dyDescent="0.15"/>
    <row r="3776" customFormat="1" hidden="1" x14ac:dyDescent="0.15"/>
    <row r="3777" customFormat="1" hidden="1" x14ac:dyDescent="0.15"/>
    <row r="3778" customFormat="1" hidden="1" x14ac:dyDescent="0.15"/>
    <row r="3779" customFormat="1" hidden="1" x14ac:dyDescent="0.15"/>
    <row r="3780" customFormat="1" hidden="1" x14ac:dyDescent="0.15"/>
    <row r="3781" customFormat="1" hidden="1" x14ac:dyDescent="0.15"/>
    <row r="3782" customFormat="1" hidden="1" x14ac:dyDescent="0.15"/>
    <row r="3783" customFormat="1" hidden="1" x14ac:dyDescent="0.15"/>
    <row r="3784" customFormat="1" hidden="1" x14ac:dyDescent="0.15"/>
    <row r="3785" customFormat="1" hidden="1" x14ac:dyDescent="0.15"/>
    <row r="3786" customFormat="1" hidden="1" x14ac:dyDescent="0.15"/>
    <row r="3787" customFormat="1" hidden="1" x14ac:dyDescent="0.15"/>
    <row r="3788" customFormat="1" hidden="1" x14ac:dyDescent="0.15"/>
    <row r="3789" customFormat="1" hidden="1" x14ac:dyDescent="0.15"/>
    <row r="3790" customFormat="1" hidden="1" x14ac:dyDescent="0.15"/>
    <row r="3791" customFormat="1" hidden="1" x14ac:dyDescent="0.15"/>
    <row r="3792" customFormat="1" hidden="1" x14ac:dyDescent="0.15"/>
    <row r="3793" customFormat="1" hidden="1" x14ac:dyDescent="0.15"/>
    <row r="3794" customFormat="1" hidden="1" x14ac:dyDescent="0.15"/>
    <row r="3795" customFormat="1" hidden="1" x14ac:dyDescent="0.15"/>
    <row r="3796" customFormat="1" hidden="1" x14ac:dyDescent="0.15"/>
    <row r="3797" customFormat="1" hidden="1" x14ac:dyDescent="0.15"/>
    <row r="3798" customFormat="1" hidden="1" x14ac:dyDescent="0.15"/>
    <row r="3799" customFormat="1" hidden="1" x14ac:dyDescent="0.15"/>
    <row r="3800" customFormat="1" hidden="1" x14ac:dyDescent="0.15"/>
    <row r="3801" customFormat="1" hidden="1" x14ac:dyDescent="0.15"/>
    <row r="3802" customFormat="1" hidden="1" x14ac:dyDescent="0.15"/>
    <row r="3803" customFormat="1" hidden="1" x14ac:dyDescent="0.15"/>
    <row r="3804" customFormat="1" hidden="1" x14ac:dyDescent="0.15"/>
    <row r="3805" customFormat="1" hidden="1" x14ac:dyDescent="0.15"/>
    <row r="3806" customFormat="1" hidden="1" x14ac:dyDescent="0.15"/>
    <row r="3807" customFormat="1" hidden="1" x14ac:dyDescent="0.15"/>
    <row r="3808" customFormat="1" hidden="1" x14ac:dyDescent="0.15"/>
    <row r="3809" customFormat="1" hidden="1" x14ac:dyDescent="0.15"/>
    <row r="3810" customFormat="1" hidden="1" x14ac:dyDescent="0.15"/>
    <row r="3811" customFormat="1" hidden="1" x14ac:dyDescent="0.15"/>
    <row r="3812" customFormat="1" hidden="1" x14ac:dyDescent="0.15"/>
    <row r="3813" customFormat="1" hidden="1" x14ac:dyDescent="0.15"/>
    <row r="3814" customFormat="1" hidden="1" x14ac:dyDescent="0.15"/>
    <row r="3815" customFormat="1" hidden="1" x14ac:dyDescent="0.15"/>
    <row r="3816" customFormat="1" hidden="1" x14ac:dyDescent="0.15"/>
    <row r="3817" customFormat="1" hidden="1" x14ac:dyDescent="0.15"/>
    <row r="3818" customFormat="1" hidden="1" x14ac:dyDescent="0.15"/>
    <row r="3819" customFormat="1" hidden="1" x14ac:dyDescent="0.15"/>
    <row r="3820" customFormat="1" hidden="1" x14ac:dyDescent="0.15"/>
    <row r="3821" customFormat="1" hidden="1" x14ac:dyDescent="0.15"/>
    <row r="3822" customFormat="1" hidden="1" x14ac:dyDescent="0.15"/>
    <row r="3823" customFormat="1" hidden="1" x14ac:dyDescent="0.15"/>
    <row r="3824" customFormat="1" hidden="1" x14ac:dyDescent="0.15"/>
    <row r="3825" customFormat="1" hidden="1" x14ac:dyDescent="0.15"/>
    <row r="3826" customFormat="1" hidden="1" x14ac:dyDescent="0.15"/>
    <row r="3827" customFormat="1" hidden="1" x14ac:dyDescent="0.15"/>
    <row r="3828" customFormat="1" hidden="1" x14ac:dyDescent="0.15"/>
    <row r="3829" customFormat="1" hidden="1" x14ac:dyDescent="0.15"/>
    <row r="3830" customFormat="1" hidden="1" x14ac:dyDescent="0.15"/>
    <row r="3831" customFormat="1" hidden="1" x14ac:dyDescent="0.15"/>
    <row r="3832" customFormat="1" hidden="1" x14ac:dyDescent="0.15"/>
    <row r="3833" customFormat="1" hidden="1" x14ac:dyDescent="0.15"/>
    <row r="3834" customFormat="1" hidden="1" x14ac:dyDescent="0.15"/>
    <row r="3835" customFormat="1" hidden="1" x14ac:dyDescent="0.15"/>
    <row r="3836" customFormat="1" hidden="1" x14ac:dyDescent="0.15"/>
    <row r="3837" customFormat="1" hidden="1" x14ac:dyDescent="0.15"/>
    <row r="3838" customFormat="1" hidden="1" x14ac:dyDescent="0.15"/>
    <row r="3839" customFormat="1" hidden="1" x14ac:dyDescent="0.15"/>
    <row r="3840" customFormat="1" hidden="1" x14ac:dyDescent="0.15"/>
    <row r="3841" customFormat="1" hidden="1" x14ac:dyDescent="0.15"/>
    <row r="3842" customFormat="1" hidden="1" x14ac:dyDescent="0.15"/>
    <row r="3843" customFormat="1" hidden="1" x14ac:dyDescent="0.15"/>
    <row r="3844" customFormat="1" hidden="1" x14ac:dyDescent="0.15"/>
    <row r="3845" customFormat="1" hidden="1" x14ac:dyDescent="0.15"/>
    <row r="3846" customFormat="1" hidden="1" x14ac:dyDescent="0.15"/>
    <row r="3847" customFormat="1" hidden="1" x14ac:dyDescent="0.15"/>
    <row r="3848" customFormat="1" hidden="1" x14ac:dyDescent="0.15"/>
    <row r="3849" customFormat="1" hidden="1" x14ac:dyDescent="0.15"/>
    <row r="3850" customFormat="1" hidden="1" x14ac:dyDescent="0.15"/>
    <row r="3851" customFormat="1" hidden="1" x14ac:dyDescent="0.15"/>
    <row r="3852" customFormat="1" hidden="1" x14ac:dyDescent="0.15"/>
    <row r="3853" customFormat="1" hidden="1" x14ac:dyDescent="0.15"/>
    <row r="3854" customFormat="1" hidden="1" x14ac:dyDescent="0.15"/>
    <row r="3855" customFormat="1" hidden="1" x14ac:dyDescent="0.15"/>
    <row r="3856" customFormat="1" hidden="1" x14ac:dyDescent="0.15"/>
    <row r="3857" customFormat="1" hidden="1" x14ac:dyDescent="0.15"/>
    <row r="3858" customFormat="1" hidden="1" x14ac:dyDescent="0.15"/>
    <row r="3859" customFormat="1" hidden="1" x14ac:dyDescent="0.15"/>
    <row r="3860" customFormat="1" hidden="1" x14ac:dyDescent="0.15"/>
    <row r="3861" customFormat="1" hidden="1" x14ac:dyDescent="0.15"/>
    <row r="3862" customFormat="1" hidden="1" x14ac:dyDescent="0.15"/>
    <row r="3863" customFormat="1" hidden="1" x14ac:dyDescent="0.15"/>
    <row r="3864" customFormat="1" hidden="1" x14ac:dyDescent="0.15"/>
    <row r="3865" customFormat="1" hidden="1" x14ac:dyDescent="0.15"/>
    <row r="3866" customFormat="1" hidden="1" x14ac:dyDescent="0.15"/>
    <row r="3867" customFormat="1" hidden="1" x14ac:dyDescent="0.15"/>
    <row r="3868" customFormat="1" hidden="1" x14ac:dyDescent="0.15"/>
    <row r="3869" customFormat="1" hidden="1" x14ac:dyDescent="0.15"/>
    <row r="3870" customFormat="1" hidden="1" x14ac:dyDescent="0.15"/>
    <row r="3871" customFormat="1" hidden="1" x14ac:dyDescent="0.15"/>
    <row r="3872" customFormat="1" hidden="1" x14ac:dyDescent="0.15"/>
    <row r="3873" customFormat="1" hidden="1" x14ac:dyDescent="0.15"/>
    <row r="3874" customFormat="1" hidden="1" x14ac:dyDescent="0.15"/>
    <row r="3875" customFormat="1" hidden="1" x14ac:dyDescent="0.15"/>
    <row r="3876" customFormat="1" hidden="1" x14ac:dyDescent="0.15"/>
    <row r="3877" customFormat="1" hidden="1" x14ac:dyDescent="0.15"/>
    <row r="3878" customFormat="1" hidden="1" x14ac:dyDescent="0.15"/>
    <row r="3879" customFormat="1" hidden="1" x14ac:dyDescent="0.15"/>
    <row r="3880" customFormat="1" hidden="1" x14ac:dyDescent="0.15"/>
    <row r="3881" customFormat="1" hidden="1" x14ac:dyDescent="0.15"/>
    <row r="3882" customFormat="1" hidden="1" x14ac:dyDescent="0.15"/>
    <row r="3883" customFormat="1" hidden="1" x14ac:dyDescent="0.15"/>
    <row r="3884" customFormat="1" hidden="1" x14ac:dyDescent="0.15"/>
    <row r="3885" customFormat="1" hidden="1" x14ac:dyDescent="0.15"/>
    <row r="3886" customFormat="1" hidden="1" x14ac:dyDescent="0.15"/>
    <row r="3887" customFormat="1" hidden="1" x14ac:dyDescent="0.15"/>
    <row r="3888" customFormat="1" hidden="1" x14ac:dyDescent="0.15"/>
    <row r="3889" customFormat="1" hidden="1" x14ac:dyDescent="0.15"/>
    <row r="3890" customFormat="1" hidden="1" x14ac:dyDescent="0.15"/>
    <row r="3891" customFormat="1" hidden="1" x14ac:dyDescent="0.15"/>
    <row r="3892" customFormat="1" hidden="1" x14ac:dyDescent="0.15"/>
    <row r="3893" customFormat="1" hidden="1" x14ac:dyDescent="0.15"/>
    <row r="3894" customFormat="1" hidden="1" x14ac:dyDescent="0.15"/>
    <row r="3895" customFormat="1" hidden="1" x14ac:dyDescent="0.15"/>
    <row r="3896" customFormat="1" hidden="1" x14ac:dyDescent="0.15"/>
    <row r="3897" customFormat="1" hidden="1" x14ac:dyDescent="0.15"/>
    <row r="3898" customFormat="1" hidden="1" x14ac:dyDescent="0.15"/>
    <row r="3899" customFormat="1" hidden="1" x14ac:dyDescent="0.15"/>
    <row r="3900" customFormat="1" hidden="1" x14ac:dyDescent="0.15"/>
    <row r="3901" customFormat="1" hidden="1" x14ac:dyDescent="0.15"/>
    <row r="3902" customFormat="1" hidden="1" x14ac:dyDescent="0.15"/>
    <row r="3903" customFormat="1" hidden="1" x14ac:dyDescent="0.15"/>
    <row r="3904" customFormat="1" hidden="1" x14ac:dyDescent="0.15"/>
    <row r="3905" customFormat="1" hidden="1" x14ac:dyDescent="0.15"/>
    <row r="3906" customFormat="1" hidden="1" x14ac:dyDescent="0.15"/>
    <row r="3907" customFormat="1" hidden="1" x14ac:dyDescent="0.15"/>
    <row r="3908" customFormat="1" hidden="1" x14ac:dyDescent="0.15"/>
    <row r="3909" customFormat="1" hidden="1" x14ac:dyDescent="0.15"/>
    <row r="3910" customFormat="1" hidden="1" x14ac:dyDescent="0.15"/>
    <row r="3911" customFormat="1" hidden="1" x14ac:dyDescent="0.15"/>
    <row r="3912" customFormat="1" hidden="1" x14ac:dyDescent="0.15"/>
    <row r="3913" customFormat="1" hidden="1" x14ac:dyDescent="0.15"/>
    <row r="3914" customFormat="1" hidden="1" x14ac:dyDescent="0.15"/>
    <row r="3915" customFormat="1" hidden="1" x14ac:dyDescent="0.15"/>
    <row r="3916" customFormat="1" hidden="1" x14ac:dyDescent="0.15"/>
    <row r="3917" customFormat="1" hidden="1" x14ac:dyDescent="0.15"/>
    <row r="3918" customFormat="1" hidden="1" x14ac:dyDescent="0.15"/>
    <row r="3919" customFormat="1" hidden="1" x14ac:dyDescent="0.15"/>
    <row r="3920" customFormat="1" hidden="1" x14ac:dyDescent="0.15"/>
    <row r="3921" customFormat="1" hidden="1" x14ac:dyDescent="0.15"/>
    <row r="3922" customFormat="1" hidden="1" x14ac:dyDescent="0.15"/>
    <row r="3923" customFormat="1" hidden="1" x14ac:dyDescent="0.15"/>
    <row r="3924" customFormat="1" hidden="1" x14ac:dyDescent="0.15"/>
    <row r="3925" customFormat="1" hidden="1" x14ac:dyDescent="0.15"/>
    <row r="3926" customFormat="1" hidden="1" x14ac:dyDescent="0.15"/>
    <row r="3927" customFormat="1" hidden="1" x14ac:dyDescent="0.15"/>
    <row r="3928" customFormat="1" hidden="1" x14ac:dyDescent="0.15"/>
    <row r="3929" customFormat="1" hidden="1" x14ac:dyDescent="0.15"/>
    <row r="3930" customFormat="1" hidden="1" x14ac:dyDescent="0.15"/>
    <row r="3931" customFormat="1" hidden="1" x14ac:dyDescent="0.15"/>
    <row r="3932" customFormat="1" hidden="1" x14ac:dyDescent="0.15"/>
    <row r="3933" customFormat="1" hidden="1" x14ac:dyDescent="0.15"/>
    <row r="3934" customFormat="1" hidden="1" x14ac:dyDescent="0.15"/>
    <row r="3935" customFormat="1" hidden="1" x14ac:dyDescent="0.15"/>
    <row r="3936" customFormat="1" hidden="1" x14ac:dyDescent="0.15"/>
    <row r="3937" customFormat="1" hidden="1" x14ac:dyDescent="0.15"/>
    <row r="3938" customFormat="1" hidden="1" x14ac:dyDescent="0.15"/>
    <row r="3939" customFormat="1" hidden="1" x14ac:dyDescent="0.15"/>
    <row r="3940" customFormat="1" hidden="1" x14ac:dyDescent="0.15"/>
    <row r="3941" customFormat="1" hidden="1" x14ac:dyDescent="0.15"/>
    <row r="3942" customFormat="1" hidden="1" x14ac:dyDescent="0.15"/>
    <row r="3943" customFormat="1" hidden="1" x14ac:dyDescent="0.15"/>
    <row r="3944" customFormat="1" hidden="1" x14ac:dyDescent="0.15"/>
    <row r="3945" customFormat="1" hidden="1" x14ac:dyDescent="0.15"/>
    <row r="3946" customFormat="1" hidden="1" x14ac:dyDescent="0.15"/>
    <row r="3947" customFormat="1" hidden="1" x14ac:dyDescent="0.15"/>
    <row r="3948" customFormat="1" hidden="1" x14ac:dyDescent="0.15"/>
    <row r="3949" customFormat="1" hidden="1" x14ac:dyDescent="0.15"/>
    <row r="3950" customFormat="1" hidden="1" x14ac:dyDescent="0.15"/>
    <row r="3951" customFormat="1" hidden="1" x14ac:dyDescent="0.15"/>
    <row r="3952" customFormat="1" hidden="1" x14ac:dyDescent="0.15"/>
    <row r="3953" customFormat="1" hidden="1" x14ac:dyDescent="0.15"/>
    <row r="3954" customFormat="1" hidden="1" x14ac:dyDescent="0.15"/>
    <row r="3955" customFormat="1" hidden="1" x14ac:dyDescent="0.15"/>
    <row r="3956" customFormat="1" hidden="1" x14ac:dyDescent="0.15"/>
    <row r="3957" customFormat="1" hidden="1" x14ac:dyDescent="0.15"/>
    <row r="3958" customFormat="1" hidden="1" x14ac:dyDescent="0.15"/>
    <row r="3959" customFormat="1" hidden="1" x14ac:dyDescent="0.15"/>
    <row r="3960" customFormat="1" hidden="1" x14ac:dyDescent="0.15"/>
    <row r="3961" customFormat="1" hidden="1" x14ac:dyDescent="0.15"/>
    <row r="3962" customFormat="1" hidden="1" x14ac:dyDescent="0.15"/>
    <row r="3963" customFormat="1" hidden="1" x14ac:dyDescent="0.15"/>
    <row r="3964" customFormat="1" hidden="1" x14ac:dyDescent="0.15"/>
    <row r="3965" customFormat="1" hidden="1" x14ac:dyDescent="0.15"/>
    <row r="3966" customFormat="1" hidden="1" x14ac:dyDescent="0.15"/>
    <row r="3967" customFormat="1" hidden="1" x14ac:dyDescent="0.15"/>
    <row r="3968" customFormat="1" hidden="1" x14ac:dyDescent="0.15"/>
    <row r="3969" customFormat="1" hidden="1" x14ac:dyDescent="0.15"/>
    <row r="3970" customFormat="1" hidden="1" x14ac:dyDescent="0.15"/>
    <row r="3971" customFormat="1" hidden="1" x14ac:dyDescent="0.15"/>
    <row r="3972" customFormat="1" hidden="1" x14ac:dyDescent="0.15"/>
    <row r="3973" customFormat="1" hidden="1" x14ac:dyDescent="0.15"/>
    <row r="3974" customFormat="1" hidden="1" x14ac:dyDescent="0.15"/>
    <row r="3975" customFormat="1" hidden="1" x14ac:dyDescent="0.15"/>
    <row r="3976" customFormat="1" hidden="1" x14ac:dyDescent="0.15"/>
    <row r="3977" customFormat="1" hidden="1" x14ac:dyDescent="0.15"/>
    <row r="3978" customFormat="1" hidden="1" x14ac:dyDescent="0.15"/>
    <row r="3979" customFormat="1" hidden="1" x14ac:dyDescent="0.15"/>
    <row r="3980" customFormat="1" hidden="1" x14ac:dyDescent="0.15"/>
    <row r="3981" customFormat="1" hidden="1" x14ac:dyDescent="0.15"/>
    <row r="3982" customFormat="1" hidden="1" x14ac:dyDescent="0.15"/>
    <row r="3983" customFormat="1" hidden="1" x14ac:dyDescent="0.15"/>
    <row r="3984" customFormat="1" hidden="1" x14ac:dyDescent="0.15"/>
    <row r="3985" customFormat="1" hidden="1" x14ac:dyDescent="0.15"/>
    <row r="3986" customFormat="1" hidden="1" x14ac:dyDescent="0.15"/>
    <row r="3987" customFormat="1" hidden="1" x14ac:dyDescent="0.15"/>
    <row r="3988" customFormat="1" hidden="1" x14ac:dyDescent="0.15"/>
    <row r="3989" customFormat="1" hidden="1" x14ac:dyDescent="0.15"/>
    <row r="3990" customFormat="1" hidden="1" x14ac:dyDescent="0.15"/>
    <row r="3991" customFormat="1" hidden="1" x14ac:dyDescent="0.15"/>
    <row r="3992" customFormat="1" hidden="1" x14ac:dyDescent="0.15"/>
    <row r="3993" customFormat="1" hidden="1" x14ac:dyDescent="0.15"/>
    <row r="3994" customFormat="1" hidden="1" x14ac:dyDescent="0.15"/>
    <row r="3995" customFormat="1" hidden="1" x14ac:dyDescent="0.15"/>
    <row r="3996" customFormat="1" hidden="1" x14ac:dyDescent="0.15"/>
    <row r="3997" customFormat="1" hidden="1" x14ac:dyDescent="0.15"/>
    <row r="3998" customFormat="1" hidden="1" x14ac:dyDescent="0.15"/>
    <row r="3999" customFormat="1" hidden="1" x14ac:dyDescent="0.15"/>
    <row r="4000" customFormat="1" hidden="1" x14ac:dyDescent="0.15"/>
    <row r="4001" customFormat="1" hidden="1" x14ac:dyDescent="0.15"/>
    <row r="4002" customFormat="1" hidden="1" x14ac:dyDescent="0.15"/>
    <row r="4003" customFormat="1" hidden="1" x14ac:dyDescent="0.15"/>
    <row r="4004" customFormat="1" hidden="1" x14ac:dyDescent="0.15"/>
    <row r="4005" customFormat="1" hidden="1" x14ac:dyDescent="0.15"/>
    <row r="4006" customFormat="1" hidden="1" x14ac:dyDescent="0.15"/>
    <row r="4007" customFormat="1" hidden="1" x14ac:dyDescent="0.15"/>
    <row r="4008" customFormat="1" hidden="1" x14ac:dyDescent="0.15"/>
    <row r="4009" customFormat="1" hidden="1" x14ac:dyDescent="0.15"/>
    <row r="4010" customFormat="1" hidden="1" x14ac:dyDescent="0.15"/>
    <row r="4011" customFormat="1" hidden="1" x14ac:dyDescent="0.15"/>
    <row r="4012" customFormat="1" hidden="1" x14ac:dyDescent="0.15"/>
    <row r="4013" customFormat="1" hidden="1" x14ac:dyDescent="0.15"/>
    <row r="4014" customFormat="1" hidden="1" x14ac:dyDescent="0.15"/>
    <row r="4015" customFormat="1" hidden="1" x14ac:dyDescent="0.15"/>
    <row r="4016" customFormat="1" hidden="1" x14ac:dyDescent="0.15"/>
    <row r="4017" customFormat="1" hidden="1" x14ac:dyDescent="0.15"/>
    <row r="4018" customFormat="1" hidden="1" x14ac:dyDescent="0.15"/>
    <row r="4019" customFormat="1" hidden="1" x14ac:dyDescent="0.15"/>
    <row r="4020" customFormat="1" hidden="1" x14ac:dyDescent="0.15"/>
    <row r="4021" customFormat="1" hidden="1" x14ac:dyDescent="0.15"/>
    <row r="4022" customFormat="1" hidden="1" x14ac:dyDescent="0.15"/>
    <row r="4023" customFormat="1" hidden="1" x14ac:dyDescent="0.15"/>
    <row r="4024" customFormat="1" hidden="1" x14ac:dyDescent="0.15"/>
    <row r="4025" customFormat="1" hidden="1" x14ac:dyDescent="0.15"/>
    <row r="4026" customFormat="1" hidden="1" x14ac:dyDescent="0.15"/>
    <row r="4027" customFormat="1" hidden="1" x14ac:dyDescent="0.15"/>
    <row r="4028" customFormat="1" hidden="1" x14ac:dyDescent="0.15"/>
    <row r="4029" customFormat="1" hidden="1" x14ac:dyDescent="0.15"/>
    <row r="4030" customFormat="1" hidden="1" x14ac:dyDescent="0.15"/>
    <row r="4031" customFormat="1" hidden="1" x14ac:dyDescent="0.15"/>
    <row r="4032" customFormat="1" hidden="1" x14ac:dyDescent="0.15"/>
    <row r="4033" customFormat="1" hidden="1" x14ac:dyDescent="0.15"/>
    <row r="4034" customFormat="1" hidden="1" x14ac:dyDescent="0.15"/>
    <row r="4035" customFormat="1" hidden="1" x14ac:dyDescent="0.15"/>
    <row r="4036" customFormat="1" hidden="1" x14ac:dyDescent="0.15"/>
    <row r="4037" customFormat="1" hidden="1" x14ac:dyDescent="0.15"/>
    <row r="4038" customFormat="1" hidden="1" x14ac:dyDescent="0.15"/>
    <row r="4039" customFormat="1" hidden="1" x14ac:dyDescent="0.15"/>
    <row r="4040" customFormat="1" hidden="1" x14ac:dyDescent="0.15"/>
    <row r="4041" customFormat="1" hidden="1" x14ac:dyDescent="0.15"/>
    <row r="4042" customFormat="1" hidden="1" x14ac:dyDescent="0.15"/>
    <row r="4043" customFormat="1" hidden="1" x14ac:dyDescent="0.15"/>
    <row r="4044" customFormat="1" hidden="1" x14ac:dyDescent="0.15"/>
    <row r="4045" customFormat="1" hidden="1" x14ac:dyDescent="0.15"/>
    <row r="4046" customFormat="1" hidden="1" x14ac:dyDescent="0.15"/>
    <row r="4047" customFormat="1" hidden="1" x14ac:dyDescent="0.15"/>
    <row r="4048" customFormat="1" hidden="1" x14ac:dyDescent="0.15"/>
    <row r="4049" customFormat="1" hidden="1" x14ac:dyDescent="0.15"/>
    <row r="4050" customFormat="1" hidden="1" x14ac:dyDescent="0.15"/>
    <row r="4051" customFormat="1" hidden="1" x14ac:dyDescent="0.15"/>
    <row r="4052" customFormat="1" hidden="1" x14ac:dyDescent="0.15"/>
    <row r="4053" customFormat="1" hidden="1" x14ac:dyDescent="0.15"/>
    <row r="4054" customFormat="1" hidden="1" x14ac:dyDescent="0.15"/>
    <row r="4055" customFormat="1" hidden="1" x14ac:dyDescent="0.15"/>
    <row r="4056" customFormat="1" hidden="1" x14ac:dyDescent="0.15"/>
    <row r="4057" customFormat="1" hidden="1" x14ac:dyDescent="0.15"/>
    <row r="4058" customFormat="1" hidden="1" x14ac:dyDescent="0.15"/>
    <row r="4059" customFormat="1" hidden="1" x14ac:dyDescent="0.15"/>
    <row r="4060" customFormat="1" hidden="1" x14ac:dyDescent="0.15"/>
    <row r="4061" customFormat="1" hidden="1" x14ac:dyDescent="0.15"/>
    <row r="4062" customFormat="1" hidden="1" x14ac:dyDescent="0.15"/>
    <row r="4063" customFormat="1" hidden="1" x14ac:dyDescent="0.15"/>
    <row r="4064" customFormat="1" hidden="1" x14ac:dyDescent="0.15"/>
    <row r="4065" customFormat="1" hidden="1" x14ac:dyDescent="0.15"/>
    <row r="4066" customFormat="1" hidden="1" x14ac:dyDescent="0.15"/>
    <row r="4067" customFormat="1" hidden="1" x14ac:dyDescent="0.15"/>
    <row r="4068" customFormat="1" hidden="1" x14ac:dyDescent="0.15"/>
    <row r="4069" customFormat="1" hidden="1" x14ac:dyDescent="0.15"/>
    <row r="4070" customFormat="1" hidden="1" x14ac:dyDescent="0.15"/>
    <row r="4071" customFormat="1" hidden="1" x14ac:dyDescent="0.15"/>
    <row r="4072" customFormat="1" hidden="1" x14ac:dyDescent="0.15"/>
    <row r="4073" customFormat="1" hidden="1" x14ac:dyDescent="0.15"/>
    <row r="4074" customFormat="1" hidden="1" x14ac:dyDescent="0.15"/>
    <row r="4075" customFormat="1" hidden="1" x14ac:dyDescent="0.15"/>
    <row r="4076" customFormat="1" hidden="1" x14ac:dyDescent="0.15"/>
    <row r="4077" customFormat="1" hidden="1" x14ac:dyDescent="0.15"/>
    <row r="4078" customFormat="1" hidden="1" x14ac:dyDescent="0.15"/>
    <row r="4079" customFormat="1" hidden="1" x14ac:dyDescent="0.15"/>
    <row r="4080" customFormat="1" hidden="1" x14ac:dyDescent="0.15"/>
    <row r="4081" customFormat="1" hidden="1" x14ac:dyDescent="0.15"/>
    <row r="4082" customFormat="1" hidden="1" x14ac:dyDescent="0.15"/>
    <row r="4083" customFormat="1" hidden="1" x14ac:dyDescent="0.15"/>
    <row r="4084" customFormat="1" hidden="1" x14ac:dyDescent="0.15"/>
    <row r="4085" customFormat="1" hidden="1" x14ac:dyDescent="0.15"/>
    <row r="4086" customFormat="1" hidden="1" x14ac:dyDescent="0.15"/>
    <row r="4087" customFormat="1" hidden="1" x14ac:dyDescent="0.15"/>
    <row r="4088" customFormat="1" hidden="1" x14ac:dyDescent="0.15"/>
    <row r="4089" customFormat="1" hidden="1" x14ac:dyDescent="0.15"/>
    <row r="4090" customFormat="1" hidden="1" x14ac:dyDescent="0.15"/>
    <row r="4091" customFormat="1" hidden="1" x14ac:dyDescent="0.15"/>
    <row r="4092" customFormat="1" hidden="1" x14ac:dyDescent="0.15"/>
    <row r="4093" customFormat="1" hidden="1" x14ac:dyDescent="0.15"/>
    <row r="4094" customFormat="1" hidden="1" x14ac:dyDescent="0.15"/>
    <row r="4095" customFormat="1" hidden="1" x14ac:dyDescent="0.15"/>
    <row r="4096" customFormat="1" hidden="1" x14ac:dyDescent="0.15"/>
    <row r="4097" customFormat="1" hidden="1" x14ac:dyDescent="0.15"/>
    <row r="4098" customFormat="1" hidden="1" x14ac:dyDescent="0.15"/>
    <row r="4099" customFormat="1" hidden="1" x14ac:dyDescent="0.15"/>
    <row r="4100" customFormat="1" hidden="1" x14ac:dyDescent="0.15"/>
    <row r="4101" customFormat="1" hidden="1" x14ac:dyDescent="0.15"/>
    <row r="4102" customFormat="1" hidden="1" x14ac:dyDescent="0.15"/>
    <row r="4103" customFormat="1" hidden="1" x14ac:dyDescent="0.15"/>
    <row r="4104" customFormat="1" hidden="1" x14ac:dyDescent="0.15"/>
    <row r="4105" customFormat="1" hidden="1" x14ac:dyDescent="0.15"/>
    <row r="4106" customFormat="1" hidden="1" x14ac:dyDescent="0.15"/>
    <row r="4107" customFormat="1" hidden="1" x14ac:dyDescent="0.15"/>
    <row r="4108" customFormat="1" hidden="1" x14ac:dyDescent="0.15"/>
    <row r="4109" customFormat="1" hidden="1" x14ac:dyDescent="0.15"/>
    <row r="4110" customFormat="1" hidden="1" x14ac:dyDescent="0.15"/>
    <row r="4111" customFormat="1" hidden="1" x14ac:dyDescent="0.15"/>
    <row r="4112" customFormat="1" hidden="1" x14ac:dyDescent="0.15"/>
    <row r="4113" customFormat="1" hidden="1" x14ac:dyDescent="0.15"/>
    <row r="4114" customFormat="1" hidden="1" x14ac:dyDescent="0.15"/>
    <row r="4115" customFormat="1" hidden="1" x14ac:dyDescent="0.15"/>
    <row r="4116" customFormat="1" hidden="1" x14ac:dyDescent="0.15"/>
    <row r="4117" customFormat="1" hidden="1" x14ac:dyDescent="0.15"/>
    <row r="4118" customFormat="1" hidden="1" x14ac:dyDescent="0.15"/>
    <row r="4119" customFormat="1" hidden="1" x14ac:dyDescent="0.15"/>
    <row r="4120" customFormat="1" hidden="1" x14ac:dyDescent="0.15"/>
    <row r="4121" customFormat="1" hidden="1" x14ac:dyDescent="0.15"/>
    <row r="4122" customFormat="1" hidden="1" x14ac:dyDescent="0.15"/>
    <row r="4123" customFormat="1" hidden="1" x14ac:dyDescent="0.15"/>
    <row r="4124" customFormat="1" hidden="1" x14ac:dyDescent="0.15"/>
    <row r="4125" customFormat="1" hidden="1" x14ac:dyDescent="0.15"/>
    <row r="4126" customFormat="1" hidden="1" x14ac:dyDescent="0.15"/>
    <row r="4127" customFormat="1" hidden="1" x14ac:dyDescent="0.15"/>
    <row r="4128" customFormat="1" hidden="1" x14ac:dyDescent="0.15"/>
    <row r="4129" customFormat="1" hidden="1" x14ac:dyDescent="0.15"/>
    <row r="4130" customFormat="1" hidden="1" x14ac:dyDescent="0.15"/>
    <row r="4131" customFormat="1" hidden="1" x14ac:dyDescent="0.15"/>
    <row r="4132" customFormat="1" hidden="1" x14ac:dyDescent="0.15"/>
    <row r="4133" customFormat="1" hidden="1" x14ac:dyDescent="0.15"/>
    <row r="4134" customFormat="1" hidden="1" x14ac:dyDescent="0.15"/>
    <row r="4135" customFormat="1" hidden="1" x14ac:dyDescent="0.15"/>
    <row r="4136" customFormat="1" hidden="1" x14ac:dyDescent="0.15"/>
    <row r="4137" customFormat="1" hidden="1" x14ac:dyDescent="0.15"/>
    <row r="4138" customFormat="1" hidden="1" x14ac:dyDescent="0.15"/>
    <row r="4139" customFormat="1" hidden="1" x14ac:dyDescent="0.15"/>
    <row r="4140" customFormat="1" hidden="1" x14ac:dyDescent="0.15"/>
    <row r="4141" customFormat="1" hidden="1" x14ac:dyDescent="0.15"/>
    <row r="4142" customFormat="1" hidden="1" x14ac:dyDescent="0.15"/>
    <row r="4143" customFormat="1" hidden="1" x14ac:dyDescent="0.15"/>
    <row r="4144" customFormat="1" hidden="1" x14ac:dyDescent="0.15"/>
    <row r="4145" customFormat="1" hidden="1" x14ac:dyDescent="0.15"/>
    <row r="4146" customFormat="1" hidden="1" x14ac:dyDescent="0.15"/>
    <row r="4147" customFormat="1" hidden="1" x14ac:dyDescent="0.15"/>
    <row r="4148" customFormat="1" hidden="1" x14ac:dyDescent="0.15"/>
    <row r="4149" customFormat="1" hidden="1" x14ac:dyDescent="0.15"/>
    <row r="4150" customFormat="1" hidden="1" x14ac:dyDescent="0.15"/>
    <row r="4151" customFormat="1" hidden="1" x14ac:dyDescent="0.15"/>
    <row r="4152" customFormat="1" hidden="1" x14ac:dyDescent="0.15"/>
    <row r="4153" customFormat="1" hidden="1" x14ac:dyDescent="0.15"/>
    <row r="4154" customFormat="1" hidden="1" x14ac:dyDescent="0.15"/>
    <row r="4155" customFormat="1" hidden="1" x14ac:dyDescent="0.15"/>
    <row r="4156" customFormat="1" hidden="1" x14ac:dyDescent="0.15"/>
    <row r="4157" customFormat="1" hidden="1" x14ac:dyDescent="0.15"/>
    <row r="4158" customFormat="1" hidden="1" x14ac:dyDescent="0.15"/>
    <row r="4159" customFormat="1" hidden="1" x14ac:dyDescent="0.15"/>
    <row r="4160" customFormat="1" hidden="1" x14ac:dyDescent="0.15"/>
    <row r="4161" customFormat="1" hidden="1" x14ac:dyDescent="0.15"/>
    <row r="4162" customFormat="1" hidden="1" x14ac:dyDescent="0.15"/>
    <row r="4163" customFormat="1" hidden="1" x14ac:dyDescent="0.15"/>
    <row r="4164" customFormat="1" hidden="1" x14ac:dyDescent="0.15"/>
    <row r="4165" customFormat="1" hidden="1" x14ac:dyDescent="0.15"/>
    <row r="4166" customFormat="1" hidden="1" x14ac:dyDescent="0.15"/>
    <row r="4167" customFormat="1" hidden="1" x14ac:dyDescent="0.15"/>
    <row r="4168" customFormat="1" hidden="1" x14ac:dyDescent="0.15"/>
    <row r="4169" customFormat="1" hidden="1" x14ac:dyDescent="0.15"/>
    <row r="4170" customFormat="1" hidden="1" x14ac:dyDescent="0.15"/>
    <row r="4171" customFormat="1" hidden="1" x14ac:dyDescent="0.15"/>
    <row r="4172" customFormat="1" hidden="1" x14ac:dyDescent="0.15"/>
    <row r="4173" customFormat="1" hidden="1" x14ac:dyDescent="0.15"/>
    <row r="4174" customFormat="1" hidden="1" x14ac:dyDescent="0.15"/>
    <row r="4175" customFormat="1" hidden="1" x14ac:dyDescent="0.15"/>
    <row r="4176" customFormat="1" hidden="1" x14ac:dyDescent="0.15"/>
    <row r="4177" customFormat="1" hidden="1" x14ac:dyDescent="0.15"/>
    <row r="4178" customFormat="1" hidden="1" x14ac:dyDescent="0.15"/>
    <row r="4179" customFormat="1" hidden="1" x14ac:dyDescent="0.15"/>
    <row r="4180" customFormat="1" hidden="1" x14ac:dyDescent="0.15"/>
    <row r="4181" customFormat="1" hidden="1" x14ac:dyDescent="0.15"/>
    <row r="4182" customFormat="1" hidden="1" x14ac:dyDescent="0.15"/>
    <row r="4183" customFormat="1" hidden="1" x14ac:dyDescent="0.15"/>
    <row r="4184" customFormat="1" hidden="1" x14ac:dyDescent="0.15"/>
    <row r="4185" customFormat="1" hidden="1" x14ac:dyDescent="0.15"/>
    <row r="4186" customFormat="1" hidden="1" x14ac:dyDescent="0.15"/>
    <row r="4187" customFormat="1" hidden="1" x14ac:dyDescent="0.15"/>
    <row r="4188" customFormat="1" hidden="1" x14ac:dyDescent="0.15"/>
    <row r="4189" customFormat="1" hidden="1" x14ac:dyDescent="0.15"/>
    <row r="4190" customFormat="1" hidden="1" x14ac:dyDescent="0.15"/>
    <row r="4191" customFormat="1" hidden="1" x14ac:dyDescent="0.15"/>
    <row r="4192" customFormat="1" hidden="1" x14ac:dyDescent="0.15"/>
    <row r="4193" customFormat="1" hidden="1" x14ac:dyDescent="0.15"/>
    <row r="4194" customFormat="1" hidden="1" x14ac:dyDescent="0.15"/>
    <row r="4195" customFormat="1" hidden="1" x14ac:dyDescent="0.15"/>
    <row r="4196" customFormat="1" hidden="1" x14ac:dyDescent="0.15"/>
    <row r="4197" customFormat="1" hidden="1" x14ac:dyDescent="0.15"/>
    <row r="4198" customFormat="1" hidden="1" x14ac:dyDescent="0.15"/>
    <row r="4199" customFormat="1" hidden="1" x14ac:dyDescent="0.15"/>
    <row r="4200" customFormat="1" hidden="1" x14ac:dyDescent="0.15"/>
    <row r="4201" customFormat="1" hidden="1" x14ac:dyDescent="0.15"/>
    <row r="4202" customFormat="1" hidden="1" x14ac:dyDescent="0.15"/>
    <row r="4203" customFormat="1" hidden="1" x14ac:dyDescent="0.15"/>
    <row r="4204" customFormat="1" hidden="1" x14ac:dyDescent="0.15"/>
    <row r="4205" customFormat="1" hidden="1" x14ac:dyDescent="0.15"/>
    <row r="4206" customFormat="1" hidden="1" x14ac:dyDescent="0.15"/>
    <row r="4207" customFormat="1" hidden="1" x14ac:dyDescent="0.15"/>
    <row r="4208" customFormat="1" hidden="1" x14ac:dyDescent="0.15"/>
    <row r="4209" customFormat="1" hidden="1" x14ac:dyDescent="0.15"/>
    <row r="4210" customFormat="1" hidden="1" x14ac:dyDescent="0.15"/>
    <row r="4211" customFormat="1" hidden="1" x14ac:dyDescent="0.15"/>
    <row r="4212" customFormat="1" hidden="1" x14ac:dyDescent="0.15"/>
    <row r="4213" customFormat="1" hidden="1" x14ac:dyDescent="0.15"/>
    <row r="4214" customFormat="1" hidden="1" x14ac:dyDescent="0.15"/>
    <row r="4215" customFormat="1" hidden="1" x14ac:dyDescent="0.15"/>
    <row r="4216" customFormat="1" hidden="1" x14ac:dyDescent="0.15"/>
    <row r="4217" customFormat="1" hidden="1" x14ac:dyDescent="0.15"/>
    <row r="4218" customFormat="1" hidden="1" x14ac:dyDescent="0.15"/>
    <row r="4219" customFormat="1" hidden="1" x14ac:dyDescent="0.15"/>
    <row r="4220" customFormat="1" hidden="1" x14ac:dyDescent="0.15"/>
    <row r="4221" customFormat="1" hidden="1" x14ac:dyDescent="0.15"/>
    <row r="4222" customFormat="1" hidden="1" x14ac:dyDescent="0.15"/>
    <row r="4223" customFormat="1" hidden="1" x14ac:dyDescent="0.15"/>
    <row r="4224" customFormat="1" hidden="1" x14ac:dyDescent="0.15"/>
    <row r="4225" customFormat="1" hidden="1" x14ac:dyDescent="0.15"/>
    <row r="4226" customFormat="1" hidden="1" x14ac:dyDescent="0.15"/>
    <row r="4227" customFormat="1" hidden="1" x14ac:dyDescent="0.15"/>
    <row r="4228" customFormat="1" hidden="1" x14ac:dyDescent="0.15"/>
    <row r="4229" customFormat="1" hidden="1" x14ac:dyDescent="0.15"/>
    <row r="4230" customFormat="1" hidden="1" x14ac:dyDescent="0.15"/>
    <row r="4231" customFormat="1" hidden="1" x14ac:dyDescent="0.15"/>
    <row r="4232" customFormat="1" hidden="1" x14ac:dyDescent="0.15"/>
    <row r="4233" customFormat="1" hidden="1" x14ac:dyDescent="0.15"/>
    <row r="4234" customFormat="1" hidden="1" x14ac:dyDescent="0.15"/>
    <row r="4235" customFormat="1" hidden="1" x14ac:dyDescent="0.15"/>
    <row r="4236" customFormat="1" hidden="1" x14ac:dyDescent="0.15"/>
    <row r="4237" customFormat="1" hidden="1" x14ac:dyDescent="0.15"/>
    <row r="4238" customFormat="1" hidden="1" x14ac:dyDescent="0.15"/>
    <row r="4239" customFormat="1" hidden="1" x14ac:dyDescent="0.15"/>
    <row r="4240" customFormat="1" hidden="1" x14ac:dyDescent="0.15"/>
    <row r="4241" customFormat="1" hidden="1" x14ac:dyDescent="0.15"/>
    <row r="4242" customFormat="1" hidden="1" x14ac:dyDescent="0.15"/>
    <row r="4243" customFormat="1" hidden="1" x14ac:dyDescent="0.15"/>
    <row r="4244" customFormat="1" hidden="1" x14ac:dyDescent="0.15"/>
    <row r="4245" customFormat="1" hidden="1" x14ac:dyDescent="0.15"/>
    <row r="4246" customFormat="1" hidden="1" x14ac:dyDescent="0.15"/>
    <row r="4247" customFormat="1" hidden="1" x14ac:dyDescent="0.15"/>
    <row r="4248" customFormat="1" hidden="1" x14ac:dyDescent="0.15"/>
    <row r="4249" customFormat="1" hidden="1" x14ac:dyDescent="0.15"/>
    <row r="4250" customFormat="1" hidden="1" x14ac:dyDescent="0.15"/>
    <row r="4251" customFormat="1" hidden="1" x14ac:dyDescent="0.15"/>
    <row r="4252" customFormat="1" hidden="1" x14ac:dyDescent="0.15"/>
    <row r="4253" customFormat="1" hidden="1" x14ac:dyDescent="0.15"/>
    <row r="4254" customFormat="1" hidden="1" x14ac:dyDescent="0.15"/>
    <row r="4255" customFormat="1" hidden="1" x14ac:dyDescent="0.15"/>
    <row r="4256" customFormat="1" hidden="1" x14ac:dyDescent="0.15"/>
    <row r="4257" customFormat="1" hidden="1" x14ac:dyDescent="0.15"/>
    <row r="4258" customFormat="1" hidden="1" x14ac:dyDescent="0.15"/>
    <row r="4259" customFormat="1" hidden="1" x14ac:dyDescent="0.15"/>
    <row r="4260" customFormat="1" hidden="1" x14ac:dyDescent="0.15"/>
    <row r="4261" customFormat="1" hidden="1" x14ac:dyDescent="0.15"/>
    <row r="4262" customFormat="1" hidden="1" x14ac:dyDescent="0.15"/>
    <row r="4263" customFormat="1" hidden="1" x14ac:dyDescent="0.15"/>
    <row r="4264" customFormat="1" hidden="1" x14ac:dyDescent="0.15"/>
    <row r="4265" customFormat="1" hidden="1" x14ac:dyDescent="0.15"/>
    <row r="4266" customFormat="1" hidden="1" x14ac:dyDescent="0.15"/>
    <row r="4267" customFormat="1" hidden="1" x14ac:dyDescent="0.15"/>
    <row r="4268" customFormat="1" hidden="1" x14ac:dyDescent="0.15"/>
    <row r="4269" customFormat="1" hidden="1" x14ac:dyDescent="0.15"/>
    <row r="4270" customFormat="1" hidden="1" x14ac:dyDescent="0.15"/>
    <row r="4271" customFormat="1" hidden="1" x14ac:dyDescent="0.15"/>
    <row r="4272" customFormat="1" hidden="1" x14ac:dyDescent="0.15"/>
    <row r="4273" customFormat="1" hidden="1" x14ac:dyDescent="0.15"/>
    <row r="4274" customFormat="1" hidden="1" x14ac:dyDescent="0.15"/>
    <row r="4275" customFormat="1" hidden="1" x14ac:dyDescent="0.15"/>
    <row r="4276" customFormat="1" hidden="1" x14ac:dyDescent="0.15"/>
    <row r="4277" customFormat="1" hidden="1" x14ac:dyDescent="0.15"/>
    <row r="4278" customFormat="1" hidden="1" x14ac:dyDescent="0.15"/>
    <row r="4279" customFormat="1" hidden="1" x14ac:dyDescent="0.15"/>
    <row r="4280" customFormat="1" hidden="1" x14ac:dyDescent="0.15"/>
    <row r="4281" customFormat="1" hidden="1" x14ac:dyDescent="0.15"/>
    <row r="4282" customFormat="1" hidden="1" x14ac:dyDescent="0.15"/>
    <row r="4283" customFormat="1" hidden="1" x14ac:dyDescent="0.15"/>
    <row r="4284" customFormat="1" hidden="1" x14ac:dyDescent="0.15"/>
    <row r="4285" customFormat="1" hidden="1" x14ac:dyDescent="0.15"/>
    <row r="4286" customFormat="1" hidden="1" x14ac:dyDescent="0.15"/>
    <row r="4287" customFormat="1" hidden="1" x14ac:dyDescent="0.15"/>
    <row r="4288" customFormat="1" hidden="1" x14ac:dyDescent="0.15"/>
    <row r="4289" customFormat="1" hidden="1" x14ac:dyDescent="0.15"/>
    <row r="4290" customFormat="1" hidden="1" x14ac:dyDescent="0.15"/>
    <row r="4291" customFormat="1" hidden="1" x14ac:dyDescent="0.15"/>
    <row r="4292" customFormat="1" hidden="1" x14ac:dyDescent="0.15"/>
    <row r="4293" customFormat="1" hidden="1" x14ac:dyDescent="0.15"/>
    <row r="4294" customFormat="1" hidden="1" x14ac:dyDescent="0.15"/>
    <row r="4295" customFormat="1" hidden="1" x14ac:dyDescent="0.15"/>
    <row r="4296" customFormat="1" hidden="1" x14ac:dyDescent="0.15"/>
    <row r="4297" customFormat="1" hidden="1" x14ac:dyDescent="0.15"/>
    <row r="4298" customFormat="1" hidden="1" x14ac:dyDescent="0.15"/>
    <row r="4299" customFormat="1" hidden="1" x14ac:dyDescent="0.15"/>
    <row r="4300" customFormat="1" hidden="1" x14ac:dyDescent="0.15"/>
    <row r="4301" customFormat="1" hidden="1" x14ac:dyDescent="0.15"/>
    <row r="4302" customFormat="1" hidden="1" x14ac:dyDescent="0.15"/>
    <row r="4303" customFormat="1" hidden="1" x14ac:dyDescent="0.15"/>
    <row r="4304" customFormat="1" hidden="1" x14ac:dyDescent="0.15"/>
    <row r="4305" customFormat="1" hidden="1" x14ac:dyDescent="0.15"/>
    <row r="4306" customFormat="1" hidden="1" x14ac:dyDescent="0.15"/>
    <row r="4307" customFormat="1" hidden="1" x14ac:dyDescent="0.15"/>
    <row r="4308" customFormat="1" hidden="1" x14ac:dyDescent="0.15"/>
    <row r="4309" customFormat="1" hidden="1" x14ac:dyDescent="0.15"/>
    <row r="4310" customFormat="1" hidden="1" x14ac:dyDescent="0.15"/>
    <row r="4311" customFormat="1" hidden="1" x14ac:dyDescent="0.15"/>
    <row r="4312" customFormat="1" hidden="1" x14ac:dyDescent="0.15"/>
    <row r="4313" customFormat="1" hidden="1" x14ac:dyDescent="0.15"/>
    <row r="4314" customFormat="1" hidden="1" x14ac:dyDescent="0.15"/>
    <row r="4315" customFormat="1" hidden="1" x14ac:dyDescent="0.15"/>
    <row r="4316" customFormat="1" hidden="1" x14ac:dyDescent="0.15"/>
    <row r="4317" customFormat="1" hidden="1" x14ac:dyDescent="0.15"/>
    <row r="4318" customFormat="1" hidden="1" x14ac:dyDescent="0.15"/>
    <row r="4319" customFormat="1" hidden="1" x14ac:dyDescent="0.15"/>
    <row r="4320" customFormat="1" hidden="1" x14ac:dyDescent="0.15"/>
    <row r="4321" customFormat="1" hidden="1" x14ac:dyDescent="0.15"/>
    <row r="4322" customFormat="1" hidden="1" x14ac:dyDescent="0.15"/>
    <row r="4323" customFormat="1" hidden="1" x14ac:dyDescent="0.15"/>
    <row r="4324" customFormat="1" hidden="1" x14ac:dyDescent="0.15"/>
    <row r="4325" customFormat="1" hidden="1" x14ac:dyDescent="0.15"/>
    <row r="4326" customFormat="1" hidden="1" x14ac:dyDescent="0.15"/>
    <row r="4327" customFormat="1" hidden="1" x14ac:dyDescent="0.15"/>
    <row r="4328" customFormat="1" hidden="1" x14ac:dyDescent="0.15"/>
    <row r="4329" customFormat="1" hidden="1" x14ac:dyDescent="0.15"/>
    <row r="4330" customFormat="1" hidden="1" x14ac:dyDescent="0.15"/>
    <row r="4331" customFormat="1" hidden="1" x14ac:dyDescent="0.15"/>
    <row r="4332" customFormat="1" hidden="1" x14ac:dyDescent="0.15"/>
    <row r="4333" customFormat="1" hidden="1" x14ac:dyDescent="0.15"/>
    <row r="4334" customFormat="1" hidden="1" x14ac:dyDescent="0.15"/>
    <row r="4335" customFormat="1" hidden="1" x14ac:dyDescent="0.15"/>
    <row r="4336" customFormat="1" hidden="1" x14ac:dyDescent="0.15"/>
    <row r="4337" customFormat="1" hidden="1" x14ac:dyDescent="0.15"/>
    <row r="4338" customFormat="1" hidden="1" x14ac:dyDescent="0.15"/>
    <row r="4339" customFormat="1" hidden="1" x14ac:dyDescent="0.15"/>
    <row r="4340" customFormat="1" hidden="1" x14ac:dyDescent="0.15"/>
    <row r="4341" customFormat="1" hidden="1" x14ac:dyDescent="0.15"/>
    <row r="4342" customFormat="1" hidden="1" x14ac:dyDescent="0.15"/>
    <row r="4343" customFormat="1" hidden="1" x14ac:dyDescent="0.15"/>
    <row r="4344" customFormat="1" hidden="1" x14ac:dyDescent="0.15"/>
    <row r="4345" customFormat="1" hidden="1" x14ac:dyDescent="0.15"/>
    <row r="4346" customFormat="1" hidden="1" x14ac:dyDescent="0.15"/>
    <row r="4347" customFormat="1" hidden="1" x14ac:dyDescent="0.15"/>
    <row r="4348" customFormat="1" hidden="1" x14ac:dyDescent="0.15"/>
    <row r="4349" customFormat="1" hidden="1" x14ac:dyDescent="0.15"/>
    <row r="4350" customFormat="1" hidden="1" x14ac:dyDescent="0.15"/>
    <row r="4351" customFormat="1" hidden="1" x14ac:dyDescent="0.15"/>
    <row r="4352" customFormat="1" hidden="1" x14ac:dyDescent="0.15"/>
    <row r="4353" customFormat="1" hidden="1" x14ac:dyDescent="0.15"/>
    <row r="4354" customFormat="1" hidden="1" x14ac:dyDescent="0.15"/>
    <row r="4355" customFormat="1" hidden="1" x14ac:dyDescent="0.15"/>
    <row r="4356" customFormat="1" hidden="1" x14ac:dyDescent="0.15"/>
    <row r="4357" customFormat="1" hidden="1" x14ac:dyDescent="0.15"/>
    <row r="4358" customFormat="1" hidden="1" x14ac:dyDescent="0.15"/>
    <row r="4359" customFormat="1" hidden="1" x14ac:dyDescent="0.15"/>
    <row r="4360" customFormat="1" hidden="1" x14ac:dyDescent="0.15"/>
    <row r="4361" customFormat="1" hidden="1" x14ac:dyDescent="0.15"/>
    <row r="4362" customFormat="1" hidden="1" x14ac:dyDescent="0.15"/>
    <row r="4363" customFormat="1" hidden="1" x14ac:dyDescent="0.15"/>
    <row r="4364" customFormat="1" hidden="1" x14ac:dyDescent="0.15"/>
    <row r="4365" customFormat="1" hidden="1" x14ac:dyDescent="0.15"/>
    <row r="4366" customFormat="1" hidden="1" x14ac:dyDescent="0.15"/>
    <row r="4367" customFormat="1" hidden="1" x14ac:dyDescent="0.15"/>
    <row r="4368" customFormat="1" hidden="1" x14ac:dyDescent="0.15"/>
    <row r="4369" customFormat="1" hidden="1" x14ac:dyDescent="0.15"/>
    <row r="4370" customFormat="1" hidden="1" x14ac:dyDescent="0.15"/>
    <row r="4371" customFormat="1" hidden="1" x14ac:dyDescent="0.15"/>
    <row r="4372" customFormat="1" hidden="1" x14ac:dyDescent="0.15"/>
    <row r="4373" customFormat="1" hidden="1" x14ac:dyDescent="0.15"/>
    <row r="4374" customFormat="1" hidden="1" x14ac:dyDescent="0.15"/>
    <row r="4375" customFormat="1" hidden="1" x14ac:dyDescent="0.15"/>
    <row r="4376" customFormat="1" hidden="1" x14ac:dyDescent="0.15"/>
    <row r="4377" customFormat="1" hidden="1" x14ac:dyDescent="0.15"/>
    <row r="4378" customFormat="1" hidden="1" x14ac:dyDescent="0.15"/>
    <row r="4379" customFormat="1" hidden="1" x14ac:dyDescent="0.15"/>
    <row r="4380" customFormat="1" hidden="1" x14ac:dyDescent="0.15"/>
    <row r="4381" customFormat="1" hidden="1" x14ac:dyDescent="0.15"/>
    <row r="4382" customFormat="1" hidden="1" x14ac:dyDescent="0.15"/>
    <row r="4383" customFormat="1" hidden="1" x14ac:dyDescent="0.15"/>
    <row r="4384" customFormat="1" hidden="1" x14ac:dyDescent="0.15"/>
    <row r="4385" customFormat="1" hidden="1" x14ac:dyDescent="0.15"/>
    <row r="4386" customFormat="1" hidden="1" x14ac:dyDescent="0.15"/>
    <row r="4387" customFormat="1" hidden="1" x14ac:dyDescent="0.15"/>
    <row r="4388" customFormat="1" hidden="1" x14ac:dyDescent="0.15"/>
    <row r="4389" customFormat="1" hidden="1" x14ac:dyDescent="0.15"/>
    <row r="4390" customFormat="1" hidden="1" x14ac:dyDescent="0.15"/>
    <row r="4391" customFormat="1" hidden="1" x14ac:dyDescent="0.15"/>
    <row r="4392" customFormat="1" hidden="1" x14ac:dyDescent="0.15"/>
    <row r="4393" customFormat="1" hidden="1" x14ac:dyDescent="0.15"/>
    <row r="4394" customFormat="1" hidden="1" x14ac:dyDescent="0.15"/>
    <row r="4395" customFormat="1" hidden="1" x14ac:dyDescent="0.15"/>
    <row r="4396" customFormat="1" hidden="1" x14ac:dyDescent="0.15"/>
    <row r="4397" customFormat="1" hidden="1" x14ac:dyDescent="0.15"/>
    <row r="4398" customFormat="1" hidden="1" x14ac:dyDescent="0.15"/>
    <row r="4399" customFormat="1" hidden="1" x14ac:dyDescent="0.15"/>
    <row r="4400" customFormat="1" hidden="1" x14ac:dyDescent="0.15"/>
    <row r="4401" customFormat="1" hidden="1" x14ac:dyDescent="0.15"/>
    <row r="4402" customFormat="1" hidden="1" x14ac:dyDescent="0.15"/>
    <row r="4403" customFormat="1" hidden="1" x14ac:dyDescent="0.15"/>
    <row r="4404" customFormat="1" hidden="1" x14ac:dyDescent="0.15"/>
    <row r="4405" customFormat="1" hidden="1" x14ac:dyDescent="0.15"/>
    <row r="4406" customFormat="1" hidden="1" x14ac:dyDescent="0.15"/>
    <row r="4407" customFormat="1" hidden="1" x14ac:dyDescent="0.15"/>
    <row r="4408" customFormat="1" hidden="1" x14ac:dyDescent="0.15"/>
    <row r="4409" customFormat="1" hidden="1" x14ac:dyDescent="0.15"/>
    <row r="4410" customFormat="1" hidden="1" x14ac:dyDescent="0.15"/>
    <row r="4411" customFormat="1" hidden="1" x14ac:dyDescent="0.15"/>
    <row r="4412" customFormat="1" hidden="1" x14ac:dyDescent="0.15"/>
    <row r="4413" customFormat="1" hidden="1" x14ac:dyDescent="0.15"/>
    <row r="4414" customFormat="1" hidden="1" x14ac:dyDescent="0.15"/>
    <row r="4415" customFormat="1" hidden="1" x14ac:dyDescent="0.15"/>
    <row r="4416" customFormat="1" hidden="1" x14ac:dyDescent="0.15"/>
    <row r="4417" customFormat="1" hidden="1" x14ac:dyDescent="0.15"/>
    <row r="4418" customFormat="1" hidden="1" x14ac:dyDescent="0.15"/>
    <row r="4419" customFormat="1" hidden="1" x14ac:dyDescent="0.15"/>
    <row r="4420" customFormat="1" hidden="1" x14ac:dyDescent="0.15"/>
    <row r="4421" customFormat="1" hidden="1" x14ac:dyDescent="0.15"/>
    <row r="4422" customFormat="1" hidden="1" x14ac:dyDescent="0.15"/>
    <row r="4423" customFormat="1" hidden="1" x14ac:dyDescent="0.15"/>
    <row r="4424" customFormat="1" hidden="1" x14ac:dyDescent="0.15"/>
    <row r="4425" customFormat="1" hidden="1" x14ac:dyDescent="0.15"/>
    <row r="4426" customFormat="1" hidden="1" x14ac:dyDescent="0.15"/>
    <row r="4427" customFormat="1" hidden="1" x14ac:dyDescent="0.15"/>
    <row r="4428" customFormat="1" hidden="1" x14ac:dyDescent="0.15"/>
    <row r="4429" customFormat="1" hidden="1" x14ac:dyDescent="0.15"/>
    <row r="4430" customFormat="1" hidden="1" x14ac:dyDescent="0.15"/>
    <row r="4431" customFormat="1" hidden="1" x14ac:dyDescent="0.15"/>
    <row r="4432" customFormat="1" hidden="1" x14ac:dyDescent="0.15"/>
    <row r="4433" customFormat="1" hidden="1" x14ac:dyDescent="0.15"/>
    <row r="4434" customFormat="1" hidden="1" x14ac:dyDescent="0.15"/>
    <row r="4435" customFormat="1" hidden="1" x14ac:dyDescent="0.15"/>
    <row r="4436" customFormat="1" hidden="1" x14ac:dyDescent="0.15"/>
    <row r="4437" customFormat="1" hidden="1" x14ac:dyDescent="0.15"/>
    <row r="4438" customFormat="1" hidden="1" x14ac:dyDescent="0.15"/>
    <row r="4439" customFormat="1" hidden="1" x14ac:dyDescent="0.15"/>
    <row r="4440" customFormat="1" hidden="1" x14ac:dyDescent="0.15"/>
    <row r="4441" customFormat="1" hidden="1" x14ac:dyDescent="0.15"/>
    <row r="4442" customFormat="1" hidden="1" x14ac:dyDescent="0.15"/>
    <row r="4443" customFormat="1" hidden="1" x14ac:dyDescent="0.15"/>
    <row r="4444" customFormat="1" hidden="1" x14ac:dyDescent="0.15"/>
    <row r="4445" customFormat="1" hidden="1" x14ac:dyDescent="0.15"/>
    <row r="4446" customFormat="1" hidden="1" x14ac:dyDescent="0.15"/>
    <row r="4447" customFormat="1" hidden="1" x14ac:dyDescent="0.15"/>
    <row r="4448" customFormat="1" hidden="1" x14ac:dyDescent="0.15"/>
    <row r="4449" customFormat="1" hidden="1" x14ac:dyDescent="0.15"/>
    <row r="4450" customFormat="1" hidden="1" x14ac:dyDescent="0.15"/>
    <row r="4451" customFormat="1" hidden="1" x14ac:dyDescent="0.15"/>
    <row r="4452" customFormat="1" hidden="1" x14ac:dyDescent="0.15"/>
    <row r="4453" customFormat="1" hidden="1" x14ac:dyDescent="0.15"/>
    <row r="4454" customFormat="1" hidden="1" x14ac:dyDescent="0.15"/>
    <row r="4455" customFormat="1" hidden="1" x14ac:dyDescent="0.15"/>
    <row r="4456" customFormat="1" hidden="1" x14ac:dyDescent="0.15"/>
    <row r="4457" customFormat="1" hidden="1" x14ac:dyDescent="0.15"/>
    <row r="4458" customFormat="1" hidden="1" x14ac:dyDescent="0.15"/>
    <row r="4459" customFormat="1" hidden="1" x14ac:dyDescent="0.15"/>
    <row r="4460" customFormat="1" hidden="1" x14ac:dyDescent="0.15"/>
    <row r="4461" customFormat="1" hidden="1" x14ac:dyDescent="0.15"/>
    <row r="4462" customFormat="1" hidden="1" x14ac:dyDescent="0.15"/>
    <row r="4463" customFormat="1" hidden="1" x14ac:dyDescent="0.15"/>
    <row r="4464" customFormat="1" hidden="1" x14ac:dyDescent="0.15"/>
    <row r="4465" customFormat="1" hidden="1" x14ac:dyDescent="0.15"/>
    <row r="4466" customFormat="1" hidden="1" x14ac:dyDescent="0.15"/>
    <row r="4467" customFormat="1" hidden="1" x14ac:dyDescent="0.15"/>
    <row r="4468" customFormat="1" hidden="1" x14ac:dyDescent="0.15"/>
    <row r="4469" customFormat="1" hidden="1" x14ac:dyDescent="0.15"/>
    <row r="4470" customFormat="1" hidden="1" x14ac:dyDescent="0.15"/>
    <row r="4471" customFormat="1" hidden="1" x14ac:dyDescent="0.15"/>
    <row r="4472" customFormat="1" hidden="1" x14ac:dyDescent="0.15"/>
    <row r="4473" customFormat="1" hidden="1" x14ac:dyDescent="0.15"/>
    <row r="4474" customFormat="1" hidden="1" x14ac:dyDescent="0.15"/>
    <row r="4475" customFormat="1" hidden="1" x14ac:dyDescent="0.15"/>
    <row r="4476" customFormat="1" hidden="1" x14ac:dyDescent="0.15"/>
    <row r="4477" customFormat="1" hidden="1" x14ac:dyDescent="0.15"/>
    <row r="4478" customFormat="1" hidden="1" x14ac:dyDescent="0.15"/>
    <row r="4479" customFormat="1" hidden="1" x14ac:dyDescent="0.15"/>
    <row r="4480" customFormat="1" hidden="1" x14ac:dyDescent="0.15"/>
    <row r="4481" customFormat="1" hidden="1" x14ac:dyDescent="0.15"/>
    <row r="4482" customFormat="1" hidden="1" x14ac:dyDescent="0.15"/>
    <row r="4483" customFormat="1" hidden="1" x14ac:dyDescent="0.15"/>
    <row r="4484" customFormat="1" hidden="1" x14ac:dyDescent="0.15"/>
    <row r="4485" customFormat="1" hidden="1" x14ac:dyDescent="0.15"/>
    <row r="4486" customFormat="1" hidden="1" x14ac:dyDescent="0.15"/>
    <row r="4487" customFormat="1" hidden="1" x14ac:dyDescent="0.15"/>
    <row r="4488" customFormat="1" hidden="1" x14ac:dyDescent="0.15"/>
    <row r="4489" customFormat="1" hidden="1" x14ac:dyDescent="0.15"/>
    <row r="4490" customFormat="1" hidden="1" x14ac:dyDescent="0.15"/>
    <row r="4491" customFormat="1" hidden="1" x14ac:dyDescent="0.15"/>
    <row r="4492" customFormat="1" hidden="1" x14ac:dyDescent="0.15"/>
    <row r="4493" customFormat="1" hidden="1" x14ac:dyDescent="0.15"/>
    <row r="4494" customFormat="1" hidden="1" x14ac:dyDescent="0.15"/>
    <row r="4495" customFormat="1" hidden="1" x14ac:dyDescent="0.15"/>
    <row r="4496" customFormat="1" hidden="1" x14ac:dyDescent="0.15"/>
    <row r="4497" customFormat="1" hidden="1" x14ac:dyDescent="0.15"/>
    <row r="4498" customFormat="1" hidden="1" x14ac:dyDescent="0.15"/>
    <row r="4499" customFormat="1" hidden="1" x14ac:dyDescent="0.15"/>
    <row r="4500" customFormat="1" hidden="1" x14ac:dyDescent="0.15"/>
    <row r="4501" customFormat="1" hidden="1" x14ac:dyDescent="0.15"/>
    <row r="4502" customFormat="1" hidden="1" x14ac:dyDescent="0.15"/>
    <row r="4503" customFormat="1" hidden="1" x14ac:dyDescent="0.15"/>
    <row r="4504" customFormat="1" hidden="1" x14ac:dyDescent="0.15"/>
    <row r="4505" customFormat="1" hidden="1" x14ac:dyDescent="0.15"/>
    <row r="4506" customFormat="1" hidden="1" x14ac:dyDescent="0.15"/>
    <row r="4507" customFormat="1" hidden="1" x14ac:dyDescent="0.15"/>
    <row r="4508" customFormat="1" hidden="1" x14ac:dyDescent="0.15"/>
    <row r="4509" customFormat="1" hidden="1" x14ac:dyDescent="0.15"/>
    <row r="4510" customFormat="1" hidden="1" x14ac:dyDescent="0.15"/>
    <row r="4511" customFormat="1" hidden="1" x14ac:dyDescent="0.15"/>
    <row r="4512" customFormat="1" hidden="1" x14ac:dyDescent="0.15"/>
    <row r="4513" customFormat="1" hidden="1" x14ac:dyDescent="0.15"/>
    <row r="4514" customFormat="1" hidden="1" x14ac:dyDescent="0.15"/>
    <row r="4515" customFormat="1" hidden="1" x14ac:dyDescent="0.15"/>
    <row r="4516" customFormat="1" hidden="1" x14ac:dyDescent="0.15"/>
    <row r="4517" customFormat="1" hidden="1" x14ac:dyDescent="0.15"/>
    <row r="4518" customFormat="1" hidden="1" x14ac:dyDescent="0.15"/>
    <row r="4519" customFormat="1" hidden="1" x14ac:dyDescent="0.15"/>
    <row r="4520" customFormat="1" hidden="1" x14ac:dyDescent="0.15"/>
    <row r="4521" customFormat="1" hidden="1" x14ac:dyDescent="0.15"/>
    <row r="4522" customFormat="1" hidden="1" x14ac:dyDescent="0.15"/>
    <row r="4523" customFormat="1" hidden="1" x14ac:dyDescent="0.15"/>
    <row r="4524" customFormat="1" hidden="1" x14ac:dyDescent="0.15"/>
    <row r="4525" customFormat="1" hidden="1" x14ac:dyDescent="0.15"/>
    <row r="4526" customFormat="1" hidden="1" x14ac:dyDescent="0.15"/>
    <row r="4527" customFormat="1" hidden="1" x14ac:dyDescent="0.15"/>
    <row r="4528" customFormat="1" hidden="1" x14ac:dyDescent="0.15"/>
    <row r="4529" customFormat="1" hidden="1" x14ac:dyDescent="0.15"/>
    <row r="4530" customFormat="1" hidden="1" x14ac:dyDescent="0.15"/>
    <row r="4531" customFormat="1" hidden="1" x14ac:dyDescent="0.15"/>
    <row r="4532" customFormat="1" hidden="1" x14ac:dyDescent="0.15"/>
    <row r="4533" customFormat="1" hidden="1" x14ac:dyDescent="0.15"/>
    <row r="4534" customFormat="1" hidden="1" x14ac:dyDescent="0.15"/>
    <row r="4535" customFormat="1" hidden="1" x14ac:dyDescent="0.15"/>
    <row r="4536" customFormat="1" hidden="1" x14ac:dyDescent="0.15"/>
    <row r="4537" customFormat="1" hidden="1" x14ac:dyDescent="0.15"/>
    <row r="4538" customFormat="1" hidden="1" x14ac:dyDescent="0.15"/>
    <row r="4539" customFormat="1" hidden="1" x14ac:dyDescent="0.15"/>
    <row r="4540" customFormat="1" hidden="1" x14ac:dyDescent="0.15"/>
    <row r="4541" customFormat="1" hidden="1" x14ac:dyDescent="0.15"/>
    <row r="4542" customFormat="1" hidden="1" x14ac:dyDescent="0.15"/>
    <row r="4543" customFormat="1" hidden="1" x14ac:dyDescent="0.15"/>
    <row r="4544" customFormat="1" hidden="1" x14ac:dyDescent="0.15"/>
    <row r="4545" customFormat="1" hidden="1" x14ac:dyDescent="0.15"/>
    <row r="4546" customFormat="1" hidden="1" x14ac:dyDescent="0.15"/>
    <row r="4547" customFormat="1" hidden="1" x14ac:dyDescent="0.15"/>
    <row r="4548" customFormat="1" hidden="1" x14ac:dyDescent="0.15"/>
    <row r="4549" customFormat="1" hidden="1" x14ac:dyDescent="0.15"/>
    <row r="4550" customFormat="1" hidden="1" x14ac:dyDescent="0.15"/>
    <row r="4551" customFormat="1" hidden="1" x14ac:dyDescent="0.15"/>
    <row r="4552" customFormat="1" hidden="1" x14ac:dyDescent="0.15"/>
    <row r="4553" customFormat="1" hidden="1" x14ac:dyDescent="0.15"/>
    <row r="4554" customFormat="1" hidden="1" x14ac:dyDescent="0.15"/>
    <row r="4555" customFormat="1" hidden="1" x14ac:dyDescent="0.15"/>
    <row r="4556" customFormat="1" hidden="1" x14ac:dyDescent="0.15"/>
    <row r="4557" customFormat="1" hidden="1" x14ac:dyDescent="0.15"/>
    <row r="4558" customFormat="1" hidden="1" x14ac:dyDescent="0.15"/>
    <row r="4559" customFormat="1" hidden="1" x14ac:dyDescent="0.15"/>
    <row r="4560" customFormat="1" hidden="1" x14ac:dyDescent="0.15"/>
    <row r="4561" customFormat="1" hidden="1" x14ac:dyDescent="0.15"/>
    <row r="4562" customFormat="1" hidden="1" x14ac:dyDescent="0.15"/>
    <row r="4563" customFormat="1" hidden="1" x14ac:dyDescent="0.15"/>
    <row r="4564" customFormat="1" hidden="1" x14ac:dyDescent="0.15"/>
    <row r="4565" customFormat="1" hidden="1" x14ac:dyDescent="0.15"/>
    <row r="4566" customFormat="1" hidden="1" x14ac:dyDescent="0.15"/>
    <row r="4567" customFormat="1" hidden="1" x14ac:dyDescent="0.15"/>
    <row r="4568" customFormat="1" hidden="1" x14ac:dyDescent="0.15"/>
    <row r="4569" customFormat="1" hidden="1" x14ac:dyDescent="0.15"/>
    <row r="4570" customFormat="1" hidden="1" x14ac:dyDescent="0.15"/>
    <row r="4571" customFormat="1" hidden="1" x14ac:dyDescent="0.15"/>
    <row r="4572" customFormat="1" hidden="1" x14ac:dyDescent="0.15"/>
    <row r="4573" customFormat="1" hidden="1" x14ac:dyDescent="0.15"/>
    <row r="4574" customFormat="1" hidden="1" x14ac:dyDescent="0.15"/>
    <row r="4575" customFormat="1" hidden="1" x14ac:dyDescent="0.15"/>
    <row r="4576" customFormat="1" hidden="1" x14ac:dyDescent="0.15"/>
    <row r="4577" customFormat="1" hidden="1" x14ac:dyDescent="0.15"/>
    <row r="4578" customFormat="1" hidden="1" x14ac:dyDescent="0.15"/>
    <row r="4579" customFormat="1" hidden="1" x14ac:dyDescent="0.15"/>
    <row r="4580" customFormat="1" hidden="1" x14ac:dyDescent="0.15"/>
    <row r="4581" customFormat="1" hidden="1" x14ac:dyDescent="0.15"/>
    <row r="4582" customFormat="1" hidden="1" x14ac:dyDescent="0.15"/>
    <row r="4583" customFormat="1" hidden="1" x14ac:dyDescent="0.15"/>
    <row r="4584" customFormat="1" hidden="1" x14ac:dyDescent="0.15"/>
    <row r="4585" customFormat="1" hidden="1" x14ac:dyDescent="0.15"/>
    <row r="4586" customFormat="1" hidden="1" x14ac:dyDescent="0.15"/>
    <row r="4587" customFormat="1" hidden="1" x14ac:dyDescent="0.15"/>
    <row r="4588" customFormat="1" hidden="1" x14ac:dyDescent="0.15"/>
    <row r="4589" customFormat="1" hidden="1" x14ac:dyDescent="0.15"/>
    <row r="4590" customFormat="1" hidden="1" x14ac:dyDescent="0.15"/>
    <row r="4591" customFormat="1" hidden="1" x14ac:dyDescent="0.15"/>
    <row r="4592" customFormat="1" hidden="1" x14ac:dyDescent="0.15"/>
    <row r="4593" customFormat="1" hidden="1" x14ac:dyDescent="0.15"/>
    <row r="4594" customFormat="1" hidden="1" x14ac:dyDescent="0.15"/>
    <row r="4595" customFormat="1" hidden="1" x14ac:dyDescent="0.15"/>
    <row r="4596" customFormat="1" hidden="1" x14ac:dyDescent="0.15"/>
    <row r="4597" customFormat="1" hidden="1" x14ac:dyDescent="0.15"/>
    <row r="4598" customFormat="1" hidden="1" x14ac:dyDescent="0.15"/>
    <row r="4599" customFormat="1" hidden="1" x14ac:dyDescent="0.15"/>
    <row r="4600" customFormat="1" hidden="1" x14ac:dyDescent="0.15"/>
    <row r="4601" customFormat="1" hidden="1" x14ac:dyDescent="0.15"/>
    <row r="4602" customFormat="1" hidden="1" x14ac:dyDescent="0.15"/>
    <row r="4603" customFormat="1" hidden="1" x14ac:dyDescent="0.15"/>
    <row r="4604" customFormat="1" hidden="1" x14ac:dyDescent="0.15"/>
    <row r="4605" customFormat="1" hidden="1" x14ac:dyDescent="0.15"/>
    <row r="4606" customFormat="1" hidden="1" x14ac:dyDescent="0.15"/>
    <row r="4607" customFormat="1" hidden="1" x14ac:dyDescent="0.15"/>
    <row r="4608" customFormat="1" hidden="1" x14ac:dyDescent="0.15"/>
    <row r="4609" customFormat="1" hidden="1" x14ac:dyDescent="0.15"/>
    <row r="4610" customFormat="1" hidden="1" x14ac:dyDescent="0.15"/>
    <row r="4611" customFormat="1" hidden="1" x14ac:dyDescent="0.15"/>
    <row r="4612" customFormat="1" hidden="1" x14ac:dyDescent="0.15"/>
    <row r="4613" customFormat="1" hidden="1" x14ac:dyDescent="0.15"/>
    <row r="4614" customFormat="1" hidden="1" x14ac:dyDescent="0.15"/>
    <row r="4615" customFormat="1" hidden="1" x14ac:dyDescent="0.15"/>
    <row r="4616" customFormat="1" hidden="1" x14ac:dyDescent="0.15"/>
    <row r="4617" customFormat="1" hidden="1" x14ac:dyDescent="0.15"/>
    <row r="4618" customFormat="1" hidden="1" x14ac:dyDescent="0.15"/>
    <row r="4619" customFormat="1" hidden="1" x14ac:dyDescent="0.15"/>
    <row r="4620" customFormat="1" hidden="1" x14ac:dyDescent="0.15"/>
    <row r="4621" customFormat="1" hidden="1" x14ac:dyDescent="0.15"/>
    <row r="4622" customFormat="1" hidden="1" x14ac:dyDescent="0.15"/>
    <row r="4623" customFormat="1" hidden="1" x14ac:dyDescent="0.15"/>
    <row r="4624" customFormat="1" hidden="1" x14ac:dyDescent="0.15"/>
    <row r="4625" customFormat="1" hidden="1" x14ac:dyDescent="0.15"/>
    <row r="4626" customFormat="1" hidden="1" x14ac:dyDescent="0.15"/>
    <row r="4627" customFormat="1" hidden="1" x14ac:dyDescent="0.15"/>
    <row r="4628" customFormat="1" hidden="1" x14ac:dyDescent="0.15"/>
    <row r="4629" customFormat="1" hidden="1" x14ac:dyDescent="0.15"/>
    <row r="4630" customFormat="1" hidden="1" x14ac:dyDescent="0.15"/>
    <row r="4631" customFormat="1" hidden="1" x14ac:dyDescent="0.15"/>
    <row r="4632" customFormat="1" hidden="1" x14ac:dyDescent="0.15"/>
    <row r="4633" customFormat="1" hidden="1" x14ac:dyDescent="0.15"/>
    <row r="4634" customFormat="1" hidden="1" x14ac:dyDescent="0.15"/>
    <row r="4635" customFormat="1" hidden="1" x14ac:dyDescent="0.15"/>
    <row r="4636" customFormat="1" hidden="1" x14ac:dyDescent="0.15"/>
    <row r="4637" customFormat="1" hidden="1" x14ac:dyDescent="0.15"/>
    <row r="4638" customFormat="1" hidden="1" x14ac:dyDescent="0.15"/>
    <row r="4639" customFormat="1" hidden="1" x14ac:dyDescent="0.15"/>
    <row r="4640" customFormat="1" hidden="1" x14ac:dyDescent="0.15"/>
    <row r="4641" customFormat="1" hidden="1" x14ac:dyDescent="0.15"/>
    <row r="4642" customFormat="1" hidden="1" x14ac:dyDescent="0.15"/>
    <row r="4643" customFormat="1" hidden="1" x14ac:dyDescent="0.15"/>
    <row r="4644" customFormat="1" hidden="1" x14ac:dyDescent="0.15"/>
    <row r="4645" customFormat="1" hidden="1" x14ac:dyDescent="0.15"/>
    <row r="4646" customFormat="1" hidden="1" x14ac:dyDescent="0.15"/>
    <row r="4647" customFormat="1" hidden="1" x14ac:dyDescent="0.15"/>
    <row r="4648" customFormat="1" hidden="1" x14ac:dyDescent="0.15"/>
    <row r="4649" customFormat="1" hidden="1" x14ac:dyDescent="0.15"/>
    <row r="4650" customFormat="1" hidden="1" x14ac:dyDescent="0.15"/>
    <row r="4651" customFormat="1" hidden="1" x14ac:dyDescent="0.15"/>
    <row r="4652" customFormat="1" hidden="1" x14ac:dyDescent="0.15"/>
    <row r="4653" customFormat="1" hidden="1" x14ac:dyDescent="0.15"/>
    <row r="4654" customFormat="1" hidden="1" x14ac:dyDescent="0.15"/>
    <row r="4655" customFormat="1" hidden="1" x14ac:dyDescent="0.15"/>
    <row r="4656" customFormat="1" hidden="1" x14ac:dyDescent="0.15"/>
    <row r="4657" customFormat="1" hidden="1" x14ac:dyDescent="0.15"/>
    <row r="4658" customFormat="1" hidden="1" x14ac:dyDescent="0.15"/>
    <row r="4659" customFormat="1" hidden="1" x14ac:dyDescent="0.15"/>
    <row r="4660" customFormat="1" hidden="1" x14ac:dyDescent="0.15"/>
    <row r="4661" customFormat="1" hidden="1" x14ac:dyDescent="0.15"/>
    <row r="4662" customFormat="1" hidden="1" x14ac:dyDescent="0.15"/>
    <row r="4663" customFormat="1" hidden="1" x14ac:dyDescent="0.15"/>
    <row r="4664" customFormat="1" hidden="1" x14ac:dyDescent="0.15"/>
    <row r="4665" customFormat="1" hidden="1" x14ac:dyDescent="0.15"/>
    <row r="4666" customFormat="1" hidden="1" x14ac:dyDescent="0.15"/>
    <row r="4667" customFormat="1" hidden="1" x14ac:dyDescent="0.15"/>
    <row r="4668" customFormat="1" hidden="1" x14ac:dyDescent="0.15"/>
    <row r="4669" customFormat="1" hidden="1" x14ac:dyDescent="0.15"/>
    <row r="4670" customFormat="1" hidden="1" x14ac:dyDescent="0.15"/>
    <row r="4671" customFormat="1" hidden="1" x14ac:dyDescent="0.15"/>
    <row r="4672" customFormat="1" hidden="1" x14ac:dyDescent="0.15"/>
    <row r="4673" customFormat="1" hidden="1" x14ac:dyDescent="0.15"/>
    <row r="4674" customFormat="1" hidden="1" x14ac:dyDescent="0.15"/>
    <row r="4675" customFormat="1" hidden="1" x14ac:dyDescent="0.15"/>
    <row r="4676" customFormat="1" hidden="1" x14ac:dyDescent="0.15"/>
    <row r="4677" customFormat="1" hidden="1" x14ac:dyDescent="0.15"/>
    <row r="4678" customFormat="1" hidden="1" x14ac:dyDescent="0.15"/>
    <row r="4679" customFormat="1" hidden="1" x14ac:dyDescent="0.15"/>
    <row r="4680" customFormat="1" hidden="1" x14ac:dyDescent="0.15"/>
    <row r="4681" customFormat="1" hidden="1" x14ac:dyDescent="0.15"/>
    <row r="4682" customFormat="1" hidden="1" x14ac:dyDescent="0.15"/>
    <row r="4683" customFormat="1" hidden="1" x14ac:dyDescent="0.15"/>
    <row r="4684" customFormat="1" hidden="1" x14ac:dyDescent="0.15"/>
    <row r="4685" customFormat="1" hidden="1" x14ac:dyDescent="0.15"/>
    <row r="4686" customFormat="1" hidden="1" x14ac:dyDescent="0.15"/>
    <row r="4687" customFormat="1" hidden="1" x14ac:dyDescent="0.15"/>
    <row r="4688" customFormat="1" hidden="1" x14ac:dyDescent="0.15"/>
    <row r="4689" customFormat="1" hidden="1" x14ac:dyDescent="0.15"/>
    <row r="4690" customFormat="1" hidden="1" x14ac:dyDescent="0.15"/>
    <row r="4691" customFormat="1" hidden="1" x14ac:dyDescent="0.15"/>
    <row r="4692" customFormat="1" hidden="1" x14ac:dyDescent="0.15"/>
    <row r="4693" customFormat="1" hidden="1" x14ac:dyDescent="0.15"/>
    <row r="4694" customFormat="1" hidden="1" x14ac:dyDescent="0.15"/>
    <row r="4695" customFormat="1" hidden="1" x14ac:dyDescent="0.15"/>
    <row r="4696" customFormat="1" hidden="1" x14ac:dyDescent="0.15"/>
    <row r="4697" customFormat="1" hidden="1" x14ac:dyDescent="0.15"/>
    <row r="4698" customFormat="1" hidden="1" x14ac:dyDescent="0.15"/>
    <row r="4699" customFormat="1" hidden="1" x14ac:dyDescent="0.15"/>
    <row r="4700" customFormat="1" hidden="1" x14ac:dyDescent="0.15"/>
    <row r="4701" customFormat="1" hidden="1" x14ac:dyDescent="0.15"/>
    <row r="4702" customFormat="1" hidden="1" x14ac:dyDescent="0.15"/>
    <row r="4703" customFormat="1" hidden="1" x14ac:dyDescent="0.15"/>
    <row r="4704" customFormat="1" hidden="1" x14ac:dyDescent="0.15"/>
    <row r="4705" customFormat="1" hidden="1" x14ac:dyDescent="0.15"/>
    <row r="4706" customFormat="1" hidden="1" x14ac:dyDescent="0.15"/>
    <row r="4707" customFormat="1" hidden="1" x14ac:dyDescent="0.15"/>
    <row r="4708" customFormat="1" hidden="1" x14ac:dyDescent="0.15"/>
    <row r="4709" customFormat="1" hidden="1" x14ac:dyDescent="0.15"/>
    <row r="4710" customFormat="1" hidden="1" x14ac:dyDescent="0.15"/>
    <row r="4711" customFormat="1" hidden="1" x14ac:dyDescent="0.15"/>
    <row r="4712" customFormat="1" hidden="1" x14ac:dyDescent="0.15"/>
    <row r="4713" customFormat="1" hidden="1" x14ac:dyDescent="0.15"/>
    <row r="4714" customFormat="1" hidden="1" x14ac:dyDescent="0.15"/>
    <row r="4715" customFormat="1" hidden="1" x14ac:dyDescent="0.15"/>
    <row r="4716" customFormat="1" hidden="1" x14ac:dyDescent="0.15"/>
    <row r="4717" customFormat="1" hidden="1" x14ac:dyDescent="0.15"/>
    <row r="4718" customFormat="1" hidden="1" x14ac:dyDescent="0.15"/>
    <row r="4719" customFormat="1" hidden="1" x14ac:dyDescent="0.15"/>
    <row r="4720" customFormat="1" hidden="1" x14ac:dyDescent="0.15"/>
    <row r="4721" customFormat="1" hidden="1" x14ac:dyDescent="0.15"/>
    <row r="4722" customFormat="1" hidden="1" x14ac:dyDescent="0.15"/>
    <row r="4723" customFormat="1" hidden="1" x14ac:dyDescent="0.15"/>
    <row r="4724" customFormat="1" hidden="1" x14ac:dyDescent="0.15"/>
    <row r="4725" customFormat="1" hidden="1" x14ac:dyDescent="0.15"/>
    <row r="4726" customFormat="1" hidden="1" x14ac:dyDescent="0.15"/>
    <row r="4727" customFormat="1" hidden="1" x14ac:dyDescent="0.15"/>
    <row r="4728" customFormat="1" hidden="1" x14ac:dyDescent="0.15"/>
    <row r="4729" customFormat="1" hidden="1" x14ac:dyDescent="0.15"/>
    <row r="4730" customFormat="1" hidden="1" x14ac:dyDescent="0.15"/>
    <row r="4731" customFormat="1" hidden="1" x14ac:dyDescent="0.15"/>
    <row r="4732" customFormat="1" hidden="1" x14ac:dyDescent="0.15"/>
    <row r="4733" customFormat="1" hidden="1" x14ac:dyDescent="0.15"/>
    <row r="4734" customFormat="1" hidden="1" x14ac:dyDescent="0.15"/>
    <row r="4735" customFormat="1" hidden="1" x14ac:dyDescent="0.15"/>
    <row r="4736" customFormat="1" hidden="1" x14ac:dyDescent="0.15"/>
    <row r="4737" customFormat="1" hidden="1" x14ac:dyDescent="0.15"/>
    <row r="4738" customFormat="1" hidden="1" x14ac:dyDescent="0.15"/>
    <row r="4739" customFormat="1" hidden="1" x14ac:dyDescent="0.15"/>
    <row r="4740" customFormat="1" hidden="1" x14ac:dyDescent="0.15"/>
    <row r="4741" customFormat="1" hidden="1" x14ac:dyDescent="0.15"/>
    <row r="4742" customFormat="1" hidden="1" x14ac:dyDescent="0.15"/>
    <row r="4743" customFormat="1" hidden="1" x14ac:dyDescent="0.15"/>
    <row r="4744" customFormat="1" hidden="1" x14ac:dyDescent="0.15"/>
    <row r="4745" customFormat="1" hidden="1" x14ac:dyDescent="0.15"/>
    <row r="4746" customFormat="1" hidden="1" x14ac:dyDescent="0.15"/>
    <row r="4747" customFormat="1" hidden="1" x14ac:dyDescent="0.15"/>
    <row r="4748" customFormat="1" hidden="1" x14ac:dyDescent="0.15"/>
    <row r="4749" customFormat="1" hidden="1" x14ac:dyDescent="0.15"/>
    <row r="4750" customFormat="1" hidden="1" x14ac:dyDescent="0.15"/>
    <row r="4751" customFormat="1" hidden="1" x14ac:dyDescent="0.15"/>
    <row r="4752" customFormat="1" hidden="1" x14ac:dyDescent="0.15"/>
    <row r="4753" customFormat="1" hidden="1" x14ac:dyDescent="0.15"/>
    <row r="4754" customFormat="1" hidden="1" x14ac:dyDescent="0.15"/>
    <row r="4755" customFormat="1" hidden="1" x14ac:dyDescent="0.15"/>
    <row r="4756" customFormat="1" hidden="1" x14ac:dyDescent="0.15"/>
    <row r="4757" customFormat="1" hidden="1" x14ac:dyDescent="0.15"/>
    <row r="4758" customFormat="1" hidden="1" x14ac:dyDescent="0.15"/>
    <row r="4759" customFormat="1" hidden="1" x14ac:dyDescent="0.15"/>
    <row r="4760" customFormat="1" hidden="1" x14ac:dyDescent="0.15"/>
    <row r="4761" customFormat="1" hidden="1" x14ac:dyDescent="0.15"/>
    <row r="4762" customFormat="1" hidden="1" x14ac:dyDescent="0.15"/>
    <row r="4763" customFormat="1" hidden="1" x14ac:dyDescent="0.15"/>
    <row r="4764" customFormat="1" hidden="1" x14ac:dyDescent="0.15"/>
    <row r="4765" customFormat="1" hidden="1" x14ac:dyDescent="0.15"/>
    <row r="4766" customFormat="1" hidden="1" x14ac:dyDescent="0.15"/>
    <row r="4767" customFormat="1" hidden="1" x14ac:dyDescent="0.15"/>
    <row r="4768" customFormat="1" hidden="1" x14ac:dyDescent="0.15"/>
    <row r="4769" customFormat="1" hidden="1" x14ac:dyDescent="0.15"/>
    <row r="4770" customFormat="1" hidden="1" x14ac:dyDescent="0.15"/>
    <row r="4771" customFormat="1" hidden="1" x14ac:dyDescent="0.15"/>
    <row r="4772" customFormat="1" hidden="1" x14ac:dyDescent="0.15"/>
    <row r="4773" customFormat="1" hidden="1" x14ac:dyDescent="0.15"/>
    <row r="4774" customFormat="1" hidden="1" x14ac:dyDescent="0.15"/>
    <row r="4775" customFormat="1" hidden="1" x14ac:dyDescent="0.15"/>
    <row r="4776" customFormat="1" hidden="1" x14ac:dyDescent="0.15"/>
    <row r="4777" customFormat="1" hidden="1" x14ac:dyDescent="0.15"/>
    <row r="4778" customFormat="1" hidden="1" x14ac:dyDescent="0.15"/>
    <row r="4779" customFormat="1" hidden="1" x14ac:dyDescent="0.15"/>
    <row r="4780" customFormat="1" hidden="1" x14ac:dyDescent="0.15"/>
    <row r="4781" customFormat="1" hidden="1" x14ac:dyDescent="0.15"/>
    <row r="4782" customFormat="1" hidden="1" x14ac:dyDescent="0.15"/>
    <row r="4783" customFormat="1" hidden="1" x14ac:dyDescent="0.15"/>
    <row r="4784" customFormat="1" hidden="1" x14ac:dyDescent="0.15"/>
    <row r="4785" customFormat="1" hidden="1" x14ac:dyDescent="0.15"/>
    <row r="4786" customFormat="1" hidden="1" x14ac:dyDescent="0.15"/>
    <row r="4787" customFormat="1" hidden="1" x14ac:dyDescent="0.15"/>
    <row r="4788" customFormat="1" hidden="1" x14ac:dyDescent="0.15"/>
    <row r="4789" customFormat="1" hidden="1" x14ac:dyDescent="0.15"/>
    <row r="4790" customFormat="1" hidden="1" x14ac:dyDescent="0.15"/>
    <row r="4791" customFormat="1" hidden="1" x14ac:dyDescent="0.15"/>
    <row r="4792" customFormat="1" hidden="1" x14ac:dyDescent="0.15"/>
    <row r="4793" customFormat="1" hidden="1" x14ac:dyDescent="0.15"/>
    <row r="4794" customFormat="1" hidden="1" x14ac:dyDescent="0.15"/>
    <row r="4795" customFormat="1" hidden="1" x14ac:dyDescent="0.15"/>
    <row r="4796" customFormat="1" hidden="1" x14ac:dyDescent="0.15"/>
    <row r="4797" customFormat="1" hidden="1" x14ac:dyDescent="0.15"/>
    <row r="4798" customFormat="1" hidden="1" x14ac:dyDescent="0.15"/>
    <row r="4799" customFormat="1" hidden="1" x14ac:dyDescent="0.15"/>
    <row r="4800" customFormat="1" hidden="1" x14ac:dyDescent="0.15"/>
    <row r="4801" customFormat="1" hidden="1" x14ac:dyDescent="0.15"/>
    <row r="4802" customFormat="1" hidden="1" x14ac:dyDescent="0.15"/>
    <row r="4803" customFormat="1" hidden="1" x14ac:dyDescent="0.15"/>
    <row r="4804" customFormat="1" hidden="1" x14ac:dyDescent="0.15"/>
    <row r="4805" customFormat="1" hidden="1" x14ac:dyDescent="0.15"/>
    <row r="4806" customFormat="1" hidden="1" x14ac:dyDescent="0.15"/>
    <row r="4807" customFormat="1" hidden="1" x14ac:dyDescent="0.15"/>
    <row r="4808" customFormat="1" hidden="1" x14ac:dyDescent="0.15"/>
    <row r="4809" customFormat="1" hidden="1" x14ac:dyDescent="0.15"/>
    <row r="4810" customFormat="1" hidden="1" x14ac:dyDescent="0.15"/>
    <row r="4811" customFormat="1" hidden="1" x14ac:dyDescent="0.15"/>
    <row r="4812" customFormat="1" hidden="1" x14ac:dyDescent="0.15"/>
    <row r="4813" customFormat="1" hidden="1" x14ac:dyDescent="0.15"/>
    <row r="4814" customFormat="1" hidden="1" x14ac:dyDescent="0.15"/>
    <row r="4815" customFormat="1" hidden="1" x14ac:dyDescent="0.15"/>
    <row r="4816" customFormat="1" hidden="1" x14ac:dyDescent="0.15"/>
    <row r="4817" customFormat="1" hidden="1" x14ac:dyDescent="0.15"/>
    <row r="4818" customFormat="1" hidden="1" x14ac:dyDescent="0.15"/>
    <row r="4819" customFormat="1" hidden="1" x14ac:dyDescent="0.15"/>
    <row r="4820" customFormat="1" hidden="1" x14ac:dyDescent="0.15"/>
    <row r="4821" customFormat="1" hidden="1" x14ac:dyDescent="0.15"/>
    <row r="4822" customFormat="1" hidden="1" x14ac:dyDescent="0.15"/>
    <row r="4823" customFormat="1" hidden="1" x14ac:dyDescent="0.15"/>
    <row r="4824" customFormat="1" hidden="1" x14ac:dyDescent="0.15"/>
    <row r="4825" customFormat="1" hidden="1" x14ac:dyDescent="0.15"/>
    <row r="4826" customFormat="1" hidden="1" x14ac:dyDescent="0.15"/>
    <row r="4827" customFormat="1" hidden="1" x14ac:dyDescent="0.15"/>
    <row r="4828" customFormat="1" hidden="1" x14ac:dyDescent="0.15"/>
    <row r="4829" customFormat="1" hidden="1" x14ac:dyDescent="0.15"/>
    <row r="4830" customFormat="1" hidden="1" x14ac:dyDescent="0.15"/>
    <row r="4831" customFormat="1" hidden="1" x14ac:dyDescent="0.15"/>
    <row r="4832" customFormat="1" hidden="1" x14ac:dyDescent="0.15"/>
    <row r="4833" customFormat="1" hidden="1" x14ac:dyDescent="0.15"/>
    <row r="4834" customFormat="1" hidden="1" x14ac:dyDescent="0.15"/>
    <row r="4835" customFormat="1" hidden="1" x14ac:dyDescent="0.15"/>
    <row r="4836" customFormat="1" hidden="1" x14ac:dyDescent="0.15"/>
    <row r="4837" customFormat="1" hidden="1" x14ac:dyDescent="0.15"/>
    <row r="4838" customFormat="1" hidden="1" x14ac:dyDescent="0.15"/>
    <row r="4839" customFormat="1" hidden="1" x14ac:dyDescent="0.15"/>
    <row r="4840" customFormat="1" hidden="1" x14ac:dyDescent="0.15"/>
    <row r="4841" customFormat="1" hidden="1" x14ac:dyDescent="0.15"/>
    <row r="4842" customFormat="1" hidden="1" x14ac:dyDescent="0.15"/>
    <row r="4843" customFormat="1" hidden="1" x14ac:dyDescent="0.15"/>
    <row r="4844" customFormat="1" hidden="1" x14ac:dyDescent="0.15"/>
    <row r="4845" customFormat="1" hidden="1" x14ac:dyDescent="0.15"/>
    <row r="4846" customFormat="1" hidden="1" x14ac:dyDescent="0.15"/>
    <row r="4847" customFormat="1" hidden="1" x14ac:dyDescent="0.15"/>
    <row r="4848" customFormat="1" hidden="1" x14ac:dyDescent="0.15"/>
    <row r="4849" customFormat="1" hidden="1" x14ac:dyDescent="0.15"/>
    <row r="4850" customFormat="1" hidden="1" x14ac:dyDescent="0.15"/>
    <row r="4851" customFormat="1" hidden="1" x14ac:dyDescent="0.15"/>
    <row r="4852" customFormat="1" hidden="1" x14ac:dyDescent="0.15"/>
    <row r="4853" customFormat="1" hidden="1" x14ac:dyDescent="0.15"/>
    <row r="4854" customFormat="1" hidden="1" x14ac:dyDescent="0.15"/>
    <row r="4855" customFormat="1" hidden="1" x14ac:dyDescent="0.15"/>
    <row r="4856" customFormat="1" hidden="1" x14ac:dyDescent="0.15"/>
    <row r="4857" customFormat="1" hidden="1" x14ac:dyDescent="0.15"/>
    <row r="4858" customFormat="1" hidden="1" x14ac:dyDescent="0.15"/>
    <row r="4859" customFormat="1" hidden="1" x14ac:dyDescent="0.15"/>
    <row r="4860" customFormat="1" hidden="1" x14ac:dyDescent="0.15"/>
    <row r="4861" customFormat="1" hidden="1" x14ac:dyDescent="0.15"/>
    <row r="4862" customFormat="1" hidden="1" x14ac:dyDescent="0.15"/>
    <row r="4863" customFormat="1" hidden="1" x14ac:dyDescent="0.15"/>
    <row r="4864" customFormat="1" hidden="1" x14ac:dyDescent="0.15"/>
    <row r="4865" customFormat="1" hidden="1" x14ac:dyDescent="0.15"/>
    <row r="4866" customFormat="1" hidden="1" x14ac:dyDescent="0.15"/>
    <row r="4867" customFormat="1" hidden="1" x14ac:dyDescent="0.15"/>
    <row r="4868" customFormat="1" hidden="1" x14ac:dyDescent="0.15"/>
    <row r="4869" customFormat="1" hidden="1" x14ac:dyDescent="0.15"/>
    <row r="4870" customFormat="1" hidden="1" x14ac:dyDescent="0.15"/>
    <row r="4871" customFormat="1" hidden="1" x14ac:dyDescent="0.15"/>
    <row r="4872" customFormat="1" hidden="1" x14ac:dyDescent="0.15"/>
    <row r="4873" customFormat="1" hidden="1" x14ac:dyDescent="0.15"/>
    <row r="4874" customFormat="1" hidden="1" x14ac:dyDescent="0.15"/>
    <row r="4875" customFormat="1" hidden="1" x14ac:dyDescent="0.15"/>
    <row r="4876" customFormat="1" hidden="1" x14ac:dyDescent="0.15"/>
    <row r="4877" customFormat="1" hidden="1" x14ac:dyDescent="0.15"/>
    <row r="4878" customFormat="1" hidden="1" x14ac:dyDescent="0.15"/>
    <row r="4879" customFormat="1" hidden="1" x14ac:dyDescent="0.15"/>
    <row r="4880" customFormat="1" hidden="1" x14ac:dyDescent="0.15"/>
    <row r="4881" customFormat="1" hidden="1" x14ac:dyDescent="0.15"/>
    <row r="4882" customFormat="1" hidden="1" x14ac:dyDescent="0.15"/>
    <row r="4883" customFormat="1" hidden="1" x14ac:dyDescent="0.15"/>
    <row r="4884" customFormat="1" hidden="1" x14ac:dyDescent="0.15"/>
    <row r="4885" customFormat="1" hidden="1" x14ac:dyDescent="0.15"/>
    <row r="4886" customFormat="1" hidden="1" x14ac:dyDescent="0.15"/>
    <row r="4887" customFormat="1" hidden="1" x14ac:dyDescent="0.15"/>
    <row r="4888" customFormat="1" hidden="1" x14ac:dyDescent="0.15"/>
    <row r="4889" customFormat="1" hidden="1" x14ac:dyDescent="0.15"/>
    <row r="4890" customFormat="1" hidden="1" x14ac:dyDescent="0.15"/>
    <row r="4891" customFormat="1" hidden="1" x14ac:dyDescent="0.15"/>
    <row r="4892" customFormat="1" hidden="1" x14ac:dyDescent="0.15"/>
    <row r="4893" customFormat="1" hidden="1" x14ac:dyDescent="0.15"/>
    <row r="4894" customFormat="1" hidden="1" x14ac:dyDescent="0.15"/>
    <row r="4895" customFormat="1" hidden="1" x14ac:dyDescent="0.15"/>
    <row r="4896" customFormat="1" hidden="1" x14ac:dyDescent="0.15"/>
    <row r="4897" customFormat="1" hidden="1" x14ac:dyDescent="0.15"/>
    <row r="4898" customFormat="1" hidden="1" x14ac:dyDescent="0.15"/>
    <row r="4899" customFormat="1" hidden="1" x14ac:dyDescent="0.15"/>
    <row r="4900" customFormat="1" hidden="1" x14ac:dyDescent="0.15"/>
    <row r="4901" customFormat="1" hidden="1" x14ac:dyDescent="0.15"/>
    <row r="4902" customFormat="1" hidden="1" x14ac:dyDescent="0.15"/>
    <row r="4903" customFormat="1" hidden="1" x14ac:dyDescent="0.15"/>
    <row r="4904" customFormat="1" hidden="1" x14ac:dyDescent="0.15"/>
    <row r="4905" customFormat="1" hidden="1" x14ac:dyDescent="0.15"/>
    <row r="4906" customFormat="1" hidden="1" x14ac:dyDescent="0.15"/>
    <row r="4907" customFormat="1" hidden="1" x14ac:dyDescent="0.15"/>
    <row r="4908" customFormat="1" hidden="1" x14ac:dyDescent="0.15"/>
    <row r="4909" customFormat="1" hidden="1" x14ac:dyDescent="0.15"/>
    <row r="4910" customFormat="1" hidden="1" x14ac:dyDescent="0.15"/>
    <row r="4911" customFormat="1" hidden="1" x14ac:dyDescent="0.15"/>
    <row r="4912" customFormat="1" hidden="1" x14ac:dyDescent="0.15"/>
    <row r="4913" customFormat="1" hidden="1" x14ac:dyDescent="0.15"/>
    <row r="4914" customFormat="1" hidden="1" x14ac:dyDescent="0.15"/>
    <row r="4915" customFormat="1" hidden="1" x14ac:dyDescent="0.15"/>
    <row r="4916" customFormat="1" hidden="1" x14ac:dyDescent="0.15"/>
    <row r="4917" customFormat="1" hidden="1" x14ac:dyDescent="0.15"/>
    <row r="4918" customFormat="1" hidden="1" x14ac:dyDescent="0.15"/>
    <row r="4919" customFormat="1" hidden="1" x14ac:dyDescent="0.15"/>
    <row r="4920" customFormat="1" hidden="1" x14ac:dyDescent="0.15"/>
    <row r="4921" customFormat="1" hidden="1" x14ac:dyDescent="0.15"/>
    <row r="4922" customFormat="1" hidden="1" x14ac:dyDescent="0.15"/>
    <row r="4923" customFormat="1" hidden="1" x14ac:dyDescent="0.15"/>
    <row r="4924" customFormat="1" hidden="1" x14ac:dyDescent="0.15"/>
    <row r="4925" customFormat="1" hidden="1" x14ac:dyDescent="0.15"/>
    <row r="4926" customFormat="1" hidden="1" x14ac:dyDescent="0.15"/>
    <row r="4927" customFormat="1" hidden="1" x14ac:dyDescent="0.15"/>
    <row r="4928" customFormat="1" hidden="1" x14ac:dyDescent="0.15"/>
    <row r="4929" customFormat="1" hidden="1" x14ac:dyDescent="0.15"/>
    <row r="4930" customFormat="1" hidden="1" x14ac:dyDescent="0.15"/>
    <row r="4931" customFormat="1" hidden="1" x14ac:dyDescent="0.15"/>
    <row r="4932" customFormat="1" hidden="1" x14ac:dyDescent="0.15"/>
    <row r="4933" customFormat="1" hidden="1" x14ac:dyDescent="0.15"/>
    <row r="4934" customFormat="1" hidden="1" x14ac:dyDescent="0.15"/>
    <row r="4935" customFormat="1" hidden="1" x14ac:dyDescent="0.15"/>
    <row r="4936" customFormat="1" hidden="1" x14ac:dyDescent="0.15"/>
    <row r="4937" customFormat="1" hidden="1" x14ac:dyDescent="0.15"/>
    <row r="4938" customFormat="1" hidden="1" x14ac:dyDescent="0.15"/>
    <row r="4939" customFormat="1" hidden="1" x14ac:dyDescent="0.15"/>
    <row r="4940" customFormat="1" hidden="1" x14ac:dyDescent="0.15"/>
    <row r="4941" customFormat="1" hidden="1" x14ac:dyDescent="0.15"/>
    <row r="4942" customFormat="1" hidden="1" x14ac:dyDescent="0.15"/>
    <row r="4943" customFormat="1" hidden="1" x14ac:dyDescent="0.15"/>
    <row r="4944" customFormat="1" hidden="1" x14ac:dyDescent="0.15"/>
    <row r="4945" customFormat="1" hidden="1" x14ac:dyDescent="0.15"/>
    <row r="4946" customFormat="1" hidden="1" x14ac:dyDescent="0.15"/>
    <row r="4947" customFormat="1" hidden="1" x14ac:dyDescent="0.15"/>
    <row r="4948" customFormat="1" hidden="1" x14ac:dyDescent="0.15"/>
    <row r="4949" customFormat="1" hidden="1" x14ac:dyDescent="0.15"/>
    <row r="4950" customFormat="1" hidden="1" x14ac:dyDescent="0.15"/>
    <row r="4951" customFormat="1" hidden="1" x14ac:dyDescent="0.15"/>
    <row r="4952" customFormat="1" hidden="1" x14ac:dyDescent="0.15"/>
    <row r="4953" customFormat="1" hidden="1" x14ac:dyDescent="0.15"/>
    <row r="4954" customFormat="1" hidden="1" x14ac:dyDescent="0.15"/>
    <row r="4955" customFormat="1" hidden="1" x14ac:dyDescent="0.15"/>
    <row r="4956" customFormat="1" hidden="1" x14ac:dyDescent="0.15"/>
    <row r="4957" customFormat="1" hidden="1" x14ac:dyDescent="0.15"/>
    <row r="4958" customFormat="1" hidden="1" x14ac:dyDescent="0.15"/>
    <row r="4959" customFormat="1" hidden="1" x14ac:dyDescent="0.15"/>
    <row r="4960" customFormat="1" hidden="1" x14ac:dyDescent="0.15"/>
    <row r="4961" customFormat="1" hidden="1" x14ac:dyDescent="0.15"/>
    <row r="4962" customFormat="1" hidden="1" x14ac:dyDescent="0.15"/>
    <row r="4963" customFormat="1" hidden="1" x14ac:dyDescent="0.15"/>
    <row r="4964" customFormat="1" hidden="1" x14ac:dyDescent="0.15"/>
    <row r="4965" customFormat="1" hidden="1" x14ac:dyDescent="0.15"/>
    <row r="4966" customFormat="1" hidden="1" x14ac:dyDescent="0.15"/>
    <row r="4967" customFormat="1" hidden="1" x14ac:dyDescent="0.15"/>
    <row r="4968" customFormat="1" hidden="1" x14ac:dyDescent="0.15"/>
    <row r="4969" customFormat="1" hidden="1" x14ac:dyDescent="0.15"/>
    <row r="4970" customFormat="1" hidden="1" x14ac:dyDescent="0.15"/>
    <row r="4971" customFormat="1" hidden="1" x14ac:dyDescent="0.15"/>
    <row r="4972" customFormat="1" hidden="1" x14ac:dyDescent="0.15"/>
    <row r="4973" customFormat="1" hidden="1" x14ac:dyDescent="0.15"/>
    <row r="4974" customFormat="1" hidden="1" x14ac:dyDescent="0.15"/>
    <row r="4975" customFormat="1" hidden="1" x14ac:dyDescent="0.15"/>
    <row r="4976" customFormat="1" hidden="1" x14ac:dyDescent="0.15"/>
    <row r="4977" customFormat="1" hidden="1" x14ac:dyDescent="0.15"/>
    <row r="4978" customFormat="1" hidden="1" x14ac:dyDescent="0.15"/>
    <row r="4979" customFormat="1" hidden="1" x14ac:dyDescent="0.15"/>
    <row r="4980" customFormat="1" hidden="1" x14ac:dyDescent="0.15"/>
    <row r="4981" customFormat="1" hidden="1" x14ac:dyDescent="0.15"/>
    <row r="4982" customFormat="1" hidden="1" x14ac:dyDescent="0.15"/>
    <row r="4983" customFormat="1" hidden="1" x14ac:dyDescent="0.15"/>
    <row r="4984" customFormat="1" hidden="1" x14ac:dyDescent="0.15"/>
    <row r="4985" customFormat="1" hidden="1" x14ac:dyDescent="0.15"/>
    <row r="4986" customFormat="1" hidden="1" x14ac:dyDescent="0.15"/>
    <row r="4987" customFormat="1" hidden="1" x14ac:dyDescent="0.15"/>
    <row r="4988" customFormat="1" hidden="1" x14ac:dyDescent="0.15"/>
    <row r="4989" customFormat="1" hidden="1" x14ac:dyDescent="0.15"/>
    <row r="4990" customFormat="1" hidden="1" x14ac:dyDescent="0.15"/>
    <row r="4991" customFormat="1" hidden="1" x14ac:dyDescent="0.15"/>
    <row r="4992" customFormat="1" hidden="1" x14ac:dyDescent="0.15"/>
    <row r="4993" customFormat="1" hidden="1" x14ac:dyDescent="0.15"/>
    <row r="4994" customFormat="1" hidden="1" x14ac:dyDescent="0.15"/>
    <row r="4995" customFormat="1" hidden="1" x14ac:dyDescent="0.15"/>
    <row r="4996" customFormat="1" hidden="1" x14ac:dyDescent="0.15"/>
    <row r="4997" customFormat="1" hidden="1" x14ac:dyDescent="0.15"/>
    <row r="4998" customFormat="1" hidden="1" x14ac:dyDescent="0.15"/>
    <row r="4999" customFormat="1" hidden="1" x14ac:dyDescent="0.15"/>
    <row r="5000" customFormat="1" hidden="1" x14ac:dyDescent="0.15"/>
    <row r="5001" customFormat="1" hidden="1" x14ac:dyDescent="0.15"/>
    <row r="5002" customFormat="1" hidden="1" x14ac:dyDescent="0.15"/>
    <row r="5003" customFormat="1" hidden="1" x14ac:dyDescent="0.15"/>
    <row r="5004" customFormat="1" hidden="1" x14ac:dyDescent="0.15"/>
    <row r="5005" customFormat="1" hidden="1" x14ac:dyDescent="0.15"/>
    <row r="5006" customFormat="1" hidden="1" x14ac:dyDescent="0.15"/>
    <row r="5007" customFormat="1" hidden="1" x14ac:dyDescent="0.15"/>
    <row r="5008" customFormat="1" hidden="1" x14ac:dyDescent="0.15"/>
    <row r="5009" customFormat="1" hidden="1" x14ac:dyDescent="0.15"/>
    <row r="5010" customFormat="1" hidden="1" x14ac:dyDescent="0.15"/>
    <row r="5011" customFormat="1" hidden="1" x14ac:dyDescent="0.15"/>
    <row r="5012" customFormat="1" hidden="1" x14ac:dyDescent="0.15"/>
    <row r="5013" customFormat="1" hidden="1" x14ac:dyDescent="0.15"/>
    <row r="5014" customFormat="1" hidden="1" x14ac:dyDescent="0.15"/>
    <row r="5015" customFormat="1" hidden="1" x14ac:dyDescent="0.15"/>
    <row r="5016" customFormat="1" hidden="1" x14ac:dyDescent="0.15"/>
    <row r="5017" customFormat="1" hidden="1" x14ac:dyDescent="0.15"/>
    <row r="5018" customFormat="1" hidden="1" x14ac:dyDescent="0.15"/>
    <row r="5019" customFormat="1" hidden="1" x14ac:dyDescent="0.15"/>
    <row r="5020" customFormat="1" hidden="1" x14ac:dyDescent="0.15"/>
    <row r="5021" customFormat="1" hidden="1" x14ac:dyDescent="0.15"/>
    <row r="5022" customFormat="1" hidden="1" x14ac:dyDescent="0.15"/>
    <row r="5023" customFormat="1" hidden="1" x14ac:dyDescent="0.15"/>
    <row r="5024" customFormat="1" hidden="1" x14ac:dyDescent="0.15"/>
    <row r="5025" customFormat="1" hidden="1" x14ac:dyDescent="0.15"/>
    <row r="5026" customFormat="1" hidden="1" x14ac:dyDescent="0.15"/>
    <row r="5027" customFormat="1" hidden="1" x14ac:dyDescent="0.15"/>
    <row r="5028" customFormat="1" hidden="1" x14ac:dyDescent="0.15"/>
    <row r="5029" customFormat="1" hidden="1" x14ac:dyDescent="0.15"/>
    <row r="5030" customFormat="1" hidden="1" x14ac:dyDescent="0.15"/>
    <row r="5031" customFormat="1" hidden="1" x14ac:dyDescent="0.15"/>
    <row r="5032" customFormat="1" hidden="1" x14ac:dyDescent="0.15"/>
    <row r="5033" customFormat="1" hidden="1" x14ac:dyDescent="0.15"/>
    <row r="5034" customFormat="1" hidden="1" x14ac:dyDescent="0.15"/>
    <row r="5035" customFormat="1" hidden="1" x14ac:dyDescent="0.15"/>
    <row r="5036" customFormat="1" hidden="1" x14ac:dyDescent="0.15"/>
    <row r="5037" customFormat="1" hidden="1" x14ac:dyDescent="0.15"/>
    <row r="5038" customFormat="1" hidden="1" x14ac:dyDescent="0.15"/>
    <row r="5039" customFormat="1" hidden="1" x14ac:dyDescent="0.15"/>
    <row r="5040" customFormat="1" hidden="1" x14ac:dyDescent="0.15"/>
    <row r="5041" customFormat="1" hidden="1" x14ac:dyDescent="0.15"/>
    <row r="5042" customFormat="1" hidden="1" x14ac:dyDescent="0.15"/>
    <row r="5043" customFormat="1" hidden="1" x14ac:dyDescent="0.15"/>
    <row r="5044" customFormat="1" hidden="1" x14ac:dyDescent="0.15"/>
    <row r="5045" customFormat="1" hidden="1" x14ac:dyDescent="0.15"/>
    <row r="5046" customFormat="1" hidden="1" x14ac:dyDescent="0.15"/>
    <row r="5047" customFormat="1" hidden="1" x14ac:dyDescent="0.15"/>
    <row r="5048" customFormat="1" hidden="1" x14ac:dyDescent="0.15"/>
    <row r="5049" customFormat="1" hidden="1" x14ac:dyDescent="0.15"/>
    <row r="5050" customFormat="1" hidden="1" x14ac:dyDescent="0.15"/>
    <row r="5051" customFormat="1" hidden="1" x14ac:dyDescent="0.15"/>
    <row r="5052" customFormat="1" hidden="1" x14ac:dyDescent="0.15"/>
    <row r="5053" customFormat="1" hidden="1" x14ac:dyDescent="0.15"/>
    <row r="5054" customFormat="1" hidden="1" x14ac:dyDescent="0.15"/>
    <row r="5055" customFormat="1" hidden="1" x14ac:dyDescent="0.15"/>
    <row r="5056" customFormat="1" hidden="1" x14ac:dyDescent="0.15"/>
    <row r="5057" customFormat="1" hidden="1" x14ac:dyDescent="0.15"/>
    <row r="5058" customFormat="1" hidden="1" x14ac:dyDescent="0.15"/>
    <row r="5059" customFormat="1" hidden="1" x14ac:dyDescent="0.15"/>
    <row r="5060" customFormat="1" hidden="1" x14ac:dyDescent="0.15"/>
    <row r="5061" customFormat="1" hidden="1" x14ac:dyDescent="0.15"/>
    <row r="5062" customFormat="1" hidden="1" x14ac:dyDescent="0.15"/>
    <row r="5063" customFormat="1" hidden="1" x14ac:dyDescent="0.15"/>
    <row r="5064" customFormat="1" hidden="1" x14ac:dyDescent="0.15"/>
    <row r="5065" customFormat="1" hidden="1" x14ac:dyDescent="0.15"/>
    <row r="5066" customFormat="1" hidden="1" x14ac:dyDescent="0.15"/>
    <row r="5067" customFormat="1" hidden="1" x14ac:dyDescent="0.15"/>
    <row r="5068" customFormat="1" hidden="1" x14ac:dyDescent="0.15"/>
    <row r="5069" customFormat="1" hidden="1" x14ac:dyDescent="0.15"/>
    <row r="5070" customFormat="1" hidden="1" x14ac:dyDescent="0.15"/>
    <row r="5071" customFormat="1" hidden="1" x14ac:dyDescent="0.15"/>
    <row r="5072" customFormat="1" hidden="1" x14ac:dyDescent="0.15"/>
    <row r="5073" customFormat="1" hidden="1" x14ac:dyDescent="0.15"/>
    <row r="5074" customFormat="1" hidden="1" x14ac:dyDescent="0.15"/>
    <row r="5075" customFormat="1" hidden="1" x14ac:dyDescent="0.15"/>
    <row r="5076" customFormat="1" hidden="1" x14ac:dyDescent="0.15"/>
    <row r="5077" customFormat="1" hidden="1" x14ac:dyDescent="0.15"/>
    <row r="5078" customFormat="1" hidden="1" x14ac:dyDescent="0.15"/>
    <row r="5079" customFormat="1" hidden="1" x14ac:dyDescent="0.15"/>
    <row r="5080" customFormat="1" hidden="1" x14ac:dyDescent="0.15"/>
    <row r="5081" customFormat="1" hidden="1" x14ac:dyDescent="0.15"/>
    <row r="5082" customFormat="1" hidden="1" x14ac:dyDescent="0.15"/>
    <row r="5083" customFormat="1" hidden="1" x14ac:dyDescent="0.15"/>
    <row r="5084" customFormat="1" hidden="1" x14ac:dyDescent="0.15"/>
    <row r="5085" customFormat="1" hidden="1" x14ac:dyDescent="0.15"/>
    <row r="5086" customFormat="1" hidden="1" x14ac:dyDescent="0.15"/>
    <row r="5087" customFormat="1" hidden="1" x14ac:dyDescent="0.15"/>
    <row r="5088" customFormat="1" hidden="1" x14ac:dyDescent="0.15"/>
    <row r="5089" customFormat="1" hidden="1" x14ac:dyDescent="0.15"/>
    <row r="5090" customFormat="1" hidden="1" x14ac:dyDescent="0.15"/>
    <row r="5091" customFormat="1" hidden="1" x14ac:dyDescent="0.15"/>
    <row r="5092" customFormat="1" hidden="1" x14ac:dyDescent="0.15"/>
    <row r="5093" customFormat="1" hidden="1" x14ac:dyDescent="0.15"/>
    <row r="5094" customFormat="1" hidden="1" x14ac:dyDescent="0.15"/>
    <row r="5095" customFormat="1" hidden="1" x14ac:dyDescent="0.15"/>
    <row r="5096" customFormat="1" hidden="1" x14ac:dyDescent="0.15"/>
    <row r="5097" customFormat="1" hidden="1" x14ac:dyDescent="0.15"/>
    <row r="5098" customFormat="1" hidden="1" x14ac:dyDescent="0.15"/>
    <row r="5099" customFormat="1" hidden="1" x14ac:dyDescent="0.15"/>
    <row r="5100" customFormat="1" hidden="1" x14ac:dyDescent="0.15"/>
    <row r="5101" customFormat="1" hidden="1" x14ac:dyDescent="0.15"/>
    <row r="5102" customFormat="1" hidden="1" x14ac:dyDescent="0.15"/>
    <row r="5103" customFormat="1" hidden="1" x14ac:dyDescent="0.15"/>
    <row r="5104" customFormat="1" hidden="1" x14ac:dyDescent="0.15"/>
    <row r="5105" customFormat="1" hidden="1" x14ac:dyDescent="0.15"/>
    <row r="5106" customFormat="1" hidden="1" x14ac:dyDescent="0.15"/>
    <row r="5107" customFormat="1" hidden="1" x14ac:dyDescent="0.15"/>
    <row r="5108" customFormat="1" hidden="1" x14ac:dyDescent="0.15"/>
    <row r="5109" customFormat="1" hidden="1" x14ac:dyDescent="0.15"/>
    <row r="5110" customFormat="1" hidden="1" x14ac:dyDescent="0.15"/>
    <row r="5111" customFormat="1" hidden="1" x14ac:dyDescent="0.15"/>
    <row r="5112" customFormat="1" hidden="1" x14ac:dyDescent="0.15"/>
    <row r="5113" customFormat="1" hidden="1" x14ac:dyDescent="0.15"/>
    <row r="5114" customFormat="1" hidden="1" x14ac:dyDescent="0.15"/>
    <row r="5115" customFormat="1" hidden="1" x14ac:dyDescent="0.15"/>
    <row r="5116" customFormat="1" hidden="1" x14ac:dyDescent="0.15"/>
    <row r="5117" customFormat="1" hidden="1" x14ac:dyDescent="0.15"/>
    <row r="5118" customFormat="1" hidden="1" x14ac:dyDescent="0.15"/>
    <row r="5119" customFormat="1" hidden="1" x14ac:dyDescent="0.15"/>
    <row r="5120" customFormat="1" hidden="1" x14ac:dyDescent="0.15"/>
    <row r="5121" customFormat="1" hidden="1" x14ac:dyDescent="0.15"/>
    <row r="5122" customFormat="1" hidden="1" x14ac:dyDescent="0.15"/>
    <row r="5123" customFormat="1" hidden="1" x14ac:dyDescent="0.15"/>
    <row r="5124" customFormat="1" hidden="1" x14ac:dyDescent="0.15"/>
    <row r="5125" customFormat="1" hidden="1" x14ac:dyDescent="0.15"/>
    <row r="5126" customFormat="1" hidden="1" x14ac:dyDescent="0.15"/>
    <row r="5127" customFormat="1" hidden="1" x14ac:dyDescent="0.15"/>
    <row r="5128" customFormat="1" hidden="1" x14ac:dyDescent="0.15"/>
    <row r="5129" customFormat="1" hidden="1" x14ac:dyDescent="0.15"/>
    <row r="5130" customFormat="1" hidden="1" x14ac:dyDescent="0.15"/>
    <row r="5131" customFormat="1" hidden="1" x14ac:dyDescent="0.15"/>
    <row r="5132" customFormat="1" hidden="1" x14ac:dyDescent="0.15"/>
    <row r="5133" customFormat="1" hidden="1" x14ac:dyDescent="0.15"/>
    <row r="5134" customFormat="1" hidden="1" x14ac:dyDescent="0.15"/>
    <row r="5135" customFormat="1" hidden="1" x14ac:dyDescent="0.15"/>
    <row r="5136" customFormat="1" hidden="1" x14ac:dyDescent="0.15"/>
    <row r="5137" customFormat="1" hidden="1" x14ac:dyDescent="0.15"/>
    <row r="5138" customFormat="1" hidden="1" x14ac:dyDescent="0.15"/>
    <row r="5139" customFormat="1" hidden="1" x14ac:dyDescent="0.15"/>
    <row r="5140" customFormat="1" hidden="1" x14ac:dyDescent="0.15"/>
    <row r="5141" customFormat="1" hidden="1" x14ac:dyDescent="0.15"/>
    <row r="5142" customFormat="1" hidden="1" x14ac:dyDescent="0.15"/>
    <row r="5143" customFormat="1" hidden="1" x14ac:dyDescent="0.15"/>
    <row r="5144" customFormat="1" hidden="1" x14ac:dyDescent="0.15"/>
    <row r="5145" customFormat="1" hidden="1" x14ac:dyDescent="0.15"/>
    <row r="5146" customFormat="1" hidden="1" x14ac:dyDescent="0.15"/>
    <row r="5147" customFormat="1" hidden="1" x14ac:dyDescent="0.15"/>
    <row r="5148" customFormat="1" hidden="1" x14ac:dyDescent="0.15"/>
    <row r="5149" customFormat="1" hidden="1" x14ac:dyDescent="0.15"/>
    <row r="5150" customFormat="1" hidden="1" x14ac:dyDescent="0.15"/>
    <row r="5151" customFormat="1" hidden="1" x14ac:dyDescent="0.15"/>
    <row r="5152" customFormat="1" hidden="1" x14ac:dyDescent="0.15"/>
    <row r="5153" customFormat="1" hidden="1" x14ac:dyDescent="0.15"/>
    <row r="5154" customFormat="1" hidden="1" x14ac:dyDescent="0.15"/>
    <row r="5155" customFormat="1" hidden="1" x14ac:dyDescent="0.15"/>
    <row r="5156" customFormat="1" hidden="1" x14ac:dyDescent="0.15"/>
    <row r="5157" customFormat="1" hidden="1" x14ac:dyDescent="0.15"/>
    <row r="5158" customFormat="1" hidden="1" x14ac:dyDescent="0.15"/>
    <row r="5159" customFormat="1" hidden="1" x14ac:dyDescent="0.15"/>
    <row r="5160" customFormat="1" hidden="1" x14ac:dyDescent="0.15"/>
    <row r="5161" customFormat="1" hidden="1" x14ac:dyDescent="0.15"/>
    <row r="5162" customFormat="1" hidden="1" x14ac:dyDescent="0.15"/>
    <row r="5163" customFormat="1" hidden="1" x14ac:dyDescent="0.15"/>
    <row r="5164" customFormat="1" hidden="1" x14ac:dyDescent="0.15"/>
    <row r="5165" customFormat="1" hidden="1" x14ac:dyDescent="0.15"/>
    <row r="5166" customFormat="1" hidden="1" x14ac:dyDescent="0.15"/>
    <row r="5167" customFormat="1" hidden="1" x14ac:dyDescent="0.15"/>
    <row r="5168" customFormat="1" hidden="1" x14ac:dyDescent="0.15"/>
    <row r="5169" customFormat="1" hidden="1" x14ac:dyDescent="0.15"/>
    <row r="5170" customFormat="1" hidden="1" x14ac:dyDescent="0.15"/>
    <row r="5171" customFormat="1" hidden="1" x14ac:dyDescent="0.15"/>
    <row r="5172" customFormat="1" hidden="1" x14ac:dyDescent="0.15"/>
    <row r="5173" customFormat="1" hidden="1" x14ac:dyDescent="0.15"/>
    <row r="5174" customFormat="1" hidden="1" x14ac:dyDescent="0.15"/>
    <row r="5175" customFormat="1" hidden="1" x14ac:dyDescent="0.15"/>
    <row r="5176" customFormat="1" hidden="1" x14ac:dyDescent="0.15"/>
    <row r="5177" customFormat="1" hidden="1" x14ac:dyDescent="0.15"/>
    <row r="5178" customFormat="1" hidden="1" x14ac:dyDescent="0.15"/>
    <row r="5179" customFormat="1" hidden="1" x14ac:dyDescent="0.15"/>
    <row r="5180" customFormat="1" hidden="1" x14ac:dyDescent="0.15"/>
    <row r="5181" customFormat="1" hidden="1" x14ac:dyDescent="0.15"/>
    <row r="5182" customFormat="1" hidden="1" x14ac:dyDescent="0.15"/>
    <row r="5183" customFormat="1" hidden="1" x14ac:dyDescent="0.15"/>
    <row r="5184" customFormat="1" hidden="1" x14ac:dyDescent="0.15"/>
    <row r="5185" customFormat="1" hidden="1" x14ac:dyDescent="0.15"/>
    <row r="5186" customFormat="1" hidden="1" x14ac:dyDescent="0.15"/>
    <row r="5187" customFormat="1" hidden="1" x14ac:dyDescent="0.15"/>
    <row r="5188" customFormat="1" hidden="1" x14ac:dyDescent="0.15"/>
    <row r="5189" customFormat="1" hidden="1" x14ac:dyDescent="0.15"/>
    <row r="5190" customFormat="1" hidden="1" x14ac:dyDescent="0.15"/>
    <row r="5191" customFormat="1" hidden="1" x14ac:dyDescent="0.15"/>
    <row r="5192" customFormat="1" hidden="1" x14ac:dyDescent="0.15"/>
    <row r="5193" customFormat="1" hidden="1" x14ac:dyDescent="0.15"/>
    <row r="5194" customFormat="1" hidden="1" x14ac:dyDescent="0.15"/>
    <row r="5195" customFormat="1" hidden="1" x14ac:dyDescent="0.15"/>
    <row r="5196" customFormat="1" hidden="1" x14ac:dyDescent="0.15"/>
    <row r="5197" customFormat="1" hidden="1" x14ac:dyDescent="0.15"/>
    <row r="5198" customFormat="1" hidden="1" x14ac:dyDescent="0.15"/>
    <row r="5199" customFormat="1" hidden="1" x14ac:dyDescent="0.15"/>
    <row r="5200" customFormat="1" hidden="1" x14ac:dyDescent="0.15"/>
    <row r="5201" customFormat="1" hidden="1" x14ac:dyDescent="0.15"/>
    <row r="5202" customFormat="1" hidden="1" x14ac:dyDescent="0.15"/>
    <row r="5203" customFormat="1" hidden="1" x14ac:dyDescent="0.15"/>
    <row r="5204" customFormat="1" hidden="1" x14ac:dyDescent="0.15"/>
    <row r="5205" customFormat="1" hidden="1" x14ac:dyDescent="0.15"/>
    <row r="5206" customFormat="1" hidden="1" x14ac:dyDescent="0.15"/>
    <row r="5207" customFormat="1" hidden="1" x14ac:dyDescent="0.15"/>
    <row r="5208" customFormat="1" hidden="1" x14ac:dyDescent="0.15"/>
    <row r="5209" customFormat="1" hidden="1" x14ac:dyDescent="0.15"/>
    <row r="5210" customFormat="1" hidden="1" x14ac:dyDescent="0.15"/>
    <row r="5211" customFormat="1" hidden="1" x14ac:dyDescent="0.15"/>
    <row r="5212" customFormat="1" hidden="1" x14ac:dyDescent="0.15"/>
    <row r="5213" customFormat="1" hidden="1" x14ac:dyDescent="0.15"/>
    <row r="5214" customFormat="1" hidden="1" x14ac:dyDescent="0.15"/>
    <row r="5215" customFormat="1" hidden="1" x14ac:dyDescent="0.15"/>
    <row r="5216" customFormat="1" hidden="1" x14ac:dyDescent="0.15"/>
    <row r="5217" customFormat="1" hidden="1" x14ac:dyDescent="0.15"/>
    <row r="5218" customFormat="1" hidden="1" x14ac:dyDescent="0.15"/>
    <row r="5219" customFormat="1" hidden="1" x14ac:dyDescent="0.15"/>
    <row r="5220" customFormat="1" hidden="1" x14ac:dyDescent="0.15"/>
    <row r="5221" customFormat="1" hidden="1" x14ac:dyDescent="0.15"/>
    <row r="5222" customFormat="1" hidden="1" x14ac:dyDescent="0.15"/>
    <row r="5223" customFormat="1" hidden="1" x14ac:dyDescent="0.15"/>
    <row r="5224" customFormat="1" hidden="1" x14ac:dyDescent="0.15"/>
    <row r="5225" customFormat="1" hidden="1" x14ac:dyDescent="0.15"/>
    <row r="5226" customFormat="1" hidden="1" x14ac:dyDescent="0.15"/>
    <row r="5227" customFormat="1" hidden="1" x14ac:dyDescent="0.15"/>
    <row r="5228" customFormat="1" hidden="1" x14ac:dyDescent="0.15"/>
    <row r="5229" customFormat="1" hidden="1" x14ac:dyDescent="0.15"/>
    <row r="5230" customFormat="1" hidden="1" x14ac:dyDescent="0.15"/>
    <row r="5231" customFormat="1" hidden="1" x14ac:dyDescent="0.15"/>
    <row r="5232" customFormat="1" hidden="1" x14ac:dyDescent="0.15"/>
    <row r="5233" customFormat="1" hidden="1" x14ac:dyDescent="0.15"/>
    <row r="5234" customFormat="1" hidden="1" x14ac:dyDescent="0.15"/>
    <row r="5235" customFormat="1" hidden="1" x14ac:dyDescent="0.15"/>
    <row r="5236" customFormat="1" hidden="1" x14ac:dyDescent="0.15"/>
    <row r="5237" customFormat="1" hidden="1" x14ac:dyDescent="0.15"/>
    <row r="5238" customFormat="1" hidden="1" x14ac:dyDescent="0.15"/>
    <row r="5239" customFormat="1" hidden="1" x14ac:dyDescent="0.15"/>
    <row r="5240" customFormat="1" hidden="1" x14ac:dyDescent="0.15"/>
    <row r="5241" customFormat="1" hidden="1" x14ac:dyDescent="0.15"/>
    <row r="5242" customFormat="1" hidden="1" x14ac:dyDescent="0.15"/>
    <row r="5243" customFormat="1" hidden="1" x14ac:dyDescent="0.15"/>
    <row r="5244" customFormat="1" hidden="1" x14ac:dyDescent="0.15"/>
    <row r="5245" customFormat="1" hidden="1" x14ac:dyDescent="0.15"/>
    <row r="5246" customFormat="1" hidden="1" x14ac:dyDescent="0.15"/>
    <row r="5247" customFormat="1" hidden="1" x14ac:dyDescent="0.15"/>
    <row r="5248" customFormat="1" hidden="1" x14ac:dyDescent="0.15"/>
    <row r="5249" customFormat="1" hidden="1" x14ac:dyDescent="0.15"/>
    <row r="5250" customFormat="1" hidden="1" x14ac:dyDescent="0.15"/>
    <row r="5251" customFormat="1" hidden="1" x14ac:dyDescent="0.15"/>
    <row r="5252" customFormat="1" hidden="1" x14ac:dyDescent="0.15"/>
    <row r="5253" customFormat="1" hidden="1" x14ac:dyDescent="0.15"/>
    <row r="5254" customFormat="1" hidden="1" x14ac:dyDescent="0.15"/>
    <row r="5255" customFormat="1" hidden="1" x14ac:dyDescent="0.15"/>
    <row r="5256" customFormat="1" hidden="1" x14ac:dyDescent="0.15"/>
    <row r="5257" customFormat="1" hidden="1" x14ac:dyDescent="0.15"/>
    <row r="5258" customFormat="1" hidden="1" x14ac:dyDescent="0.15"/>
    <row r="5259" customFormat="1" hidden="1" x14ac:dyDescent="0.15"/>
    <row r="5260" customFormat="1" hidden="1" x14ac:dyDescent="0.15"/>
    <row r="5261" customFormat="1" hidden="1" x14ac:dyDescent="0.15"/>
    <row r="5262" customFormat="1" hidden="1" x14ac:dyDescent="0.15"/>
    <row r="5263" customFormat="1" hidden="1" x14ac:dyDescent="0.15"/>
    <row r="5264" customFormat="1" hidden="1" x14ac:dyDescent="0.15"/>
    <row r="5265" customFormat="1" hidden="1" x14ac:dyDescent="0.15"/>
    <row r="5266" customFormat="1" hidden="1" x14ac:dyDescent="0.15"/>
    <row r="5267" customFormat="1" hidden="1" x14ac:dyDescent="0.15"/>
    <row r="5268" customFormat="1" hidden="1" x14ac:dyDescent="0.15"/>
    <row r="5269" customFormat="1" hidden="1" x14ac:dyDescent="0.15"/>
    <row r="5270" customFormat="1" hidden="1" x14ac:dyDescent="0.15"/>
    <row r="5271" customFormat="1" hidden="1" x14ac:dyDescent="0.15"/>
    <row r="5272" customFormat="1" hidden="1" x14ac:dyDescent="0.15"/>
    <row r="5273" customFormat="1" hidden="1" x14ac:dyDescent="0.15"/>
    <row r="5274" customFormat="1" hidden="1" x14ac:dyDescent="0.15"/>
    <row r="5275" customFormat="1" hidden="1" x14ac:dyDescent="0.15"/>
    <row r="5276" customFormat="1" hidden="1" x14ac:dyDescent="0.15"/>
    <row r="5277" customFormat="1" hidden="1" x14ac:dyDescent="0.15"/>
    <row r="5278" customFormat="1" hidden="1" x14ac:dyDescent="0.15"/>
    <row r="5279" customFormat="1" hidden="1" x14ac:dyDescent="0.15"/>
    <row r="5280" customFormat="1" hidden="1" x14ac:dyDescent="0.15"/>
    <row r="5281" customFormat="1" hidden="1" x14ac:dyDescent="0.15"/>
    <row r="5282" customFormat="1" hidden="1" x14ac:dyDescent="0.15"/>
    <row r="5283" customFormat="1" hidden="1" x14ac:dyDescent="0.15"/>
    <row r="5284" customFormat="1" hidden="1" x14ac:dyDescent="0.15"/>
    <row r="5285" customFormat="1" hidden="1" x14ac:dyDescent="0.15"/>
    <row r="5286" customFormat="1" hidden="1" x14ac:dyDescent="0.15"/>
    <row r="5287" customFormat="1" hidden="1" x14ac:dyDescent="0.15"/>
    <row r="5288" customFormat="1" hidden="1" x14ac:dyDescent="0.15"/>
    <row r="5289" customFormat="1" hidden="1" x14ac:dyDescent="0.15"/>
    <row r="5290" customFormat="1" hidden="1" x14ac:dyDescent="0.15"/>
    <row r="5291" customFormat="1" hidden="1" x14ac:dyDescent="0.15"/>
    <row r="5292" customFormat="1" hidden="1" x14ac:dyDescent="0.15"/>
    <row r="5293" customFormat="1" hidden="1" x14ac:dyDescent="0.15"/>
    <row r="5294" customFormat="1" hidden="1" x14ac:dyDescent="0.15"/>
    <row r="5295" customFormat="1" hidden="1" x14ac:dyDescent="0.15"/>
    <row r="5296" customFormat="1" hidden="1" x14ac:dyDescent="0.15"/>
    <row r="5297" customFormat="1" hidden="1" x14ac:dyDescent="0.15"/>
    <row r="5298" customFormat="1" hidden="1" x14ac:dyDescent="0.15"/>
    <row r="5299" customFormat="1" hidden="1" x14ac:dyDescent="0.15"/>
    <row r="5300" customFormat="1" hidden="1" x14ac:dyDescent="0.15"/>
    <row r="5301" customFormat="1" hidden="1" x14ac:dyDescent="0.15"/>
    <row r="5302" customFormat="1" hidden="1" x14ac:dyDescent="0.15"/>
    <row r="5303" customFormat="1" hidden="1" x14ac:dyDescent="0.15"/>
    <row r="5304" customFormat="1" hidden="1" x14ac:dyDescent="0.15"/>
    <row r="5305" customFormat="1" hidden="1" x14ac:dyDescent="0.15"/>
    <row r="5306" customFormat="1" hidden="1" x14ac:dyDescent="0.15"/>
    <row r="5307" customFormat="1" hidden="1" x14ac:dyDescent="0.15"/>
    <row r="5308" customFormat="1" hidden="1" x14ac:dyDescent="0.15"/>
    <row r="5309" customFormat="1" hidden="1" x14ac:dyDescent="0.15"/>
    <row r="5310" customFormat="1" hidden="1" x14ac:dyDescent="0.15"/>
    <row r="5311" customFormat="1" hidden="1" x14ac:dyDescent="0.15"/>
    <row r="5312" customFormat="1" hidden="1" x14ac:dyDescent="0.15"/>
    <row r="5313" customFormat="1" hidden="1" x14ac:dyDescent="0.15"/>
    <row r="5314" customFormat="1" hidden="1" x14ac:dyDescent="0.15"/>
    <row r="5315" customFormat="1" hidden="1" x14ac:dyDescent="0.15"/>
    <row r="5316" customFormat="1" hidden="1" x14ac:dyDescent="0.15"/>
    <row r="5317" customFormat="1" hidden="1" x14ac:dyDescent="0.15"/>
    <row r="5318" customFormat="1" hidden="1" x14ac:dyDescent="0.15"/>
    <row r="5319" customFormat="1" hidden="1" x14ac:dyDescent="0.15"/>
    <row r="5320" customFormat="1" hidden="1" x14ac:dyDescent="0.15"/>
    <row r="5321" customFormat="1" hidden="1" x14ac:dyDescent="0.15"/>
    <row r="5322" customFormat="1" hidden="1" x14ac:dyDescent="0.15"/>
    <row r="5323" customFormat="1" hidden="1" x14ac:dyDescent="0.15"/>
    <row r="5324" customFormat="1" hidden="1" x14ac:dyDescent="0.15"/>
    <row r="5325" customFormat="1" hidden="1" x14ac:dyDescent="0.15"/>
    <row r="5326" customFormat="1" hidden="1" x14ac:dyDescent="0.15"/>
    <row r="5327" customFormat="1" hidden="1" x14ac:dyDescent="0.15"/>
    <row r="5328" customFormat="1" hidden="1" x14ac:dyDescent="0.15"/>
    <row r="5329" customFormat="1" hidden="1" x14ac:dyDescent="0.15"/>
    <row r="5330" customFormat="1" hidden="1" x14ac:dyDescent="0.15"/>
    <row r="5331" customFormat="1" hidden="1" x14ac:dyDescent="0.15"/>
    <row r="5332" customFormat="1" hidden="1" x14ac:dyDescent="0.15"/>
    <row r="5333" customFormat="1" hidden="1" x14ac:dyDescent="0.15"/>
    <row r="5334" customFormat="1" hidden="1" x14ac:dyDescent="0.15"/>
    <row r="5335" customFormat="1" hidden="1" x14ac:dyDescent="0.15"/>
    <row r="5336" customFormat="1" hidden="1" x14ac:dyDescent="0.15"/>
    <row r="5337" customFormat="1" hidden="1" x14ac:dyDescent="0.15"/>
    <row r="5338" customFormat="1" hidden="1" x14ac:dyDescent="0.15"/>
    <row r="5339" customFormat="1" hidden="1" x14ac:dyDescent="0.15"/>
    <row r="5340" customFormat="1" hidden="1" x14ac:dyDescent="0.15"/>
    <row r="5341" customFormat="1" hidden="1" x14ac:dyDescent="0.15"/>
    <row r="5342" customFormat="1" hidden="1" x14ac:dyDescent="0.15"/>
    <row r="5343" customFormat="1" hidden="1" x14ac:dyDescent="0.15"/>
    <row r="5344" customFormat="1" hidden="1" x14ac:dyDescent="0.15"/>
    <row r="5345" customFormat="1" hidden="1" x14ac:dyDescent="0.15"/>
    <row r="5346" customFormat="1" hidden="1" x14ac:dyDescent="0.15"/>
    <row r="5347" customFormat="1" hidden="1" x14ac:dyDescent="0.15"/>
    <row r="5348" customFormat="1" hidden="1" x14ac:dyDescent="0.15"/>
    <row r="5349" customFormat="1" hidden="1" x14ac:dyDescent="0.15"/>
    <row r="5350" customFormat="1" hidden="1" x14ac:dyDescent="0.15"/>
    <row r="5351" customFormat="1" hidden="1" x14ac:dyDescent="0.15"/>
    <row r="5352" customFormat="1" hidden="1" x14ac:dyDescent="0.15"/>
    <row r="5353" customFormat="1" hidden="1" x14ac:dyDescent="0.15"/>
    <row r="5354" customFormat="1" hidden="1" x14ac:dyDescent="0.15"/>
    <row r="5355" customFormat="1" hidden="1" x14ac:dyDescent="0.15"/>
    <row r="5356" customFormat="1" hidden="1" x14ac:dyDescent="0.15"/>
    <row r="5357" customFormat="1" hidden="1" x14ac:dyDescent="0.15"/>
    <row r="5358" customFormat="1" hidden="1" x14ac:dyDescent="0.15"/>
    <row r="5359" customFormat="1" hidden="1" x14ac:dyDescent="0.15"/>
    <row r="5360" customFormat="1" hidden="1" x14ac:dyDescent="0.15"/>
    <row r="5361" customFormat="1" hidden="1" x14ac:dyDescent="0.15"/>
    <row r="5362" customFormat="1" hidden="1" x14ac:dyDescent="0.15"/>
    <row r="5363" customFormat="1" hidden="1" x14ac:dyDescent="0.15"/>
    <row r="5364" customFormat="1" hidden="1" x14ac:dyDescent="0.15"/>
    <row r="5365" customFormat="1" hidden="1" x14ac:dyDescent="0.15"/>
    <row r="5366" customFormat="1" hidden="1" x14ac:dyDescent="0.15"/>
    <row r="5367" customFormat="1" hidden="1" x14ac:dyDescent="0.15"/>
    <row r="5368" customFormat="1" hidden="1" x14ac:dyDescent="0.15"/>
    <row r="5369" customFormat="1" hidden="1" x14ac:dyDescent="0.15"/>
    <row r="5370" customFormat="1" hidden="1" x14ac:dyDescent="0.15"/>
    <row r="5371" customFormat="1" hidden="1" x14ac:dyDescent="0.15"/>
    <row r="5372" customFormat="1" hidden="1" x14ac:dyDescent="0.15"/>
    <row r="5373" customFormat="1" hidden="1" x14ac:dyDescent="0.15"/>
    <row r="5374" customFormat="1" hidden="1" x14ac:dyDescent="0.15"/>
    <row r="5375" customFormat="1" hidden="1" x14ac:dyDescent="0.15"/>
    <row r="5376" customFormat="1" hidden="1" x14ac:dyDescent="0.15"/>
    <row r="5377" customFormat="1" hidden="1" x14ac:dyDescent="0.15"/>
    <row r="5378" customFormat="1" hidden="1" x14ac:dyDescent="0.15"/>
    <row r="5379" customFormat="1" hidden="1" x14ac:dyDescent="0.15"/>
    <row r="5380" customFormat="1" hidden="1" x14ac:dyDescent="0.15"/>
    <row r="5381" customFormat="1" hidden="1" x14ac:dyDescent="0.15"/>
    <row r="5382" customFormat="1" hidden="1" x14ac:dyDescent="0.15"/>
    <row r="5383" customFormat="1" hidden="1" x14ac:dyDescent="0.15"/>
    <row r="5384" customFormat="1" hidden="1" x14ac:dyDescent="0.15"/>
    <row r="5385" customFormat="1" hidden="1" x14ac:dyDescent="0.15"/>
    <row r="5386" customFormat="1" hidden="1" x14ac:dyDescent="0.15"/>
    <row r="5387" customFormat="1" hidden="1" x14ac:dyDescent="0.15"/>
    <row r="5388" customFormat="1" hidden="1" x14ac:dyDescent="0.15"/>
    <row r="5389" customFormat="1" hidden="1" x14ac:dyDescent="0.15"/>
    <row r="5390" customFormat="1" hidden="1" x14ac:dyDescent="0.15"/>
    <row r="5391" customFormat="1" hidden="1" x14ac:dyDescent="0.15"/>
    <row r="5392" customFormat="1" hidden="1" x14ac:dyDescent="0.15"/>
    <row r="5393" customFormat="1" hidden="1" x14ac:dyDescent="0.15"/>
    <row r="5394" customFormat="1" hidden="1" x14ac:dyDescent="0.15"/>
    <row r="5395" customFormat="1" hidden="1" x14ac:dyDescent="0.15"/>
    <row r="5396" customFormat="1" hidden="1" x14ac:dyDescent="0.15"/>
    <row r="5397" customFormat="1" hidden="1" x14ac:dyDescent="0.15"/>
    <row r="5398" customFormat="1" hidden="1" x14ac:dyDescent="0.15"/>
    <row r="5399" customFormat="1" hidden="1" x14ac:dyDescent="0.15"/>
    <row r="5400" customFormat="1" hidden="1" x14ac:dyDescent="0.15"/>
    <row r="5401" customFormat="1" hidden="1" x14ac:dyDescent="0.15"/>
    <row r="5402" customFormat="1" hidden="1" x14ac:dyDescent="0.15"/>
    <row r="5403" customFormat="1" hidden="1" x14ac:dyDescent="0.15"/>
    <row r="5404" customFormat="1" hidden="1" x14ac:dyDescent="0.15"/>
    <row r="5405" customFormat="1" hidden="1" x14ac:dyDescent="0.15"/>
    <row r="5406" customFormat="1" hidden="1" x14ac:dyDescent="0.15"/>
    <row r="5407" customFormat="1" hidden="1" x14ac:dyDescent="0.15"/>
    <row r="5408" customFormat="1" hidden="1" x14ac:dyDescent="0.15"/>
    <row r="5409" customFormat="1" hidden="1" x14ac:dyDescent="0.15"/>
    <row r="5410" customFormat="1" hidden="1" x14ac:dyDescent="0.15"/>
    <row r="5411" customFormat="1" hidden="1" x14ac:dyDescent="0.15"/>
    <row r="5412" customFormat="1" hidden="1" x14ac:dyDescent="0.15"/>
    <row r="5413" customFormat="1" hidden="1" x14ac:dyDescent="0.15"/>
    <row r="5414" customFormat="1" hidden="1" x14ac:dyDescent="0.15"/>
    <row r="5415" customFormat="1" hidden="1" x14ac:dyDescent="0.15"/>
    <row r="5416" customFormat="1" hidden="1" x14ac:dyDescent="0.15"/>
    <row r="5417" customFormat="1" hidden="1" x14ac:dyDescent="0.15"/>
    <row r="5418" customFormat="1" hidden="1" x14ac:dyDescent="0.15"/>
    <row r="5419" customFormat="1" hidden="1" x14ac:dyDescent="0.15"/>
    <row r="5420" customFormat="1" hidden="1" x14ac:dyDescent="0.15"/>
    <row r="5421" customFormat="1" hidden="1" x14ac:dyDescent="0.15"/>
    <row r="5422" customFormat="1" hidden="1" x14ac:dyDescent="0.15"/>
    <row r="5423" customFormat="1" hidden="1" x14ac:dyDescent="0.15"/>
    <row r="5424" customFormat="1" hidden="1" x14ac:dyDescent="0.15"/>
    <row r="5425" customFormat="1" hidden="1" x14ac:dyDescent="0.15"/>
    <row r="5426" customFormat="1" hidden="1" x14ac:dyDescent="0.15"/>
    <row r="5427" customFormat="1" hidden="1" x14ac:dyDescent="0.15"/>
    <row r="5428" customFormat="1" hidden="1" x14ac:dyDescent="0.15"/>
    <row r="5429" customFormat="1" hidden="1" x14ac:dyDescent="0.15"/>
    <row r="5430" customFormat="1" hidden="1" x14ac:dyDescent="0.15"/>
    <row r="5431" customFormat="1" hidden="1" x14ac:dyDescent="0.15"/>
    <row r="5432" customFormat="1" hidden="1" x14ac:dyDescent="0.15"/>
    <row r="5433" customFormat="1" hidden="1" x14ac:dyDescent="0.15"/>
    <row r="5434" customFormat="1" hidden="1" x14ac:dyDescent="0.15"/>
    <row r="5435" customFormat="1" hidden="1" x14ac:dyDescent="0.15"/>
    <row r="5436" customFormat="1" hidden="1" x14ac:dyDescent="0.15"/>
    <row r="5437" customFormat="1" hidden="1" x14ac:dyDescent="0.15"/>
    <row r="5438" customFormat="1" hidden="1" x14ac:dyDescent="0.15"/>
    <row r="5439" customFormat="1" hidden="1" x14ac:dyDescent="0.15"/>
    <row r="5440" customFormat="1" hidden="1" x14ac:dyDescent="0.15"/>
    <row r="5441" customFormat="1" hidden="1" x14ac:dyDescent="0.15"/>
    <row r="5442" customFormat="1" hidden="1" x14ac:dyDescent="0.15"/>
    <row r="5443" customFormat="1" hidden="1" x14ac:dyDescent="0.15"/>
    <row r="5444" customFormat="1" hidden="1" x14ac:dyDescent="0.15"/>
    <row r="5445" customFormat="1" hidden="1" x14ac:dyDescent="0.15"/>
    <row r="5446" customFormat="1" hidden="1" x14ac:dyDescent="0.15"/>
    <row r="5447" customFormat="1" hidden="1" x14ac:dyDescent="0.15"/>
    <row r="5448" customFormat="1" hidden="1" x14ac:dyDescent="0.15"/>
    <row r="5449" customFormat="1" hidden="1" x14ac:dyDescent="0.15"/>
    <row r="5450" customFormat="1" hidden="1" x14ac:dyDescent="0.15"/>
    <row r="5451" customFormat="1" hidden="1" x14ac:dyDescent="0.15"/>
    <row r="5452" customFormat="1" hidden="1" x14ac:dyDescent="0.15"/>
    <row r="5453" customFormat="1" hidden="1" x14ac:dyDescent="0.15"/>
    <row r="5454" customFormat="1" hidden="1" x14ac:dyDescent="0.15"/>
    <row r="5455" customFormat="1" hidden="1" x14ac:dyDescent="0.15"/>
    <row r="5456" customFormat="1" hidden="1" x14ac:dyDescent="0.15"/>
    <row r="5457" customFormat="1" hidden="1" x14ac:dyDescent="0.15"/>
    <row r="5458" customFormat="1" hidden="1" x14ac:dyDescent="0.15"/>
    <row r="5459" customFormat="1" hidden="1" x14ac:dyDescent="0.15"/>
    <row r="5460" customFormat="1" hidden="1" x14ac:dyDescent="0.15"/>
    <row r="5461" customFormat="1" hidden="1" x14ac:dyDescent="0.15"/>
    <row r="5462" customFormat="1" hidden="1" x14ac:dyDescent="0.15"/>
    <row r="5463" customFormat="1" hidden="1" x14ac:dyDescent="0.15"/>
    <row r="5464" customFormat="1" hidden="1" x14ac:dyDescent="0.15"/>
    <row r="5465" customFormat="1" hidden="1" x14ac:dyDescent="0.15"/>
    <row r="5466" customFormat="1" hidden="1" x14ac:dyDescent="0.15"/>
    <row r="5467" customFormat="1" hidden="1" x14ac:dyDescent="0.15"/>
    <row r="5468" customFormat="1" hidden="1" x14ac:dyDescent="0.15"/>
    <row r="5469" customFormat="1" hidden="1" x14ac:dyDescent="0.15"/>
    <row r="5470" customFormat="1" hidden="1" x14ac:dyDescent="0.15"/>
    <row r="5471" customFormat="1" hidden="1" x14ac:dyDescent="0.15"/>
    <row r="5472" customFormat="1" hidden="1" x14ac:dyDescent="0.15"/>
    <row r="5473" customFormat="1" hidden="1" x14ac:dyDescent="0.15"/>
    <row r="5474" customFormat="1" hidden="1" x14ac:dyDescent="0.15"/>
    <row r="5475" customFormat="1" hidden="1" x14ac:dyDescent="0.15"/>
    <row r="5476" customFormat="1" hidden="1" x14ac:dyDescent="0.15"/>
    <row r="5477" customFormat="1" hidden="1" x14ac:dyDescent="0.15"/>
    <row r="5478" customFormat="1" hidden="1" x14ac:dyDescent="0.15"/>
    <row r="5479" customFormat="1" hidden="1" x14ac:dyDescent="0.15"/>
    <row r="5480" customFormat="1" hidden="1" x14ac:dyDescent="0.15"/>
    <row r="5481" customFormat="1" hidden="1" x14ac:dyDescent="0.15"/>
    <row r="5482" customFormat="1" hidden="1" x14ac:dyDescent="0.15"/>
    <row r="5483" customFormat="1" hidden="1" x14ac:dyDescent="0.15"/>
    <row r="5484" customFormat="1" hidden="1" x14ac:dyDescent="0.15"/>
    <row r="5485" customFormat="1" hidden="1" x14ac:dyDescent="0.15"/>
    <row r="5486" customFormat="1" hidden="1" x14ac:dyDescent="0.15"/>
    <row r="5487" customFormat="1" hidden="1" x14ac:dyDescent="0.15"/>
    <row r="5488" customFormat="1" hidden="1" x14ac:dyDescent="0.15"/>
    <row r="5489" customFormat="1" hidden="1" x14ac:dyDescent="0.15"/>
    <row r="5490" customFormat="1" hidden="1" x14ac:dyDescent="0.15"/>
    <row r="5491" customFormat="1" hidden="1" x14ac:dyDescent="0.15"/>
    <row r="5492" customFormat="1" hidden="1" x14ac:dyDescent="0.15"/>
    <row r="5493" customFormat="1" hidden="1" x14ac:dyDescent="0.15"/>
    <row r="5494" customFormat="1" hidden="1" x14ac:dyDescent="0.15"/>
    <row r="5495" customFormat="1" hidden="1" x14ac:dyDescent="0.15"/>
    <row r="5496" customFormat="1" hidden="1" x14ac:dyDescent="0.15"/>
    <row r="5497" customFormat="1" hidden="1" x14ac:dyDescent="0.15"/>
    <row r="5498" customFormat="1" hidden="1" x14ac:dyDescent="0.15"/>
    <row r="5499" customFormat="1" hidden="1" x14ac:dyDescent="0.15"/>
    <row r="5500" customFormat="1" hidden="1" x14ac:dyDescent="0.15"/>
    <row r="5501" customFormat="1" hidden="1" x14ac:dyDescent="0.15"/>
    <row r="5502" customFormat="1" hidden="1" x14ac:dyDescent="0.15"/>
    <row r="5503" customFormat="1" hidden="1" x14ac:dyDescent="0.15"/>
    <row r="5504" customFormat="1" hidden="1" x14ac:dyDescent="0.15"/>
    <row r="5505" customFormat="1" hidden="1" x14ac:dyDescent="0.15"/>
    <row r="5506" customFormat="1" hidden="1" x14ac:dyDescent="0.15"/>
    <row r="5507" customFormat="1" hidden="1" x14ac:dyDescent="0.15"/>
    <row r="5508" customFormat="1" hidden="1" x14ac:dyDescent="0.15"/>
    <row r="5509" customFormat="1" hidden="1" x14ac:dyDescent="0.15"/>
    <row r="5510" customFormat="1" hidden="1" x14ac:dyDescent="0.15"/>
    <row r="5511" customFormat="1" hidden="1" x14ac:dyDescent="0.15"/>
    <row r="5512" customFormat="1" hidden="1" x14ac:dyDescent="0.15"/>
    <row r="5513" customFormat="1" hidden="1" x14ac:dyDescent="0.15"/>
    <row r="5514" customFormat="1" hidden="1" x14ac:dyDescent="0.15"/>
    <row r="5515" customFormat="1" hidden="1" x14ac:dyDescent="0.15"/>
    <row r="5516" customFormat="1" hidden="1" x14ac:dyDescent="0.15"/>
    <row r="5517" customFormat="1" hidden="1" x14ac:dyDescent="0.15"/>
    <row r="5518" customFormat="1" hidden="1" x14ac:dyDescent="0.15"/>
    <row r="5519" customFormat="1" hidden="1" x14ac:dyDescent="0.15"/>
    <row r="5520" customFormat="1" hidden="1" x14ac:dyDescent="0.15"/>
    <row r="5521" customFormat="1" hidden="1" x14ac:dyDescent="0.15"/>
    <row r="5522" customFormat="1" hidden="1" x14ac:dyDescent="0.15"/>
    <row r="5523" customFormat="1" hidden="1" x14ac:dyDescent="0.15"/>
    <row r="5524" customFormat="1" hidden="1" x14ac:dyDescent="0.15"/>
    <row r="5525" customFormat="1" hidden="1" x14ac:dyDescent="0.15"/>
    <row r="5526" customFormat="1" hidden="1" x14ac:dyDescent="0.15"/>
    <row r="5527" customFormat="1" hidden="1" x14ac:dyDescent="0.15"/>
    <row r="5528" customFormat="1" hidden="1" x14ac:dyDescent="0.15"/>
    <row r="5529" customFormat="1" hidden="1" x14ac:dyDescent="0.15"/>
    <row r="5530" customFormat="1" hidden="1" x14ac:dyDescent="0.15"/>
    <row r="5531" customFormat="1" hidden="1" x14ac:dyDescent="0.15"/>
    <row r="5532" customFormat="1" hidden="1" x14ac:dyDescent="0.15"/>
    <row r="5533" customFormat="1" hidden="1" x14ac:dyDescent="0.15"/>
    <row r="5534" customFormat="1" hidden="1" x14ac:dyDescent="0.15"/>
    <row r="5535" customFormat="1" hidden="1" x14ac:dyDescent="0.15"/>
    <row r="5536" customFormat="1" hidden="1" x14ac:dyDescent="0.15"/>
    <row r="5537" customFormat="1" hidden="1" x14ac:dyDescent="0.15"/>
    <row r="5538" customFormat="1" hidden="1" x14ac:dyDescent="0.15"/>
    <row r="5539" customFormat="1" hidden="1" x14ac:dyDescent="0.15"/>
    <row r="5540" customFormat="1" hidden="1" x14ac:dyDescent="0.15"/>
    <row r="5541" customFormat="1" hidden="1" x14ac:dyDescent="0.15"/>
    <row r="5542" customFormat="1" hidden="1" x14ac:dyDescent="0.15"/>
    <row r="5543" customFormat="1" hidden="1" x14ac:dyDescent="0.15"/>
    <row r="5544" customFormat="1" hidden="1" x14ac:dyDescent="0.15"/>
    <row r="5545" customFormat="1" hidden="1" x14ac:dyDescent="0.15"/>
    <row r="5546" customFormat="1" hidden="1" x14ac:dyDescent="0.15"/>
    <row r="5547" customFormat="1" hidden="1" x14ac:dyDescent="0.15"/>
    <row r="5548" customFormat="1" hidden="1" x14ac:dyDescent="0.15"/>
    <row r="5549" customFormat="1" hidden="1" x14ac:dyDescent="0.15"/>
    <row r="5550" customFormat="1" hidden="1" x14ac:dyDescent="0.15"/>
    <row r="5551" customFormat="1" hidden="1" x14ac:dyDescent="0.15"/>
    <row r="5552" customFormat="1" hidden="1" x14ac:dyDescent="0.15"/>
    <row r="5553" customFormat="1" hidden="1" x14ac:dyDescent="0.15"/>
    <row r="5554" customFormat="1" hidden="1" x14ac:dyDescent="0.15"/>
    <row r="5555" customFormat="1" hidden="1" x14ac:dyDescent="0.15"/>
    <row r="5556" customFormat="1" hidden="1" x14ac:dyDescent="0.15"/>
    <row r="5557" customFormat="1" hidden="1" x14ac:dyDescent="0.15"/>
    <row r="5558" customFormat="1" hidden="1" x14ac:dyDescent="0.15"/>
    <row r="5559" customFormat="1" hidden="1" x14ac:dyDescent="0.15"/>
    <row r="5560" customFormat="1" hidden="1" x14ac:dyDescent="0.15"/>
    <row r="5561" customFormat="1" hidden="1" x14ac:dyDescent="0.15"/>
    <row r="5562" customFormat="1" hidden="1" x14ac:dyDescent="0.15"/>
    <row r="5563" customFormat="1" hidden="1" x14ac:dyDescent="0.15"/>
    <row r="5564" customFormat="1" hidden="1" x14ac:dyDescent="0.15"/>
    <row r="5565" customFormat="1" hidden="1" x14ac:dyDescent="0.15"/>
    <row r="5566" customFormat="1" hidden="1" x14ac:dyDescent="0.15"/>
    <row r="5567" customFormat="1" hidden="1" x14ac:dyDescent="0.15"/>
    <row r="5568" customFormat="1" hidden="1" x14ac:dyDescent="0.15"/>
    <row r="5569" customFormat="1" hidden="1" x14ac:dyDescent="0.15"/>
    <row r="5570" customFormat="1" hidden="1" x14ac:dyDescent="0.15"/>
    <row r="5571" customFormat="1" hidden="1" x14ac:dyDescent="0.15"/>
    <row r="5572" customFormat="1" hidden="1" x14ac:dyDescent="0.15"/>
    <row r="5573" customFormat="1" hidden="1" x14ac:dyDescent="0.15"/>
    <row r="5574" customFormat="1" hidden="1" x14ac:dyDescent="0.15"/>
    <row r="5575" customFormat="1" hidden="1" x14ac:dyDescent="0.15"/>
    <row r="5576" customFormat="1" hidden="1" x14ac:dyDescent="0.15"/>
    <row r="5577" customFormat="1" hidden="1" x14ac:dyDescent="0.15"/>
    <row r="5578" customFormat="1" hidden="1" x14ac:dyDescent="0.15"/>
    <row r="5579" customFormat="1" hidden="1" x14ac:dyDescent="0.15"/>
    <row r="5580" customFormat="1" hidden="1" x14ac:dyDescent="0.15"/>
    <row r="5581" customFormat="1" hidden="1" x14ac:dyDescent="0.15"/>
    <row r="5582" customFormat="1" hidden="1" x14ac:dyDescent="0.15"/>
    <row r="5583" customFormat="1" hidden="1" x14ac:dyDescent="0.15"/>
    <row r="5584" customFormat="1" hidden="1" x14ac:dyDescent="0.15"/>
    <row r="5585" customFormat="1" hidden="1" x14ac:dyDescent="0.15"/>
    <row r="5586" customFormat="1" hidden="1" x14ac:dyDescent="0.15"/>
    <row r="5587" customFormat="1" hidden="1" x14ac:dyDescent="0.15"/>
    <row r="5588" customFormat="1" hidden="1" x14ac:dyDescent="0.15"/>
    <row r="5589" customFormat="1" hidden="1" x14ac:dyDescent="0.15"/>
    <row r="5590" customFormat="1" hidden="1" x14ac:dyDescent="0.15"/>
    <row r="5591" customFormat="1" hidden="1" x14ac:dyDescent="0.15"/>
    <row r="5592" customFormat="1" hidden="1" x14ac:dyDescent="0.15"/>
    <row r="5593" customFormat="1" hidden="1" x14ac:dyDescent="0.15"/>
    <row r="5594" customFormat="1" hidden="1" x14ac:dyDescent="0.15"/>
    <row r="5595" customFormat="1" hidden="1" x14ac:dyDescent="0.15"/>
    <row r="5596" customFormat="1" hidden="1" x14ac:dyDescent="0.15"/>
    <row r="5597" customFormat="1" hidden="1" x14ac:dyDescent="0.15"/>
    <row r="5598" customFormat="1" hidden="1" x14ac:dyDescent="0.15"/>
    <row r="5599" customFormat="1" hidden="1" x14ac:dyDescent="0.15"/>
    <row r="5600" customFormat="1" hidden="1" x14ac:dyDescent="0.15"/>
    <row r="5601" customFormat="1" hidden="1" x14ac:dyDescent="0.15"/>
    <row r="5602" customFormat="1" hidden="1" x14ac:dyDescent="0.15"/>
    <row r="5603" customFormat="1" hidden="1" x14ac:dyDescent="0.15"/>
    <row r="5604" customFormat="1" hidden="1" x14ac:dyDescent="0.15"/>
    <row r="5605" customFormat="1" hidden="1" x14ac:dyDescent="0.15"/>
    <row r="5606" customFormat="1" hidden="1" x14ac:dyDescent="0.15"/>
    <row r="5607" customFormat="1" hidden="1" x14ac:dyDescent="0.15"/>
    <row r="5608" customFormat="1" hidden="1" x14ac:dyDescent="0.15"/>
    <row r="5609" customFormat="1" hidden="1" x14ac:dyDescent="0.15"/>
    <row r="5610" customFormat="1" hidden="1" x14ac:dyDescent="0.15"/>
    <row r="5611" customFormat="1" hidden="1" x14ac:dyDescent="0.15"/>
    <row r="5612" customFormat="1" hidden="1" x14ac:dyDescent="0.15"/>
    <row r="5613" customFormat="1" hidden="1" x14ac:dyDescent="0.15"/>
    <row r="5614" customFormat="1" hidden="1" x14ac:dyDescent="0.15"/>
    <row r="5615" customFormat="1" hidden="1" x14ac:dyDescent="0.15"/>
    <row r="5616" customFormat="1" hidden="1" x14ac:dyDescent="0.15"/>
    <row r="5617" customFormat="1" hidden="1" x14ac:dyDescent="0.15"/>
    <row r="5618" customFormat="1" hidden="1" x14ac:dyDescent="0.15"/>
    <row r="5619" customFormat="1" hidden="1" x14ac:dyDescent="0.15"/>
    <row r="5620" customFormat="1" hidden="1" x14ac:dyDescent="0.15"/>
    <row r="5621" customFormat="1" hidden="1" x14ac:dyDescent="0.15"/>
    <row r="5622" customFormat="1" hidden="1" x14ac:dyDescent="0.15"/>
    <row r="5623" customFormat="1" hidden="1" x14ac:dyDescent="0.15"/>
    <row r="5624" customFormat="1" hidden="1" x14ac:dyDescent="0.15"/>
    <row r="5625" customFormat="1" hidden="1" x14ac:dyDescent="0.15"/>
    <row r="5626" customFormat="1" hidden="1" x14ac:dyDescent="0.15"/>
    <row r="5627" customFormat="1" hidden="1" x14ac:dyDescent="0.15"/>
    <row r="5628" customFormat="1" hidden="1" x14ac:dyDescent="0.15"/>
    <row r="5629" customFormat="1" hidden="1" x14ac:dyDescent="0.15"/>
    <row r="5630" customFormat="1" hidden="1" x14ac:dyDescent="0.15"/>
    <row r="5631" customFormat="1" hidden="1" x14ac:dyDescent="0.15"/>
    <row r="5632" customFormat="1" hidden="1" x14ac:dyDescent="0.15"/>
    <row r="5633" customFormat="1" hidden="1" x14ac:dyDescent="0.15"/>
    <row r="5634" customFormat="1" hidden="1" x14ac:dyDescent="0.15"/>
    <row r="5635" customFormat="1" hidden="1" x14ac:dyDescent="0.15"/>
    <row r="5636" customFormat="1" hidden="1" x14ac:dyDescent="0.15"/>
    <row r="5637" customFormat="1" hidden="1" x14ac:dyDescent="0.15"/>
    <row r="5638" customFormat="1" hidden="1" x14ac:dyDescent="0.15"/>
    <row r="5639" customFormat="1" hidden="1" x14ac:dyDescent="0.15"/>
    <row r="5640" customFormat="1" hidden="1" x14ac:dyDescent="0.15"/>
    <row r="5641" customFormat="1" hidden="1" x14ac:dyDescent="0.15"/>
    <row r="5642" customFormat="1" hidden="1" x14ac:dyDescent="0.15"/>
    <row r="5643" customFormat="1" hidden="1" x14ac:dyDescent="0.15"/>
    <row r="5644" customFormat="1" hidden="1" x14ac:dyDescent="0.15"/>
    <row r="5645" customFormat="1" hidden="1" x14ac:dyDescent="0.15"/>
    <row r="5646" customFormat="1" hidden="1" x14ac:dyDescent="0.15"/>
    <row r="5647" customFormat="1" hidden="1" x14ac:dyDescent="0.15"/>
    <row r="5648" customFormat="1" hidden="1" x14ac:dyDescent="0.15"/>
    <row r="5649" customFormat="1" hidden="1" x14ac:dyDescent="0.15"/>
    <row r="5650" customFormat="1" hidden="1" x14ac:dyDescent="0.15"/>
    <row r="5651" customFormat="1" hidden="1" x14ac:dyDescent="0.15"/>
    <row r="5652" customFormat="1" hidden="1" x14ac:dyDescent="0.15"/>
    <row r="5653" customFormat="1" hidden="1" x14ac:dyDescent="0.15"/>
    <row r="5654" customFormat="1" hidden="1" x14ac:dyDescent="0.15"/>
    <row r="5655" customFormat="1" hidden="1" x14ac:dyDescent="0.15"/>
    <row r="5656" customFormat="1" hidden="1" x14ac:dyDescent="0.15"/>
    <row r="5657" customFormat="1" hidden="1" x14ac:dyDescent="0.15"/>
    <row r="5658" customFormat="1" hidden="1" x14ac:dyDescent="0.15"/>
    <row r="5659" customFormat="1" hidden="1" x14ac:dyDescent="0.15"/>
    <row r="5660" customFormat="1" hidden="1" x14ac:dyDescent="0.15"/>
    <row r="5661" customFormat="1" hidden="1" x14ac:dyDescent="0.15"/>
    <row r="5662" customFormat="1" hidden="1" x14ac:dyDescent="0.15"/>
    <row r="5663" customFormat="1" hidden="1" x14ac:dyDescent="0.15"/>
    <row r="5664" customFormat="1" hidden="1" x14ac:dyDescent="0.15"/>
    <row r="5665" customFormat="1" hidden="1" x14ac:dyDescent="0.15"/>
    <row r="5666" customFormat="1" hidden="1" x14ac:dyDescent="0.15"/>
    <row r="5667" customFormat="1" hidden="1" x14ac:dyDescent="0.15"/>
    <row r="5668" customFormat="1" hidden="1" x14ac:dyDescent="0.15"/>
    <row r="5669" customFormat="1" hidden="1" x14ac:dyDescent="0.15"/>
    <row r="5670" customFormat="1" hidden="1" x14ac:dyDescent="0.15"/>
    <row r="5671" customFormat="1" hidden="1" x14ac:dyDescent="0.15"/>
    <row r="5672" customFormat="1" hidden="1" x14ac:dyDescent="0.15"/>
    <row r="5673" customFormat="1" hidden="1" x14ac:dyDescent="0.15"/>
    <row r="5674" customFormat="1" hidden="1" x14ac:dyDescent="0.15"/>
    <row r="5675" customFormat="1" hidden="1" x14ac:dyDescent="0.15"/>
    <row r="5676" customFormat="1" hidden="1" x14ac:dyDescent="0.15"/>
    <row r="5677" customFormat="1" hidden="1" x14ac:dyDescent="0.15"/>
    <row r="5678" customFormat="1" hidden="1" x14ac:dyDescent="0.15"/>
    <row r="5679" customFormat="1" hidden="1" x14ac:dyDescent="0.15"/>
    <row r="5680" customFormat="1" hidden="1" x14ac:dyDescent="0.15"/>
    <row r="5681" customFormat="1" hidden="1" x14ac:dyDescent="0.15"/>
    <row r="5682" customFormat="1" hidden="1" x14ac:dyDescent="0.15"/>
    <row r="5683" customFormat="1" hidden="1" x14ac:dyDescent="0.15"/>
    <row r="5684" customFormat="1" hidden="1" x14ac:dyDescent="0.15"/>
    <row r="5685" customFormat="1" hidden="1" x14ac:dyDescent="0.15"/>
    <row r="5686" customFormat="1" hidden="1" x14ac:dyDescent="0.15"/>
    <row r="5687" customFormat="1" hidden="1" x14ac:dyDescent="0.15"/>
    <row r="5688" customFormat="1" hidden="1" x14ac:dyDescent="0.15"/>
    <row r="5689" customFormat="1" hidden="1" x14ac:dyDescent="0.15"/>
    <row r="5690" customFormat="1" hidden="1" x14ac:dyDescent="0.15"/>
    <row r="5691" customFormat="1" hidden="1" x14ac:dyDescent="0.15"/>
    <row r="5692" customFormat="1" hidden="1" x14ac:dyDescent="0.15"/>
    <row r="5693" customFormat="1" hidden="1" x14ac:dyDescent="0.15"/>
    <row r="5694" customFormat="1" hidden="1" x14ac:dyDescent="0.15"/>
    <row r="5695" customFormat="1" hidden="1" x14ac:dyDescent="0.15"/>
    <row r="5696" customFormat="1" hidden="1" x14ac:dyDescent="0.15"/>
    <row r="5697" customFormat="1" hidden="1" x14ac:dyDescent="0.15"/>
    <row r="5698" customFormat="1" hidden="1" x14ac:dyDescent="0.15"/>
    <row r="5699" customFormat="1" hidden="1" x14ac:dyDescent="0.15"/>
    <row r="5700" customFormat="1" hidden="1" x14ac:dyDescent="0.15"/>
    <row r="5701" customFormat="1" hidden="1" x14ac:dyDescent="0.15"/>
    <row r="5702" customFormat="1" hidden="1" x14ac:dyDescent="0.15"/>
    <row r="5703" customFormat="1" hidden="1" x14ac:dyDescent="0.15"/>
    <row r="5704" customFormat="1" hidden="1" x14ac:dyDescent="0.15"/>
    <row r="5705" customFormat="1" hidden="1" x14ac:dyDescent="0.15"/>
    <row r="5706" customFormat="1" hidden="1" x14ac:dyDescent="0.15"/>
    <row r="5707" customFormat="1" hidden="1" x14ac:dyDescent="0.15"/>
    <row r="5708" customFormat="1" hidden="1" x14ac:dyDescent="0.15"/>
    <row r="5709" customFormat="1" hidden="1" x14ac:dyDescent="0.15"/>
    <row r="5710" customFormat="1" hidden="1" x14ac:dyDescent="0.15"/>
    <row r="5711" customFormat="1" hidden="1" x14ac:dyDescent="0.15"/>
    <row r="5712" customFormat="1" hidden="1" x14ac:dyDescent="0.15"/>
    <row r="5713" customFormat="1" hidden="1" x14ac:dyDescent="0.15"/>
    <row r="5714" customFormat="1" hidden="1" x14ac:dyDescent="0.15"/>
    <row r="5715" customFormat="1" hidden="1" x14ac:dyDescent="0.15"/>
    <row r="5716" customFormat="1" hidden="1" x14ac:dyDescent="0.15"/>
    <row r="5717" customFormat="1" hidden="1" x14ac:dyDescent="0.15"/>
    <row r="5718" customFormat="1" hidden="1" x14ac:dyDescent="0.15"/>
    <row r="5719" customFormat="1" hidden="1" x14ac:dyDescent="0.15"/>
    <row r="5720" customFormat="1" hidden="1" x14ac:dyDescent="0.15"/>
    <row r="5721" customFormat="1" hidden="1" x14ac:dyDescent="0.15"/>
    <row r="5722" customFormat="1" hidden="1" x14ac:dyDescent="0.15"/>
    <row r="5723" customFormat="1" hidden="1" x14ac:dyDescent="0.15"/>
    <row r="5724" customFormat="1" hidden="1" x14ac:dyDescent="0.15"/>
    <row r="5725" customFormat="1" hidden="1" x14ac:dyDescent="0.15"/>
    <row r="5726" customFormat="1" hidden="1" x14ac:dyDescent="0.15"/>
    <row r="5727" customFormat="1" hidden="1" x14ac:dyDescent="0.15"/>
    <row r="5728" customFormat="1" hidden="1" x14ac:dyDescent="0.15"/>
    <row r="5729" customFormat="1" hidden="1" x14ac:dyDescent="0.15"/>
    <row r="5730" customFormat="1" hidden="1" x14ac:dyDescent="0.15"/>
    <row r="5731" customFormat="1" hidden="1" x14ac:dyDescent="0.15"/>
    <row r="5732" customFormat="1" hidden="1" x14ac:dyDescent="0.15"/>
    <row r="5733" customFormat="1" hidden="1" x14ac:dyDescent="0.15"/>
    <row r="5734" customFormat="1" hidden="1" x14ac:dyDescent="0.15"/>
    <row r="5735" customFormat="1" hidden="1" x14ac:dyDescent="0.15"/>
    <row r="5736" customFormat="1" hidden="1" x14ac:dyDescent="0.15"/>
    <row r="5737" customFormat="1" hidden="1" x14ac:dyDescent="0.15"/>
    <row r="5738" customFormat="1" hidden="1" x14ac:dyDescent="0.15"/>
    <row r="5739" customFormat="1" hidden="1" x14ac:dyDescent="0.15"/>
    <row r="5740" customFormat="1" hidden="1" x14ac:dyDescent="0.15"/>
    <row r="5741" customFormat="1" hidden="1" x14ac:dyDescent="0.15"/>
    <row r="5742" customFormat="1" hidden="1" x14ac:dyDescent="0.15"/>
    <row r="5743" customFormat="1" hidden="1" x14ac:dyDescent="0.15"/>
    <row r="5744" customFormat="1" hidden="1" x14ac:dyDescent="0.15"/>
    <row r="5745" customFormat="1" hidden="1" x14ac:dyDescent="0.15"/>
    <row r="5746" customFormat="1" hidden="1" x14ac:dyDescent="0.15"/>
    <row r="5747" customFormat="1" hidden="1" x14ac:dyDescent="0.15"/>
    <row r="5748" customFormat="1" hidden="1" x14ac:dyDescent="0.15"/>
    <row r="5749" customFormat="1" hidden="1" x14ac:dyDescent="0.15"/>
    <row r="5750" customFormat="1" hidden="1" x14ac:dyDescent="0.15"/>
    <row r="5751" customFormat="1" hidden="1" x14ac:dyDescent="0.15"/>
    <row r="5752" customFormat="1" hidden="1" x14ac:dyDescent="0.15"/>
    <row r="5753" customFormat="1" hidden="1" x14ac:dyDescent="0.15"/>
    <row r="5754" customFormat="1" hidden="1" x14ac:dyDescent="0.15"/>
    <row r="5755" customFormat="1" hidden="1" x14ac:dyDescent="0.15"/>
    <row r="5756" customFormat="1" hidden="1" x14ac:dyDescent="0.15"/>
    <row r="5757" customFormat="1" hidden="1" x14ac:dyDescent="0.15"/>
    <row r="5758" customFormat="1" hidden="1" x14ac:dyDescent="0.15"/>
    <row r="5759" customFormat="1" hidden="1" x14ac:dyDescent="0.15"/>
    <row r="5760" customFormat="1" hidden="1" x14ac:dyDescent="0.15"/>
    <row r="5761" customFormat="1" hidden="1" x14ac:dyDescent="0.15"/>
    <row r="5762" customFormat="1" hidden="1" x14ac:dyDescent="0.15"/>
    <row r="5763" customFormat="1" hidden="1" x14ac:dyDescent="0.15"/>
    <row r="5764" customFormat="1" hidden="1" x14ac:dyDescent="0.15"/>
    <row r="5765" customFormat="1" hidden="1" x14ac:dyDescent="0.15"/>
    <row r="5766" customFormat="1" hidden="1" x14ac:dyDescent="0.15"/>
    <row r="5767" customFormat="1" hidden="1" x14ac:dyDescent="0.15"/>
    <row r="5768" customFormat="1" hidden="1" x14ac:dyDescent="0.15"/>
    <row r="5769" customFormat="1" hidden="1" x14ac:dyDescent="0.15"/>
    <row r="5770" customFormat="1" hidden="1" x14ac:dyDescent="0.15"/>
    <row r="5771" customFormat="1" hidden="1" x14ac:dyDescent="0.15"/>
    <row r="5772" customFormat="1" hidden="1" x14ac:dyDescent="0.15"/>
    <row r="5773" customFormat="1" hidden="1" x14ac:dyDescent="0.15"/>
    <row r="5774" customFormat="1" hidden="1" x14ac:dyDescent="0.15"/>
    <row r="5775" customFormat="1" hidden="1" x14ac:dyDescent="0.15"/>
    <row r="5776" customFormat="1" hidden="1" x14ac:dyDescent="0.15"/>
    <row r="5777" customFormat="1" hidden="1" x14ac:dyDescent="0.15"/>
    <row r="5778" customFormat="1" hidden="1" x14ac:dyDescent="0.15"/>
    <row r="5779" customFormat="1" hidden="1" x14ac:dyDescent="0.15"/>
    <row r="5780" customFormat="1" hidden="1" x14ac:dyDescent="0.15"/>
    <row r="5781" customFormat="1" hidden="1" x14ac:dyDescent="0.15"/>
    <row r="5782" customFormat="1" hidden="1" x14ac:dyDescent="0.15"/>
    <row r="5783" customFormat="1" hidden="1" x14ac:dyDescent="0.15"/>
    <row r="5784" customFormat="1" hidden="1" x14ac:dyDescent="0.15"/>
    <row r="5785" customFormat="1" hidden="1" x14ac:dyDescent="0.15"/>
    <row r="5786" customFormat="1" hidden="1" x14ac:dyDescent="0.15"/>
    <row r="5787" customFormat="1" hidden="1" x14ac:dyDescent="0.15"/>
    <row r="5788" customFormat="1" hidden="1" x14ac:dyDescent="0.15"/>
    <row r="5789" customFormat="1" hidden="1" x14ac:dyDescent="0.15"/>
    <row r="5790" customFormat="1" hidden="1" x14ac:dyDescent="0.15"/>
    <row r="5791" customFormat="1" hidden="1" x14ac:dyDescent="0.15"/>
    <row r="5792" customFormat="1" hidden="1" x14ac:dyDescent="0.15"/>
    <row r="5793" customFormat="1" hidden="1" x14ac:dyDescent="0.15"/>
    <row r="5794" customFormat="1" hidden="1" x14ac:dyDescent="0.15"/>
    <row r="5795" customFormat="1" hidden="1" x14ac:dyDescent="0.15"/>
    <row r="5796" customFormat="1" hidden="1" x14ac:dyDescent="0.15"/>
    <row r="5797" customFormat="1" hidden="1" x14ac:dyDescent="0.15"/>
    <row r="5798" customFormat="1" hidden="1" x14ac:dyDescent="0.15"/>
    <row r="5799" customFormat="1" hidden="1" x14ac:dyDescent="0.15"/>
    <row r="5800" customFormat="1" hidden="1" x14ac:dyDescent="0.15"/>
    <row r="5801" customFormat="1" hidden="1" x14ac:dyDescent="0.15"/>
    <row r="5802" customFormat="1" hidden="1" x14ac:dyDescent="0.15"/>
    <row r="5803" customFormat="1" hidden="1" x14ac:dyDescent="0.15"/>
    <row r="5804" customFormat="1" hidden="1" x14ac:dyDescent="0.15"/>
    <row r="5805" customFormat="1" hidden="1" x14ac:dyDescent="0.15"/>
    <row r="5806" customFormat="1" hidden="1" x14ac:dyDescent="0.15"/>
    <row r="5807" customFormat="1" hidden="1" x14ac:dyDescent="0.15"/>
    <row r="5808" customFormat="1" hidden="1" x14ac:dyDescent="0.15"/>
    <row r="5809" customFormat="1" hidden="1" x14ac:dyDescent="0.15"/>
    <row r="5810" customFormat="1" hidden="1" x14ac:dyDescent="0.15"/>
    <row r="5811" customFormat="1" hidden="1" x14ac:dyDescent="0.15"/>
    <row r="5812" customFormat="1" hidden="1" x14ac:dyDescent="0.15"/>
    <row r="5813" customFormat="1" hidden="1" x14ac:dyDescent="0.15"/>
    <row r="5814" customFormat="1" hidden="1" x14ac:dyDescent="0.15"/>
    <row r="5815" customFormat="1" hidden="1" x14ac:dyDescent="0.15"/>
    <row r="5816" customFormat="1" hidden="1" x14ac:dyDescent="0.15"/>
    <row r="5817" customFormat="1" hidden="1" x14ac:dyDescent="0.15"/>
    <row r="5818" customFormat="1" hidden="1" x14ac:dyDescent="0.15"/>
    <row r="5819" customFormat="1" hidden="1" x14ac:dyDescent="0.15"/>
    <row r="5820" customFormat="1" hidden="1" x14ac:dyDescent="0.15"/>
    <row r="5821" customFormat="1" hidden="1" x14ac:dyDescent="0.15"/>
    <row r="5822" customFormat="1" hidden="1" x14ac:dyDescent="0.15"/>
    <row r="5823" customFormat="1" hidden="1" x14ac:dyDescent="0.15"/>
    <row r="5824" customFormat="1" hidden="1" x14ac:dyDescent="0.15"/>
    <row r="5825" customFormat="1" hidden="1" x14ac:dyDescent="0.15"/>
    <row r="5826" customFormat="1" hidden="1" x14ac:dyDescent="0.15"/>
    <row r="5827" customFormat="1" hidden="1" x14ac:dyDescent="0.15"/>
    <row r="5828" customFormat="1" hidden="1" x14ac:dyDescent="0.15"/>
    <row r="5829" customFormat="1" hidden="1" x14ac:dyDescent="0.15"/>
    <row r="5830" customFormat="1" hidden="1" x14ac:dyDescent="0.15"/>
    <row r="5831" customFormat="1" hidden="1" x14ac:dyDescent="0.15"/>
    <row r="5832" customFormat="1" hidden="1" x14ac:dyDescent="0.15"/>
    <row r="5833" customFormat="1" hidden="1" x14ac:dyDescent="0.15"/>
    <row r="5834" customFormat="1" hidden="1" x14ac:dyDescent="0.15"/>
    <row r="5835" customFormat="1" hidden="1" x14ac:dyDescent="0.15"/>
    <row r="5836" customFormat="1" hidden="1" x14ac:dyDescent="0.15"/>
    <row r="5837" customFormat="1" hidden="1" x14ac:dyDescent="0.15"/>
    <row r="5838" customFormat="1" hidden="1" x14ac:dyDescent="0.15"/>
    <row r="5839" customFormat="1" hidden="1" x14ac:dyDescent="0.15"/>
    <row r="5840" customFormat="1" hidden="1" x14ac:dyDescent="0.15"/>
    <row r="5841" customFormat="1" hidden="1" x14ac:dyDescent="0.15"/>
    <row r="5842" customFormat="1" hidden="1" x14ac:dyDescent="0.15"/>
    <row r="5843" customFormat="1" hidden="1" x14ac:dyDescent="0.15"/>
    <row r="5844" customFormat="1" hidden="1" x14ac:dyDescent="0.15"/>
    <row r="5845" customFormat="1" hidden="1" x14ac:dyDescent="0.15"/>
    <row r="5846" customFormat="1" hidden="1" x14ac:dyDescent="0.15"/>
    <row r="5847" customFormat="1" hidden="1" x14ac:dyDescent="0.15"/>
    <row r="5848" customFormat="1" hidden="1" x14ac:dyDescent="0.15"/>
    <row r="5849" customFormat="1" hidden="1" x14ac:dyDescent="0.15"/>
    <row r="5850" customFormat="1" hidden="1" x14ac:dyDescent="0.15"/>
    <row r="5851" customFormat="1" hidden="1" x14ac:dyDescent="0.15"/>
    <row r="5852" customFormat="1" hidden="1" x14ac:dyDescent="0.15"/>
    <row r="5853" customFormat="1" hidden="1" x14ac:dyDescent="0.15"/>
    <row r="5854" customFormat="1" hidden="1" x14ac:dyDescent="0.15"/>
    <row r="5855" customFormat="1" hidden="1" x14ac:dyDescent="0.15"/>
    <row r="5856" customFormat="1" hidden="1" x14ac:dyDescent="0.15"/>
    <row r="5857" customFormat="1" hidden="1" x14ac:dyDescent="0.15"/>
    <row r="5858" customFormat="1" hidden="1" x14ac:dyDescent="0.15"/>
    <row r="5859" customFormat="1" hidden="1" x14ac:dyDescent="0.15"/>
    <row r="5860" customFormat="1" hidden="1" x14ac:dyDescent="0.15"/>
    <row r="5861" customFormat="1" hidden="1" x14ac:dyDescent="0.15"/>
    <row r="5862" customFormat="1" hidden="1" x14ac:dyDescent="0.15"/>
    <row r="5863" customFormat="1" hidden="1" x14ac:dyDescent="0.15"/>
    <row r="5864" customFormat="1" hidden="1" x14ac:dyDescent="0.15"/>
    <row r="5865" customFormat="1" hidden="1" x14ac:dyDescent="0.15"/>
    <row r="5866" customFormat="1" hidden="1" x14ac:dyDescent="0.15"/>
    <row r="5867" customFormat="1" hidden="1" x14ac:dyDescent="0.15"/>
    <row r="5868" customFormat="1" hidden="1" x14ac:dyDescent="0.15"/>
    <row r="5869" customFormat="1" hidden="1" x14ac:dyDescent="0.15"/>
    <row r="5870" customFormat="1" hidden="1" x14ac:dyDescent="0.15"/>
    <row r="5871" customFormat="1" hidden="1" x14ac:dyDescent="0.15"/>
    <row r="5872" customFormat="1" hidden="1" x14ac:dyDescent="0.15"/>
    <row r="5873" customFormat="1" hidden="1" x14ac:dyDescent="0.15"/>
    <row r="5874" customFormat="1" hidden="1" x14ac:dyDescent="0.15"/>
    <row r="5875" customFormat="1" hidden="1" x14ac:dyDescent="0.15"/>
    <row r="5876" customFormat="1" hidden="1" x14ac:dyDescent="0.15"/>
    <row r="5877" customFormat="1" hidden="1" x14ac:dyDescent="0.15"/>
    <row r="5878" customFormat="1" hidden="1" x14ac:dyDescent="0.15"/>
    <row r="5879" customFormat="1" hidden="1" x14ac:dyDescent="0.15"/>
    <row r="5880" customFormat="1" hidden="1" x14ac:dyDescent="0.15"/>
    <row r="5881" customFormat="1" hidden="1" x14ac:dyDescent="0.15"/>
    <row r="5882" customFormat="1" hidden="1" x14ac:dyDescent="0.15"/>
    <row r="5883" customFormat="1" hidden="1" x14ac:dyDescent="0.15"/>
    <row r="5884" customFormat="1" hidden="1" x14ac:dyDescent="0.15"/>
    <row r="5885" customFormat="1" hidden="1" x14ac:dyDescent="0.15"/>
    <row r="5886" customFormat="1" hidden="1" x14ac:dyDescent="0.15"/>
    <row r="5887" customFormat="1" hidden="1" x14ac:dyDescent="0.15"/>
    <row r="5888" customFormat="1" hidden="1" x14ac:dyDescent="0.15"/>
    <row r="5889" customFormat="1" hidden="1" x14ac:dyDescent="0.15"/>
    <row r="5890" customFormat="1" hidden="1" x14ac:dyDescent="0.15"/>
    <row r="5891" customFormat="1" hidden="1" x14ac:dyDescent="0.15"/>
    <row r="5892" customFormat="1" hidden="1" x14ac:dyDescent="0.15"/>
    <row r="5893" customFormat="1" hidden="1" x14ac:dyDescent="0.15"/>
    <row r="5894" customFormat="1" hidden="1" x14ac:dyDescent="0.15"/>
    <row r="5895" customFormat="1" hidden="1" x14ac:dyDescent="0.15"/>
    <row r="5896" customFormat="1" hidden="1" x14ac:dyDescent="0.15"/>
    <row r="5897" customFormat="1" hidden="1" x14ac:dyDescent="0.15"/>
    <row r="5898" customFormat="1" hidden="1" x14ac:dyDescent="0.15"/>
    <row r="5899" customFormat="1" hidden="1" x14ac:dyDescent="0.15"/>
    <row r="5900" customFormat="1" hidden="1" x14ac:dyDescent="0.15"/>
    <row r="5901" customFormat="1" hidden="1" x14ac:dyDescent="0.15"/>
    <row r="5902" customFormat="1" hidden="1" x14ac:dyDescent="0.15"/>
    <row r="5903" customFormat="1" hidden="1" x14ac:dyDescent="0.15"/>
    <row r="5904" customFormat="1" hidden="1" x14ac:dyDescent="0.15"/>
    <row r="5905" customFormat="1" hidden="1" x14ac:dyDescent="0.15"/>
    <row r="5906" customFormat="1" hidden="1" x14ac:dyDescent="0.15"/>
    <row r="5907" customFormat="1" hidden="1" x14ac:dyDescent="0.15"/>
    <row r="5908" customFormat="1" hidden="1" x14ac:dyDescent="0.15"/>
    <row r="5909" customFormat="1" hidden="1" x14ac:dyDescent="0.15"/>
    <row r="5910" customFormat="1" hidden="1" x14ac:dyDescent="0.15"/>
    <row r="5911" customFormat="1" hidden="1" x14ac:dyDescent="0.15"/>
    <row r="5912" customFormat="1" hidden="1" x14ac:dyDescent="0.15"/>
    <row r="5913" customFormat="1" hidden="1" x14ac:dyDescent="0.15"/>
    <row r="5914" customFormat="1" hidden="1" x14ac:dyDescent="0.15"/>
    <row r="5915" customFormat="1" hidden="1" x14ac:dyDescent="0.15"/>
    <row r="5916" customFormat="1" hidden="1" x14ac:dyDescent="0.15"/>
    <row r="5917" customFormat="1" hidden="1" x14ac:dyDescent="0.15"/>
    <row r="5918" customFormat="1" hidden="1" x14ac:dyDescent="0.15"/>
    <row r="5919" customFormat="1" hidden="1" x14ac:dyDescent="0.15"/>
    <row r="5920" customFormat="1" hidden="1" x14ac:dyDescent="0.15"/>
    <row r="5921" customFormat="1" hidden="1" x14ac:dyDescent="0.15"/>
    <row r="5922" customFormat="1" hidden="1" x14ac:dyDescent="0.15"/>
    <row r="5923" customFormat="1" hidden="1" x14ac:dyDescent="0.15"/>
    <row r="5924" customFormat="1" hidden="1" x14ac:dyDescent="0.15"/>
    <row r="5925" customFormat="1" hidden="1" x14ac:dyDescent="0.15"/>
    <row r="5926" customFormat="1" hidden="1" x14ac:dyDescent="0.15"/>
    <row r="5927" customFormat="1" hidden="1" x14ac:dyDescent="0.15"/>
    <row r="5928" customFormat="1" hidden="1" x14ac:dyDescent="0.15"/>
    <row r="5929" customFormat="1" hidden="1" x14ac:dyDescent="0.15"/>
    <row r="5930" customFormat="1" hidden="1" x14ac:dyDescent="0.15"/>
    <row r="5931" customFormat="1" hidden="1" x14ac:dyDescent="0.15"/>
    <row r="5932" customFormat="1" hidden="1" x14ac:dyDescent="0.15"/>
    <row r="5933" customFormat="1" hidden="1" x14ac:dyDescent="0.15"/>
    <row r="5934" customFormat="1" hidden="1" x14ac:dyDescent="0.15"/>
    <row r="5935" customFormat="1" hidden="1" x14ac:dyDescent="0.15"/>
    <row r="5936" customFormat="1" hidden="1" x14ac:dyDescent="0.15"/>
    <row r="5937" customFormat="1" hidden="1" x14ac:dyDescent="0.15"/>
    <row r="5938" customFormat="1" hidden="1" x14ac:dyDescent="0.15"/>
    <row r="5939" customFormat="1" hidden="1" x14ac:dyDescent="0.15"/>
    <row r="5940" customFormat="1" hidden="1" x14ac:dyDescent="0.15"/>
    <row r="5941" customFormat="1" hidden="1" x14ac:dyDescent="0.15"/>
    <row r="5942" customFormat="1" hidden="1" x14ac:dyDescent="0.15"/>
    <row r="5943" customFormat="1" hidden="1" x14ac:dyDescent="0.15"/>
    <row r="5944" customFormat="1" hidden="1" x14ac:dyDescent="0.15"/>
    <row r="5945" customFormat="1" hidden="1" x14ac:dyDescent="0.15"/>
    <row r="5946" customFormat="1" hidden="1" x14ac:dyDescent="0.15"/>
    <row r="5947" customFormat="1" hidden="1" x14ac:dyDescent="0.15"/>
    <row r="5948" customFormat="1" hidden="1" x14ac:dyDescent="0.15"/>
    <row r="5949" customFormat="1" hidden="1" x14ac:dyDescent="0.15"/>
    <row r="5950" customFormat="1" hidden="1" x14ac:dyDescent="0.15"/>
    <row r="5951" customFormat="1" hidden="1" x14ac:dyDescent="0.15"/>
    <row r="5952" customFormat="1" hidden="1" x14ac:dyDescent="0.15"/>
    <row r="5953" customFormat="1" hidden="1" x14ac:dyDescent="0.15"/>
    <row r="5954" customFormat="1" hidden="1" x14ac:dyDescent="0.15"/>
    <row r="5955" customFormat="1" hidden="1" x14ac:dyDescent="0.15"/>
    <row r="5956" customFormat="1" hidden="1" x14ac:dyDescent="0.15"/>
    <row r="5957" customFormat="1" hidden="1" x14ac:dyDescent="0.15"/>
    <row r="5958" customFormat="1" hidden="1" x14ac:dyDescent="0.15"/>
    <row r="5959" customFormat="1" hidden="1" x14ac:dyDescent="0.15"/>
    <row r="5960" customFormat="1" hidden="1" x14ac:dyDescent="0.15"/>
    <row r="5961" customFormat="1" hidden="1" x14ac:dyDescent="0.15"/>
    <row r="5962" customFormat="1" hidden="1" x14ac:dyDescent="0.15"/>
    <row r="5963" customFormat="1" hidden="1" x14ac:dyDescent="0.15"/>
    <row r="5964" customFormat="1" hidden="1" x14ac:dyDescent="0.15"/>
    <row r="5965" customFormat="1" hidden="1" x14ac:dyDescent="0.15"/>
    <row r="5966" customFormat="1" hidden="1" x14ac:dyDescent="0.15"/>
    <row r="5967" customFormat="1" hidden="1" x14ac:dyDescent="0.15"/>
    <row r="5968" customFormat="1" hidden="1" x14ac:dyDescent="0.15"/>
    <row r="5969" customFormat="1" hidden="1" x14ac:dyDescent="0.15"/>
    <row r="5970" customFormat="1" hidden="1" x14ac:dyDescent="0.15"/>
    <row r="5971" customFormat="1" hidden="1" x14ac:dyDescent="0.15"/>
    <row r="5972" customFormat="1" hidden="1" x14ac:dyDescent="0.15"/>
    <row r="5973" customFormat="1" hidden="1" x14ac:dyDescent="0.15"/>
    <row r="5974" customFormat="1" hidden="1" x14ac:dyDescent="0.15"/>
    <row r="5975" customFormat="1" hidden="1" x14ac:dyDescent="0.15"/>
    <row r="5976" customFormat="1" hidden="1" x14ac:dyDescent="0.15"/>
    <row r="5977" customFormat="1" hidden="1" x14ac:dyDescent="0.15"/>
    <row r="5978" customFormat="1" hidden="1" x14ac:dyDescent="0.15"/>
    <row r="5979" customFormat="1" hidden="1" x14ac:dyDescent="0.15"/>
    <row r="5980" customFormat="1" hidden="1" x14ac:dyDescent="0.15"/>
    <row r="5981" customFormat="1" hidden="1" x14ac:dyDescent="0.15"/>
    <row r="5982" customFormat="1" hidden="1" x14ac:dyDescent="0.15"/>
    <row r="5983" customFormat="1" hidden="1" x14ac:dyDescent="0.15"/>
    <row r="5984" customFormat="1" hidden="1" x14ac:dyDescent="0.15"/>
    <row r="5985" customFormat="1" hidden="1" x14ac:dyDescent="0.15"/>
    <row r="5986" customFormat="1" hidden="1" x14ac:dyDescent="0.15"/>
    <row r="5987" customFormat="1" hidden="1" x14ac:dyDescent="0.15"/>
    <row r="5988" customFormat="1" hidden="1" x14ac:dyDescent="0.15"/>
    <row r="5989" customFormat="1" hidden="1" x14ac:dyDescent="0.15"/>
    <row r="5990" customFormat="1" hidden="1" x14ac:dyDescent="0.15"/>
    <row r="5991" customFormat="1" hidden="1" x14ac:dyDescent="0.15"/>
    <row r="5992" customFormat="1" hidden="1" x14ac:dyDescent="0.15"/>
    <row r="5993" customFormat="1" hidden="1" x14ac:dyDescent="0.15"/>
    <row r="5994" customFormat="1" hidden="1" x14ac:dyDescent="0.15"/>
    <row r="5995" customFormat="1" hidden="1" x14ac:dyDescent="0.15"/>
    <row r="5996" customFormat="1" hidden="1" x14ac:dyDescent="0.15"/>
    <row r="5997" customFormat="1" hidden="1" x14ac:dyDescent="0.15"/>
    <row r="5998" customFormat="1" hidden="1" x14ac:dyDescent="0.15"/>
    <row r="5999" customFormat="1" hidden="1" x14ac:dyDescent="0.15"/>
    <row r="6000" customFormat="1" hidden="1" x14ac:dyDescent="0.15"/>
    <row r="6001" customFormat="1" hidden="1" x14ac:dyDescent="0.15"/>
    <row r="6002" customFormat="1" hidden="1" x14ac:dyDescent="0.15"/>
    <row r="6003" customFormat="1" hidden="1" x14ac:dyDescent="0.15"/>
    <row r="6004" customFormat="1" hidden="1" x14ac:dyDescent="0.15"/>
    <row r="6005" customFormat="1" hidden="1" x14ac:dyDescent="0.15"/>
    <row r="6006" customFormat="1" hidden="1" x14ac:dyDescent="0.15"/>
    <row r="6007" customFormat="1" hidden="1" x14ac:dyDescent="0.15"/>
    <row r="6008" customFormat="1" hidden="1" x14ac:dyDescent="0.15"/>
    <row r="6009" customFormat="1" hidden="1" x14ac:dyDescent="0.15"/>
    <row r="6010" customFormat="1" hidden="1" x14ac:dyDescent="0.15"/>
    <row r="6011" customFormat="1" hidden="1" x14ac:dyDescent="0.15"/>
    <row r="6012" customFormat="1" hidden="1" x14ac:dyDescent="0.15"/>
    <row r="6013" customFormat="1" hidden="1" x14ac:dyDescent="0.15"/>
    <row r="6014" customFormat="1" hidden="1" x14ac:dyDescent="0.15"/>
    <row r="6015" customFormat="1" hidden="1" x14ac:dyDescent="0.15"/>
    <row r="6016" customFormat="1" hidden="1" x14ac:dyDescent="0.15"/>
    <row r="6017" customFormat="1" hidden="1" x14ac:dyDescent="0.15"/>
    <row r="6018" customFormat="1" hidden="1" x14ac:dyDescent="0.15"/>
    <row r="6019" customFormat="1" hidden="1" x14ac:dyDescent="0.15"/>
    <row r="6020" customFormat="1" hidden="1" x14ac:dyDescent="0.15"/>
    <row r="6021" customFormat="1" hidden="1" x14ac:dyDescent="0.15"/>
    <row r="6022" customFormat="1" hidden="1" x14ac:dyDescent="0.15"/>
    <row r="6023" customFormat="1" hidden="1" x14ac:dyDescent="0.15"/>
    <row r="6024" customFormat="1" hidden="1" x14ac:dyDescent="0.15"/>
    <row r="6025" customFormat="1" hidden="1" x14ac:dyDescent="0.15"/>
    <row r="6026" customFormat="1" hidden="1" x14ac:dyDescent="0.15"/>
    <row r="6027" customFormat="1" hidden="1" x14ac:dyDescent="0.15"/>
    <row r="6028" customFormat="1" hidden="1" x14ac:dyDescent="0.15"/>
    <row r="6029" customFormat="1" hidden="1" x14ac:dyDescent="0.15"/>
    <row r="6030" customFormat="1" hidden="1" x14ac:dyDescent="0.15"/>
    <row r="6031" customFormat="1" hidden="1" x14ac:dyDescent="0.15"/>
    <row r="6032" customFormat="1" hidden="1" x14ac:dyDescent="0.15"/>
    <row r="6033" customFormat="1" hidden="1" x14ac:dyDescent="0.15"/>
    <row r="6034" customFormat="1" hidden="1" x14ac:dyDescent="0.15"/>
    <row r="6035" customFormat="1" hidden="1" x14ac:dyDescent="0.15"/>
    <row r="6036" customFormat="1" hidden="1" x14ac:dyDescent="0.15"/>
    <row r="6037" customFormat="1" hidden="1" x14ac:dyDescent="0.15"/>
    <row r="6038" customFormat="1" hidden="1" x14ac:dyDescent="0.15"/>
    <row r="6039" customFormat="1" hidden="1" x14ac:dyDescent="0.15"/>
    <row r="6040" customFormat="1" hidden="1" x14ac:dyDescent="0.15"/>
    <row r="6041" customFormat="1" hidden="1" x14ac:dyDescent="0.15"/>
    <row r="6042" customFormat="1" hidden="1" x14ac:dyDescent="0.15"/>
    <row r="6043" customFormat="1" hidden="1" x14ac:dyDescent="0.15"/>
    <row r="6044" customFormat="1" hidden="1" x14ac:dyDescent="0.15"/>
    <row r="6045" customFormat="1" hidden="1" x14ac:dyDescent="0.15"/>
    <row r="6046" customFormat="1" hidden="1" x14ac:dyDescent="0.15"/>
    <row r="6047" customFormat="1" hidden="1" x14ac:dyDescent="0.15"/>
    <row r="6048" customFormat="1" hidden="1" x14ac:dyDescent="0.15"/>
    <row r="6049" customFormat="1" hidden="1" x14ac:dyDescent="0.15"/>
    <row r="6050" customFormat="1" hidden="1" x14ac:dyDescent="0.15"/>
    <row r="6051" customFormat="1" hidden="1" x14ac:dyDescent="0.15"/>
    <row r="6052" customFormat="1" hidden="1" x14ac:dyDescent="0.15"/>
    <row r="6053" customFormat="1" hidden="1" x14ac:dyDescent="0.15"/>
    <row r="6054" customFormat="1" hidden="1" x14ac:dyDescent="0.15"/>
    <row r="6055" customFormat="1" hidden="1" x14ac:dyDescent="0.15"/>
    <row r="6056" customFormat="1" hidden="1" x14ac:dyDescent="0.15"/>
    <row r="6057" customFormat="1" hidden="1" x14ac:dyDescent="0.15"/>
    <row r="6058" customFormat="1" hidden="1" x14ac:dyDescent="0.15"/>
    <row r="6059" customFormat="1" hidden="1" x14ac:dyDescent="0.15"/>
    <row r="6060" customFormat="1" hidden="1" x14ac:dyDescent="0.15"/>
    <row r="6061" customFormat="1" hidden="1" x14ac:dyDescent="0.15"/>
    <row r="6062" customFormat="1" hidden="1" x14ac:dyDescent="0.15"/>
    <row r="6063" customFormat="1" hidden="1" x14ac:dyDescent="0.15"/>
    <row r="6064" customFormat="1" hidden="1" x14ac:dyDescent="0.15"/>
    <row r="6065" customFormat="1" hidden="1" x14ac:dyDescent="0.15"/>
    <row r="6066" customFormat="1" hidden="1" x14ac:dyDescent="0.15"/>
    <row r="6067" customFormat="1" hidden="1" x14ac:dyDescent="0.15"/>
    <row r="6068" customFormat="1" hidden="1" x14ac:dyDescent="0.15"/>
    <row r="6069" customFormat="1" hidden="1" x14ac:dyDescent="0.15"/>
    <row r="6070" customFormat="1" hidden="1" x14ac:dyDescent="0.15"/>
    <row r="6071" customFormat="1" hidden="1" x14ac:dyDescent="0.15"/>
    <row r="6072" customFormat="1" hidden="1" x14ac:dyDescent="0.15"/>
    <row r="6073" customFormat="1" hidden="1" x14ac:dyDescent="0.15"/>
    <row r="6074" customFormat="1" hidden="1" x14ac:dyDescent="0.15"/>
    <row r="6075" customFormat="1" hidden="1" x14ac:dyDescent="0.15"/>
    <row r="6076" customFormat="1" hidden="1" x14ac:dyDescent="0.15"/>
    <row r="6077" customFormat="1" hidden="1" x14ac:dyDescent="0.15"/>
    <row r="6078" customFormat="1" hidden="1" x14ac:dyDescent="0.15"/>
    <row r="6079" customFormat="1" hidden="1" x14ac:dyDescent="0.15"/>
    <row r="6080" customFormat="1" hidden="1" x14ac:dyDescent="0.15"/>
    <row r="6081" customFormat="1" hidden="1" x14ac:dyDescent="0.15"/>
    <row r="6082" customFormat="1" hidden="1" x14ac:dyDescent="0.15"/>
    <row r="6083" customFormat="1" hidden="1" x14ac:dyDescent="0.15"/>
    <row r="6084" customFormat="1" hidden="1" x14ac:dyDescent="0.15"/>
    <row r="6085" customFormat="1" hidden="1" x14ac:dyDescent="0.15"/>
    <row r="6086" customFormat="1" hidden="1" x14ac:dyDescent="0.15"/>
    <row r="6087" customFormat="1" hidden="1" x14ac:dyDescent="0.15"/>
    <row r="6088" customFormat="1" hidden="1" x14ac:dyDescent="0.15"/>
    <row r="6089" customFormat="1" hidden="1" x14ac:dyDescent="0.15"/>
    <row r="6090" customFormat="1" hidden="1" x14ac:dyDescent="0.15"/>
    <row r="6091" customFormat="1" hidden="1" x14ac:dyDescent="0.15"/>
    <row r="6092" customFormat="1" hidden="1" x14ac:dyDescent="0.15"/>
    <row r="6093" customFormat="1" hidden="1" x14ac:dyDescent="0.15"/>
    <row r="6094" customFormat="1" hidden="1" x14ac:dyDescent="0.15"/>
    <row r="6095" customFormat="1" hidden="1" x14ac:dyDescent="0.15"/>
    <row r="6096" customFormat="1" hidden="1" x14ac:dyDescent="0.15"/>
    <row r="6097" customFormat="1" hidden="1" x14ac:dyDescent="0.15"/>
    <row r="6098" customFormat="1" hidden="1" x14ac:dyDescent="0.15"/>
    <row r="6099" customFormat="1" hidden="1" x14ac:dyDescent="0.15"/>
    <row r="6100" customFormat="1" hidden="1" x14ac:dyDescent="0.15"/>
    <row r="6101" customFormat="1" hidden="1" x14ac:dyDescent="0.15"/>
    <row r="6102" customFormat="1" hidden="1" x14ac:dyDescent="0.15"/>
    <row r="6103" customFormat="1" hidden="1" x14ac:dyDescent="0.15"/>
    <row r="6104" customFormat="1" hidden="1" x14ac:dyDescent="0.15"/>
    <row r="6105" customFormat="1" hidden="1" x14ac:dyDescent="0.15"/>
    <row r="6106" customFormat="1" hidden="1" x14ac:dyDescent="0.15"/>
    <row r="6107" customFormat="1" hidden="1" x14ac:dyDescent="0.15"/>
    <row r="6108" customFormat="1" hidden="1" x14ac:dyDescent="0.15"/>
    <row r="6109" customFormat="1" hidden="1" x14ac:dyDescent="0.15"/>
    <row r="6110" customFormat="1" hidden="1" x14ac:dyDescent="0.15"/>
    <row r="6111" customFormat="1" hidden="1" x14ac:dyDescent="0.15"/>
    <row r="6112" customFormat="1" hidden="1" x14ac:dyDescent="0.15"/>
    <row r="6113" customFormat="1" hidden="1" x14ac:dyDescent="0.15"/>
    <row r="6114" customFormat="1" hidden="1" x14ac:dyDescent="0.15"/>
    <row r="6115" customFormat="1" hidden="1" x14ac:dyDescent="0.15"/>
    <row r="6116" customFormat="1" hidden="1" x14ac:dyDescent="0.15"/>
    <row r="6117" customFormat="1" hidden="1" x14ac:dyDescent="0.15"/>
    <row r="6118" customFormat="1" hidden="1" x14ac:dyDescent="0.15"/>
    <row r="6119" customFormat="1" hidden="1" x14ac:dyDescent="0.15"/>
    <row r="6120" customFormat="1" hidden="1" x14ac:dyDescent="0.15"/>
    <row r="6121" customFormat="1" hidden="1" x14ac:dyDescent="0.15"/>
    <row r="6122" customFormat="1" hidden="1" x14ac:dyDescent="0.15"/>
    <row r="6123" customFormat="1" hidden="1" x14ac:dyDescent="0.15"/>
    <row r="6124" customFormat="1" hidden="1" x14ac:dyDescent="0.15"/>
    <row r="6125" customFormat="1" hidden="1" x14ac:dyDescent="0.15"/>
    <row r="6126" customFormat="1" hidden="1" x14ac:dyDescent="0.15"/>
    <row r="6127" customFormat="1" hidden="1" x14ac:dyDescent="0.15"/>
    <row r="6128" customFormat="1" hidden="1" x14ac:dyDescent="0.15"/>
    <row r="6129" customFormat="1" hidden="1" x14ac:dyDescent="0.15"/>
    <row r="6130" customFormat="1" hidden="1" x14ac:dyDescent="0.15"/>
    <row r="6131" customFormat="1" hidden="1" x14ac:dyDescent="0.15"/>
    <row r="6132" customFormat="1" hidden="1" x14ac:dyDescent="0.15"/>
    <row r="6133" customFormat="1" hidden="1" x14ac:dyDescent="0.15"/>
    <row r="6134" customFormat="1" hidden="1" x14ac:dyDescent="0.15"/>
    <row r="6135" customFormat="1" hidden="1" x14ac:dyDescent="0.15"/>
    <row r="6136" customFormat="1" hidden="1" x14ac:dyDescent="0.15"/>
    <row r="6137" customFormat="1" hidden="1" x14ac:dyDescent="0.15"/>
    <row r="6138" customFormat="1" hidden="1" x14ac:dyDescent="0.15"/>
    <row r="6139" customFormat="1" hidden="1" x14ac:dyDescent="0.15"/>
    <row r="6140" customFormat="1" hidden="1" x14ac:dyDescent="0.15"/>
    <row r="6141" customFormat="1" hidden="1" x14ac:dyDescent="0.15"/>
    <row r="6142" customFormat="1" hidden="1" x14ac:dyDescent="0.15"/>
    <row r="6143" customFormat="1" hidden="1" x14ac:dyDescent="0.15"/>
    <row r="6144" customFormat="1" hidden="1" x14ac:dyDescent="0.15"/>
    <row r="6145" customFormat="1" hidden="1" x14ac:dyDescent="0.15"/>
    <row r="6146" customFormat="1" hidden="1" x14ac:dyDescent="0.15"/>
    <row r="6147" customFormat="1" hidden="1" x14ac:dyDescent="0.15"/>
    <row r="6148" customFormat="1" hidden="1" x14ac:dyDescent="0.15"/>
    <row r="6149" customFormat="1" hidden="1" x14ac:dyDescent="0.15"/>
    <row r="6150" customFormat="1" hidden="1" x14ac:dyDescent="0.15"/>
    <row r="6151" customFormat="1" hidden="1" x14ac:dyDescent="0.15"/>
    <row r="6152" customFormat="1" hidden="1" x14ac:dyDescent="0.15"/>
    <row r="6153" customFormat="1" hidden="1" x14ac:dyDescent="0.15"/>
    <row r="6154" customFormat="1" hidden="1" x14ac:dyDescent="0.15"/>
    <row r="6155" customFormat="1" hidden="1" x14ac:dyDescent="0.15"/>
    <row r="6156" customFormat="1" hidden="1" x14ac:dyDescent="0.15"/>
    <row r="6157" customFormat="1" hidden="1" x14ac:dyDescent="0.15"/>
    <row r="6158" customFormat="1" hidden="1" x14ac:dyDescent="0.15"/>
    <row r="6159" customFormat="1" hidden="1" x14ac:dyDescent="0.15"/>
    <row r="6160" customFormat="1" hidden="1" x14ac:dyDescent="0.15"/>
    <row r="6161" customFormat="1" hidden="1" x14ac:dyDescent="0.15"/>
    <row r="6162" customFormat="1" hidden="1" x14ac:dyDescent="0.15"/>
    <row r="6163" customFormat="1" hidden="1" x14ac:dyDescent="0.15"/>
    <row r="6164" customFormat="1" hidden="1" x14ac:dyDescent="0.15"/>
    <row r="6165" customFormat="1" hidden="1" x14ac:dyDescent="0.15"/>
    <row r="6166" customFormat="1" hidden="1" x14ac:dyDescent="0.15"/>
    <row r="6167" customFormat="1" hidden="1" x14ac:dyDescent="0.15"/>
    <row r="6168" customFormat="1" hidden="1" x14ac:dyDescent="0.15"/>
    <row r="6169" customFormat="1" hidden="1" x14ac:dyDescent="0.15"/>
    <row r="6170" customFormat="1" hidden="1" x14ac:dyDescent="0.15"/>
    <row r="6171" customFormat="1" hidden="1" x14ac:dyDescent="0.15"/>
    <row r="6172" customFormat="1" hidden="1" x14ac:dyDescent="0.15"/>
    <row r="6173" customFormat="1" hidden="1" x14ac:dyDescent="0.15"/>
    <row r="6174" customFormat="1" hidden="1" x14ac:dyDescent="0.15"/>
    <row r="6175" customFormat="1" hidden="1" x14ac:dyDescent="0.15"/>
    <row r="6176" customFormat="1" hidden="1" x14ac:dyDescent="0.15"/>
    <row r="6177" customFormat="1" hidden="1" x14ac:dyDescent="0.15"/>
    <row r="6178" customFormat="1" hidden="1" x14ac:dyDescent="0.15"/>
    <row r="6179" customFormat="1" hidden="1" x14ac:dyDescent="0.15"/>
    <row r="6180" customFormat="1" hidden="1" x14ac:dyDescent="0.15"/>
    <row r="6181" customFormat="1" hidden="1" x14ac:dyDescent="0.15"/>
    <row r="6182" customFormat="1" hidden="1" x14ac:dyDescent="0.15"/>
    <row r="6183" customFormat="1" hidden="1" x14ac:dyDescent="0.15"/>
    <row r="6184" customFormat="1" hidden="1" x14ac:dyDescent="0.15"/>
    <row r="6185" customFormat="1" hidden="1" x14ac:dyDescent="0.15"/>
    <row r="6186" customFormat="1" hidden="1" x14ac:dyDescent="0.15"/>
    <row r="6187" customFormat="1" hidden="1" x14ac:dyDescent="0.15"/>
    <row r="6188" customFormat="1" hidden="1" x14ac:dyDescent="0.15"/>
    <row r="6189" customFormat="1" hidden="1" x14ac:dyDescent="0.15"/>
    <row r="6190" customFormat="1" hidden="1" x14ac:dyDescent="0.15"/>
    <row r="6191" customFormat="1" hidden="1" x14ac:dyDescent="0.15"/>
    <row r="6192" customFormat="1" hidden="1" x14ac:dyDescent="0.15"/>
    <row r="6193" customFormat="1" hidden="1" x14ac:dyDescent="0.15"/>
    <row r="6194" customFormat="1" hidden="1" x14ac:dyDescent="0.15"/>
    <row r="6195" customFormat="1" hidden="1" x14ac:dyDescent="0.15"/>
    <row r="6196" customFormat="1" hidden="1" x14ac:dyDescent="0.15"/>
    <row r="6197" customFormat="1" hidden="1" x14ac:dyDescent="0.15"/>
    <row r="6198" customFormat="1" hidden="1" x14ac:dyDescent="0.15"/>
    <row r="6199" customFormat="1" hidden="1" x14ac:dyDescent="0.15"/>
    <row r="6200" customFormat="1" hidden="1" x14ac:dyDescent="0.15"/>
    <row r="6201" customFormat="1" hidden="1" x14ac:dyDescent="0.15"/>
    <row r="6202" customFormat="1" hidden="1" x14ac:dyDescent="0.15"/>
    <row r="6203" customFormat="1" hidden="1" x14ac:dyDescent="0.15"/>
    <row r="6204" customFormat="1" hidden="1" x14ac:dyDescent="0.15"/>
    <row r="6205" customFormat="1" hidden="1" x14ac:dyDescent="0.15"/>
    <row r="6206" customFormat="1" hidden="1" x14ac:dyDescent="0.15"/>
    <row r="6207" customFormat="1" hidden="1" x14ac:dyDescent="0.15"/>
    <row r="6208" customFormat="1" hidden="1" x14ac:dyDescent="0.15"/>
    <row r="6209" customFormat="1" hidden="1" x14ac:dyDescent="0.15"/>
    <row r="6210" customFormat="1" hidden="1" x14ac:dyDescent="0.15"/>
    <row r="6211" customFormat="1" hidden="1" x14ac:dyDescent="0.15"/>
    <row r="6212" customFormat="1" hidden="1" x14ac:dyDescent="0.15"/>
    <row r="6213" customFormat="1" hidden="1" x14ac:dyDescent="0.15"/>
    <row r="6214" customFormat="1" hidden="1" x14ac:dyDescent="0.15"/>
    <row r="6215" customFormat="1" hidden="1" x14ac:dyDescent="0.15"/>
    <row r="6216" customFormat="1" hidden="1" x14ac:dyDescent="0.15"/>
    <row r="6217" customFormat="1" hidden="1" x14ac:dyDescent="0.15"/>
    <row r="6218" customFormat="1" hidden="1" x14ac:dyDescent="0.15"/>
    <row r="6219" customFormat="1" hidden="1" x14ac:dyDescent="0.15"/>
    <row r="6220" customFormat="1" hidden="1" x14ac:dyDescent="0.15"/>
    <row r="6221" customFormat="1" hidden="1" x14ac:dyDescent="0.15"/>
    <row r="6222" customFormat="1" hidden="1" x14ac:dyDescent="0.15"/>
    <row r="6223" customFormat="1" hidden="1" x14ac:dyDescent="0.15"/>
    <row r="6224" customFormat="1" hidden="1" x14ac:dyDescent="0.15"/>
    <row r="6225" customFormat="1" hidden="1" x14ac:dyDescent="0.15"/>
    <row r="6226" customFormat="1" hidden="1" x14ac:dyDescent="0.15"/>
    <row r="6227" customFormat="1" hidden="1" x14ac:dyDescent="0.15"/>
    <row r="6228" customFormat="1" hidden="1" x14ac:dyDescent="0.15"/>
    <row r="6229" customFormat="1" hidden="1" x14ac:dyDescent="0.15"/>
    <row r="6230" customFormat="1" hidden="1" x14ac:dyDescent="0.15"/>
    <row r="6231" customFormat="1" hidden="1" x14ac:dyDescent="0.15"/>
    <row r="6232" customFormat="1" hidden="1" x14ac:dyDescent="0.15"/>
    <row r="6233" customFormat="1" hidden="1" x14ac:dyDescent="0.15"/>
    <row r="6234" customFormat="1" hidden="1" x14ac:dyDescent="0.15"/>
    <row r="6235" customFormat="1" hidden="1" x14ac:dyDescent="0.15"/>
    <row r="6236" customFormat="1" hidden="1" x14ac:dyDescent="0.15"/>
    <row r="6237" customFormat="1" hidden="1" x14ac:dyDescent="0.15"/>
    <row r="6238" customFormat="1" hidden="1" x14ac:dyDescent="0.15"/>
    <row r="6239" customFormat="1" hidden="1" x14ac:dyDescent="0.15"/>
    <row r="6240" customFormat="1" hidden="1" x14ac:dyDescent="0.15"/>
    <row r="6241" customFormat="1" hidden="1" x14ac:dyDescent="0.15"/>
    <row r="6242" customFormat="1" hidden="1" x14ac:dyDescent="0.15"/>
    <row r="6243" customFormat="1" hidden="1" x14ac:dyDescent="0.15"/>
    <row r="6244" customFormat="1" hidden="1" x14ac:dyDescent="0.15"/>
    <row r="6245" customFormat="1" hidden="1" x14ac:dyDescent="0.15"/>
    <row r="6246" customFormat="1" hidden="1" x14ac:dyDescent="0.15"/>
    <row r="6247" customFormat="1" hidden="1" x14ac:dyDescent="0.15"/>
    <row r="6248" customFormat="1" hidden="1" x14ac:dyDescent="0.15"/>
    <row r="6249" customFormat="1" hidden="1" x14ac:dyDescent="0.15"/>
    <row r="6250" customFormat="1" hidden="1" x14ac:dyDescent="0.15"/>
    <row r="6251" customFormat="1" hidden="1" x14ac:dyDescent="0.15"/>
    <row r="6252" customFormat="1" hidden="1" x14ac:dyDescent="0.15"/>
    <row r="6253" customFormat="1" hidden="1" x14ac:dyDescent="0.15"/>
    <row r="6254" customFormat="1" hidden="1" x14ac:dyDescent="0.15"/>
    <row r="6255" customFormat="1" hidden="1" x14ac:dyDescent="0.15"/>
    <row r="6256" customFormat="1" hidden="1" x14ac:dyDescent="0.15"/>
    <row r="6257" customFormat="1" hidden="1" x14ac:dyDescent="0.15"/>
    <row r="6258" customFormat="1" hidden="1" x14ac:dyDescent="0.15"/>
    <row r="6259" customFormat="1" hidden="1" x14ac:dyDescent="0.15"/>
    <row r="6260" customFormat="1" hidden="1" x14ac:dyDescent="0.15"/>
    <row r="6261" customFormat="1" hidden="1" x14ac:dyDescent="0.15"/>
    <row r="6262" customFormat="1" hidden="1" x14ac:dyDescent="0.15"/>
    <row r="6263" customFormat="1" hidden="1" x14ac:dyDescent="0.15"/>
    <row r="6264" customFormat="1" hidden="1" x14ac:dyDescent="0.15"/>
    <row r="6265" customFormat="1" hidden="1" x14ac:dyDescent="0.15"/>
    <row r="6266" customFormat="1" hidden="1" x14ac:dyDescent="0.15"/>
    <row r="6267" customFormat="1" hidden="1" x14ac:dyDescent="0.15"/>
    <row r="6268" customFormat="1" hidden="1" x14ac:dyDescent="0.15"/>
    <row r="6269" customFormat="1" hidden="1" x14ac:dyDescent="0.15"/>
    <row r="6270" customFormat="1" hidden="1" x14ac:dyDescent="0.15"/>
    <row r="6271" customFormat="1" hidden="1" x14ac:dyDescent="0.15"/>
    <row r="6272" customFormat="1" hidden="1" x14ac:dyDescent="0.15"/>
    <row r="6273" customFormat="1" hidden="1" x14ac:dyDescent="0.15"/>
    <row r="6274" customFormat="1" hidden="1" x14ac:dyDescent="0.15"/>
    <row r="6275" customFormat="1" hidden="1" x14ac:dyDescent="0.15"/>
    <row r="6276" customFormat="1" hidden="1" x14ac:dyDescent="0.15"/>
    <row r="6277" customFormat="1" hidden="1" x14ac:dyDescent="0.15"/>
    <row r="6278" customFormat="1" hidden="1" x14ac:dyDescent="0.15"/>
    <row r="6279" customFormat="1" hidden="1" x14ac:dyDescent="0.15"/>
    <row r="6280" customFormat="1" hidden="1" x14ac:dyDescent="0.15"/>
    <row r="6281" customFormat="1" hidden="1" x14ac:dyDescent="0.15"/>
    <row r="6282" customFormat="1" hidden="1" x14ac:dyDescent="0.15"/>
    <row r="6283" customFormat="1" hidden="1" x14ac:dyDescent="0.15"/>
    <row r="6284" customFormat="1" hidden="1" x14ac:dyDescent="0.15"/>
    <row r="6285" customFormat="1" hidden="1" x14ac:dyDescent="0.15"/>
    <row r="6286" customFormat="1" hidden="1" x14ac:dyDescent="0.15"/>
    <row r="6287" customFormat="1" hidden="1" x14ac:dyDescent="0.15"/>
    <row r="6288" customFormat="1" hidden="1" x14ac:dyDescent="0.15"/>
    <row r="6289" customFormat="1" hidden="1" x14ac:dyDescent="0.15"/>
    <row r="6290" customFormat="1" hidden="1" x14ac:dyDescent="0.15"/>
    <row r="6291" customFormat="1" hidden="1" x14ac:dyDescent="0.15"/>
    <row r="6292" customFormat="1" hidden="1" x14ac:dyDescent="0.15"/>
    <row r="6293" customFormat="1" hidden="1" x14ac:dyDescent="0.15"/>
    <row r="6294" customFormat="1" hidden="1" x14ac:dyDescent="0.15"/>
    <row r="6295" customFormat="1" hidden="1" x14ac:dyDescent="0.15"/>
    <row r="6296" customFormat="1" hidden="1" x14ac:dyDescent="0.15"/>
    <row r="6297" customFormat="1" hidden="1" x14ac:dyDescent="0.15"/>
    <row r="6298" customFormat="1" hidden="1" x14ac:dyDescent="0.15"/>
    <row r="6299" customFormat="1" hidden="1" x14ac:dyDescent="0.15"/>
    <row r="6300" customFormat="1" hidden="1" x14ac:dyDescent="0.15"/>
    <row r="6301" customFormat="1" hidden="1" x14ac:dyDescent="0.15"/>
    <row r="6302" customFormat="1" hidden="1" x14ac:dyDescent="0.15"/>
    <row r="6303" customFormat="1" hidden="1" x14ac:dyDescent="0.15"/>
    <row r="6304" customFormat="1" hidden="1" x14ac:dyDescent="0.15"/>
    <row r="6305" customFormat="1" hidden="1" x14ac:dyDescent="0.15"/>
    <row r="6306" customFormat="1" hidden="1" x14ac:dyDescent="0.15"/>
    <row r="6307" customFormat="1" hidden="1" x14ac:dyDescent="0.15"/>
    <row r="6308" customFormat="1" hidden="1" x14ac:dyDescent="0.15"/>
    <row r="6309" customFormat="1" hidden="1" x14ac:dyDescent="0.15"/>
    <row r="6310" customFormat="1" hidden="1" x14ac:dyDescent="0.15"/>
    <row r="6311" customFormat="1" hidden="1" x14ac:dyDescent="0.15"/>
    <row r="6312" customFormat="1" hidden="1" x14ac:dyDescent="0.15"/>
    <row r="6313" customFormat="1" hidden="1" x14ac:dyDescent="0.15"/>
    <row r="6314" customFormat="1" hidden="1" x14ac:dyDescent="0.15"/>
    <row r="6315" customFormat="1" hidden="1" x14ac:dyDescent="0.15"/>
    <row r="6316" customFormat="1" hidden="1" x14ac:dyDescent="0.15"/>
    <row r="6317" customFormat="1" hidden="1" x14ac:dyDescent="0.15"/>
    <row r="6318" customFormat="1" hidden="1" x14ac:dyDescent="0.15"/>
    <row r="6319" customFormat="1" hidden="1" x14ac:dyDescent="0.15"/>
    <row r="6320" customFormat="1" hidden="1" x14ac:dyDescent="0.15"/>
    <row r="6321" customFormat="1" hidden="1" x14ac:dyDescent="0.15"/>
    <row r="6322" customFormat="1" hidden="1" x14ac:dyDescent="0.15"/>
    <row r="6323" customFormat="1" hidden="1" x14ac:dyDescent="0.15"/>
    <row r="6324" customFormat="1" hidden="1" x14ac:dyDescent="0.15"/>
    <row r="6325" customFormat="1" hidden="1" x14ac:dyDescent="0.15"/>
    <row r="6326" customFormat="1" hidden="1" x14ac:dyDescent="0.15"/>
    <row r="6327" customFormat="1" hidden="1" x14ac:dyDescent="0.15"/>
    <row r="6328" customFormat="1" hidden="1" x14ac:dyDescent="0.15"/>
    <row r="6329" customFormat="1" hidden="1" x14ac:dyDescent="0.15"/>
    <row r="6330" customFormat="1" hidden="1" x14ac:dyDescent="0.15"/>
    <row r="6331" customFormat="1" hidden="1" x14ac:dyDescent="0.15"/>
    <row r="6332" customFormat="1" hidden="1" x14ac:dyDescent="0.15"/>
    <row r="6333" customFormat="1" hidden="1" x14ac:dyDescent="0.15"/>
    <row r="6334" customFormat="1" hidden="1" x14ac:dyDescent="0.15"/>
    <row r="6335" customFormat="1" hidden="1" x14ac:dyDescent="0.15"/>
    <row r="6336" customFormat="1" hidden="1" x14ac:dyDescent="0.15"/>
    <row r="6337" customFormat="1" hidden="1" x14ac:dyDescent="0.15"/>
    <row r="6338" customFormat="1" hidden="1" x14ac:dyDescent="0.15"/>
    <row r="6339" customFormat="1" hidden="1" x14ac:dyDescent="0.15"/>
    <row r="6340" customFormat="1" hidden="1" x14ac:dyDescent="0.15"/>
    <row r="6341" customFormat="1" hidden="1" x14ac:dyDescent="0.15"/>
    <row r="6342" customFormat="1" hidden="1" x14ac:dyDescent="0.15"/>
    <row r="6343" customFormat="1" hidden="1" x14ac:dyDescent="0.15"/>
    <row r="6344" customFormat="1" hidden="1" x14ac:dyDescent="0.15"/>
    <row r="6345" customFormat="1" hidden="1" x14ac:dyDescent="0.15"/>
    <row r="6346" customFormat="1" hidden="1" x14ac:dyDescent="0.15"/>
    <row r="6347" customFormat="1" hidden="1" x14ac:dyDescent="0.15"/>
    <row r="6348" customFormat="1" hidden="1" x14ac:dyDescent="0.15"/>
    <row r="6349" customFormat="1" hidden="1" x14ac:dyDescent="0.15"/>
    <row r="6350" customFormat="1" hidden="1" x14ac:dyDescent="0.15"/>
    <row r="6351" customFormat="1" hidden="1" x14ac:dyDescent="0.15"/>
    <row r="6352" customFormat="1" hidden="1" x14ac:dyDescent="0.15"/>
    <row r="6353" customFormat="1" hidden="1" x14ac:dyDescent="0.15"/>
    <row r="6354" customFormat="1" hidden="1" x14ac:dyDescent="0.15"/>
    <row r="6355" customFormat="1" hidden="1" x14ac:dyDescent="0.15"/>
    <row r="6356" customFormat="1" hidden="1" x14ac:dyDescent="0.15"/>
    <row r="6357" customFormat="1" hidden="1" x14ac:dyDescent="0.15"/>
    <row r="6358" customFormat="1" hidden="1" x14ac:dyDescent="0.15"/>
    <row r="6359" customFormat="1" hidden="1" x14ac:dyDescent="0.15"/>
    <row r="6360" customFormat="1" hidden="1" x14ac:dyDescent="0.15"/>
    <row r="6361" customFormat="1" hidden="1" x14ac:dyDescent="0.15"/>
    <row r="6362" customFormat="1" hidden="1" x14ac:dyDescent="0.15"/>
    <row r="6363" customFormat="1" hidden="1" x14ac:dyDescent="0.15"/>
    <row r="6364" customFormat="1" hidden="1" x14ac:dyDescent="0.15"/>
    <row r="6365" customFormat="1" hidden="1" x14ac:dyDescent="0.15"/>
    <row r="6366" customFormat="1" hidden="1" x14ac:dyDescent="0.15"/>
    <row r="6367" customFormat="1" hidden="1" x14ac:dyDescent="0.15"/>
    <row r="6368" customFormat="1" hidden="1" x14ac:dyDescent="0.15"/>
    <row r="6369" customFormat="1" hidden="1" x14ac:dyDescent="0.15"/>
    <row r="6370" customFormat="1" hidden="1" x14ac:dyDescent="0.15"/>
    <row r="6371" customFormat="1" hidden="1" x14ac:dyDescent="0.15"/>
    <row r="6372" customFormat="1" hidden="1" x14ac:dyDescent="0.15"/>
    <row r="6373" customFormat="1" hidden="1" x14ac:dyDescent="0.15"/>
    <row r="6374" customFormat="1" hidden="1" x14ac:dyDescent="0.15"/>
    <row r="6375" customFormat="1" hidden="1" x14ac:dyDescent="0.15"/>
    <row r="6376" customFormat="1" hidden="1" x14ac:dyDescent="0.15"/>
    <row r="6377" customFormat="1" hidden="1" x14ac:dyDescent="0.15"/>
    <row r="6378" customFormat="1" hidden="1" x14ac:dyDescent="0.15"/>
    <row r="6379" customFormat="1" hidden="1" x14ac:dyDescent="0.15"/>
    <row r="6380" customFormat="1" hidden="1" x14ac:dyDescent="0.15"/>
    <row r="6381" customFormat="1" hidden="1" x14ac:dyDescent="0.15"/>
    <row r="6382" customFormat="1" hidden="1" x14ac:dyDescent="0.15"/>
    <row r="6383" customFormat="1" hidden="1" x14ac:dyDescent="0.15"/>
    <row r="6384" customFormat="1" hidden="1" x14ac:dyDescent="0.15"/>
    <row r="6385" customFormat="1" hidden="1" x14ac:dyDescent="0.15"/>
    <row r="6386" customFormat="1" hidden="1" x14ac:dyDescent="0.15"/>
    <row r="6387" customFormat="1" hidden="1" x14ac:dyDescent="0.15"/>
    <row r="6388" customFormat="1" hidden="1" x14ac:dyDescent="0.15"/>
    <row r="6389" customFormat="1" hidden="1" x14ac:dyDescent="0.15"/>
    <row r="6390" customFormat="1" hidden="1" x14ac:dyDescent="0.15"/>
    <row r="6391" customFormat="1" hidden="1" x14ac:dyDescent="0.15"/>
    <row r="6392" customFormat="1" hidden="1" x14ac:dyDescent="0.15"/>
    <row r="6393" customFormat="1" hidden="1" x14ac:dyDescent="0.15"/>
    <row r="6394" customFormat="1" hidden="1" x14ac:dyDescent="0.15"/>
    <row r="6395" customFormat="1" hidden="1" x14ac:dyDescent="0.15"/>
    <row r="6396" customFormat="1" hidden="1" x14ac:dyDescent="0.15"/>
    <row r="6397" customFormat="1" hidden="1" x14ac:dyDescent="0.15"/>
    <row r="6398" customFormat="1" hidden="1" x14ac:dyDescent="0.15"/>
    <row r="6399" customFormat="1" hidden="1" x14ac:dyDescent="0.15"/>
    <row r="6400" customFormat="1" hidden="1" x14ac:dyDescent="0.15"/>
    <row r="6401" customFormat="1" hidden="1" x14ac:dyDescent="0.15"/>
    <row r="6402" customFormat="1" hidden="1" x14ac:dyDescent="0.15"/>
    <row r="6403" customFormat="1" hidden="1" x14ac:dyDescent="0.15"/>
    <row r="6404" customFormat="1" hidden="1" x14ac:dyDescent="0.15"/>
    <row r="6405" customFormat="1" hidden="1" x14ac:dyDescent="0.15"/>
    <row r="6406" customFormat="1" hidden="1" x14ac:dyDescent="0.15"/>
    <row r="6407" customFormat="1" hidden="1" x14ac:dyDescent="0.15"/>
    <row r="6408" customFormat="1" hidden="1" x14ac:dyDescent="0.15"/>
    <row r="6409" customFormat="1" hidden="1" x14ac:dyDescent="0.15"/>
    <row r="6410" customFormat="1" hidden="1" x14ac:dyDescent="0.15"/>
    <row r="6411" customFormat="1" hidden="1" x14ac:dyDescent="0.15"/>
    <row r="6412" customFormat="1" hidden="1" x14ac:dyDescent="0.15"/>
    <row r="6413" customFormat="1" hidden="1" x14ac:dyDescent="0.15"/>
    <row r="6414" customFormat="1" hidden="1" x14ac:dyDescent="0.15"/>
    <row r="6415" customFormat="1" hidden="1" x14ac:dyDescent="0.15"/>
    <row r="6416" customFormat="1" hidden="1" x14ac:dyDescent="0.15"/>
    <row r="6417" customFormat="1" hidden="1" x14ac:dyDescent="0.15"/>
    <row r="6418" customFormat="1" hidden="1" x14ac:dyDescent="0.15"/>
    <row r="6419" customFormat="1" hidden="1" x14ac:dyDescent="0.15"/>
    <row r="6420" customFormat="1" hidden="1" x14ac:dyDescent="0.15"/>
    <row r="6421" customFormat="1" hidden="1" x14ac:dyDescent="0.15"/>
    <row r="6422" customFormat="1" hidden="1" x14ac:dyDescent="0.15"/>
    <row r="6423" customFormat="1" hidden="1" x14ac:dyDescent="0.15"/>
    <row r="6424" customFormat="1" hidden="1" x14ac:dyDescent="0.15"/>
    <row r="6425" customFormat="1" hidden="1" x14ac:dyDescent="0.15"/>
    <row r="6426" customFormat="1" hidden="1" x14ac:dyDescent="0.15"/>
    <row r="6427" customFormat="1" hidden="1" x14ac:dyDescent="0.15"/>
    <row r="6428" customFormat="1" hidden="1" x14ac:dyDescent="0.15"/>
    <row r="6429" customFormat="1" hidden="1" x14ac:dyDescent="0.15"/>
    <row r="6430" customFormat="1" hidden="1" x14ac:dyDescent="0.15"/>
    <row r="6431" customFormat="1" hidden="1" x14ac:dyDescent="0.15"/>
    <row r="6432" customFormat="1" hidden="1" x14ac:dyDescent="0.15"/>
    <row r="6433" customFormat="1" hidden="1" x14ac:dyDescent="0.15"/>
    <row r="6434" customFormat="1" hidden="1" x14ac:dyDescent="0.15"/>
    <row r="6435" customFormat="1" hidden="1" x14ac:dyDescent="0.15"/>
    <row r="6436" customFormat="1" hidden="1" x14ac:dyDescent="0.15"/>
    <row r="6437" customFormat="1" hidden="1" x14ac:dyDescent="0.15"/>
    <row r="6438" customFormat="1" hidden="1" x14ac:dyDescent="0.15"/>
    <row r="6439" customFormat="1" hidden="1" x14ac:dyDescent="0.15"/>
    <row r="6440" customFormat="1" hidden="1" x14ac:dyDescent="0.15"/>
    <row r="6441" customFormat="1" hidden="1" x14ac:dyDescent="0.15"/>
    <row r="6442" customFormat="1" hidden="1" x14ac:dyDescent="0.15"/>
    <row r="6443" customFormat="1" hidden="1" x14ac:dyDescent="0.15"/>
    <row r="6444" customFormat="1" hidden="1" x14ac:dyDescent="0.15"/>
    <row r="6445" customFormat="1" hidden="1" x14ac:dyDescent="0.15"/>
    <row r="6446" customFormat="1" hidden="1" x14ac:dyDescent="0.15"/>
    <row r="6447" customFormat="1" hidden="1" x14ac:dyDescent="0.15"/>
    <row r="6448" customFormat="1" hidden="1" x14ac:dyDescent="0.15"/>
    <row r="6449" customFormat="1" hidden="1" x14ac:dyDescent="0.15"/>
    <row r="6450" customFormat="1" hidden="1" x14ac:dyDescent="0.15"/>
    <row r="6451" customFormat="1" hidden="1" x14ac:dyDescent="0.15"/>
    <row r="6452" customFormat="1" hidden="1" x14ac:dyDescent="0.15"/>
    <row r="6453" customFormat="1" hidden="1" x14ac:dyDescent="0.15"/>
    <row r="6454" customFormat="1" hidden="1" x14ac:dyDescent="0.15"/>
    <row r="6455" customFormat="1" hidden="1" x14ac:dyDescent="0.15"/>
    <row r="6456" customFormat="1" hidden="1" x14ac:dyDescent="0.15"/>
    <row r="6457" customFormat="1" hidden="1" x14ac:dyDescent="0.15"/>
    <row r="6458" customFormat="1" hidden="1" x14ac:dyDescent="0.15"/>
    <row r="6459" customFormat="1" hidden="1" x14ac:dyDescent="0.15"/>
    <row r="6460" customFormat="1" hidden="1" x14ac:dyDescent="0.15"/>
    <row r="6461" customFormat="1" hidden="1" x14ac:dyDescent="0.15"/>
    <row r="6462" customFormat="1" hidden="1" x14ac:dyDescent="0.15"/>
    <row r="6463" customFormat="1" hidden="1" x14ac:dyDescent="0.15"/>
    <row r="6464" customFormat="1" hidden="1" x14ac:dyDescent="0.15"/>
    <row r="6465" customFormat="1" hidden="1" x14ac:dyDescent="0.15"/>
    <row r="6466" customFormat="1" hidden="1" x14ac:dyDescent="0.15"/>
    <row r="6467" customFormat="1" hidden="1" x14ac:dyDescent="0.15"/>
    <row r="6468" customFormat="1" hidden="1" x14ac:dyDescent="0.15"/>
    <row r="6469" customFormat="1" hidden="1" x14ac:dyDescent="0.15"/>
    <row r="6470" customFormat="1" hidden="1" x14ac:dyDescent="0.15"/>
    <row r="6471" customFormat="1" hidden="1" x14ac:dyDescent="0.15"/>
    <row r="6472" customFormat="1" hidden="1" x14ac:dyDescent="0.15"/>
    <row r="6473" customFormat="1" hidden="1" x14ac:dyDescent="0.15"/>
    <row r="6474" customFormat="1" hidden="1" x14ac:dyDescent="0.15"/>
    <row r="6475" customFormat="1" hidden="1" x14ac:dyDescent="0.15"/>
    <row r="6476" customFormat="1" hidden="1" x14ac:dyDescent="0.15"/>
    <row r="6477" customFormat="1" hidden="1" x14ac:dyDescent="0.15"/>
    <row r="6478" customFormat="1" hidden="1" x14ac:dyDescent="0.15"/>
    <row r="6479" customFormat="1" hidden="1" x14ac:dyDescent="0.15"/>
    <row r="6480" customFormat="1" hidden="1" x14ac:dyDescent="0.15"/>
    <row r="6481" customFormat="1" hidden="1" x14ac:dyDescent="0.15"/>
    <row r="6482" customFormat="1" hidden="1" x14ac:dyDescent="0.15"/>
    <row r="6483" customFormat="1" hidden="1" x14ac:dyDescent="0.15"/>
    <row r="6484" customFormat="1" hidden="1" x14ac:dyDescent="0.15"/>
    <row r="6485" customFormat="1" hidden="1" x14ac:dyDescent="0.15"/>
    <row r="6486" customFormat="1" hidden="1" x14ac:dyDescent="0.15"/>
    <row r="6487" customFormat="1" hidden="1" x14ac:dyDescent="0.15"/>
    <row r="6488" customFormat="1" hidden="1" x14ac:dyDescent="0.15"/>
    <row r="6489" customFormat="1" hidden="1" x14ac:dyDescent="0.15"/>
    <row r="6490" customFormat="1" hidden="1" x14ac:dyDescent="0.15"/>
    <row r="6491" customFormat="1" hidden="1" x14ac:dyDescent="0.15"/>
    <row r="6492" customFormat="1" hidden="1" x14ac:dyDescent="0.15"/>
    <row r="6493" customFormat="1" hidden="1" x14ac:dyDescent="0.15"/>
    <row r="6494" customFormat="1" hidden="1" x14ac:dyDescent="0.15"/>
    <row r="6495" customFormat="1" hidden="1" x14ac:dyDescent="0.15"/>
    <row r="6496" customFormat="1" hidden="1" x14ac:dyDescent="0.15"/>
    <row r="6497" customFormat="1" hidden="1" x14ac:dyDescent="0.15"/>
    <row r="6498" customFormat="1" hidden="1" x14ac:dyDescent="0.15"/>
    <row r="6499" customFormat="1" hidden="1" x14ac:dyDescent="0.15"/>
    <row r="6500" customFormat="1" hidden="1" x14ac:dyDescent="0.15"/>
    <row r="6501" customFormat="1" hidden="1" x14ac:dyDescent="0.15"/>
    <row r="6502" customFormat="1" hidden="1" x14ac:dyDescent="0.15"/>
    <row r="6503" customFormat="1" hidden="1" x14ac:dyDescent="0.15"/>
    <row r="6504" customFormat="1" hidden="1" x14ac:dyDescent="0.15"/>
    <row r="6505" customFormat="1" hidden="1" x14ac:dyDescent="0.15"/>
    <row r="6506" customFormat="1" hidden="1" x14ac:dyDescent="0.15"/>
    <row r="6507" customFormat="1" hidden="1" x14ac:dyDescent="0.15"/>
    <row r="6508" customFormat="1" hidden="1" x14ac:dyDescent="0.15"/>
    <row r="6509" customFormat="1" hidden="1" x14ac:dyDescent="0.15"/>
    <row r="6510" customFormat="1" hidden="1" x14ac:dyDescent="0.15"/>
    <row r="6511" customFormat="1" hidden="1" x14ac:dyDescent="0.15"/>
    <row r="6512" customFormat="1" hidden="1" x14ac:dyDescent="0.15"/>
    <row r="6513" customFormat="1" hidden="1" x14ac:dyDescent="0.15"/>
    <row r="6514" customFormat="1" hidden="1" x14ac:dyDescent="0.15"/>
    <row r="6515" customFormat="1" hidden="1" x14ac:dyDescent="0.15"/>
    <row r="6516" customFormat="1" hidden="1" x14ac:dyDescent="0.15"/>
    <row r="6517" customFormat="1" hidden="1" x14ac:dyDescent="0.15"/>
    <row r="6518" customFormat="1" hidden="1" x14ac:dyDescent="0.15"/>
    <row r="6519" customFormat="1" hidden="1" x14ac:dyDescent="0.15"/>
    <row r="6520" customFormat="1" hidden="1" x14ac:dyDescent="0.15"/>
    <row r="6521" customFormat="1" hidden="1" x14ac:dyDescent="0.15"/>
    <row r="6522" customFormat="1" hidden="1" x14ac:dyDescent="0.15"/>
    <row r="6523" customFormat="1" hidden="1" x14ac:dyDescent="0.15"/>
    <row r="6524" customFormat="1" hidden="1" x14ac:dyDescent="0.15"/>
    <row r="6525" customFormat="1" hidden="1" x14ac:dyDescent="0.15"/>
    <row r="6526" customFormat="1" hidden="1" x14ac:dyDescent="0.15"/>
    <row r="6527" customFormat="1" hidden="1" x14ac:dyDescent="0.15"/>
    <row r="6528" customFormat="1" hidden="1" x14ac:dyDescent="0.15"/>
    <row r="6529" customFormat="1" hidden="1" x14ac:dyDescent="0.15"/>
    <row r="6530" customFormat="1" hidden="1" x14ac:dyDescent="0.15"/>
    <row r="6531" customFormat="1" hidden="1" x14ac:dyDescent="0.15"/>
    <row r="6532" customFormat="1" hidden="1" x14ac:dyDescent="0.15"/>
    <row r="6533" customFormat="1" hidden="1" x14ac:dyDescent="0.15"/>
    <row r="6534" customFormat="1" hidden="1" x14ac:dyDescent="0.15"/>
    <row r="6535" customFormat="1" hidden="1" x14ac:dyDescent="0.15"/>
    <row r="6536" customFormat="1" hidden="1" x14ac:dyDescent="0.15"/>
    <row r="6537" customFormat="1" hidden="1" x14ac:dyDescent="0.15"/>
    <row r="6538" customFormat="1" hidden="1" x14ac:dyDescent="0.15"/>
    <row r="6539" customFormat="1" hidden="1" x14ac:dyDescent="0.15"/>
    <row r="6540" customFormat="1" hidden="1" x14ac:dyDescent="0.15"/>
    <row r="6541" customFormat="1" hidden="1" x14ac:dyDescent="0.15"/>
    <row r="6542" customFormat="1" hidden="1" x14ac:dyDescent="0.15"/>
    <row r="6543" customFormat="1" hidden="1" x14ac:dyDescent="0.15"/>
    <row r="6544" customFormat="1" hidden="1" x14ac:dyDescent="0.15"/>
    <row r="6545" customFormat="1" hidden="1" x14ac:dyDescent="0.15"/>
    <row r="6546" customFormat="1" hidden="1" x14ac:dyDescent="0.15"/>
    <row r="6547" customFormat="1" hidden="1" x14ac:dyDescent="0.15"/>
    <row r="6548" customFormat="1" hidden="1" x14ac:dyDescent="0.15"/>
    <row r="6549" customFormat="1" hidden="1" x14ac:dyDescent="0.15"/>
    <row r="6550" customFormat="1" hidden="1" x14ac:dyDescent="0.15"/>
    <row r="6551" customFormat="1" hidden="1" x14ac:dyDescent="0.15"/>
    <row r="6552" customFormat="1" hidden="1" x14ac:dyDescent="0.15"/>
    <row r="6553" customFormat="1" hidden="1" x14ac:dyDescent="0.15"/>
    <row r="6554" customFormat="1" hidden="1" x14ac:dyDescent="0.15"/>
    <row r="6555" customFormat="1" hidden="1" x14ac:dyDescent="0.15"/>
    <row r="6556" customFormat="1" hidden="1" x14ac:dyDescent="0.15"/>
    <row r="6557" customFormat="1" hidden="1" x14ac:dyDescent="0.15"/>
    <row r="6558" customFormat="1" hidden="1" x14ac:dyDescent="0.15"/>
    <row r="6559" customFormat="1" hidden="1" x14ac:dyDescent="0.15"/>
    <row r="6560" customFormat="1" hidden="1" x14ac:dyDescent="0.15"/>
    <row r="6561" customFormat="1" hidden="1" x14ac:dyDescent="0.15"/>
    <row r="6562" customFormat="1" hidden="1" x14ac:dyDescent="0.15"/>
    <row r="6563" customFormat="1" hidden="1" x14ac:dyDescent="0.15"/>
    <row r="6564" customFormat="1" hidden="1" x14ac:dyDescent="0.15"/>
    <row r="6565" customFormat="1" hidden="1" x14ac:dyDescent="0.15"/>
    <row r="6566" customFormat="1" hidden="1" x14ac:dyDescent="0.15"/>
    <row r="6567" customFormat="1" hidden="1" x14ac:dyDescent="0.15"/>
    <row r="6568" customFormat="1" hidden="1" x14ac:dyDescent="0.15"/>
    <row r="6569" customFormat="1" hidden="1" x14ac:dyDescent="0.15"/>
    <row r="6570" customFormat="1" hidden="1" x14ac:dyDescent="0.15"/>
    <row r="6571" customFormat="1" hidden="1" x14ac:dyDescent="0.15"/>
    <row r="6572" customFormat="1" hidden="1" x14ac:dyDescent="0.15"/>
    <row r="6573" customFormat="1" hidden="1" x14ac:dyDescent="0.15"/>
    <row r="6574" customFormat="1" hidden="1" x14ac:dyDescent="0.15"/>
    <row r="6575" customFormat="1" hidden="1" x14ac:dyDescent="0.15"/>
    <row r="6576" customFormat="1" hidden="1" x14ac:dyDescent="0.15"/>
    <row r="6577" customFormat="1" hidden="1" x14ac:dyDescent="0.15"/>
    <row r="6578" customFormat="1" hidden="1" x14ac:dyDescent="0.15"/>
    <row r="6579" customFormat="1" hidden="1" x14ac:dyDescent="0.15"/>
    <row r="6580" customFormat="1" hidden="1" x14ac:dyDescent="0.15"/>
    <row r="6581" customFormat="1" hidden="1" x14ac:dyDescent="0.15"/>
    <row r="6582" customFormat="1" hidden="1" x14ac:dyDescent="0.15"/>
    <row r="6583" customFormat="1" hidden="1" x14ac:dyDescent="0.15"/>
    <row r="6584" customFormat="1" hidden="1" x14ac:dyDescent="0.15"/>
    <row r="6585" customFormat="1" hidden="1" x14ac:dyDescent="0.15"/>
    <row r="6586" customFormat="1" hidden="1" x14ac:dyDescent="0.15"/>
    <row r="6587" customFormat="1" hidden="1" x14ac:dyDescent="0.15"/>
    <row r="6588" customFormat="1" hidden="1" x14ac:dyDescent="0.15"/>
    <row r="6589" customFormat="1" hidden="1" x14ac:dyDescent="0.15"/>
    <row r="6590" customFormat="1" hidden="1" x14ac:dyDescent="0.15"/>
    <row r="6591" customFormat="1" hidden="1" x14ac:dyDescent="0.15"/>
    <row r="6592" customFormat="1" hidden="1" x14ac:dyDescent="0.15"/>
    <row r="6593" customFormat="1" hidden="1" x14ac:dyDescent="0.15"/>
    <row r="6594" customFormat="1" hidden="1" x14ac:dyDescent="0.15"/>
    <row r="6595" customFormat="1" hidden="1" x14ac:dyDescent="0.15"/>
    <row r="6596" customFormat="1" hidden="1" x14ac:dyDescent="0.15"/>
    <row r="6597" customFormat="1" hidden="1" x14ac:dyDescent="0.15"/>
    <row r="6598" customFormat="1" hidden="1" x14ac:dyDescent="0.15"/>
    <row r="6599" customFormat="1" hidden="1" x14ac:dyDescent="0.15"/>
    <row r="6600" customFormat="1" hidden="1" x14ac:dyDescent="0.15"/>
    <row r="6601" customFormat="1" hidden="1" x14ac:dyDescent="0.15"/>
    <row r="6602" customFormat="1" hidden="1" x14ac:dyDescent="0.15"/>
    <row r="6603" customFormat="1" hidden="1" x14ac:dyDescent="0.15"/>
    <row r="6604" customFormat="1" hidden="1" x14ac:dyDescent="0.15"/>
    <row r="6605" customFormat="1" hidden="1" x14ac:dyDescent="0.15"/>
    <row r="6606" customFormat="1" hidden="1" x14ac:dyDescent="0.15"/>
    <row r="6607" customFormat="1" hidden="1" x14ac:dyDescent="0.15"/>
    <row r="6608" customFormat="1" hidden="1" x14ac:dyDescent="0.15"/>
    <row r="6609" customFormat="1" hidden="1" x14ac:dyDescent="0.15"/>
    <row r="6610" customFormat="1" hidden="1" x14ac:dyDescent="0.15"/>
    <row r="6611" customFormat="1" hidden="1" x14ac:dyDescent="0.15"/>
    <row r="6612" customFormat="1" hidden="1" x14ac:dyDescent="0.15"/>
    <row r="6613" customFormat="1" hidden="1" x14ac:dyDescent="0.15"/>
    <row r="6614" customFormat="1" hidden="1" x14ac:dyDescent="0.15"/>
    <row r="6615" customFormat="1" hidden="1" x14ac:dyDescent="0.15"/>
    <row r="6616" customFormat="1" hidden="1" x14ac:dyDescent="0.15"/>
    <row r="6617" customFormat="1" hidden="1" x14ac:dyDescent="0.15"/>
    <row r="6618" customFormat="1" hidden="1" x14ac:dyDescent="0.15"/>
    <row r="6619" customFormat="1" hidden="1" x14ac:dyDescent="0.15"/>
    <row r="6620" customFormat="1" hidden="1" x14ac:dyDescent="0.15"/>
    <row r="6621" customFormat="1" hidden="1" x14ac:dyDescent="0.15"/>
    <row r="6622" customFormat="1" hidden="1" x14ac:dyDescent="0.15"/>
    <row r="6623" customFormat="1" hidden="1" x14ac:dyDescent="0.15"/>
    <row r="6624" customFormat="1" hidden="1" x14ac:dyDescent="0.15"/>
    <row r="6625" customFormat="1" hidden="1" x14ac:dyDescent="0.15"/>
    <row r="6626" customFormat="1" hidden="1" x14ac:dyDescent="0.15"/>
    <row r="6627" customFormat="1" hidden="1" x14ac:dyDescent="0.15"/>
    <row r="6628" customFormat="1" hidden="1" x14ac:dyDescent="0.15"/>
    <row r="6629" customFormat="1" hidden="1" x14ac:dyDescent="0.15"/>
    <row r="6630" customFormat="1" hidden="1" x14ac:dyDescent="0.15"/>
    <row r="6631" customFormat="1" hidden="1" x14ac:dyDescent="0.15"/>
    <row r="6632" customFormat="1" hidden="1" x14ac:dyDescent="0.15"/>
    <row r="6633" customFormat="1" hidden="1" x14ac:dyDescent="0.15"/>
    <row r="6634" customFormat="1" hidden="1" x14ac:dyDescent="0.15"/>
    <row r="6635" customFormat="1" hidden="1" x14ac:dyDescent="0.15"/>
    <row r="6636" customFormat="1" hidden="1" x14ac:dyDescent="0.15"/>
    <row r="6637" customFormat="1" hidden="1" x14ac:dyDescent="0.15"/>
    <row r="6638" customFormat="1" hidden="1" x14ac:dyDescent="0.15"/>
    <row r="6639" customFormat="1" hidden="1" x14ac:dyDescent="0.15"/>
    <row r="6640" customFormat="1" hidden="1" x14ac:dyDescent="0.15"/>
    <row r="6641" customFormat="1" hidden="1" x14ac:dyDescent="0.15"/>
    <row r="6642" customFormat="1" hidden="1" x14ac:dyDescent="0.15"/>
    <row r="6643" customFormat="1" hidden="1" x14ac:dyDescent="0.15"/>
    <row r="6644" customFormat="1" hidden="1" x14ac:dyDescent="0.15"/>
    <row r="6645" customFormat="1" hidden="1" x14ac:dyDescent="0.15"/>
    <row r="6646" customFormat="1" hidden="1" x14ac:dyDescent="0.15"/>
    <row r="6647" customFormat="1" hidden="1" x14ac:dyDescent="0.15"/>
    <row r="6648" customFormat="1" hidden="1" x14ac:dyDescent="0.15"/>
    <row r="6649" customFormat="1" hidden="1" x14ac:dyDescent="0.15"/>
    <row r="6650" customFormat="1" hidden="1" x14ac:dyDescent="0.15"/>
    <row r="6651" customFormat="1" hidden="1" x14ac:dyDescent="0.15"/>
    <row r="6652" customFormat="1" hidden="1" x14ac:dyDescent="0.15"/>
    <row r="6653" customFormat="1" hidden="1" x14ac:dyDescent="0.15"/>
    <row r="6654" customFormat="1" hidden="1" x14ac:dyDescent="0.15"/>
    <row r="6655" customFormat="1" hidden="1" x14ac:dyDescent="0.15"/>
    <row r="6656" customFormat="1" hidden="1" x14ac:dyDescent="0.15"/>
    <row r="6657" customFormat="1" hidden="1" x14ac:dyDescent="0.15"/>
    <row r="6658" customFormat="1" hidden="1" x14ac:dyDescent="0.15"/>
    <row r="6659" customFormat="1" hidden="1" x14ac:dyDescent="0.15"/>
    <row r="6660" customFormat="1" hidden="1" x14ac:dyDescent="0.15"/>
    <row r="6661" customFormat="1" hidden="1" x14ac:dyDescent="0.15"/>
    <row r="6662" customFormat="1" hidden="1" x14ac:dyDescent="0.15"/>
    <row r="6663" customFormat="1" hidden="1" x14ac:dyDescent="0.15"/>
    <row r="6664" customFormat="1" hidden="1" x14ac:dyDescent="0.15"/>
    <row r="6665" customFormat="1" hidden="1" x14ac:dyDescent="0.15"/>
    <row r="6666" customFormat="1" hidden="1" x14ac:dyDescent="0.15"/>
    <row r="6667" customFormat="1" hidden="1" x14ac:dyDescent="0.15"/>
    <row r="6668" customFormat="1" hidden="1" x14ac:dyDescent="0.15"/>
    <row r="6669" customFormat="1" hidden="1" x14ac:dyDescent="0.15"/>
    <row r="6670" customFormat="1" hidden="1" x14ac:dyDescent="0.15"/>
    <row r="6671" customFormat="1" hidden="1" x14ac:dyDescent="0.15"/>
    <row r="6672" customFormat="1" hidden="1" x14ac:dyDescent="0.15"/>
    <row r="6673" customFormat="1" hidden="1" x14ac:dyDescent="0.15"/>
    <row r="6674" customFormat="1" hidden="1" x14ac:dyDescent="0.15"/>
    <row r="6675" customFormat="1" hidden="1" x14ac:dyDescent="0.15"/>
    <row r="6676" customFormat="1" hidden="1" x14ac:dyDescent="0.15"/>
    <row r="6677" customFormat="1" hidden="1" x14ac:dyDescent="0.15"/>
    <row r="6678" customFormat="1" hidden="1" x14ac:dyDescent="0.15"/>
    <row r="6679" customFormat="1" hidden="1" x14ac:dyDescent="0.15"/>
    <row r="6680" customFormat="1" hidden="1" x14ac:dyDescent="0.15"/>
    <row r="6681" customFormat="1" hidden="1" x14ac:dyDescent="0.15"/>
    <row r="6682" customFormat="1" hidden="1" x14ac:dyDescent="0.15"/>
    <row r="6683" customFormat="1" hidden="1" x14ac:dyDescent="0.15"/>
    <row r="6684" customFormat="1" hidden="1" x14ac:dyDescent="0.15"/>
    <row r="6685" customFormat="1" hidden="1" x14ac:dyDescent="0.15"/>
    <row r="6686" customFormat="1" hidden="1" x14ac:dyDescent="0.15"/>
    <row r="6687" customFormat="1" hidden="1" x14ac:dyDescent="0.15"/>
    <row r="6688" customFormat="1" hidden="1" x14ac:dyDescent="0.15"/>
    <row r="6689" customFormat="1" hidden="1" x14ac:dyDescent="0.15"/>
    <row r="6690" customFormat="1" hidden="1" x14ac:dyDescent="0.15"/>
    <row r="6691" customFormat="1" hidden="1" x14ac:dyDescent="0.15"/>
    <row r="6692" customFormat="1" hidden="1" x14ac:dyDescent="0.15"/>
    <row r="6693" customFormat="1" hidden="1" x14ac:dyDescent="0.15"/>
    <row r="6694" customFormat="1" hidden="1" x14ac:dyDescent="0.15"/>
    <row r="6695" customFormat="1" hidden="1" x14ac:dyDescent="0.15"/>
    <row r="6696" customFormat="1" hidden="1" x14ac:dyDescent="0.15"/>
    <row r="6697" customFormat="1" hidden="1" x14ac:dyDescent="0.15"/>
    <row r="6698" customFormat="1" hidden="1" x14ac:dyDescent="0.15"/>
    <row r="6699" customFormat="1" hidden="1" x14ac:dyDescent="0.15"/>
    <row r="6700" customFormat="1" hidden="1" x14ac:dyDescent="0.15"/>
    <row r="6701" customFormat="1" hidden="1" x14ac:dyDescent="0.15"/>
    <row r="6702" customFormat="1" hidden="1" x14ac:dyDescent="0.15"/>
    <row r="6703" customFormat="1" hidden="1" x14ac:dyDescent="0.15"/>
    <row r="6704" customFormat="1" hidden="1" x14ac:dyDescent="0.15"/>
    <row r="6705" customFormat="1" hidden="1" x14ac:dyDescent="0.15"/>
    <row r="6706" customFormat="1" hidden="1" x14ac:dyDescent="0.15"/>
    <row r="6707" customFormat="1" hidden="1" x14ac:dyDescent="0.15"/>
    <row r="6708" customFormat="1" hidden="1" x14ac:dyDescent="0.15"/>
    <row r="6709" customFormat="1" hidden="1" x14ac:dyDescent="0.15"/>
    <row r="6710" customFormat="1" hidden="1" x14ac:dyDescent="0.15"/>
    <row r="6711" customFormat="1" hidden="1" x14ac:dyDescent="0.15"/>
    <row r="6712" customFormat="1" hidden="1" x14ac:dyDescent="0.15"/>
    <row r="6713" customFormat="1" hidden="1" x14ac:dyDescent="0.15"/>
    <row r="6714" customFormat="1" hidden="1" x14ac:dyDescent="0.15"/>
    <row r="6715" customFormat="1" hidden="1" x14ac:dyDescent="0.15"/>
    <row r="6716" customFormat="1" hidden="1" x14ac:dyDescent="0.15"/>
    <row r="6717" customFormat="1" hidden="1" x14ac:dyDescent="0.15"/>
    <row r="6718" customFormat="1" hidden="1" x14ac:dyDescent="0.15"/>
    <row r="6719" customFormat="1" hidden="1" x14ac:dyDescent="0.15"/>
    <row r="6720" customFormat="1" hidden="1" x14ac:dyDescent="0.15"/>
    <row r="6721" customFormat="1" hidden="1" x14ac:dyDescent="0.15"/>
    <row r="6722" customFormat="1" hidden="1" x14ac:dyDescent="0.15"/>
    <row r="6723" customFormat="1" hidden="1" x14ac:dyDescent="0.15"/>
    <row r="6724" customFormat="1" hidden="1" x14ac:dyDescent="0.15"/>
    <row r="6725" customFormat="1" hidden="1" x14ac:dyDescent="0.15"/>
    <row r="6726" customFormat="1" hidden="1" x14ac:dyDescent="0.15"/>
    <row r="6727" customFormat="1" hidden="1" x14ac:dyDescent="0.15"/>
    <row r="6728" customFormat="1" hidden="1" x14ac:dyDescent="0.15"/>
    <row r="6729" customFormat="1" hidden="1" x14ac:dyDescent="0.15"/>
    <row r="6730" customFormat="1" hidden="1" x14ac:dyDescent="0.15"/>
    <row r="6731" customFormat="1" hidden="1" x14ac:dyDescent="0.15"/>
    <row r="6732" customFormat="1" hidden="1" x14ac:dyDescent="0.15"/>
    <row r="6733" customFormat="1" hidden="1" x14ac:dyDescent="0.15"/>
    <row r="6734" customFormat="1" hidden="1" x14ac:dyDescent="0.15"/>
    <row r="6735" customFormat="1" hidden="1" x14ac:dyDescent="0.15"/>
    <row r="6736" customFormat="1" hidden="1" x14ac:dyDescent="0.15"/>
    <row r="6737" customFormat="1" hidden="1" x14ac:dyDescent="0.15"/>
    <row r="6738" customFormat="1" hidden="1" x14ac:dyDescent="0.15"/>
    <row r="6739" customFormat="1" hidden="1" x14ac:dyDescent="0.15"/>
    <row r="6740" customFormat="1" hidden="1" x14ac:dyDescent="0.15"/>
    <row r="6741" customFormat="1" hidden="1" x14ac:dyDescent="0.15"/>
    <row r="6742" customFormat="1" hidden="1" x14ac:dyDescent="0.15"/>
    <row r="6743" customFormat="1" hidden="1" x14ac:dyDescent="0.15"/>
    <row r="6744" customFormat="1" hidden="1" x14ac:dyDescent="0.15"/>
    <row r="6745" customFormat="1" hidden="1" x14ac:dyDescent="0.15"/>
    <row r="6746" customFormat="1" hidden="1" x14ac:dyDescent="0.15"/>
    <row r="6747" customFormat="1" hidden="1" x14ac:dyDescent="0.15"/>
    <row r="6748" customFormat="1" hidden="1" x14ac:dyDescent="0.15"/>
    <row r="6749" customFormat="1" hidden="1" x14ac:dyDescent="0.15"/>
    <row r="6750" customFormat="1" hidden="1" x14ac:dyDescent="0.15"/>
    <row r="6751" customFormat="1" hidden="1" x14ac:dyDescent="0.15"/>
    <row r="6752" customFormat="1" hidden="1" x14ac:dyDescent="0.15"/>
    <row r="6753" customFormat="1" hidden="1" x14ac:dyDescent="0.15"/>
    <row r="6754" customFormat="1" hidden="1" x14ac:dyDescent="0.15"/>
    <row r="6755" customFormat="1" hidden="1" x14ac:dyDescent="0.15"/>
    <row r="6756" customFormat="1" hidden="1" x14ac:dyDescent="0.15"/>
    <row r="6757" customFormat="1" hidden="1" x14ac:dyDescent="0.15"/>
    <row r="6758" customFormat="1" hidden="1" x14ac:dyDescent="0.15"/>
    <row r="6759" customFormat="1" hidden="1" x14ac:dyDescent="0.15"/>
    <row r="6760" customFormat="1" hidden="1" x14ac:dyDescent="0.15"/>
    <row r="6761" customFormat="1" hidden="1" x14ac:dyDescent="0.15"/>
    <row r="6762" customFormat="1" hidden="1" x14ac:dyDescent="0.15"/>
    <row r="6763" customFormat="1" hidden="1" x14ac:dyDescent="0.15"/>
    <row r="6764" customFormat="1" hidden="1" x14ac:dyDescent="0.15"/>
    <row r="6765" customFormat="1" hidden="1" x14ac:dyDescent="0.15"/>
    <row r="6766" customFormat="1" hidden="1" x14ac:dyDescent="0.15"/>
    <row r="6767" customFormat="1" hidden="1" x14ac:dyDescent="0.15"/>
    <row r="6768" customFormat="1" hidden="1" x14ac:dyDescent="0.15"/>
    <row r="6769" customFormat="1" hidden="1" x14ac:dyDescent="0.15"/>
    <row r="6770" customFormat="1" hidden="1" x14ac:dyDescent="0.15"/>
    <row r="6771" customFormat="1" hidden="1" x14ac:dyDescent="0.15"/>
    <row r="6772" customFormat="1" hidden="1" x14ac:dyDescent="0.15"/>
    <row r="6773" customFormat="1" hidden="1" x14ac:dyDescent="0.15"/>
    <row r="6774" customFormat="1" hidden="1" x14ac:dyDescent="0.15"/>
    <row r="6775" customFormat="1" hidden="1" x14ac:dyDescent="0.15"/>
    <row r="6776" customFormat="1" hidden="1" x14ac:dyDescent="0.15"/>
    <row r="6777" customFormat="1" hidden="1" x14ac:dyDescent="0.15"/>
    <row r="6778" customFormat="1" hidden="1" x14ac:dyDescent="0.15"/>
    <row r="6779" customFormat="1" hidden="1" x14ac:dyDescent="0.15"/>
    <row r="6780" customFormat="1" hidden="1" x14ac:dyDescent="0.15"/>
    <row r="6781" customFormat="1" hidden="1" x14ac:dyDescent="0.15"/>
    <row r="6782" customFormat="1" hidden="1" x14ac:dyDescent="0.15"/>
    <row r="6783" customFormat="1" hidden="1" x14ac:dyDescent="0.15"/>
    <row r="6784" customFormat="1" hidden="1" x14ac:dyDescent="0.15"/>
    <row r="6785" customFormat="1" hidden="1" x14ac:dyDescent="0.15"/>
    <row r="6786" customFormat="1" hidden="1" x14ac:dyDescent="0.15"/>
    <row r="6787" customFormat="1" hidden="1" x14ac:dyDescent="0.15"/>
    <row r="6788" customFormat="1" hidden="1" x14ac:dyDescent="0.15"/>
    <row r="6789" customFormat="1" hidden="1" x14ac:dyDescent="0.15"/>
    <row r="6790" customFormat="1" hidden="1" x14ac:dyDescent="0.15"/>
    <row r="6791" customFormat="1" hidden="1" x14ac:dyDescent="0.15"/>
    <row r="6792" customFormat="1" hidden="1" x14ac:dyDescent="0.15"/>
    <row r="6793" customFormat="1" hidden="1" x14ac:dyDescent="0.15"/>
    <row r="6794" customFormat="1" hidden="1" x14ac:dyDescent="0.15"/>
    <row r="6795" customFormat="1" hidden="1" x14ac:dyDescent="0.15"/>
    <row r="6796" customFormat="1" hidden="1" x14ac:dyDescent="0.15"/>
    <row r="6797" customFormat="1" hidden="1" x14ac:dyDescent="0.15"/>
    <row r="6798" customFormat="1" hidden="1" x14ac:dyDescent="0.15"/>
    <row r="6799" customFormat="1" hidden="1" x14ac:dyDescent="0.15"/>
    <row r="6800" customFormat="1" hidden="1" x14ac:dyDescent="0.15"/>
    <row r="6801" customFormat="1" hidden="1" x14ac:dyDescent="0.15"/>
    <row r="6802" customFormat="1" hidden="1" x14ac:dyDescent="0.15"/>
    <row r="6803" customFormat="1" hidden="1" x14ac:dyDescent="0.15"/>
    <row r="6804" customFormat="1" hidden="1" x14ac:dyDescent="0.15"/>
    <row r="6805" customFormat="1" hidden="1" x14ac:dyDescent="0.15"/>
    <row r="6806" customFormat="1" hidden="1" x14ac:dyDescent="0.15"/>
    <row r="6807" customFormat="1" hidden="1" x14ac:dyDescent="0.15"/>
    <row r="6808" customFormat="1" hidden="1" x14ac:dyDescent="0.15"/>
    <row r="6809" customFormat="1" hidden="1" x14ac:dyDescent="0.15"/>
    <row r="6810" customFormat="1" hidden="1" x14ac:dyDescent="0.15"/>
    <row r="6811" customFormat="1" hidden="1" x14ac:dyDescent="0.15"/>
    <row r="6812" customFormat="1" hidden="1" x14ac:dyDescent="0.15"/>
    <row r="6813" customFormat="1" hidden="1" x14ac:dyDescent="0.15"/>
    <row r="6814" customFormat="1" hidden="1" x14ac:dyDescent="0.15"/>
    <row r="6815" customFormat="1" hidden="1" x14ac:dyDescent="0.15"/>
    <row r="6816" customFormat="1" hidden="1" x14ac:dyDescent="0.15"/>
    <row r="6817" customFormat="1" hidden="1" x14ac:dyDescent="0.15"/>
    <row r="6818" customFormat="1" hidden="1" x14ac:dyDescent="0.15"/>
    <row r="6819" customFormat="1" hidden="1" x14ac:dyDescent="0.15"/>
    <row r="6820" customFormat="1" hidden="1" x14ac:dyDescent="0.15"/>
    <row r="6821" customFormat="1" hidden="1" x14ac:dyDescent="0.15"/>
    <row r="6822" customFormat="1" hidden="1" x14ac:dyDescent="0.15"/>
    <row r="6823" customFormat="1" hidden="1" x14ac:dyDescent="0.15"/>
    <row r="6824" customFormat="1" hidden="1" x14ac:dyDescent="0.15"/>
    <row r="6825" customFormat="1" hidden="1" x14ac:dyDescent="0.15"/>
    <row r="6826" customFormat="1" hidden="1" x14ac:dyDescent="0.15"/>
    <row r="6827" customFormat="1" hidden="1" x14ac:dyDescent="0.15"/>
    <row r="6828" customFormat="1" hidden="1" x14ac:dyDescent="0.15"/>
    <row r="6829" customFormat="1" hidden="1" x14ac:dyDescent="0.15"/>
    <row r="6830" customFormat="1" hidden="1" x14ac:dyDescent="0.15"/>
    <row r="6831" customFormat="1" hidden="1" x14ac:dyDescent="0.15"/>
    <row r="6832" customFormat="1" hidden="1" x14ac:dyDescent="0.15"/>
    <row r="6833" customFormat="1" hidden="1" x14ac:dyDescent="0.15"/>
    <row r="6834" customFormat="1" hidden="1" x14ac:dyDescent="0.15"/>
    <row r="6835" customFormat="1" hidden="1" x14ac:dyDescent="0.15"/>
    <row r="6836" customFormat="1" hidden="1" x14ac:dyDescent="0.15"/>
    <row r="6837" customFormat="1" hidden="1" x14ac:dyDescent="0.15"/>
    <row r="6838" customFormat="1" hidden="1" x14ac:dyDescent="0.15"/>
    <row r="6839" customFormat="1" hidden="1" x14ac:dyDescent="0.15"/>
    <row r="6840" customFormat="1" hidden="1" x14ac:dyDescent="0.15"/>
    <row r="6841" customFormat="1" hidden="1" x14ac:dyDescent="0.15"/>
    <row r="6842" customFormat="1" hidden="1" x14ac:dyDescent="0.15"/>
    <row r="6843" customFormat="1" hidden="1" x14ac:dyDescent="0.15"/>
    <row r="6844" customFormat="1" hidden="1" x14ac:dyDescent="0.15"/>
    <row r="6845" customFormat="1" hidden="1" x14ac:dyDescent="0.15"/>
    <row r="6846" customFormat="1" hidden="1" x14ac:dyDescent="0.15"/>
    <row r="6847" customFormat="1" hidden="1" x14ac:dyDescent="0.15"/>
    <row r="6848" customFormat="1" hidden="1" x14ac:dyDescent="0.15"/>
    <row r="6849" customFormat="1" hidden="1" x14ac:dyDescent="0.15"/>
    <row r="6850" customFormat="1" hidden="1" x14ac:dyDescent="0.15"/>
    <row r="6851" customFormat="1" hidden="1" x14ac:dyDescent="0.15"/>
    <row r="6852" customFormat="1" hidden="1" x14ac:dyDescent="0.15"/>
    <row r="6853" customFormat="1" hidden="1" x14ac:dyDescent="0.15"/>
    <row r="6854" customFormat="1" hidden="1" x14ac:dyDescent="0.15"/>
    <row r="6855" customFormat="1" hidden="1" x14ac:dyDescent="0.15"/>
    <row r="6856" customFormat="1" hidden="1" x14ac:dyDescent="0.15"/>
    <row r="6857" customFormat="1" hidden="1" x14ac:dyDescent="0.15"/>
    <row r="6858" customFormat="1" hidden="1" x14ac:dyDescent="0.15"/>
    <row r="6859" customFormat="1" hidden="1" x14ac:dyDescent="0.15"/>
    <row r="6860" customFormat="1" hidden="1" x14ac:dyDescent="0.15"/>
    <row r="6861" customFormat="1" hidden="1" x14ac:dyDescent="0.15"/>
    <row r="6862" customFormat="1" hidden="1" x14ac:dyDescent="0.15"/>
    <row r="6863" customFormat="1" hidden="1" x14ac:dyDescent="0.15"/>
    <row r="6864" customFormat="1" hidden="1" x14ac:dyDescent="0.15"/>
    <row r="6865" customFormat="1" hidden="1" x14ac:dyDescent="0.15"/>
    <row r="6866" customFormat="1" hidden="1" x14ac:dyDescent="0.15"/>
    <row r="6867" customFormat="1" hidden="1" x14ac:dyDescent="0.15"/>
    <row r="6868" customFormat="1" hidden="1" x14ac:dyDescent="0.15"/>
    <row r="6869" customFormat="1" hidden="1" x14ac:dyDescent="0.15"/>
    <row r="6870" customFormat="1" hidden="1" x14ac:dyDescent="0.15"/>
    <row r="6871" customFormat="1" hidden="1" x14ac:dyDescent="0.15"/>
    <row r="6872" customFormat="1" hidden="1" x14ac:dyDescent="0.15"/>
    <row r="6873" customFormat="1" hidden="1" x14ac:dyDescent="0.15"/>
    <row r="6874" customFormat="1" hidden="1" x14ac:dyDescent="0.15"/>
    <row r="6875" customFormat="1" hidden="1" x14ac:dyDescent="0.15"/>
    <row r="6876" customFormat="1" hidden="1" x14ac:dyDescent="0.15"/>
    <row r="6877" customFormat="1" hidden="1" x14ac:dyDescent="0.15"/>
    <row r="6878" customFormat="1" hidden="1" x14ac:dyDescent="0.15"/>
    <row r="6879" customFormat="1" hidden="1" x14ac:dyDescent="0.15"/>
    <row r="6880" customFormat="1" hidden="1" x14ac:dyDescent="0.15"/>
    <row r="6881" customFormat="1" hidden="1" x14ac:dyDescent="0.15"/>
    <row r="6882" customFormat="1" hidden="1" x14ac:dyDescent="0.15"/>
    <row r="6883" customFormat="1" hidden="1" x14ac:dyDescent="0.15"/>
    <row r="6884" customFormat="1" hidden="1" x14ac:dyDescent="0.15"/>
    <row r="6885" customFormat="1" hidden="1" x14ac:dyDescent="0.15"/>
    <row r="6886" customFormat="1" hidden="1" x14ac:dyDescent="0.15"/>
    <row r="6887" customFormat="1" hidden="1" x14ac:dyDescent="0.15"/>
    <row r="6888" customFormat="1" hidden="1" x14ac:dyDescent="0.15"/>
    <row r="6889" customFormat="1" hidden="1" x14ac:dyDescent="0.15"/>
    <row r="6890" customFormat="1" hidden="1" x14ac:dyDescent="0.15"/>
    <row r="6891" customFormat="1" hidden="1" x14ac:dyDescent="0.15"/>
    <row r="6892" customFormat="1" hidden="1" x14ac:dyDescent="0.15"/>
    <row r="6893" customFormat="1" hidden="1" x14ac:dyDescent="0.15"/>
    <row r="6894" customFormat="1" hidden="1" x14ac:dyDescent="0.15"/>
    <row r="6895" customFormat="1" hidden="1" x14ac:dyDescent="0.15"/>
    <row r="6896" customFormat="1" hidden="1" x14ac:dyDescent="0.15"/>
    <row r="6897" customFormat="1" hidden="1" x14ac:dyDescent="0.15"/>
    <row r="6898" customFormat="1" hidden="1" x14ac:dyDescent="0.15"/>
    <row r="6899" customFormat="1" hidden="1" x14ac:dyDescent="0.15"/>
    <row r="6900" customFormat="1" hidden="1" x14ac:dyDescent="0.15"/>
    <row r="6901" customFormat="1" hidden="1" x14ac:dyDescent="0.15"/>
    <row r="6902" customFormat="1" hidden="1" x14ac:dyDescent="0.15"/>
    <row r="6903" customFormat="1" hidden="1" x14ac:dyDescent="0.15"/>
    <row r="6904" customFormat="1" hidden="1" x14ac:dyDescent="0.15"/>
    <row r="6905" customFormat="1" hidden="1" x14ac:dyDescent="0.15"/>
    <row r="6906" customFormat="1" hidden="1" x14ac:dyDescent="0.15"/>
    <row r="6907" customFormat="1" hidden="1" x14ac:dyDescent="0.15"/>
    <row r="6908" customFormat="1" hidden="1" x14ac:dyDescent="0.15"/>
    <row r="6909" customFormat="1" hidden="1" x14ac:dyDescent="0.15"/>
    <row r="6910" customFormat="1" hidden="1" x14ac:dyDescent="0.15"/>
    <row r="6911" customFormat="1" hidden="1" x14ac:dyDescent="0.15"/>
    <row r="6912" customFormat="1" hidden="1" x14ac:dyDescent="0.15"/>
    <row r="6913" customFormat="1" hidden="1" x14ac:dyDescent="0.15"/>
    <row r="6914" customFormat="1" hidden="1" x14ac:dyDescent="0.15"/>
    <row r="6915" customFormat="1" hidden="1" x14ac:dyDescent="0.15"/>
    <row r="6916" customFormat="1" hidden="1" x14ac:dyDescent="0.15"/>
    <row r="6917" customFormat="1" hidden="1" x14ac:dyDescent="0.15"/>
    <row r="6918" customFormat="1" hidden="1" x14ac:dyDescent="0.15"/>
    <row r="6919" customFormat="1" hidden="1" x14ac:dyDescent="0.15"/>
    <row r="6920" customFormat="1" hidden="1" x14ac:dyDescent="0.15"/>
    <row r="6921" customFormat="1" hidden="1" x14ac:dyDescent="0.15"/>
    <row r="6922" customFormat="1" hidden="1" x14ac:dyDescent="0.15"/>
    <row r="6923" customFormat="1" hidden="1" x14ac:dyDescent="0.15"/>
    <row r="6924" customFormat="1" hidden="1" x14ac:dyDescent="0.15"/>
    <row r="6925" customFormat="1" hidden="1" x14ac:dyDescent="0.15"/>
    <row r="6926" customFormat="1" hidden="1" x14ac:dyDescent="0.15"/>
    <row r="6927" customFormat="1" hidden="1" x14ac:dyDescent="0.15"/>
    <row r="6928" customFormat="1" hidden="1" x14ac:dyDescent="0.15"/>
    <row r="6929" customFormat="1" hidden="1" x14ac:dyDescent="0.15"/>
    <row r="6930" customFormat="1" hidden="1" x14ac:dyDescent="0.15"/>
    <row r="6931" customFormat="1" hidden="1" x14ac:dyDescent="0.15"/>
    <row r="6932" customFormat="1" hidden="1" x14ac:dyDescent="0.15"/>
    <row r="6933" customFormat="1" hidden="1" x14ac:dyDescent="0.15"/>
    <row r="6934" customFormat="1" hidden="1" x14ac:dyDescent="0.15"/>
    <row r="6935" customFormat="1" hidden="1" x14ac:dyDescent="0.15"/>
    <row r="6936" customFormat="1" hidden="1" x14ac:dyDescent="0.15"/>
    <row r="6937" customFormat="1" hidden="1" x14ac:dyDescent="0.15"/>
    <row r="6938" customFormat="1" hidden="1" x14ac:dyDescent="0.15"/>
    <row r="6939" customFormat="1" hidden="1" x14ac:dyDescent="0.15"/>
    <row r="6940" customFormat="1" hidden="1" x14ac:dyDescent="0.15"/>
    <row r="6941" customFormat="1" hidden="1" x14ac:dyDescent="0.15"/>
    <row r="6942" customFormat="1" hidden="1" x14ac:dyDescent="0.15"/>
    <row r="6943" customFormat="1" hidden="1" x14ac:dyDescent="0.15"/>
    <row r="6944" customFormat="1" hidden="1" x14ac:dyDescent="0.15"/>
    <row r="6945" customFormat="1" hidden="1" x14ac:dyDescent="0.15"/>
    <row r="6946" customFormat="1" hidden="1" x14ac:dyDescent="0.15"/>
    <row r="6947" customFormat="1" hidden="1" x14ac:dyDescent="0.15"/>
    <row r="6948" customFormat="1" hidden="1" x14ac:dyDescent="0.15"/>
    <row r="6949" customFormat="1" hidden="1" x14ac:dyDescent="0.15"/>
    <row r="6950" customFormat="1" hidden="1" x14ac:dyDescent="0.15"/>
    <row r="6951" customFormat="1" hidden="1" x14ac:dyDescent="0.15"/>
    <row r="6952" customFormat="1" hidden="1" x14ac:dyDescent="0.15"/>
    <row r="6953" customFormat="1" hidden="1" x14ac:dyDescent="0.15"/>
    <row r="6954" customFormat="1" hidden="1" x14ac:dyDescent="0.15"/>
    <row r="6955" customFormat="1" hidden="1" x14ac:dyDescent="0.15"/>
    <row r="6956" customFormat="1" hidden="1" x14ac:dyDescent="0.15"/>
    <row r="6957" customFormat="1" hidden="1" x14ac:dyDescent="0.15"/>
    <row r="6958" customFormat="1" hidden="1" x14ac:dyDescent="0.15"/>
    <row r="6959" customFormat="1" hidden="1" x14ac:dyDescent="0.15"/>
    <row r="6960" customFormat="1" hidden="1" x14ac:dyDescent="0.15"/>
    <row r="6961" customFormat="1" hidden="1" x14ac:dyDescent="0.15"/>
    <row r="6962" customFormat="1" hidden="1" x14ac:dyDescent="0.15"/>
    <row r="6963" customFormat="1" hidden="1" x14ac:dyDescent="0.15"/>
    <row r="6964" customFormat="1" hidden="1" x14ac:dyDescent="0.15"/>
    <row r="6965" customFormat="1" hidden="1" x14ac:dyDescent="0.15"/>
    <row r="6966" customFormat="1" hidden="1" x14ac:dyDescent="0.15"/>
    <row r="6967" customFormat="1" hidden="1" x14ac:dyDescent="0.15"/>
    <row r="6968" customFormat="1" hidden="1" x14ac:dyDescent="0.15"/>
    <row r="6969" customFormat="1" hidden="1" x14ac:dyDescent="0.15"/>
    <row r="6970" customFormat="1" hidden="1" x14ac:dyDescent="0.15"/>
    <row r="6971" customFormat="1" hidden="1" x14ac:dyDescent="0.15"/>
    <row r="6972" customFormat="1" hidden="1" x14ac:dyDescent="0.15"/>
    <row r="6973" customFormat="1" hidden="1" x14ac:dyDescent="0.15"/>
    <row r="6974" customFormat="1" hidden="1" x14ac:dyDescent="0.15"/>
    <row r="6975" customFormat="1" hidden="1" x14ac:dyDescent="0.15"/>
    <row r="6976" customFormat="1" hidden="1" x14ac:dyDescent="0.15"/>
    <row r="6977" customFormat="1" hidden="1" x14ac:dyDescent="0.15"/>
    <row r="6978" customFormat="1" hidden="1" x14ac:dyDescent="0.15"/>
    <row r="6979" customFormat="1" hidden="1" x14ac:dyDescent="0.15"/>
    <row r="6980" customFormat="1" hidden="1" x14ac:dyDescent="0.15"/>
    <row r="6981" customFormat="1" hidden="1" x14ac:dyDescent="0.15"/>
    <row r="6982" customFormat="1" hidden="1" x14ac:dyDescent="0.15"/>
    <row r="6983" customFormat="1" hidden="1" x14ac:dyDescent="0.15"/>
    <row r="6984" customFormat="1" hidden="1" x14ac:dyDescent="0.15"/>
    <row r="6985" customFormat="1" hidden="1" x14ac:dyDescent="0.15"/>
    <row r="6986" customFormat="1" hidden="1" x14ac:dyDescent="0.15"/>
    <row r="6987" customFormat="1" hidden="1" x14ac:dyDescent="0.15"/>
    <row r="6988" customFormat="1" hidden="1" x14ac:dyDescent="0.15"/>
    <row r="6989" customFormat="1" hidden="1" x14ac:dyDescent="0.15"/>
    <row r="6990" customFormat="1" hidden="1" x14ac:dyDescent="0.15"/>
    <row r="6991" customFormat="1" hidden="1" x14ac:dyDescent="0.15"/>
    <row r="6992" customFormat="1" hidden="1" x14ac:dyDescent="0.15"/>
    <row r="6993" customFormat="1" hidden="1" x14ac:dyDescent="0.15"/>
    <row r="6994" customFormat="1" hidden="1" x14ac:dyDescent="0.15"/>
    <row r="6995" customFormat="1" hidden="1" x14ac:dyDescent="0.15"/>
    <row r="6996" customFormat="1" hidden="1" x14ac:dyDescent="0.15"/>
    <row r="6997" customFormat="1" hidden="1" x14ac:dyDescent="0.15"/>
    <row r="6998" customFormat="1" hidden="1" x14ac:dyDescent="0.15"/>
    <row r="6999" customFormat="1" hidden="1" x14ac:dyDescent="0.15"/>
    <row r="7000" customFormat="1" hidden="1" x14ac:dyDescent="0.15"/>
    <row r="7001" customFormat="1" hidden="1" x14ac:dyDescent="0.15"/>
    <row r="7002" customFormat="1" hidden="1" x14ac:dyDescent="0.15"/>
    <row r="7003" customFormat="1" hidden="1" x14ac:dyDescent="0.15"/>
    <row r="7004" customFormat="1" hidden="1" x14ac:dyDescent="0.15"/>
    <row r="7005" customFormat="1" hidden="1" x14ac:dyDescent="0.15"/>
    <row r="7006" customFormat="1" hidden="1" x14ac:dyDescent="0.15"/>
    <row r="7007" customFormat="1" hidden="1" x14ac:dyDescent="0.15"/>
    <row r="7008" customFormat="1" hidden="1" x14ac:dyDescent="0.15"/>
    <row r="7009" customFormat="1" hidden="1" x14ac:dyDescent="0.15"/>
    <row r="7010" customFormat="1" hidden="1" x14ac:dyDescent="0.15"/>
    <row r="7011" customFormat="1" hidden="1" x14ac:dyDescent="0.15"/>
    <row r="7012" customFormat="1" hidden="1" x14ac:dyDescent="0.15"/>
    <row r="7013" customFormat="1" hidden="1" x14ac:dyDescent="0.15"/>
    <row r="7014" customFormat="1" hidden="1" x14ac:dyDescent="0.15"/>
    <row r="7015" customFormat="1" hidden="1" x14ac:dyDescent="0.15"/>
    <row r="7016" customFormat="1" hidden="1" x14ac:dyDescent="0.15"/>
    <row r="7017" customFormat="1" hidden="1" x14ac:dyDescent="0.15"/>
    <row r="7018" customFormat="1" hidden="1" x14ac:dyDescent="0.15"/>
    <row r="7019" customFormat="1" hidden="1" x14ac:dyDescent="0.15"/>
    <row r="7020" customFormat="1" hidden="1" x14ac:dyDescent="0.15"/>
    <row r="7021" customFormat="1" hidden="1" x14ac:dyDescent="0.15"/>
    <row r="7022" customFormat="1" hidden="1" x14ac:dyDescent="0.15"/>
    <row r="7023" customFormat="1" hidden="1" x14ac:dyDescent="0.15"/>
    <row r="7024" customFormat="1" hidden="1" x14ac:dyDescent="0.15"/>
    <row r="7025" customFormat="1" hidden="1" x14ac:dyDescent="0.15"/>
    <row r="7026" customFormat="1" hidden="1" x14ac:dyDescent="0.15"/>
    <row r="7027" customFormat="1" hidden="1" x14ac:dyDescent="0.15"/>
    <row r="7028" customFormat="1" hidden="1" x14ac:dyDescent="0.15"/>
    <row r="7029" customFormat="1" hidden="1" x14ac:dyDescent="0.15"/>
    <row r="7030" customFormat="1" hidden="1" x14ac:dyDescent="0.15"/>
    <row r="7031" customFormat="1" hidden="1" x14ac:dyDescent="0.15"/>
    <row r="7032" customFormat="1" hidden="1" x14ac:dyDescent="0.15"/>
    <row r="7033" customFormat="1" hidden="1" x14ac:dyDescent="0.15"/>
    <row r="7034" customFormat="1" hidden="1" x14ac:dyDescent="0.15"/>
    <row r="7035" customFormat="1" hidden="1" x14ac:dyDescent="0.15"/>
    <row r="7036" customFormat="1" hidden="1" x14ac:dyDescent="0.15"/>
    <row r="7037" customFormat="1" hidden="1" x14ac:dyDescent="0.15"/>
    <row r="7038" customFormat="1" hidden="1" x14ac:dyDescent="0.15"/>
    <row r="7039" customFormat="1" hidden="1" x14ac:dyDescent="0.15"/>
    <row r="7040" customFormat="1" hidden="1" x14ac:dyDescent="0.15"/>
    <row r="7041" customFormat="1" hidden="1" x14ac:dyDescent="0.15"/>
    <row r="7042" customFormat="1" hidden="1" x14ac:dyDescent="0.15"/>
    <row r="7043" customFormat="1" hidden="1" x14ac:dyDescent="0.15"/>
    <row r="7044" customFormat="1" hidden="1" x14ac:dyDescent="0.15"/>
    <row r="7045" customFormat="1" hidden="1" x14ac:dyDescent="0.15"/>
    <row r="7046" customFormat="1" hidden="1" x14ac:dyDescent="0.15"/>
    <row r="7047" customFormat="1" hidden="1" x14ac:dyDescent="0.15"/>
    <row r="7048" customFormat="1" hidden="1" x14ac:dyDescent="0.15"/>
    <row r="7049" customFormat="1" hidden="1" x14ac:dyDescent="0.15"/>
    <row r="7050" customFormat="1" hidden="1" x14ac:dyDescent="0.15"/>
    <row r="7051" customFormat="1" hidden="1" x14ac:dyDescent="0.15"/>
    <row r="7052" customFormat="1" hidden="1" x14ac:dyDescent="0.15"/>
    <row r="7053" customFormat="1" hidden="1" x14ac:dyDescent="0.15"/>
    <row r="7054" customFormat="1" hidden="1" x14ac:dyDescent="0.15"/>
    <row r="7055" customFormat="1" hidden="1" x14ac:dyDescent="0.15"/>
    <row r="7056" customFormat="1" hidden="1" x14ac:dyDescent="0.15"/>
    <row r="7057" customFormat="1" hidden="1" x14ac:dyDescent="0.15"/>
    <row r="7058" customFormat="1" hidden="1" x14ac:dyDescent="0.15"/>
    <row r="7059" customFormat="1" hidden="1" x14ac:dyDescent="0.15"/>
    <row r="7060" customFormat="1" hidden="1" x14ac:dyDescent="0.15"/>
    <row r="7061" customFormat="1" hidden="1" x14ac:dyDescent="0.15"/>
    <row r="7062" customFormat="1" hidden="1" x14ac:dyDescent="0.15"/>
    <row r="7063" customFormat="1" hidden="1" x14ac:dyDescent="0.15"/>
    <row r="7064" customFormat="1" hidden="1" x14ac:dyDescent="0.15"/>
    <row r="7065" customFormat="1" hidden="1" x14ac:dyDescent="0.15"/>
    <row r="7066" customFormat="1" hidden="1" x14ac:dyDescent="0.15"/>
    <row r="7067" customFormat="1" hidden="1" x14ac:dyDescent="0.15"/>
    <row r="7068" customFormat="1" hidden="1" x14ac:dyDescent="0.15"/>
    <row r="7069" customFormat="1" hidden="1" x14ac:dyDescent="0.15"/>
    <row r="7070" customFormat="1" hidden="1" x14ac:dyDescent="0.15"/>
    <row r="7071" customFormat="1" hidden="1" x14ac:dyDescent="0.15"/>
    <row r="7072" customFormat="1" hidden="1" x14ac:dyDescent="0.15"/>
    <row r="7073" customFormat="1" hidden="1" x14ac:dyDescent="0.15"/>
    <row r="7074" customFormat="1" hidden="1" x14ac:dyDescent="0.15"/>
    <row r="7075" customFormat="1" hidden="1" x14ac:dyDescent="0.15"/>
    <row r="7076" customFormat="1" hidden="1" x14ac:dyDescent="0.15"/>
    <row r="7077" customFormat="1" hidden="1" x14ac:dyDescent="0.15"/>
    <row r="7078" customFormat="1" hidden="1" x14ac:dyDescent="0.15"/>
    <row r="7079" customFormat="1" hidden="1" x14ac:dyDescent="0.15"/>
    <row r="7080" customFormat="1" hidden="1" x14ac:dyDescent="0.15"/>
    <row r="7081" customFormat="1" hidden="1" x14ac:dyDescent="0.15"/>
    <row r="7082" customFormat="1" hidden="1" x14ac:dyDescent="0.15"/>
    <row r="7083" customFormat="1" hidden="1" x14ac:dyDescent="0.15"/>
    <row r="7084" customFormat="1" hidden="1" x14ac:dyDescent="0.15"/>
    <row r="7085" customFormat="1" hidden="1" x14ac:dyDescent="0.15"/>
    <row r="7086" customFormat="1" hidden="1" x14ac:dyDescent="0.15"/>
    <row r="7087" customFormat="1" hidden="1" x14ac:dyDescent="0.15"/>
    <row r="7088" customFormat="1" hidden="1" x14ac:dyDescent="0.15"/>
    <row r="7089" customFormat="1" hidden="1" x14ac:dyDescent="0.15"/>
    <row r="7090" customFormat="1" hidden="1" x14ac:dyDescent="0.15"/>
    <row r="7091" customFormat="1" hidden="1" x14ac:dyDescent="0.15"/>
    <row r="7092" customFormat="1" hidden="1" x14ac:dyDescent="0.15"/>
    <row r="7093" customFormat="1" hidden="1" x14ac:dyDescent="0.15"/>
    <row r="7094" customFormat="1" hidden="1" x14ac:dyDescent="0.15"/>
    <row r="7095" customFormat="1" hidden="1" x14ac:dyDescent="0.15"/>
    <row r="7096" customFormat="1" hidden="1" x14ac:dyDescent="0.15"/>
    <row r="7097" customFormat="1" hidden="1" x14ac:dyDescent="0.15"/>
    <row r="7098" customFormat="1" hidden="1" x14ac:dyDescent="0.15"/>
    <row r="7099" customFormat="1" hidden="1" x14ac:dyDescent="0.15"/>
    <row r="7100" customFormat="1" hidden="1" x14ac:dyDescent="0.15"/>
    <row r="7101" customFormat="1" hidden="1" x14ac:dyDescent="0.15"/>
    <row r="7102" customFormat="1" hidden="1" x14ac:dyDescent="0.15"/>
    <row r="7103" customFormat="1" hidden="1" x14ac:dyDescent="0.15"/>
    <row r="7104" customFormat="1" hidden="1" x14ac:dyDescent="0.15"/>
    <row r="7105" customFormat="1" hidden="1" x14ac:dyDescent="0.15"/>
    <row r="7106" customFormat="1" hidden="1" x14ac:dyDescent="0.15"/>
    <row r="7107" customFormat="1" hidden="1" x14ac:dyDescent="0.15"/>
    <row r="7108" customFormat="1" hidden="1" x14ac:dyDescent="0.15"/>
    <row r="7109" customFormat="1" hidden="1" x14ac:dyDescent="0.15"/>
    <row r="7110" customFormat="1" hidden="1" x14ac:dyDescent="0.15"/>
    <row r="7111" customFormat="1" hidden="1" x14ac:dyDescent="0.15"/>
    <row r="7112" customFormat="1" hidden="1" x14ac:dyDescent="0.15"/>
    <row r="7113" customFormat="1" hidden="1" x14ac:dyDescent="0.15"/>
    <row r="7114" customFormat="1" hidden="1" x14ac:dyDescent="0.15"/>
    <row r="7115" customFormat="1" hidden="1" x14ac:dyDescent="0.15"/>
    <row r="7116" customFormat="1" hidden="1" x14ac:dyDescent="0.15"/>
    <row r="7117" customFormat="1" hidden="1" x14ac:dyDescent="0.15"/>
    <row r="7118" customFormat="1" hidden="1" x14ac:dyDescent="0.15"/>
    <row r="7119" customFormat="1" hidden="1" x14ac:dyDescent="0.15"/>
    <row r="7120" customFormat="1" hidden="1" x14ac:dyDescent="0.15"/>
    <row r="7121" customFormat="1" hidden="1" x14ac:dyDescent="0.15"/>
    <row r="7122" customFormat="1" hidden="1" x14ac:dyDescent="0.15"/>
    <row r="7123" customFormat="1" hidden="1" x14ac:dyDescent="0.15"/>
    <row r="7124" customFormat="1" hidden="1" x14ac:dyDescent="0.15"/>
    <row r="7125" customFormat="1" hidden="1" x14ac:dyDescent="0.15"/>
    <row r="7126" customFormat="1" hidden="1" x14ac:dyDescent="0.15"/>
    <row r="7127" customFormat="1" hidden="1" x14ac:dyDescent="0.15"/>
    <row r="7128" customFormat="1" hidden="1" x14ac:dyDescent="0.15"/>
    <row r="7129" customFormat="1" hidden="1" x14ac:dyDescent="0.15"/>
    <row r="7130" customFormat="1" hidden="1" x14ac:dyDescent="0.15"/>
    <row r="7131" customFormat="1" hidden="1" x14ac:dyDescent="0.15"/>
    <row r="7132" customFormat="1" hidden="1" x14ac:dyDescent="0.15"/>
    <row r="7133" customFormat="1" hidden="1" x14ac:dyDescent="0.15"/>
    <row r="7134" customFormat="1" hidden="1" x14ac:dyDescent="0.15"/>
    <row r="7135" customFormat="1" hidden="1" x14ac:dyDescent="0.15"/>
    <row r="7136" customFormat="1" hidden="1" x14ac:dyDescent="0.15"/>
    <row r="7137" customFormat="1" hidden="1" x14ac:dyDescent="0.15"/>
    <row r="7138" customFormat="1" hidden="1" x14ac:dyDescent="0.15"/>
    <row r="7139" customFormat="1" hidden="1" x14ac:dyDescent="0.15"/>
    <row r="7140" customFormat="1" hidden="1" x14ac:dyDescent="0.15"/>
    <row r="7141" customFormat="1" hidden="1" x14ac:dyDescent="0.15"/>
    <row r="7142" customFormat="1" hidden="1" x14ac:dyDescent="0.15"/>
    <row r="7143" customFormat="1" hidden="1" x14ac:dyDescent="0.15"/>
    <row r="7144" customFormat="1" hidden="1" x14ac:dyDescent="0.15"/>
    <row r="7145" customFormat="1" hidden="1" x14ac:dyDescent="0.15"/>
    <row r="7146" customFormat="1" hidden="1" x14ac:dyDescent="0.15"/>
    <row r="7147" customFormat="1" hidden="1" x14ac:dyDescent="0.15"/>
    <row r="7148" customFormat="1" hidden="1" x14ac:dyDescent="0.15"/>
    <row r="7149" customFormat="1" hidden="1" x14ac:dyDescent="0.15"/>
    <row r="7150" customFormat="1" hidden="1" x14ac:dyDescent="0.15"/>
    <row r="7151" customFormat="1" hidden="1" x14ac:dyDescent="0.15"/>
    <row r="7152" customFormat="1" hidden="1" x14ac:dyDescent="0.15"/>
    <row r="7153" customFormat="1" hidden="1" x14ac:dyDescent="0.15"/>
    <row r="7154" customFormat="1" hidden="1" x14ac:dyDescent="0.15"/>
    <row r="7155" customFormat="1" hidden="1" x14ac:dyDescent="0.15"/>
    <row r="7156" customFormat="1" hidden="1" x14ac:dyDescent="0.15"/>
    <row r="7157" customFormat="1" hidden="1" x14ac:dyDescent="0.15"/>
    <row r="7158" customFormat="1" hidden="1" x14ac:dyDescent="0.15"/>
    <row r="7159" customFormat="1" hidden="1" x14ac:dyDescent="0.15"/>
    <row r="7160" customFormat="1" hidden="1" x14ac:dyDescent="0.15"/>
    <row r="7161" customFormat="1" hidden="1" x14ac:dyDescent="0.15"/>
    <row r="7162" customFormat="1" hidden="1" x14ac:dyDescent="0.15"/>
    <row r="7163" customFormat="1" hidden="1" x14ac:dyDescent="0.15"/>
    <row r="7164" customFormat="1" hidden="1" x14ac:dyDescent="0.15"/>
    <row r="7165" customFormat="1" hidden="1" x14ac:dyDescent="0.15"/>
    <row r="7166" customFormat="1" hidden="1" x14ac:dyDescent="0.15"/>
    <row r="7167" customFormat="1" hidden="1" x14ac:dyDescent="0.15"/>
    <row r="7168" customFormat="1" hidden="1" x14ac:dyDescent="0.15"/>
    <row r="7169" customFormat="1" hidden="1" x14ac:dyDescent="0.15"/>
    <row r="7170" customFormat="1" hidden="1" x14ac:dyDescent="0.15"/>
    <row r="7171" customFormat="1" hidden="1" x14ac:dyDescent="0.15"/>
    <row r="7172" customFormat="1" hidden="1" x14ac:dyDescent="0.15"/>
    <row r="7173" customFormat="1" hidden="1" x14ac:dyDescent="0.15"/>
    <row r="7174" customFormat="1" hidden="1" x14ac:dyDescent="0.15"/>
    <row r="7175" customFormat="1" hidden="1" x14ac:dyDescent="0.15"/>
    <row r="7176" customFormat="1" hidden="1" x14ac:dyDescent="0.15"/>
    <row r="7177" customFormat="1" hidden="1" x14ac:dyDescent="0.15"/>
    <row r="7178" customFormat="1" hidden="1" x14ac:dyDescent="0.15"/>
    <row r="7179" customFormat="1" hidden="1" x14ac:dyDescent="0.15"/>
    <row r="7180" customFormat="1" hidden="1" x14ac:dyDescent="0.15"/>
    <row r="7181" customFormat="1" hidden="1" x14ac:dyDescent="0.15"/>
    <row r="7182" customFormat="1" hidden="1" x14ac:dyDescent="0.15"/>
    <row r="7183" customFormat="1" hidden="1" x14ac:dyDescent="0.15"/>
    <row r="7184" customFormat="1" hidden="1" x14ac:dyDescent="0.15"/>
    <row r="7185" customFormat="1" hidden="1" x14ac:dyDescent="0.15"/>
    <row r="7186" customFormat="1" hidden="1" x14ac:dyDescent="0.15"/>
    <row r="7187" customFormat="1" hidden="1" x14ac:dyDescent="0.15"/>
    <row r="7188" customFormat="1" hidden="1" x14ac:dyDescent="0.15"/>
    <row r="7189" customFormat="1" hidden="1" x14ac:dyDescent="0.15"/>
    <row r="7190" customFormat="1" hidden="1" x14ac:dyDescent="0.15"/>
    <row r="7191" customFormat="1" hidden="1" x14ac:dyDescent="0.15"/>
    <row r="7192" customFormat="1" hidden="1" x14ac:dyDescent="0.15"/>
    <row r="7193" customFormat="1" hidden="1" x14ac:dyDescent="0.15"/>
    <row r="7194" customFormat="1" hidden="1" x14ac:dyDescent="0.15"/>
    <row r="7195" customFormat="1" hidden="1" x14ac:dyDescent="0.15"/>
    <row r="7196" customFormat="1" hidden="1" x14ac:dyDescent="0.15"/>
    <row r="7197" customFormat="1" hidden="1" x14ac:dyDescent="0.15"/>
    <row r="7198" customFormat="1" hidden="1" x14ac:dyDescent="0.15"/>
    <row r="7199" customFormat="1" hidden="1" x14ac:dyDescent="0.15"/>
    <row r="7200" customFormat="1" hidden="1" x14ac:dyDescent="0.15"/>
    <row r="7201" customFormat="1" hidden="1" x14ac:dyDescent="0.15"/>
    <row r="7202" customFormat="1" hidden="1" x14ac:dyDescent="0.15"/>
    <row r="7203" customFormat="1" hidden="1" x14ac:dyDescent="0.15"/>
    <row r="7204" customFormat="1" hidden="1" x14ac:dyDescent="0.15"/>
    <row r="7205" customFormat="1" hidden="1" x14ac:dyDescent="0.15"/>
    <row r="7206" customFormat="1" hidden="1" x14ac:dyDescent="0.15"/>
    <row r="7207" customFormat="1" hidden="1" x14ac:dyDescent="0.15"/>
    <row r="7208" customFormat="1" hidden="1" x14ac:dyDescent="0.15"/>
    <row r="7209" customFormat="1" hidden="1" x14ac:dyDescent="0.15"/>
    <row r="7210" customFormat="1" hidden="1" x14ac:dyDescent="0.15"/>
    <row r="7211" customFormat="1" hidden="1" x14ac:dyDescent="0.15"/>
    <row r="7212" customFormat="1" hidden="1" x14ac:dyDescent="0.15"/>
    <row r="7213" customFormat="1" hidden="1" x14ac:dyDescent="0.15"/>
    <row r="7214" customFormat="1" hidden="1" x14ac:dyDescent="0.15"/>
    <row r="7215" customFormat="1" hidden="1" x14ac:dyDescent="0.15"/>
    <row r="7216" customFormat="1" hidden="1" x14ac:dyDescent="0.15"/>
    <row r="7217" customFormat="1" hidden="1" x14ac:dyDescent="0.15"/>
    <row r="7218" customFormat="1" hidden="1" x14ac:dyDescent="0.15"/>
    <row r="7219" customFormat="1" hidden="1" x14ac:dyDescent="0.15"/>
    <row r="7220" customFormat="1" hidden="1" x14ac:dyDescent="0.15"/>
    <row r="7221" customFormat="1" hidden="1" x14ac:dyDescent="0.15"/>
    <row r="7222" customFormat="1" hidden="1" x14ac:dyDescent="0.15"/>
    <row r="7223" customFormat="1" hidden="1" x14ac:dyDescent="0.15"/>
    <row r="7224" customFormat="1" hidden="1" x14ac:dyDescent="0.15"/>
    <row r="7225" customFormat="1" hidden="1" x14ac:dyDescent="0.15"/>
    <row r="7226" customFormat="1" hidden="1" x14ac:dyDescent="0.15"/>
    <row r="7227" customFormat="1" hidden="1" x14ac:dyDescent="0.15"/>
    <row r="7228" customFormat="1" hidden="1" x14ac:dyDescent="0.15"/>
    <row r="7229" customFormat="1" hidden="1" x14ac:dyDescent="0.15"/>
    <row r="7230" customFormat="1" hidden="1" x14ac:dyDescent="0.15"/>
    <row r="7231" customFormat="1" hidden="1" x14ac:dyDescent="0.15"/>
    <row r="7232" customFormat="1" hidden="1" x14ac:dyDescent="0.15"/>
    <row r="7233" customFormat="1" hidden="1" x14ac:dyDescent="0.15"/>
    <row r="7234" customFormat="1" hidden="1" x14ac:dyDescent="0.15"/>
    <row r="7235" customFormat="1" hidden="1" x14ac:dyDescent="0.15"/>
    <row r="7236" customFormat="1" hidden="1" x14ac:dyDescent="0.15"/>
    <row r="7237" customFormat="1" hidden="1" x14ac:dyDescent="0.15"/>
    <row r="7238" customFormat="1" hidden="1" x14ac:dyDescent="0.15"/>
    <row r="7239" customFormat="1" hidden="1" x14ac:dyDescent="0.15"/>
    <row r="7240" customFormat="1" hidden="1" x14ac:dyDescent="0.15"/>
    <row r="7241" customFormat="1" hidden="1" x14ac:dyDescent="0.15"/>
    <row r="7242" customFormat="1" hidden="1" x14ac:dyDescent="0.15"/>
    <row r="7243" customFormat="1" hidden="1" x14ac:dyDescent="0.15"/>
    <row r="7244" customFormat="1" hidden="1" x14ac:dyDescent="0.15"/>
    <row r="7245" customFormat="1" hidden="1" x14ac:dyDescent="0.15"/>
    <row r="7246" customFormat="1" hidden="1" x14ac:dyDescent="0.15"/>
    <row r="7247" customFormat="1" hidden="1" x14ac:dyDescent="0.15"/>
    <row r="7248" customFormat="1" hidden="1" x14ac:dyDescent="0.15"/>
    <row r="7249" customFormat="1" hidden="1" x14ac:dyDescent="0.15"/>
    <row r="7250" customFormat="1" hidden="1" x14ac:dyDescent="0.15"/>
    <row r="7251" customFormat="1" hidden="1" x14ac:dyDescent="0.15"/>
    <row r="7252" customFormat="1" hidden="1" x14ac:dyDescent="0.15"/>
    <row r="7253" customFormat="1" hidden="1" x14ac:dyDescent="0.15"/>
    <row r="7254" customFormat="1" hidden="1" x14ac:dyDescent="0.15"/>
    <row r="7255" customFormat="1" hidden="1" x14ac:dyDescent="0.15"/>
    <row r="7256" customFormat="1" hidden="1" x14ac:dyDescent="0.15"/>
    <row r="7257" customFormat="1" hidden="1" x14ac:dyDescent="0.15"/>
    <row r="7258" customFormat="1" hidden="1" x14ac:dyDescent="0.15"/>
    <row r="7259" customFormat="1" hidden="1" x14ac:dyDescent="0.15"/>
    <row r="7260" customFormat="1" hidden="1" x14ac:dyDescent="0.15"/>
    <row r="7261" customFormat="1" hidden="1" x14ac:dyDescent="0.15"/>
    <row r="7262" customFormat="1" hidden="1" x14ac:dyDescent="0.15"/>
    <row r="7263" customFormat="1" hidden="1" x14ac:dyDescent="0.15"/>
    <row r="7264" customFormat="1" hidden="1" x14ac:dyDescent="0.15"/>
    <row r="7265" customFormat="1" hidden="1" x14ac:dyDescent="0.15"/>
    <row r="7266" customFormat="1" hidden="1" x14ac:dyDescent="0.15"/>
    <row r="7267" customFormat="1" hidden="1" x14ac:dyDescent="0.15"/>
    <row r="7268" customFormat="1" hidden="1" x14ac:dyDescent="0.15"/>
    <row r="7269" customFormat="1" hidden="1" x14ac:dyDescent="0.15"/>
    <row r="7270" customFormat="1" hidden="1" x14ac:dyDescent="0.15"/>
    <row r="7271" customFormat="1" hidden="1" x14ac:dyDescent="0.15"/>
    <row r="7272" customFormat="1" hidden="1" x14ac:dyDescent="0.15"/>
    <row r="7273" customFormat="1" hidden="1" x14ac:dyDescent="0.15"/>
    <row r="7274" customFormat="1" hidden="1" x14ac:dyDescent="0.15"/>
    <row r="7275" customFormat="1" hidden="1" x14ac:dyDescent="0.15"/>
    <row r="7276" customFormat="1" hidden="1" x14ac:dyDescent="0.15"/>
    <row r="7277" customFormat="1" hidden="1" x14ac:dyDescent="0.15"/>
    <row r="7278" customFormat="1" hidden="1" x14ac:dyDescent="0.15"/>
    <row r="7279" customFormat="1" hidden="1" x14ac:dyDescent="0.15"/>
    <row r="7280" customFormat="1" hidden="1" x14ac:dyDescent="0.15"/>
    <row r="7281" customFormat="1" hidden="1" x14ac:dyDescent="0.15"/>
    <row r="7282" customFormat="1" hidden="1" x14ac:dyDescent="0.15"/>
    <row r="7283" customFormat="1" hidden="1" x14ac:dyDescent="0.15"/>
    <row r="7284" customFormat="1" hidden="1" x14ac:dyDescent="0.15"/>
    <row r="7285" customFormat="1" hidden="1" x14ac:dyDescent="0.15"/>
    <row r="7286" customFormat="1" hidden="1" x14ac:dyDescent="0.15"/>
    <row r="7287" customFormat="1" hidden="1" x14ac:dyDescent="0.15"/>
    <row r="7288" customFormat="1" hidden="1" x14ac:dyDescent="0.15"/>
    <row r="7289" customFormat="1" hidden="1" x14ac:dyDescent="0.15"/>
    <row r="7290" customFormat="1" hidden="1" x14ac:dyDescent="0.15"/>
    <row r="7291" customFormat="1" hidden="1" x14ac:dyDescent="0.15"/>
    <row r="7292" customFormat="1" hidden="1" x14ac:dyDescent="0.15"/>
    <row r="7293" customFormat="1" hidden="1" x14ac:dyDescent="0.15"/>
    <row r="7294" customFormat="1" hidden="1" x14ac:dyDescent="0.15"/>
    <row r="7295" customFormat="1" hidden="1" x14ac:dyDescent="0.15"/>
    <row r="7296" customFormat="1" hidden="1" x14ac:dyDescent="0.15"/>
    <row r="7297" customFormat="1" hidden="1" x14ac:dyDescent="0.15"/>
    <row r="7298" customFormat="1" hidden="1" x14ac:dyDescent="0.15"/>
    <row r="7299" customFormat="1" hidden="1" x14ac:dyDescent="0.15"/>
    <row r="7300" customFormat="1" hidden="1" x14ac:dyDescent="0.15"/>
    <row r="7301" customFormat="1" hidden="1" x14ac:dyDescent="0.15"/>
    <row r="7302" customFormat="1" hidden="1" x14ac:dyDescent="0.15"/>
    <row r="7303" customFormat="1" hidden="1" x14ac:dyDescent="0.15"/>
    <row r="7304" customFormat="1" hidden="1" x14ac:dyDescent="0.15"/>
    <row r="7305" customFormat="1" hidden="1" x14ac:dyDescent="0.15"/>
    <row r="7306" customFormat="1" hidden="1" x14ac:dyDescent="0.15"/>
    <row r="7307" customFormat="1" hidden="1" x14ac:dyDescent="0.15"/>
    <row r="7308" customFormat="1" hidden="1" x14ac:dyDescent="0.15"/>
    <row r="7309" customFormat="1" hidden="1" x14ac:dyDescent="0.15"/>
    <row r="7310" customFormat="1" hidden="1" x14ac:dyDescent="0.15"/>
    <row r="7311" customFormat="1" hidden="1" x14ac:dyDescent="0.15"/>
    <row r="7312" customFormat="1" hidden="1" x14ac:dyDescent="0.15"/>
    <row r="7313" customFormat="1" hidden="1" x14ac:dyDescent="0.15"/>
    <row r="7314" customFormat="1" hidden="1" x14ac:dyDescent="0.15"/>
    <row r="7315" customFormat="1" hidden="1" x14ac:dyDescent="0.15"/>
    <row r="7316" customFormat="1" hidden="1" x14ac:dyDescent="0.15"/>
    <row r="7317" customFormat="1" hidden="1" x14ac:dyDescent="0.15"/>
    <row r="7318" customFormat="1" hidden="1" x14ac:dyDescent="0.15"/>
    <row r="7319" customFormat="1" hidden="1" x14ac:dyDescent="0.15"/>
    <row r="7320" customFormat="1" hidden="1" x14ac:dyDescent="0.15"/>
    <row r="7321" customFormat="1" hidden="1" x14ac:dyDescent="0.15"/>
    <row r="7322" customFormat="1" hidden="1" x14ac:dyDescent="0.15"/>
    <row r="7323" customFormat="1" hidden="1" x14ac:dyDescent="0.15"/>
    <row r="7324" customFormat="1" hidden="1" x14ac:dyDescent="0.15"/>
    <row r="7325" customFormat="1" hidden="1" x14ac:dyDescent="0.15"/>
    <row r="7326" customFormat="1" hidden="1" x14ac:dyDescent="0.15"/>
    <row r="7327" customFormat="1" hidden="1" x14ac:dyDescent="0.15"/>
    <row r="7328" customFormat="1" hidden="1" x14ac:dyDescent="0.15"/>
    <row r="7329" customFormat="1" hidden="1" x14ac:dyDescent="0.15"/>
    <row r="7330" customFormat="1" hidden="1" x14ac:dyDescent="0.15"/>
    <row r="7331" customFormat="1" hidden="1" x14ac:dyDescent="0.15"/>
    <row r="7332" customFormat="1" hidden="1" x14ac:dyDescent="0.15"/>
    <row r="7333" customFormat="1" hidden="1" x14ac:dyDescent="0.15"/>
    <row r="7334" customFormat="1" hidden="1" x14ac:dyDescent="0.15"/>
    <row r="7335" customFormat="1" hidden="1" x14ac:dyDescent="0.15"/>
    <row r="7336" customFormat="1" hidden="1" x14ac:dyDescent="0.15"/>
    <row r="7337" customFormat="1" hidden="1" x14ac:dyDescent="0.15"/>
    <row r="7338" customFormat="1" hidden="1" x14ac:dyDescent="0.15"/>
    <row r="7339" customFormat="1" hidden="1" x14ac:dyDescent="0.15"/>
    <row r="7340" customFormat="1" hidden="1" x14ac:dyDescent="0.15"/>
    <row r="7341" customFormat="1" hidden="1" x14ac:dyDescent="0.15"/>
    <row r="7342" customFormat="1" hidden="1" x14ac:dyDescent="0.15"/>
    <row r="7343" customFormat="1" hidden="1" x14ac:dyDescent="0.15"/>
    <row r="7344" customFormat="1" hidden="1" x14ac:dyDescent="0.15"/>
    <row r="7345" customFormat="1" hidden="1" x14ac:dyDescent="0.15"/>
    <row r="7346" customFormat="1" hidden="1" x14ac:dyDescent="0.15"/>
    <row r="7347" customFormat="1" hidden="1" x14ac:dyDescent="0.15"/>
    <row r="7348" customFormat="1" hidden="1" x14ac:dyDescent="0.15"/>
    <row r="7349" customFormat="1" hidden="1" x14ac:dyDescent="0.15"/>
    <row r="7350" customFormat="1" hidden="1" x14ac:dyDescent="0.15"/>
    <row r="7351" customFormat="1" hidden="1" x14ac:dyDescent="0.15"/>
    <row r="7352" customFormat="1" hidden="1" x14ac:dyDescent="0.15"/>
    <row r="7353" customFormat="1" hidden="1" x14ac:dyDescent="0.15"/>
    <row r="7354" customFormat="1" hidden="1" x14ac:dyDescent="0.15"/>
    <row r="7355" customFormat="1" hidden="1" x14ac:dyDescent="0.15"/>
    <row r="7356" customFormat="1" hidden="1" x14ac:dyDescent="0.15"/>
    <row r="7357" customFormat="1" hidden="1" x14ac:dyDescent="0.15"/>
    <row r="7358" customFormat="1" hidden="1" x14ac:dyDescent="0.15"/>
    <row r="7359" customFormat="1" hidden="1" x14ac:dyDescent="0.15"/>
    <row r="7360" customFormat="1" hidden="1" x14ac:dyDescent="0.15"/>
    <row r="7361" customFormat="1" hidden="1" x14ac:dyDescent="0.15"/>
    <row r="7362" customFormat="1" hidden="1" x14ac:dyDescent="0.15"/>
    <row r="7363" customFormat="1" hidden="1" x14ac:dyDescent="0.15"/>
    <row r="7364" customFormat="1" hidden="1" x14ac:dyDescent="0.15"/>
    <row r="7365" customFormat="1" hidden="1" x14ac:dyDescent="0.15"/>
    <row r="7366" customFormat="1" hidden="1" x14ac:dyDescent="0.15"/>
    <row r="7367" customFormat="1" hidden="1" x14ac:dyDescent="0.15"/>
    <row r="7368" customFormat="1" hidden="1" x14ac:dyDescent="0.15"/>
    <row r="7369" customFormat="1" hidden="1" x14ac:dyDescent="0.15"/>
    <row r="7370" customFormat="1" hidden="1" x14ac:dyDescent="0.15"/>
    <row r="7371" customFormat="1" hidden="1" x14ac:dyDescent="0.15"/>
    <row r="7372" customFormat="1" hidden="1" x14ac:dyDescent="0.15"/>
    <row r="7373" customFormat="1" hidden="1" x14ac:dyDescent="0.15"/>
    <row r="7374" customFormat="1" hidden="1" x14ac:dyDescent="0.15"/>
    <row r="7375" customFormat="1" hidden="1" x14ac:dyDescent="0.15"/>
    <row r="7376" customFormat="1" hidden="1" x14ac:dyDescent="0.15"/>
    <row r="7377" customFormat="1" hidden="1" x14ac:dyDescent="0.15"/>
    <row r="7378" customFormat="1" hidden="1" x14ac:dyDescent="0.15"/>
    <row r="7379" customFormat="1" hidden="1" x14ac:dyDescent="0.15"/>
    <row r="7380" customFormat="1" hidden="1" x14ac:dyDescent="0.15"/>
    <row r="7381" customFormat="1" hidden="1" x14ac:dyDescent="0.15"/>
    <row r="7382" customFormat="1" hidden="1" x14ac:dyDescent="0.15"/>
    <row r="7383" customFormat="1" hidden="1" x14ac:dyDescent="0.15"/>
    <row r="7384" customFormat="1" hidden="1" x14ac:dyDescent="0.15"/>
    <row r="7385" customFormat="1" hidden="1" x14ac:dyDescent="0.15"/>
    <row r="7386" customFormat="1" hidden="1" x14ac:dyDescent="0.15"/>
    <row r="7387" customFormat="1" hidden="1" x14ac:dyDescent="0.15"/>
    <row r="7388" customFormat="1" hidden="1" x14ac:dyDescent="0.15"/>
    <row r="7389" customFormat="1" hidden="1" x14ac:dyDescent="0.15"/>
    <row r="7390" customFormat="1" hidden="1" x14ac:dyDescent="0.15"/>
    <row r="7391" customFormat="1" hidden="1" x14ac:dyDescent="0.15"/>
    <row r="7392" customFormat="1" hidden="1" x14ac:dyDescent="0.15"/>
    <row r="7393" customFormat="1" hidden="1" x14ac:dyDescent="0.15"/>
    <row r="7394" customFormat="1" hidden="1" x14ac:dyDescent="0.15"/>
    <row r="7395" customFormat="1" hidden="1" x14ac:dyDescent="0.15"/>
    <row r="7396" customFormat="1" hidden="1" x14ac:dyDescent="0.15"/>
    <row r="7397" customFormat="1" hidden="1" x14ac:dyDescent="0.15"/>
    <row r="7398" customFormat="1" hidden="1" x14ac:dyDescent="0.15"/>
    <row r="7399" customFormat="1" hidden="1" x14ac:dyDescent="0.15"/>
    <row r="7400" customFormat="1" hidden="1" x14ac:dyDescent="0.15"/>
    <row r="7401" customFormat="1" hidden="1" x14ac:dyDescent="0.15"/>
    <row r="7402" customFormat="1" hidden="1" x14ac:dyDescent="0.15"/>
    <row r="7403" customFormat="1" hidden="1" x14ac:dyDescent="0.15"/>
    <row r="7404" customFormat="1" hidden="1" x14ac:dyDescent="0.15"/>
    <row r="7405" customFormat="1" hidden="1" x14ac:dyDescent="0.15"/>
    <row r="7406" customFormat="1" hidden="1" x14ac:dyDescent="0.15"/>
    <row r="7407" customFormat="1" hidden="1" x14ac:dyDescent="0.15"/>
    <row r="7408" customFormat="1" hidden="1" x14ac:dyDescent="0.15"/>
    <row r="7409" customFormat="1" hidden="1" x14ac:dyDescent="0.15"/>
    <row r="7410" customFormat="1" hidden="1" x14ac:dyDescent="0.15"/>
    <row r="7411" customFormat="1" hidden="1" x14ac:dyDescent="0.15"/>
    <row r="7412" customFormat="1" hidden="1" x14ac:dyDescent="0.15"/>
    <row r="7413" customFormat="1" hidden="1" x14ac:dyDescent="0.15"/>
    <row r="7414" customFormat="1" hidden="1" x14ac:dyDescent="0.15"/>
    <row r="7415" customFormat="1" hidden="1" x14ac:dyDescent="0.15"/>
    <row r="7416" customFormat="1" hidden="1" x14ac:dyDescent="0.15"/>
    <row r="7417" customFormat="1" hidden="1" x14ac:dyDescent="0.15"/>
    <row r="7418" customFormat="1" hidden="1" x14ac:dyDescent="0.15"/>
    <row r="7419" customFormat="1" hidden="1" x14ac:dyDescent="0.15"/>
    <row r="7420" customFormat="1" hidden="1" x14ac:dyDescent="0.15"/>
    <row r="7421" customFormat="1" hidden="1" x14ac:dyDescent="0.15"/>
    <row r="7422" customFormat="1" hidden="1" x14ac:dyDescent="0.15"/>
    <row r="7423" customFormat="1" hidden="1" x14ac:dyDescent="0.15"/>
    <row r="7424" customFormat="1" hidden="1" x14ac:dyDescent="0.15"/>
    <row r="7425" customFormat="1" hidden="1" x14ac:dyDescent="0.15"/>
    <row r="7426" customFormat="1" hidden="1" x14ac:dyDescent="0.15"/>
    <row r="7427" customFormat="1" hidden="1" x14ac:dyDescent="0.15"/>
    <row r="7428" customFormat="1" hidden="1" x14ac:dyDescent="0.15"/>
    <row r="7429" customFormat="1" hidden="1" x14ac:dyDescent="0.15"/>
    <row r="7430" customFormat="1" hidden="1" x14ac:dyDescent="0.15"/>
    <row r="7431" customFormat="1" hidden="1" x14ac:dyDescent="0.15"/>
    <row r="7432" customFormat="1" hidden="1" x14ac:dyDescent="0.15"/>
    <row r="7433" customFormat="1" hidden="1" x14ac:dyDescent="0.15"/>
    <row r="7434" customFormat="1" hidden="1" x14ac:dyDescent="0.15"/>
    <row r="7435" customFormat="1" hidden="1" x14ac:dyDescent="0.15"/>
    <row r="7436" customFormat="1" hidden="1" x14ac:dyDescent="0.15"/>
    <row r="7437" customFormat="1" hidden="1" x14ac:dyDescent="0.15"/>
    <row r="7438" customFormat="1" hidden="1" x14ac:dyDescent="0.15"/>
    <row r="7439" customFormat="1" hidden="1" x14ac:dyDescent="0.15"/>
    <row r="7440" customFormat="1" hidden="1" x14ac:dyDescent="0.15"/>
    <row r="7441" customFormat="1" hidden="1" x14ac:dyDescent="0.15"/>
    <row r="7442" customFormat="1" hidden="1" x14ac:dyDescent="0.15"/>
    <row r="7443" customFormat="1" hidden="1" x14ac:dyDescent="0.15"/>
    <row r="7444" customFormat="1" hidden="1" x14ac:dyDescent="0.15"/>
    <row r="7445" customFormat="1" hidden="1" x14ac:dyDescent="0.15"/>
    <row r="7446" customFormat="1" hidden="1" x14ac:dyDescent="0.15"/>
    <row r="7447" customFormat="1" hidden="1" x14ac:dyDescent="0.15"/>
    <row r="7448" customFormat="1" hidden="1" x14ac:dyDescent="0.15"/>
    <row r="7449" customFormat="1" hidden="1" x14ac:dyDescent="0.15"/>
    <row r="7450" customFormat="1" hidden="1" x14ac:dyDescent="0.15"/>
    <row r="7451" customFormat="1" hidden="1" x14ac:dyDescent="0.15"/>
    <row r="7452" customFormat="1" hidden="1" x14ac:dyDescent="0.15"/>
    <row r="7453" customFormat="1" hidden="1" x14ac:dyDescent="0.15"/>
    <row r="7454" customFormat="1" hidden="1" x14ac:dyDescent="0.15"/>
    <row r="7455" customFormat="1" hidden="1" x14ac:dyDescent="0.15"/>
    <row r="7456" customFormat="1" hidden="1" x14ac:dyDescent="0.15"/>
    <row r="7457" customFormat="1" hidden="1" x14ac:dyDescent="0.15"/>
    <row r="7458" customFormat="1" hidden="1" x14ac:dyDescent="0.15"/>
    <row r="7459" customFormat="1" hidden="1" x14ac:dyDescent="0.15"/>
    <row r="7460" customFormat="1" hidden="1" x14ac:dyDescent="0.15"/>
    <row r="7461" customFormat="1" hidden="1" x14ac:dyDescent="0.15"/>
    <row r="7462" customFormat="1" hidden="1" x14ac:dyDescent="0.15"/>
    <row r="7463" customFormat="1" hidden="1" x14ac:dyDescent="0.15"/>
    <row r="7464" customFormat="1" hidden="1" x14ac:dyDescent="0.15"/>
    <row r="7465" customFormat="1" hidden="1" x14ac:dyDescent="0.15"/>
    <row r="7466" customFormat="1" hidden="1" x14ac:dyDescent="0.15"/>
    <row r="7467" customFormat="1" hidden="1" x14ac:dyDescent="0.15"/>
    <row r="7468" customFormat="1" hidden="1" x14ac:dyDescent="0.15"/>
    <row r="7469" customFormat="1" hidden="1" x14ac:dyDescent="0.15"/>
    <row r="7470" customFormat="1" hidden="1" x14ac:dyDescent="0.15"/>
    <row r="7471" customFormat="1" hidden="1" x14ac:dyDescent="0.15"/>
    <row r="7472" customFormat="1" hidden="1" x14ac:dyDescent="0.15"/>
    <row r="7473" customFormat="1" hidden="1" x14ac:dyDescent="0.15"/>
    <row r="7474" customFormat="1" hidden="1" x14ac:dyDescent="0.15"/>
    <row r="7475" customFormat="1" hidden="1" x14ac:dyDescent="0.15"/>
    <row r="7476" customFormat="1" hidden="1" x14ac:dyDescent="0.15"/>
    <row r="7477" customFormat="1" hidden="1" x14ac:dyDescent="0.15"/>
    <row r="7478" customFormat="1" hidden="1" x14ac:dyDescent="0.15"/>
    <row r="7479" customFormat="1" hidden="1" x14ac:dyDescent="0.15"/>
    <row r="7480" customFormat="1" hidden="1" x14ac:dyDescent="0.15"/>
    <row r="7481" customFormat="1" hidden="1" x14ac:dyDescent="0.15"/>
    <row r="7482" customFormat="1" hidden="1" x14ac:dyDescent="0.15"/>
    <row r="7483" customFormat="1" hidden="1" x14ac:dyDescent="0.15"/>
    <row r="7484" customFormat="1" hidden="1" x14ac:dyDescent="0.15"/>
    <row r="7485" customFormat="1" hidden="1" x14ac:dyDescent="0.15"/>
    <row r="7486" customFormat="1" hidden="1" x14ac:dyDescent="0.15"/>
    <row r="7487" customFormat="1" hidden="1" x14ac:dyDescent="0.15"/>
    <row r="7488" customFormat="1" hidden="1" x14ac:dyDescent="0.15"/>
    <row r="7489" customFormat="1" hidden="1" x14ac:dyDescent="0.15"/>
    <row r="7490" customFormat="1" hidden="1" x14ac:dyDescent="0.15"/>
    <row r="7491" customFormat="1" hidden="1" x14ac:dyDescent="0.15"/>
    <row r="7492" customFormat="1" hidden="1" x14ac:dyDescent="0.15"/>
    <row r="7493" customFormat="1" hidden="1" x14ac:dyDescent="0.15"/>
    <row r="7494" customFormat="1" hidden="1" x14ac:dyDescent="0.15"/>
    <row r="7495" customFormat="1" hidden="1" x14ac:dyDescent="0.15"/>
    <row r="7496" customFormat="1" hidden="1" x14ac:dyDescent="0.15"/>
    <row r="7497" customFormat="1" hidden="1" x14ac:dyDescent="0.15"/>
    <row r="7498" customFormat="1" hidden="1" x14ac:dyDescent="0.15"/>
    <row r="7499" customFormat="1" hidden="1" x14ac:dyDescent="0.15"/>
    <row r="7500" customFormat="1" hidden="1" x14ac:dyDescent="0.15"/>
    <row r="7501" customFormat="1" hidden="1" x14ac:dyDescent="0.15"/>
    <row r="7502" customFormat="1" hidden="1" x14ac:dyDescent="0.15"/>
    <row r="7503" customFormat="1" hidden="1" x14ac:dyDescent="0.15"/>
    <row r="7504" customFormat="1" hidden="1" x14ac:dyDescent="0.15"/>
    <row r="7505" customFormat="1" hidden="1" x14ac:dyDescent="0.15"/>
    <row r="7506" customFormat="1" hidden="1" x14ac:dyDescent="0.15"/>
    <row r="7507" customFormat="1" hidden="1" x14ac:dyDescent="0.15"/>
    <row r="7508" customFormat="1" hidden="1" x14ac:dyDescent="0.15"/>
    <row r="7509" customFormat="1" hidden="1" x14ac:dyDescent="0.15"/>
    <row r="7510" customFormat="1" hidden="1" x14ac:dyDescent="0.15"/>
    <row r="7511" customFormat="1" hidden="1" x14ac:dyDescent="0.15"/>
    <row r="7512" customFormat="1" hidden="1" x14ac:dyDescent="0.15"/>
    <row r="7513" customFormat="1" hidden="1" x14ac:dyDescent="0.15"/>
    <row r="7514" customFormat="1" hidden="1" x14ac:dyDescent="0.15"/>
    <row r="7515" customFormat="1" hidden="1" x14ac:dyDescent="0.15"/>
    <row r="7516" customFormat="1" hidden="1" x14ac:dyDescent="0.15"/>
    <row r="7517" customFormat="1" hidden="1" x14ac:dyDescent="0.15"/>
    <row r="7518" customFormat="1" hidden="1" x14ac:dyDescent="0.15"/>
    <row r="7519" customFormat="1" hidden="1" x14ac:dyDescent="0.15"/>
    <row r="7520" customFormat="1" hidden="1" x14ac:dyDescent="0.15"/>
    <row r="7521" customFormat="1" hidden="1" x14ac:dyDescent="0.15"/>
    <row r="7522" customFormat="1" hidden="1" x14ac:dyDescent="0.15"/>
    <row r="7523" customFormat="1" hidden="1" x14ac:dyDescent="0.15"/>
    <row r="7524" customFormat="1" hidden="1" x14ac:dyDescent="0.15"/>
    <row r="7525" customFormat="1" hidden="1" x14ac:dyDescent="0.15"/>
    <row r="7526" customFormat="1" hidden="1" x14ac:dyDescent="0.15"/>
    <row r="7527" customFormat="1" hidden="1" x14ac:dyDescent="0.15"/>
    <row r="7528" customFormat="1" hidden="1" x14ac:dyDescent="0.15"/>
    <row r="7529" customFormat="1" hidden="1" x14ac:dyDescent="0.15"/>
    <row r="7530" customFormat="1" hidden="1" x14ac:dyDescent="0.15"/>
    <row r="7531" customFormat="1" hidden="1" x14ac:dyDescent="0.15"/>
    <row r="7532" customFormat="1" hidden="1" x14ac:dyDescent="0.15"/>
    <row r="7533" customFormat="1" hidden="1" x14ac:dyDescent="0.15"/>
    <row r="7534" customFormat="1" hidden="1" x14ac:dyDescent="0.15"/>
    <row r="7535" customFormat="1" hidden="1" x14ac:dyDescent="0.15"/>
    <row r="7536" customFormat="1" hidden="1" x14ac:dyDescent="0.15"/>
    <row r="7537" customFormat="1" hidden="1" x14ac:dyDescent="0.15"/>
    <row r="7538" customFormat="1" hidden="1" x14ac:dyDescent="0.15"/>
    <row r="7539" customFormat="1" hidden="1" x14ac:dyDescent="0.15"/>
    <row r="7540" customFormat="1" hidden="1" x14ac:dyDescent="0.15"/>
    <row r="7541" customFormat="1" hidden="1" x14ac:dyDescent="0.15"/>
    <row r="7542" customFormat="1" hidden="1" x14ac:dyDescent="0.15"/>
    <row r="7543" customFormat="1" hidden="1" x14ac:dyDescent="0.15"/>
    <row r="7544" customFormat="1" hidden="1" x14ac:dyDescent="0.15"/>
    <row r="7545" customFormat="1" hidden="1" x14ac:dyDescent="0.15"/>
    <row r="7546" customFormat="1" hidden="1" x14ac:dyDescent="0.15"/>
    <row r="7547" customFormat="1" hidden="1" x14ac:dyDescent="0.15"/>
    <row r="7548" customFormat="1" hidden="1" x14ac:dyDescent="0.15"/>
    <row r="7549" customFormat="1" hidden="1" x14ac:dyDescent="0.15"/>
    <row r="7550" customFormat="1" hidden="1" x14ac:dyDescent="0.15"/>
    <row r="7551" customFormat="1" hidden="1" x14ac:dyDescent="0.15"/>
    <row r="7552" customFormat="1" hidden="1" x14ac:dyDescent="0.15"/>
    <row r="7553" customFormat="1" hidden="1" x14ac:dyDescent="0.15"/>
    <row r="7554" customFormat="1" hidden="1" x14ac:dyDescent="0.15"/>
    <row r="7555" customFormat="1" hidden="1" x14ac:dyDescent="0.15"/>
    <row r="7556" customFormat="1" hidden="1" x14ac:dyDescent="0.15"/>
    <row r="7557" customFormat="1" hidden="1" x14ac:dyDescent="0.15"/>
    <row r="7558" customFormat="1" hidden="1" x14ac:dyDescent="0.15"/>
    <row r="7559" customFormat="1" hidden="1" x14ac:dyDescent="0.15"/>
    <row r="7560" customFormat="1" hidden="1" x14ac:dyDescent="0.15"/>
    <row r="7561" customFormat="1" hidden="1" x14ac:dyDescent="0.15"/>
    <row r="7562" customFormat="1" hidden="1" x14ac:dyDescent="0.15"/>
    <row r="7563" customFormat="1" hidden="1" x14ac:dyDescent="0.15"/>
    <row r="7564" customFormat="1" hidden="1" x14ac:dyDescent="0.15"/>
    <row r="7565" customFormat="1" hidden="1" x14ac:dyDescent="0.15"/>
    <row r="7566" customFormat="1" hidden="1" x14ac:dyDescent="0.15"/>
    <row r="7567" customFormat="1" hidden="1" x14ac:dyDescent="0.15"/>
    <row r="7568" customFormat="1" hidden="1" x14ac:dyDescent="0.15"/>
    <row r="7569" customFormat="1" hidden="1" x14ac:dyDescent="0.15"/>
    <row r="7570" customFormat="1" hidden="1" x14ac:dyDescent="0.15"/>
    <row r="7571" customFormat="1" hidden="1" x14ac:dyDescent="0.15"/>
    <row r="7572" customFormat="1" hidden="1" x14ac:dyDescent="0.15"/>
    <row r="7573" customFormat="1" hidden="1" x14ac:dyDescent="0.15"/>
    <row r="7574" customFormat="1" hidden="1" x14ac:dyDescent="0.15"/>
    <row r="7575" customFormat="1" hidden="1" x14ac:dyDescent="0.15"/>
    <row r="7576" customFormat="1" hidden="1" x14ac:dyDescent="0.15"/>
    <row r="7577" customFormat="1" hidden="1" x14ac:dyDescent="0.15"/>
    <row r="7578" customFormat="1" hidden="1" x14ac:dyDescent="0.15"/>
    <row r="7579" customFormat="1" hidden="1" x14ac:dyDescent="0.15"/>
    <row r="7580" customFormat="1" hidden="1" x14ac:dyDescent="0.15"/>
    <row r="7581" customFormat="1" hidden="1" x14ac:dyDescent="0.15"/>
    <row r="7582" customFormat="1" hidden="1" x14ac:dyDescent="0.15"/>
    <row r="7583" customFormat="1" hidden="1" x14ac:dyDescent="0.15"/>
    <row r="7584" customFormat="1" hidden="1" x14ac:dyDescent="0.15"/>
    <row r="7585" customFormat="1" hidden="1" x14ac:dyDescent="0.15"/>
    <row r="7586" customFormat="1" hidden="1" x14ac:dyDescent="0.15"/>
    <row r="7587" customFormat="1" hidden="1" x14ac:dyDescent="0.15"/>
    <row r="7588" customFormat="1" hidden="1" x14ac:dyDescent="0.15"/>
    <row r="7589" customFormat="1" hidden="1" x14ac:dyDescent="0.15"/>
    <row r="7590" customFormat="1" hidden="1" x14ac:dyDescent="0.15"/>
    <row r="7591" customFormat="1" hidden="1" x14ac:dyDescent="0.15"/>
    <row r="7592" customFormat="1" hidden="1" x14ac:dyDescent="0.15"/>
    <row r="7593" customFormat="1" hidden="1" x14ac:dyDescent="0.15"/>
    <row r="7594" customFormat="1" hidden="1" x14ac:dyDescent="0.15"/>
    <row r="7595" customFormat="1" hidden="1" x14ac:dyDescent="0.15"/>
    <row r="7596" customFormat="1" hidden="1" x14ac:dyDescent="0.15"/>
    <row r="7597" customFormat="1" hidden="1" x14ac:dyDescent="0.15"/>
    <row r="7598" customFormat="1" hidden="1" x14ac:dyDescent="0.15"/>
    <row r="7599" customFormat="1" hidden="1" x14ac:dyDescent="0.15"/>
    <row r="7600" customFormat="1" hidden="1" x14ac:dyDescent="0.15"/>
    <row r="7601" customFormat="1" hidden="1" x14ac:dyDescent="0.15"/>
    <row r="7602" customFormat="1" hidden="1" x14ac:dyDescent="0.15"/>
    <row r="7603" customFormat="1" hidden="1" x14ac:dyDescent="0.15"/>
    <row r="7604" customFormat="1" hidden="1" x14ac:dyDescent="0.15"/>
    <row r="7605" customFormat="1" hidden="1" x14ac:dyDescent="0.15"/>
    <row r="7606" customFormat="1" hidden="1" x14ac:dyDescent="0.15"/>
    <row r="7607" customFormat="1" hidden="1" x14ac:dyDescent="0.15"/>
    <row r="7608" customFormat="1" hidden="1" x14ac:dyDescent="0.15"/>
    <row r="7609" customFormat="1" hidden="1" x14ac:dyDescent="0.15"/>
    <row r="7610" customFormat="1" hidden="1" x14ac:dyDescent="0.15"/>
    <row r="7611" customFormat="1" hidden="1" x14ac:dyDescent="0.15"/>
    <row r="7612" customFormat="1" hidden="1" x14ac:dyDescent="0.15"/>
    <row r="7613" customFormat="1" hidden="1" x14ac:dyDescent="0.15"/>
    <row r="7614" customFormat="1" hidden="1" x14ac:dyDescent="0.15"/>
    <row r="7615" customFormat="1" hidden="1" x14ac:dyDescent="0.15"/>
    <row r="7616" customFormat="1" hidden="1" x14ac:dyDescent="0.15"/>
    <row r="7617" customFormat="1" hidden="1" x14ac:dyDescent="0.15"/>
    <row r="7618" customFormat="1" hidden="1" x14ac:dyDescent="0.15"/>
    <row r="7619" customFormat="1" hidden="1" x14ac:dyDescent="0.15"/>
    <row r="7620" customFormat="1" hidden="1" x14ac:dyDescent="0.15"/>
    <row r="7621" customFormat="1" hidden="1" x14ac:dyDescent="0.15"/>
    <row r="7622" customFormat="1" hidden="1" x14ac:dyDescent="0.15"/>
    <row r="7623" customFormat="1" hidden="1" x14ac:dyDescent="0.15"/>
    <row r="7624" customFormat="1" hidden="1" x14ac:dyDescent="0.15"/>
    <row r="7625" customFormat="1" hidden="1" x14ac:dyDescent="0.15"/>
    <row r="7626" customFormat="1" hidden="1" x14ac:dyDescent="0.15"/>
    <row r="7627" customFormat="1" hidden="1" x14ac:dyDescent="0.15"/>
    <row r="7628" customFormat="1" hidden="1" x14ac:dyDescent="0.15"/>
    <row r="7629" customFormat="1" hidden="1" x14ac:dyDescent="0.15"/>
    <row r="7630" customFormat="1" hidden="1" x14ac:dyDescent="0.15"/>
    <row r="7631" customFormat="1" hidden="1" x14ac:dyDescent="0.15"/>
    <row r="7632" customFormat="1" hidden="1" x14ac:dyDescent="0.15"/>
    <row r="7633" customFormat="1" hidden="1" x14ac:dyDescent="0.15"/>
    <row r="7634" customFormat="1" hidden="1" x14ac:dyDescent="0.15"/>
    <row r="7635" customFormat="1" hidden="1" x14ac:dyDescent="0.15"/>
    <row r="7636" customFormat="1" hidden="1" x14ac:dyDescent="0.15"/>
    <row r="7637" customFormat="1" hidden="1" x14ac:dyDescent="0.15"/>
    <row r="7638" customFormat="1" hidden="1" x14ac:dyDescent="0.15"/>
    <row r="7639" customFormat="1" hidden="1" x14ac:dyDescent="0.15"/>
    <row r="7640" customFormat="1" hidden="1" x14ac:dyDescent="0.15"/>
    <row r="7641" customFormat="1" hidden="1" x14ac:dyDescent="0.15"/>
    <row r="7642" customFormat="1" hidden="1" x14ac:dyDescent="0.15"/>
    <row r="7643" customFormat="1" hidden="1" x14ac:dyDescent="0.15"/>
    <row r="7644" customFormat="1" hidden="1" x14ac:dyDescent="0.15"/>
    <row r="7645" customFormat="1" hidden="1" x14ac:dyDescent="0.15"/>
    <row r="7646" customFormat="1" hidden="1" x14ac:dyDescent="0.15"/>
    <row r="7647" customFormat="1" hidden="1" x14ac:dyDescent="0.15"/>
    <row r="7648" customFormat="1" hidden="1" x14ac:dyDescent="0.15"/>
    <row r="7649" customFormat="1" hidden="1" x14ac:dyDescent="0.15"/>
    <row r="7650" customFormat="1" hidden="1" x14ac:dyDescent="0.15"/>
    <row r="7651" customFormat="1" hidden="1" x14ac:dyDescent="0.15"/>
    <row r="7652" customFormat="1" hidden="1" x14ac:dyDescent="0.15"/>
    <row r="7653" customFormat="1" hidden="1" x14ac:dyDescent="0.15"/>
    <row r="7654" customFormat="1" hidden="1" x14ac:dyDescent="0.15"/>
    <row r="7655" customFormat="1" hidden="1" x14ac:dyDescent="0.15"/>
    <row r="7656" customFormat="1" hidden="1" x14ac:dyDescent="0.15"/>
    <row r="7657" customFormat="1" hidden="1" x14ac:dyDescent="0.15"/>
    <row r="7658" customFormat="1" hidden="1" x14ac:dyDescent="0.15"/>
    <row r="7659" customFormat="1" hidden="1" x14ac:dyDescent="0.15"/>
    <row r="7660" customFormat="1" hidden="1" x14ac:dyDescent="0.15"/>
    <row r="7661" customFormat="1" hidden="1" x14ac:dyDescent="0.15"/>
    <row r="7662" customFormat="1" hidden="1" x14ac:dyDescent="0.15"/>
    <row r="7663" customFormat="1" hidden="1" x14ac:dyDescent="0.15"/>
    <row r="7664" customFormat="1" hidden="1" x14ac:dyDescent="0.15"/>
    <row r="7665" customFormat="1" hidden="1" x14ac:dyDescent="0.15"/>
    <row r="7666" customFormat="1" hidden="1" x14ac:dyDescent="0.15"/>
    <row r="7667" customFormat="1" hidden="1" x14ac:dyDescent="0.15"/>
    <row r="7668" customFormat="1" hidden="1" x14ac:dyDescent="0.15"/>
    <row r="7669" customFormat="1" hidden="1" x14ac:dyDescent="0.15"/>
    <row r="7670" customFormat="1" hidden="1" x14ac:dyDescent="0.15"/>
    <row r="7671" customFormat="1" hidden="1" x14ac:dyDescent="0.15"/>
    <row r="7672" customFormat="1" hidden="1" x14ac:dyDescent="0.15"/>
    <row r="7673" customFormat="1" hidden="1" x14ac:dyDescent="0.15"/>
    <row r="7674" customFormat="1" hidden="1" x14ac:dyDescent="0.15"/>
    <row r="7675" customFormat="1" hidden="1" x14ac:dyDescent="0.15"/>
    <row r="7676" customFormat="1" hidden="1" x14ac:dyDescent="0.15"/>
    <row r="7677" customFormat="1" hidden="1" x14ac:dyDescent="0.15"/>
    <row r="7678" customFormat="1" hidden="1" x14ac:dyDescent="0.15"/>
    <row r="7679" customFormat="1" hidden="1" x14ac:dyDescent="0.15"/>
    <row r="7680" customFormat="1" hidden="1" x14ac:dyDescent="0.15"/>
    <row r="7681" customFormat="1" hidden="1" x14ac:dyDescent="0.15"/>
    <row r="7682" customFormat="1" hidden="1" x14ac:dyDescent="0.15"/>
    <row r="7683" customFormat="1" hidden="1" x14ac:dyDescent="0.15"/>
    <row r="7684" customFormat="1" hidden="1" x14ac:dyDescent="0.15"/>
    <row r="7685" customFormat="1" hidden="1" x14ac:dyDescent="0.15"/>
    <row r="7686" customFormat="1" hidden="1" x14ac:dyDescent="0.15"/>
    <row r="7687" customFormat="1" hidden="1" x14ac:dyDescent="0.15"/>
    <row r="7688" customFormat="1" hidden="1" x14ac:dyDescent="0.15"/>
    <row r="7689" customFormat="1" hidden="1" x14ac:dyDescent="0.15"/>
    <row r="7690" customFormat="1" hidden="1" x14ac:dyDescent="0.15"/>
    <row r="7691" customFormat="1" hidden="1" x14ac:dyDescent="0.15"/>
    <row r="7692" customFormat="1" hidden="1" x14ac:dyDescent="0.15"/>
    <row r="7693" customFormat="1" hidden="1" x14ac:dyDescent="0.15"/>
    <row r="7694" customFormat="1" hidden="1" x14ac:dyDescent="0.15"/>
    <row r="7695" customFormat="1" hidden="1" x14ac:dyDescent="0.15"/>
    <row r="7696" customFormat="1" hidden="1" x14ac:dyDescent="0.15"/>
    <row r="7697" customFormat="1" hidden="1" x14ac:dyDescent="0.15"/>
    <row r="7698" customFormat="1" hidden="1" x14ac:dyDescent="0.15"/>
    <row r="7699" customFormat="1" hidden="1" x14ac:dyDescent="0.15"/>
    <row r="7700" customFormat="1" hidden="1" x14ac:dyDescent="0.15"/>
    <row r="7701" customFormat="1" hidden="1" x14ac:dyDescent="0.15"/>
    <row r="7702" customFormat="1" hidden="1" x14ac:dyDescent="0.15"/>
    <row r="7703" customFormat="1" hidden="1" x14ac:dyDescent="0.15"/>
    <row r="7704" customFormat="1" hidden="1" x14ac:dyDescent="0.15"/>
    <row r="7705" customFormat="1" hidden="1" x14ac:dyDescent="0.15"/>
    <row r="7706" customFormat="1" hidden="1" x14ac:dyDescent="0.15"/>
    <row r="7707" customFormat="1" hidden="1" x14ac:dyDescent="0.15"/>
    <row r="7708" customFormat="1" hidden="1" x14ac:dyDescent="0.15"/>
    <row r="7709" customFormat="1" hidden="1" x14ac:dyDescent="0.15"/>
    <row r="7710" customFormat="1" hidden="1" x14ac:dyDescent="0.15"/>
    <row r="7711" customFormat="1" hidden="1" x14ac:dyDescent="0.15"/>
    <row r="7712" customFormat="1" hidden="1" x14ac:dyDescent="0.15"/>
    <row r="7713" customFormat="1" hidden="1" x14ac:dyDescent="0.15"/>
    <row r="7714" customFormat="1" hidden="1" x14ac:dyDescent="0.15"/>
    <row r="7715" customFormat="1" hidden="1" x14ac:dyDescent="0.15"/>
    <row r="7716" customFormat="1" hidden="1" x14ac:dyDescent="0.15"/>
    <row r="7717" customFormat="1" hidden="1" x14ac:dyDescent="0.15"/>
    <row r="7718" customFormat="1" hidden="1" x14ac:dyDescent="0.15"/>
    <row r="7719" customFormat="1" hidden="1" x14ac:dyDescent="0.15"/>
    <row r="7720" customFormat="1" hidden="1" x14ac:dyDescent="0.15"/>
    <row r="7721" customFormat="1" hidden="1" x14ac:dyDescent="0.15"/>
    <row r="7722" customFormat="1" hidden="1" x14ac:dyDescent="0.15"/>
    <row r="7723" customFormat="1" hidden="1" x14ac:dyDescent="0.15"/>
    <row r="7724" customFormat="1" hidden="1" x14ac:dyDescent="0.15"/>
    <row r="7725" customFormat="1" hidden="1" x14ac:dyDescent="0.15"/>
    <row r="7726" customFormat="1" hidden="1" x14ac:dyDescent="0.15"/>
    <row r="7727" customFormat="1" hidden="1" x14ac:dyDescent="0.15"/>
    <row r="7728" customFormat="1" hidden="1" x14ac:dyDescent="0.15"/>
    <row r="7729" customFormat="1" hidden="1" x14ac:dyDescent="0.15"/>
    <row r="7730" customFormat="1" hidden="1" x14ac:dyDescent="0.15"/>
    <row r="7731" customFormat="1" hidden="1" x14ac:dyDescent="0.15"/>
    <row r="7732" customFormat="1" hidden="1" x14ac:dyDescent="0.15"/>
    <row r="7733" customFormat="1" hidden="1" x14ac:dyDescent="0.15"/>
    <row r="7734" customFormat="1" hidden="1" x14ac:dyDescent="0.15"/>
    <row r="7735" customFormat="1" hidden="1" x14ac:dyDescent="0.15"/>
    <row r="7736" customFormat="1" hidden="1" x14ac:dyDescent="0.15"/>
    <row r="7737" customFormat="1" hidden="1" x14ac:dyDescent="0.15"/>
    <row r="7738" customFormat="1" hidden="1" x14ac:dyDescent="0.15"/>
    <row r="7739" customFormat="1" hidden="1" x14ac:dyDescent="0.15"/>
    <row r="7740" customFormat="1" hidden="1" x14ac:dyDescent="0.15"/>
    <row r="7741" customFormat="1" hidden="1" x14ac:dyDescent="0.15"/>
    <row r="7742" customFormat="1" hidden="1" x14ac:dyDescent="0.15"/>
    <row r="7743" customFormat="1" hidden="1" x14ac:dyDescent="0.15"/>
    <row r="7744" customFormat="1" hidden="1" x14ac:dyDescent="0.15"/>
    <row r="7745" customFormat="1" hidden="1" x14ac:dyDescent="0.15"/>
    <row r="7746" customFormat="1" hidden="1" x14ac:dyDescent="0.15"/>
    <row r="7747" customFormat="1" hidden="1" x14ac:dyDescent="0.15"/>
    <row r="7748" customFormat="1" hidden="1" x14ac:dyDescent="0.15"/>
    <row r="7749" customFormat="1" hidden="1" x14ac:dyDescent="0.15"/>
    <row r="7750" customFormat="1" hidden="1" x14ac:dyDescent="0.15"/>
    <row r="7751" customFormat="1" hidden="1" x14ac:dyDescent="0.15"/>
    <row r="7752" customFormat="1" hidden="1" x14ac:dyDescent="0.15"/>
    <row r="7753" customFormat="1" hidden="1" x14ac:dyDescent="0.15"/>
    <row r="7754" customFormat="1" hidden="1" x14ac:dyDescent="0.15"/>
    <row r="7755" customFormat="1" hidden="1" x14ac:dyDescent="0.15"/>
    <row r="7756" customFormat="1" hidden="1" x14ac:dyDescent="0.15"/>
    <row r="7757" customFormat="1" hidden="1" x14ac:dyDescent="0.15"/>
    <row r="7758" customFormat="1" hidden="1" x14ac:dyDescent="0.15"/>
    <row r="7759" customFormat="1" hidden="1" x14ac:dyDescent="0.15"/>
    <row r="7760" customFormat="1" hidden="1" x14ac:dyDescent="0.15"/>
    <row r="7761" customFormat="1" hidden="1" x14ac:dyDescent="0.15"/>
    <row r="7762" customFormat="1" hidden="1" x14ac:dyDescent="0.15"/>
    <row r="7763" customFormat="1" hidden="1" x14ac:dyDescent="0.15"/>
    <row r="7764" customFormat="1" hidden="1" x14ac:dyDescent="0.15"/>
    <row r="7765" customFormat="1" hidden="1" x14ac:dyDescent="0.15"/>
    <row r="7766" customFormat="1" hidden="1" x14ac:dyDescent="0.15"/>
    <row r="7767" customFormat="1" hidden="1" x14ac:dyDescent="0.15"/>
    <row r="7768" customFormat="1" hidden="1" x14ac:dyDescent="0.15"/>
    <row r="7769" customFormat="1" hidden="1" x14ac:dyDescent="0.15"/>
    <row r="7770" customFormat="1" hidden="1" x14ac:dyDescent="0.15"/>
    <row r="7771" customFormat="1" hidden="1" x14ac:dyDescent="0.15"/>
    <row r="7772" customFormat="1" hidden="1" x14ac:dyDescent="0.15"/>
    <row r="7773" customFormat="1" hidden="1" x14ac:dyDescent="0.15"/>
    <row r="7774" customFormat="1" hidden="1" x14ac:dyDescent="0.15"/>
    <row r="7775" customFormat="1" hidden="1" x14ac:dyDescent="0.15"/>
    <row r="7776" customFormat="1" hidden="1" x14ac:dyDescent="0.15"/>
    <row r="7777" customFormat="1" hidden="1" x14ac:dyDescent="0.15"/>
    <row r="7778" customFormat="1" hidden="1" x14ac:dyDescent="0.15"/>
    <row r="7779" customFormat="1" hidden="1" x14ac:dyDescent="0.15"/>
    <row r="7780" customFormat="1" hidden="1" x14ac:dyDescent="0.15"/>
    <row r="7781" customFormat="1" hidden="1" x14ac:dyDescent="0.15"/>
    <row r="7782" customFormat="1" hidden="1" x14ac:dyDescent="0.15"/>
    <row r="7783" customFormat="1" hidden="1" x14ac:dyDescent="0.15"/>
    <row r="7784" customFormat="1" hidden="1" x14ac:dyDescent="0.15"/>
    <row r="7785" customFormat="1" hidden="1" x14ac:dyDescent="0.15"/>
    <row r="7786" customFormat="1" hidden="1" x14ac:dyDescent="0.15"/>
    <row r="7787" customFormat="1" hidden="1" x14ac:dyDescent="0.15"/>
    <row r="7788" customFormat="1" hidden="1" x14ac:dyDescent="0.15"/>
    <row r="7789" customFormat="1" hidden="1" x14ac:dyDescent="0.15"/>
    <row r="7790" customFormat="1" hidden="1" x14ac:dyDescent="0.15"/>
    <row r="7791" customFormat="1" hidden="1" x14ac:dyDescent="0.15"/>
    <row r="7792" customFormat="1" hidden="1" x14ac:dyDescent="0.15"/>
    <row r="7793" customFormat="1" hidden="1" x14ac:dyDescent="0.15"/>
    <row r="7794" customFormat="1" hidden="1" x14ac:dyDescent="0.15"/>
    <row r="7795" customFormat="1" hidden="1" x14ac:dyDescent="0.15"/>
    <row r="7796" customFormat="1" hidden="1" x14ac:dyDescent="0.15"/>
    <row r="7797" customFormat="1" hidden="1" x14ac:dyDescent="0.15"/>
    <row r="7798" customFormat="1" hidden="1" x14ac:dyDescent="0.15"/>
    <row r="7799" customFormat="1" hidden="1" x14ac:dyDescent="0.15"/>
    <row r="7800" customFormat="1" hidden="1" x14ac:dyDescent="0.15"/>
    <row r="7801" customFormat="1" hidden="1" x14ac:dyDescent="0.15"/>
    <row r="7802" customFormat="1" hidden="1" x14ac:dyDescent="0.15"/>
    <row r="7803" customFormat="1" hidden="1" x14ac:dyDescent="0.15"/>
    <row r="7804" customFormat="1" hidden="1" x14ac:dyDescent="0.15"/>
    <row r="7805" customFormat="1" hidden="1" x14ac:dyDescent="0.15"/>
    <row r="7806" customFormat="1" hidden="1" x14ac:dyDescent="0.15"/>
    <row r="7807" customFormat="1" hidden="1" x14ac:dyDescent="0.15"/>
    <row r="7808" customFormat="1" hidden="1" x14ac:dyDescent="0.15"/>
    <row r="7809" customFormat="1" hidden="1" x14ac:dyDescent="0.15"/>
    <row r="7810" customFormat="1" hidden="1" x14ac:dyDescent="0.15"/>
    <row r="7811" customFormat="1" hidden="1" x14ac:dyDescent="0.15"/>
    <row r="7812" customFormat="1" hidden="1" x14ac:dyDescent="0.15"/>
    <row r="7813" customFormat="1" hidden="1" x14ac:dyDescent="0.15"/>
    <row r="7814" customFormat="1" hidden="1" x14ac:dyDescent="0.15"/>
    <row r="7815" customFormat="1" hidden="1" x14ac:dyDescent="0.15"/>
    <row r="7816" customFormat="1" hidden="1" x14ac:dyDescent="0.15"/>
    <row r="7817" customFormat="1" hidden="1" x14ac:dyDescent="0.15"/>
    <row r="7818" customFormat="1" hidden="1" x14ac:dyDescent="0.15"/>
    <row r="7819" customFormat="1" hidden="1" x14ac:dyDescent="0.15"/>
    <row r="7820" customFormat="1" hidden="1" x14ac:dyDescent="0.15"/>
    <row r="7821" customFormat="1" hidden="1" x14ac:dyDescent="0.15"/>
    <row r="7822" customFormat="1" hidden="1" x14ac:dyDescent="0.15"/>
    <row r="7823" customFormat="1" hidden="1" x14ac:dyDescent="0.15"/>
    <row r="7824" customFormat="1" hidden="1" x14ac:dyDescent="0.15"/>
    <row r="7825" customFormat="1" hidden="1" x14ac:dyDescent="0.15"/>
    <row r="7826" customFormat="1" hidden="1" x14ac:dyDescent="0.15"/>
    <row r="7827" customFormat="1" hidden="1" x14ac:dyDescent="0.15"/>
    <row r="7828" customFormat="1" hidden="1" x14ac:dyDescent="0.15"/>
    <row r="7829" customFormat="1" hidden="1" x14ac:dyDescent="0.15"/>
    <row r="7830" customFormat="1" hidden="1" x14ac:dyDescent="0.15"/>
    <row r="7831" customFormat="1" hidden="1" x14ac:dyDescent="0.15"/>
    <row r="7832" customFormat="1" hidden="1" x14ac:dyDescent="0.15"/>
    <row r="7833" customFormat="1" hidden="1" x14ac:dyDescent="0.15"/>
    <row r="7834" customFormat="1" hidden="1" x14ac:dyDescent="0.15"/>
    <row r="7835" customFormat="1" hidden="1" x14ac:dyDescent="0.15"/>
    <row r="7836" customFormat="1" hidden="1" x14ac:dyDescent="0.15"/>
    <row r="7837" customFormat="1" hidden="1" x14ac:dyDescent="0.15"/>
    <row r="7838" customFormat="1" hidden="1" x14ac:dyDescent="0.15"/>
    <row r="7839" customFormat="1" hidden="1" x14ac:dyDescent="0.15"/>
    <row r="7840" customFormat="1" hidden="1" x14ac:dyDescent="0.15"/>
    <row r="7841" customFormat="1" hidden="1" x14ac:dyDescent="0.15"/>
    <row r="7842" customFormat="1" hidden="1" x14ac:dyDescent="0.15"/>
    <row r="7843" customFormat="1" hidden="1" x14ac:dyDescent="0.15"/>
    <row r="7844" customFormat="1" hidden="1" x14ac:dyDescent="0.15"/>
    <row r="7845" customFormat="1" hidden="1" x14ac:dyDescent="0.15"/>
    <row r="7846" customFormat="1" hidden="1" x14ac:dyDescent="0.15"/>
    <row r="7847" customFormat="1" hidden="1" x14ac:dyDescent="0.15"/>
    <row r="7848" customFormat="1" hidden="1" x14ac:dyDescent="0.15"/>
    <row r="7849" customFormat="1" hidden="1" x14ac:dyDescent="0.15"/>
    <row r="7850" customFormat="1" hidden="1" x14ac:dyDescent="0.15"/>
    <row r="7851" customFormat="1" hidden="1" x14ac:dyDescent="0.15"/>
    <row r="7852" customFormat="1" hidden="1" x14ac:dyDescent="0.15"/>
    <row r="7853" customFormat="1" hidden="1" x14ac:dyDescent="0.15"/>
    <row r="7854" customFormat="1" hidden="1" x14ac:dyDescent="0.15"/>
    <row r="7855" customFormat="1" hidden="1" x14ac:dyDescent="0.15"/>
    <row r="7856" customFormat="1" hidden="1" x14ac:dyDescent="0.15"/>
    <row r="7857" customFormat="1" hidden="1" x14ac:dyDescent="0.15"/>
    <row r="7858" customFormat="1" hidden="1" x14ac:dyDescent="0.15"/>
    <row r="7859" customFormat="1" hidden="1" x14ac:dyDescent="0.15"/>
    <row r="7860" customFormat="1" hidden="1" x14ac:dyDescent="0.15"/>
    <row r="7861" customFormat="1" hidden="1" x14ac:dyDescent="0.15"/>
    <row r="7862" customFormat="1" hidden="1" x14ac:dyDescent="0.15"/>
    <row r="7863" customFormat="1" hidden="1" x14ac:dyDescent="0.15"/>
    <row r="7864" customFormat="1" hidden="1" x14ac:dyDescent="0.15"/>
    <row r="7865" customFormat="1" hidden="1" x14ac:dyDescent="0.15"/>
    <row r="7866" customFormat="1" hidden="1" x14ac:dyDescent="0.15"/>
    <row r="7867" customFormat="1" hidden="1" x14ac:dyDescent="0.15"/>
    <row r="7868" customFormat="1" hidden="1" x14ac:dyDescent="0.15"/>
    <row r="7869" customFormat="1" hidden="1" x14ac:dyDescent="0.15"/>
    <row r="7870" customFormat="1" hidden="1" x14ac:dyDescent="0.15"/>
    <row r="7871" customFormat="1" hidden="1" x14ac:dyDescent="0.15"/>
    <row r="7872" customFormat="1" hidden="1" x14ac:dyDescent="0.15"/>
    <row r="7873" customFormat="1" hidden="1" x14ac:dyDescent="0.15"/>
    <row r="7874" customFormat="1" hidden="1" x14ac:dyDescent="0.15"/>
    <row r="7875" customFormat="1" hidden="1" x14ac:dyDescent="0.15"/>
    <row r="7876" customFormat="1" hidden="1" x14ac:dyDescent="0.15"/>
    <row r="7877" customFormat="1" hidden="1" x14ac:dyDescent="0.15"/>
    <row r="7878" customFormat="1" hidden="1" x14ac:dyDescent="0.15"/>
    <row r="7879" customFormat="1" hidden="1" x14ac:dyDescent="0.15"/>
    <row r="7880" customFormat="1" hidden="1" x14ac:dyDescent="0.15"/>
    <row r="7881" customFormat="1" hidden="1" x14ac:dyDescent="0.15"/>
    <row r="7882" customFormat="1" hidden="1" x14ac:dyDescent="0.15"/>
    <row r="7883" customFormat="1" hidden="1" x14ac:dyDescent="0.15"/>
    <row r="7884" customFormat="1" hidden="1" x14ac:dyDescent="0.15"/>
    <row r="7885" customFormat="1" hidden="1" x14ac:dyDescent="0.15"/>
    <row r="7886" customFormat="1" hidden="1" x14ac:dyDescent="0.15"/>
    <row r="7887" customFormat="1" hidden="1" x14ac:dyDescent="0.15"/>
    <row r="7888" customFormat="1" hidden="1" x14ac:dyDescent="0.15"/>
    <row r="7889" customFormat="1" hidden="1" x14ac:dyDescent="0.15"/>
    <row r="7890" customFormat="1" hidden="1" x14ac:dyDescent="0.15"/>
    <row r="7891" customFormat="1" hidden="1" x14ac:dyDescent="0.15"/>
    <row r="7892" customFormat="1" hidden="1" x14ac:dyDescent="0.15"/>
    <row r="7893" customFormat="1" hidden="1" x14ac:dyDescent="0.15"/>
    <row r="7894" customFormat="1" hidden="1" x14ac:dyDescent="0.15"/>
    <row r="7895" customFormat="1" hidden="1" x14ac:dyDescent="0.15"/>
    <row r="7896" customFormat="1" hidden="1" x14ac:dyDescent="0.15"/>
    <row r="7897" customFormat="1" hidden="1" x14ac:dyDescent="0.15"/>
    <row r="7898" customFormat="1" hidden="1" x14ac:dyDescent="0.15"/>
    <row r="7899" customFormat="1" hidden="1" x14ac:dyDescent="0.15"/>
    <row r="7900" customFormat="1" hidden="1" x14ac:dyDescent="0.15"/>
    <row r="7901" customFormat="1" hidden="1" x14ac:dyDescent="0.15"/>
    <row r="7902" customFormat="1" hidden="1" x14ac:dyDescent="0.15"/>
    <row r="7903" customFormat="1" hidden="1" x14ac:dyDescent="0.15"/>
    <row r="7904" customFormat="1" hidden="1" x14ac:dyDescent="0.15"/>
    <row r="7905" customFormat="1" hidden="1" x14ac:dyDescent="0.15"/>
    <row r="7906" customFormat="1" hidden="1" x14ac:dyDescent="0.15"/>
    <row r="7907" customFormat="1" hidden="1" x14ac:dyDescent="0.15"/>
    <row r="7908" customFormat="1" hidden="1" x14ac:dyDescent="0.15"/>
    <row r="7909" customFormat="1" hidden="1" x14ac:dyDescent="0.15"/>
    <row r="7910" customFormat="1" hidden="1" x14ac:dyDescent="0.15"/>
    <row r="7911" customFormat="1" hidden="1" x14ac:dyDescent="0.15"/>
    <row r="7912" customFormat="1" hidden="1" x14ac:dyDescent="0.15"/>
    <row r="7913" customFormat="1" hidden="1" x14ac:dyDescent="0.15"/>
    <row r="7914" customFormat="1" hidden="1" x14ac:dyDescent="0.15"/>
    <row r="7915" customFormat="1" hidden="1" x14ac:dyDescent="0.15"/>
    <row r="7916" customFormat="1" hidden="1" x14ac:dyDescent="0.15"/>
    <row r="7917" customFormat="1" hidden="1" x14ac:dyDescent="0.15"/>
    <row r="7918" customFormat="1" hidden="1" x14ac:dyDescent="0.15"/>
    <row r="7919" customFormat="1" hidden="1" x14ac:dyDescent="0.15"/>
    <row r="7920" customFormat="1" hidden="1" x14ac:dyDescent="0.15"/>
    <row r="7921" customFormat="1" hidden="1" x14ac:dyDescent="0.15"/>
    <row r="7922" customFormat="1" hidden="1" x14ac:dyDescent="0.15"/>
    <row r="7923" customFormat="1" hidden="1" x14ac:dyDescent="0.15"/>
    <row r="7924" customFormat="1" hidden="1" x14ac:dyDescent="0.15"/>
    <row r="7925" customFormat="1" hidden="1" x14ac:dyDescent="0.15"/>
    <row r="7926" customFormat="1" hidden="1" x14ac:dyDescent="0.15"/>
    <row r="7927" customFormat="1" hidden="1" x14ac:dyDescent="0.15"/>
    <row r="7928" customFormat="1" hidden="1" x14ac:dyDescent="0.15"/>
    <row r="7929" customFormat="1" hidden="1" x14ac:dyDescent="0.15"/>
    <row r="7930" customFormat="1" hidden="1" x14ac:dyDescent="0.15"/>
    <row r="7931" customFormat="1" hidden="1" x14ac:dyDescent="0.15"/>
    <row r="7932" customFormat="1" hidden="1" x14ac:dyDescent="0.15"/>
    <row r="7933" customFormat="1" hidden="1" x14ac:dyDescent="0.15"/>
    <row r="7934" customFormat="1" hidden="1" x14ac:dyDescent="0.15"/>
    <row r="7935" customFormat="1" hidden="1" x14ac:dyDescent="0.15"/>
    <row r="7936" customFormat="1" hidden="1" x14ac:dyDescent="0.15"/>
    <row r="7937" customFormat="1" hidden="1" x14ac:dyDescent="0.15"/>
    <row r="7938" customFormat="1" hidden="1" x14ac:dyDescent="0.15"/>
    <row r="7939" customFormat="1" hidden="1" x14ac:dyDescent="0.15"/>
    <row r="7940" customFormat="1" hidden="1" x14ac:dyDescent="0.15"/>
    <row r="7941" customFormat="1" hidden="1" x14ac:dyDescent="0.15"/>
    <row r="7942" customFormat="1" hidden="1" x14ac:dyDescent="0.15"/>
    <row r="7943" customFormat="1" hidden="1" x14ac:dyDescent="0.15"/>
    <row r="7944" customFormat="1" hidden="1" x14ac:dyDescent="0.15"/>
    <row r="7945" customFormat="1" hidden="1" x14ac:dyDescent="0.15"/>
    <row r="7946" customFormat="1" hidden="1" x14ac:dyDescent="0.15"/>
    <row r="7947" customFormat="1" hidden="1" x14ac:dyDescent="0.15"/>
    <row r="7948" customFormat="1" hidden="1" x14ac:dyDescent="0.15"/>
    <row r="7949" customFormat="1" hidden="1" x14ac:dyDescent="0.15"/>
    <row r="7950" customFormat="1" hidden="1" x14ac:dyDescent="0.15"/>
    <row r="7951" customFormat="1" hidden="1" x14ac:dyDescent="0.15"/>
    <row r="7952" customFormat="1" hidden="1" x14ac:dyDescent="0.15"/>
    <row r="7953" customFormat="1" hidden="1" x14ac:dyDescent="0.15"/>
    <row r="7954" customFormat="1" hidden="1" x14ac:dyDescent="0.15"/>
    <row r="7955" customFormat="1" hidden="1" x14ac:dyDescent="0.15"/>
    <row r="7956" customFormat="1" hidden="1" x14ac:dyDescent="0.15"/>
    <row r="7957" customFormat="1" hidden="1" x14ac:dyDescent="0.15"/>
    <row r="7958" customFormat="1" hidden="1" x14ac:dyDescent="0.15"/>
    <row r="7959" customFormat="1" hidden="1" x14ac:dyDescent="0.15"/>
    <row r="7960" customFormat="1" hidden="1" x14ac:dyDescent="0.15"/>
    <row r="7961" customFormat="1" hidden="1" x14ac:dyDescent="0.15"/>
    <row r="7962" customFormat="1" hidden="1" x14ac:dyDescent="0.15"/>
    <row r="7963" customFormat="1" hidden="1" x14ac:dyDescent="0.15"/>
    <row r="7964" customFormat="1" hidden="1" x14ac:dyDescent="0.15"/>
    <row r="7965" customFormat="1" hidden="1" x14ac:dyDescent="0.15"/>
    <row r="7966" customFormat="1" hidden="1" x14ac:dyDescent="0.15"/>
    <row r="7967" customFormat="1" hidden="1" x14ac:dyDescent="0.15"/>
    <row r="7968" customFormat="1" hidden="1" x14ac:dyDescent="0.15"/>
    <row r="7969" customFormat="1" hidden="1" x14ac:dyDescent="0.15"/>
    <row r="7970" customFormat="1" hidden="1" x14ac:dyDescent="0.15"/>
    <row r="7971" customFormat="1" hidden="1" x14ac:dyDescent="0.15"/>
    <row r="7972" customFormat="1" hidden="1" x14ac:dyDescent="0.15"/>
    <row r="7973" customFormat="1" hidden="1" x14ac:dyDescent="0.15"/>
    <row r="7974" customFormat="1" hidden="1" x14ac:dyDescent="0.15"/>
    <row r="7975" customFormat="1" hidden="1" x14ac:dyDescent="0.15"/>
    <row r="7976" customFormat="1" hidden="1" x14ac:dyDescent="0.15"/>
    <row r="7977" customFormat="1" hidden="1" x14ac:dyDescent="0.15"/>
    <row r="7978" customFormat="1" hidden="1" x14ac:dyDescent="0.15"/>
    <row r="7979" customFormat="1" hidden="1" x14ac:dyDescent="0.15"/>
    <row r="7980" customFormat="1" hidden="1" x14ac:dyDescent="0.15"/>
    <row r="7981" customFormat="1" hidden="1" x14ac:dyDescent="0.15"/>
    <row r="7982" customFormat="1" hidden="1" x14ac:dyDescent="0.15"/>
    <row r="7983" customFormat="1" hidden="1" x14ac:dyDescent="0.15"/>
    <row r="7984" customFormat="1" hidden="1" x14ac:dyDescent="0.15"/>
    <row r="7985" customFormat="1" hidden="1" x14ac:dyDescent="0.15"/>
    <row r="7986" customFormat="1" hidden="1" x14ac:dyDescent="0.15"/>
    <row r="7987" customFormat="1" hidden="1" x14ac:dyDescent="0.15"/>
    <row r="7988" customFormat="1" hidden="1" x14ac:dyDescent="0.15"/>
    <row r="7989" customFormat="1" hidden="1" x14ac:dyDescent="0.15"/>
    <row r="7990" customFormat="1" hidden="1" x14ac:dyDescent="0.15"/>
    <row r="7991" customFormat="1" hidden="1" x14ac:dyDescent="0.15"/>
    <row r="7992" customFormat="1" hidden="1" x14ac:dyDescent="0.15"/>
    <row r="7993" customFormat="1" hidden="1" x14ac:dyDescent="0.15"/>
    <row r="7994" customFormat="1" hidden="1" x14ac:dyDescent="0.15"/>
    <row r="7995" customFormat="1" hidden="1" x14ac:dyDescent="0.15"/>
    <row r="7996" customFormat="1" hidden="1" x14ac:dyDescent="0.15"/>
    <row r="7997" customFormat="1" hidden="1" x14ac:dyDescent="0.15"/>
    <row r="7998" customFormat="1" hidden="1" x14ac:dyDescent="0.15"/>
    <row r="7999" customFormat="1" hidden="1" x14ac:dyDescent="0.15"/>
    <row r="8000" customFormat="1" hidden="1" x14ac:dyDescent="0.15"/>
    <row r="8001" customFormat="1" hidden="1" x14ac:dyDescent="0.15"/>
    <row r="8002" customFormat="1" hidden="1" x14ac:dyDescent="0.15"/>
    <row r="8003" customFormat="1" hidden="1" x14ac:dyDescent="0.15"/>
    <row r="8004" customFormat="1" hidden="1" x14ac:dyDescent="0.15"/>
    <row r="8005" customFormat="1" hidden="1" x14ac:dyDescent="0.15"/>
    <row r="8006" customFormat="1" hidden="1" x14ac:dyDescent="0.15"/>
    <row r="8007" customFormat="1" hidden="1" x14ac:dyDescent="0.15"/>
    <row r="8008" customFormat="1" hidden="1" x14ac:dyDescent="0.15"/>
    <row r="8009" customFormat="1" hidden="1" x14ac:dyDescent="0.15"/>
    <row r="8010" customFormat="1" hidden="1" x14ac:dyDescent="0.15"/>
    <row r="8011" customFormat="1" hidden="1" x14ac:dyDescent="0.15"/>
    <row r="8012" customFormat="1" hidden="1" x14ac:dyDescent="0.15"/>
    <row r="8013" customFormat="1" hidden="1" x14ac:dyDescent="0.15"/>
    <row r="8014" customFormat="1" hidden="1" x14ac:dyDescent="0.15"/>
    <row r="8015" customFormat="1" hidden="1" x14ac:dyDescent="0.15"/>
    <row r="8016" customFormat="1" hidden="1" x14ac:dyDescent="0.15"/>
    <row r="8017" customFormat="1" hidden="1" x14ac:dyDescent="0.15"/>
    <row r="8018" customFormat="1" hidden="1" x14ac:dyDescent="0.15"/>
    <row r="8019" customFormat="1" hidden="1" x14ac:dyDescent="0.15"/>
    <row r="8020" customFormat="1" hidden="1" x14ac:dyDescent="0.15"/>
    <row r="8021" customFormat="1" hidden="1" x14ac:dyDescent="0.15"/>
    <row r="8022" customFormat="1" hidden="1" x14ac:dyDescent="0.15"/>
    <row r="8023" customFormat="1" hidden="1" x14ac:dyDescent="0.15"/>
    <row r="8024" customFormat="1" hidden="1" x14ac:dyDescent="0.15"/>
    <row r="8025" customFormat="1" hidden="1" x14ac:dyDescent="0.15"/>
    <row r="8026" customFormat="1" hidden="1" x14ac:dyDescent="0.15"/>
    <row r="8027" customFormat="1" hidden="1" x14ac:dyDescent="0.15"/>
    <row r="8028" customFormat="1" hidden="1" x14ac:dyDescent="0.15"/>
    <row r="8029" customFormat="1" hidden="1" x14ac:dyDescent="0.15"/>
    <row r="8030" customFormat="1" hidden="1" x14ac:dyDescent="0.15"/>
    <row r="8031" customFormat="1" hidden="1" x14ac:dyDescent="0.15"/>
    <row r="8032" customFormat="1" hidden="1" x14ac:dyDescent="0.15"/>
    <row r="8033" customFormat="1" hidden="1" x14ac:dyDescent="0.15"/>
    <row r="8034" customFormat="1" hidden="1" x14ac:dyDescent="0.15"/>
    <row r="8035" customFormat="1" hidden="1" x14ac:dyDescent="0.15"/>
    <row r="8036" customFormat="1" hidden="1" x14ac:dyDescent="0.15"/>
    <row r="8037" customFormat="1" hidden="1" x14ac:dyDescent="0.15"/>
    <row r="8038" customFormat="1" hidden="1" x14ac:dyDescent="0.15"/>
    <row r="8039" customFormat="1" hidden="1" x14ac:dyDescent="0.15"/>
    <row r="8040" customFormat="1" hidden="1" x14ac:dyDescent="0.15"/>
    <row r="8041" customFormat="1" hidden="1" x14ac:dyDescent="0.15"/>
    <row r="8042" customFormat="1" hidden="1" x14ac:dyDescent="0.15"/>
    <row r="8043" customFormat="1" hidden="1" x14ac:dyDescent="0.15"/>
    <row r="8044" customFormat="1" hidden="1" x14ac:dyDescent="0.15"/>
    <row r="8045" customFormat="1" hidden="1" x14ac:dyDescent="0.15"/>
    <row r="8046" customFormat="1" hidden="1" x14ac:dyDescent="0.15"/>
    <row r="8047" customFormat="1" hidden="1" x14ac:dyDescent="0.15"/>
    <row r="8048" customFormat="1" hidden="1" x14ac:dyDescent="0.15"/>
    <row r="8049" customFormat="1" hidden="1" x14ac:dyDescent="0.15"/>
    <row r="8050" customFormat="1" hidden="1" x14ac:dyDescent="0.15"/>
    <row r="8051" customFormat="1" hidden="1" x14ac:dyDescent="0.15"/>
    <row r="8052" customFormat="1" hidden="1" x14ac:dyDescent="0.15"/>
    <row r="8053" customFormat="1" hidden="1" x14ac:dyDescent="0.15"/>
    <row r="8054" customFormat="1" hidden="1" x14ac:dyDescent="0.15"/>
    <row r="8055" customFormat="1" hidden="1" x14ac:dyDescent="0.15"/>
    <row r="8056" customFormat="1" hidden="1" x14ac:dyDescent="0.15"/>
    <row r="8057" customFormat="1" hidden="1" x14ac:dyDescent="0.15"/>
    <row r="8058" customFormat="1" hidden="1" x14ac:dyDescent="0.15"/>
    <row r="8059" customFormat="1" hidden="1" x14ac:dyDescent="0.15"/>
    <row r="8060" customFormat="1" hidden="1" x14ac:dyDescent="0.15"/>
    <row r="8061" customFormat="1" hidden="1" x14ac:dyDescent="0.15"/>
    <row r="8062" customFormat="1" hidden="1" x14ac:dyDescent="0.15"/>
    <row r="8063" customFormat="1" hidden="1" x14ac:dyDescent="0.15"/>
    <row r="8064" customFormat="1" hidden="1" x14ac:dyDescent="0.15"/>
    <row r="8065" customFormat="1" hidden="1" x14ac:dyDescent="0.15"/>
    <row r="8066" customFormat="1" hidden="1" x14ac:dyDescent="0.15"/>
    <row r="8067" customFormat="1" hidden="1" x14ac:dyDescent="0.15"/>
    <row r="8068" customFormat="1" hidden="1" x14ac:dyDescent="0.15"/>
    <row r="8069" customFormat="1" hidden="1" x14ac:dyDescent="0.15"/>
    <row r="8070" customFormat="1" hidden="1" x14ac:dyDescent="0.15"/>
    <row r="8071" customFormat="1" hidden="1" x14ac:dyDescent="0.15"/>
    <row r="8072" customFormat="1" hidden="1" x14ac:dyDescent="0.15"/>
    <row r="8073" customFormat="1" hidden="1" x14ac:dyDescent="0.15"/>
    <row r="8074" customFormat="1" hidden="1" x14ac:dyDescent="0.15"/>
    <row r="8075" customFormat="1" hidden="1" x14ac:dyDescent="0.15"/>
    <row r="8076" customFormat="1" hidden="1" x14ac:dyDescent="0.15"/>
    <row r="8077" customFormat="1" hidden="1" x14ac:dyDescent="0.15"/>
    <row r="8078" customFormat="1" hidden="1" x14ac:dyDescent="0.15"/>
    <row r="8079" customFormat="1" hidden="1" x14ac:dyDescent="0.15"/>
    <row r="8080" customFormat="1" hidden="1" x14ac:dyDescent="0.15"/>
    <row r="8081" customFormat="1" hidden="1" x14ac:dyDescent="0.15"/>
    <row r="8082" customFormat="1" hidden="1" x14ac:dyDescent="0.15"/>
    <row r="8083" customFormat="1" hidden="1" x14ac:dyDescent="0.15"/>
    <row r="8084" customFormat="1" hidden="1" x14ac:dyDescent="0.15"/>
    <row r="8085" customFormat="1" hidden="1" x14ac:dyDescent="0.15"/>
    <row r="8086" customFormat="1" hidden="1" x14ac:dyDescent="0.15"/>
    <row r="8087" customFormat="1" hidden="1" x14ac:dyDescent="0.15"/>
    <row r="8088" customFormat="1" hidden="1" x14ac:dyDescent="0.15"/>
    <row r="8089" customFormat="1" hidden="1" x14ac:dyDescent="0.15"/>
    <row r="8090" customFormat="1" hidden="1" x14ac:dyDescent="0.15"/>
    <row r="8091" customFormat="1" hidden="1" x14ac:dyDescent="0.15"/>
    <row r="8092" customFormat="1" hidden="1" x14ac:dyDescent="0.15"/>
    <row r="8093" customFormat="1" hidden="1" x14ac:dyDescent="0.15"/>
    <row r="8094" customFormat="1" hidden="1" x14ac:dyDescent="0.15"/>
    <row r="8095" customFormat="1" hidden="1" x14ac:dyDescent="0.15"/>
    <row r="8096" customFormat="1" hidden="1" x14ac:dyDescent="0.15"/>
    <row r="8097" customFormat="1" hidden="1" x14ac:dyDescent="0.15"/>
    <row r="8098" customFormat="1" hidden="1" x14ac:dyDescent="0.15"/>
    <row r="8099" customFormat="1" hidden="1" x14ac:dyDescent="0.15"/>
    <row r="8100" customFormat="1" hidden="1" x14ac:dyDescent="0.15"/>
    <row r="8101" customFormat="1" hidden="1" x14ac:dyDescent="0.15"/>
    <row r="8102" customFormat="1" hidden="1" x14ac:dyDescent="0.15"/>
    <row r="8103" customFormat="1" hidden="1" x14ac:dyDescent="0.15"/>
    <row r="8104" customFormat="1" hidden="1" x14ac:dyDescent="0.15"/>
    <row r="8105" customFormat="1" hidden="1" x14ac:dyDescent="0.15"/>
    <row r="8106" customFormat="1" hidden="1" x14ac:dyDescent="0.15"/>
    <row r="8107" customFormat="1" hidden="1" x14ac:dyDescent="0.15"/>
    <row r="8108" customFormat="1" hidden="1" x14ac:dyDescent="0.15"/>
    <row r="8109" customFormat="1" hidden="1" x14ac:dyDescent="0.15"/>
    <row r="8110" customFormat="1" hidden="1" x14ac:dyDescent="0.15"/>
    <row r="8111" customFormat="1" hidden="1" x14ac:dyDescent="0.15"/>
    <row r="8112" customFormat="1" hidden="1" x14ac:dyDescent="0.15"/>
    <row r="8113" customFormat="1" hidden="1" x14ac:dyDescent="0.15"/>
    <row r="8114" customFormat="1" hidden="1" x14ac:dyDescent="0.15"/>
    <row r="8115" customFormat="1" hidden="1" x14ac:dyDescent="0.15"/>
    <row r="8116" customFormat="1" hidden="1" x14ac:dyDescent="0.15"/>
    <row r="8117" customFormat="1" hidden="1" x14ac:dyDescent="0.15"/>
    <row r="8118" customFormat="1" hidden="1" x14ac:dyDescent="0.15"/>
    <row r="8119" customFormat="1" hidden="1" x14ac:dyDescent="0.15"/>
    <row r="8120" customFormat="1" hidden="1" x14ac:dyDescent="0.15"/>
    <row r="8121" customFormat="1" hidden="1" x14ac:dyDescent="0.15"/>
    <row r="8122" customFormat="1" hidden="1" x14ac:dyDescent="0.15"/>
    <row r="8123" customFormat="1" hidden="1" x14ac:dyDescent="0.15"/>
    <row r="8124" customFormat="1" hidden="1" x14ac:dyDescent="0.15"/>
    <row r="8125" customFormat="1" hidden="1" x14ac:dyDescent="0.15"/>
    <row r="8126" customFormat="1" hidden="1" x14ac:dyDescent="0.15"/>
    <row r="8127" customFormat="1" hidden="1" x14ac:dyDescent="0.15"/>
    <row r="8128" customFormat="1" hidden="1" x14ac:dyDescent="0.15"/>
    <row r="8129" customFormat="1" hidden="1" x14ac:dyDescent="0.15"/>
    <row r="8130" customFormat="1" hidden="1" x14ac:dyDescent="0.15"/>
    <row r="8131" customFormat="1" hidden="1" x14ac:dyDescent="0.15"/>
    <row r="8132" customFormat="1" hidden="1" x14ac:dyDescent="0.15"/>
    <row r="8133" customFormat="1" hidden="1" x14ac:dyDescent="0.15"/>
    <row r="8134" customFormat="1" hidden="1" x14ac:dyDescent="0.15"/>
    <row r="8135" customFormat="1" hidden="1" x14ac:dyDescent="0.15"/>
    <row r="8136" customFormat="1" hidden="1" x14ac:dyDescent="0.15"/>
    <row r="8137" customFormat="1" hidden="1" x14ac:dyDescent="0.15"/>
    <row r="8138" customFormat="1" hidden="1" x14ac:dyDescent="0.15"/>
    <row r="8139" customFormat="1" hidden="1" x14ac:dyDescent="0.15"/>
    <row r="8140" customFormat="1" hidden="1" x14ac:dyDescent="0.15"/>
    <row r="8141" customFormat="1" hidden="1" x14ac:dyDescent="0.15"/>
    <row r="8142" customFormat="1" hidden="1" x14ac:dyDescent="0.15"/>
    <row r="8143" customFormat="1" hidden="1" x14ac:dyDescent="0.15"/>
    <row r="8144" customFormat="1" hidden="1" x14ac:dyDescent="0.15"/>
    <row r="8145" customFormat="1" hidden="1" x14ac:dyDescent="0.15"/>
    <row r="8146" customFormat="1" hidden="1" x14ac:dyDescent="0.15"/>
    <row r="8147" customFormat="1" hidden="1" x14ac:dyDescent="0.15"/>
    <row r="8148" customFormat="1" hidden="1" x14ac:dyDescent="0.15"/>
    <row r="8149" customFormat="1" hidden="1" x14ac:dyDescent="0.15"/>
    <row r="8150" customFormat="1" hidden="1" x14ac:dyDescent="0.15"/>
    <row r="8151" customFormat="1" hidden="1" x14ac:dyDescent="0.15"/>
    <row r="8152" customFormat="1" hidden="1" x14ac:dyDescent="0.15"/>
    <row r="8153" customFormat="1" hidden="1" x14ac:dyDescent="0.15"/>
    <row r="8154" customFormat="1" hidden="1" x14ac:dyDescent="0.15"/>
    <row r="8155" customFormat="1" hidden="1" x14ac:dyDescent="0.15"/>
    <row r="8156" customFormat="1" hidden="1" x14ac:dyDescent="0.15"/>
    <row r="8157" customFormat="1" hidden="1" x14ac:dyDescent="0.15"/>
    <row r="8158" customFormat="1" hidden="1" x14ac:dyDescent="0.15"/>
    <row r="8159" customFormat="1" hidden="1" x14ac:dyDescent="0.15"/>
    <row r="8160" customFormat="1" hidden="1" x14ac:dyDescent="0.15"/>
    <row r="8161" customFormat="1" hidden="1" x14ac:dyDescent="0.15"/>
    <row r="8162" customFormat="1" hidden="1" x14ac:dyDescent="0.15"/>
    <row r="8163" customFormat="1" hidden="1" x14ac:dyDescent="0.15"/>
    <row r="8164" customFormat="1" hidden="1" x14ac:dyDescent="0.15"/>
    <row r="8165" customFormat="1" hidden="1" x14ac:dyDescent="0.15"/>
    <row r="8166" customFormat="1" hidden="1" x14ac:dyDescent="0.15"/>
    <row r="8167" customFormat="1" hidden="1" x14ac:dyDescent="0.15"/>
    <row r="8168" customFormat="1" hidden="1" x14ac:dyDescent="0.15"/>
    <row r="8169" customFormat="1" hidden="1" x14ac:dyDescent="0.15"/>
    <row r="8170" customFormat="1" hidden="1" x14ac:dyDescent="0.15"/>
    <row r="8171" customFormat="1" hidden="1" x14ac:dyDescent="0.15"/>
    <row r="8172" customFormat="1" hidden="1" x14ac:dyDescent="0.15"/>
    <row r="8173" customFormat="1" hidden="1" x14ac:dyDescent="0.15"/>
    <row r="8174" customFormat="1" hidden="1" x14ac:dyDescent="0.15"/>
    <row r="8175" customFormat="1" hidden="1" x14ac:dyDescent="0.15"/>
    <row r="8176" customFormat="1" hidden="1" x14ac:dyDescent="0.15"/>
    <row r="8177" customFormat="1" hidden="1" x14ac:dyDescent="0.15"/>
    <row r="8178" customFormat="1" hidden="1" x14ac:dyDescent="0.15"/>
    <row r="8179" customFormat="1" hidden="1" x14ac:dyDescent="0.15"/>
    <row r="8180" customFormat="1" hidden="1" x14ac:dyDescent="0.15"/>
    <row r="8181" customFormat="1" hidden="1" x14ac:dyDescent="0.15"/>
    <row r="8182" customFormat="1" hidden="1" x14ac:dyDescent="0.15"/>
    <row r="8183" customFormat="1" hidden="1" x14ac:dyDescent="0.15"/>
    <row r="8184" customFormat="1" hidden="1" x14ac:dyDescent="0.15"/>
    <row r="8185" customFormat="1" hidden="1" x14ac:dyDescent="0.15"/>
    <row r="8186" customFormat="1" hidden="1" x14ac:dyDescent="0.15"/>
    <row r="8187" customFormat="1" hidden="1" x14ac:dyDescent="0.15"/>
    <row r="8188" customFormat="1" hidden="1" x14ac:dyDescent="0.15"/>
    <row r="8189" customFormat="1" hidden="1" x14ac:dyDescent="0.15"/>
    <row r="8190" customFormat="1" hidden="1" x14ac:dyDescent="0.15"/>
    <row r="8191" customFormat="1" hidden="1" x14ac:dyDescent="0.15"/>
    <row r="8192" customFormat="1" hidden="1" x14ac:dyDescent="0.15"/>
    <row r="8193" customFormat="1" hidden="1" x14ac:dyDescent="0.15"/>
    <row r="8194" customFormat="1" hidden="1" x14ac:dyDescent="0.15"/>
    <row r="8195" customFormat="1" hidden="1" x14ac:dyDescent="0.15"/>
    <row r="8196" customFormat="1" hidden="1" x14ac:dyDescent="0.15"/>
    <row r="8197" customFormat="1" hidden="1" x14ac:dyDescent="0.15"/>
    <row r="8198" customFormat="1" hidden="1" x14ac:dyDescent="0.15"/>
    <row r="8199" customFormat="1" hidden="1" x14ac:dyDescent="0.15"/>
    <row r="8200" customFormat="1" hidden="1" x14ac:dyDescent="0.15"/>
    <row r="8201" customFormat="1" hidden="1" x14ac:dyDescent="0.15"/>
    <row r="8202" customFormat="1" hidden="1" x14ac:dyDescent="0.15"/>
    <row r="8203" customFormat="1" hidden="1" x14ac:dyDescent="0.15"/>
    <row r="8204" customFormat="1" hidden="1" x14ac:dyDescent="0.15"/>
    <row r="8205" customFormat="1" hidden="1" x14ac:dyDescent="0.15"/>
    <row r="8206" customFormat="1" hidden="1" x14ac:dyDescent="0.15"/>
    <row r="8207" customFormat="1" hidden="1" x14ac:dyDescent="0.15"/>
    <row r="8208" customFormat="1" hidden="1" x14ac:dyDescent="0.15"/>
    <row r="8209" customFormat="1" hidden="1" x14ac:dyDescent="0.15"/>
    <row r="8210" customFormat="1" hidden="1" x14ac:dyDescent="0.15"/>
    <row r="8211" customFormat="1" hidden="1" x14ac:dyDescent="0.15"/>
    <row r="8212" customFormat="1" hidden="1" x14ac:dyDescent="0.15"/>
    <row r="8213" customFormat="1" hidden="1" x14ac:dyDescent="0.15"/>
    <row r="8214" customFormat="1" hidden="1" x14ac:dyDescent="0.15"/>
    <row r="8215" customFormat="1" hidden="1" x14ac:dyDescent="0.15"/>
    <row r="8216" customFormat="1" hidden="1" x14ac:dyDescent="0.15"/>
    <row r="8217" customFormat="1" hidden="1" x14ac:dyDescent="0.15"/>
    <row r="8218" customFormat="1" hidden="1" x14ac:dyDescent="0.15"/>
    <row r="8219" customFormat="1" hidden="1" x14ac:dyDescent="0.15"/>
    <row r="8220" customFormat="1" hidden="1" x14ac:dyDescent="0.15"/>
    <row r="8221" customFormat="1" hidden="1" x14ac:dyDescent="0.15"/>
    <row r="8222" customFormat="1" hidden="1" x14ac:dyDescent="0.15"/>
    <row r="8223" customFormat="1" hidden="1" x14ac:dyDescent="0.15"/>
    <row r="8224" customFormat="1" hidden="1" x14ac:dyDescent="0.15"/>
    <row r="8225" customFormat="1" hidden="1" x14ac:dyDescent="0.15"/>
    <row r="8226" customFormat="1" hidden="1" x14ac:dyDescent="0.15"/>
    <row r="8227" customFormat="1" hidden="1" x14ac:dyDescent="0.15"/>
    <row r="8228" customFormat="1" hidden="1" x14ac:dyDescent="0.15"/>
    <row r="8229" customFormat="1" hidden="1" x14ac:dyDescent="0.15"/>
    <row r="8230" customFormat="1" hidden="1" x14ac:dyDescent="0.15"/>
    <row r="8231" customFormat="1" hidden="1" x14ac:dyDescent="0.15"/>
    <row r="8232" customFormat="1" hidden="1" x14ac:dyDescent="0.15"/>
    <row r="8233" customFormat="1" hidden="1" x14ac:dyDescent="0.15"/>
    <row r="8234" customFormat="1" hidden="1" x14ac:dyDescent="0.15"/>
    <row r="8235" customFormat="1" hidden="1" x14ac:dyDescent="0.15"/>
    <row r="8236" customFormat="1" hidden="1" x14ac:dyDescent="0.15"/>
    <row r="8237" customFormat="1" hidden="1" x14ac:dyDescent="0.15"/>
    <row r="8238" customFormat="1" hidden="1" x14ac:dyDescent="0.15"/>
    <row r="8239" customFormat="1" hidden="1" x14ac:dyDescent="0.15"/>
    <row r="8240" customFormat="1" hidden="1" x14ac:dyDescent="0.15"/>
    <row r="8241" customFormat="1" hidden="1" x14ac:dyDescent="0.15"/>
    <row r="8242" customFormat="1" hidden="1" x14ac:dyDescent="0.15"/>
    <row r="8243" customFormat="1" hidden="1" x14ac:dyDescent="0.15"/>
    <row r="8244" customFormat="1" hidden="1" x14ac:dyDescent="0.15"/>
    <row r="8245" customFormat="1" hidden="1" x14ac:dyDescent="0.15"/>
    <row r="8246" customFormat="1" hidden="1" x14ac:dyDescent="0.15"/>
    <row r="8247" customFormat="1" hidden="1" x14ac:dyDescent="0.15"/>
    <row r="8248" customFormat="1" hidden="1" x14ac:dyDescent="0.15"/>
    <row r="8249" customFormat="1" hidden="1" x14ac:dyDescent="0.15"/>
    <row r="8250" customFormat="1" hidden="1" x14ac:dyDescent="0.15"/>
    <row r="8251" customFormat="1" hidden="1" x14ac:dyDescent="0.15"/>
    <row r="8252" customFormat="1" hidden="1" x14ac:dyDescent="0.15"/>
    <row r="8253" customFormat="1" hidden="1" x14ac:dyDescent="0.15"/>
    <row r="8254" customFormat="1" hidden="1" x14ac:dyDescent="0.15"/>
    <row r="8255" customFormat="1" hidden="1" x14ac:dyDescent="0.15"/>
    <row r="8256" customFormat="1" hidden="1" x14ac:dyDescent="0.15"/>
    <row r="8257" customFormat="1" hidden="1" x14ac:dyDescent="0.15"/>
    <row r="8258" customFormat="1" hidden="1" x14ac:dyDescent="0.15"/>
    <row r="8259" customFormat="1" hidden="1" x14ac:dyDescent="0.15"/>
    <row r="8260" customFormat="1" hidden="1" x14ac:dyDescent="0.15"/>
    <row r="8261" customFormat="1" hidden="1" x14ac:dyDescent="0.15"/>
    <row r="8262" customFormat="1" hidden="1" x14ac:dyDescent="0.15"/>
    <row r="8263" customFormat="1" hidden="1" x14ac:dyDescent="0.15"/>
    <row r="8264" customFormat="1" hidden="1" x14ac:dyDescent="0.15"/>
    <row r="8265" customFormat="1" hidden="1" x14ac:dyDescent="0.15"/>
    <row r="8266" customFormat="1" hidden="1" x14ac:dyDescent="0.15"/>
    <row r="8267" customFormat="1" hidden="1" x14ac:dyDescent="0.15"/>
    <row r="8268" customFormat="1" hidden="1" x14ac:dyDescent="0.15"/>
    <row r="8269" customFormat="1" hidden="1" x14ac:dyDescent="0.15"/>
    <row r="8270" customFormat="1" hidden="1" x14ac:dyDescent="0.15"/>
    <row r="8271" customFormat="1" hidden="1" x14ac:dyDescent="0.15"/>
    <row r="8272" customFormat="1" hidden="1" x14ac:dyDescent="0.15"/>
    <row r="8273" customFormat="1" hidden="1" x14ac:dyDescent="0.15"/>
    <row r="8274" customFormat="1" hidden="1" x14ac:dyDescent="0.15"/>
    <row r="8275" customFormat="1" hidden="1" x14ac:dyDescent="0.15"/>
    <row r="8276" customFormat="1" hidden="1" x14ac:dyDescent="0.15"/>
    <row r="8277" customFormat="1" hidden="1" x14ac:dyDescent="0.15"/>
    <row r="8278" customFormat="1" hidden="1" x14ac:dyDescent="0.15"/>
    <row r="8279" customFormat="1" hidden="1" x14ac:dyDescent="0.15"/>
    <row r="8280" customFormat="1" hidden="1" x14ac:dyDescent="0.15"/>
    <row r="8281" customFormat="1" hidden="1" x14ac:dyDescent="0.15"/>
    <row r="8282" customFormat="1" hidden="1" x14ac:dyDescent="0.15"/>
    <row r="8283" customFormat="1" hidden="1" x14ac:dyDescent="0.15"/>
    <row r="8284" customFormat="1" hidden="1" x14ac:dyDescent="0.15"/>
    <row r="8285" customFormat="1" hidden="1" x14ac:dyDescent="0.15"/>
    <row r="8286" customFormat="1" hidden="1" x14ac:dyDescent="0.15"/>
    <row r="8287" customFormat="1" hidden="1" x14ac:dyDescent="0.15"/>
    <row r="8288" customFormat="1" hidden="1" x14ac:dyDescent="0.15"/>
    <row r="8289" customFormat="1" hidden="1" x14ac:dyDescent="0.15"/>
    <row r="8290" customFormat="1" hidden="1" x14ac:dyDescent="0.15"/>
    <row r="8291" customFormat="1" hidden="1" x14ac:dyDescent="0.15"/>
    <row r="8292" customFormat="1" hidden="1" x14ac:dyDescent="0.15"/>
    <row r="8293" customFormat="1" hidden="1" x14ac:dyDescent="0.15"/>
    <row r="8294" customFormat="1" hidden="1" x14ac:dyDescent="0.15"/>
    <row r="8295" customFormat="1" hidden="1" x14ac:dyDescent="0.15"/>
    <row r="8296" customFormat="1" hidden="1" x14ac:dyDescent="0.15"/>
    <row r="8297" customFormat="1" hidden="1" x14ac:dyDescent="0.15"/>
    <row r="8298" customFormat="1" hidden="1" x14ac:dyDescent="0.15"/>
    <row r="8299" customFormat="1" hidden="1" x14ac:dyDescent="0.15"/>
    <row r="8300" customFormat="1" hidden="1" x14ac:dyDescent="0.15"/>
    <row r="8301" customFormat="1" hidden="1" x14ac:dyDescent="0.15"/>
    <row r="8302" customFormat="1" hidden="1" x14ac:dyDescent="0.15"/>
    <row r="8303" customFormat="1" hidden="1" x14ac:dyDescent="0.15"/>
    <row r="8304" customFormat="1" hidden="1" x14ac:dyDescent="0.15"/>
    <row r="8305" customFormat="1" hidden="1" x14ac:dyDescent="0.15"/>
    <row r="8306" customFormat="1" hidden="1" x14ac:dyDescent="0.15"/>
    <row r="8307" customFormat="1" hidden="1" x14ac:dyDescent="0.15"/>
    <row r="8308" customFormat="1" hidden="1" x14ac:dyDescent="0.15"/>
    <row r="8309" customFormat="1" hidden="1" x14ac:dyDescent="0.15"/>
    <row r="8310" customFormat="1" hidden="1" x14ac:dyDescent="0.15"/>
    <row r="8311" customFormat="1" hidden="1" x14ac:dyDescent="0.15"/>
    <row r="8312" customFormat="1" hidden="1" x14ac:dyDescent="0.15"/>
    <row r="8313" customFormat="1" hidden="1" x14ac:dyDescent="0.15"/>
    <row r="8314" customFormat="1" hidden="1" x14ac:dyDescent="0.15"/>
    <row r="8315" customFormat="1" hidden="1" x14ac:dyDescent="0.15"/>
    <row r="8316" customFormat="1" hidden="1" x14ac:dyDescent="0.15"/>
    <row r="8317" customFormat="1" hidden="1" x14ac:dyDescent="0.15"/>
    <row r="8318" customFormat="1" hidden="1" x14ac:dyDescent="0.15"/>
    <row r="8319" customFormat="1" hidden="1" x14ac:dyDescent="0.15"/>
    <row r="8320" customFormat="1" hidden="1" x14ac:dyDescent="0.15"/>
    <row r="8321" customFormat="1" hidden="1" x14ac:dyDescent="0.15"/>
    <row r="8322" customFormat="1" hidden="1" x14ac:dyDescent="0.15"/>
    <row r="8323" customFormat="1" hidden="1" x14ac:dyDescent="0.15"/>
    <row r="8324" customFormat="1" hidden="1" x14ac:dyDescent="0.15"/>
    <row r="8325" customFormat="1" hidden="1" x14ac:dyDescent="0.15"/>
    <row r="8326" customFormat="1" hidden="1" x14ac:dyDescent="0.15"/>
    <row r="8327" customFormat="1" hidden="1" x14ac:dyDescent="0.15"/>
    <row r="8328" customFormat="1" hidden="1" x14ac:dyDescent="0.15"/>
    <row r="8329" customFormat="1" hidden="1" x14ac:dyDescent="0.15"/>
    <row r="8330" customFormat="1" hidden="1" x14ac:dyDescent="0.15"/>
    <row r="8331" customFormat="1" hidden="1" x14ac:dyDescent="0.15"/>
    <row r="8332" customFormat="1" hidden="1" x14ac:dyDescent="0.15"/>
    <row r="8333" customFormat="1" hidden="1" x14ac:dyDescent="0.15"/>
    <row r="8334" customFormat="1" hidden="1" x14ac:dyDescent="0.15"/>
    <row r="8335" customFormat="1" hidden="1" x14ac:dyDescent="0.15"/>
    <row r="8336" customFormat="1" hidden="1" x14ac:dyDescent="0.15"/>
    <row r="8337" customFormat="1" hidden="1" x14ac:dyDescent="0.15"/>
    <row r="8338" customFormat="1" hidden="1" x14ac:dyDescent="0.15"/>
    <row r="8339" customFormat="1" hidden="1" x14ac:dyDescent="0.15"/>
    <row r="8340" customFormat="1" hidden="1" x14ac:dyDescent="0.15"/>
    <row r="8341" customFormat="1" hidden="1" x14ac:dyDescent="0.15"/>
    <row r="8342" customFormat="1" hidden="1" x14ac:dyDescent="0.15"/>
    <row r="8343" customFormat="1" hidden="1" x14ac:dyDescent="0.15"/>
    <row r="8344" customFormat="1" hidden="1" x14ac:dyDescent="0.15"/>
    <row r="8345" customFormat="1" hidden="1" x14ac:dyDescent="0.15"/>
    <row r="8346" customFormat="1" hidden="1" x14ac:dyDescent="0.15"/>
    <row r="8347" customFormat="1" hidden="1" x14ac:dyDescent="0.15"/>
    <row r="8348" customFormat="1" hidden="1" x14ac:dyDescent="0.15"/>
    <row r="8349" customFormat="1" hidden="1" x14ac:dyDescent="0.15"/>
    <row r="8350" customFormat="1" hidden="1" x14ac:dyDescent="0.15"/>
    <row r="8351" customFormat="1" hidden="1" x14ac:dyDescent="0.15"/>
    <row r="8352" customFormat="1" hidden="1" x14ac:dyDescent="0.15"/>
    <row r="8353" customFormat="1" hidden="1" x14ac:dyDescent="0.15"/>
    <row r="8354" customFormat="1" hidden="1" x14ac:dyDescent="0.15"/>
    <row r="8355" customFormat="1" hidden="1" x14ac:dyDescent="0.15"/>
    <row r="8356" customFormat="1" hidden="1" x14ac:dyDescent="0.15"/>
    <row r="8357" customFormat="1" hidden="1" x14ac:dyDescent="0.15"/>
    <row r="8358" customFormat="1" hidden="1" x14ac:dyDescent="0.15"/>
    <row r="8359" customFormat="1" hidden="1" x14ac:dyDescent="0.15"/>
    <row r="8360" customFormat="1" hidden="1" x14ac:dyDescent="0.15"/>
    <row r="8361" customFormat="1" hidden="1" x14ac:dyDescent="0.15"/>
    <row r="8362" customFormat="1" hidden="1" x14ac:dyDescent="0.15"/>
    <row r="8363" customFormat="1" hidden="1" x14ac:dyDescent="0.15"/>
    <row r="8364" customFormat="1" hidden="1" x14ac:dyDescent="0.15"/>
    <row r="8365" customFormat="1" hidden="1" x14ac:dyDescent="0.15"/>
    <row r="8366" customFormat="1" hidden="1" x14ac:dyDescent="0.15"/>
    <row r="8367" customFormat="1" hidden="1" x14ac:dyDescent="0.15"/>
    <row r="8368" customFormat="1" hidden="1" x14ac:dyDescent="0.15"/>
    <row r="8369" customFormat="1" hidden="1" x14ac:dyDescent="0.15"/>
    <row r="8370" customFormat="1" hidden="1" x14ac:dyDescent="0.15"/>
    <row r="8371" customFormat="1" hidden="1" x14ac:dyDescent="0.15"/>
    <row r="8372" customFormat="1" hidden="1" x14ac:dyDescent="0.15"/>
    <row r="8373" customFormat="1" hidden="1" x14ac:dyDescent="0.15"/>
    <row r="8374" customFormat="1" hidden="1" x14ac:dyDescent="0.15"/>
    <row r="8375" customFormat="1" hidden="1" x14ac:dyDescent="0.15"/>
    <row r="8376" customFormat="1" hidden="1" x14ac:dyDescent="0.15"/>
    <row r="8377" customFormat="1" hidden="1" x14ac:dyDescent="0.15"/>
    <row r="8378" customFormat="1" hidden="1" x14ac:dyDescent="0.15"/>
    <row r="8379" customFormat="1" hidden="1" x14ac:dyDescent="0.15"/>
    <row r="8380" customFormat="1" hidden="1" x14ac:dyDescent="0.15"/>
    <row r="8381" customFormat="1" hidden="1" x14ac:dyDescent="0.15"/>
    <row r="8382" customFormat="1" hidden="1" x14ac:dyDescent="0.15"/>
    <row r="8383" customFormat="1" hidden="1" x14ac:dyDescent="0.15"/>
    <row r="8384" customFormat="1" hidden="1" x14ac:dyDescent="0.15"/>
    <row r="8385" customFormat="1" hidden="1" x14ac:dyDescent="0.15"/>
    <row r="8386" customFormat="1" hidden="1" x14ac:dyDescent="0.15"/>
    <row r="8387" customFormat="1" hidden="1" x14ac:dyDescent="0.15"/>
    <row r="8388" customFormat="1" hidden="1" x14ac:dyDescent="0.15"/>
    <row r="8389" customFormat="1" hidden="1" x14ac:dyDescent="0.15"/>
    <row r="8390" customFormat="1" hidden="1" x14ac:dyDescent="0.15"/>
    <row r="8391" customFormat="1" hidden="1" x14ac:dyDescent="0.15"/>
    <row r="8392" customFormat="1" hidden="1" x14ac:dyDescent="0.15"/>
    <row r="8393" customFormat="1" hidden="1" x14ac:dyDescent="0.15"/>
    <row r="8394" customFormat="1" hidden="1" x14ac:dyDescent="0.15"/>
    <row r="8395" customFormat="1" hidden="1" x14ac:dyDescent="0.15"/>
    <row r="8396" customFormat="1" hidden="1" x14ac:dyDescent="0.15"/>
    <row r="8397" customFormat="1" hidden="1" x14ac:dyDescent="0.15"/>
    <row r="8398" customFormat="1" hidden="1" x14ac:dyDescent="0.15"/>
    <row r="8399" customFormat="1" hidden="1" x14ac:dyDescent="0.15"/>
    <row r="8400" customFormat="1" hidden="1" x14ac:dyDescent="0.15"/>
    <row r="8401" customFormat="1" hidden="1" x14ac:dyDescent="0.15"/>
    <row r="8402" customFormat="1" hidden="1" x14ac:dyDescent="0.15"/>
    <row r="8403" customFormat="1" hidden="1" x14ac:dyDescent="0.15"/>
    <row r="8404" customFormat="1" hidden="1" x14ac:dyDescent="0.15"/>
    <row r="8405" customFormat="1" hidden="1" x14ac:dyDescent="0.15"/>
    <row r="8406" customFormat="1" hidden="1" x14ac:dyDescent="0.15"/>
    <row r="8407" customFormat="1" hidden="1" x14ac:dyDescent="0.15"/>
    <row r="8408" customFormat="1" hidden="1" x14ac:dyDescent="0.15"/>
    <row r="8409" customFormat="1" hidden="1" x14ac:dyDescent="0.15"/>
    <row r="8410" customFormat="1" hidden="1" x14ac:dyDescent="0.15"/>
    <row r="8411" customFormat="1" hidden="1" x14ac:dyDescent="0.15"/>
    <row r="8412" customFormat="1" hidden="1" x14ac:dyDescent="0.15"/>
    <row r="8413" customFormat="1" hidden="1" x14ac:dyDescent="0.15"/>
    <row r="8414" customFormat="1" hidden="1" x14ac:dyDescent="0.15"/>
    <row r="8415" customFormat="1" hidden="1" x14ac:dyDescent="0.15"/>
    <row r="8416" customFormat="1" hidden="1" x14ac:dyDescent="0.15"/>
    <row r="8417" customFormat="1" hidden="1" x14ac:dyDescent="0.15"/>
    <row r="8418" customFormat="1" hidden="1" x14ac:dyDescent="0.15"/>
    <row r="8419" customFormat="1" hidden="1" x14ac:dyDescent="0.15"/>
    <row r="8420" customFormat="1" hidden="1" x14ac:dyDescent="0.15"/>
    <row r="8421" customFormat="1" hidden="1" x14ac:dyDescent="0.15"/>
    <row r="8422" customFormat="1" hidden="1" x14ac:dyDescent="0.15"/>
    <row r="8423" customFormat="1" hidden="1" x14ac:dyDescent="0.15"/>
    <row r="8424" customFormat="1" hidden="1" x14ac:dyDescent="0.15"/>
    <row r="8425" customFormat="1" hidden="1" x14ac:dyDescent="0.15"/>
    <row r="8426" customFormat="1" hidden="1" x14ac:dyDescent="0.15"/>
    <row r="8427" customFormat="1" hidden="1" x14ac:dyDescent="0.15"/>
    <row r="8428" customFormat="1" hidden="1" x14ac:dyDescent="0.15"/>
    <row r="8429" customFormat="1" hidden="1" x14ac:dyDescent="0.15"/>
    <row r="8430" customFormat="1" hidden="1" x14ac:dyDescent="0.15"/>
    <row r="8431" customFormat="1" hidden="1" x14ac:dyDescent="0.15"/>
    <row r="8432" customFormat="1" hidden="1" x14ac:dyDescent="0.15"/>
    <row r="8433" customFormat="1" hidden="1" x14ac:dyDescent="0.15"/>
    <row r="8434" customFormat="1" hidden="1" x14ac:dyDescent="0.15"/>
    <row r="8435" customFormat="1" hidden="1" x14ac:dyDescent="0.15"/>
    <row r="8436" customFormat="1" hidden="1" x14ac:dyDescent="0.15"/>
    <row r="8437" customFormat="1" hidden="1" x14ac:dyDescent="0.15"/>
    <row r="8438" customFormat="1" hidden="1" x14ac:dyDescent="0.15"/>
    <row r="8439" customFormat="1" hidden="1" x14ac:dyDescent="0.15"/>
    <row r="8440" customFormat="1" hidden="1" x14ac:dyDescent="0.15"/>
    <row r="8441" customFormat="1" hidden="1" x14ac:dyDescent="0.15"/>
    <row r="8442" customFormat="1" hidden="1" x14ac:dyDescent="0.15"/>
    <row r="8443" customFormat="1" hidden="1" x14ac:dyDescent="0.15"/>
    <row r="8444" customFormat="1" hidden="1" x14ac:dyDescent="0.15"/>
    <row r="8445" customFormat="1" hidden="1" x14ac:dyDescent="0.15"/>
    <row r="8446" customFormat="1" hidden="1" x14ac:dyDescent="0.15"/>
    <row r="8447" customFormat="1" hidden="1" x14ac:dyDescent="0.15"/>
    <row r="8448" customFormat="1" hidden="1" x14ac:dyDescent="0.15"/>
    <row r="8449" customFormat="1" hidden="1" x14ac:dyDescent="0.15"/>
    <row r="8450" customFormat="1" hidden="1" x14ac:dyDescent="0.15"/>
    <row r="8451" customFormat="1" hidden="1" x14ac:dyDescent="0.15"/>
    <row r="8452" customFormat="1" hidden="1" x14ac:dyDescent="0.15"/>
    <row r="8453" customFormat="1" hidden="1" x14ac:dyDescent="0.15"/>
    <row r="8454" customFormat="1" hidden="1" x14ac:dyDescent="0.15"/>
    <row r="8455" customFormat="1" hidden="1" x14ac:dyDescent="0.15"/>
    <row r="8456" customFormat="1" hidden="1" x14ac:dyDescent="0.15"/>
    <row r="8457" customFormat="1" hidden="1" x14ac:dyDescent="0.15"/>
    <row r="8458" customFormat="1" hidden="1" x14ac:dyDescent="0.15"/>
    <row r="8459" customFormat="1" hidden="1" x14ac:dyDescent="0.15"/>
    <row r="8460" customFormat="1" hidden="1" x14ac:dyDescent="0.15"/>
    <row r="8461" customFormat="1" hidden="1" x14ac:dyDescent="0.15"/>
    <row r="8462" customFormat="1" hidden="1" x14ac:dyDescent="0.15"/>
    <row r="8463" customFormat="1" hidden="1" x14ac:dyDescent="0.15"/>
    <row r="8464" customFormat="1" hidden="1" x14ac:dyDescent="0.15"/>
    <row r="8465" customFormat="1" hidden="1" x14ac:dyDescent="0.15"/>
    <row r="8466" customFormat="1" hidden="1" x14ac:dyDescent="0.15"/>
    <row r="8467" customFormat="1" hidden="1" x14ac:dyDescent="0.15"/>
    <row r="8468" customFormat="1" hidden="1" x14ac:dyDescent="0.15"/>
    <row r="8469" customFormat="1" hidden="1" x14ac:dyDescent="0.15"/>
    <row r="8470" customFormat="1" hidden="1" x14ac:dyDescent="0.15"/>
    <row r="8471" customFormat="1" hidden="1" x14ac:dyDescent="0.15"/>
    <row r="8472" customFormat="1" hidden="1" x14ac:dyDescent="0.15"/>
    <row r="8473" customFormat="1" hidden="1" x14ac:dyDescent="0.15"/>
    <row r="8474" customFormat="1" hidden="1" x14ac:dyDescent="0.15"/>
    <row r="8475" customFormat="1" hidden="1" x14ac:dyDescent="0.15"/>
    <row r="8476" customFormat="1" hidden="1" x14ac:dyDescent="0.15"/>
    <row r="8477" customFormat="1" hidden="1" x14ac:dyDescent="0.15"/>
    <row r="8478" customFormat="1" hidden="1" x14ac:dyDescent="0.15"/>
    <row r="8479" customFormat="1" hidden="1" x14ac:dyDescent="0.15"/>
    <row r="8480" customFormat="1" hidden="1" x14ac:dyDescent="0.15"/>
    <row r="8481" customFormat="1" hidden="1" x14ac:dyDescent="0.15"/>
    <row r="8482" customFormat="1" hidden="1" x14ac:dyDescent="0.15"/>
    <row r="8483" customFormat="1" hidden="1" x14ac:dyDescent="0.15"/>
    <row r="8484" customFormat="1" hidden="1" x14ac:dyDescent="0.15"/>
    <row r="8485" customFormat="1" hidden="1" x14ac:dyDescent="0.15"/>
    <row r="8486" customFormat="1" hidden="1" x14ac:dyDescent="0.15"/>
    <row r="8487" customFormat="1" hidden="1" x14ac:dyDescent="0.15"/>
    <row r="8488" customFormat="1" hidden="1" x14ac:dyDescent="0.15"/>
    <row r="8489" customFormat="1" hidden="1" x14ac:dyDescent="0.15"/>
    <row r="8490" customFormat="1" hidden="1" x14ac:dyDescent="0.15"/>
    <row r="8491" customFormat="1" hidden="1" x14ac:dyDescent="0.15"/>
    <row r="8492" customFormat="1" hidden="1" x14ac:dyDescent="0.15"/>
    <row r="8493" customFormat="1" hidden="1" x14ac:dyDescent="0.15"/>
    <row r="8494" customFormat="1" hidden="1" x14ac:dyDescent="0.15"/>
    <row r="8495" customFormat="1" hidden="1" x14ac:dyDescent="0.15"/>
    <row r="8496" customFormat="1" hidden="1" x14ac:dyDescent="0.15"/>
    <row r="8497" customFormat="1" hidden="1" x14ac:dyDescent="0.15"/>
    <row r="8498" customFormat="1" hidden="1" x14ac:dyDescent="0.15"/>
    <row r="8499" customFormat="1" hidden="1" x14ac:dyDescent="0.15"/>
    <row r="8500" customFormat="1" hidden="1" x14ac:dyDescent="0.15"/>
    <row r="8501" customFormat="1" hidden="1" x14ac:dyDescent="0.15"/>
    <row r="8502" customFormat="1" hidden="1" x14ac:dyDescent="0.15"/>
    <row r="8503" customFormat="1" hidden="1" x14ac:dyDescent="0.15"/>
    <row r="8504" customFormat="1" hidden="1" x14ac:dyDescent="0.15"/>
    <row r="8505" customFormat="1" hidden="1" x14ac:dyDescent="0.15"/>
    <row r="8506" customFormat="1" hidden="1" x14ac:dyDescent="0.15"/>
    <row r="8507" customFormat="1" hidden="1" x14ac:dyDescent="0.15"/>
    <row r="8508" customFormat="1" hidden="1" x14ac:dyDescent="0.15"/>
    <row r="8509" customFormat="1" hidden="1" x14ac:dyDescent="0.15"/>
    <row r="8510" customFormat="1" hidden="1" x14ac:dyDescent="0.15"/>
    <row r="8511" customFormat="1" hidden="1" x14ac:dyDescent="0.15"/>
    <row r="8512" customFormat="1" hidden="1" x14ac:dyDescent="0.15"/>
    <row r="8513" customFormat="1" hidden="1" x14ac:dyDescent="0.15"/>
    <row r="8514" customFormat="1" hidden="1" x14ac:dyDescent="0.15"/>
    <row r="8515" customFormat="1" hidden="1" x14ac:dyDescent="0.15"/>
    <row r="8516" customFormat="1" hidden="1" x14ac:dyDescent="0.15"/>
    <row r="8517" customFormat="1" hidden="1" x14ac:dyDescent="0.15"/>
    <row r="8518" customFormat="1" hidden="1" x14ac:dyDescent="0.15"/>
    <row r="8519" customFormat="1" hidden="1" x14ac:dyDescent="0.15"/>
    <row r="8520" customFormat="1" hidden="1" x14ac:dyDescent="0.15"/>
    <row r="8521" customFormat="1" hidden="1" x14ac:dyDescent="0.15"/>
    <row r="8522" customFormat="1" hidden="1" x14ac:dyDescent="0.15"/>
    <row r="8523" customFormat="1" hidden="1" x14ac:dyDescent="0.15"/>
    <row r="8524" customFormat="1" hidden="1" x14ac:dyDescent="0.15"/>
    <row r="8525" customFormat="1" hidden="1" x14ac:dyDescent="0.15"/>
    <row r="8526" customFormat="1" hidden="1" x14ac:dyDescent="0.15"/>
    <row r="8527" customFormat="1" hidden="1" x14ac:dyDescent="0.15"/>
    <row r="8528" customFormat="1" hidden="1" x14ac:dyDescent="0.15"/>
    <row r="8529" customFormat="1" hidden="1" x14ac:dyDescent="0.15"/>
    <row r="8530" customFormat="1" hidden="1" x14ac:dyDescent="0.15"/>
    <row r="8531" customFormat="1" hidden="1" x14ac:dyDescent="0.15"/>
    <row r="8532" customFormat="1" hidden="1" x14ac:dyDescent="0.15"/>
    <row r="8533" customFormat="1" hidden="1" x14ac:dyDescent="0.15"/>
    <row r="8534" customFormat="1" hidden="1" x14ac:dyDescent="0.15"/>
    <row r="8535" customFormat="1" hidden="1" x14ac:dyDescent="0.15"/>
    <row r="8536" customFormat="1" hidden="1" x14ac:dyDescent="0.15"/>
    <row r="8537" customFormat="1" hidden="1" x14ac:dyDescent="0.15"/>
    <row r="8538" customFormat="1" hidden="1" x14ac:dyDescent="0.15"/>
    <row r="8539" customFormat="1" hidden="1" x14ac:dyDescent="0.15"/>
    <row r="8540" customFormat="1" hidden="1" x14ac:dyDescent="0.15"/>
    <row r="8541" customFormat="1" hidden="1" x14ac:dyDescent="0.15"/>
    <row r="8542" customFormat="1" hidden="1" x14ac:dyDescent="0.15"/>
    <row r="8543" customFormat="1" hidden="1" x14ac:dyDescent="0.15"/>
    <row r="8544" customFormat="1" hidden="1" x14ac:dyDescent="0.15"/>
    <row r="8545" customFormat="1" hidden="1" x14ac:dyDescent="0.15"/>
    <row r="8546" customFormat="1" hidden="1" x14ac:dyDescent="0.15"/>
    <row r="8547" customFormat="1" hidden="1" x14ac:dyDescent="0.15"/>
    <row r="8548" customFormat="1" hidden="1" x14ac:dyDescent="0.15"/>
    <row r="8549" customFormat="1" hidden="1" x14ac:dyDescent="0.15"/>
    <row r="8550" customFormat="1" hidden="1" x14ac:dyDescent="0.15"/>
    <row r="8551" customFormat="1" hidden="1" x14ac:dyDescent="0.15"/>
    <row r="8552" customFormat="1" hidden="1" x14ac:dyDescent="0.15"/>
    <row r="8553" customFormat="1" hidden="1" x14ac:dyDescent="0.15"/>
    <row r="8554" customFormat="1" hidden="1" x14ac:dyDescent="0.15"/>
    <row r="8555" customFormat="1" hidden="1" x14ac:dyDescent="0.15"/>
    <row r="8556" customFormat="1" hidden="1" x14ac:dyDescent="0.15"/>
    <row r="8557" customFormat="1" hidden="1" x14ac:dyDescent="0.15"/>
    <row r="8558" customFormat="1" hidden="1" x14ac:dyDescent="0.15"/>
    <row r="8559" customFormat="1" hidden="1" x14ac:dyDescent="0.15"/>
    <row r="8560" customFormat="1" hidden="1" x14ac:dyDescent="0.15"/>
    <row r="8561" customFormat="1" hidden="1" x14ac:dyDescent="0.15"/>
    <row r="8562" customFormat="1" hidden="1" x14ac:dyDescent="0.15"/>
    <row r="8563" customFormat="1" hidden="1" x14ac:dyDescent="0.15"/>
    <row r="8564" customFormat="1" hidden="1" x14ac:dyDescent="0.15"/>
    <row r="8565" customFormat="1" hidden="1" x14ac:dyDescent="0.15"/>
    <row r="8566" customFormat="1" hidden="1" x14ac:dyDescent="0.15"/>
    <row r="8567" customFormat="1" hidden="1" x14ac:dyDescent="0.15"/>
    <row r="8568" customFormat="1" hidden="1" x14ac:dyDescent="0.15"/>
    <row r="8569" customFormat="1" hidden="1" x14ac:dyDescent="0.15"/>
    <row r="8570" customFormat="1" hidden="1" x14ac:dyDescent="0.15"/>
    <row r="8571" customFormat="1" hidden="1" x14ac:dyDescent="0.15"/>
    <row r="8572" customFormat="1" hidden="1" x14ac:dyDescent="0.15"/>
    <row r="8573" customFormat="1" hidden="1" x14ac:dyDescent="0.15"/>
    <row r="8574" customFormat="1" hidden="1" x14ac:dyDescent="0.15"/>
    <row r="8575" customFormat="1" hidden="1" x14ac:dyDescent="0.15"/>
    <row r="8576" customFormat="1" hidden="1" x14ac:dyDescent="0.15"/>
    <row r="8577" customFormat="1" hidden="1" x14ac:dyDescent="0.15"/>
    <row r="8578" customFormat="1" hidden="1" x14ac:dyDescent="0.15"/>
    <row r="8579" customFormat="1" hidden="1" x14ac:dyDescent="0.15"/>
    <row r="8580" customFormat="1" hidden="1" x14ac:dyDescent="0.15"/>
    <row r="8581" customFormat="1" hidden="1" x14ac:dyDescent="0.15"/>
    <row r="8582" customFormat="1" hidden="1" x14ac:dyDescent="0.15"/>
    <row r="8583" customFormat="1" hidden="1" x14ac:dyDescent="0.15"/>
    <row r="8584" customFormat="1" hidden="1" x14ac:dyDescent="0.15"/>
    <row r="8585" customFormat="1" hidden="1" x14ac:dyDescent="0.15"/>
    <row r="8586" customFormat="1" hidden="1" x14ac:dyDescent="0.15"/>
    <row r="8587" customFormat="1" hidden="1" x14ac:dyDescent="0.15"/>
    <row r="8588" customFormat="1" hidden="1" x14ac:dyDescent="0.15"/>
    <row r="8589" customFormat="1" hidden="1" x14ac:dyDescent="0.15"/>
    <row r="8590" customFormat="1" hidden="1" x14ac:dyDescent="0.15"/>
    <row r="8591" customFormat="1" hidden="1" x14ac:dyDescent="0.15"/>
    <row r="8592" customFormat="1" hidden="1" x14ac:dyDescent="0.15"/>
    <row r="8593" customFormat="1" hidden="1" x14ac:dyDescent="0.15"/>
    <row r="8594" customFormat="1" hidden="1" x14ac:dyDescent="0.15"/>
    <row r="8595" customFormat="1" hidden="1" x14ac:dyDescent="0.15"/>
    <row r="8596" customFormat="1" hidden="1" x14ac:dyDescent="0.15"/>
    <row r="8597" customFormat="1" hidden="1" x14ac:dyDescent="0.15"/>
    <row r="8598" customFormat="1" hidden="1" x14ac:dyDescent="0.15"/>
    <row r="8599" customFormat="1" hidden="1" x14ac:dyDescent="0.15"/>
    <row r="8600" customFormat="1" hidden="1" x14ac:dyDescent="0.15"/>
    <row r="8601" customFormat="1" hidden="1" x14ac:dyDescent="0.15"/>
    <row r="8602" customFormat="1" hidden="1" x14ac:dyDescent="0.15"/>
    <row r="8603" customFormat="1" hidden="1" x14ac:dyDescent="0.15"/>
    <row r="8604" customFormat="1" hidden="1" x14ac:dyDescent="0.15"/>
    <row r="8605" customFormat="1" hidden="1" x14ac:dyDescent="0.15"/>
    <row r="8606" customFormat="1" hidden="1" x14ac:dyDescent="0.15"/>
    <row r="8607" customFormat="1" hidden="1" x14ac:dyDescent="0.15"/>
    <row r="8608" customFormat="1" hidden="1" x14ac:dyDescent="0.15"/>
    <row r="8609" customFormat="1" hidden="1" x14ac:dyDescent="0.15"/>
    <row r="8610" customFormat="1" hidden="1" x14ac:dyDescent="0.15"/>
    <row r="8611" customFormat="1" hidden="1" x14ac:dyDescent="0.15"/>
    <row r="8612" customFormat="1" hidden="1" x14ac:dyDescent="0.15"/>
    <row r="8613" customFormat="1" hidden="1" x14ac:dyDescent="0.15"/>
    <row r="8614" customFormat="1" hidden="1" x14ac:dyDescent="0.15"/>
    <row r="8615" customFormat="1" hidden="1" x14ac:dyDescent="0.15"/>
    <row r="8616" customFormat="1" hidden="1" x14ac:dyDescent="0.15"/>
    <row r="8617" customFormat="1" hidden="1" x14ac:dyDescent="0.15"/>
    <row r="8618" customFormat="1" hidden="1" x14ac:dyDescent="0.15"/>
    <row r="8619" customFormat="1" hidden="1" x14ac:dyDescent="0.15"/>
    <row r="8620" customFormat="1" hidden="1" x14ac:dyDescent="0.15"/>
    <row r="8621" customFormat="1" hidden="1" x14ac:dyDescent="0.15"/>
    <row r="8622" customFormat="1" hidden="1" x14ac:dyDescent="0.15"/>
    <row r="8623" customFormat="1" hidden="1" x14ac:dyDescent="0.15"/>
    <row r="8624" customFormat="1" hidden="1" x14ac:dyDescent="0.15"/>
    <row r="8625" customFormat="1" hidden="1" x14ac:dyDescent="0.15"/>
    <row r="8626" customFormat="1" hidden="1" x14ac:dyDescent="0.15"/>
    <row r="8627" customFormat="1" hidden="1" x14ac:dyDescent="0.15"/>
    <row r="8628" customFormat="1" hidden="1" x14ac:dyDescent="0.15"/>
    <row r="8629" customFormat="1" hidden="1" x14ac:dyDescent="0.15"/>
    <row r="8630" customFormat="1" hidden="1" x14ac:dyDescent="0.15"/>
    <row r="8631" customFormat="1" hidden="1" x14ac:dyDescent="0.15"/>
    <row r="8632" customFormat="1" hidden="1" x14ac:dyDescent="0.15"/>
    <row r="8633" customFormat="1" hidden="1" x14ac:dyDescent="0.15"/>
    <row r="8634" customFormat="1" hidden="1" x14ac:dyDescent="0.15"/>
    <row r="8635" customFormat="1" hidden="1" x14ac:dyDescent="0.15"/>
    <row r="8636" customFormat="1" hidden="1" x14ac:dyDescent="0.15"/>
    <row r="8637" customFormat="1" hidden="1" x14ac:dyDescent="0.15"/>
    <row r="8638" customFormat="1" hidden="1" x14ac:dyDescent="0.15"/>
    <row r="8639" customFormat="1" hidden="1" x14ac:dyDescent="0.15"/>
    <row r="8640" customFormat="1" hidden="1" x14ac:dyDescent="0.15"/>
    <row r="8641" customFormat="1" hidden="1" x14ac:dyDescent="0.15"/>
    <row r="8642" customFormat="1" hidden="1" x14ac:dyDescent="0.15"/>
    <row r="8643" customFormat="1" hidden="1" x14ac:dyDescent="0.15"/>
    <row r="8644" customFormat="1" hidden="1" x14ac:dyDescent="0.15"/>
    <row r="8645" customFormat="1" hidden="1" x14ac:dyDescent="0.15"/>
    <row r="8646" customFormat="1" hidden="1" x14ac:dyDescent="0.15"/>
    <row r="8647" customFormat="1" hidden="1" x14ac:dyDescent="0.15"/>
    <row r="8648" customFormat="1" hidden="1" x14ac:dyDescent="0.15"/>
    <row r="8649" customFormat="1" hidden="1" x14ac:dyDescent="0.15"/>
    <row r="8650" customFormat="1" hidden="1" x14ac:dyDescent="0.15"/>
    <row r="8651" customFormat="1" hidden="1" x14ac:dyDescent="0.15"/>
    <row r="8652" customFormat="1" hidden="1" x14ac:dyDescent="0.15"/>
    <row r="8653" customFormat="1" hidden="1" x14ac:dyDescent="0.15"/>
    <row r="8654" customFormat="1" hidden="1" x14ac:dyDescent="0.15"/>
    <row r="8655" customFormat="1" hidden="1" x14ac:dyDescent="0.15"/>
    <row r="8656" customFormat="1" hidden="1" x14ac:dyDescent="0.15"/>
    <row r="8657" customFormat="1" hidden="1" x14ac:dyDescent="0.15"/>
    <row r="8658" customFormat="1" hidden="1" x14ac:dyDescent="0.15"/>
    <row r="8659" customFormat="1" hidden="1" x14ac:dyDescent="0.15"/>
    <row r="8660" customFormat="1" hidden="1" x14ac:dyDescent="0.15"/>
    <row r="8661" customFormat="1" hidden="1" x14ac:dyDescent="0.15"/>
    <row r="8662" customFormat="1" hidden="1" x14ac:dyDescent="0.15"/>
    <row r="8663" customFormat="1" hidden="1" x14ac:dyDescent="0.15"/>
    <row r="8664" customFormat="1" hidden="1" x14ac:dyDescent="0.15"/>
    <row r="8665" customFormat="1" hidden="1" x14ac:dyDescent="0.15"/>
    <row r="8666" customFormat="1" hidden="1" x14ac:dyDescent="0.15"/>
    <row r="8667" customFormat="1" hidden="1" x14ac:dyDescent="0.15"/>
    <row r="8668" customFormat="1" hidden="1" x14ac:dyDescent="0.15"/>
    <row r="8669" customFormat="1" hidden="1" x14ac:dyDescent="0.15"/>
    <row r="8670" customFormat="1" hidden="1" x14ac:dyDescent="0.15"/>
    <row r="8671" customFormat="1" hidden="1" x14ac:dyDescent="0.15"/>
    <row r="8672" customFormat="1" hidden="1" x14ac:dyDescent="0.15"/>
    <row r="8673" customFormat="1" hidden="1" x14ac:dyDescent="0.15"/>
    <row r="8674" customFormat="1" hidden="1" x14ac:dyDescent="0.15"/>
    <row r="8675" customFormat="1" hidden="1" x14ac:dyDescent="0.15"/>
    <row r="8676" customFormat="1" hidden="1" x14ac:dyDescent="0.15"/>
    <row r="8677" customFormat="1" hidden="1" x14ac:dyDescent="0.15"/>
    <row r="8678" customFormat="1" hidden="1" x14ac:dyDescent="0.15"/>
    <row r="8679" customFormat="1" hidden="1" x14ac:dyDescent="0.15"/>
    <row r="8680" customFormat="1" hidden="1" x14ac:dyDescent="0.15"/>
    <row r="8681" customFormat="1" hidden="1" x14ac:dyDescent="0.15"/>
    <row r="8682" customFormat="1" hidden="1" x14ac:dyDescent="0.15"/>
    <row r="8683" customFormat="1" hidden="1" x14ac:dyDescent="0.15"/>
    <row r="8684" customFormat="1" hidden="1" x14ac:dyDescent="0.15"/>
    <row r="8685" customFormat="1" hidden="1" x14ac:dyDescent="0.15"/>
    <row r="8686" customFormat="1" hidden="1" x14ac:dyDescent="0.15"/>
    <row r="8687" customFormat="1" hidden="1" x14ac:dyDescent="0.15"/>
    <row r="8688" customFormat="1" hidden="1" x14ac:dyDescent="0.15"/>
    <row r="8689" customFormat="1" hidden="1" x14ac:dyDescent="0.15"/>
    <row r="8690" customFormat="1" hidden="1" x14ac:dyDescent="0.15"/>
    <row r="8691" customFormat="1" hidden="1" x14ac:dyDescent="0.15"/>
    <row r="8692" customFormat="1" hidden="1" x14ac:dyDescent="0.15"/>
    <row r="8693" customFormat="1" hidden="1" x14ac:dyDescent="0.15"/>
    <row r="8694" customFormat="1" hidden="1" x14ac:dyDescent="0.15"/>
    <row r="8695" customFormat="1" hidden="1" x14ac:dyDescent="0.15"/>
    <row r="8696" customFormat="1" hidden="1" x14ac:dyDescent="0.15"/>
    <row r="8697" customFormat="1" hidden="1" x14ac:dyDescent="0.15"/>
    <row r="8698" customFormat="1" hidden="1" x14ac:dyDescent="0.15"/>
    <row r="8699" customFormat="1" hidden="1" x14ac:dyDescent="0.15"/>
    <row r="8700" customFormat="1" hidden="1" x14ac:dyDescent="0.15"/>
    <row r="8701" customFormat="1" hidden="1" x14ac:dyDescent="0.15"/>
    <row r="8702" customFormat="1" hidden="1" x14ac:dyDescent="0.15"/>
    <row r="8703" customFormat="1" hidden="1" x14ac:dyDescent="0.15"/>
    <row r="8704" customFormat="1" hidden="1" x14ac:dyDescent="0.15"/>
    <row r="8705" customFormat="1" hidden="1" x14ac:dyDescent="0.15"/>
    <row r="8706" customFormat="1" hidden="1" x14ac:dyDescent="0.15"/>
    <row r="8707" customFormat="1" hidden="1" x14ac:dyDescent="0.15"/>
    <row r="8708" customFormat="1" hidden="1" x14ac:dyDescent="0.15"/>
    <row r="8709" customFormat="1" hidden="1" x14ac:dyDescent="0.15"/>
    <row r="8710" customFormat="1" hidden="1" x14ac:dyDescent="0.15"/>
    <row r="8711" customFormat="1" hidden="1" x14ac:dyDescent="0.15"/>
    <row r="8712" customFormat="1" hidden="1" x14ac:dyDescent="0.15"/>
    <row r="8713" customFormat="1" hidden="1" x14ac:dyDescent="0.15"/>
    <row r="8714" customFormat="1" hidden="1" x14ac:dyDescent="0.15"/>
    <row r="8715" customFormat="1" hidden="1" x14ac:dyDescent="0.15"/>
    <row r="8716" customFormat="1" hidden="1" x14ac:dyDescent="0.15"/>
    <row r="8717" customFormat="1" hidden="1" x14ac:dyDescent="0.15"/>
    <row r="8718" customFormat="1" hidden="1" x14ac:dyDescent="0.15"/>
    <row r="8719" customFormat="1" hidden="1" x14ac:dyDescent="0.15"/>
    <row r="8720" customFormat="1" hidden="1" x14ac:dyDescent="0.15"/>
    <row r="8721" customFormat="1" hidden="1" x14ac:dyDescent="0.15"/>
    <row r="8722" customFormat="1" hidden="1" x14ac:dyDescent="0.15"/>
    <row r="8723" customFormat="1" hidden="1" x14ac:dyDescent="0.15"/>
    <row r="8724" customFormat="1" hidden="1" x14ac:dyDescent="0.15"/>
    <row r="8725" customFormat="1" hidden="1" x14ac:dyDescent="0.15"/>
    <row r="8726" customFormat="1" hidden="1" x14ac:dyDescent="0.15"/>
    <row r="8727" customFormat="1" hidden="1" x14ac:dyDescent="0.15"/>
    <row r="8728" customFormat="1" hidden="1" x14ac:dyDescent="0.15"/>
    <row r="8729" customFormat="1" hidden="1" x14ac:dyDescent="0.15"/>
    <row r="8730" customFormat="1" hidden="1" x14ac:dyDescent="0.15"/>
    <row r="8731" customFormat="1" hidden="1" x14ac:dyDescent="0.15"/>
    <row r="8732" customFormat="1" hidden="1" x14ac:dyDescent="0.15"/>
    <row r="8733" customFormat="1" hidden="1" x14ac:dyDescent="0.15"/>
    <row r="8734" customFormat="1" hidden="1" x14ac:dyDescent="0.15"/>
    <row r="8735" customFormat="1" hidden="1" x14ac:dyDescent="0.15"/>
    <row r="8736" customFormat="1" hidden="1" x14ac:dyDescent="0.15"/>
    <row r="8737" customFormat="1" hidden="1" x14ac:dyDescent="0.15"/>
    <row r="8738" customFormat="1" hidden="1" x14ac:dyDescent="0.15"/>
    <row r="8739" customFormat="1" hidden="1" x14ac:dyDescent="0.15"/>
    <row r="8740" customFormat="1" hidden="1" x14ac:dyDescent="0.15"/>
    <row r="8741" customFormat="1" hidden="1" x14ac:dyDescent="0.15"/>
    <row r="8742" customFormat="1" hidden="1" x14ac:dyDescent="0.15"/>
    <row r="8743" customFormat="1" hidden="1" x14ac:dyDescent="0.15"/>
    <row r="8744" customFormat="1" hidden="1" x14ac:dyDescent="0.15"/>
    <row r="8745" customFormat="1" hidden="1" x14ac:dyDescent="0.15"/>
    <row r="8746" customFormat="1" hidden="1" x14ac:dyDescent="0.15"/>
    <row r="8747" customFormat="1" hidden="1" x14ac:dyDescent="0.15"/>
    <row r="8748" customFormat="1" hidden="1" x14ac:dyDescent="0.15"/>
    <row r="8749" customFormat="1" hidden="1" x14ac:dyDescent="0.15"/>
    <row r="8750" customFormat="1" hidden="1" x14ac:dyDescent="0.15"/>
    <row r="8751" customFormat="1" hidden="1" x14ac:dyDescent="0.15"/>
    <row r="8752" customFormat="1" hidden="1" x14ac:dyDescent="0.15"/>
    <row r="8753" customFormat="1" hidden="1" x14ac:dyDescent="0.15"/>
    <row r="8754" customFormat="1" hidden="1" x14ac:dyDescent="0.15"/>
    <row r="8755" customFormat="1" hidden="1" x14ac:dyDescent="0.15"/>
    <row r="8756" customFormat="1" hidden="1" x14ac:dyDescent="0.15"/>
    <row r="8757" customFormat="1" hidden="1" x14ac:dyDescent="0.15"/>
    <row r="8758" customFormat="1" hidden="1" x14ac:dyDescent="0.15"/>
    <row r="8759" customFormat="1" hidden="1" x14ac:dyDescent="0.15"/>
    <row r="8760" customFormat="1" hidden="1" x14ac:dyDescent="0.15"/>
    <row r="8761" customFormat="1" hidden="1" x14ac:dyDescent="0.15"/>
    <row r="8762" customFormat="1" hidden="1" x14ac:dyDescent="0.15"/>
    <row r="8763" customFormat="1" hidden="1" x14ac:dyDescent="0.15"/>
    <row r="8764" customFormat="1" hidden="1" x14ac:dyDescent="0.15"/>
    <row r="8765" customFormat="1" hidden="1" x14ac:dyDescent="0.15"/>
    <row r="8766" customFormat="1" hidden="1" x14ac:dyDescent="0.15"/>
    <row r="8767" customFormat="1" hidden="1" x14ac:dyDescent="0.15"/>
    <row r="8768" customFormat="1" hidden="1" x14ac:dyDescent="0.15"/>
    <row r="8769" customFormat="1" hidden="1" x14ac:dyDescent="0.15"/>
    <row r="8770" customFormat="1" hidden="1" x14ac:dyDescent="0.15"/>
    <row r="8771" customFormat="1" hidden="1" x14ac:dyDescent="0.15"/>
    <row r="8772" customFormat="1" hidden="1" x14ac:dyDescent="0.15"/>
    <row r="8773" customFormat="1" hidden="1" x14ac:dyDescent="0.15"/>
    <row r="8774" customFormat="1" hidden="1" x14ac:dyDescent="0.15"/>
    <row r="8775" customFormat="1" hidden="1" x14ac:dyDescent="0.15"/>
    <row r="8776" customFormat="1" hidden="1" x14ac:dyDescent="0.15"/>
    <row r="8777" customFormat="1" hidden="1" x14ac:dyDescent="0.15"/>
    <row r="8778" customFormat="1" hidden="1" x14ac:dyDescent="0.15"/>
    <row r="8779" customFormat="1" hidden="1" x14ac:dyDescent="0.15"/>
    <row r="8780" customFormat="1" hidden="1" x14ac:dyDescent="0.15"/>
    <row r="8781" customFormat="1" hidden="1" x14ac:dyDescent="0.15"/>
    <row r="8782" customFormat="1" hidden="1" x14ac:dyDescent="0.15"/>
    <row r="8783" customFormat="1" hidden="1" x14ac:dyDescent="0.15"/>
    <row r="8784" customFormat="1" hidden="1" x14ac:dyDescent="0.15"/>
    <row r="8785" customFormat="1" hidden="1" x14ac:dyDescent="0.15"/>
    <row r="8786" customFormat="1" hidden="1" x14ac:dyDescent="0.15"/>
    <row r="8787" customFormat="1" hidden="1" x14ac:dyDescent="0.15"/>
    <row r="8788" customFormat="1" hidden="1" x14ac:dyDescent="0.15"/>
    <row r="8789" customFormat="1" hidden="1" x14ac:dyDescent="0.15"/>
    <row r="8790" customFormat="1" hidden="1" x14ac:dyDescent="0.15"/>
    <row r="8791" customFormat="1" hidden="1" x14ac:dyDescent="0.15"/>
    <row r="8792" customFormat="1" hidden="1" x14ac:dyDescent="0.15"/>
    <row r="8793" customFormat="1" hidden="1" x14ac:dyDescent="0.15"/>
    <row r="8794" customFormat="1" hidden="1" x14ac:dyDescent="0.15"/>
    <row r="8795" customFormat="1" hidden="1" x14ac:dyDescent="0.15"/>
    <row r="8796" customFormat="1" hidden="1" x14ac:dyDescent="0.15"/>
    <row r="8797" customFormat="1" hidden="1" x14ac:dyDescent="0.15"/>
    <row r="8798" customFormat="1" hidden="1" x14ac:dyDescent="0.15"/>
    <row r="8799" customFormat="1" hidden="1" x14ac:dyDescent="0.15"/>
    <row r="8800" customFormat="1" hidden="1" x14ac:dyDescent="0.15"/>
    <row r="8801" customFormat="1" hidden="1" x14ac:dyDescent="0.15"/>
    <row r="8802" customFormat="1" hidden="1" x14ac:dyDescent="0.15"/>
    <row r="8803" customFormat="1" hidden="1" x14ac:dyDescent="0.15"/>
    <row r="8804" customFormat="1" hidden="1" x14ac:dyDescent="0.15"/>
    <row r="8805" customFormat="1" hidden="1" x14ac:dyDescent="0.15"/>
    <row r="8806" customFormat="1" hidden="1" x14ac:dyDescent="0.15"/>
    <row r="8807" customFormat="1" hidden="1" x14ac:dyDescent="0.15"/>
    <row r="8808" customFormat="1" hidden="1" x14ac:dyDescent="0.15"/>
    <row r="8809" customFormat="1" hidden="1" x14ac:dyDescent="0.15"/>
    <row r="8810" customFormat="1" hidden="1" x14ac:dyDescent="0.15"/>
    <row r="8811" customFormat="1" hidden="1" x14ac:dyDescent="0.15"/>
    <row r="8812" customFormat="1" hidden="1" x14ac:dyDescent="0.15"/>
    <row r="8813" customFormat="1" hidden="1" x14ac:dyDescent="0.15"/>
    <row r="8814" customFormat="1" hidden="1" x14ac:dyDescent="0.15"/>
    <row r="8815" customFormat="1" hidden="1" x14ac:dyDescent="0.15"/>
    <row r="8816" customFormat="1" hidden="1" x14ac:dyDescent="0.15"/>
    <row r="8817" customFormat="1" hidden="1" x14ac:dyDescent="0.15"/>
    <row r="8818" customFormat="1" hidden="1" x14ac:dyDescent="0.15"/>
    <row r="8819" customFormat="1" hidden="1" x14ac:dyDescent="0.15"/>
    <row r="8820" customFormat="1" hidden="1" x14ac:dyDescent="0.15"/>
    <row r="8821" customFormat="1" hidden="1" x14ac:dyDescent="0.15"/>
    <row r="8822" customFormat="1" hidden="1" x14ac:dyDescent="0.15"/>
    <row r="8823" customFormat="1" hidden="1" x14ac:dyDescent="0.15"/>
    <row r="8824" customFormat="1" hidden="1" x14ac:dyDescent="0.15"/>
    <row r="8825" customFormat="1" hidden="1" x14ac:dyDescent="0.15"/>
    <row r="8826" customFormat="1" hidden="1" x14ac:dyDescent="0.15"/>
    <row r="8827" customFormat="1" hidden="1" x14ac:dyDescent="0.15"/>
    <row r="8828" customFormat="1" hidden="1" x14ac:dyDescent="0.15"/>
    <row r="8829" customFormat="1" hidden="1" x14ac:dyDescent="0.15"/>
    <row r="8830" customFormat="1" hidden="1" x14ac:dyDescent="0.15"/>
    <row r="8831" customFormat="1" hidden="1" x14ac:dyDescent="0.15"/>
    <row r="8832" customFormat="1" hidden="1" x14ac:dyDescent="0.15"/>
    <row r="8833" customFormat="1" hidden="1" x14ac:dyDescent="0.15"/>
    <row r="8834" customFormat="1" hidden="1" x14ac:dyDescent="0.15"/>
    <row r="8835" customFormat="1" hidden="1" x14ac:dyDescent="0.15"/>
    <row r="8836" customFormat="1" hidden="1" x14ac:dyDescent="0.15"/>
    <row r="8837" customFormat="1" hidden="1" x14ac:dyDescent="0.15"/>
    <row r="8838" customFormat="1" hidden="1" x14ac:dyDescent="0.15"/>
    <row r="8839" customFormat="1" hidden="1" x14ac:dyDescent="0.15"/>
    <row r="8840" customFormat="1" hidden="1" x14ac:dyDescent="0.15"/>
    <row r="8841" customFormat="1" hidden="1" x14ac:dyDescent="0.15"/>
    <row r="8842" customFormat="1" hidden="1" x14ac:dyDescent="0.15"/>
    <row r="8843" customFormat="1" hidden="1" x14ac:dyDescent="0.15"/>
    <row r="8844" customFormat="1" hidden="1" x14ac:dyDescent="0.15"/>
    <row r="8845" customFormat="1" hidden="1" x14ac:dyDescent="0.15"/>
    <row r="8846" customFormat="1" hidden="1" x14ac:dyDescent="0.15"/>
    <row r="8847" customFormat="1" hidden="1" x14ac:dyDescent="0.15"/>
    <row r="8848" customFormat="1" hidden="1" x14ac:dyDescent="0.15"/>
    <row r="8849" customFormat="1" hidden="1" x14ac:dyDescent="0.15"/>
    <row r="8850" customFormat="1" hidden="1" x14ac:dyDescent="0.15"/>
    <row r="8851" customFormat="1" hidden="1" x14ac:dyDescent="0.15"/>
    <row r="8852" customFormat="1" hidden="1" x14ac:dyDescent="0.15"/>
    <row r="8853" customFormat="1" hidden="1" x14ac:dyDescent="0.15"/>
    <row r="8854" customFormat="1" hidden="1" x14ac:dyDescent="0.15"/>
    <row r="8855" customFormat="1" hidden="1" x14ac:dyDescent="0.15"/>
    <row r="8856" customFormat="1" hidden="1" x14ac:dyDescent="0.15"/>
    <row r="8857" customFormat="1" hidden="1" x14ac:dyDescent="0.15"/>
    <row r="8858" customFormat="1" hidden="1" x14ac:dyDescent="0.15"/>
    <row r="8859" customFormat="1" hidden="1" x14ac:dyDescent="0.15"/>
    <row r="8860" customFormat="1" hidden="1" x14ac:dyDescent="0.15"/>
    <row r="8861" customFormat="1" hidden="1" x14ac:dyDescent="0.15"/>
    <row r="8862" customFormat="1" hidden="1" x14ac:dyDescent="0.15"/>
    <row r="8863" customFormat="1" hidden="1" x14ac:dyDescent="0.15"/>
    <row r="8864" customFormat="1" hidden="1" x14ac:dyDescent="0.15"/>
    <row r="8865" customFormat="1" hidden="1" x14ac:dyDescent="0.15"/>
    <row r="8866" customFormat="1" hidden="1" x14ac:dyDescent="0.15"/>
    <row r="8867" customFormat="1" hidden="1" x14ac:dyDescent="0.15"/>
    <row r="8868" customFormat="1" hidden="1" x14ac:dyDescent="0.15"/>
    <row r="8869" customFormat="1" hidden="1" x14ac:dyDescent="0.15"/>
    <row r="8870" customFormat="1" hidden="1" x14ac:dyDescent="0.15"/>
    <row r="8871" customFormat="1" hidden="1" x14ac:dyDescent="0.15"/>
    <row r="8872" customFormat="1" hidden="1" x14ac:dyDescent="0.15"/>
    <row r="8873" customFormat="1" hidden="1" x14ac:dyDescent="0.15"/>
    <row r="8874" customFormat="1" hidden="1" x14ac:dyDescent="0.15"/>
    <row r="8875" customFormat="1" hidden="1" x14ac:dyDescent="0.15"/>
    <row r="8876" customFormat="1" hidden="1" x14ac:dyDescent="0.15"/>
    <row r="8877" customFormat="1" hidden="1" x14ac:dyDescent="0.15"/>
    <row r="8878" customFormat="1" hidden="1" x14ac:dyDescent="0.15"/>
    <row r="8879" customFormat="1" hidden="1" x14ac:dyDescent="0.15"/>
    <row r="8880" customFormat="1" hidden="1" x14ac:dyDescent="0.15"/>
    <row r="8881" customFormat="1" hidden="1" x14ac:dyDescent="0.15"/>
    <row r="8882" customFormat="1" hidden="1" x14ac:dyDescent="0.15"/>
    <row r="8883" customFormat="1" hidden="1" x14ac:dyDescent="0.15"/>
    <row r="8884" customFormat="1" hidden="1" x14ac:dyDescent="0.15"/>
    <row r="8885" customFormat="1" hidden="1" x14ac:dyDescent="0.15"/>
    <row r="8886" customFormat="1" hidden="1" x14ac:dyDescent="0.15"/>
    <row r="8887" customFormat="1" hidden="1" x14ac:dyDescent="0.15"/>
    <row r="8888" customFormat="1" hidden="1" x14ac:dyDescent="0.15"/>
    <row r="8889" customFormat="1" hidden="1" x14ac:dyDescent="0.15"/>
    <row r="8890" customFormat="1" hidden="1" x14ac:dyDescent="0.15"/>
    <row r="8891" customFormat="1" hidden="1" x14ac:dyDescent="0.15"/>
    <row r="8892" customFormat="1" hidden="1" x14ac:dyDescent="0.15"/>
    <row r="8893" customFormat="1" hidden="1" x14ac:dyDescent="0.15"/>
    <row r="8894" customFormat="1" hidden="1" x14ac:dyDescent="0.15"/>
    <row r="8895" customFormat="1" hidden="1" x14ac:dyDescent="0.15"/>
    <row r="8896" customFormat="1" hidden="1" x14ac:dyDescent="0.15"/>
    <row r="8897" customFormat="1" hidden="1" x14ac:dyDescent="0.15"/>
    <row r="8898" customFormat="1" hidden="1" x14ac:dyDescent="0.15"/>
    <row r="8899" customFormat="1" hidden="1" x14ac:dyDescent="0.15"/>
    <row r="8900" customFormat="1" hidden="1" x14ac:dyDescent="0.15"/>
    <row r="8901" customFormat="1" hidden="1" x14ac:dyDescent="0.15"/>
    <row r="8902" customFormat="1" hidden="1" x14ac:dyDescent="0.15"/>
    <row r="8903" customFormat="1" hidden="1" x14ac:dyDescent="0.15"/>
    <row r="8904" customFormat="1" hidden="1" x14ac:dyDescent="0.15"/>
    <row r="8905" customFormat="1" hidden="1" x14ac:dyDescent="0.15"/>
    <row r="8906" customFormat="1" hidden="1" x14ac:dyDescent="0.15"/>
    <row r="8907" customFormat="1" hidden="1" x14ac:dyDescent="0.15"/>
    <row r="8908" customFormat="1" hidden="1" x14ac:dyDescent="0.15"/>
    <row r="8909" customFormat="1" hidden="1" x14ac:dyDescent="0.15"/>
    <row r="8910" customFormat="1" hidden="1" x14ac:dyDescent="0.15"/>
    <row r="8911" customFormat="1" hidden="1" x14ac:dyDescent="0.15"/>
    <row r="8912" customFormat="1" hidden="1" x14ac:dyDescent="0.15"/>
    <row r="8913" customFormat="1" hidden="1" x14ac:dyDescent="0.15"/>
    <row r="8914" customFormat="1" hidden="1" x14ac:dyDescent="0.15"/>
    <row r="8915" customFormat="1" hidden="1" x14ac:dyDescent="0.15"/>
    <row r="8916" customFormat="1" hidden="1" x14ac:dyDescent="0.15"/>
    <row r="8917" customFormat="1" hidden="1" x14ac:dyDescent="0.15"/>
    <row r="8918" customFormat="1" hidden="1" x14ac:dyDescent="0.15"/>
    <row r="8919" customFormat="1" hidden="1" x14ac:dyDescent="0.15"/>
    <row r="8920" customFormat="1" hidden="1" x14ac:dyDescent="0.15"/>
    <row r="8921" customFormat="1" hidden="1" x14ac:dyDescent="0.15"/>
    <row r="8922" customFormat="1" hidden="1" x14ac:dyDescent="0.15"/>
    <row r="8923" customFormat="1" hidden="1" x14ac:dyDescent="0.15"/>
    <row r="8924" customFormat="1" hidden="1" x14ac:dyDescent="0.15"/>
    <row r="8925" customFormat="1" hidden="1" x14ac:dyDescent="0.15"/>
    <row r="8926" customFormat="1" hidden="1" x14ac:dyDescent="0.15"/>
    <row r="8927" customFormat="1" hidden="1" x14ac:dyDescent="0.15"/>
    <row r="8928" customFormat="1" hidden="1" x14ac:dyDescent="0.15"/>
    <row r="8929" customFormat="1" hidden="1" x14ac:dyDescent="0.15"/>
    <row r="8930" customFormat="1" hidden="1" x14ac:dyDescent="0.15"/>
    <row r="8931" customFormat="1" hidden="1" x14ac:dyDescent="0.15"/>
    <row r="8932" customFormat="1" hidden="1" x14ac:dyDescent="0.15"/>
    <row r="8933" customFormat="1" hidden="1" x14ac:dyDescent="0.15"/>
    <row r="8934" customFormat="1" hidden="1" x14ac:dyDescent="0.15"/>
    <row r="8935" customFormat="1" hidden="1" x14ac:dyDescent="0.15"/>
    <row r="8936" customFormat="1" hidden="1" x14ac:dyDescent="0.15"/>
    <row r="8937" customFormat="1" hidden="1" x14ac:dyDescent="0.15"/>
    <row r="8938" customFormat="1" hidden="1" x14ac:dyDescent="0.15"/>
    <row r="8939" customFormat="1" hidden="1" x14ac:dyDescent="0.15"/>
    <row r="8940" customFormat="1" hidden="1" x14ac:dyDescent="0.15"/>
    <row r="8941" customFormat="1" hidden="1" x14ac:dyDescent="0.15"/>
    <row r="8942" customFormat="1" hidden="1" x14ac:dyDescent="0.15"/>
    <row r="8943" customFormat="1" hidden="1" x14ac:dyDescent="0.15"/>
    <row r="8944" customFormat="1" hidden="1" x14ac:dyDescent="0.15"/>
    <row r="8945" customFormat="1" hidden="1" x14ac:dyDescent="0.15"/>
    <row r="8946" customFormat="1" hidden="1" x14ac:dyDescent="0.15"/>
    <row r="8947" customFormat="1" hidden="1" x14ac:dyDescent="0.15"/>
    <row r="8948" customFormat="1" hidden="1" x14ac:dyDescent="0.15"/>
    <row r="8949" customFormat="1" hidden="1" x14ac:dyDescent="0.15"/>
    <row r="8950" customFormat="1" hidden="1" x14ac:dyDescent="0.15"/>
    <row r="8951" customFormat="1" hidden="1" x14ac:dyDescent="0.15"/>
    <row r="8952" customFormat="1" hidden="1" x14ac:dyDescent="0.15"/>
    <row r="8953" customFormat="1" hidden="1" x14ac:dyDescent="0.15"/>
    <row r="8954" customFormat="1" hidden="1" x14ac:dyDescent="0.15"/>
    <row r="8955" customFormat="1" hidden="1" x14ac:dyDescent="0.15"/>
    <row r="8956" customFormat="1" hidden="1" x14ac:dyDescent="0.15"/>
    <row r="8957" customFormat="1" hidden="1" x14ac:dyDescent="0.15"/>
    <row r="8958" customFormat="1" hidden="1" x14ac:dyDescent="0.15"/>
    <row r="8959" customFormat="1" hidden="1" x14ac:dyDescent="0.15"/>
    <row r="8960" customFormat="1" hidden="1" x14ac:dyDescent="0.15"/>
    <row r="8961" customFormat="1" hidden="1" x14ac:dyDescent="0.15"/>
    <row r="8962" customFormat="1" hidden="1" x14ac:dyDescent="0.15"/>
    <row r="8963" customFormat="1" hidden="1" x14ac:dyDescent="0.15"/>
    <row r="8964" customFormat="1" hidden="1" x14ac:dyDescent="0.15"/>
    <row r="8965" customFormat="1" hidden="1" x14ac:dyDescent="0.15"/>
    <row r="8966" customFormat="1" hidden="1" x14ac:dyDescent="0.15"/>
    <row r="8967" customFormat="1" hidden="1" x14ac:dyDescent="0.15"/>
    <row r="8968" customFormat="1" hidden="1" x14ac:dyDescent="0.15"/>
    <row r="8969" customFormat="1" hidden="1" x14ac:dyDescent="0.15"/>
    <row r="8970" customFormat="1" hidden="1" x14ac:dyDescent="0.15"/>
    <row r="8971" customFormat="1" hidden="1" x14ac:dyDescent="0.15"/>
    <row r="8972" customFormat="1" hidden="1" x14ac:dyDescent="0.15"/>
    <row r="8973" customFormat="1" hidden="1" x14ac:dyDescent="0.15"/>
    <row r="8974" customFormat="1" hidden="1" x14ac:dyDescent="0.15"/>
    <row r="8975" customFormat="1" hidden="1" x14ac:dyDescent="0.15"/>
    <row r="8976" customFormat="1" hidden="1" x14ac:dyDescent="0.15"/>
    <row r="8977" customFormat="1" hidden="1" x14ac:dyDescent="0.15"/>
    <row r="8978" customFormat="1" hidden="1" x14ac:dyDescent="0.15"/>
    <row r="8979" customFormat="1" hidden="1" x14ac:dyDescent="0.15"/>
    <row r="8980" customFormat="1" hidden="1" x14ac:dyDescent="0.15"/>
    <row r="8981" customFormat="1" hidden="1" x14ac:dyDescent="0.15"/>
    <row r="8982" customFormat="1" hidden="1" x14ac:dyDescent="0.15"/>
    <row r="8983" customFormat="1" hidden="1" x14ac:dyDescent="0.15"/>
    <row r="8984" customFormat="1" hidden="1" x14ac:dyDescent="0.15"/>
    <row r="8985" customFormat="1" hidden="1" x14ac:dyDescent="0.15"/>
    <row r="8986" customFormat="1" hidden="1" x14ac:dyDescent="0.15"/>
    <row r="8987" customFormat="1" hidden="1" x14ac:dyDescent="0.15"/>
    <row r="8988" customFormat="1" hidden="1" x14ac:dyDescent="0.15"/>
    <row r="8989" customFormat="1" hidden="1" x14ac:dyDescent="0.15"/>
    <row r="8990" customFormat="1" hidden="1" x14ac:dyDescent="0.15"/>
    <row r="8991" customFormat="1" hidden="1" x14ac:dyDescent="0.15"/>
    <row r="8992" customFormat="1" hidden="1" x14ac:dyDescent="0.15"/>
    <row r="8993" customFormat="1" hidden="1" x14ac:dyDescent="0.15"/>
    <row r="8994" customFormat="1" hidden="1" x14ac:dyDescent="0.15"/>
    <row r="8995" customFormat="1" hidden="1" x14ac:dyDescent="0.15"/>
    <row r="8996" customFormat="1" hidden="1" x14ac:dyDescent="0.15"/>
    <row r="8997" customFormat="1" hidden="1" x14ac:dyDescent="0.15"/>
    <row r="8998" customFormat="1" hidden="1" x14ac:dyDescent="0.15"/>
    <row r="8999" customFormat="1" hidden="1" x14ac:dyDescent="0.15"/>
    <row r="9000" customFormat="1" hidden="1" x14ac:dyDescent="0.15"/>
    <row r="9001" customFormat="1" hidden="1" x14ac:dyDescent="0.15"/>
    <row r="9002" customFormat="1" hidden="1" x14ac:dyDescent="0.15"/>
    <row r="9003" customFormat="1" hidden="1" x14ac:dyDescent="0.15"/>
    <row r="9004" customFormat="1" hidden="1" x14ac:dyDescent="0.15"/>
    <row r="9005" customFormat="1" hidden="1" x14ac:dyDescent="0.15"/>
    <row r="9006" customFormat="1" hidden="1" x14ac:dyDescent="0.15"/>
    <row r="9007" customFormat="1" hidden="1" x14ac:dyDescent="0.15"/>
    <row r="9008" customFormat="1" hidden="1" x14ac:dyDescent="0.15"/>
    <row r="9009" customFormat="1" hidden="1" x14ac:dyDescent="0.15"/>
    <row r="9010" customFormat="1" hidden="1" x14ac:dyDescent="0.15"/>
    <row r="9011" customFormat="1" hidden="1" x14ac:dyDescent="0.15"/>
    <row r="9012" customFormat="1" hidden="1" x14ac:dyDescent="0.15"/>
    <row r="9013" customFormat="1" hidden="1" x14ac:dyDescent="0.15"/>
    <row r="9014" customFormat="1" hidden="1" x14ac:dyDescent="0.15"/>
    <row r="9015" customFormat="1" hidden="1" x14ac:dyDescent="0.15"/>
    <row r="9016" customFormat="1" hidden="1" x14ac:dyDescent="0.15"/>
    <row r="9017" customFormat="1" hidden="1" x14ac:dyDescent="0.15"/>
    <row r="9018" customFormat="1" hidden="1" x14ac:dyDescent="0.15"/>
    <row r="9019" customFormat="1" hidden="1" x14ac:dyDescent="0.15"/>
    <row r="9020" customFormat="1" hidden="1" x14ac:dyDescent="0.15"/>
    <row r="9021" customFormat="1" hidden="1" x14ac:dyDescent="0.15"/>
    <row r="9022" customFormat="1" hidden="1" x14ac:dyDescent="0.15"/>
    <row r="9023" customFormat="1" hidden="1" x14ac:dyDescent="0.15"/>
    <row r="9024" customFormat="1" hidden="1" x14ac:dyDescent="0.15"/>
    <row r="9025" customFormat="1" hidden="1" x14ac:dyDescent="0.15"/>
    <row r="9026" customFormat="1" hidden="1" x14ac:dyDescent="0.15"/>
    <row r="9027" customFormat="1" hidden="1" x14ac:dyDescent="0.15"/>
    <row r="9028" customFormat="1" hidden="1" x14ac:dyDescent="0.15"/>
    <row r="9029" customFormat="1" hidden="1" x14ac:dyDescent="0.15"/>
    <row r="9030" customFormat="1" hidden="1" x14ac:dyDescent="0.15"/>
    <row r="9031" customFormat="1" hidden="1" x14ac:dyDescent="0.15"/>
    <row r="9032" customFormat="1" hidden="1" x14ac:dyDescent="0.15"/>
    <row r="9033" customFormat="1" hidden="1" x14ac:dyDescent="0.15"/>
    <row r="9034" customFormat="1" hidden="1" x14ac:dyDescent="0.15"/>
    <row r="9035" customFormat="1" hidden="1" x14ac:dyDescent="0.15"/>
    <row r="9036" customFormat="1" hidden="1" x14ac:dyDescent="0.15"/>
    <row r="9037" customFormat="1" hidden="1" x14ac:dyDescent="0.15"/>
    <row r="9038" customFormat="1" hidden="1" x14ac:dyDescent="0.15"/>
    <row r="9039" customFormat="1" hidden="1" x14ac:dyDescent="0.15"/>
    <row r="9040" customFormat="1" hidden="1" x14ac:dyDescent="0.15"/>
    <row r="9041" customFormat="1" hidden="1" x14ac:dyDescent="0.15"/>
    <row r="9042" customFormat="1" hidden="1" x14ac:dyDescent="0.15"/>
    <row r="9043" customFormat="1" hidden="1" x14ac:dyDescent="0.15"/>
    <row r="9044" customFormat="1" hidden="1" x14ac:dyDescent="0.15"/>
    <row r="9045" customFormat="1" hidden="1" x14ac:dyDescent="0.15"/>
    <row r="9046" customFormat="1" hidden="1" x14ac:dyDescent="0.15"/>
    <row r="9047" customFormat="1" hidden="1" x14ac:dyDescent="0.15"/>
    <row r="9048" customFormat="1" hidden="1" x14ac:dyDescent="0.15"/>
    <row r="9049" customFormat="1" hidden="1" x14ac:dyDescent="0.15"/>
    <row r="9050" customFormat="1" hidden="1" x14ac:dyDescent="0.15"/>
    <row r="9051" customFormat="1" hidden="1" x14ac:dyDescent="0.15"/>
    <row r="9052" customFormat="1" hidden="1" x14ac:dyDescent="0.15"/>
    <row r="9053" customFormat="1" hidden="1" x14ac:dyDescent="0.15"/>
    <row r="9054" customFormat="1" hidden="1" x14ac:dyDescent="0.15"/>
    <row r="9055" customFormat="1" hidden="1" x14ac:dyDescent="0.15"/>
    <row r="9056" customFormat="1" hidden="1" x14ac:dyDescent="0.15"/>
    <row r="9057" customFormat="1" hidden="1" x14ac:dyDescent="0.15"/>
    <row r="9058" customFormat="1" hidden="1" x14ac:dyDescent="0.15"/>
    <row r="9059" customFormat="1" hidden="1" x14ac:dyDescent="0.15"/>
    <row r="9060" customFormat="1" hidden="1" x14ac:dyDescent="0.15"/>
    <row r="9061" customFormat="1" hidden="1" x14ac:dyDescent="0.15"/>
    <row r="9062" customFormat="1" hidden="1" x14ac:dyDescent="0.15"/>
    <row r="9063" customFormat="1" hidden="1" x14ac:dyDescent="0.15"/>
    <row r="9064" customFormat="1" hidden="1" x14ac:dyDescent="0.15"/>
    <row r="9065" customFormat="1" hidden="1" x14ac:dyDescent="0.15"/>
    <row r="9066" customFormat="1" hidden="1" x14ac:dyDescent="0.15"/>
    <row r="9067" customFormat="1" hidden="1" x14ac:dyDescent="0.15"/>
    <row r="9068" customFormat="1" hidden="1" x14ac:dyDescent="0.15"/>
    <row r="9069" customFormat="1" hidden="1" x14ac:dyDescent="0.15"/>
    <row r="9070" customFormat="1" hidden="1" x14ac:dyDescent="0.15"/>
    <row r="9071" customFormat="1" hidden="1" x14ac:dyDescent="0.15"/>
    <row r="9072" customFormat="1" hidden="1" x14ac:dyDescent="0.15"/>
    <row r="9073" customFormat="1" hidden="1" x14ac:dyDescent="0.15"/>
    <row r="9074" customFormat="1" hidden="1" x14ac:dyDescent="0.15"/>
    <row r="9075" customFormat="1" hidden="1" x14ac:dyDescent="0.15"/>
    <row r="9076" customFormat="1" hidden="1" x14ac:dyDescent="0.15"/>
    <row r="9077" customFormat="1" hidden="1" x14ac:dyDescent="0.15"/>
    <row r="9078" customFormat="1" hidden="1" x14ac:dyDescent="0.15"/>
    <row r="9079" customFormat="1" hidden="1" x14ac:dyDescent="0.15"/>
    <row r="9080" customFormat="1" hidden="1" x14ac:dyDescent="0.15"/>
    <row r="9081" customFormat="1" hidden="1" x14ac:dyDescent="0.15"/>
    <row r="9082" customFormat="1" hidden="1" x14ac:dyDescent="0.15"/>
    <row r="9083" customFormat="1" hidden="1" x14ac:dyDescent="0.15"/>
    <row r="9084" customFormat="1" hidden="1" x14ac:dyDescent="0.15"/>
    <row r="9085" customFormat="1" hidden="1" x14ac:dyDescent="0.15"/>
    <row r="9086" customFormat="1" hidden="1" x14ac:dyDescent="0.15"/>
    <row r="9087" customFormat="1" hidden="1" x14ac:dyDescent="0.15"/>
    <row r="9088" customFormat="1" hidden="1" x14ac:dyDescent="0.15"/>
    <row r="9089" customFormat="1" hidden="1" x14ac:dyDescent="0.15"/>
    <row r="9090" customFormat="1" hidden="1" x14ac:dyDescent="0.15"/>
    <row r="9091" customFormat="1" hidden="1" x14ac:dyDescent="0.15"/>
    <row r="9092" customFormat="1" hidden="1" x14ac:dyDescent="0.15"/>
    <row r="9093" customFormat="1" hidden="1" x14ac:dyDescent="0.15"/>
    <row r="9094" customFormat="1" hidden="1" x14ac:dyDescent="0.15"/>
    <row r="9095" customFormat="1" hidden="1" x14ac:dyDescent="0.15"/>
    <row r="9096" customFormat="1" hidden="1" x14ac:dyDescent="0.15"/>
    <row r="9097" customFormat="1" hidden="1" x14ac:dyDescent="0.15"/>
    <row r="9098" customFormat="1" hidden="1" x14ac:dyDescent="0.15"/>
    <row r="9099" customFormat="1" hidden="1" x14ac:dyDescent="0.15"/>
    <row r="9100" customFormat="1" hidden="1" x14ac:dyDescent="0.15"/>
    <row r="9101" customFormat="1" hidden="1" x14ac:dyDescent="0.15"/>
    <row r="9102" customFormat="1" hidden="1" x14ac:dyDescent="0.15"/>
    <row r="9103" customFormat="1" hidden="1" x14ac:dyDescent="0.15"/>
    <row r="9104" customFormat="1" hidden="1" x14ac:dyDescent="0.15"/>
    <row r="9105" customFormat="1" hidden="1" x14ac:dyDescent="0.15"/>
    <row r="9106" customFormat="1" hidden="1" x14ac:dyDescent="0.15"/>
    <row r="9107" customFormat="1" hidden="1" x14ac:dyDescent="0.15"/>
    <row r="9108" customFormat="1" hidden="1" x14ac:dyDescent="0.15"/>
    <row r="9109" customFormat="1" hidden="1" x14ac:dyDescent="0.15"/>
    <row r="9110" customFormat="1" hidden="1" x14ac:dyDescent="0.15"/>
    <row r="9111" customFormat="1" hidden="1" x14ac:dyDescent="0.15"/>
    <row r="9112" customFormat="1" hidden="1" x14ac:dyDescent="0.15"/>
    <row r="9113" customFormat="1" hidden="1" x14ac:dyDescent="0.15"/>
    <row r="9114" customFormat="1" hidden="1" x14ac:dyDescent="0.15"/>
    <row r="9115" customFormat="1" hidden="1" x14ac:dyDescent="0.15"/>
    <row r="9116" customFormat="1" hidden="1" x14ac:dyDescent="0.15"/>
    <row r="9117" customFormat="1" hidden="1" x14ac:dyDescent="0.15"/>
    <row r="9118" customFormat="1" hidden="1" x14ac:dyDescent="0.15"/>
    <row r="9119" customFormat="1" hidden="1" x14ac:dyDescent="0.15"/>
    <row r="9120" customFormat="1" hidden="1" x14ac:dyDescent="0.15"/>
    <row r="9121" customFormat="1" hidden="1" x14ac:dyDescent="0.15"/>
    <row r="9122" customFormat="1" hidden="1" x14ac:dyDescent="0.15"/>
    <row r="9123" customFormat="1" hidden="1" x14ac:dyDescent="0.15"/>
    <row r="9124" customFormat="1" hidden="1" x14ac:dyDescent="0.15"/>
    <row r="9125" customFormat="1" hidden="1" x14ac:dyDescent="0.15"/>
    <row r="9126" customFormat="1" hidden="1" x14ac:dyDescent="0.15"/>
    <row r="9127" customFormat="1" hidden="1" x14ac:dyDescent="0.15"/>
    <row r="9128" customFormat="1" hidden="1" x14ac:dyDescent="0.15"/>
    <row r="9129" customFormat="1" hidden="1" x14ac:dyDescent="0.15"/>
    <row r="9130" customFormat="1" hidden="1" x14ac:dyDescent="0.15"/>
    <row r="9131" customFormat="1" hidden="1" x14ac:dyDescent="0.15"/>
    <row r="9132" customFormat="1" hidden="1" x14ac:dyDescent="0.15"/>
    <row r="9133" customFormat="1" hidden="1" x14ac:dyDescent="0.15"/>
    <row r="9134" customFormat="1" hidden="1" x14ac:dyDescent="0.15"/>
    <row r="9135" customFormat="1" hidden="1" x14ac:dyDescent="0.15"/>
    <row r="9136" customFormat="1" hidden="1" x14ac:dyDescent="0.15"/>
    <row r="9137" customFormat="1" hidden="1" x14ac:dyDescent="0.15"/>
    <row r="9138" customFormat="1" hidden="1" x14ac:dyDescent="0.15"/>
    <row r="9139" customFormat="1" hidden="1" x14ac:dyDescent="0.15"/>
    <row r="9140" customFormat="1" hidden="1" x14ac:dyDescent="0.15"/>
    <row r="9141" customFormat="1" hidden="1" x14ac:dyDescent="0.15"/>
    <row r="9142" customFormat="1" hidden="1" x14ac:dyDescent="0.15"/>
    <row r="9143" customFormat="1" hidden="1" x14ac:dyDescent="0.15"/>
    <row r="9144" customFormat="1" hidden="1" x14ac:dyDescent="0.15"/>
    <row r="9145" customFormat="1" hidden="1" x14ac:dyDescent="0.15"/>
    <row r="9146" customFormat="1" hidden="1" x14ac:dyDescent="0.15"/>
    <row r="9147" customFormat="1" hidden="1" x14ac:dyDescent="0.15"/>
    <row r="9148" customFormat="1" hidden="1" x14ac:dyDescent="0.15"/>
    <row r="9149" customFormat="1" hidden="1" x14ac:dyDescent="0.15"/>
    <row r="9150" customFormat="1" hidden="1" x14ac:dyDescent="0.15"/>
    <row r="9151" customFormat="1" hidden="1" x14ac:dyDescent="0.15"/>
    <row r="9152" customFormat="1" hidden="1" x14ac:dyDescent="0.15"/>
    <row r="9153" customFormat="1" hidden="1" x14ac:dyDescent="0.15"/>
    <row r="9154" customFormat="1" hidden="1" x14ac:dyDescent="0.15"/>
    <row r="9155" customFormat="1" hidden="1" x14ac:dyDescent="0.15"/>
    <row r="9156" customFormat="1" hidden="1" x14ac:dyDescent="0.15"/>
    <row r="9157" customFormat="1" hidden="1" x14ac:dyDescent="0.15"/>
    <row r="9158" customFormat="1" hidden="1" x14ac:dyDescent="0.15"/>
    <row r="9159" customFormat="1" hidden="1" x14ac:dyDescent="0.15"/>
    <row r="9160" customFormat="1" hidden="1" x14ac:dyDescent="0.15"/>
    <row r="9161" customFormat="1" hidden="1" x14ac:dyDescent="0.15"/>
    <row r="9162" customFormat="1" hidden="1" x14ac:dyDescent="0.15"/>
    <row r="9163" customFormat="1" hidden="1" x14ac:dyDescent="0.15"/>
    <row r="9164" customFormat="1" hidden="1" x14ac:dyDescent="0.15"/>
    <row r="9165" customFormat="1" hidden="1" x14ac:dyDescent="0.15"/>
    <row r="9166" customFormat="1" hidden="1" x14ac:dyDescent="0.15"/>
    <row r="9167" customFormat="1" hidden="1" x14ac:dyDescent="0.15"/>
    <row r="9168" customFormat="1" hidden="1" x14ac:dyDescent="0.15"/>
    <row r="9169" customFormat="1" hidden="1" x14ac:dyDescent="0.15"/>
    <row r="9170" customFormat="1" hidden="1" x14ac:dyDescent="0.15"/>
    <row r="9171" customFormat="1" hidden="1" x14ac:dyDescent="0.15"/>
    <row r="9172" customFormat="1" hidden="1" x14ac:dyDescent="0.15"/>
    <row r="9173" customFormat="1" hidden="1" x14ac:dyDescent="0.15"/>
    <row r="9174" customFormat="1" hidden="1" x14ac:dyDescent="0.15"/>
    <row r="9175" customFormat="1" hidden="1" x14ac:dyDescent="0.15"/>
    <row r="9176" customFormat="1" hidden="1" x14ac:dyDescent="0.15"/>
    <row r="9177" customFormat="1" hidden="1" x14ac:dyDescent="0.15"/>
    <row r="9178" customFormat="1" hidden="1" x14ac:dyDescent="0.15"/>
    <row r="9179" customFormat="1" hidden="1" x14ac:dyDescent="0.15"/>
    <row r="9180" customFormat="1" hidden="1" x14ac:dyDescent="0.15"/>
    <row r="9181" customFormat="1" hidden="1" x14ac:dyDescent="0.15"/>
    <row r="9182" customFormat="1" hidden="1" x14ac:dyDescent="0.15"/>
    <row r="9183" customFormat="1" hidden="1" x14ac:dyDescent="0.15"/>
    <row r="9184" customFormat="1" hidden="1" x14ac:dyDescent="0.15"/>
    <row r="9185" customFormat="1" hidden="1" x14ac:dyDescent="0.15"/>
    <row r="9186" customFormat="1" hidden="1" x14ac:dyDescent="0.15"/>
    <row r="9187" customFormat="1" hidden="1" x14ac:dyDescent="0.15"/>
    <row r="9188" customFormat="1" hidden="1" x14ac:dyDescent="0.15"/>
    <row r="9189" customFormat="1" hidden="1" x14ac:dyDescent="0.15"/>
    <row r="9190" customFormat="1" hidden="1" x14ac:dyDescent="0.15"/>
    <row r="9191" customFormat="1" hidden="1" x14ac:dyDescent="0.15"/>
    <row r="9192" customFormat="1" hidden="1" x14ac:dyDescent="0.15"/>
    <row r="9193" customFormat="1" hidden="1" x14ac:dyDescent="0.15"/>
    <row r="9194" customFormat="1" hidden="1" x14ac:dyDescent="0.15"/>
    <row r="9195" customFormat="1" hidden="1" x14ac:dyDescent="0.15"/>
    <row r="9196" customFormat="1" hidden="1" x14ac:dyDescent="0.15"/>
    <row r="9197" customFormat="1" hidden="1" x14ac:dyDescent="0.15"/>
    <row r="9198" customFormat="1" hidden="1" x14ac:dyDescent="0.15"/>
    <row r="9199" customFormat="1" hidden="1" x14ac:dyDescent="0.15"/>
    <row r="9200" customFormat="1" hidden="1" x14ac:dyDescent="0.15"/>
    <row r="9201" customFormat="1" hidden="1" x14ac:dyDescent="0.15"/>
    <row r="9202" customFormat="1" hidden="1" x14ac:dyDescent="0.15"/>
    <row r="9203" customFormat="1" hidden="1" x14ac:dyDescent="0.15"/>
    <row r="9204" customFormat="1" hidden="1" x14ac:dyDescent="0.15"/>
    <row r="9205" customFormat="1" hidden="1" x14ac:dyDescent="0.15"/>
    <row r="9206" customFormat="1" hidden="1" x14ac:dyDescent="0.15"/>
    <row r="9207" customFormat="1" hidden="1" x14ac:dyDescent="0.15"/>
    <row r="9208" customFormat="1" hidden="1" x14ac:dyDescent="0.15"/>
    <row r="9209" customFormat="1" hidden="1" x14ac:dyDescent="0.15"/>
    <row r="9210" customFormat="1" hidden="1" x14ac:dyDescent="0.15"/>
    <row r="9211" customFormat="1" hidden="1" x14ac:dyDescent="0.15"/>
    <row r="9212" customFormat="1" hidden="1" x14ac:dyDescent="0.15"/>
    <row r="9213" customFormat="1" hidden="1" x14ac:dyDescent="0.15"/>
    <row r="9214" customFormat="1" hidden="1" x14ac:dyDescent="0.15"/>
    <row r="9215" customFormat="1" hidden="1" x14ac:dyDescent="0.15"/>
    <row r="9216" customFormat="1" hidden="1" x14ac:dyDescent="0.15"/>
    <row r="9217" customFormat="1" hidden="1" x14ac:dyDescent="0.15"/>
    <row r="9218" customFormat="1" hidden="1" x14ac:dyDescent="0.15"/>
    <row r="9219" customFormat="1" hidden="1" x14ac:dyDescent="0.15"/>
    <row r="9220" customFormat="1" hidden="1" x14ac:dyDescent="0.15"/>
    <row r="9221" customFormat="1" hidden="1" x14ac:dyDescent="0.15"/>
    <row r="9222" customFormat="1" hidden="1" x14ac:dyDescent="0.15"/>
    <row r="9223" customFormat="1" hidden="1" x14ac:dyDescent="0.15"/>
    <row r="9224" customFormat="1" hidden="1" x14ac:dyDescent="0.15"/>
    <row r="9225" customFormat="1" hidden="1" x14ac:dyDescent="0.15"/>
    <row r="9226" customFormat="1" hidden="1" x14ac:dyDescent="0.15"/>
    <row r="9227" customFormat="1" hidden="1" x14ac:dyDescent="0.15"/>
    <row r="9228" customFormat="1" hidden="1" x14ac:dyDescent="0.15"/>
    <row r="9229" customFormat="1" hidden="1" x14ac:dyDescent="0.15"/>
    <row r="9230" customFormat="1" hidden="1" x14ac:dyDescent="0.15"/>
    <row r="9231" customFormat="1" hidden="1" x14ac:dyDescent="0.15"/>
    <row r="9232" customFormat="1" hidden="1" x14ac:dyDescent="0.15"/>
    <row r="9233" customFormat="1" hidden="1" x14ac:dyDescent="0.15"/>
    <row r="9234" customFormat="1" hidden="1" x14ac:dyDescent="0.15"/>
    <row r="9235" customFormat="1" hidden="1" x14ac:dyDescent="0.15"/>
    <row r="9236" customFormat="1" hidden="1" x14ac:dyDescent="0.15"/>
    <row r="9237" customFormat="1" hidden="1" x14ac:dyDescent="0.15"/>
    <row r="9238" customFormat="1" hidden="1" x14ac:dyDescent="0.15"/>
    <row r="9239" customFormat="1" hidden="1" x14ac:dyDescent="0.15"/>
    <row r="9240" customFormat="1" hidden="1" x14ac:dyDescent="0.15"/>
    <row r="9241" customFormat="1" hidden="1" x14ac:dyDescent="0.15"/>
    <row r="9242" customFormat="1" hidden="1" x14ac:dyDescent="0.15"/>
    <row r="9243" customFormat="1" hidden="1" x14ac:dyDescent="0.15"/>
    <row r="9244" customFormat="1" hidden="1" x14ac:dyDescent="0.15"/>
    <row r="9245" customFormat="1" hidden="1" x14ac:dyDescent="0.15"/>
    <row r="9246" customFormat="1" hidden="1" x14ac:dyDescent="0.15"/>
    <row r="9247" customFormat="1" hidden="1" x14ac:dyDescent="0.15"/>
    <row r="9248" customFormat="1" hidden="1" x14ac:dyDescent="0.15"/>
    <row r="9249" customFormat="1" hidden="1" x14ac:dyDescent="0.15"/>
    <row r="9250" customFormat="1" hidden="1" x14ac:dyDescent="0.15"/>
    <row r="9251" customFormat="1" hidden="1" x14ac:dyDescent="0.15"/>
    <row r="9252" customFormat="1" hidden="1" x14ac:dyDescent="0.15"/>
    <row r="9253" customFormat="1" hidden="1" x14ac:dyDescent="0.15"/>
    <row r="9254" customFormat="1" hidden="1" x14ac:dyDescent="0.15"/>
    <row r="9255" customFormat="1" hidden="1" x14ac:dyDescent="0.15"/>
    <row r="9256" customFormat="1" hidden="1" x14ac:dyDescent="0.15"/>
    <row r="9257" customFormat="1" hidden="1" x14ac:dyDescent="0.15"/>
    <row r="9258" customFormat="1" hidden="1" x14ac:dyDescent="0.15"/>
    <row r="9259" customFormat="1" hidden="1" x14ac:dyDescent="0.15"/>
    <row r="9260" customFormat="1" hidden="1" x14ac:dyDescent="0.15"/>
    <row r="9261" customFormat="1" hidden="1" x14ac:dyDescent="0.15"/>
    <row r="9262" customFormat="1" hidden="1" x14ac:dyDescent="0.15"/>
    <row r="9263" customFormat="1" hidden="1" x14ac:dyDescent="0.15"/>
    <row r="9264" customFormat="1" hidden="1" x14ac:dyDescent="0.15"/>
    <row r="9265" customFormat="1" hidden="1" x14ac:dyDescent="0.15"/>
    <row r="9266" customFormat="1" hidden="1" x14ac:dyDescent="0.15"/>
    <row r="9267" customFormat="1" hidden="1" x14ac:dyDescent="0.15"/>
    <row r="9268" customFormat="1" hidden="1" x14ac:dyDescent="0.15"/>
    <row r="9269" customFormat="1" hidden="1" x14ac:dyDescent="0.15"/>
    <row r="9270" customFormat="1" hidden="1" x14ac:dyDescent="0.15"/>
    <row r="9271" customFormat="1" hidden="1" x14ac:dyDescent="0.15"/>
    <row r="9272" customFormat="1" hidden="1" x14ac:dyDescent="0.15"/>
    <row r="9273" customFormat="1" hidden="1" x14ac:dyDescent="0.15"/>
    <row r="9274" customFormat="1" hidden="1" x14ac:dyDescent="0.15"/>
    <row r="9275" customFormat="1" hidden="1" x14ac:dyDescent="0.15"/>
    <row r="9276" customFormat="1" hidden="1" x14ac:dyDescent="0.15"/>
    <row r="9277" customFormat="1" hidden="1" x14ac:dyDescent="0.15"/>
    <row r="9278" customFormat="1" hidden="1" x14ac:dyDescent="0.15"/>
    <row r="9279" customFormat="1" hidden="1" x14ac:dyDescent="0.15"/>
    <row r="9280" customFormat="1" hidden="1" x14ac:dyDescent="0.15"/>
    <row r="9281" customFormat="1" hidden="1" x14ac:dyDescent="0.15"/>
    <row r="9282" customFormat="1" hidden="1" x14ac:dyDescent="0.15"/>
    <row r="9283" customFormat="1" hidden="1" x14ac:dyDescent="0.15"/>
    <row r="9284" customFormat="1" hidden="1" x14ac:dyDescent="0.15"/>
    <row r="9285" customFormat="1" hidden="1" x14ac:dyDescent="0.15"/>
    <row r="9286" customFormat="1" hidden="1" x14ac:dyDescent="0.15"/>
    <row r="9287" customFormat="1" hidden="1" x14ac:dyDescent="0.15"/>
    <row r="9288" customFormat="1" hidden="1" x14ac:dyDescent="0.15"/>
    <row r="9289" customFormat="1" hidden="1" x14ac:dyDescent="0.15"/>
    <row r="9290" customFormat="1" hidden="1" x14ac:dyDescent="0.15"/>
    <row r="9291" customFormat="1" hidden="1" x14ac:dyDescent="0.15"/>
    <row r="9292" customFormat="1" hidden="1" x14ac:dyDescent="0.15"/>
    <row r="9293" customFormat="1" hidden="1" x14ac:dyDescent="0.15"/>
    <row r="9294" customFormat="1" hidden="1" x14ac:dyDescent="0.15"/>
    <row r="9295" customFormat="1" hidden="1" x14ac:dyDescent="0.15"/>
    <row r="9296" customFormat="1" hidden="1" x14ac:dyDescent="0.15"/>
    <row r="9297" customFormat="1" hidden="1" x14ac:dyDescent="0.15"/>
    <row r="9298" customFormat="1" hidden="1" x14ac:dyDescent="0.15"/>
    <row r="9299" customFormat="1" hidden="1" x14ac:dyDescent="0.15"/>
    <row r="9300" customFormat="1" hidden="1" x14ac:dyDescent="0.15"/>
    <row r="9301" customFormat="1" hidden="1" x14ac:dyDescent="0.15"/>
    <row r="9302" customFormat="1" hidden="1" x14ac:dyDescent="0.15"/>
    <row r="9303" customFormat="1" hidden="1" x14ac:dyDescent="0.15"/>
    <row r="9304" customFormat="1" hidden="1" x14ac:dyDescent="0.15"/>
    <row r="9305" customFormat="1" hidden="1" x14ac:dyDescent="0.15"/>
    <row r="9306" customFormat="1" hidden="1" x14ac:dyDescent="0.15"/>
    <row r="9307" customFormat="1" hidden="1" x14ac:dyDescent="0.15"/>
    <row r="9308" customFormat="1" hidden="1" x14ac:dyDescent="0.15"/>
    <row r="9309" customFormat="1" hidden="1" x14ac:dyDescent="0.15"/>
    <row r="9310" customFormat="1" hidden="1" x14ac:dyDescent="0.15"/>
    <row r="9311" customFormat="1" hidden="1" x14ac:dyDescent="0.15"/>
    <row r="9312" customFormat="1" hidden="1" x14ac:dyDescent="0.15"/>
    <row r="9313" customFormat="1" hidden="1" x14ac:dyDescent="0.15"/>
    <row r="9314" customFormat="1" hidden="1" x14ac:dyDescent="0.15"/>
    <row r="9315" customFormat="1" hidden="1" x14ac:dyDescent="0.15"/>
    <row r="9316" customFormat="1" hidden="1" x14ac:dyDescent="0.15"/>
    <row r="9317" customFormat="1" hidden="1" x14ac:dyDescent="0.15"/>
    <row r="9318" customFormat="1" hidden="1" x14ac:dyDescent="0.15"/>
    <row r="9319" customFormat="1" hidden="1" x14ac:dyDescent="0.15"/>
    <row r="9320" customFormat="1" hidden="1" x14ac:dyDescent="0.15"/>
    <row r="9321" customFormat="1" hidden="1" x14ac:dyDescent="0.15"/>
    <row r="9322" customFormat="1" hidden="1" x14ac:dyDescent="0.15"/>
    <row r="9323" customFormat="1" hidden="1" x14ac:dyDescent="0.15"/>
    <row r="9324" customFormat="1" hidden="1" x14ac:dyDescent="0.15"/>
    <row r="9325" customFormat="1" hidden="1" x14ac:dyDescent="0.15"/>
    <row r="9326" customFormat="1" hidden="1" x14ac:dyDescent="0.15"/>
    <row r="9327" customFormat="1" hidden="1" x14ac:dyDescent="0.15"/>
    <row r="9328" customFormat="1" hidden="1" x14ac:dyDescent="0.15"/>
    <row r="9329" customFormat="1" hidden="1" x14ac:dyDescent="0.15"/>
    <row r="9330" customFormat="1" hidden="1" x14ac:dyDescent="0.15"/>
    <row r="9331" customFormat="1" hidden="1" x14ac:dyDescent="0.15"/>
    <row r="9332" customFormat="1" hidden="1" x14ac:dyDescent="0.15"/>
    <row r="9333" customFormat="1" hidden="1" x14ac:dyDescent="0.15"/>
    <row r="9334" customFormat="1" hidden="1" x14ac:dyDescent="0.15"/>
    <row r="9335" customFormat="1" hidden="1" x14ac:dyDescent="0.15"/>
    <row r="9336" customFormat="1" hidden="1" x14ac:dyDescent="0.15"/>
    <row r="9337" customFormat="1" hidden="1" x14ac:dyDescent="0.15"/>
    <row r="9338" customFormat="1" hidden="1" x14ac:dyDescent="0.15"/>
    <row r="9339" customFormat="1" hidden="1" x14ac:dyDescent="0.15"/>
    <row r="9340" customFormat="1" hidden="1" x14ac:dyDescent="0.15"/>
    <row r="9341" customFormat="1" hidden="1" x14ac:dyDescent="0.15"/>
    <row r="9342" customFormat="1" hidden="1" x14ac:dyDescent="0.15"/>
    <row r="9343" customFormat="1" hidden="1" x14ac:dyDescent="0.15"/>
    <row r="9344" customFormat="1" hidden="1" x14ac:dyDescent="0.15"/>
    <row r="9345" customFormat="1" hidden="1" x14ac:dyDescent="0.15"/>
    <row r="9346" customFormat="1" hidden="1" x14ac:dyDescent="0.15"/>
    <row r="9347" customFormat="1" hidden="1" x14ac:dyDescent="0.15"/>
    <row r="9348" customFormat="1" hidden="1" x14ac:dyDescent="0.15"/>
    <row r="9349" customFormat="1" hidden="1" x14ac:dyDescent="0.15"/>
    <row r="9350" customFormat="1" hidden="1" x14ac:dyDescent="0.15"/>
    <row r="9351" customFormat="1" hidden="1" x14ac:dyDescent="0.15"/>
    <row r="9352" customFormat="1" hidden="1" x14ac:dyDescent="0.15"/>
    <row r="9353" customFormat="1" hidden="1" x14ac:dyDescent="0.15"/>
    <row r="9354" customFormat="1" hidden="1" x14ac:dyDescent="0.15"/>
    <row r="9355" customFormat="1" hidden="1" x14ac:dyDescent="0.15"/>
    <row r="9356" customFormat="1" hidden="1" x14ac:dyDescent="0.15"/>
    <row r="9357" customFormat="1" hidden="1" x14ac:dyDescent="0.15"/>
    <row r="9358" customFormat="1" hidden="1" x14ac:dyDescent="0.15"/>
    <row r="9359" customFormat="1" hidden="1" x14ac:dyDescent="0.15"/>
    <row r="9360" customFormat="1" hidden="1" x14ac:dyDescent="0.15"/>
    <row r="9361" customFormat="1" hidden="1" x14ac:dyDescent="0.15"/>
    <row r="9362" customFormat="1" hidden="1" x14ac:dyDescent="0.15"/>
    <row r="9363" customFormat="1" hidden="1" x14ac:dyDescent="0.15"/>
    <row r="9364" customFormat="1" hidden="1" x14ac:dyDescent="0.15"/>
    <row r="9365" customFormat="1" hidden="1" x14ac:dyDescent="0.15"/>
    <row r="9366" customFormat="1" hidden="1" x14ac:dyDescent="0.15"/>
    <row r="9367" customFormat="1" hidden="1" x14ac:dyDescent="0.15"/>
    <row r="9368" customFormat="1" hidden="1" x14ac:dyDescent="0.15"/>
    <row r="9369" customFormat="1" hidden="1" x14ac:dyDescent="0.15"/>
    <row r="9370" customFormat="1" hidden="1" x14ac:dyDescent="0.15"/>
    <row r="9371" customFormat="1" hidden="1" x14ac:dyDescent="0.15"/>
    <row r="9372" customFormat="1" hidden="1" x14ac:dyDescent="0.15"/>
    <row r="9373" customFormat="1" hidden="1" x14ac:dyDescent="0.15"/>
    <row r="9374" customFormat="1" hidden="1" x14ac:dyDescent="0.15"/>
    <row r="9375" customFormat="1" hidden="1" x14ac:dyDescent="0.15"/>
    <row r="9376" customFormat="1" hidden="1" x14ac:dyDescent="0.15"/>
    <row r="9377" customFormat="1" hidden="1" x14ac:dyDescent="0.15"/>
    <row r="9378" customFormat="1" hidden="1" x14ac:dyDescent="0.15"/>
    <row r="9379" customFormat="1" hidden="1" x14ac:dyDescent="0.15"/>
    <row r="9380" customFormat="1" hidden="1" x14ac:dyDescent="0.15"/>
    <row r="9381" customFormat="1" hidden="1" x14ac:dyDescent="0.15"/>
    <row r="9382" customFormat="1" hidden="1" x14ac:dyDescent="0.15"/>
    <row r="9383" customFormat="1" hidden="1" x14ac:dyDescent="0.15"/>
    <row r="9384" customFormat="1" hidden="1" x14ac:dyDescent="0.15"/>
    <row r="9385" customFormat="1" hidden="1" x14ac:dyDescent="0.15"/>
    <row r="9386" customFormat="1" hidden="1" x14ac:dyDescent="0.15"/>
    <row r="9387" customFormat="1" hidden="1" x14ac:dyDescent="0.15"/>
    <row r="9388" customFormat="1" hidden="1" x14ac:dyDescent="0.15"/>
    <row r="9389" customFormat="1" hidden="1" x14ac:dyDescent="0.15"/>
    <row r="9390" customFormat="1" hidden="1" x14ac:dyDescent="0.15"/>
    <row r="9391" customFormat="1" hidden="1" x14ac:dyDescent="0.15"/>
    <row r="9392" customFormat="1" hidden="1" x14ac:dyDescent="0.15"/>
    <row r="9393" customFormat="1" hidden="1" x14ac:dyDescent="0.15"/>
    <row r="9394" customFormat="1" hidden="1" x14ac:dyDescent="0.15"/>
    <row r="9395" customFormat="1" hidden="1" x14ac:dyDescent="0.15"/>
    <row r="9396" customFormat="1" hidden="1" x14ac:dyDescent="0.15"/>
    <row r="9397" customFormat="1" hidden="1" x14ac:dyDescent="0.15"/>
    <row r="9398" customFormat="1" hidden="1" x14ac:dyDescent="0.15"/>
    <row r="9399" customFormat="1" hidden="1" x14ac:dyDescent="0.15"/>
    <row r="9400" customFormat="1" hidden="1" x14ac:dyDescent="0.15"/>
    <row r="9401" customFormat="1" hidden="1" x14ac:dyDescent="0.15"/>
    <row r="9402" customFormat="1" hidden="1" x14ac:dyDescent="0.15"/>
    <row r="9403" customFormat="1" hidden="1" x14ac:dyDescent="0.15"/>
    <row r="9404" customFormat="1" hidden="1" x14ac:dyDescent="0.15"/>
    <row r="9405" customFormat="1" hidden="1" x14ac:dyDescent="0.15"/>
    <row r="9406" customFormat="1" hidden="1" x14ac:dyDescent="0.15"/>
    <row r="9407" customFormat="1" hidden="1" x14ac:dyDescent="0.15"/>
    <row r="9408" customFormat="1" hidden="1" x14ac:dyDescent="0.15"/>
    <row r="9409" customFormat="1" hidden="1" x14ac:dyDescent="0.15"/>
    <row r="9410" customFormat="1" hidden="1" x14ac:dyDescent="0.15"/>
    <row r="9411" customFormat="1" hidden="1" x14ac:dyDescent="0.15"/>
    <row r="9412" customFormat="1" hidden="1" x14ac:dyDescent="0.15"/>
    <row r="9413" customFormat="1" hidden="1" x14ac:dyDescent="0.15"/>
    <row r="9414" customFormat="1" hidden="1" x14ac:dyDescent="0.15"/>
    <row r="9415" customFormat="1" hidden="1" x14ac:dyDescent="0.15"/>
    <row r="9416" customFormat="1" hidden="1" x14ac:dyDescent="0.15"/>
    <row r="9417" customFormat="1" hidden="1" x14ac:dyDescent="0.15"/>
    <row r="9418" customFormat="1" hidden="1" x14ac:dyDescent="0.15"/>
    <row r="9419" customFormat="1" hidden="1" x14ac:dyDescent="0.15"/>
    <row r="9420" customFormat="1" hidden="1" x14ac:dyDescent="0.15"/>
    <row r="9421" customFormat="1" hidden="1" x14ac:dyDescent="0.15"/>
    <row r="9422" customFormat="1" hidden="1" x14ac:dyDescent="0.15"/>
    <row r="9423" customFormat="1" hidden="1" x14ac:dyDescent="0.15"/>
    <row r="9424" customFormat="1" hidden="1" x14ac:dyDescent="0.15"/>
    <row r="9425" customFormat="1" hidden="1" x14ac:dyDescent="0.15"/>
    <row r="9426" customFormat="1" hidden="1" x14ac:dyDescent="0.15"/>
    <row r="9427" customFormat="1" hidden="1" x14ac:dyDescent="0.15"/>
    <row r="9428" customFormat="1" hidden="1" x14ac:dyDescent="0.15"/>
    <row r="9429" customFormat="1" hidden="1" x14ac:dyDescent="0.15"/>
    <row r="9430" customFormat="1" hidden="1" x14ac:dyDescent="0.15"/>
    <row r="9431" customFormat="1" hidden="1" x14ac:dyDescent="0.15"/>
    <row r="9432" customFormat="1" hidden="1" x14ac:dyDescent="0.15"/>
    <row r="9433" customFormat="1" hidden="1" x14ac:dyDescent="0.15"/>
    <row r="9434" customFormat="1" hidden="1" x14ac:dyDescent="0.15"/>
    <row r="9435" customFormat="1" hidden="1" x14ac:dyDescent="0.15"/>
    <row r="9436" customFormat="1" hidden="1" x14ac:dyDescent="0.15"/>
    <row r="9437" customFormat="1" hidden="1" x14ac:dyDescent="0.15"/>
    <row r="9438" customFormat="1" hidden="1" x14ac:dyDescent="0.15"/>
    <row r="9439" customFormat="1" hidden="1" x14ac:dyDescent="0.15"/>
    <row r="9440" customFormat="1" hidden="1" x14ac:dyDescent="0.15"/>
    <row r="9441" customFormat="1" hidden="1" x14ac:dyDescent="0.15"/>
    <row r="9442" customFormat="1" hidden="1" x14ac:dyDescent="0.15"/>
    <row r="9443" customFormat="1" hidden="1" x14ac:dyDescent="0.15"/>
    <row r="9444" customFormat="1" hidden="1" x14ac:dyDescent="0.15"/>
    <row r="9445" customFormat="1" hidden="1" x14ac:dyDescent="0.15"/>
    <row r="9446" customFormat="1" hidden="1" x14ac:dyDescent="0.15"/>
    <row r="9447" customFormat="1" hidden="1" x14ac:dyDescent="0.15"/>
    <row r="9448" customFormat="1" hidden="1" x14ac:dyDescent="0.15"/>
    <row r="9449" customFormat="1" hidden="1" x14ac:dyDescent="0.15"/>
    <row r="9450" customFormat="1" hidden="1" x14ac:dyDescent="0.15"/>
    <row r="9451" customFormat="1" hidden="1" x14ac:dyDescent="0.15"/>
    <row r="9452" customFormat="1" hidden="1" x14ac:dyDescent="0.15"/>
    <row r="9453" customFormat="1" hidden="1" x14ac:dyDescent="0.15"/>
    <row r="9454" customFormat="1" hidden="1" x14ac:dyDescent="0.15"/>
    <row r="9455" customFormat="1" hidden="1" x14ac:dyDescent="0.15"/>
    <row r="9456" customFormat="1" hidden="1" x14ac:dyDescent="0.15"/>
    <row r="9457" customFormat="1" hidden="1" x14ac:dyDescent="0.15"/>
    <row r="9458" customFormat="1" hidden="1" x14ac:dyDescent="0.15"/>
    <row r="9459" customFormat="1" hidden="1" x14ac:dyDescent="0.15"/>
    <row r="9460" customFormat="1" hidden="1" x14ac:dyDescent="0.15"/>
    <row r="9461" customFormat="1" hidden="1" x14ac:dyDescent="0.15"/>
    <row r="9462" customFormat="1" hidden="1" x14ac:dyDescent="0.15"/>
    <row r="9463" customFormat="1" hidden="1" x14ac:dyDescent="0.15"/>
    <row r="9464" customFormat="1" hidden="1" x14ac:dyDescent="0.15"/>
    <row r="9465" customFormat="1" hidden="1" x14ac:dyDescent="0.15"/>
    <row r="9466" customFormat="1" hidden="1" x14ac:dyDescent="0.15"/>
    <row r="9467" customFormat="1" hidden="1" x14ac:dyDescent="0.15"/>
    <row r="9468" customFormat="1" hidden="1" x14ac:dyDescent="0.15"/>
    <row r="9469" customFormat="1" hidden="1" x14ac:dyDescent="0.15"/>
    <row r="9470" customFormat="1" hidden="1" x14ac:dyDescent="0.15"/>
    <row r="9471" customFormat="1" hidden="1" x14ac:dyDescent="0.15"/>
    <row r="9472" customFormat="1" hidden="1" x14ac:dyDescent="0.15"/>
    <row r="9473" customFormat="1" hidden="1" x14ac:dyDescent="0.15"/>
    <row r="9474" customFormat="1" hidden="1" x14ac:dyDescent="0.15"/>
    <row r="9475" customFormat="1" hidden="1" x14ac:dyDescent="0.15"/>
    <row r="9476" customFormat="1" hidden="1" x14ac:dyDescent="0.15"/>
    <row r="9477" customFormat="1" hidden="1" x14ac:dyDescent="0.15"/>
    <row r="9478" customFormat="1" hidden="1" x14ac:dyDescent="0.15"/>
    <row r="9479" customFormat="1" hidden="1" x14ac:dyDescent="0.15"/>
    <row r="9480" customFormat="1" hidden="1" x14ac:dyDescent="0.15"/>
    <row r="9481" customFormat="1" hidden="1" x14ac:dyDescent="0.15"/>
    <row r="9482" customFormat="1" hidden="1" x14ac:dyDescent="0.15"/>
    <row r="9483" customFormat="1" hidden="1" x14ac:dyDescent="0.15"/>
    <row r="9484" customFormat="1" hidden="1" x14ac:dyDescent="0.15"/>
    <row r="9485" customFormat="1" hidden="1" x14ac:dyDescent="0.15"/>
    <row r="9486" customFormat="1" hidden="1" x14ac:dyDescent="0.15"/>
    <row r="9487" customFormat="1" hidden="1" x14ac:dyDescent="0.15"/>
    <row r="9488" customFormat="1" hidden="1" x14ac:dyDescent="0.15"/>
    <row r="9489" customFormat="1" hidden="1" x14ac:dyDescent="0.15"/>
    <row r="9490" customFormat="1" hidden="1" x14ac:dyDescent="0.15"/>
    <row r="9491" customFormat="1" hidden="1" x14ac:dyDescent="0.15"/>
    <row r="9492" customFormat="1" hidden="1" x14ac:dyDescent="0.15"/>
    <row r="9493" customFormat="1" hidden="1" x14ac:dyDescent="0.15"/>
    <row r="9494" customFormat="1" hidden="1" x14ac:dyDescent="0.15"/>
    <row r="9495" customFormat="1" hidden="1" x14ac:dyDescent="0.15"/>
    <row r="9496" customFormat="1" hidden="1" x14ac:dyDescent="0.15"/>
    <row r="9497" customFormat="1" hidden="1" x14ac:dyDescent="0.15"/>
    <row r="9498" customFormat="1" hidden="1" x14ac:dyDescent="0.15"/>
    <row r="9499" customFormat="1" hidden="1" x14ac:dyDescent="0.15"/>
    <row r="9500" customFormat="1" hidden="1" x14ac:dyDescent="0.15"/>
    <row r="9501" customFormat="1" hidden="1" x14ac:dyDescent="0.15"/>
    <row r="9502" customFormat="1" hidden="1" x14ac:dyDescent="0.15"/>
    <row r="9503" customFormat="1" hidden="1" x14ac:dyDescent="0.15"/>
    <row r="9504" customFormat="1" hidden="1" x14ac:dyDescent="0.15"/>
    <row r="9505" customFormat="1" hidden="1" x14ac:dyDescent="0.15"/>
    <row r="9506" customFormat="1" hidden="1" x14ac:dyDescent="0.15"/>
    <row r="9507" customFormat="1" hidden="1" x14ac:dyDescent="0.15"/>
    <row r="9508" customFormat="1" hidden="1" x14ac:dyDescent="0.15"/>
    <row r="9509" customFormat="1" hidden="1" x14ac:dyDescent="0.15"/>
    <row r="9510" customFormat="1" hidden="1" x14ac:dyDescent="0.15"/>
    <row r="9511" customFormat="1" hidden="1" x14ac:dyDescent="0.15"/>
    <row r="9512" customFormat="1" hidden="1" x14ac:dyDescent="0.15"/>
    <row r="9513" customFormat="1" hidden="1" x14ac:dyDescent="0.15"/>
    <row r="9514" customFormat="1" hidden="1" x14ac:dyDescent="0.15"/>
    <row r="9515" customFormat="1" hidden="1" x14ac:dyDescent="0.15"/>
    <row r="9516" customFormat="1" hidden="1" x14ac:dyDescent="0.15"/>
    <row r="9517" customFormat="1" hidden="1" x14ac:dyDescent="0.15"/>
    <row r="9518" customFormat="1" hidden="1" x14ac:dyDescent="0.15"/>
    <row r="9519" customFormat="1" hidden="1" x14ac:dyDescent="0.15"/>
    <row r="9520" customFormat="1" hidden="1" x14ac:dyDescent="0.15"/>
    <row r="9521" customFormat="1" hidden="1" x14ac:dyDescent="0.15"/>
    <row r="9522" customFormat="1" hidden="1" x14ac:dyDescent="0.15"/>
    <row r="9523" customFormat="1" hidden="1" x14ac:dyDescent="0.15"/>
    <row r="9524" customFormat="1" hidden="1" x14ac:dyDescent="0.15"/>
    <row r="9525" customFormat="1" hidden="1" x14ac:dyDescent="0.15"/>
    <row r="9526" customFormat="1" hidden="1" x14ac:dyDescent="0.15"/>
    <row r="9527" customFormat="1" hidden="1" x14ac:dyDescent="0.15"/>
    <row r="9528" customFormat="1" hidden="1" x14ac:dyDescent="0.15"/>
    <row r="9529" customFormat="1" hidden="1" x14ac:dyDescent="0.15"/>
    <row r="9530" customFormat="1" hidden="1" x14ac:dyDescent="0.15"/>
    <row r="9531" customFormat="1" hidden="1" x14ac:dyDescent="0.15"/>
    <row r="9532" customFormat="1" hidden="1" x14ac:dyDescent="0.15"/>
    <row r="9533" customFormat="1" hidden="1" x14ac:dyDescent="0.15"/>
    <row r="9534" customFormat="1" hidden="1" x14ac:dyDescent="0.15"/>
    <row r="9535" customFormat="1" hidden="1" x14ac:dyDescent="0.15"/>
    <row r="9536" customFormat="1" hidden="1" x14ac:dyDescent="0.15"/>
    <row r="9537" customFormat="1" hidden="1" x14ac:dyDescent="0.15"/>
    <row r="9538" customFormat="1" hidden="1" x14ac:dyDescent="0.15"/>
    <row r="9539" customFormat="1" hidden="1" x14ac:dyDescent="0.15"/>
    <row r="9540" customFormat="1" hidden="1" x14ac:dyDescent="0.15"/>
    <row r="9541" customFormat="1" hidden="1" x14ac:dyDescent="0.15"/>
    <row r="9542" customFormat="1" hidden="1" x14ac:dyDescent="0.15"/>
    <row r="9543" customFormat="1" hidden="1" x14ac:dyDescent="0.15"/>
    <row r="9544" customFormat="1" hidden="1" x14ac:dyDescent="0.15"/>
    <row r="9545" customFormat="1" hidden="1" x14ac:dyDescent="0.15"/>
    <row r="9546" customFormat="1" hidden="1" x14ac:dyDescent="0.15"/>
    <row r="9547" customFormat="1" hidden="1" x14ac:dyDescent="0.15"/>
    <row r="9548" customFormat="1" hidden="1" x14ac:dyDescent="0.15"/>
    <row r="9549" customFormat="1" hidden="1" x14ac:dyDescent="0.15"/>
    <row r="9550" customFormat="1" hidden="1" x14ac:dyDescent="0.15"/>
    <row r="9551" customFormat="1" hidden="1" x14ac:dyDescent="0.15"/>
    <row r="9552" customFormat="1" hidden="1" x14ac:dyDescent="0.15"/>
    <row r="9553" customFormat="1" hidden="1" x14ac:dyDescent="0.15"/>
    <row r="9554" customFormat="1" hidden="1" x14ac:dyDescent="0.15"/>
    <row r="9555" customFormat="1" hidden="1" x14ac:dyDescent="0.15"/>
    <row r="9556" customFormat="1" hidden="1" x14ac:dyDescent="0.15"/>
    <row r="9557" customFormat="1" hidden="1" x14ac:dyDescent="0.15"/>
    <row r="9558" customFormat="1" hidden="1" x14ac:dyDescent="0.15"/>
    <row r="9559" customFormat="1" hidden="1" x14ac:dyDescent="0.15"/>
    <row r="9560" customFormat="1" hidden="1" x14ac:dyDescent="0.15"/>
    <row r="9561" customFormat="1" hidden="1" x14ac:dyDescent="0.15"/>
    <row r="9562" customFormat="1" hidden="1" x14ac:dyDescent="0.15"/>
    <row r="9563" customFormat="1" hidden="1" x14ac:dyDescent="0.15"/>
    <row r="9564" customFormat="1" hidden="1" x14ac:dyDescent="0.15"/>
    <row r="9565" customFormat="1" hidden="1" x14ac:dyDescent="0.15"/>
    <row r="9566" customFormat="1" hidden="1" x14ac:dyDescent="0.15"/>
    <row r="9567" customFormat="1" hidden="1" x14ac:dyDescent="0.15"/>
    <row r="9568" customFormat="1" hidden="1" x14ac:dyDescent="0.15"/>
    <row r="9569" customFormat="1" hidden="1" x14ac:dyDescent="0.15"/>
    <row r="9570" customFormat="1" hidden="1" x14ac:dyDescent="0.15"/>
    <row r="9571" customFormat="1" hidden="1" x14ac:dyDescent="0.15"/>
    <row r="9572" customFormat="1" hidden="1" x14ac:dyDescent="0.15"/>
    <row r="9573" customFormat="1" hidden="1" x14ac:dyDescent="0.15"/>
    <row r="9574" customFormat="1" hidden="1" x14ac:dyDescent="0.15"/>
    <row r="9575" customFormat="1" hidden="1" x14ac:dyDescent="0.15"/>
    <row r="9576" customFormat="1" hidden="1" x14ac:dyDescent="0.15"/>
    <row r="9577" customFormat="1" hidden="1" x14ac:dyDescent="0.15"/>
    <row r="9578" customFormat="1" hidden="1" x14ac:dyDescent="0.15"/>
    <row r="9579" customFormat="1" hidden="1" x14ac:dyDescent="0.15"/>
    <row r="9580" customFormat="1" hidden="1" x14ac:dyDescent="0.15"/>
    <row r="9581" customFormat="1" hidden="1" x14ac:dyDescent="0.15"/>
    <row r="9582" customFormat="1" hidden="1" x14ac:dyDescent="0.15"/>
    <row r="9583" customFormat="1" hidden="1" x14ac:dyDescent="0.15"/>
    <row r="9584" customFormat="1" hidden="1" x14ac:dyDescent="0.15"/>
    <row r="9585" customFormat="1" hidden="1" x14ac:dyDescent="0.15"/>
    <row r="9586" customFormat="1" hidden="1" x14ac:dyDescent="0.15"/>
    <row r="9587" customFormat="1" hidden="1" x14ac:dyDescent="0.15"/>
    <row r="9588" customFormat="1" hidden="1" x14ac:dyDescent="0.15"/>
    <row r="9589" customFormat="1" hidden="1" x14ac:dyDescent="0.15"/>
    <row r="9590" customFormat="1" hidden="1" x14ac:dyDescent="0.15"/>
    <row r="9591" customFormat="1" hidden="1" x14ac:dyDescent="0.15"/>
    <row r="9592" customFormat="1" hidden="1" x14ac:dyDescent="0.15"/>
    <row r="9593" customFormat="1" hidden="1" x14ac:dyDescent="0.15"/>
    <row r="9594" customFormat="1" hidden="1" x14ac:dyDescent="0.15"/>
    <row r="9595" customFormat="1" hidden="1" x14ac:dyDescent="0.15"/>
    <row r="9596" customFormat="1" hidden="1" x14ac:dyDescent="0.15"/>
    <row r="9597" customFormat="1" hidden="1" x14ac:dyDescent="0.15"/>
    <row r="9598" customFormat="1" hidden="1" x14ac:dyDescent="0.15"/>
    <row r="9599" customFormat="1" hidden="1" x14ac:dyDescent="0.15"/>
    <row r="9600" customFormat="1" hidden="1" x14ac:dyDescent="0.15"/>
    <row r="9601" customFormat="1" hidden="1" x14ac:dyDescent="0.15"/>
    <row r="9602" customFormat="1" hidden="1" x14ac:dyDescent="0.15"/>
    <row r="9603" customFormat="1" hidden="1" x14ac:dyDescent="0.15"/>
    <row r="9604" customFormat="1" hidden="1" x14ac:dyDescent="0.15"/>
    <row r="9605" customFormat="1" hidden="1" x14ac:dyDescent="0.15"/>
    <row r="9606" customFormat="1" hidden="1" x14ac:dyDescent="0.15"/>
    <row r="9607" customFormat="1" hidden="1" x14ac:dyDescent="0.15"/>
    <row r="9608" customFormat="1" hidden="1" x14ac:dyDescent="0.15"/>
    <row r="9609" customFormat="1" hidden="1" x14ac:dyDescent="0.15"/>
    <row r="9610" customFormat="1" hidden="1" x14ac:dyDescent="0.15"/>
    <row r="9611" customFormat="1" hidden="1" x14ac:dyDescent="0.15"/>
    <row r="9612" customFormat="1" hidden="1" x14ac:dyDescent="0.15"/>
    <row r="9613" customFormat="1" hidden="1" x14ac:dyDescent="0.15"/>
    <row r="9614" customFormat="1" hidden="1" x14ac:dyDescent="0.15"/>
    <row r="9615" customFormat="1" hidden="1" x14ac:dyDescent="0.15"/>
    <row r="9616" customFormat="1" hidden="1" x14ac:dyDescent="0.15"/>
    <row r="9617" customFormat="1" hidden="1" x14ac:dyDescent="0.15"/>
    <row r="9618" customFormat="1" hidden="1" x14ac:dyDescent="0.15"/>
    <row r="9619" customFormat="1" hidden="1" x14ac:dyDescent="0.15"/>
    <row r="9620" customFormat="1" hidden="1" x14ac:dyDescent="0.15"/>
    <row r="9621" customFormat="1" hidden="1" x14ac:dyDescent="0.15"/>
    <row r="9622" customFormat="1" hidden="1" x14ac:dyDescent="0.15"/>
    <row r="9623" customFormat="1" hidden="1" x14ac:dyDescent="0.15"/>
    <row r="9624" customFormat="1" hidden="1" x14ac:dyDescent="0.15"/>
    <row r="9625" customFormat="1" hidden="1" x14ac:dyDescent="0.15"/>
    <row r="9626" customFormat="1" hidden="1" x14ac:dyDescent="0.15"/>
    <row r="9627" customFormat="1" hidden="1" x14ac:dyDescent="0.15"/>
    <row r="9628" customFormat="1" hidden="1" x14ac:dyDescent="0.15"/>
    <row r="9629" customFormat="1" hidden="1" x14ac:dyDescent="0.15"/>
    <row r="9630" customFormat="1" hidden="1" x14ac:dyDescent="0.15"/>
    <row r="9631" customFormat="1" hidden="1" x14ac:dyDescent="0.15"/>
    <row r="9632" customFormat="1" hidden="1" x14ac:dyDescent="0.15"/>
    <row r="9633" customFormat="1" hidden="1" x14ac:dyDescent="0.15"/>
    <row r="9634" customFormat="1" hidden="1" x14ac:dyDescent="0.15"/>
    <row r="9635" customFormat="1" hidden="1" x14ac:dyDescent="0.15"/>
    <row r="9636" customFormat="1" hidden="1" x14ac:dyDescent="0.15"/>
    <row r="9637" customFormat="1" hidden="1" x14ac:dyDescent="0.15"/>
    <row r="9638" customFormat="1" hidden="1" x14ac:dyDescent="0.15"/>
    <row r="9639" customFormat="1" hidden="1" x14ac:dyDescent="0.15"/>
    <row r="9640" customFormat="1" hidden="1" x14ac:dyDescent="0.15"/>
    <row r="9641" customFormat="1" hidden="1" x14ac:dyDescent="0.15"/>
    <row r="9642" customFormat="1" hidden="1" x14ac:dyDescent="0.15"/>
    <row r="9643" customFormat="1" hidden="1" x14ac:dyDescent="0.15"/>
    <row r="9644" customFormat="1" hidden="1" x14ac:dyDescent="0.15"/>
    <row r="9645" customFormat="1" hidden="1" x14ac:dyDescent="0.15"/>
    <row r="9646" customFormat="1" hidden="1" x14ac:dyDescent="0.15"/>
    <row r="9647" customFormat="1" hidden="1" x14ac:dyDescent="0.15"/>
    <row r="9648" customFormat="1" hidden="1" x14ac:dyDescent="0.15"/>
    <row r="9649" customFormat="1" hidden="1" x14ac:dyDescent="0.15"/>
    <row r="9650" customFormat="1" hidden="1" x14ac:dyDescent="0.15"/>
    <row r="9651" customFormat="1" hidden="1" x14ac:dyDescent="0.15"/>
    <row r="9652" customFormat="1" hidden="1" x14ac:dyDescent="0.15"/>
    <row r="9653" customFormat="1" hidden="1" x14ac:dyDescent="0.15"/>
    <row r="9654" customFormat="1" hidden="1" x14ac:dyDescent="0.15"/>
    <row r="9655" customFormat="1" hidden="1" x14ac:dyDescent="0.15"/>
    <row r="9656" customFormat="1" hidden="1" x14ac:dyDescent="0.15"/>
    <row r="9657" customFormat="1" hidden="1" x14ac:dyDescent="0.15"/>
    <row r="9658" customFormat="1" hidden="1" x14ac:dyDescent="0.15"/>
    <row r="9659" customFormat="1" hidden="1" x14ac:dyDescent="0.15"/>
    <row r="9660" customFormat="1" hidden="1" x14ac:dyDescent="0.15"/>
    <row r="9661" customFormat="1" hidden="1" x14ac:dyDescent="0.15"/>
    <row r="9662" customFormat="1" hidden="1" x14ac:dyDescent="0.15"/>
    <row r="9663" customFormat="1" hidden="1" x14ac:dyDescent="0.15"/>
    <row r="9664" customFormat="1" hidden="1" x14ac:dyDescent="0.15"/>
    <row r="9665" customFormat="1" hidden="1" x14ac:dyDescent="0.15"/>
    <row r="9666" customFormat="1" hidden="1" x14ac:dyDescent="0.15"/>
    <row r="9667" customFormat="1" hidden="1" x14ac:dyDescent="0.15"/>
    <row r="9668" customFormat="1" hidden="1" x14ac:dyDescent="0.15"/>
    <row r="9669" customFormat="1" hidden="1" x14ac:dyDescent="0.15"/>
    <row r="9670" customFormat="1" hidden="1" x14ac:dyDescent="0.15"/>
    <row r="9671" customFormat="1" hidden="1" x14ac:dyDescent="0.15"/>
    <row r="9672" customFormat="1" hidden="1" x14ac:dyDescent="0.15"/>
    <row r="9673" customFormat="1" hidden="1" x14ac:dyDescent="0.15"/>
    <row r="9674" customFormat="1" hidden="1" x14ac:dyDescent="0.15"/>
    <row r="9675" customFormat="1" hidden="1" x14ac:dyDescent="0.15"/>
    <row r="9676" customFormat="1" hidden="1" x14ac:dyDescent="0.15"/>
    <row r="9677" customFormat="1" hidden="1" x14ac:dyDescent="0.15"/>
    <row r="9678" customFormat="1" hidden="1" x14ac:dyDescent="0.15"/>
    <row r="9679" customFormat="1" hidden="1" x14ac:dyDescent="0.15"/>
    <row r="9680" customFormat="1" hidden="1" x14ac:dyDescent="0.15"/>
    <row r="9681" customFormat="1" hidden="1" x14ac:dyDescent="0.15"/>
    <row r="9682" customFormat="1" hidden="1" x14ac:dyDescent="0.15"/>
    <row r="9683" customFormat="1" hidden="1" x14ac:dyDescent="0.15"/>
    <row r="9684" customFormat="1" hidden="1" x14ac:dyDescent="0.15"/>
    <row r="9685" customFormat="1" hidden="1" x14ac:dyDescent="0.15"/>
    <row r="9686" customFormat="1" hidden="1" x14ac:dyDescent="0.15"/>
    <row r="9687" customFormat="1" hidden="1" x14ac:dyDescent="0.15"/>
    <row r="9688" customFormat="1" hidden="1" x14ac:dyDescent="0.15"/>
    <row r="9689" customFormat="1" hidden="1" x14ac:dyDescent="0.15"/>
    <row r="9690" customFormat="1" hidden="1" x14ac:dyDescent="0.15"/>
    <row r="9691" customFormat="1" hidden="1" x14ac:dyDescent="0.15"/>
    <row r="9692" customFormat="1" hidden="1" x14ac:dyDescent="0.15"/>
    <row r="9693" customFormat="1" hidden="1" x14ac:dyDescent="0.15"/>
    <row r="9694" customFormat="1" hidden="1" x14ac:dyDescent="0.15"/>
    <row r="9695" customFormat="1" hidden="1" x14ac:dyDescent="0.15"/>
    <row r="9696" customFormat="1" hidden="1" x14ac:dyDescent="0.15"/>
    <row r="9697" customFormat="1" hidden="1" x14ac:dyDescent="0.15"/>
    <row r="9698" customFormat="1" hidden="1" x14ac:dyDescent="0.15"/>
    <row r="9699" customFormat="1" hidden="1" x14ac:dyDescent="0.15"/>
    <row r="9700" customFormat="1" hidden="1" x14ac:dyDescent="0.15"/>
    <row r="9701" customFormat="1" hidden="1" x14ac:dyDescent="0.15"/>
    <row r="9702" customFormat="1" hidden="1" x14ac:dyDescent="0.15"/>
    <row r="9703" customFormat="1" hidden="1" x14ac:dyDescent="0.15"/>
    <row r="9704" customFormat="1" hidden="1" x14ac:dyDescent="0.15"/>
    <row r="9705" customFormat="1" hidden="1" x14ac:dyDescent="0.15"/>
    <row r="9706" customFormat="1" hidden="1" x14ac:dyDescent="0.15"/>
    <row r="9707" customFormat="1" hidden="1" x14ac:dyDescent="0.15"/>
    <row r="9708" customFormat="1" hidden="1" x14ac:dyDescent="0.15"/>
    <row r="9709" customFormat="1" hidden="1" x14ac:dyDescent="0.15"/>
    <row r="9710" customFormat="1" hidden="1" x14ac:dyDescent="0.15"/>
    <row r="9711" customFormat="1" hidden="1" x14ac:dyDescent="0.15"/>
    <row r="9712" customFormat="1" hidden="1" x14ac:dyDescent="0.15"/>
    <row r="9713" customFormat="1" hidden="1" x14ac:dyDescent="0.15"/>
    <row r="9714" customFormat="1" hidden="1" x14ac:dyDescent="0.15"/>
    <row r="9715" customFormat="1" hidden="1" x14ac:dyDescent="0.15"/>
    <row r="9716" customFormat="1" hidden="1" x14ac:dyDescent="0.15"/>
    <row r="9717" customFormat="1" hidden="1" x14ac:dyDescent="0.15"/>
    <row r="9718" customFormat="1" hidden="1" x14ac:dyDescent="0.15"/>
    <row r="9719" customFormat="1" hidden="1" x14ac:dyDescent="0.15"/>
    <row r="9720" customFormat="1" hidden="1" x14ac:dyDescent="0.15"/>
    <row r="9721" customFormat="1" hidden="1" x14ac:dyDescent="0.15"/>
    <row r="9722" customFormat="1" hidden="1" x14ac:dyDescent="0.15"/>
    <row r="9723" customFormat="1" hidden="1" x14ac:dyDescent="0.15"/>
    <row r="9724" customFormat="1" hidden="1" x14ac:dyDescent="0.15"/>
    <row r="9725" customFormat="1" hidden="1" x14ac:dyDescent="0.15"/>
    <row r="9726" customFormat="1" hidden="1" x14ac:dyDescent="0.15"/>
    <row r="9727" customFormat="1" hidden="1" x14ac:dyDescent="0.15"/>
    <row r="9728" customFormat="1" hidden="1" x14ac:dyDescent="0.15"/>
    <row r="9729" customFormat="1" hidden="1" x14ac:dyDescent="0.15"/>
    <row r="9730" customFormat="1" hidden="1" x14ac:dyDescent="0.15"/>
    <row r="9731" customFormat="1" hidden="1" x14ac:dyDescent="0.15"/>
    <row r="9732" customFormat="1" hidden="1" x14ac:dyDescent="0.15"/>
    <row r="9733" customFormat="1" hidden="1" x14ac:dyDescent="0.15"/>
    <row r="9734" customFormat="1" hidden="1" x14ac:dyDescent="0.15"/>
    <row r="9735" customFormat="1" hidden="1" x14ac:dyDescent="0.15"/>
    <row r="9736" customFormat="1" hidden="1" x14ac:dyDescent="0.15"/>
    <row r="9737" customFormat="1" hidden="1" x14ac:dyDescent="0.15"/>
    <row r="9738" customFormat="1" hidden="1" x14ac:dyDescent="0.15"/>
    <row r="9739" customFormat="1" hidden="1" x14ac:dyDescent="0.15"/>
    <row r="9740" customFormat="1" hidden="1" x14ac:dyDescent="0.15"/>
    <row r="9741" customFormat="1" hidden="1" x14ac:dyDescent="0.15"/>
    <row r="9742" customFormat="1" hidden="1" x14ac:dyDescent="0.15"/>
    <row r="9743" customFormat="1" hidden="1" x14ac:dyDescent="0.15"/>
    <row r="9744" customFormat="1" hidden="1" x14ac:dyDescent="0.15"/>
    <row r="9745" customFormat="1" hidden="1" x14ac:dyDescent="0.15"/>
    <row r="9746" customFormat="1" hidden="1" x14ac:dyDescent="0.15"/>
    <row r="9747" customFormat="1" hidden="1" x14ac:dyDescent="0.15"/>
    <row r="9748" customFormat="1" hidden="1" x14ac:dyDescent="0.15"/>
    <row r="9749" customFormat="1" hidden="1" x14ac:dyDescent="0.15"/>
    <row r="9750" customFormat="1" hidden="1" x14ac:dyDescent="0.15"/>
    <row r="9751" customFormat="1" hidden="1" x14ac:dyDescent="0.15"/>
    <row r="9752" customFormat="1" hidden="1" x14ac:dyDescent="0.15"/>
    <row r="9753" customFormat="1" hidden="1" x14ac:dyDescent="0.15"/>
    <row r="9754" customFormat="1" hidden="1" x14ac:dyDescent="0.15"/>
    <row r="9755" customFormat="1" hidden="1" x14ac:dyDescent="0.15"/>
    <row r="9756" customFormat="1" hidden="1" x14ac:dyDescent="0.15"/>
    <row r="9757" customFormat="1" hidden="1" x14ac:dyDescent="0.15"/>
    <row r="9758" customFormat="1" hidden="1" x14ac:dyDescent="0.15"/>
    <row r="9759" customFormat="1" hidden="1" x14ac:dyDescent="0.15"/>
    <row r="9760" customFormat="1" hidden="1" x14ac:dyDescent="0.15"/>
    <row r="9761" customFormat="1" hidden="1" x14ac:dyDescent="0.15"/>
    <row r="9762" customFormat="1" hidden="1" x14ac:dyDescent="0.15"/>
    <row r="9763" customFormat="1" hidden="1" x14ac:dyDescent="0.15"/>
    <row r="9764" customFormat="1" hidden="1" x14ac:dyDescent="0.15"/>
    <row r="9765" customFormat="1" hidden="1" x14ac:dyDescent="0.15"/>
    <row r="9766" customFormat="1" hidden="1" x14ac:dyDescent="0.15"/>
    <row r="9767" customFormat="1" hidden="1" x14ac:dyDescent="0.15"/>
    <row r="9768" customFormat="1" hidden="1" x14ac:dyDescent="0.15"/>
    <row r="9769" customFormat="1" hidden="1" x14ac:dyDescent="0.15"/>
    <row r="9770" customFormat="1" hidden="1" x14ac:dyDescent="0.15"/>
    <row r="9771" customFormat="1" hidden="1" x14ac:dyDescent="0.15"/>
    <row r="9772" customFormat="1" hidden="1" x14ac:dyDescent="0.15"/>
    <row r="9773" customFormat="1" hidden="1" x14ac:dyDescent="0.15"/>
    <row r="9774" customFormat="1" hidden="1" x14ac:dyDescent="0.15"/>
    <row r="9775" customFormat="1" hidden="1" x14ac:dyDescent="0.15"/>
    <row r="9776" customFormat="1" hidden="1" x14ac:dyDescent="0.15"/>
    <row r="9777" customFormat="1" hidden="1" x14ac:dyDescent="0.15"/>
    <row r="9778" customFormat="1" hidden="1" x14ac:dyDescent="0.15"/>
    <row r="9779" customFormat="1" hidden="1" x14ac:dyDescent="0.15"/>
    <row r="9780" customFormat="1" hidden="1" x14ac:dyDescent="0.15"/>
    <row r="9781" customFormat="1" hidden="1" x14ac:dyDescent="0.15"/>
    <row r="9782" customFormat="1" hidden="1" x14ac:dyDescent="0.15"/>
    <row r="9783" customFormat="1" hidden="1" x14ac:dyDescent="0.15"/>
    <row r="9784" customFormat="1" hidden="1" x14ac:dyDescent="0.15"/>
    <row r="9785" customFormat="1" hidden="1" x14ac:dyDescent="0.15"/>
    <row r="9786" customFormat="1" hidden="1" x14ac:dyDescent="0.15"/>
    <row r="9787" customFormat="1" hidden="1" x14ac:dyDescent="0.15"/>
    <row r="9788" customFormat="1" hidden="1" x14ac:dyDescent="0.15"/>
    <row r="9789" customFormat="1" hidden="1" x14ac:dyDescent="0.15"/>
    <row r="9790" customFormat="1" hidden="1" x14ac:dyDescent="0.15"/>
    <row r="9791" customFormat="1" hidden="1" x14ac:dyDescent="0.15"/>
    <row r="9792" customFormat="1" hidden="1" x14ac:dyDescent="0.15"/>
    <row r="9793" customFormat="1" hidden="1" x14ac:dyDescent="0.15"/>
    <row r="9794" customFormat="1" hidden="1" x14ac:dyDescent="0.15"/>
    <row r="9795" customFormat="1" hidden="1" x14ac:dyDescent="0.15"/>
    <row r="9796" customFormat="1" hidden="1" x14ac:dyDescent="0.15"/>
    <row r="9797" customFormat="1" hidden="1" x14ac:dyDescent="0.15"/>
    <row r="9798" customFormat="1" hidden="1" x14ac:dyDescent="0.15"/>
    <row r="9799" customFormat="1" hidden="1" x14ac:dyDescent="0.15"/>
    <row r="9800" customFormat="1" hidden="1" x14ac:dyDescent="0.15"/>
    <row r="9801" customFormat="1" hidden="1" x14ac:dyDescent="0.15"/>
    <row r="9802" customFormat="1" hidden="1" x14ac:dyDescent="0.15"/>
    <row r="9803" customFormat="1" hidden="1" x14ac:dyDescent="0.15"/>
    <row r="9804" customFormat="1" hidden="1" x14ac:dyDescent="0.15"/>
    <row r="9805" customFormat="1" hidden="1" x14ac:dyDescent="0.15"/>
    <row r="9806" customFormat="1" hidden="1" x14ac:dyDescent="0.15"/>
    <row r="9807" customFormat="1" hidden="1" x14ac:dyDescent="0.15"/>
    <row r="9808" customFormat="1" hidden="1" x14ac:dyDescent="0.15"/>
    <row r="9809" customFormat="1" hidden="1" x14ac:dyDescent="0.15"/>
    <row r="9810" customFormat="1" hidden="1" x14ac:dyDescent="0.15"/>
    <row r="9811" customFormat="1" hidden="1" x14ac:dyDescent="0.15"/>
    <row r="9812" customFormat="1" hidden="1" x14ac:dyDescent="0.15"/>
    <row r="9813" customFormat="1" hidden="1" x14ac:dyDescent="0.15"/>
    <row r="9814" customFormat="1" hidden="1" x14ac:dyDescent="0.15"/>
    <row r="9815" customFormat="1" hidden="1" x14ac:dyDescent="0.15"/>
    <row r="9816" customFormat="1" hidden="1" x14ac:dyDescent="0.15"/>
    <row r="9817" customFormat="1" hidden="1" x14ac:dyDescent="0.15"/>
    <row r="9818" customFormat="1" hidden="1" x14ac:dyDescent="0.15"/>
    <row r="9819" customFormat="1" hidden="1" x14ac:dyDescent="0.15"/>
    <row r="9820" customFormat="1" hidden="1" x14ac:dyDescent="0.15"/>
    <row r="9821" customFormat="1" hidden="1" x14ac:dyDescent="0.15"/>
    <row r="9822" customFormat="1" hidden="1" x14ac:dyDescent="0.15"/>
    <row r="9823" customFormat="1" hidden="1" x14ac:dyDescent="0.15"/>
    <row r="9824" customFormat="1" hidden="1" x14ac:dyDescent="0.15"/>
    <row r="9825" customFormat="1" hidden="1" x14ac:dyDescent="0.15"/>
    <row r="9826" customFormat="1" hidden="1" x14ac:dyDescent="0.15"/>
    <row r="9827" customFormat="1" hidden="1" x14ac:dyDescent="0.15"/>
    <row r="9828" customFormat="1" hidden="1" x14ac:dyDescent="0.15"/>
    <row r="9829" customFormat="1" hidden="1" x14ac:dyDescent="0.15"/>
    <row r="9830" customFormat="1" hidden="1" x14ac:dyDescent="0.15"/>
    <row r="9831" customFormat="1" hidden="1" x14ac:dyDescent="0.15"/>
    <row r="9832" customFormat="1" hidden="1" x14ac:dyDescent="0.15"/>
    <row r="9833" customFormat="1" hidden="1" x14ac:dyDescent="0.15"/>
    <row r="9834" customFormat="1" hidden="1" x14ac:dyDescent="0.15"/>
    <row r="9835" customFormat="1" hidden="1" x14ac:dyDescent="0.15"/>
    <row r="9836" customFormat="1" hidden="1" x14ac:dyDescent="0.15"/>
    <row r="9837" customFormat="1" hidden="1" x14ac:dyDescent="0.15"/>
    <row r="9838" customFormat="1" hidden="1" x14ac:dyDescent="0.15"/>
    <row r="9839" customFormat="1" hidden="1" x14ac:dyDescent="0.15"/>
    <row r="9840" customFormat="1" hidden="1" x14ac:dyDescent="0.15"/>
    <row r="9841" customFormat="1" hidden="1" x14ac:dyDescent="0.15"/>
    <row r="9842" customFormat="1" hidden="1" x14ac:dyDescent="0.15"/>
    <row r="9843" customFormat="1" hidden="1" x14ac:dyDescent="0.15"/>
    <row r="9844" customFormat="1" hidden="1" x14ac:dyDescent="0.15"/>
    <row r="9845" customFormat="1" hidden="1" x14ac:dyDescent="0.15"/>
    <row r="9846" customFormat="1" hidden="1" x14ac:dyDescent="0.15"/>
    <row r="9847" customFormat="1" hidden="1" x14ac:dyDescent="0.15"/>
    <row r="9848" customFormat="1" hidden="1" x14ac:dyDescent="0.15"/>
    <row r="9849" customFormat="1" hidden="1" x14ac:dyDescent="0.15"/>
    <row r="9850" customFormat="1" hidden="1" x14ac:dyDescent="0.15"/>
    <row r="9851" customFormat="1" hidden="1" x14ac:dyDescent="0.15"/>
    <row r="9852" customFormat="1" hidden="1" x14ac:dyDescent="0.15"/>
    <row r="9853" customFormat="1" hidden="1" x14ac:dyDescent="0.15"/>
    <row r="9854" customFormat="1" hidden="1" x14ac:dyDescent="0.15"/>
    <row r="9855" customFormat="1" hidden="1" x14ac:dyDescent="0.15"/>
    <row r="9856" customFormat="1" hidden="1" x14ac:dyDescent="0.15"/>
    <row r="9857" customFormat="1" hidden="1" x14ac:dyDescent="0.15"/>
    <row r="9858" customFormat="1" hidden="1" x14ac:dyDescent="0.15"/>
    <row r="9859" customFormat="1" hidden="1" x14ac:dyDescent="0.15"/>
    <row r="9860" customFormat="1" hidden="1" x14ac:dyDescent="0.15"/>
    <row r="9861" customFormat="1" hidden="1" x14ac:dyDescent="0.15"/>
    <row r="9862" customFormat="1" hidden="1" x14ac:dyDescent="0.15"/>
    <row r="9863" customFormat="1" hidden="1" x14ac:dyDescent="0.15"/>
    <row r="9864" customFormat="1" hidden="1" x14ac:dyDescent="0.15"/>
    <row r="9865" customFormat="1" hidden="1" x14ac:dyDescent="0.15"/>
    <row r="9866" customFormat="1" hidden="1" x14ac:dyDescent="0.15"/>
    <row r="9867" customFormat="1" hidden="1" x14ac:dyDescent="0.15"/>
    <row r="9868" customFormat="1" hidden="1" x14ac:dyDescent="0.15"/>
    <row r="9869" customFormat="1" hidden="1" x14ac:dyDescent="0.15"/>
    <row r="9870" customFormat="1" hidden="1" x14ac:dyDescent="0.15"/>
    <row r="9871" customFormat="1" hidden="1" x14ac:dyDescent="0.15"/>
    <row r="9872" customFormat="1" hidden="1" x14ac:dyDescent="0.15"/>
    <row r="9873" customFormat="1" hidden="1" x14ac:dyDescent="0.15"/>
    <row r="9874" customFormat="1" hidden="1" x14ac:dyDescent="0.15"/>
    <row r="9875" customFormat="1" hidden="1" x14ac:dyDescent="0.15"/>
    <row r="9876" customFormat="1" hidden="1" x14ac:dyDescent="0.15"/>
    <row r="9877" customFormat="1" hidden="1" x14ac:dyDescent="0.15"/>
    <row r="9878" customFormat="1" hidden="1" x14ac:dyDescent="0.15"/>
    <row r="9879" customFormat="1" hidden="1" x14ac:dyDescent="0.15"/>
    <row r="9880" customFormat="1" hidden="1" x14ac:dyDescent="0.15"/>
    <row r="9881" customFormat="1" hidden="1" x14ac:dyDescent="0.15"/>
    <row r="9882" customFormat="1" hidden="1" x14ac:dyDescent="0.15"/>
    <row r="9883" customFormat="1" hidden="1" x14ac:dyDescent="0.15"/>
    <row r="9884" customFormat="1" hidden="1" x14ac:dyDescent="0.15"/>
    <row r="9885" customFormat="1" hidden="1" x14ac:dyDescent="0.15"/>
    <row r="9886" customFormat="1" hidden="1" x14ac:dyDescent="0.15"/>
    <row r="9887" customFormat="1" hidden="1" x14ac:dyDescent="0.15"/>
    <row r="9888" customFormat="1" hidden="1" x14ac:dyDescent="0.15"/>
    <row r="9889" customFormat="1" hidden="1" x14ac:dyDescent="0.15"/>
    <row r="9890" customFormat="1" hidden="1" x14ac:dyDescent="0.15"/>
    <row r="9891" customFormat="1" hidden="1" x14ac:dyDescent="0.15"/>
    <row r="9892" customFormat="1" hidden="1" x14ac:dyDescent="0.15"/>
    <row r="9893" customFormat="1" hidden="1" x14ac:dyDescent="0.15"/>
    <row r="9894" customFormat="1" hidden="1" x14ac:dyDescent="0.15"/>
    <row r="9895" customFormat="1" hidden="1" x14ac:dyDescent="0.15"/>
    <row r="9896" customFormat="1" hidden="1" x14ac:dyDescent="0.15"/>
    <row r="9897" customFormat="1" hidden="1" x14ac:dyDescent="0.15"/>
    <row r="9898" customFormat="1" hidden="1" x14ac:dyDescent="0.15"/>
    <row r="9899" customFormat="1" hidden="1" x14ac:dyDescent="0.15"/>
    <row r="9900" customFormat="1" hidden="1" x14ac:dyDescent="0.15"/>
    <row r="9901" customFormat="1" hidden="1" x14ac:dyDescent="0.15"/>
    <row r="9902" customFormat="1" hidden="1" x14ac:dyDescent="0.15"/>
    <row r="9903" customFormat="1" hidden="1" x14ac:dyDescent="0.15"/>
    <row r="9904" customFormat="1" hidden="1" x14ac:dyDescent="0.15"/>
    <row r="9905" customFormat="1" hidden="1" x14ac:dyDescent="0.15"/>
    <row r="9906" customFormat="1" hidden="1" x14ac:dyDescent="0.15"/>
    <row r="9907" customFormat="1" hidden="1" x14ac:dyDescent="0.15"/>
    <row r="9908" customFormat="1" hidden="1" x14ac:dyDescent="0.15"/>
    <row r="9909" customFormat="1" hidden="1" x14ac:dyDescent="0.15"/>
    <row r="9910" customFormat="1" hidden="1" x14ac:dyDescent="0.15"/>
    <row r="9911" customFormat="1" hidden="1" x14ac:dyDescent="0.15"/>
    <row r="9912" customFormat="1" hidden="1" x14ac:dyDescent="0.15"/>
    <row r="9913" customFormat="1" hidden="1" x14ac:dyDescent="0.15"/>
    <row r="9914" customFormat="1" hidden="1" x14ac:dyDescent="0.15"/>
    <row r="9915" customFormat="1" hidden="1" x14ac:dyDescent="0.15"/>
    <row r="9916" customFormat="1" hidden="1" x14ac:dyDescent="0.15"/>
    <row r="9917" customFormat="1" hidden="1" x14ac:dyDescent="0.15"/>
    <row r="9918" customFormat="1" hidden="1" x14ac:dyDescent="0.15"/>
    <row r="9919" customFormat="1" hidden="1" x14ac:dyDescent="0.15"/>
    <row r="9920" customFormat="1" hidden="1" x14ac:dyDescent="0.15"/>
    <row r="9921" customFormat="1" hidden="1" x14ac:dyDescent="0.15"/>
    <row r="9922" customFormat="1" hidden="1" x14ac:dyDescent="0.15"/>
    <row r="9923" customFormat="1" hidden="1" x14ac:dyDescent="0.15"/>
    <row r="9924" customFormat="1" hidden="1" x14ac:dyDescent="0.15"/>
    <row r="9925" customFormat="1" hidden="1" x14ac:dyDescent="0.15"/>
    <row r="9926" customFormat="1" hidden="1" x14ac:dyDescent="0.15"/>
    <row r="9927" customFormat="1" hidden="1" x14ac:dyDescent="0.15"/>
    <row r="9928" customFormat="1" hidden="1" x14ac:dyDescent="0.15"/>
    <row r="9929" customFormat="1" hidden="1" x14ac:dyDescent="0.15"/>
    <row r="9930" customFormat="1" hidden="1" x14ac:dyDescent="0.15"/>
    <row r="9931" customFormat="1" hidden="1" x14ac:dyDescent="0.15"/>
    <row r="9932" customFormat="1" hidden="1" x14ac:dyDescent="0.15"/>
    <row r="9933" customFormat="1" hidden="1" x14ac:dyDescent="0.15"/>
    <row r="9934" customFormat="1" hidden="1" x14ac:dyDescent="0.15"/>
    <row r="9935" customFormat="1" hidden="1" x14ac:dyDescent="0.15"/>
    <row r="9936" customFormat="1" hidden="1" x14ac:dyDescent="0.15"/>
    <row r="9937" customFormat="1" hidden="1" x14ac:dyDescent="0.15"/>
    <row r="9938" customFormat="1" hidden="1" x14ac:dyDescent="0.15"/>
    <row r="9939" customFormat="1" hidden="1" x14ac:dyDescent="0.15"/>
    <row r="9940" customFormat="1" hidden="1" x14ac:dyDescent="0.15"/>
    <row r="9941" customFormat="1" hidden="1" x14ac:dyDescent="0.15"/>
    <row r="9942" customFormat="1" hidden="1" x14ac:dyDescent="0.15"/>
    <row r="9943" customFormat="1" hidden="1" x14ac:dyDescent="0.15"/>
    <row r="9944" customFormat="1" hidden="1" x14ac:dyDescent="0.15"/>
    <row r="9945" customFormat="1" hidden="1" x14ac:dyDescent="0.15"/>
    <row r="9946" customFormat="1" hidden="1" x14ac:dyDescent="0.15"/>
    <row r="9947" customFormat="1" hidden="1" x14ac:dyDescent="0.15"/>
    <row r="9948" customFormat="1" hidden="1" x14ac:dyDescent="0.15"/>
    <row r="9949" customFormat="1" hidden="1" x14ac:dyDescent="0.15"/>
    <row r="9950" customFormat="1" hidden="1" x14ac:dyDescent="0.15"/>
    <row r="9951" customFormat="1" hidden="1" x14ac:dyDescent="0.15"/>
    <row r="9952" customFormat="1" hidden="1" x14ac:dyDescent="0.15"/>
    <row r="9953" customFormat="1" hidden="1" x14ac:dyDescent="0.15"/>
    <row r="9954" customFormat="1" hidden="1" x14ac:dyDescent="0.15"/>
    <row r="9955" customFormat="1" hidden="1" x14ac:dyDescent="0.15"/>
    <row r="9956" customFormat="1" hidden="1" x14ac:dyDescent="0.15"/>
    <row r="9957" customFormat="1" hidden="1" x14ac:dyDescent="0.15"/>
    <row r="9958" customFormat="1" hidden="1" x14ac:dyDescent="0.15"/>
    <row r="9959" customFormat="1" hidden="1" x14ac:dyDescent="0.15"/>
    <row r="9960" customFormat="1" hidden="1" x14ac:dyDescent="0.15"/>
    <row r="9961" customFormat="1" hidden="1" x14ac:dyDescent="0.15"/>
    <row r="9962" customFormat="1" hidden="1" x14ac:dyDescent="0.15"/>
    <row r="9963" customFormat="1" hidden="1" x14ac:dyDescent="0.15"/>
    <row r="9964" customFormat="1" hidden="1" x14ac:dyDescent="0.15"/>
    <row r="9965" customFormat="1" hidden="1" x14ac:dyDescent="0.15"/>
    <row r="9966" customFormat="1" hidden="1" x14ac:dyDescent="0.15"/>
    <row r="9967" customFormat="1" hidden="1" x14ac:dyDescent="0.15"/>
    <row r="9968" customFormat="1" hidden="1" x14ac:dyDescent="0.15"/>
    <row r="9969" customFormat="1" hidden="1" x14ac:dyDescent="0.15"/>
    <row r="9970" customFormat="1" hidden="1" x14ac:dyDescent="0.15"/>
    <row r="9971" customFormat="1" hidden="1" x14ac:dyDescent="0.15"/>
    <row r="9972" customFormat="1" hidden="1" x14ac:dyDescent="0.15"/>
    <row r="9973" customFormat="1" hidden="1" x14ac:dyDescent="0.15"/>
    <row r="9974" customFormat="1" hidden="1" x14ac:dyDescent="0.15"/>
    <row r="9975" customFormat="1" hidden="1" x14ac:dyDescent="0.15"/>
    <row r="9976" customFormat="1" hidden="1" x14ac:dyDescent="0.15"/>
    <row r="9977" customFormat="1" hidden="1" x14ac:dyDescent="0.15"/>
    <row r="9978" customFormat="1" hidden="1" x14ac:dyDescent="0.15"/>
    <row r="9979" customFormat="1" hidden="1" x14ac:dyDescent="0.15"/>
    <row r="9980" customFormat="1" hidden="1" x14ac:dyDescent="0.15"/>
    <row r="9981" customFormat="1" hidden="1" x14ac:dyDescent="0.15"/>
    <row r="9982" customFormat="1" hidden="1" x14ac:dyDescent="0.15"/>
    <row r="9983" customFormat="1" hidden="1" x14ac:dyDescent="0.15"/>
    <row r="9984" customFormat="1" hidden="1" x14ac:dyDescent="0.15"/>
    <row r="9985" customFormat="1" hidden="1" x14ac:dyDescent="0.15"/>
    <row r="9986" customFormat="1" hidden="1" x14ac:dyDescent="0.15"/>
    <row r="9987" customFormat="1" hidden="1" x14ac:dyDescent="0.15"/>
    <row r="9988" customFormat="1" hidden="1" x14ac:dyDescent="0.15"/>
    <row r="9989" customFormat="1" hidden="1" x14ac:dyDescent="0.15"/>
    <row r="9990" customFormat="1" hidden="1" x14ac:dyDescent="0.15"/>
    <row r="9991" customFormat="1" hidden="1" x14ac:dyDescent="0.15"/>
    <row r="9992" customFormat="1" hidden="1" x14ac:dyDescent="0.15"/>
    <row r="9993" customFormat="1" hidden="1" x14ac:dyDescent="0.15"/>
    <row r="9994" customFormat="1" hidden="1" x14ac:dyDescent="0.15"/>
    <row r="9995" customFormat="1" hidden="1" x14ac:dyDescent="0.15"/>
    <row r="9996" customFormat="1" hidden="1" x14ac:dyDescent="0.15"/>
    <row r="9997" customFormat="1" hidden="1" x14ac:dyDescent="0.15"/>
    <row r="9998" customFormat="1" hidden="1" x14ac:dyDescent="0.15"/>
    <row r="9999" customFormat="1" hidden="1" x14ac:dyDescent="0.15"/>
    <row r="10000" customFormat="1" hidden="1" x14ac:dyDescent="0.15"/>
    <row r="10001" customFormat="1" hidden="1" x14ac:dyDescent="0.15"/>
    <row r="10002" customFormat="1" hidden="1" x14ac:dyDescent="0.15"/>
    <row r="10003" customFormat="1" hidden="1" x14ac:dyDescent="0.15"/>
    <row r="10004" customFormat="1" hidden="1" x14ac:dyDescent="0.15"/>
    <row r="10005" customFormat="1" hidden="1" x14ac:dyDescent="0.15"/>
    <row r="10006" customFormat="1" hidden="1" x14ac:dyDescent="0.15"/>
    <row r="10007" customFormat="1" hidden="1" x14ac:dyDescent="0.15"/>
    <row r="10008" customFormat="1" hidden="1" x14ac:dyDescent="0.15"/>
    <row r="10009" customFormat="1" hidden="1" x14ac:dyDescent="0.15"/>
    <row r="10010" customFormat="1" hidden="1" x14ac:dyDescent="0.15"/>
    <row r="10011" customFormat="1" hidden="1" x14ac:dyDescent="0.15"/>
    <row r="10012" customFormat="1" hidden="1" x14ac:dyDescent="0.15"/>
    <row r="10013" customFormat="1" hidden="1" x14ac:dyDescent="0.15"/>
    <row r="10014" customFormat="1" hidden="1" x14ac:dyDescent="0.15"/>
    <row r="10015" customFormat="1" hidden="1" x14ac:dyDescent="0.15"/>
    <row r="10016" customFormat="1" hidden="1" x14ac:dyDescent="0.15"/>
    <row r="10017" customFormat="1" hidden="1" x14ac:dyDescent="0.15"/>
    <row r="10018" customFormat="1" hidden="1" x14ac:dyDescent="0.15"/>
    <row r="10019" customFormat="1" hidden="1" x14ac:dyDescent="0.15"/>
    <row r="10020" customFormat="1" hidden="1" x14ac:dyDescent="0.15"/>
    <row r="10021" customFormat="1" hidden="1" x14ac:dyDescent="0.15"/>
    <row r="10022" customFormat="1" hidden="1" x14ac:dyDescent="0.15"/>
    <row r="10023" customFormat="1" hidden="1" x14ac:dyDescent="0.15"/>
    <row r="10024" customFormat="1" hidden="1" x14ac:dyDescent="0.15"/>
    <row r="10025" customFormat="1" hidden="1" x14ac:dyDescent="0.15"/>
    <row r="10026" customFormat="1" hidden="1" x14ac:dyDescent="0.15"/>
    <row r="10027" customFormat="1" hidden="1" x14ac:dyDescent="0.15"/>
    <row r="10028" customFormat="1" hidden="1" x14ac:dyDescent="0.15"/>
    <row r="10029" customFormat="1" hidden="1" x14ac:dyDescent="0.15"/>
    <row r="10030" customFormat="1" hidden="1" x14ac:dyDescent="0.15"/>
    <row r="10031" customFormat="1" hidden="1" x14ac:dyDescent="0.15"/>
    <row r="10032" customFormat="1" hidden="1" x14ac:dyDescent="0.15"/>
    <row r="10033" customFormat="1" hidden="1" x14ac:dyDescent="0.15"/>
    <row r="10034" customFormat="1" hidden="1" x14ac:dyDescent="0.15"/>
    <row r="10035" customFormat="1" hidden="1" x14ac:dyDescent="0.15"/>
    <row r="10036" customFormat="1" hidden="1" x14ac:dyDescent="0.15"/>
    <row r="10037" customFormat="1" hidden="1" x14ac:dyDescent="0.15"/>
    <row r="10038" customFormat="1" hidden="1" x14ac:dyDescent="0.15"/>
    <row r="10039" customFormat="1" hidden="1" x14ac:dyDescent="0.15"/>
    <row r="10040" customFormat="1" hidden="1" x14ac:dyDescent="0.15"/>
    <row r="10041" customFormat="1" hidden="1" x14ac:dyDescent="0.15"/>
    <row r="10042" customFormat="1" hidden="1" x14ac:dyDescent="0.15"/>
    <row r="10043" customFormat="1" hidden="1" x14ac:dyDescent="0.15"/>
    <row r="10044" customFormat="1" hidden="1" x14ac:dyDescent="0.15"/>
    <row r="10045" customFormat="1" hidden="1" x14ac:dyDescent="0.15"/>
    <row r="10046" customFormat="1" hidden="1" x14ac:dyDescent="0.15"/>
    <row r="10047" customFormat="1" hidden="1" x14ac:dyDescent="0.15"/>
    <row r="10048" customFormat="1" hidden="1" x14ac:dyDescent="0.15"/>
    <row r="10049" customFormat="1" hidden="1" x14ac:dyDescent="0.15"/>
    <row r="10050" customFormat="1" hidden="1" x14ac:dyDescent="0.15"/>
    <row r="10051" customFormat="1" hidden="1" x14ac:dyDescent="0.15"/>
    <row r="10052" customFormat="1" hidden="1" x14ac:dyDescent="0.15"/>
    <row r="10053" customFormat="1" hidden="1" x14ac:dyDescent="0.15"/>
    <row r="10054" customFormat="1" hidden="1" x14ac:dyDescent="0.15"/>
    <row r="10055" customFormat="1" hidden="1" x14ac:dyDescent="0.15"/>
    <row r="10056" customFormat="1" hidden="1" x14ac:dyDescent="0.15"/>
    <row r="10057" customFormat="1" hidden="1" x14ac:dyDescent="0.15"/>
    <row r="10058" customFormat="1" hidden="1" x14ac:dyDescent="0.15"/>
    <row r="10059" customFormat="1" hidden="1" x14ac:dyDescent="0.15"/>
    <row r="10060" customFormat="1" hidden="1" x14ac:dyDescent="0.15"/>
    <row r="10061" customFormat="1" hidden="1" x14ac:dyDescent="0.15"/>
    <row r="10062" customFormat="1" hidden="1" x14ac:dyDescent="0.15"/>
    <row r="10063" customFormat="1" hidden="1" x14ac:dyDescent="0.15"/>
    <row r="10064" customFormat="1" hidden="1" x14ac:dyDescent="0.15"/>
    <row r="10065" customFormat="1" hidden="1" x14ac:dyDescent="0.15"/>
    <row r="10066" customFormat="1" hidden="1" x14ac:dyDescent="0.15"/>
    <row r="10067" customFormat="1" hidden="1" x14ac:dyDescent="0.15"/>
    <row r="10068" customFormat="1" hidden="1" x14ac:dyDescent="0.15"/>
    <row r="10069" customFormat="1" hidden="1" x14ac:dyDescent="0.15"/>
    <row r="10070" customFormat="1" hidden="1" x14ac:dyDescent="0.15"/>
    <row r="10071" customFormat="1" hidden="1" x14ac:dyDescent="0.15"/>
    <row r="10072" customFormat="1" hidden="1" x14ac:dyDescent="0.15"/>
    <row r="10073" customFormat="1" hidden="1" x14ac:dyDescent="0.15"/>
    <row r="10074" customFormat="1" hidden="1" x14ac:dyDescent="0.15"/>
    <row r="10075" customFormat="1" hidden="1" x14ac:dyDescent="0.15"/>
    <row r="10076" customFormat="1" hidden="1" x14ac:dyDescent="0.15"/>
    <row r="10077" customFormat="1" hidden="1" x14ac:dyDescent="0.15"/>
    <row r="10078" customFormat="1" hidden="1" x14ac:dyDescent="0.15"/>
    <row r="10079" customFormat="1" hidden="1" x14ac:dyDescent="0.15"/>
    <row r="10080" customFormat="1" hidden="1" x14ac:dyDescent="0.15"/>
    <row r="10081" customFormat="1" hidden="1" x14ac:dyDescent="0.15"/>
    <row r="10082" customFormat="1" hidden="1" x14ac:dyDescent="0.15"/>
    <row r="10083" customFormat="1" hidden="1" x14ac:dyDescent="0.15"/>
    <row r="10084" customFormat="1" hidden="1" x14ac:dyDescent="0.15"/>
    <row r="10085" customFormat="1" hidden="1" x14ac:dyDescent="0.15"/>
    <row r="10086" customFormat="1" hidden="1" x14ac:dyDescent="0.15"/>
    <row r="10087" customFormat="1" hidden="1" x14ac:dyDescent="0.15"/>
    <row r="10088" customFormat="1" hidden="1" x14ac:dyDescent="0.15"/>
    <row r="10089" customFormat="1" hidden="1" x14ac:dyDescent="0.15"/>
    <row r="10090" customFormat="1" hidden="1" x14ac:dyDescent="0.15"/>
    <row r="10091" customFormat="1" hidden="1" x14ac:dyDescent="0.15"/>
    <row r="10092" customFormat="1" hidden="1" x14ac:dyDescent="0.15"/>
    <row r="10093" customFormat="1" hidden="1" x14ac:dyDescent="0.15"/>
    <row r="10094" customFormat="1" hidden="1" x14ac:dyDescent="0.15"/>
    <row r="10095" customFormat="1" hidden="1" x14ac:dyDescent="0.15"/>
    <row r="10096" customFormat="1" hidden="1" x14ac:dyDescent="0.15"/>
    <row r="10097" customFormat="1" hidden="1" x14ac:dyDescent="0.15"/>
    <row r="10098" customFormat="1" hidden="1" x14ac:dyDescent="0.15"/>
    <row r="10099" customFormat="1" hidden="1" x14ac:dyDescent="0.15"/>
    <row r="10100" customFormat="1" hidden="1" x14ac:dyDescent="0.15"/>
    <row r="10101" customFormat="1" hidden="1" x14ac:dyDescent="0.15"/>
    <row r="10102" customFormat="1" hidden="1" x14ac:dyDescent="0.15"/>
    <row r="10103" customFormat="1" hidden="1" x14ac:dyDescent="0.15"/>
    <row r="10104" customFormat="1" hidden="1" x14ac:dyDescent="0.15"/>
    <row r="10105" customFormat="1" hidden="1" x14ac:dyDescent="0.15"/>
    <row r="10106" customFormat="1" hidden="1" x14ac:dyDescent="0.15"/>
    <row r="10107" customFormat="1" hidden="1" x14ac:dyDescent="0.15"/>
    <row r="10108" customFormat="1" hidden="1" x14ac:dyDescent="0.15"/>
    <row r="10109" customFormat="1" hidden="1" x14ac:dyDescent="0.15"/>
    <row r="10110" customFormat="1" hidden="1" x14ac:dyDescent="0.15"/>
    <row r="10111" customFormat="1" hidden="1" x14ac:dyDescent="0.15"/>
    <row r="10112" customFormat="1" hidden="1" x14ac:dyDescent="0.15"/>
    <row r="10113" customFormat="1" hidden="1" x14ac:dyDescent="0.15"/>
    <row r="10114" customFormat="1" hidden="1" x14ac:dyDescent="0.15"/>
    <row r="10115" customFormat="1" hidden="1" x14ac:dyDescent="0.15"/>
    <row r="10116" customFormat="1" hidden="1" x14ac:dyDescent="0.15"/>
    <row r="10117" customFormat="1" hidden="1" x14ac:dyDescent="0.15"/>
    <row r="10118" customFormat="1" hidden="1" x14ac:dyDescent="0.15"/>
    <row r="10119" customFormat="1" hidden="1" x14ac:dyDescent="0.15"/>
    <row r="10120" customFormat="1" hidden="1" x14ac:dyDescent="0.15"/>
    <row r="10121" customFormat="1" hidden="1" x14ac:dyDescent="0.15"/>
    <row r="10122" customFormat="1" hidden="1" x14ac:dyDescent="0.15"/>
    <row r="10123" customFormat="1" hidden="1" x14ac:dyDescent="0.15"/>
    <row r="10124" customFormat="1" hidden="1" x14ac:dyDescent="0.15"/>
    <row r="10125" customFormat="1" hidden="1" x14ac:dyDescent="0.15"/>
    <row r="10126" customFormat="1" hidden="1" x14ac:dyDescent="0.15"/>
    <row r="10127" customFormat="1" hidden="1" x14ac:dyDescent="0.15"/>
    <row r="10128" customFormat="1" hidden="1" x14ac:dyDescent="0.15"/>
    <row r="10129" customFormat="1" hidden="1" x14ac:dyDescent="0.15"/>
    <row r="10130" customFormat="1" hidden="1" x14ac:dyDescent="0.15"/>
    <row r="10131" customFormat="1" hidden="1" x14ac:dyDescent="0.15"/>
    <row r="10132" customFormat="1" hidden="1" x14ac:dyDescent="0.15"/>
    <row r="10133" customFormat="1" hidden="1" x14ac:dyDescent="0.15"/>
    <row r="10134" customFormat="1" hidden="1" x14ac:dyDescent="0.15"/>
    <row r="10135" customFormat="1" hidden="1" x14ac:dyDescent="0.15"/>
    <row r="10136" customFormat="1" hidden="1" x14ac:dyDescent="0.15"/>
    <row r="10137" customFormat="1" hidden="1" x14ac:dyDescent="0.15"/>
    <row r="10138" customFormat="1" hidden="1" x14ac:dyDescent="0.15"/>
    <row r="10139" customFormat="1" hidden="1" x14ac:dyDescent="0.15"/>
    <row r="10140" customFormat="1" hidden="1" x14ac:dyDescent="0.15"/>
    <row r="10141" customFormat="1" hidden="1" x14ac:dyDescent="0.15"/>
    <row r="10142" customFormat="1" hidden="1" x14ac:dyDescent="0.15"/>
    <row r="10143" customFormat="1" hidden="1" x14ac:dyDescent="0.15"/>
    <row r="10144" customFormat="1" hidden="1" x14ac:dyDescent="0.15"/>
    <row r="10145" customFormat="1" hidden="1" x14ac:dyDescent="0.15"/>
    <row r="10146" customFormat="1" hidden="1" x14ac:dyDescent="0.15"/>
    <row r="10147" customFormat="1" hidden="1" x14ac:dyDescent="0.15"/>
    <row r="10148" customFormat="1" hidden="1" x14ac:dyDescent="0.15"/>
    <row r="10149" customFormat="1" hidden="1" x14ac:dyDescent="0.15"/>
    <row r="10150" customFormat="1" hidden="1" x14ac:dyDescent="0.15"/>
    <row r="10151" customFormat="1" hidden="1" x14ac:dyDescent="0.15"/>
    <row r="10152" customFormat="1" hidden="1" x14ac:dyDescent="0.15"/>
    <row r="10153" customFormat="1" hidden="1" x14ac:dyDescent="0.15"/>
    <row r="10154" customFormat="1" hidden="1" x14ac:dyDescent="0.15"/>
    <row r="10155" customFormat="1" hidden="1" x14ac:dyDescent="0.15"/>
    <row r="10156" customFormat="1" hidden="1" x14ac:dyDescent="0.15"/>
    <row r="10157" customFormat="1" hidden="1" x14ac:dyDescent="0.15"/>
    <row r="10158" customFormat="1" hidden="1" x14ac:dyDescent="0.15"/>
    <row r="10159" customFormat="1" hidden="1" x14ac:dyDescent="0.15"/>
    <row r="10160" customFormat="1" hidden="1" x14ac:dyDescent="0.15"/>
    <row r="10161" customFormat="1" hidden="1" x14ac:dyDescent="0.15"/>
    <row r="10162" customFormat="1" hidden="1" x14ac:dyDescent="0.15"/>
    <row r="10163" customFormat="1" hidden="1" x14ac:dyDescent="0.15"/>
    <row r="10164" customFormat="1" hidden="1" x14ac:dyDescent="0.15"/>
    <row r="10165" customFormat="1" hidden="1" x14ac:dyDescent="0.15"/>
    <row r="10166" customFormat="1" hidden="1" x14ac:dyDescent="0.15"/>
    <row r="10167" customFormat="1" hidden="1" x14ac:dyDescent="0.15"/>
    <row r="10168" customFormat="1" hidden="1" x14ac:dyDescent="0.15"/>
    <row r="10169" customFormat="1" hidden="1" x14ac:dyDescent="0.15"/>
    <row r="10170" customFormat="1" hidden="1" x14ac:dyDescent="0.15"/>
    <row r="10171" customFormat="1" hidden="1" x14ac:dyDescent="0.15"/>
    <row r="10172" customFormat="1" hidden="1" x14ac:dyDescent="0.15"/>
    <row r="10173" customFormat="1" hidden="1" x14ac:dyDescent="0.15"/>
    <row r="10174" customFormat="1" hidden="1" x14ac:dyDescent="0.15"/>
    <row r="10175" customFormat="1" hidden="1" x14ac:dyDescent="0.15"/>
    <row r="10176" customFormat="1" hidden="1" x14ac:dyDescent="0.15"/>
    <row r="10177" customFormat="1" hidden="1" x14ac:dyDescent="0.15"/>
    <row r="10178" customFormat="1" hidden="1" x14ac:dyDescent="0.15"/>
    <row r="10179" customFormat="1" hidden="1" x14ac:dyDescent="0.15"/>
    <row r="10180" customFormat="1" hidden="1" x14ac:dyDescent="0.15"/>
    <row r="10181" customFormat="1" hidden="1" x14ac:dyDescent="0.15"/>
    <row r="10182" customFormat="1" hidden="1" x14ac:dyDescent="0.15"/>
    <row r="10183" customFormat="1" hidden="1" x14ac:dyDescent="0.15"/>
    <row r="10184" customFormat="1" hidden="1" x14ac:dyDescent="0.15"/>
    <row r="10185" customFormat="1" hidden="1" x14ac:dyDescent="0.15"/>
    <row r="10186" customFormat="1" hidden="1" x14ac:dyDescent="0.15"/>
    <row r="10187" customFormat="1" hidden="1" x14ac:dyDescent="0.15"/>
    <row r="10188" customFormat="1" hidden="1" x14ac:dyDescent="0.15"/>
    <row r="10189" customFormat="1" hidden="1" x14ac:dyDescent="0.15"/>
    <row r="10190" customFormat="1" hidden="1" x14ac:dyDescent="0.15"/>
    <row r="10191" customFormat="1" hidden="1" x14ac:dyDescent="0.15"/>
    <row r="10192" customFormat="1" hidden="1" x14ac:dyDescent="0.15"/>
    <row r="10193" customFormat="1" hidden="1" x14ac:dyDescent="0.15"/>
    <row r="10194" customFormat="1" hidden="1" x14ac:dyDescent="0.15"/>
    <row r="10195" customFormat="1" hidden="1" x14ac:dyDescent="0.15"/>
    <row r="10196" customFormat="1" hidden="1" x14ac:dyDescent="0.15"/>
    <row r="10197" customFormat="1" hidden="1" x14ac:dyDescent="0.15"/>
    <row r="10198" customFormat="1" hidden="1" x14ac:dyDescent="0.15"/>
    <row r="10199" customFormat="1" hidden="1" x14ac:dyDescent="0.15"/>
    <row r="10200" customFormat="1" hidden="1" x14ac:dyDescent="0.15"/>
    <row r="10201" customFormat="1" hidden="1" x14ac:dyDescent="0.15"/>
    <row r="10202" customFormat="1" hidden="1" x14ac:dyDescent="0.15"/>
    <row r="10203" customFormat="1" hidden="1" x14ac:dyDescent="0.15"/>
    <row r="10204" customFormat="1" hidden="1" x14ac:dyDescent="0.15"/>
    <row r="10205" customFormat="1" hidden="1" x14ac:dyDescent="0.15"/>
    <row r="10206" customFormat="1" hidden="1" x14ac:dyDescent="0.15"/>
    <row r="10207" customFormat="1" hidden="1" x14ac:dyDescent="0.15"/>
    <row r="10208" customFormat="1" hidden="1" x14ac:dyDescent="0.15"/>
    <row r="10209" customFormat="1" hidden="1" x14ac:dyDescent="0.15"/>
    <row r="10210" customFormat="1" hidden="1" x14ac:dyDescent="0.15"/>
    <row r="10211" customFormat="1" hidden="1" x14ac:dyDescent="0.15"/>
    <row r="10212" customFormat="1" hidden="1" x14ac:dyDescent="0.15"/>
    <row r="10213" customFormat="1" hidden="1" x14ac:dyDescent="0.15"/>
    <row r="10214" customFormat="1" hidden="1" x14ac:dyDescent="0.15"/>
    <row r="10215" customFormat="1" hidden="1" x14ac:dyDescent="0.15"/>
    <row r="10216" customFormat="1" hidden="1" x14ac:dyDescent="0.15"/>
    <row r="10217" customFormat="1" hidden="1" x14ac:dyDescent="0.15"/>
    <row r="10218" customFormat="1" hidden="1" x14ac:dyDescent="0.15"/>
    <row r="10219" customFormat="1" hidden="1" x14ac:dyDescent="0.15"/>
    <row r="10220" customFormat="1" hidden="1" x14ac:dyDescent="0.15"/>
    <row r="10221" customFormat="1" hidden="1" x14ac:dyDescent="0.15"/>
    <row r="10222" customFormat="1" hidden="1" x14ac:dyDescent="0.15"/>
    <row r="10223" customFormat="1" hidden="1" x14ac:dyDescent="0.15"/>
    <row r="10224" customFormat="1" hidden="1" x14ac:dyDescent="0.15"/>
    <row r="10225" customFormat="1" hidden="1" x14ac:dyDescent="0.15"/>
    <row r="10226" customFormat="1" hidden="1" x14ac:dyDescent="0.15"/>
    <row r="10227" customFormat="1" hidden="1" x14ac:dyDescent="0.15"/>
    <row r="10228" customFormat="1" hidden="1" x14ac:dyDescent="0.15"/>
    <row r="10229" customFormat="1" hidden="1" x14ac:dyDescent="0.15"/>
    <row r="10230" customFormat="1" hidden="1" x14ac:dyDescent="0.15"/>
    <row r="10231" customFormat="1" hidden="1" x14ac:dyDescent="0.15"/>
    <row r="10232" customFormat="1" hidden="1" x14ac:dyDescent="0.15"/>
    <row r="10233" customFormat="1" hidden="1" x14ac:dyDescent="0.15"/>
    <row r="10234" customFormat="1" hidden="1" x14ac:dyDescent="0.15"/>
    <row r="10235" customFormat="1" hidden="1" x14ac:dyDescent="0.15"/>
    <row r="10236" customFormat="1" hidden="1" x14ac:dyDescent="0.15"/>
    <row r="10237" customFormat="1" hidden="1" x14ac:dyDescent="0.15"/>
    <row r="10238" customFormat="1" hidden="1" x14ac:dyDescent="0.15"/>
    <row r="10239" customFormat="1" hidden="1" x14ac:dyDescent="0.15"/>
    <row r="10240" customFormat="1" hidden="1" x14ac:dyDescent="0.15"/>
    <row r="10241" customFormat="1" hidden="1" x14ac:dyDescent="0.15"/>
    <row r="10242" customFormat="1" hidden="1" x14ac:dyDescent="0.15"/>
    <row r="10243" customFormat="1" hidden="1" x14ac:dyDescent="0.15"/>
    <row r="10244" customFormat="1" hidden="1" x14ac:dyDescent="0.15"/>
    <row r="10245" customFormat="1" hidden="1" x14ac:dyDescent="0.15"/>
    <row r="10246" customFormat="1" hidden="1" x14ac:dyDescent="0.15"/>
    <row r="10247" customFormat="1" hidden="1" x14ac:dyDescent="0.15"/>
    <row r="10248" customFormat="1" hidden="1" x14ac:dyDescent="0.15"/>
    <row r="10249" customFormat="1" hidden="1" x14ac:dyDescent="0.15"/>
    <row r="10250" customFormat="1" hidden="1" x14ac:dyDescent="0.15"/>
    <row r="10251" customFormat="1" hidden="1" x14ac:dyDescent="0.15"/>
    <row r="10252" customFormat="1" hidden="1" x14ac:dyDescent="0.15"/>
    <row r="10253" customFormat="1" hidden="1" x14ac:dyDescent="0.15"/>
    <row r="10254" customFormat="1" hidden="1" x14ac:dyDescent="0.15"/>
    <row r="10255" customFormat="1" hidden="1" x14ac:dyDescent="0.15"/>
    <row r="10256" customFormat="1" hidden="1" x14ac:dyDescent="0.15"/>
    <row r="10257" customFormat="1" hidden="1" x14ac:dyDescent="0.15"/>
    <row r="10258" customFormat="1" hidden="1" x14ac:dyDescent="0.15"/>
    <row r="10259" customFormat="1" hidden="1" x14ac:dyDescent="0.15"/>
    <row r="10260" customFormat="1" hidden="1" x14ac:dyDescent="0.15"/>
    <row r="10261" customFormat="1" hidden="1" x14ac:dyDescent="0.15"/>
    <row r="10262" customFormat="1" hidden="1" x14ac:dyDescent="0.15"/>
    <row r="10263" customFormat="1" hidden="1" x14ac:dyDescent="0.15"/>
    <row r="10264" customFormat="1" hidden="1" x14ac:dyDescent="0.15"/>
    <row r="10265" customFormat="1" hidden="1" x14ac:dyDescent="0.15"/>
    <row r="10266" customFormat="1" hidden="1" x14ac:dyDescent="0.15"/>
    <row r="10267" customFormat="1" hidden="1" x14ac:dyDescent="0.15"/>
    <row r="10268" customFormat="1" hidden="1" x14ac:dyDescent="0.15"/>
    <row r="10269" customFormat="1" hidden="1" x14ac:dyDescent="0.15"/>
    <row r="10270" customFormat="1" hidden="1" x14ac:dyDescent="0.15"/>
    <row r="10271" customFormat="1" hidden="1" x14ac:dyDescent="0.15"/>
    <row r="10272" customFormat="1" hidden="1" x14ac:dyDescent="0.15"/>
    <row r="10273" customFormat="1" hidden="1" x14ac:dyDescent="0.15"/>
    <row r="10274" customFormat="1" hidden="1" x14ac:dyDescent="0.15"/>
    <row r="10275" customFormat="1" hidden="1" x14ac:dyDescent="0.15"/>
    <row r="10276" customFormat="1" hidden="1" x14ac:dyDescent="0.15"/>
    <row r="10277" customFormat="1" hidden="1" x14ac:dyDescent="0.15"/>
    <row r="10278" customFormat="1" hidden="1" x14ac:dyDescent="0.15"/>
    <row r="10279" customFormat="1" hidden="1" x14ac:dyDescent="0.15"/>
    <row r="10280" customFormat="1" hidden="1" x14ac:dyDescent="0.15"/>
    <row r="10281" customFormat="1" hidden="1" x14ac:dyDescent="0.15"/>
    <row r="10282" customFormat="1" hidden="1" x14ac:dyDescent="0.15"/>
    <row r="10283" customFormat="1" hidden="1" x14ac:dyDescent="0.15"/>
    <row r="10284" customFormat="1" hidden="1" x14ac:dyDescent="0.15"/>
    <row r="10285" customFormat="1" hidden="1" x14ac:dyDescent="0.15"/>
    <row r="10286" customFormat="1" hidden="1" x14ac:dyDescent="0.15"/>
    <row r="10287" customFormat="1" hidden="1" x14ac:dyDescent="0.15"/>
    <row r="10288" customFormat="1" hidden="1" x14ac:dyDescent="0.15"/>
    <row r="10289" customFormat="1" hidden="1" x14ac:dyDescent="0.15"/>
    <row r="10290" customFormat="1" hidden="1" x14ac:dyDescent="0.15"/>
    <row r="10291" customFormat="1" hidden="1" x14ac:dyDescent="0.15"/>
    <row r="10292" customFormat="1" hidden="1" x14ac:dyDescent="0.15"/>
    <row r="10293" customFormat="1" hidden="1" x14ac:dyDescent="0.15"/>
    <row r="10294" customFormat="1" hidden="1" x14ac:dyDescent="0.15"/>
    <row r="10295" customFormat="1" hidden="1" x14ac:dyDescent="0.15"/>
    <row r="10296" customFormat="1" hidden="1" x14ac:dyDescent="0.15"/>
    <row r="10297" customFormat="1" hidden="1" x14ac:dyDescent="0.15"/>
    <row r="10298" customFormat="1" hidden="1" x14ac:dyDescent="0.15"/>
    <row r="10299" customFormat="1" hidden="1" x14ac:dyDescent="0.15"/>
    <row r="10300" customFormat="1" hidden="1" x14ac:dyDescent="0.15"/>
    <row r="10301" customFormat="1" hidden="1" x14ac:dyDescent="0.15"/>
    <row r="10302" customFormat="1" hidden="1" x14ac:dyDescent="0.15"/>
    <row r="10303" customFormat="1" hidden="1" x14ac:dyDescent="0.15"/>
    <row r="10304" customFormat="1" hidden="1" x14ac:dyDescent="0.15"/>
    <row r="10305" customFormat="1" hidden="1" x14ac:dyDescent="0.15"/>
    <row r="10306" customFormat="1" hidden="1" x14ac:dyDescent="0.15"/>
    <row r="10307" customFormat="1" hidden="1" x14ac:dyDescent="0.15"/>
    <row r="10308" customFormat="1" hidden="1" x14ac:dyDescent="0.15"/>
    <row r="10309" customFormat="1" hidden="1" x14ac:dyDescent="0.15"/>
    <row r="10310" customFormat="1" hidden="1" x14ac:dyDescent="0.15"/>
    <row r="10311" customFormat="1" hidden="1" x14ac:dyDescent="0.15"/>
    <row r="10312" customFormat="1" hidden="1" x14ac:dyDescent="0.15"/>
    <row r="10313" customFormat="1" hidden="1" x14ac:dyDescent="0.15"/>
    <row r="10314" customFormat="1" hidden="1" x14ac:dyDescent="0.15"/>
    <row r="10315" customFormat="1" hidden="1" x14ac:dyDescent="0.15"/>
    <row r="10316" customFormat="1" hidden="1" x14ac:dyDescent="0.15"/>
    <row r="10317" customFormat="1" hidden="1" x14ac:dyDescent="0.15"/>
    <row r="10318" customFormat="1" hidden="1" x14ac:dyDescent="0.15"/>
    <row r="10319" customFormat="1" hidden="1" x14ac:dyDescent="0.15"/>
    <row r="10320" customFormat="1" hidden="1" x14ac:dyDescent="0.15"/>
    <row r="10321" customFormat="1" hidden="1" x14ac:dyDescent="0.15"/>
    <row r="10322" customFormat="1" hidden="1" x14ac:dyDescent="0.15"/>
    <row r="10323" customFormat="1" hidden="1" x14ac:dyDescent="0.15"/>
    <row r="10324" customFormat="1" hidden="1" x14ac:dyDescent="0.15"/>
    <row r="10325" customFormat="1" hidden="1" x14ac:dyDescent="0.15"/>
    <row r="10326" customFormat="1" hidden="1" x14ac:dyDescent="0.15"/>
    <row r="10327" customFormat="1" hidden="1" x14ac:dyDescent="0.15"/>
    <row r="10328" customFormat="1" hidden="1" x14ac:dyDescent="0.15"/>
    <row r="10329" customFormat="1" hidden="1" x14ac:dyDescent="0.15"/>
    <row r="10330" customFormat="1" hidden="1" x14ac:dyDescent="0.15"/>
    <row r="10331" customFormat="1" hidden="1" x14ac:dyDescent="0.15"/>
    <row r="10332" customFormat="1" hidden="1" x14ac:dyDescent="0.15"/>
    <row r="10333" customFormat="1" hidden="1" x14ac:dyDescent="0.15"/>
    <row r="10334" customFormat="1" hidden="1" x14ac:dyDescent="0.15"/>
    <row r="10335" customFormat="1" hidden="1" x14ac:dyDescent="0.15"/>
    <row r="10336" customFormat="1" hidden="1" x14ac:dyDescent="0.15"/>
    <row r="10337" customFormat="1" hidden="1" x14ac:dyDescent="0.15"/>
    <row r="10338" customFormat="1" hidden="1" x14ac:dyDescent="0.15"/>
    <row r="10339" customFormat="1" hidden="1" x14ac:dyDescent="0.15"/>
    <row r="10340" customFormat="1" hidden="1" x14ac:dyDescent="0.15"/>
    <row r="10341" customFormat="1" hidden="1" x14ac:dyDescent="0.15"/>
    <row r="10342" customFormat="1" hidden="1" x14ac:dyDescent="0.15"/>
    <row r="10343" customFormat="1" hidden="1" x14ac:dyDescent="0.15"/>
    <row r="10344" customFormat="1" hidden="1" x14ac:dyDescent="0.15"/>
    <row r="10345" customFormat="1" hidden="1" x14ac:dyDescent="0.15"/>
    <row r="10346" customFormat="1" hidden="1" x14ac:dyDescent="0.15"/>
    <row r="10347" customFormat="1" hidden="1" x14ac:dyDescent="0.15"/>
    <row r="10348" customFormat="1" hidden="1" x14ac:dyDescent="0.15"/>
    <row r="10349" customFormat="1" hidden="1" x14ac:dyDescent="0.15"/>
    <row r="10350" customFormat="1" hidden="1" x14ac:dyDescent="0.15"/>
    <row r="10351" customFormat="1" hidden="1" x14ac:dyDescent="0.15"/>
    <row r="10352" customFormat="1" hidden="1" x14ac:dyDescent="0.15"/>
    <row r="10353" customFormat="1" hidden="1" x14ac:dyDescent="0.15"/>
    <row r="10354" customFormat="1" hidden="1" x14ac:dyDescent="0.15"/>
    <row r="10355" customFormat="1" hidden="1" x14ac:dyDescent="0.15"/>
    <row r="10356" customFormat="1" hidden="1" x14ac:dyDescent="0.15"/>
    <row r="10357" customFormat="1" hidden="1" x14ac:dyDescent="0.15"/>
    <row r="10358" customFormat="1" hidden="1" x14ac:dyDescent="0.15"/>
    <row r="10359" customFormat="1" hidden="1" x14ac:dyDescent="0.15"/>
    <row r="10360" customFormat="1" hidden="1" x14ac:dyDescent="0.15"/>
    <row r="10361" customFormat="1" hidden="1" x14ac:dyDescent="0.15"/>
    <row r="10362" customFormat="1" hidden="1" x14ac:dyDescent="0.15"/>
    <row r="10363" customFormat="1" hidden="1" x14ac:dyDescent="0.15"/>
    <row r="10364" customFormat="1" hidden="1" x14ac:dyDescent="0.15"/>
    <row r="10365" customFormat="1" hidden="1" x14ac:dyDescent="0.15"/>
    <row r="10366" customFormat="1" hidden="1" x14ac:dyDescent="0.15"/>
    <row r="10367" customFormat="1" hidden="1" x14ac:dyDescent="0.15"/>
    <row r="10368" customFormat="1" hidden="1" x14ac:dyDescent="0.15"/>
    <row r="10369" customFormat="1" hidden="1" x14ac:dyDescent="0.15"/>
    <row r="10370" customFormat="1" hidden="1" x14ac:dyDescent="0.15"/>
    <row r="10371" customFormat="1" hidden="1" x14ac:dyDescent="0.15"/>
    <row r="10372" customFormat="1" hidden="1" x14ac:dyDescent="0.15"/>
    <row r="10373" customFormat="1" hidden="1" x14ac:dyDescent="0.15"/>
    <row r="10374" customFormat="1" hidden="1" x14ac:dyDescent="0.15"/>
    <row r="10375" customFormat="1" hidden="1" x14ac:dyDescent="0.15"/>
    <row r="10376" customFormat="1" hidden="1" x14ac:dyDescent="0.15"/>
    <row r="10377" customFormat="1" hidden="1" x14ac:dyDescent="0.15"/>
    <row r="10378" customFormat="1" hidden="1" x14ac:dyDescent="0.15"/>
    <row r="10379" customFormat="1" hidden="1" x14ac:dyDescent="0.15"/>
    <row r="10380" customFormat="1" hidden="1" x14ac:dyDescent="0.15"/>
    <row r="10381" customFormat="1" hidden="1" x14ac:dyDescent="0.15"/>
    <row r="10382" customFormat="1" hidden="1" x14ac:dyDescent="0.15"/>
    <row r="10383" customFormat="1" hidden="1" x14ac:dyDescent="0.15"/>
    <row r="10384" customFormat="1" hidden="1" x14ac:dyDescent="0.15"/>
    <row r="10385" customFormat="1" hidden="1" x14ac:dyDescent="0.15"/>
    <row r="10386" customFormat="1" hidden="1" x14ac:dyDescent="0.15"/>
    <row r="10387" customFormat="1" hidden="1" x14ac:dyDescent="0.15"/>
    <row r="10388" customFormat="1" hidden="1" x14ac:dyDescent="0.15"/>
    <row r="10389" customFormat="1" hidden="1" x14ac:dyDescent="0.15"/>
    <row r="10390" customFormat="1" hidden="1" x14ac:dyDescent="0.15"/>
    <row r="10391" customFormat="1" hidden="1" x14ac:dyDescent="0.15"/>
    <row r="10392" customFormat="1" hidden="1" x14ac:dyDescent="0.15"/>
    <row r="10393" customFormat="1" hidden="1" x14ac:dyDescent="0.15"/>
    <row r="10394" customFormat="1" hidden="1" x14ac:dyDescent="0.15"/>
    <row r="10395" customFormat="1" hidden="1" x14ac:dyDescent="0.15"/>
    <row r="10396" customFormat="1" hidden="1" x14ac:dyDescent="0.15"/>
    <row r="10397" customFormat="1" hidden="1" x14ac:dyDescent="0.15"/>
    <row r="10398" customFormat="1" hidden="1" x14ac:dyDescent="0.15"/>
    <row r="10399" customFormat="1" hidden="1" x14ac:dyDescent="0.15"/>
    <row r="10400" customFormat="1" hidden="1" x14ac:dyDescent="0.15"/>
    <row r="10401" customFormat="1" hidden="1" x14ac:dyDescent="0.15"/>
    <row r="10402" customFormat="1" hidden="1" x14ac:dyDescent="0.15"/>
    <row r="10403" customFormat="1" hidden="1" x14ac:dyDescent="0.15"/>
    <row r="10404" customFormat="1" hidden="1" x14ac:dyDescent="0.15"/>
    <row r="10405" customFormat="1" hidden="1" x14ac:dyDescent="0.15"/>
    <row r="10406" customFormat="1" hidden="1" x14ac:dyDescent="0.15"/>
    <row r="10407" customFormat="1" hidden="1" x14ac:dyDescent="0.15"/>
    <row r="10408" customFormat="1" hidden="1" x14ac:dyDescent="0.15"/>
    <row r="10409" customFormat="1" hidden="1" x14ac:dyDescent="0.15"/>
    <row r="10410" customFormat="1" hidden="1" x14ac:dyDescent="0.15"/>
    <row r="10411" customFormat="1" hidden="1" x14ac:dyDescent="0.15"/>
    <row r="10412" customFormat="1" hidden="1" x14ac:dyDescent="0.15"/>
    <row r="10413" customFormat="1" hidden="1" x14ac:dyDescent="0.15"/>
    <row r="10414" customFormat="1" hidden="1" x14ac:dyDescent="0.15"/>
    <row r="10415" customFormat="1" hidden="1" x14ac:dyDescent="0.15"/>
    <row r="10416" customFormat="1" hidden="1" x14ac:dyDescent="0.15"/>
    <row r="10417" customFormat="1" hidden="1" x14ac:dyDescent="0.15"/>
    <row r="10418" customFormat="1" hidden="1" x14ac:dyDescent="0.15"/>
    <row r="10419" customFormat="1" hidden="1" x14ac:dyDescent="0.15"/>
    <row r="10420" customFormat="1" hidden="1" x14ac:dyDescent="0.15"/>
    <row r="10421" customFormat="1" hidden="1" x14ac:dyDescent="0.15"/>
    <row r="10422" customFormat="1" hidden="1" x14ac:dyDescent="0.15"/>
    <row r="10423" customFormat="1" hidden="1" x14ac:dyDescent="0.15"/>
    <row r="10424" customFormat="1" hidden="1" x14ac:dyDescent="0.15"/>
    <row r="10425" customFormat="1" hidden="1" x14ac:dyDescent="0.15"/>
    <row r="10426" customFormat="1" hidden="1" x14ac:dyDescent="0.15"/>
    <row r="10427" customFormat="1" hidden="1" x14ac:dyDescent="0.15"/>
    <row r="10428" customFormat="1" hidden="1" x14ac:dyDescent="0.15"/>
    <row r="10429" customFormat="1" hidden="1" x14ac:dyDescent="0.15"/>
    <row r="10430" customFormat="1" hidden="1" x14ac:dyDescent="0.15"/>
    <row r="10431" customFormat="1" hidden="1" x14ac:dyDescent="0.15"/>
    <row r="10432" customFormat="1" hidden="1" x14ac:dyDescent="0.15"/>
    <row r="10433" customFormat="1" hidden="1" x14ac:dyDescent="0.15"/>
    <row r="10434" customFormat="1" hidden="1" x14ac:dyDescent="0.15"/>
    <row r="10435" customFormat="1" hidden="1" x14ac:dyDescent="0.15"/>
    <row r="10436" customFormat="1" hidden="1" x14ac:dyDescent="0.15"/>
    <row r="10437" customFormat="1" hidden="1" x14ac:dyDescent="0.15"/>
    <row r="10438" customFormat="1" hidden="1" x14ac:dyDescent="0.15"/>
    <row r="10439" customFormat="1" hidden="1" x14ac:dyDescent="0.15"/>
    <row r="10440" customFormat="1" hidden="1" x14ac:dyDescent="0.15"/>
    <row r="10441" customFormat="1" hidden="1" x14ac:dyDescent="0.15"/>
    <row r="10442" customFormat="1" hidden="1" x14ac:dyDescent="0.15"/>
    <row r="10443" customFormat="1" hidden="1" x14ac:dyDescent="0.15"/>
    <row r="10444" customFormat="1" hidden="1" x14ac:dyDescent="0.15"/>
    <row r="10445" customFormat="1" hidden="1" x14ac:dyDescent="0.15"/>
    <row r="10446" customFormat="1" hidden="1" x14ac:dyDescent="0.15"/>
    <row r="10447" customFormat="1" hidden="1" x14ac:dyDescent="0.15"/>
    <row r="10448" customFormat="1" hidden="1" x14ac:dyDescent="0.15"/>
    <row r="10449" customFormat="1" hidden="1" x14ac:dyDescent="0.15"/>
    <row r="10450" customFormat="1" hidden="1" x14ac:dyDescent="0.15"/>
    <row r="10451" customFormat="1" hidden="1" x14ac:dyDescent="0.15"/>
    <row r="10452" customFormat="1" hidden="1" x14ac:dyDescent="0.15"/>
    <row r="10453" customFormat="1" hidden="1" x14ac:dyDescent="0.15"/>
    <row r="10454" customFormat="1" hidden="1" x14ac:dyDescent="0.15"/>
    <row r="10455" customFormat="1" hidden="1" x14ac:dyDescent="0.15"/>
    <row r="10456" customFormat="1" hidden="1" x14ac:dyDescent="0.15"/>
    <row r="10457" customFormat="1" hidden="1" x14ac:dyDescent="0.15"/>
    <row r="10458" customFormat="1" hidden="1" x14ac:dyDescent="0.15"/>
    <row r="10459" customFormat="1" hidden="1" x14ac:dyDescent="0.15"/>
    <row r="10460" customFormat="1" hidden="1" x14ac:dyDescent="0.15"/>
    <row r="10461" customFormat="1" hidden="1" x14ac:dyDescent="0.15"/>
    <row r="10462" customFormat="1" hidden="1" x14ac:dyDescent="0.15"/>
    <row r="10463" customFormat="1" hidden="1" x14ac:dyDescent="0.15"/>
    <row r="10464" customFormat="1" hidden="1" x14ac:dyDescent="0.15"/>
    <row r="10465" customFormat="1" hidden="1" x14ac:dyDescent="0.15"/>
    <row r="10466" customFormat="1" hidden="1" x14ac:dyDescent="0.15"/>
    <row r="10467" customFormat="1" hidden="1" x14ac:dyDescent="0.15"/>
    <row r="10468" customFormat="1" hidden="1" x14ac:dyDescent="0.15"/>
    <row r="10469" customFormat="1" hidden="1" x14ac:dyDescent="0.15"/>
    <row r="10470" customFormat="1" hidden="1" x14ac:dyDescent="0.15"/>
    <row r="10471" customFormat="1" hidden="1" x14ac:dyDescent="0.15"/>
    <row r="10472" customFormat="1" hidden="1" x14ac:dyDescent="0.15"/>
    <row r="10473" customFormat="1" hidden="1" x14ac:dyDescent="0.15"/>
    <row r="10474" customFormat="1" hidden="1" x14ac:dyDescent="0.15"/>
    <row r="10475" customFormat="1" hidden="1" x14ac:dyDescent="0.15"/>
    <row r="10476" customFormat="1" hidden="1" x14ac:dyDescent="0.15"/>
    <row r="10477" customFormat="1" hidden="1" x14ac:dyDescent="0.15"/>
    <row r="10478" customFormat="1" hidden="1" x14ac:dyDescent="0.15"/>
    <row r="10479" customFormat="1" hidden="1" x14ac:dyDescent="0.15"/>
    <row r="10480" customFormat="1" hidden="1" x14ac:dyDescent="0.15"/>
    <row r="10481" customFormat="1" hidden="1" x14ac:dyDescent="0.15"/>
    <row r="10482" customFormat="1" hidden="1" x14ac:dyDescent="0.15"/>
    <row r="10483" customFormat="1" hidden="1" x14ac:dyDescent="0.15"/>
    <row r="10484" customFormat="1" hidden="1" x14ac:dyDescent="0.15"/>
    <row r="10485" customFormat="1" hidden="1" x14ac:dyDescent="0.15"/>
    <row r="10486" customFormat="1" hidden="1" x14ac:dyDescent="0.15"/>
    <row r="10487" customFormat="1" hidden="1" x14ac:dyDescent="0.15"/>
    <row r="10488" customFormat="1" hidden="1" x14ac:dyDescent="0.15"/>
    <row r="10489" customFormat="1" hidden="1" x14ac:dyDescent="0.15"/>
    <row r="10490" customFormat="1" hidden="1" x14ac:dyDescent="0.15"/>
    <row r="10491" customFormat="1" hidden="1" x14ac:dyDescent="0.15"/>
    <row r="10492" customFormat="1" hidden="1" x14ac:dyDescent="0.15"/>
    <row r="10493" customFormat="1" hidden="1" x14ac:dyDescent="0.15"/>
    <row r="10494" customFormat="1" hidden="1" x14ac:dyDescent="0.15"/>
    <row r="10495" customFormat="1" hidden="1" x14ac:dyDescent="0.15"/>
    <row r="10496" customFormat="1" hidden="1" x14ac:dyDescent="0.15"/>
    <row r="10497" customFormat="1" hidden="1" x14ac:dyDescent="0.15"/>
    <row r="10498" customFormat="1" hidden="1" x14ac:dyDescent="0.15"/>
    <row r="10499" customFormat="1" hidden="1" x14ac:dyDescent="0.15"/>
    <row r="10500" customFormat="1" hidden="1" x14ac:dyDescent="0.15"/>
    <row r="10501" customFormat="1" hidden="1" x14ac:dyDescent="0.15"/>
    <row r="10502" customFormat="1" hidden="1" x14ac:dyDescent="0.15"/>
    <row r="10503" customFormat="1" hidden="1" x14ac:dyDescent="0.15"/>
    <row r="10504" customFormat="1" hidden="1" x14ac:dyDescent="0.15"/>
    <row r="10505" customFormat="1" hidden="1" x14ac:dyDescent="0.15"/>
    <row r="10506" customFormat="1" hidden="1" x14ac:dyDescent="0.15"/>
    <row r="10507" customFormat="1" hidden="1" x14ac:dyDescent="0.15"/>
    <row r="10508" customFormat="1" hidden="1" x14ac:dyDescent="0.15"/>
    <row r="10509" customFormat="1" hidden="1" x14ac:dyDescent="0.15"/>
    <row r="10510" customFormat="1" hidden="1" x14ac:dyDescent="0.15"/>
    <row r="10511" customFormat="1" hidden="1" x14ac:dyDescent="0.15"/>
    <row r="10512" customFormat="1" hidden="1" x14ac:dyDescent="0.15"/>
    <row r="10513" customFormat="1" hidden="1" x14ac:dyDescent="0.15"/>
    <row r="10514" customFormat="1" hidden="1" x14ac:dyDescent="0.15"/>
    <row r="10515" customFormat="1" hidden="1" x14ac:dyDescent="0.15"/>
    <row r="10516" customFormat="1" hidden="1" x14ac:dyDescent="0.15"/>
    <row r="10517" customFormat="1" hidden="1" x14ac:dyDescent="0.15"/>
    <row r="10518" customFormat="1" hidden="1" x14ac:dyDescent="0.15"/>
    <row r="10519" customFormat="1" hidden="1" x14ac:dyDescent="0.15"/>
    <row r="10520" customFormat="1" hidden="1" x14ac:dyDescent="0.15"/>
    <row r="10521" customFormat="1" hidden="1" x14ac:dyDescent="0.15"/>
    <row r="10522" customFormat="1" hidden="1" x14ac:dyDescent="0.15"/>
    <row r="10523" customFormat="1" hidden="1" x14ac:dyDescent="0.15"/>
    <row r="10524" customFormat="1" hidden="1" x14ac:dyDescent="0.15"/>
    <row r="10525" customFormat="1" hidden="1" x14ac:dyDescent="0.15"/>
    <row r="10526" customFormat="1" hidden="1" x14ac:dyDescent="0.15"/>
    <row r="10527" customFormat="1" hidden="1" x14ac:dyDescent="0.15"/>
    <row r="10528" customFormat="1" hidden="1" x14ac:dyDescent="0.15"/>
    <row r="10529" customFormat="1" hidden="1" x14ac:dyDescent="0.15"/>
    <row r="10530" customFormat="1" hidden="1" x14ac:dyDescent="0.15"/>
    <row r="10531" customFormat="1" hidden="1" x14ac:dyDescent="0.15"/>
    <row r="10532" customFormat="1" hidden="1" x14ac:dyDescent="0.15"/>
    <row r="10533" customFormat="1" hidden="1" x14ac:dyDescent="0.15"/>
    <row r="10534" customFormat="1" hidden="1" x14ac:dyDescent="0.15"/>
    <row r="10535" customFormat="1" hidden="1" x14ac:dyDescent="0.15"/>
    <row r="10536" customFormat="1" hidden="1" x14ac:dyDescent="0.15"/>
    <row r="10537" customFormat="1" hidden="1" x14ac:dyDescent="0.15"/>
    <row r="10538" customFormat="1" hidden="1" x14ac:dyDescent="0.15"/>
    <row r="10539" customFormat="1" hidden="1" x14ac:dyDescent="0.15"/>
    <row r="10540" customFormat="1" hidden="1" x14ac:dyDescent="0.15"/>
    <row r="10541" customFormat="1" hidden="1" x14ac:dyDescent="0.15"/>
    <row r="10542" customFormat="1" hidden="1" x14ac:dyDescent="0.15"/>
    <row r="10543" customFormat="1" hidden="1" x14ac:dyDescent="0.15"/>
    <row r="10544" customFormat="1" hidden="1" x14ac:dyDescent="0.15"/>
    <row r="10545" customFormat="1" hidden="1" x14ac:dyDescent="0.15"/>
    <row r="10546" customFormat="1" hidden="1" x14ac:dyDescent="0.15"/>
    <row r="10547" customFormat="1" hidden="1" x14ac:dyDescent="0.15"/>
    <row r="10548" customFormat="1" hidden="1" x14ac:dyDescent="0.15"/>
    <row r="10549" customFormat="1" hidden="1" x14ac:dyDescent="0.15"/>
    <row r="10550" customFormat="1" hidden="1" x14ac:dyDescent="0.15"/>
    <row r="10551" customFormat="1" hidden="1" x14ac:dyDescent="0.15"/>
    <row r="10552" customFormat="1" hidden="1" x14ac:dyDescent="0.15"/>
    <row r="10553" customFormat="1" hidden="1" x14ac:dyDescent="0.15"/>
    <row r="10554" customFormat="1" hidden="1" x14ac:dyDescent="0.15"/>
    <row r="10555" customFormat="1" hidden="1" x14ac:dyDescent="0.15"/>
    <row r="10556" customFormat="1" hidden="1" x14ac:dyDescent="0.15"/>
    <row r="10557" customFormat="1" hidden="1" x14ac:dyDescent="0.15"/>
    <row r="10558" customFormat="1" hidden="1" x14ac:dyDescent="0.15"/>
    <row r="10559" customFormat="1" hidden="1" x14ac:dyDescent="0.15"/>
    <row r="10560" customFormat="1" hidden="1" x14ac:dyDescent="0.15"/>
    <row r="10561" customFormat="1" hidden="1" x14ac:dyDescent="0.15"/>
    <row r="10562" customFormat="1" hidden="1" x14ac:dyDescent="0.15"/>
    <row r="10563" customFormat="1" hidden="1" x14ac:dyDescent="0.15"/>
    <row r="10564" customFormat="1" hidden="1" x14ac:dyDescent="0.15"/>
    <row r="10565" customFormat="1" hidden="1" x14ac:dyDescent="0.15"/>
    <row r="10566" customFormat="1" hidden="1" x14ac:dyDescent="0.15"/>
    <row r="10567" customFormat="1" hidden="1" x14ac:dyDescent="0.15"/>
    <row r="10568" customFormat="1" hidden="1" x14ac:dyDescent="0.15"/>
    <row r="10569" customFormat="1" hidden="1" x14ac:dyDescent="0.15"/>
    <row r="10570" customFormat="1" hidden="1" x14ac:dyDescent="0.15"/>
    <row r="10571" customFormat="1" hidden="1" x14ac:dyDescent="0.15"/>
    <row r="10572" customFormat="1" hidden="1" x14ac:dyDescent="0.15"/>
    <row r="10573" customFormat="1" hidden="1" x14ac:dyDescent="0.15"/>
    <row r="10574" customFormat="1" hidden="1" x14ac:dyDescent="0.15"/>
    <row r="10575" customFormat="1" hidden="1" x14ac:dyDescent="0.15"/>
    <row r="10576" customFormat="1" hidden="1" x14ac:dyDescent="0.15"/>
    <row r="10577" customFormat="1" hidden="1" x14ac:dyDescent="0.15"/>
    <row r="10578" customFormat="1" hidden="1" x14ac:dyDescent="0.15"/>
    <row r="10579" customFormat="1" hidden="1" x14ac:dyDescent="0.15"/>
    <row r="10580" customFormat="1" hidden="1" x14ac:dyDescent="0.15"/>
    <row r="10581" customFormat="1" hidden="1" x14ac:dyDescent="0.15"/>
    <row r="10582" customFormat="1" hidden="1" x14ac:dyDescent="0.15"/>
    <row r="10583" customFormat="1" hidden="1" x14ac:dyDescent="0.15"/>
    <row r="10584" customFormat="1" hidden="1" x14ac:dyDescent="0.15"/>
    <row r="10585" customFormat="1" hidden="1" x14ac:dyDescent="0.15"/>
    <row r="10586" customFormat="1" hidden="1" x14ac:dyDescent="0.15"/>
    <row r="10587" customFormat="1" hidden="1" x14ac:dyDescent="0.15"/>
    <row r="10588" customFormat="1" hidden="1" x14ac:dyDescent="0.15"/>
    <row r="10589" customFormat="1" hidden="1" x14ac:dyDescent="0.15"/>
    <row r="10590" customFormat="1" hidden="1" x14ac:dyDescent="0.15"/>
    <row r="10591" customFormat="1" hidden="1" x14ac:dyDescent="0.15"/>
    <row r="10592" customFormat="1" hidden="1" x14ac:dyDescent="0.15"/>
    <row r="10593" customFormat="1" hidden="1" x14ac:dyDescent="0.15"/>
    <row r="10594" customFormat="1" hidden="1" x14ac:dyDescent="0.15"/>
    <row r="10595" customFormat="1" hidden="1" x14ac:dyDescent="0.15"/>
    <row r="10596" customFormat="1" hidden="1" x14ac:dyDescent="0.15"/>
    <row r="10597" customFormat="1" hidden="1" x14ac:dyDescent="0.15"/>
    <row r="10598" customFormat="1" hidden="1" x14ac:dyDescent="0.15"/>
    <row r="10599" customFormat="1" hidden="1" x14ac:dyDescent="0.15"/>
    <row r="10600" customFormat="1" hidden="1" x14ac:dyDescent="0.15"/>
    <row r="10601" customFormat="1" hidden="1" x14ac:dyDescent="0.15"/>
    <row r="10602" customFormat="1" hidden="1" x14ac:dyDescent="0.15"/>
    <row r="10603" customFormat="1" hidden="1" x14ac:dyDescent="0.15"/>
    <row r="10604" customFormat="1" hidden="1" x14ac:dyDescent="0.15"/>
    <row r="10605" customFormat="1" hidden="1" x14ac:dyDescent="0.15"/>
    <row r="10606" customFormat="1" hidden="1" x14ac:dyDescent="0.15"/>
    <row r="10607" customFormat="1" hidden="1" x14ac:dyDescent="0.15"/>
    <row r="10608" customFormat="1" hidden="1" x14ac:dyDescent="0.15"/>
    <row r="10609" customFormat="1" hidden="1" x14ac:dyDescent="0.15"/>
    <row r="10610" customFormat="1" hidden="1" x14ac:dyDescent="0.15"/>
    <row r="10611" customFormat="1" hidden="1" x14ac:dyDescent="0.15"/>
    <row r="10612" customFormat="1" hidden="1" x14ac:dyDescent="0.15"/>
    <row r="10613" customFormat="1" hidden="1" x14ac:dyDescent="0.15"/>
    <row r="10614" customFormat="1" hidden="1" x14ac:dyDescent="0.15"/>
    <row r="10615" customFormat="1" hidden="1" x14ac:dyDescent="0.15"/>
    <row r="10616" customFormat="1" hidden="1" x14ac:dyDescent="0.15"/>
    <row r="10617" customFormat="1" hidden="1" x14ac:dyDescent="0.15"/>
    <row r="10618" customFormat="1" hidden="1" x14ac:dyDescent="0.15"/>
    <row r="10619" customFormat="1" hidden="1" x14ac:dyDescent="0.15"/>
    <row r="10620" customFormat="1" hidden="1" x14ac:dyDescent="0.15"/>
    <row r="10621" customFormat="1" hidden="1" x14ac:dyDescent="0.15"/>
    <row r="10622" customFormat="1" hidden="1" x14ac:dyDescent="0.15"/>
    <row r="10623" customFormat="1" hidden="1" x14ac:dyDescent="0.15"/>
    <row r="10624" customFormat="1" hidden="1" x14ac:dyDescent="0.15"/>
    <row r="10625" customFormat="1" hidden="1" x14ac:dyDescent="0.15"/>
    <row r="10626" customFormat="1" hidden="1" x14ac:dyDescent="0.15"/>
    <row r="10627" customFormat="1" hidden="1" x14ac:dyDescent="0.15"/>
    <row r="10628" customFormat="1" hidden="1" x14ac:dyDescent="0.15"/>
    <row r="10629" customFormat="1" hidden="1" x14ac:dyDescent="0.15"/>
    <row r="10630" customFormat="1" hidden="1" x14ac:dyDescent="0.15"/>
    <row r="10631" customFormat="1" hidden="1" x14ac:dyDescent="0.15"/>
    <row r="10632" customFormat="1" hidden="1" x14ac:dyDescent="0.15"/>
    <row r="10633" customFormat="1" hidden="1" x14ac:dyDescent="0.15"/>
    <row r="10634" customFormat="1" hidden="1" x14ac:dyDescent="0.15"/>
    <row r="10635" customFormat="1" hidden="1" x14ac:dyDescent="0.15"/>
    <row r="10636" customFormat="1" hidden="1" x14ac:dyDescent="0.15"/>
    <row r="10637" customFormat="1" hidden="1" x14ac:dyDescent="0.15"/>
    <row r="10638" customFormat="1" hidden="1" x14ac:dyDescent="0.15"/>
    <row r="10639" customFormat="1" hidden="1" x14ac:dyDescent="0.15"/>
    <row r="10640" customFormat="1" hidden="1" x14ac:dyDescent="0.15"/>
    <row r="10641" customFormat="1" hidden="1" x14ac:dyDescent="0.15"/>
    <row r="10642" customFormat="1" hidden="1" x14ac:dyDescent="0.15"/>
    <row r="10643" customFormat="1" hidden="1" x14ac:dyDescent="0.15"/>
    <row r="10644" customFormat="1" hidden="1" x14ac:dyDescent="0.15"/>
    <row r="10645" customFormat="1" hidden="1" x14ac:dyDescent="0.15"/>
    <row r="10646" customFormat="1" hidden="1" x14ac:dyDescent="0.15"/>
    <row r="10647" customFormat="1" hidden="1" x14ac:dyDescent="0.15"/>
    <row r="10648" customFormat="1" hidden="1" x14ac:dyDescent="0.15"/>
    <row r="10649" customFormat="1" hidden="1" x14ac:dyDescent="0.15"/>
    <row r="10650" customFormat="1" hidden="1" x14ac:dyDescent="0.15"/>
    <row r="10651" customFormat="1" hidden="1" x14ac:dyDescent="0.15"/>
    <row r="10652" customFormat="1" hidden="1" x14ac:dyDescent="0.15"/>
    <row r="10653" customFormat="1" hidden="1" x14ac:dyDescent="0.15"/>
    <row r="10654" customFormat="1" hidden="1" x14ac:dyDescent="0.15"/>
    <row r="10655" customFormat="1" hidden="1" x14ac:dyDescent="0.15"/>
    <row r="10656" customFormat="1" hidden="1" x14ac:dyDescent="0.15"/>
    <row r="10657" customFormat="1" hidden="1" x14ac:dyDescent="0.15"/>
    <row r="10658" customFormat="1" hidden="1" x14ac:dyDescent="0.15"/>
    <row r="10659" customFormat="1" hidden="1" x14ac:dyDescent="0.15"/>
    <row r="10660" customFormat="1" hidden="1" x14ac:dyDescent="0.15"/>
    <row r="10661" customFormat="1" hidden="1" x14ac:dyDescent="0.15"/>
    <row r="10662" customFormat="1" hidden="1" x14ac:dyDescent="0.15"/>
    <row r="10663" customFormat="1" hidden="1" x14ac:dyDescent="0.15"/>
    <row r="10664" customFormat="1" hidden="1" x14ac:dyDescent="0.15"/>
    <row r="10665" customFormat="1" hidden="1" x14ac:dyDescent="0.15"/>
    <row r="10666" customFormat="1" hidden="1" x14ac:dyDescent="0.15"/>
    <row r="10667" customFormat="1" hidden="1" x14ac:dyDescent="0.15"/>
    <row r="10668" customFormat="1" hidden="1" x14ac:dyDescent="0.15"/>
    <row r="10669" customFormat="1" hidden="1" x14ac:dyDescent="0.15"/>
    <row r="10670" customFormat="1" hidden="1" x14ac:dyDescent="0.15"/>
    <row r="10671" customFormat="1" hidden="1" x14ac:dyDescent="0.15"/>
    <row r="10672" customFormat="1" hidden="1" x14ac:dyDescent="0.15"/>
    <row r="10673" customFormat="1" hidden="1" x14ac:dyDescent="0.15"/>
    <row r="10674" customFormat="1" hidden="1" x14ac:dyDescent="0.15"/>
    <row r="10675" customFormat="1" hidden="1" x14ac:dyDescent="0.15"/>
    <row r="10676" customFormat="1" hidden="1" x14ac:dyDescent="0.15"/>
    <row r="10677" customFormat="1" hidden="1" x14ac:dyDescent="0.15"/>
    <row r="10678" customFormat="1" hidden="1" x14ac:dyDescent="0.15"/>
    <row r="10679" customFormat="1" hidden="1" x14ac:dyDescent="0.15"/>
    <row r="10680" customFormat="1" hidden="1" x14ac:dyDescent="0.15"/>
    <row r="10681" customFormat="1" hidden="1" x14ac:dyDescent="0.15"/>
    <row r="10682" customFormat="1" hidden="1" x14ac:dyDescent="0.15"/>
    <row r="10683" customFormat="1" hidden="1" x14ac:dyDescent="0.15"/>
    <row r="10684" customFormat="1" hidden="1" x14ac:dyDescent="0.15"/>
    <row r="10685" customFormat="1" hidden="1" x14ac:dyDescent="0.15"/>
    <row r="10686" customFormat="1" hidden="1" x14ac:dyDescent="0.15"/>
    <row r="10687" customFormat="1" hidden="1" x14ac:dyDescent="0.15"/>
    <row r="10688" customFormat="1" hidden="1" x14ac:dyDescent="0.15"/>
    <row r="10689" customFormat="1" hidden="1" x14ac:dyDescent="0.15"/>
    <row r="10690" customFormat="1" hidden="1" x14ac:dyDescent="0.15"/>
    <row r="10691" customFormat="1" hidden="1" x14ac:dyDescent="0.15"/>
    <row r="10692" customFormat="1" hidden="1" x14ac:dyDescent="0.15"/>
    <row r="10693" customFormat="1" hidden="1" x14ac:dyDescent="0.15"/>
    <row r="10694" customFormat="1" hidden="1" x14ac:dyDescent="0.15"/>
    <row r="10695" customFormat="1" hidden="1" x14ac:dyDescent="0.15"/>
    <row r="10696" customFormat="1" hidden="1" x14ac:dyDescent="0.15"/>
    <row r="10697" customFormat="1" hidden="1" x14ac:dyDescent="0.15"/>
    <row r="10698" customFormat="1" hidden="1" x14ac:dyDescent="0.15"/>
    <row r="10699" customFormat="1" hidden="1" x14ac:dyDescent="0.15"/>
    <row r="10700" customFormat="1" hidden="1" x14ac:dyDescent="0.15"/>
    <row r="10701" customFormat="1" hidden="1" x14ac:dyDescent="0.15"/>
    <row r="10702" customFormat="1" hidden="1" x14ac:dyDescent="0.15"/>
    <row r="10703" customFormat="1" hidden="1" x14ac:dyDescent="0.15"/>
    <row r="10704" customFormat="1" hidden="1" x14ac:dyDescent="0.15"/>
    <row r="10705" customFormat="1" hidden="1" x14ac:dyDescent="0.15"/>
    <row r="10706" customFormat="1" hidden="1" x14ac:dyDescent="0.15"/>
    <row r="10707" customFormat="1" hidden="1" x14ac:dyDescent="0.15"/>
    <row r="10708" customFormat="1" hidden="1" x14ac:dyDescent="0.15"/>
    <row r="10709" customFormat="1" hidden="1" x14ac:dyDescent="0.15"/>
    <row r="10710" customFormat="1" hidden="1" x14ac:dyDescent="0.15"/>
    <row r="10711" customFormat="1" hidden="1" x14ac:dyDescent="0.15"/>
    <row r="10712" customFormat="1" hidden="1" x14ac:dyDescent="0.15"/>
    <row r="10713" customFormat="1" hidden="1" x14ac:dyDescent="0.15"/>
    <row r="10714" customFormat="1" hidden="1" x14ac:dyDescent="0.15"/>
    <row r="10715" customFormat="1" hidden="1" x14ac:dyDescent="0.15"/>
    <row r="10716" customFormat="1" hidden="1" x14ac:dyDescent="0.15"/>
    <row r="10717" customFormat="1" hidden="1" x14ac:dyDescent="0.15"/>
    <row r="10718" customFormat="1" hidden="1" x14ac:dyDescent="0.15"/>
    <row r="10719" customFormat="1" hidden="1" x14ac:dyDescent="0.15"/>
    <row r="10720" customFormat="1" hidden="1" x14ac:dyDescent="0.15"/>
    <row r="10721" customFormat="1" hidden="1" x14ac:dyDescent="0.15"/>
    <row r="10722" customFormat="1" hidden="1" x14ac:dyDescent="0.15"/>
    <row r="10723" customFormat="1" hidden="1" x14ac:dyDescent="0.15"/>
    <row r="10724" customFormat="1" hidden="1" x14ac:dyDescent="0.15"/>
    <row r="10725" customFormat="1" hidden="1" x14ac:dyDescent="0.15"/>
    <row r="10726" customFormat="1" hidden="1" x14ac:dyDescent="0.15"/>
    <row r="10727" customFormat="1" hidden="1" x14ac:dyDescent="0.15"/>
    <row r="10728" customFormat="1" hidden="1" x14ac:dyDescent="0.15"/>
    <row r="10729" customFormat="1" hidden="1" x14ac:dyDescent="0.15"/>
    <row r="10730" customFormat="1" hidden="1" x14ac:dyDescent="0.15"/>
    <row r="10731" customFormat="1" hidden="1" x14ac:dyDescent="0.15"/>
    <row r="10732" customFormat="1" hidden="1" x14ac:dyDescent="0.15"/>
    <row r="10733" customFormat="1" hidden="1" x14ac:dyDescent="0.15"/>
    <row r="10734" customFormat="1" hidden="1" x14ac:dyDescent="0.15"/>
    <row r="10735" customFormat="1" hidden="1" x14ac:dyDescent="0.15"/>
    <row r="10736" customFormat="1" hidden="1" x14ac:dyDescent="0.15"/>
    <row r="10737" customFormat="1" hidden="1" x14ac:dyDescent="0.15"/>
    <row r="10738" customFormat="1" hidden="1" x14ac:dyDescent="0.15"/>
    <row r="10739" customFormat="1" hidden="1" x14ac:dyDescent="0.15"/>
    <row r="10740" customFormat="1" hidden="1" x14ac:dyDescent="0.15"/>
    <row r="10741" customFormat="1" hidden="1" x14ac:dyDescent="0.15"/>
    <row r="10742" customFormat="1" hidden="1" x14ac:dyDescent="0.15"/>
    <row r="10743" customFormat="1" hidden="1" x14ac:dyDescent="0.15"/>
    <row r="10744" customFormat="1" hidden="1" x14ac:dyDescent="0.15"/>
    <row r="10745" customFormat="1" hidden="1" x14ac:dyDescent="0.15"/>
    <row r="10746" customFormat="1" hidden="1" x14ac:dyDescent="0.15"/>
    <row r="10747" customFormat="1" hidden="1" x14ac:dyDescent="0.15"/>
    <row r="10748" customFormat="1" hidden="1" x14ac:dyDescent="0.15"/>
    <row r="10749" customFormat="1" hidden="1" x14ac:dyDescent="0.15"/>
    <row r="10750" customFormat="1" hidden="1" x14ac:dyDescent="0.15"/>
    <row r="10751" customFormat="1" hidden="1" x14ac:dyDescent="0.15"/>
    <row r="10752" customFormat="1" hidden="1" x14ac:dyDescent="0.15"/>
    <row r="10753" customFormat="1" hidden="1" x14ac:dyDescent="0.15"/>
    <row r="10754" customFormat="1" hidden="1" x14ac:dyDescent="0.15"/>
    <row r="10755" customFormat="1" hidden="1" x14ac:dyDescent="0.15"/>
    <row r="10756" customFormat="1" hidden="1" x14ac:dyDescent="0.15"/>
    <row r="10757" customFormat="1" hidden="1" x14ac:dyDescent="0.15"/>
    <row r="10758" customFormat="1" hidden="1" x14ac:dyDescent="0.15"/>
    <row r="10759" customFormat="1" hidden="1" x14ac:dyDescent="0.15"/>
    <row r="10760" customFormat="1" hidden="1" x14ac:dyDescent="0.15"/>
    <row r="10761" customFormat="1" hidden="1" x14ac:dyDescent="0.15"/>
    <row r="10762" customFormat="1" hidden="1" x14ac:dyDescent="0.15"/>
    <row r="10763" customFormat="1" hidden="1" x14ac:dyDescent="0.15"/>
    <row r="10764" customFormat="1" hidden="1" x14ac:dyDescent="0.15"/>
    <row r="10765" customFormat="1" hidden="1" x14ac:dyDescent="0.15"/>
    <row r="10766" customFormat="1" hidden="1" x14ac:dyDescent="0.15"/>
    <row r="10767" customFormat="1" hidden="1" x14ac:dyDescent="0.15"/>
    <row r="10768" customFormat="1" hidden="1" x14ac:dyDescent="0.15"/>
    <row r="10769" customFormat="1" hidden="1" x14ac:dyDescent="0.15"/>
    <row r="10770" customFormat="1" hidden="1" x14ac:dyDescent="0.15"/>
    <row r="10771" customFormat="1" hidden="1" x14ac:dyDescent="0.15"/>
    <row r="10772" customFormat="1" hidden="1" x14ac:dyDescent="0.15"/>
    <row r="10773" customFormat="1" hidden="1" x14ac:dyDescent="0.15"/>
    <row r="10774" customFormat="1" hidden="1" x14ac:dyDescent="0.15"/>
    <row r="10775" customFormat="1" hidden="1" x14ac:dyDescent="0.15"/>
    <row r="10776" customFormat="1" hidden="1" x14ac:dyDescent="0.15"/>
    <row r="10777" customFormat="1" hidden="1" x14ac:dyDescent="0.15"/>
    <row r="10778" customFormat="1" hidden="1" x14ac:dyDescent="0.15"/>
    <row r="10779" customFormat="1" hidden="1" x14ac:dyDescent="0.15"/>
    <row r="10780" customFormat="1" hidden="1" x14ac:dyDescent="0.15"/>
    <row r="10781" customFormat="1" hidden="1" x14ac:dyDescent="0.15"/>
    <row r="10782" customFormat="1" hidden="1" x14ac:dyDescent="0.15"/>
    <row r="10783" customFormat="1" hidden="1" x14ac:dyDescent="0.15"/>
    <row r="10784" customFormat="1" hidden="1" x14ac:dyDescent="0.15"/>
    <row r="10785" customFormat="1" hidden="1" x14ac:dyDescent="0.15"/>
    <row r="10786" customFormat="1" hidden="1" x14ac:dyDescent="0.15"/>
    <row r="10787" customFormat="1" hidden="1" x14ac:dyDescent="0.15"/>
    <row r="10788" customFormat="1" hidden="1" x14ac:dyDescent="0.15"/>
    <row r="10789" customFormat="1" hidden="1" x14ac:dyDescent="0.15"/>
    <row r="10790" customFormat="1" hidden="1" x14ac:dyDescent="0.15"/>
    <row r="10791" customFormat="1" hidden="1" x14ac:dyDescent="0.15"/>
    <row r="10792" customFormat="1" hidden="1" x14ac:dyDescent="0.15"/>
    <row r="10793" customFormat="1" hidden="1" x14ac:dyDescent="0.15"/>
    <row r="10794" customFormat="1" hidden="1" x14ac:dyDescent="0.15"/>
    <row r="10795" customFormat="1" hidden="1" x14ac:dyDescent="0.15"/>
    <row r="10796" customFormat="1" hidden="1" x14ac:dyDescent="0.15"/>
    <row r="10797" customFormat="1" hidden="1" x14ac:dyDescent="0.15"/>
    <row r="10798" customFormat="1" hidden="1" x14ac:dyDescent="0.15"/>
    <row r="10799" customFormat="1" hidden="1" x14ac:dyDescent="0.15"/>
    <row r="10800" customFormat="1" hidden="1" x14ac:dyDescent="0.15"/>
    <row r="10801" customFormat="1" hidden="1" x14ac:dyDescent="0.15"/>
    <row r="10802" customFormat="1" hidden="1" x14ac:dyDescent="0.15"/>
    <row r="10803" customFormat="1" hidden="1" x14ac:dyDescent="0.15"/>
    <row r="10804" customFormat="1" hidden="1" x14ac:dyDescent="0.15"/>
    <row r="10805" customFormat="1" hidden="1" x14ac:dyDescent="0.15"/>
    <row r="10806" customFormat="1" hidden="1" x14ac:dyDescent="0.15"/>
    <row r="10807" customFormat="1" hidden="1" x14ac:dyDescent="0.15"/>
    <row r="10808" customFormat="1" hidden="1" x14ac:dyDescent="0.15"/>
    <row r="10809" customFormat="1" hidden="1" x14ac:dyDescent="0.15"/>
    <row r="10810" customFormat="1" hidden="1" x14ac:dyDescent="0.15"/>
    <row r="10811" customFormat="1" hidden="1" x14ac:dyDescent="0.15"/>
    <row r="10812" customFormat="1" hidden="1" x14ac:dyDescent="0.15"/>
    <row r="10813" customFormat="1" hidden="1" x14ac:dyDescent="0.15"/>
    <row r="10814" customFormat="1" hidden="1" x14ac:dyDescent="0.15"/>
    <row r="10815" customFormat="1" hidden="1" x14ac:dyDescent="0.15"/>
    <row r="10816" customFormat="1" hidden="1" x14ac:dyDescent="0.15"/>
    <row r="10817" customFormat="1" hidden="1" x14ac:dyDescent="0.15"/>
    <row r="10818" customFormat="1" hidden="1" x14ac:dyDescent="0.15"/>
    <row r="10819" customFormat="1" hidden="1" x14ac:dyDescent="0.15"/>
    <row r="10820" customFormat="1" hidden="1" x14ac:dyDescent="0.15"/>
    <row r="10821" customFormat="1" hidden="1" x14ac:dyDescent="0.15"/>
    <row r="10822" customFormat="1" hidden="1" x14ac:dyDescent="0.15"/>
    <row r="10823" customFormat="1" hidden="1" x14ac:dyDescent="0.15"/>
    <row r="10824" customFormat="1" hidden="1" x14ac:dyDescent="0.15"/>
    <row r="10825" customFormat="1" hidden="1" x14ac:dyDescent="0.15"/>
    <row r="10826" customFormat="1" hidden="1" x14ac:dyDescent="0.15"/>
    <row r="10827" customFormat="1" hidden="1" x14ac:dyDescent="0.15"/>
    <row r="10828" customFormat="1" hidden="1" x14ac:dyDescent="0.15"/>
    <row r="10829" customFormat="1" hidden="1" x14ac:dyDescent="0.15"/>
    <row r="10830" customFormat="1" hidden="1" x14ac:dyDescent="0.15"/>
    <row r="10831" customFormat="1" hidden="1" x14ac:dyDescent="0.15"/>
    <row r="10832" customFormat="1" hidden="1" x14ac:dyDescent="0.15"/>
    <row r="10833" customFormat="1" hidden="1" x14ac:dyDescent="0.15"/>
    <row r="10834" customFormat="1" hidden="1" x14ac:dyDescent="0.15"/>
    <row r="10835" customFormat="1" hidden="1" x14ac:dyDescent="0.15"/>
    <row r="10836" customFormat="1" hidden="1" x14ac:dyDescent="0.15"/>
    <row r="10837" customFormat="1" hidden="1" x14ac:dyDescent="0.15"/>
    <row r="10838" customFormat="1" hidden="1" x14ac:dyDescent="0.15"/>
    <row r="10839" customFormat="1" hidden="1" x14ac:dyDescent="0.15"/>
    <row r="10840" customFormat="1" hidden="1" x14ac:dyDescent="0.15"/>
    <row r="10841" customFormat="1" hidden="1" x14ac:dyDescent="0.15"/>
    <row r="10842" customFormat="1" hidden="1" x14ac:dyDescent="0.15"/>
    <row r="10843" customFormat="1" hidden="1" x14ac:dyDescent="0.15"/>
    <row r="10844" customFormat="1" hidden="1" x14ac:dyDescent="0.15"/>
    <row r="10845" customFormat="1" hidden="1" x14ac:dyDescent="0.15"/>
    <row r="10846" customFormat="1" hidden="1" x14ac:dyDescent="0.15"/>
    <row r="10847" customFormat="1" hidden="1" x14ac:dyDescent="0.15"/>
    <row r="10848" customFormat="1" hidden="1" x14ac:dyDescent="0.15"/>
    <row r="10849" customFormat="1" hidden="1" x14ac:dyDescent="0.15"/>
    <row r="10850" customFormat="1" hidden="1" x14ac:dyDescent="0.15"/>
    <row r="10851" customFormat="1" hidden="1" x14ac:dyDescent="0.15"/>
    <row r="10852" customFormat="1" hidden="1" x14ac:dyDescent="0.15"/>
    <row r="10853" customFormat="1" hidden="1" x14ac:dyDescent="0.15"/>
    <row r="10854" customFormat="1" hidden="1" x14ac:dyDescent="0.15"/>
    <row r="10855" customFormat="1" hidden="1" x14ac:dyDescent="0.15"/>
    <row r="10856" customFormat="1" hidden="1" x14ac:dyDescent="0.15"/>
    <row r="10857" customFormat="1" hidden="1" x14ac:dyDescent="0.15"/>
    <row r="10858" customFormat="1" hidden="1" x14ac:dyDescent="0.15"/>
    <row r="10859" customFormat="1" hidden="1" x14ac:dyDescent="0.15"/>
    <row r="10860" customFormat="1" hidden="1" x14ac:dyDescent="0.15"/>
    <row r="10861" customFormat="1" hidden="1" x14ac:dyDescent="0.15"/>
    <row r="10862" customFormat="1" hidden="1" x14ac:dyDescent="0.15"/>
    <row r="10863" customFormat="1" hidden="1" x14ac:dyDescent="0.15"/>
    <row r="10864" customFormat="1" hidden="1" x14ac:dyDescent="0.15"/>
    <row r="10865" customFormat="1" hidden="1" x14ac:dyDescent="0.15"/>
    <row r="10866" customFormat="1" hidden="1" x14ac:dyDescent="0.15"/>
    <row r="10867" customFormat="1" hidden="1" x14ac:dyDescent="0.15"/>
    <row r="10868" customFormat="1" hidden="1" x14ac:dyDescent="0.15"/>
    <row r="10869" customFormat="1" hidden="1" x14ac:dyDescent="0.15"/>
    <row r="10870" customFormat="1" hidden="1" x14ac:dyDescent="0.15"/>
    <row r="10871" customFormat="1" hidden="1" x14ac:dyDescent="0.15"/>
    <row r="10872" customFormat="1" hidden="1" x14ac:dyDescent="0.15"/>
    <row r="10873" customFormat="1" hidden="1" x14ac:dyDescent="0.15"/>
    <row r="10874" customFormat="1" hidden="1" x14ac:dyDescent="0.15"/>
    <row r="10875" customFormat="1" hidden="1" x14ac:dyDescent="0.15"/>
    <row r="10876" customFormat="1" hidden="1" x14ac:dyDescent="0.15"/>
    <row r="10877" customFormat="1" hidden="1" x14ac:dyDescent="0.15"/>
    <row r="10878" customFormat="1" hidden="1" x14ac:dyDescent="0.15"/>
    <row r="10879" customFormat="1" hidden="1" x14ac:dyDescent="0.15"/>
    <row r="10880" customFormat="1" hidden="1" x14ac:dyDescent="0.15"/>
    <row r="10881" customFormat="1" hidden="1" x14ac:dyDescent="0.15"/>
    <row r="10882" customFormat="1" hidden="1" x14ac:dyDescent="0.15"/>
    <row r="10883" customFormat="1" hidden="1" x14ac:dyDescent="0.15"/>
    <row r="10884" customFormat="1" hidden="1" x14ac:dyDescent="0.15"/>
    <row r="10885" customFormat="1" hidden="1" x14ac:dyDescent="0.15"/>
    <row r="10886" customFormat="1" hidden="1" x14ac:dyDescent="0.15"/>
    <row r="10887" customFormat="1" hidden="1" x14ac:dyDescent="0.15"/>
    <row r="10888" customFormat="1" hidden="1" x14ac:dyDescent="0.15"/>
    <row r="10889" customFormat="1" hidden="1" x14ac:dyDescent="0.15"/>
    <row r="10890" customFormat="1" hidden="1" x14ac:dyDescent="0.15"/>
    <row r="10891" customFormat="1" hidden="1" x14ac:dyDescent="0.15"/>
    <row r="10892" customFormat="1" hidden="1" x14ac:dyDescent="0.15"/>
    <row r="10893" customFormat="1" hidden="1" x14ac:dyDescent="0.15"/>
    <row r="10894" customFormat="1" hidden="1" x14ac:dyDescent="0.15"/>
    <row r="10895" customFormat="1" hidden="1" x14ac:dyDescent="0.15"/>
    <row r="10896" customFormat="1" hidden="1" x14ac:dyDescent="0.15"/>
    <row r="10897" customFormat="1" hidden="1" x14ac:dyDescent="0.15"/>
    <row r="10898" customFormat="1" hidden="1" x14ac:dyDescent="0.15"/>
    <row r="10899" customFormat="1" hidden="1" x14ac:dyDescent="0.15"/>
    <row r="10900" customFormat="1" hidden="1" x14ac:dyDescent="0.15"/>
    <row r="10901" customFormat="1" hidden="1" x14ac:dyDescent="0.15"/>
    <row r="10902" customFormat="1" hidden="1" x14ac:dyDescent="0.15"/>
    <row r="10903" customFormat="1" hidden="1" x14ac:dyDescent="0.15"/>
    <row r="10904" customFormat="1" hidden="1" x14ac:dyDescent="0.15"/>
    <row r="10905" customFormat="1" hidden="1" x14ac:dyDescent="0.15"/>
    <row r="10906" customFormat="1" hidden="1" x14ac:dyDescent="0.15"/>
    <row r="10907" customFormat="1" hidden="1" x14ac:dyDescent="0.15"/>
    <row r="10908" customFormat="1" hidden="1" x14ac:dyDescent="0.15"/>
    <row r="10909" customFormat="1" hidden="1" x14ac:dyDescent="0.15"/>
    <row r="10910" customFormat="1" hidden="1" x14ac:dyDescent="0.15"/>
    <row r="10911" customFormat="1" hidden="1" x14ac:dyDescent="0.15"/>
    <row r="10912" customFormat="1" hidden="1" x14ac:dyDescent="0.15"/>
    <row r="10913" customFormat="1" hidden="1" x14ac:dyDescent="0.15"/>
    <row r="10914" customFormat="1" hidden="1" x14ac:dyDescent="0.15"/>
    <row r="10915" customFormat="1" hidden="1" x14ac:dyDescent="0.15"/>
    <row r="10916" customFormat="1" hidden="1" x14ac:dyDescent="0.15"/>
    <row r="10917" customFormat="1" hidden="1" x14ac:dyDescent="0.15"/>
    <row r="10918" customFormat="1" hidden="1" x14ac:dyDescent="0.15"/>
    <row r="10919" customFormat="1" hidden="1" x14ac:dyDescent="0.15"/>
    <row r="10920" customFormat="1" hidden="1" x14ac:dyDescent="0.15"/>
    <row r="10921" customFormat="1" hidden="1" x14ac:dyDescent="0.15"/>
    <row r="10922" customFormat="1" hidden="1" x14ac:dyDescent="0.15"/>
    <row r="10923" customFormat="1" hidden="1" x14ac:dyDescent="0.15"/>
    <row r="10924" customFormat="1" hidden="1" x14ac:dyDescent="0.15"/>
    <row r="10925" customFormat="1" hidden="1" x14ac:dyDescent="0.15"/>
    <row r="10926" customFormat="1" hidden="1" x14ac:dyDescent="0.15"/>
    <row r="10927" customFormat="1" hidden="1" x14ac:dyDescent="0.15"/>
    <row r="10928" customFormat="1" hidden="1" x14ac:dyDescent="0.15"/>
    <row r="10929" customFormat="1" hidden="1" x14ac:dyDescent="0.15"/>
    <row r="10930" customFormat="1" hidden="1" x14ac:dyDescent="0.15"/>
    <row r="10931" customFormat="1" hidden="1" x14ac:dyDescent="0.15"/>
    <row r="10932" customFormat="1" hidden="1" x14ac:dyDescent="0.15"/>
    <row r="10933" customFormat="1" hidden="1" x14ac:dyDescent="0.15"/>
    <row r="10934" customFormat="1" hidden="1" x14ac:dyDescent="0.15"/>
    <row r="10935" customFormat="1" hidden="1" x14ac:dyDescent="0.15"/>
    <row r="10936" customFormat="1" hidden="1" x14ac:dyDescent="0.15"/>
    <row r="10937" customFormat="1" hidden="1" x14ac:dyDescent="0.15"/>
    <row r="10938" customFormat="1" hidden="1" x14ac:dyDescent="0.15"/>
    <row r="10939" customFormat="1" hidden="1" x14ac:dyDescent="0.15"/>
    <row r="10940" customFormat="1" hidden="1" x14ac:dyDescent="0.15"/>
    <row r="10941" customFormat="1" hidden="1" x14ac:dyDescent="0.15"/>
    <row r="10942" customFormat="1" hidden="1" x14ac:dyDescent="0.15"/>
    <row r="10943" customFormat="1" hidden="1" x14ac:dyDescent="0.15"/>
    <row r="10944" customFormat="1" hidden="1" x14ac:dyDescent="0.15"/>
    <row r="10945" customFormat="1" hidden="1" x14ac:dyDescent="0.15"/>
    <row r="10946" customFormat="1" hidden="1" x14ac:dyDescent="0.15"/>
    <row r="10947" customFormat="1" hidden="1" x14ac:dyDescent="0.15"/>
    <row r="10948" customFormat="1" hidden="1" x14ac:dyDescent="0.15"/>
    <row r="10949" customFormat="1" hidden="1" x14ac:dyDescent="0.15"/>
    <row r="10950" customFormat="1" hidden="1" x14ac:dyDescent="0.15"/>
    <row r="10951" customFormat="1" hidden="1" x14ac:dyDescent="0.15"/>
    <row r="10952" customFormat="1" hidden="1" x14ac:dyDescent="0.15"/>
    <row r="10953" customFormat="1" hidden="1" x14ac:dyDescent="0.15"/>
    <row r="10954" customFormat="1" hidden="1" x14ac:dyDescent="0.15"/>
    <row r="10955" customFormat="1" hidden="1" x14ac:dyDescent="0.15"/>
    <row r="10956" customFormat="1" hidden="1" x14ac:dyDescent="0.15"/>
    <row r="10957" customFormat="1" hidden="1" x14ac:dyDescent="0.15"/>
    <row r="10958" customFormat="1" hidden="1" x14ac:dyDescent="0.15"/>
    <row r="10959" customFormat="1" hidden="1" x14ac:dyDescent="0.15"/>
    <row r="10960" customFormat="1" hidden="1" x14ac:dyDescent="0.15"/>
    <row r="10961" customFormat="1" hidden="1" x14ac:dyDescent="0.15"/>
    <row r="10962" customFormat="1" hidden="1" x14ac:dyDescent="0.15"/>
    <row r="10963" customFormat="1" hidden="1" x14ac:dyDescent="0.15"/>
    <row r="10964" customFormat="1" hidden="1" x14ac:dyDescent="0.15"/>
    <row r="10965" customFormat="1" hidden="1" x14ac:dyDescent="0.15"/>
    <row r="10966" customFormat="1" hidden="1" x14ac:dyDescent="0.15"/>
    <row r="10967" customFormat="1" hidden="1" x14ac:dyDescent="0.15"/>
    <row r="10968" customFormat="1" hidden="1" x14ac:dyDescent="0.15"/>
    <row r="10969" customFormat="1" hidden="1" x14ac:dyDescent="0.15"/>
    <row r="10970" customFormat="1" hidden="1" x14ac:dyDescent="0.15"/>
    <row r="10971" customFormat="1" hidden="1" x14ac:dyDescent="0.15"/>
    <row r="10972" customFormat="1" hidden="1" x14ac:dyDescent="0.15"/>
    <row r="10973" customFormat="1" hidden="1" x14ac:dyDescent="0.15"/>
    <row r="10974" customFormat="1" hidden="1" x14ac:dyDescent="0.15"/>
    <row r="10975" customFormat="1" hidden="1" x14ac:dyDescent="0.15"/>
    <row r="10976" customFormat="1" hidden="1" x14ac:dyDescent="0.15"/>
    <row r="10977" customFormat="1" hidden="1" x14ac:dyDescent="0.15"/>
    <row r="10978" customFormat="1" hidden="1" x14ac:dyDescent="0.15"/>
    <row r="10979" customFormat="1" hidden="1" x14ac:dyDescent="0.15"/>
    <row r="10980" customFormat="1" hidden="1" x14ac:dyDescent="0.15"/>
    <row r="10981" customFormat="1" hidden="1" x14ac:dyDescent="0.15"/>
    <row r="10982" customFormat="1" hidden="1" x14ac:dyDescent="0.15"/>
    <row r="10983" customFormat="1" hidden="1" x14ac:dyDescent="0.15"/>
    <row r="10984" customFormat="1" hidden="1" x14ac:dyDescent="0.15"/>
    <row r="10985" customFormat="1" hidden="1" x14ac:dyDescent="0.15"/>
    <row r="10986" customFormat="1" hidden="1" x14ac:dyDescent="0.15"/>
    <row r="10987" customFormat="1" hidden="1" x14ac:dyDescent="0.15"/>
    <row r="10988" customFormat="1" hidden="1" x14ac:dyDescent="0.15"/>
    <row r="10989" customFormat="1" hidden="1" x14ac:dyDescent="0.15"/>
    <row r="10990" customFormat="1" hidden="1" x14ac:dyDescent="0.15"/>
    <row r="10991" customFormat="1" hidden="1" x14ac:dyDescent="0.15"/>
    <row r="10992" customFormat="1" hidden="1" x14ac:dyDescent="0.15"/>
    <row r="10993" customFormat="1" hidden="1" x14ac:dyDescent="0.15"/>
    <row r="10994" customFormat="1" hidden="1" x14ac:dyDescent="0.15"/>
    <row r="10995" customFormat="1" hidden="1" x14ac:dyDescent="0.15"/>
    <row r="10996" customFormat="1" hidden="1" x14ac:dyDescent="0.15"/>
    <row r="10997" customFormat="1" hidden="1" x14ac:dyDescent="0.15"/>
    <row r="10998" customFormat="1" hidden="1" x14ac:dyDescent="0.15"/>
    <row r="10999" customFormat="1" hidden="1" x14ac:dyDescent="0.15"/>
    <row r="11000" customFormat="1" hidden="1" x14ac:dyDescent="0.15"/>
    <row r="11001" customFormat="1" hidden="1" x14ac:dyDescent="0.15"/>
    <row r="11002" customFormat="1" hidden="1" x14ac:dyDescent="0.15"/>
    <row r="11003" customFormat="1" hidden="1" x14ac:dyDescent="0.15"/>
    <row r="11004" customFormat="1" hidden="1" x14ac:dyDescent="0.15"/>
    <row r="11005" customFormat="1" hidden="1" x14ac:dyDescent="0.15"/>
    <row r="11006" customFormat="1" hidden="1" x14ac:dyDescent="0.15"/>
    <row r="11007" customFormat="1" hidden="1" x14ac:dyDescent="0.15"/>
    <row r="11008" customFormat="1" hidden="1" x14ac:dyDescent="0.15"/>
    <row r="11009" customFormat="1" hidden="1" x14ac:dyDescent="0.15"/>
    <row r="11010" customFormat="1" hidden="1" x14ac:dyDescent="0.15"/>
    <row r="11011" customFormat="1" hidden="1" x14ac:dyDescent="0.15"/>
    <row r="11012" customFormat="1" hidden="1" x14ac:dyDescent="0.15"/>
    <row r="11013" customFormat="1" hidden="1" x14ac:dyDescent="0.15"/>
    <row r="11014" customFormat="1" hidden="1" x14ac:dyDescent="0.15"/>
    <row r="11015" customFormat="1" hidden="1" x14ac:dyDescent="0.15"/>
    <row r="11016" customFormat="1" hidden="1" x14ac:dyDescent="0.15"/>
    <row r="11017" customFormat="1" hidden="1" x14ac:dyDescent="0.15"/>
    <row r="11018" customFormat="1" hidden="1" x14ac:dyDescent="0.15"/>
    <row r="11019" customFormat="1" hidden="1" x14ac:dyDescent="0.15"/>
    <row r="11020" customFormat="1" hidden="1" x14ac:dyDescent="0.15"/>
    <row r="11021" customFormat="1" hidden="1" x14ac:dyDescent="0.15"/>
    <row r="11022" customFormat="1" hidden="1" x14ac:dyDescent="0.15"/>
    <row r="11023" customFormat="1" hidden="1" x14ac:dyDescent="0.15"/>
    <row r="11024" customFormat="1" hidden="1" x14ac:dyDescent="0.15"/>
    <row r="11025" customFormat="1" hidden="1" x14ac:dyDescent="0.15"/>
    <row r="11026" customFormat="1" hidden="1" x14ac:dyDescent="0.15"/>
    <row r="11027" customFormat="1" hidden="1" x14ac:dyDescent="0.15"/>
    <row r="11028" customFormat="1" hidden="1" x14ac:dyDescent="0.15"/>
    <row r="11029" customFormat="1" hidden="1" x14ac:dyDescent="0.15"/>
    <row r="11030" customFormat="1" hidden="1" x14ac:dyDescent="0.15"/>
    <row r="11031" customFormat="1" hidden="1" x14ac:dyDescent="0.15"/>
    <row r="11032" customFormat="1" hidden="1" x14ac:dyDescent="0.15"/>
    <row r="11033" customFormat="1" hidden="1" x14ac:dyDescent="0.15"/>
    <row r="11034" customFormat="1" hidden="1" x14ac:dyDescent="0.15"/>
    <row r="11035" customFormat="1" hidden="1" x14ac:dyDescent="0.15"/>
    <row r="11036" customFormat="1" hidden="1" x14ac:dyDescent="0.15"/>
    <row r="11037" customFormat="1" hidden="1" x14ac:dyDescent="0.15"/>
    <row r="11038" customFormat="1" hidden="1" x14ac:dyDescent="0.15"/>
    <row r="11039" customFormat="1" hidden="1" x14ac:dyDescent="0.15"/>
    <row r="11040" customFormat="1" hidden="1" x14ac:dyDescent="0.15"/>
    <row r="11041" customFormat="1" hidden="1" x14ac:dyDescent="0.15"/>
    <row r="11042" customFormat="1" hidden="1" x14ac:dyDescent="0.15"/>
    <row r="11043" customFormat="1" hidden="1" x14ac:dyDescent="0.15"/>
    <row r="11044" customFormat="1" hidden="1" x14ac:dyDescent="0.15"/>
    <row r="11045" customFormat="1" hidden="1" x14ac:dyDescent="0.15"/>
    <row r="11046" customFormat="1" hidden="1" x14ac:dyDescent="0.15"/>
    <row r="11047" customFormat="1" hidden="1" x14ac:dyDescent="0.15"/>
    <row r="11048" customFormat="1" hidden="1" x14ac:dyDescent="0.15"/>
    <row r="11049" customFormat="1" hidden="1" x14ac:dyDescent="0.15"/>
    <row r="11050" customFormat="1" hidden="1" x14ac:dyDescent="0.15"/>
    <row r="11051" customFormat="1" hidden="1" x14ac:dyDescent="0.15"/>
    <row r="11052" customFormat="1" hidden="1" x14ac:dyDescent="0.15"/>
    <row r="11053" customFormat="1" hidden="1" x14ac:dyDescent="0.15"/>
    <row r="11054" customFormat="1" hidden="1" x14ac:dyDescent="0.15"/>
    <row r="11055" customFormat="1" hidden="1" x14ac:dyDescent="0.15"/>
    <row r="11056" customFormat="1" hidden="1" x14ac:dyDescent="0.15"/>
    <row r="11057" customFormat="1" hidden="1" x14ac:dyDescent="0.15"/>
    <row r="11058" customFormat="1" hidden="1" x14ac:dyDescent="0.15"/>
    <row r="11059" customFormat="1" hidden="1" x14ac:dyDescent="0.15"/>
    <row r="11060" customFormat="1" hidden="1" x14ac:dyDescent="0.15"/>
    <row r="11061" customFormat="1" hidden="1" x14ac:dyDescent="0.15"/>
    <row r="11062" customFormat="1" hidden="1" x14ac:dyDescent="0.15"/>
    <row r="11063" customFormat="1" hidden="1" x14ac:dyDescent="0.15"/>
    <row r="11064" customFormat="1" hidden="1" x14ac:dyDescent="0.15"/>
    <row r="11065" customFormat="1" hidden="1" x14ac:dyDescent="0.15"/>
    <row r="11066" customFormat="1" hidden="1" x14ac:dyDescent="0.15"/>
    <row r="11067" customFormat="1" hidden="1" x14ac:dyDescent="0.15"/>
    <row r="11068" customFormat="1" hidden="1" x14ac:dyDescent="0.15"/>
    <row r="11069" customFormat="1" hidden="1" x14ac:dyDescent="0.15"/>
    <row r="11070" customFormat="1" hidden="1" x14ac:dyDescent="0.15"/>
    <row r="11071" customFormat="1" hidden="1" x14ac:dyDescent="0.15"/>
    <row r="11072" customFormat="1" hidden="1" x14ac:dyDescent="0.15"/>
    <row r="11073" customFormat="1" hidden="1" x14ac:dyDescent="0.15"/>
    <row r="11074" customFormat="1" hidden="1" x14ac:dyDescent="0.15"/>
    <row r="11075" customFormat="1" hidden="1" x14ac:dyDescent="0.15"/>
    <row r="11076" customFormat="1" hidden="1" x14ac:dyDescent="0.15"/>
    <row r="11077" customFormat="1" hidden="1" x14ac:dyDescent="0.15"/>
    <row r="11078" customFormat="1" hidden="1" x14ac:dyDescent="0.15"/>
    <row r="11079" customFormat="1" hidden="1" x14ac:dyDescent="0.15"/>
    <row r="11080" customFormat="1" hidden="1" x14ac:dyDescent="0.15"/>
    <row r="11081" customFormat="1" hidden="1" x14ac:dyDescent="0.15"/>
    <row r="11082" customFormat="1" hidden="1" x14ac:dyDescent="0.15"/>
    <row r="11083" customFormat="1" hidden="1" x14ac:dyDescent="0.15"/>
    <row r="11084" customFormat="1" hidden="1" x14ac:dyDescent="0.15"/>
    <row r="11085" customFormat="1" hidden="1" x14ac:dyDescent="0.15"/>
    <row r="11086" customFormat="1" hidden="1" x14ac:dyDescent="0.15"/>
    <row r="11087" customFormat="1" hidden="1" x14ac:dyDescent="0.15"/>
    <row r="11088" customFormat="1" hidden="1" x14ac:dyDescent="0.15"/>
    <row r="11089" customFormat="1" hidden="1" x14ac:dyDescent="0.15"/>
    <row r="11090" customFormat="1" hidden="1" x14ac:dyDescent="0.15"/>
    <row r="11091" customFormat="1" hidden="1" x14ac:dyDescent="0.15"/>
    <row r="11092" customFormat="1" hidden="1" x14ac:dyDescent="0.15"/>
    <row r="11093" customFormat="1" hidden="1" x14ac:dyDescent="0.15"/>
    <row r="11094" customFormat="1" hidden="1" x14ac:dyDescent="0.15"/>
    <row r="11095" customFormat="1" hidden="1" x14ac:dyDescent="0.15"/>
    <row r="11096" customFormat="1" hidden="1" x14ac:dyDescent="0.15"/>
    <row r="11097" customFormat="1" hidden="1" x14ac:dyDescent="0.15"/>
    <row r="11098" customFormat="1" hidden="1" x14ac:dyDescent="0.15"/>
    <row r="11099" customFormat="1" hidden="1" x14ac:dyDescent="0.15"/>
    <row r="11100" customFormat="1" hidden="1" x14ac:dyDescent="0.15"/>
    <row r="11101" customFormat="1" hidden="1" x14ac:dyDescent="0.15"/>
    <row r="11102" customFormat="1" hidden="1" x14ac:dyDescent="0.15"/>
    <row r="11103" customFormat="1" hidden="1" x14ac:dyDescent="0.15"/>
    <row r="11104" customFormat="1" hidden="1" x14ac:dyDescent="0.15"/>
    <row r="11105" customFormat="1" hidden="1" x14ac:dyDescent="0.15"/>
    <row r="11106" customFormat="1" hidden="1" x14ac:dyDescent="0.15"/>
    <row r="11107" customFormat="1" hidden="1" x14ac:dyDescent="0.15"/>
    <row r="11108" customFormat="1" hidden="1" x14ac:dyDescent="0.15"/>
    <row r="11109" customFormat="1" hidden="1" x14ac:dyDescent="0.15"/>
    <row r="11110" customFormat="1" hidden="1" x14ac:dyDescent="0.15"/>
    <row r="11111" customFormat="1" hidden="1" x14ac:dyDescent="0.15"/>
    <row r="11112" customFormat="1" hidden="1" x14ac:dyDescent="0.15"/>
    <row r="11113" customFormat="1" hidden="1" x14ac:dyDescent="0.15"/>
    <row r="11114" customFormat="1" hidden="1" x14ac:dyDescent="0.15"/>
    <row r="11115" customFormat="1" hidden="1" x14ac:dyDescent="0.15"/>
    <row r="11116" customFormat="1" hidden="1" x14ac:dyDescent="0.15"/>
    <row r="11117" customFormat="1" hidden="1" x14ac:dyDescent="0.15"/>
    <row r="11118" customFormat="1" hidden="1" x14ac:dyDescent="0.15"/>
    <row r="11119" customFormat="1" hidden="1" x14ac:dyDescent="0.15"/>
    <row r="11120" customFormat="1" hidden="1" x14ac:dyDescent="0.15"/>
    <row r="11121" customFormat="1" hidden="1" x14ac:dyDescent="0.15"/>
    <row r="11122" customFormat="1" hidden="1" x14ac:dyDescent="0.15"/>
    <row r="11123" customFormat="1" hidden="1" x14ac:dyDescent="0.15"/>
    <row r="11124" customFormat="1" hidden="1" x14ac:dyDescent="0.15"/>
    <row r="11125" customFormat="1" hidden="1" x14ac:dyDescent="0.15"/>
    <row r="11126" customFormat="1" hidden="1" x14ac:dyDescent="0.15"/>
    <row r="11127" customFormat="1" hidden="1" x14ac:dyDescent="0.15"/>
    <row r="11128" customFormat="1" hidden="1" x14ac:dyDescent="0.15"/>
    <row r="11129" customFormat="1" hidden="1" x14ac:dyDescent="0.15"/>
    <row r="11130" customFormat="1" hidden="1" x14ac:dyDescent="0.15"/>
    <row r="11131" customFormat="1" hidden="1" x14ac:dyDescent="0.15"/>
    <row r="11132" customFormat="1" hidden="1" x14ac:dyDescent="0.15"/>
    <row r="11133" customFormat="1" hidden="1" x14ac:dyDescent="0.15"/>
    <row r="11134" customFormat="1" hidden="1" x14ac:dyDescent="0.15"/>
    <row r="11135" customFormat="1" hidden="1" x14ac:dyDescent="0.15"/>
    <row r="11136" customFormat="1" hidden="1" x14ac:dyDescent="0.15"/>
    <row r="11137" customFormat="1" hidden="1" x14ac:dyDescent="0.15"/>
    <row r="11138" customFormat="1" hidden="1" x14ac:dyDescent="0.15"/>
    <row r="11139" customFormat="1" hidden="1" x14ac:dyDescent="0.15"/>
    <row r="11140" customFormat="1" hidden="1" x14ac:dyDescent="0.15"/>
    <row r="11141" customFormat="1" hidden="1" x14ac:dyDescent="0.15"/>
    <row r="11142" customFormat="1" hidden="1" x14ac:dyDescent="0.15"/>
    <row r="11143" customFormat="1" hidden="1" x14ac:dyDescent="0.15"/>
    <row r="11144" customFormat="1" hidden="1" x14ac:dyDescent="0.15"/>
    <row r="11145" customFormat="1" hidden="1" x14ac:dyDescent="0.15"/>
    <row r="11146" customFormat="1" hidden="1" x14ac:dyDescent="0.15"/>
    <row r="11147" customFormat="1" hidden="1" x14ac:dyDescent="0.15"/>
    <row r="11148" customFormat="1" hidden="1" x14ac:dyDescent="0.15"/>
    <row r="11149" customFormat="1" hidden="1" x14ac:dyDescent="0.15"/>
    <row r="11150" customFormat="1" hidden="1" x14ac:dyDescent="0.15"/>
    <row r="11151" customFormat="1" hidden="1" x14ac:dyDescent="0.15"/>
    <row r="11152" customFormat="1" hidden="1" x14ac:dyDescent="0.15"/>
    <row r="11153" customFormat="1" hidden="1" x14ac:dyDescent="0.15"/>
    <row r="11154" customFormat="1" hidden="1" x14ac:dyDescent="0.15"/>
    <row r="11155" customFormat="1" hidden="1" x14ac:dyDescent="0.15"/>
    <row r="11156" customFormat="1" hidden="1" x14ac:dyDescent="0.15"/>
    <row r="11157" customFormat="1" hidden="1" x14ac:dyDescent="0.15"/>
    <row r="11158" customFormat="1" hidden="1" x14ac:dyDescent="0.15"/>
    <row r="11159" customFormat="1" hidden="1" x14ac:dyDescent="0.15"/>
    <row r="11160" customFormat="1" hidden="1" x14ac:dyDescent="0.15"/>
    <row r="11161" customFormat="1" hidden="1" x14ac:dyDescent="0.15"/>
    <row r="11162" customFormat="1" hidden="1" x14ac:dyDescent="0.15"/>
    <row r="11163" customFormat="1" hidden="1" x14ac:dyDescent="0.15"/>
    <row r="11164" customFormat="1" hidden="1" x14ac:dyDescent="0.15"/>
    <row r="11165" customFormat="1" hidden="1" x14ac:dyDescent="0.15"/>
    <row r="11166" customFormat="1" hidden="1" x14ac:dyDescent="0.15"/>
    <row r="11167" customFormat="1" hidden="1" x14ac:dyDescent="0.15"/>
    <row r="11168" customFormat="1" hidden="1" x14ac:dyDescent="0.15"/>
    <row r="11169" customFormat="1" hidden="1" x14ac:dyDescent="0.15"/>
    <row r="11170" customFormat="1" hidden="1" x14ac:dyDescent="0.15"/>
    <row r="11171" customFormat="1" hidden="1" x14ac:dyDescent="0.15"/>
    <row r="11172" customFormat="1" hidden="1" x14ac:dyDescent="0.15"/>
    <row r="11173" customFormat="1" hidden="1" x14ac:dyDescent="0.15"/>
    <row r="11174" customFormat="1" hidden="1" x14ac:dyDescent="0.15"/>
    <row r="11175" customFormat="1" hidden="1" x14ac:dyDescent="0.15"/>
    <row r="11176" customFormat="1" hidden="1" x14ac:dyDescent="0.15"/>
    <row r="11177" customFormat="1" hidden="1" x14ac:dyDescent="0.15"/>
    <row r="11178" customFormat="1" hidden="1" x14ac:dyDescent="0.15"/>
    <row r="11179" customFormat="1" hidden="1" x14ac:dyDescent="0.15"/>
    <row r="11180" customFormat="1" hidden="1" x14ac:dyDescent="0.15"/>
    <row r="11181" customFormat="1" hidden="1" x14ac:dyDescent="0.15"/>
    <row r="11182" customFormat="1" hidden="1" x14ac:dyDescent="0.15"/>
    <row r="11183" customFormat="1" hidden="1" x14ac:dyDescent="0.15"/>
    <row r="11184" customFormat="1" hidden="1" x14ac:dyDescent="0.15"/>
    <row r="11185" customFormat="1" hidden="1" x14ac:dyDescent="0.15"/>
    <row r="11186" customFormat="1" hidden="1" x14ac:dyDescent="0.15"/>
    <row r="11187" customFormat="1" hidden="1" x14ac:dyDescent="0.15"/>
    <row r="11188" customFormat="1" hidden="1" x14ac:dyDescent="0.15"/>
    <row r="11189" customFormat="1" hidden="1" x14ac:dyDescent="0.15"/>
    <row r="11190" customFormat="1" hidden="1" x14ac:dyDescent="0.15"/>
    <row r="11191" customFormat="1" hidden="1" x14ac:dyDescent="0.15"/>
    <row r="11192" customFormat="1" hidden="1" x14ac:dyDescent="0.15"/>
    <row r="11193" customFormat="1" hidden="1" x14ac:dyDescent="0.15"/>
    <row r="11194" customFormat="1" hidden="1" x14ac:dyDescent="0.15"/>
    <row r="11195" customFormat="1" hidden="1" x14ac:dyDescent="0.15"/>
    <row r="11196" customFormat="1" hidden="1" x14ac:dyDescent="0.15"/>
    <row r="11197" customFormat="1" hidden="1" x14ac:dyDescent="0.15"/>
    <row r="11198" customFormat="1" hidden="1" x14ac:dyDescent="0.15"/>
    <row r="11199" customFormat="1" hidden="1" x14ac:dyDescent="0.15"/>
    <row r="11200" customFormat="1" hidden="1" x14ac:dyDescent="0.15"/>
    <row r="11201" customFormat="1" hidden="1" x14ac:dyDescent="0.15"/>
    <row r="11202" customFormat="1" hidden="1" x14ac:dyDescent="0.15"/>
    <row r="11203" customFormat="1" hidden="1" x14ac:dyDescent="0.15"/>
    <row r="11204" customFormat="1" hidden="1" x14ac:dyDescent="0.15"/>
    <row r="11205" customFormat="1" hidden="1" x14ac:dyDescent="0.15"/>
    <row r="11206" customFormat="1" hidden="1" x14ac:dyDescent="0.15"/>
    <row r="11207" customFormat="1" hidden="1" x14ac:dyDescent="0.15"/>
    <row r="11208" customFormat="1" hidden="1" x14ac:dyDescent="0.15"/>
    <row r="11209" customFormat="1" hidden="1" x14ac:dyDescent="0.15"/>
    <row r="11210" customFormat="1" hidden="1" x14ac:dyDescent="0.15"/>
    <row r="11211" customFormat="1" hidden="1" x14ac:dyDescent="0.15"/>
    <row r="11212" customFormat="1" hidden="1" x14ac:dyDescent="0.15"/>
    <row r="11213" customFormat="1" hidden="1" x14ac:dyDescent="0.15"/>
    <row r="11214" customFormat="1" hidden="1" x14ac:dyDescent="0.15"/>
    <row r="11215" customFormat="1" hidden="1" x14ac:dyDescent="0.15"/>
    <row r="11216" customFormat="1" hidden="1" x14ac:dyDescent="0.15"/>
    <row r="11217" customFormat="1" hidden="1" x14ac:dyDescent="0.15"/>
    <row r="11218" customFormat="1" hidden="1" x14ac:dyDescent="0.15"/>
    <row r="11219" customFormat="1" hidden="1" x14ac:dyDescent="0.15"/>
    <row r="11220" customFormat="1" hidden="1" x14ac:dyDescent="0.15"/>
    <row r="11221" customFormat="1" hidden="1" x14ac:dyDescent="0.15"/>
    <row r="11222" customFormat="1" hidden="1" x14ac:dyDescent="0.15"/>
    <row r="11223" customFormat="1" hidden="1" x14ac:dyDescent="0.15"/>
    <row r="11224" customFormat="1" hidden="1" x14ac:dyDescent="0.15"/>
    <row r="11225" customFormat="1" hidden="1" x14ac:dyDescent="0.15"/>
    <row r="11226" customFormat="1" hidden="1" x14ac:dyDescent="0.15"/>
    <row r="11227" customFormat="1" hidden="1" x14ac:dyDescent="0.15"/>
    <row r="11228" customFormat="1" hidden="1" x14ac:dyDescent="0.15"/>
    <row r="11229" customFormat="1" hidden="1" x14ac:dyDescent="0.15"/>
    <row r="11230" customFormat="1" hidden="1" x14ac:dyDescent="0.15"/>
    <row r="11231" customFormat="1" hidden="1" x14ac:dyDescent="0.15"/>
    <row r="11232" customFormat="1" hidden="1" x14ac:dyDescent="0.15"/>
    <row r="11233" customFormat="1" hidden="1" x14ac:dyDescent="0.15"/>
    <row r="11234" customFormat="1" hidden="1" x14ac:dyDescent="0.15"/>
    <row r="11235" customFormat="1" hidden="1" x14ac:dyDescent="0.15"/>
    <row r="11236" customFormat="1" hidden="1" x14ac:dyDescent="0.15"/>
    <row r="11237" customFormat="1" hidden="1" x14ac:dyDescent="0.15"/>
    <row r="11238" customFormat="1" hidden="1" x14ac:dyDescent="0.15"/>
    <row r="11239" customFormat="1" hidden="1" x14ac:dyDescent="0.15"/>
    <row r="11240" customFormat="1" hidden="1" x14ac:dyDescent="0.15"/>
    <row r="11241" customFormat="1" hidden="1" x14ac:dyDescent="0.15"/>
    <row r="11242" customFormat="1" hidden="1" x14ac:dyDescent="0.15"/>
    <row r="11243" customFormat="1" hidden="1" x14ac:dyDescent="0.15"/>
    <row r="11244" customFormat="1" hidden="1" x14ac:dyDescent="0.15"/>
    <row r="11245" customFormat="1" hidden="1" x14ac:dyDescent="0.15"/>
    <row r="11246" customFormat="1" hidden="1" x14ac:dyDescent="0.15"/>
    <row r="11247" customFormat="1" hidden="1" x14ac:dyDescent="0.15"/>
    <row r="11248" customFormat="1" hidden="1" x14ac:dyDescent="0.15"/>
    <row r="11249" customFormat="1" hidden="1" x14ac:dyDescent="0.15"/>
    <row r="11250" customFormat="1" hidden="1" x14ac:dyDescent="0.15"/>
    <row r="11251" customFormat="1" hidden="1" x14ac:dyDescent="0.15"/>
    <row r="11252" customFormat="1" hidden="1" x14ac:dyDescent="0.15"/>
    <row r="11253" customFormat="1" hidden="1" x14ac:dyDescent="0.15"/>
    <row r="11254" customFormat="1" hidden="1" x14ac:dyDescent="0.15"/>
    <row r="11255" customFormat="1" hidden="1" x14ac:dyDescent="0.15"/>
    <row r="11256" customFormat="1" hidden="1" x14ac:dyDescent="0.15"/>
    <row r="11257" customFormat="1" hidden="1" x14ac:dyDescent="0.15"/>
    <row r="11258" customFormat="1" hidden="1" x14ac:dyDescent="0.15"/>
    <row r="11259" customFormat="1" hidden="1" x14ac:dyDescent="0.15"/>
    <row r="11260" customFormat="1" hidden="1" x14ac:dyDescent="0.15"/>
    <row r="11261" customFormat="1" hidden="1" x14ac:dyDescent="0.15"/>
    <row r="11262" customFormat="1" hidden="1" x14ac:dyDescent="0.15"/>
    <row r="11263" customFormat="1" hidden="1" x14ac:dyDescent="0.15"/>
    <row r="11264" customFormat="1" hidden="1" x14ac:dyDescent="0.15"/>
    <row r="11265" customFormat="1" hidden="1" x14ac:dyDescent="0.15"/>
    <row r="11266" customFormat="1" hidden="1" x14ac:dyDescent="0.15"/>
    <row r="11267" customFormat="1" hidden="1" x14ac:dyDescent="0.15"/>
    <row r="11268" customFormat="1" hidden="1" x14ac:dyDescent="0.15"/>
    <row r="11269" customFormat="1" hidden="1" x14ac:dyDescent="0.15"/>
    <row r="11270" customFormat="1" hidden="1" x14ac:dyDescent="0.15"/>
    <row r="11271" customFormat="1" hidden="1" x14ac:dyDescent="0.15"/>
    <row r="11272" customFormat="1" hidden="1" x14ac:dyDescent="0.15"/>
    <row r="11273" customFormat="1" hidden="1" x14ac:dyDescent="0.15"/>
    <row r="11274" customFormat="1" hidden="1" x14ac:dyDescent="0.15"/>
    <row r="11275" customFormat="1" hidden="1" x14ac:dyDescent="0.15"/>
    <row r="11276" customFormat="1" hidden="1" x14ac:dyDescent="0.15"/>
    <row r="11277" customFormat="1" hidden="1" x14ac:dyDescent="0.15"/>
    <row r="11278" customFormat="1" hidden="1" x14ac:dyDescent="0.15"/>
    <row r="11279" customFormat="1" hidden="1" x14ac:dyDescent="0.15"/>
    <row r="11280" customFormat="1" hidden="1" x14ac:dyDescent="0.15"/>
    <row r="11281" customFormat="1" hidden="1" x14ac:dyDescent="0.15"/>
    <row r="11282" customFormat="1" hidden="1" x14ac:dyDescent="0.15"/>
    <row r="11283" customFormat="1" hidden="1" x14ac:dyDescent="0.15"/>
    <row r="11284" customFormat="1" hidden="1" x14ac:dyDescent="0.15"/>
    <row r="11285" customFormat="1" hidden="1" x14ac:dyDescent="0.15"/>
    <row r="11286" customFormat="1" hidden="1" x14ac:dyDescent="0.15"/>
    <row r="11287" customFormat="1" hidden="1" x14ac:dyDescent="0.15"/>
    <row r="11288" customFormat="1" hidden="1" x14ac:dyDescent="0.15"/>
    <row r="11289" customFormat="1" hidden="1" x14ac:dyDescent="0.15"/>
    <row r="11290" customFormat="1" hidden="1" x14ac:dyDescent="0.15"/>
    <row r="11291" customFormat="1" hidden="1" x14ac:dyDescent="0.15"/>
    <row r="11292" customFormat="1" hidden="1" x14ac:dyDescent="0.15"/>
    <row r="11293" customFormat="1" hidden="1" x14ac:dyDescent="0.15"/>
    <row r="11294" customFormat="1" hidden="1" x14ac:dyDescent="0.15"/>
    <row r="11295" customFormat="1" hidden="1" x14ac:dyDescent="0.15"/>
    <row r="11296" customFormat="1" hidden="1" x14ac:dyDescent="0.15"/>
    <row r="11297" customFormat="1" hidden="1" x14ac:dyDescent="0.15"/>
    <row r="11298" customFormat="1" hidden="1" x14ac:dyDescent="0.15"/>
    <row r="11299" customFormat="1" hidden="1" x14ac:dyDescent="0.15"/>
    <row r="11300" customFormat="1" hidden="1" x14ac:dyDescent="0.15"/>
    <row r="11301" customFormat="1" hidden="1" x14ac:dyDescent="0.15"/>
    <row r="11302" customFormat="1" hidden="1" x14ac:dyDescent="0.15"/>
    <row r="11303" customFormat="1" hidden="1" x14ac:dyDescent="0.15"/>
    <row r="11304" customFormat="1" hidden="1" x14ac:dyDescent="0.15"/>
    <row r="11305" customFormat="1" hidden="1" x14ac:dyDescent="0.15"/>
    <row r="11306" customFormat="1" hidden="1" x14ac:dyDescent="0.15"/>
    <row r="11307" customFormat="1" hidden="1" x14ac:dyDescent="0.15"/>
    <row r="11308" customFormat="1" hidden="1" x14ac:dyDescent="0.15"/>
    <row r="11309" customFormat="1" hidden="1" x14ac:dyDescent="0.15"/>
    <row r="11310" customFormat="1" hidden="1" x14ac:dyDescent="0.15"/>
    <row r="11311" customFormat="1" hidden="1" x14ac:dyDescent="0.15"/>
    <row r="11312" customFormat="1" hidden="1" x14ac:dyDescent="0.15"/>
    <row r="11313" customFormat="1" hidden="1" x14ac:dyDescent="0.15"/>
    <row r="11314" customFormat="1" hidden="1" x14ac:dyDescent="0.15"/>
    <row r="11315" customFormat="1" hidden="1" x14ac:dyDescent="0.15"/>
    <row r="11316" customFormat="1" hidden="1" x14ac:dyDescent="0.15"/>
    <row r="11317" customFormat="1" hidden="1" x14ac:dyDescent="0.15"/>
    <row r="11318" customFormat="1" hidden="1" x14ac:dyDescent="0.15"/>
    <row r="11319" customFormat="1" hidden="1" x14ac:dyDescent="0.15"/>
    <row r="11320" customFormat="1" hidden="1" x14ac:dyDescent="0.15"/>
    <row r="11321" customFormat="1" hidden="1" x14ac:dyDescent="0.15"/>
    <row r="11322" customFormat="1" hidden="1" x14ac:dyDescent="0.15"/>
    <row r="11323" customFormat="1" hidden="1" x14ac:dyDescent="0.15"/>
    <row r="11324" customFormat="1" hidden="1" x14ac:dyDescent="0.15"/>
    <row r="11325" customFormat="1" hidden="1" x14ac:dyDescent="0.15"/>
    <row r="11326" customFormat="1" hidden="1" x14ac:dyDescent="0.15"/>
    <row r="11327" customFormat="1" hidden="1" x14ac:dyDescent="0.15"/>
    <row r="11328" customFormat="1" hidden="1" x14ac:dyDescent="0.15"/>
    <row r="11329" customFormat="1" hidden="1" x14ac:dyDescent="0.15"/>
    <row r="11330" customFormat="1" hidden="1" x14ac:dyDescent="0.15"/>
    <row r="11331" customFormat="1" hidden="1" x14ac:dyDescent="0.15"/>
    <row r="11332" customFormat="1" hidden="1" x14ac:dyDescent="0.15"/>
    <row r="11333" customFormat="1" hidden="1" x14ac:dyDescent="0.15"/>
    <row r="11334" customFormat="1" hidden="1" x14ac:dyDescent="0.15"/>
    <row r="11335" customFormat="1" hidden="1" x14ac:dyDescent="0.15"/>
    <row r="11336" customFormat="1" hidden="1" x14ac:dyDescent="0.15"/>
    <row r="11337" customFormat="1" hidden="1" x14ac:dyDescent="0.15"/>
    <row r="11338" customFormat="1" hidden="1" x14ac:dyDescent="0.15"/>
    <row r="11339" customFormat="1" hidden="1" x14ac:dyDescent="0.15"/>
    <row r="11340" customFormat="1" hidden="1" x14ac:dyDescent="0.15"/>
    <row r="11341" customFormat="1" hidden="1" x14ac:dyDescent="0.15"/>
    <row r="11342" customFormat="1" hidden="1" x14ac:dyDescent="0.15"/>
    <row r="11343" customFormat="1" hidden="1" x14ac:dyDescent="0.15"/>
    <row r="11344" customFormat="1" hidden="1" x14ac:dyDescent="0.15"/>
    <row r="11345" customFormat="1" hidden="1" x14ac:dyDescent="0.15"/>
    <row r="11346" customFormat="1" hidden="1" x14ac:dyDescent="0.15"/>
    <row r="11347" customFormat="1" hidden="1" x14ac:dyDescent="0.15"/>
    <row r="11348" customFormat="1" hidden="1" x14ac:dyDescent="0.15"/>
    <row r="11349" customFormat="1" hidden="1" x14ac:dyDescent="0.15"/>
    <row r="11350" customFormat="1" hidden="1" x14ac:dyDescent="0.15"/>
    <row r="11351" customFormat="1" hidden="1" x14ac:dyDescent="0.15"/>
    <row r="11352" customFormat="1" hidden="1" x14ac:dyDescent="0.15"/>
    <row r="11353" customFormat="1" hidden="1" x14ac:dyDescent="0.15"/>
    <row r="11354" customFormat="1" hidden="1" x14ac:dyDescent="0.15"/>
    <row r="11355" customFormat="1" hidden="1" x14ac:dyDescent="0.15"/>
    <row r="11356" customFormat="1" hidden="1" x14ac:dyDescent="0.15"/>
    <row r="11357" customFormat="1" hidden="1" x14ac:dyDescent="0.15"/>
    <row r="11358" customFormat="1" hidden="1" x14ac:dyDescent="0.15"/>
    <row r="11359" customFormat="1" hidden="1" x14ac:dyDescent="0.15"/>
    <row r="11360" customFormat="1" hidden="1" x14ac:dyDescent="0.15"/>
    <row r="11361" customFormat="1" hidden="1" x14ac:dyDescent="0.15"/>
    <row r="11362" customFormat="1" hidden="1" x14ac:dyDescent="0.15"/>
    <row r="11363" customFormat="1" hidden="1" x14ac:dyDescent="0.15"/>
    <row r="11364" customFormat="1" hidden="1" x14ac:dyDescent="0.15"/>
    <row r="11365" customFormat="1" hidden="1" x14ac:dyDescent="0.15"/>
    <row r="11366" customFormat="1" hidden="1" x14ac:dyDescent="0.15"/>
    <row r="11367" customFormat="1" hidden="1" x14ac:dyDescent="0.15"/>
    <row r="11368" customFormat="1" hidden="1" x14ac:dyDescent="0.15"/>
    <row r="11369" customFormat="1" hidden="1" x14ac:dyDescent="0.15"/>
    <row r="11370" customFormat="1" hidden="1" x14ac:dyDescent="0.15"/>
    <row r="11371" customFormat="1" hidden="1" x14ac:dyDescent="0.15"/>
    <row r="11372" customFormat="1" hidden="1" x14ac:dyDescent="0.15"/>
    <row r="11373" customFormat="1" hidden="1" x14ac:dyDescent="0.15"/>
    <row r="11374" customFormat="1" hidden="1" x14ac:dyDescent="0.15"/>
    <row r="11375" customFormat="1" hidden="1" x14ac:dyDescent="0.15"/>
    <row r="11376" customFormat="1" hidden="1" x14ac:dyDescent="0.15"/>
    <row r="11377" customFormat="1" hidden="1" x14ac:dyDescent="0.15"/>
    <row r="11378" customFormat="1" hidden="1" x14ac:dyDescent="0.15"/>
    <row r="11379" customFormat="1" hidden="1" x14ac:dyDescent="0.15"/>
    <row r="11380" customFormat="1" hidden="1" x14ac:dyDescent="0.15"/>
    <row r="11381" customFormat="1" hidden="1" x14ac:dyDescent="0.15"/>
    <row r="11382" customFormat="1" hidden="1" x14ac:dyDescent="0.15"/>
    <row r="11383" customFormat="1" hidden="1" x14ac:dyDescent="0.15"/>
    <row r="11384" customFormat="1" hidden="1" x14ac:dyDescent="0.15"/>
    <row r="11385" customFormat="1" hidden="1" x14ac:dyDescent="0.15"/>
    <row r="11386" customFormat="1" hidden="1" x14ac:dyDescent="0.15"/>
    <row r="11387" customFormat="1" hidden="1" x14ac:dyDescent="0.15"/>
    <row r="11388" customFormat="1" hidden="1" x14ac:dyDescent="0.15"/>
    <row r="11389" customFormat="1" hidden="1" x14ac:dyDescent="0.15"/>
    <row r="11390" customFormat="1" hidden="1" x14ac:dyDescent="0.15"/>
    <row r="11391" customFormat="1" hidden="1" x14ac:dyDescent="0.15"/>
    <row r="11392" customFormat="1" hidden="1" x14ac:dyDescent="0.15"/>
    <row r="11393" customFormat="1" hidden="1" x14ac:dyDescent="0.15"/>
    <row r="11394" customFormat="1" hidden="1" x14ac:dyDescent="0.15"/>
    <row r="11395" customFormat="1" hidden="1" x14ac:dyDescent="0.15"/>
    <row r="11396" customFormat="1" hidden="1" x14ac:dyDescent="0.15"/>
    <row r="11397" customFormat="1" hidden="1" x14ac:dyDescent="0.15"/>
    <row r="11398" customFormat="1" hidden="1" x14ac:dyDescent="0.15"/>
    <row r="11399" customFormat="1" hidden="1" x14ac:dyDescent="0.15"/>
    <row r="11400" customFormat="1" hidden="1" x14ac:dyDescent="0.15"/>
    <row r="11401" customFormat="1" hidden="1" x14ac:dyDescent="0.15"/>
    <row r="11402" customFormat="1" hidden="1" x14ac:dyDescent="0.15"/>
    <row r="11403" customFormat="1" hidden="1" x14ac:dyDescent="0.15"/>
    <row r="11404" customFormat="1" hidden="1" x14ac:dyDescent="0.15"/>
    <row r="11405" customFormat="1" hidden="1" x14ac:dyDescent="0.15"/>
    <row r="11406" customFormat="1" hidden="1" x14ac:dyDescent="0.15"/>
    <row r="11407" customFormat="1" hidden="1" x14ac:dyDescent="0.15"/>
    <row r="11408" customFormat="1" hidden="1" x14ac:dyDescent="0.15"/>
    <row r="11409" customFormat="1" hidden="1" x14ac:dyDescent="0.15"/>
    <row r="11410" customFormat="1" hidden="1" x14ac:dyDescent="0.15"/>
    <row r="11411" customFormat="1" hidden="1" x14ac:dyDescent="0.15"/>
    <row r="11412" customFormat="1" hidden="1" x14ac:dyDescent="0.15"/>
    <row r="11413" customFormat="1" hidden="1" x14ac:dyDescent="0.15"/>
    <row r="11414" customFormat="1" hidden="1" x14ac:dyDescent="0.15"/>
    <row r="11415" customFormat="1" hidden="1" x14ac:dyDescent="0.15"/>
    <row r="11416" customFormat="1" hidden="1" x14ac:dyDescent="0.15"/>
    <row r="11417" customFormat="1" hidden="1" x14ac:dyDescent="0.15"/>
    <row r="11418" customFormat="1" hidden="1" x14ac:dyDescent="0.15"/>
    <row r="11419" customFormat="1" hidden="1" x14ac:dyDescent="0.15"/>
    <row r="11420" customFormat="1" hidden="1" x14ac:dyDescent="0.15"/>
    <row r="11421" customFormat="1" hidden="1" x14ac:dyDescent="0.15"/>
    <row r="11422" customFormat="1" hidden="1" x14ac:dyDescent="0.15"/>
    <row r="11423" customFormat="1" hidden="1" x14ac:dyDescent="0.15"/>
    <row r="11424" customFormat="1" hidden="1" x14ac:dyDescent="0.15"/>
    <row r="11425" customFormat="1" hidden="1" x14ac:dyDescent="0.15"/>
    <row r="11426" customFormat="1" hidden="1" x14ac:dyDescent="0.15"/>
    <row r="11427" customFormat="1" hidden="1" x14ac:dyDescent="0.15"/>
    <row r="11428" customFormat="1" hidden="1" x14ac:dyDescent="0.15"/>
    <row r="11429" customFormat="1" hidden="1" x14ac:dyDescent="0.15"/>
    <row r="11430" customFormat="1" hidden="1" x14ac:dyDescent="0.15"/>
    <row r="11431" customFormat="1" hidden="1" x14ac:dyDescent="0.15"/>
    <row r="11432" customFormat="1" hidden="1" x14ac:dyDescent="0.15"/>
    <row r="11433" customFormat="1" hidden="1" x14ac:dyDescent="0.15"/>
    <row r="11434" customFormat="1" hidden="1" x14ac:dyDescent="0.15"/>
    <row r="11435" customFormat="1" hidden="1" x14ac:dyDescent="0.15"/>
    <row r="11436" customFormat="1" hidden="1" x14ac:dyDescent="0.15"/>
    <row r="11437" customFormat="1" hidden="1" x14ac:dyDescent="0.15"/>
    <row r="11438" customFormat="1" hidden="1" x14ac:dyDescent="0.15"/>
    <row r="11439" customFormat="1" hidden="1" x14ac:dyDescent="0.15"/>
    <row r="11440" customFormat="1" hidden="1" x14ac:dyDescent="0.15"/>
    <row r="11441" customFormat="1" hidden="1" x14ac:dyDescent="0.15"/>
    <row r="11442" customFormat="1" hidden="1" x14ac:dyDescent="0.15"/>
    <row r="11443" customFormat="1" hidden="1" x14ac:dyDescent="0.15"/>
    <row r="11444" customFormat="1" hidden="1" x14ac:dyDescent="0.15"/>
    <row r="11445" customFormat="1" hidden="1" x14ac:dyDescent="0.15"/>
    <row r="11446" customFormat="1" hidden="1" x14ac:dyDescent="0.15"/>
    <row r="11447" customFormat="1" hidden="1" x14ac:dyDescent="0.15"/>
    <row r="11448" customFormat="1" hidden="1" x14ac:dyDescent="0.15"/>
    <row r="11449" customFormat="1" hidden="1" x14ac:dyDescent="0.15"/>
    <row r="11450" customFormat="1" hidden="1" x14ac:dyDescent="0.15"/>
    <row r="11451" customFormat="1" hidden="1" x14ac:dyDescent="0.15"/>
    <row r="11452" customFormat="1" hidden="1" x14ac:dyDescent="0.15"/>
    <row r="11453" customFormat="1" hidden="1" x14ac:dyDescent="0.15"/>
    <row r="11454" customFormat="1" hidden="1" x14ac:dyDescent="0.15"/>
    <row r="11455" customFormat="1" hidden="1" x14ac:dyDescent="0.15"/>
    <row r="11456" customFormat="1" hidden="1" x14ac:dyDescent="0.15"/>
    <row r="11457" customFormat="1" hidden="1" x14ac:dyDescent="0.15"/>
    <row r="11458" customFormat="1" hidden="1" x14ac:dyDescent="0.15"/>
    <row r="11459" customFormat="1" hidden="1" x14ac:dyDescent="0.15"/>
    <row r="11460" customFormat="1" hidden="1" x14ac:dyDescent="0.15"/>
    <row r="11461" customFormat="1" hidden="1" x14ac:dyDescent="0.15"/>
    <row r="11462" customFormat="1" hidden="1" x14ac:dyDescent="0.15"/>
    <row r="11463" customFormat="1" hidden="1" x14ac:dyDescent="0.15"/>
    <row r="11464" customFormat="1" hidden="1" x14ac:dyDescent="0.15"/>
    <row r="11465" customFormat="1" hidden="1" x14ac:dyDescent="0.15"/>
    <row r="11466" customFormat="1" hidden="1" x14ac:dyDescent="0.15"/>
    <row r="11467" customFormat="1" hidden="1" x14ac:dyDescent="0.15"/>
    <row r="11468" customFormat="1" hidden="1" x14ac:dyDescent="0.15"/>
    <row r="11469" customFormat="1" hidden="1" x14ac:dyDescent="0.15"/>
    <row r="11470" customFormat="1" hidden="1" x14ac:dyDescent="0.15"/>
    <row r="11471" customFormat="1" hidden="1" x14ac:dyDescent="0.15"/>
    <row r="11472" customFormat="1" hidden="1" x14ac:dyDescent="0.15"/>
    <row r="11473" customFormat="1" hidden="1" x14ac:dyDescent="0.15"/>
    <row r="11474" customFormat="1" hidden="1" x14ac:dyDescent="0.15"/>
    <row r="11475" customFormat="1" hidden="1" x14ac:dyDescent="0.15"/>
    <row r="11476" customFormat="1" hidden="1" x14ac:dyDescent="0.15"/>
    <row r="11477" customFormat="1" hidden="1" x14ac:dyDescent="0.15"/>
    <row r="11478" customFormat="1" hidden="1" x14ac:dyDescent="0.15"/>
    <row r="11479" customFormat="1" hidden="1" x14ac:dyDescent="0.15"/>
    <row r="11480" customFormat="1" hidden="1" x14ac:dyDescent="0.15"/>
    <row r="11481" customFormat="1" hidden="1" x14ac:dyDescent="0.15"/>
    <row r="11482" customFormat="1" hidden="1" x14ac:dyDescent="0.15"/>
    <row r="11483" customFormat="1" hidden="1" x14ac:dyDescent="0.15"/>
    <row r="11484" customFormat="1" hidden="1" x14ac:dyDescent="0.15"/>
    <row r="11485" customFormat="1" hidden="1" x14ac:dyDescent="0.15"/>
    <row r="11486" customFormat="1" hidden="1" x14ac:dyDescent="0.15"/>
    <row r="11487" customFormat="1" hidden="1" x14ac:dyDescent="0.15"/>
    <row r="11488" customFormat="1" hidden="1" x14ac:dyDescent="0.15"/>
    <row r="11489" customFormat="1" hidden="1" x14ac:dyDescent="0.15"/>
    <row r="11490" customFormat="1" hidden="1" x14ac:dyDescent="0.15"/>
    <row r="11491" customFormat="1" hidden="1" x14ac:dyDescent="0.15"/>
    <row r="11492" customFormat="1" hidden="1" x14ac:dyDescent="0.15"/>
    <row r="11493" customFormat="1" hidden="1" x14ac:dyDescent="0.15"/>
    <row r="11494" customFormat="1" hidden="1" x14ac:dyDescent="0.15"/>
    <row r="11495" customFormat="1" hidden="1" x14ac:dyDescent="0.15"/>
    <row r="11496" customFormat="1" hidden="1" x14ac:dyDescent="0.15"/>
    <row r="11497" customFormat="1" hidden="1" x14ac:dyDescent="0.15"/>
    <row r="11498" customFormat="1" hidden="1" x14ac:dyDescent="0.15"/>
    <row r="11499" customFormat="1" hidden="1" x14ac:dyDescent="0.15"/>
    <row r="11500" customFormat="1" hidden="1" x14ac:dyDescent="0.15"/>
    <row r="11501" customFormat="1" hidden="1" x14ac:dyDescent="0.15"/>
    <row r="11502" customFormat="1" hidden="1" x14ac:dyDescent="0.15"/>
    <row r="11503" customFormat="1" hidden="1" x14ac:dyDescent="0.15"/>
    <row r="11504" customFormat="1" hidden="1" x14ac:dyDescent="0.15"/>
    <row r="11505" customFormat="1" hidden="1" x14ac:dyDescent="0.15"/>
    <row r="11506" customFormat="1" hidden="1" x14ac:dyDescent="0.15"/>
    <row r="11507" customFormat="1" hidden="1" x14ac:dyDescent="0.15"/>
    <row r="11508" customFormat="1" hidden="1" x14ac:dyDescent="0.15"/>
    <row r="11509" customFormat="1" hidden="1" x14ac:dyDescent="0.15"/>
    <row r="11510" customFormat="1" hidden="1" x14ac:dyDescent="0.15"/>
    <row r="11511" customFormat="1" hidden="1" x14ac:dyDescent="0.15"/>
    <row r="11512" customFormat="1" hidden="1" x14ac:dyDescent="0.15"/>
    <row r="11513" customFormat="1" hidden="1" x14ac:dyDescent="0.15"/>
    <row r="11514" customFormat="1" hidden="1" x14ac:dyDescent="0.15"/>
    <row r="11515" customFormat="1" hidden="1" x14ac:dyDescent="0.15"/>
    <row r="11516" customFormat="1" hidden="1" x14ac:dyDescent="0.15"/>
    <row r="11517" customFormat="1" hidden="1" x14ac:dyDescent="0.15"/>
    <row r="11518" customFormat="1" hidden="1" x14ac:dyDescent="0.15"/>
    <row r="11519" customFormat="1" hidden="1" x14ac:dyDescent="0.15"/>
    <row r="11520" customFormat="1" hidden="1" x14ac:dyDescent="0.15"/>
    <row r="11521" customFormat="1" hidden="1" x14ac:dyDescent="0.15"/>
    <row r="11522" customFormat="1" hidden="1" x14ac:dyDescent="0.15"/>
    <row r="11523" customFormat="1" hidden="1" x14ac:dyDescent="0.15"/>
    <row r="11524" customFormat="1" hidden="1" x14ac:dyDescent="0.15"/>
    <row r="11525" customFormat="1" hidden="1" x14ac:dyDescent="0.15"/>
    <row r="11526" customFormat="1" hidden="1" x14ac:dyDescent="0.15"/>
    <row r="11527" customFormat="1" hidden="1" x14ac:dyDescent="0.15"/>
    <row r="11528" customFormat="1" hidden="1" x14ac:dyDescent="0.15"/>
    <row r="11529" customFormat="1" hidden="1" x14ac:dyDescent="0.15"/>
    <row r="11530" customFormat="1" hidden="1" x14ac:dyDescent="0.15"/>
    <row r="11531" customFormat="1" hidden="1" x14ac:dyDescent="0.15"/>
    <row r="11532" customFormat="1" hidden="1" x14ac:dyDescent="0.15"/>
    <row r="11533" customFormat="1" hidden="1" x14ac:dyDescent="0.15"/>
    <row r="11534" customFormat="1" hidden="1" x14ac:dyDescent="0.15"/>
    <row r="11535" customFormat="1" hidden="1" x14ac:dyDescent="0.15"/>
    <row r="11536" customFormat="1" hidden="1" x14ac:dyDescent="0.15"/>
    <row r="11537" customFormat="1" hidden="1" x14ac:dyDescent="0.15"/>
    <row r="11538" customFormat="1" hidden="1" x14ac:dyDescent="0.15"/>
    <row r="11539" customFormat="1" hidden="1" x14ac:dyDescent="0.15"/>
    <row r="11540" customFormat="1" hidden="1" x14ac:dyDescent="0.15"/>
    <row r="11541" customFormat="1" hidden="1" x14ac:dyDescent="0.15"/>
    <row r="11542" customFormat="1" hidden="1" x14ac:dyDescent="0.15"/>
    <row r="11543" customFormat="1" hidden="1" x14ac:dyDescent="0.15"/>
    <row r="11544" customFormat="1" hidden="1" x14ac:dyDescent="0.15"/>
    <row r="11545" customFormat="1" hidden="1" x14ac:dyDescent="0.15"/>
    <row r="11546" customFormat="1" hidden="1" x14ac:dyDescent="0.15"/>
    <row r="11547" customFormat="1" hidden="1" x14ac:dyDescent="0.15"/>
    <row r="11548" customFormat="1" hidden="1" x14ac:dyDescent="0.15"/>
    <row r="11549" customFormat="1" hidden="1" x14ac:dyDescent="0.15"/>
    <row r="11550" customFormat="1" hidden="1" x14ac:dyDescent="0.15"/>
    <row r="11551" customFormat="1" hidden="1" x14ac:dyDescent="0.15"/>
    <row r="11552" customFormat="1" hidden="1" x14ac:dyDescent="0.15"/>
    <row r="11553" customFormat="1" hidden="1" x14ac:dyDescent="0.15"/>
    <row r="11554" customFormat="1" hidden="1" x14ac:dyDescent="0.15"/>
    <row r="11555" customFormat="1" hidden="1" x14ac:dyDescent="0.15"/>
    <row r="11556" customFormat="1" hidden="1" x14ac:dyDescent="0.15"/>
    <row r="11557" customFormat="1" hidden="1" x14ac:dyDescent="0.15"/>
    <row r="11558" customFormat="1" hidden="1" x14ac:dyDescent="0.15"/>
    <row r="11559" customFormat="1" hidden="1" x14ac:dyDescent="0.15"/>
    <row r="11560" customFormat="1" hidden="1" x14ac:dyDescent="0.15"/>
    <row r="11561" customFormat="1" hidden="1" x14ac:dyDescent="0.15"/>
    <row r="11562" customFormat="1" hidden="1" x14ac:dyDescent="0.15"/>
    <row r="11563" customFormat="1" hidden="1" x14ac:dyDescent="0.15"/>
    <row r="11564" customFormat="1" hidden="1" x14ac:dyDescent="0.15"/>
    <row r="11565" customFormat="1" hidden="1" x14ac:dyDescent="0.15"/>
    <row r="11566" customFormat="1" hidden="1" x14ac:dyDescent="0.15"/>
    <row r="11567" customFormat="1" hidden="1" x14ac:dyDescent="0.15"/>
    <row r="11568" customFormat="1" hidden="1" x14ac:dyDescent="0.15"/>
    <row r="11569" customFormat="1" hidden="1" x14ac:dyDescent="0.15"/>
    <row r="11570" customFormat="1" hidden="1" x14ac:dyDescent="0.15"/>
    <row r="11571" customFormat="1" hidden="1" x14ac:dyDescent="0.15"/>
    <row r="11572" customFormat="1" hidden="1" x14ac:dyDescent="0.15"/>
    <row r="11573" customFormat="1" hidden="1" x14ac:dyDescent="0.15"/>
    <row r="11574" customFormat="1" hidden="1" x14ac:dyDescent="0.15"/>
    <row r="11575" customFormat="1" hidden="1" x14ac:dyDescent="0.15"/>
    <row r="11576" customFormat="1" hidden="1" x14ac:dyDescent="0.15"/>
    <row r="11577" customFormat="1" hidden="1" x14ac:dyDescent="0.15"/>
    <row r="11578" customFormat="1" hidden="1" x14ac:dyDescent="0.15"/>
    <row r="11579" customFormat="1" hidden="1" x14ac:dyDescent="0.15"/>
    <row r="11580" customFormat="1" hidden="1" x14ac:dyDescent="0.15"/>
    <row r="11581" customFormat="1" hidden="1" x14ac:dyDescent="0.15"/>
    <row r="11582" customFormat="1" hidden="1" x14ac:dyDescent="0.15"/>
    <row r="11583" customFormat="1" hidden="1" x14ac:dyDescent="0.15"/>
    <row r="11584" customFormat="1" hidden="1" x14ac:dyDescent="0.15"/>
    <row r="11585" customFormat="1" hidden="1" x14ac:dyDescent="0.15"/>
    <row r="11586" customFormat="1" hidden="1" x14ac:dyDescent="0.15"/>
    <row r="11587" customFormat="1" hidden="1" x14ac:dyDescent="0.15"/>
    <row r="11588" customFormat="1" hidden="1" x14ac:dyDescent="0.15"/>
    <row r="11589" customFormat="1" hidden="1" x14ac:dyDescent="0.15"/>
    <row r="11590" customFormat="1" hidden="1" x14ac:dyDescent="0.15"/>
    <row r="11591" customFormat="1" hidden="1" x14ac:dyDescent="0.15"/>
    <row r="11592" customFormat="1" hidden="1" x14ac:dyDescent="0.15"/>
    <row r="11593" customFormat="1" hidden="1" x14ac:dyDescent="0.15"/>
    <row r="11594" customFormat="1" hidden="1" x14ac:dyDescent="0.15"/>
    <row r="11595" customFormat="1" hidden="1" x14ac:dyDescent="0.15"/>
    <row r="11596" customFormat="1" hidden="1" x14ac:dyDescent="0.15"/>
    <row r="11597" customFormat="1" hidden="1" x14ac:dyDescent="0.15"/>
    <row r="11598" customFormat="1" hidden="1" x14ac:dyDescent="0.15"/>
    <row r="11599" customFormat="1" hidden="1" x14ac:dyDescent="0.15"/>
    <row r="11600" customFormat="1" hidden="1" x14ac:dyDescent="0.15"/>
    <row r="11601" customFormat="1" hidden="1" x14ac:dyDescent="0.15"/>
    <row r="11602" customFormat="1" hidden="1" x14ac:dyDescent="0.15"/>
    <row r="11603" customFormat="1" hidden="1" x14ac:dyDescent="0.15"/>
    <row r="11604" customFormat="1" hidden="1" x14ac:dyDescent="0.15"/>
    <row r="11605" customFormat="1" hidden="1" x14ac:dyDescent="0.15"/>
    <row r="11606" customFormat="1" hidden="1" x14ac:dyDescent="0.15"/>
    <row r="11607" customFormat="1" hidden="1" x14ac:dyDescent="0.15"/>
    <row r="11608" customFormat="1" hidden="1" x14ac:dyDescent="0.15"/>
    <row r="11609" customFormat="1" hidden="1" x14ac:dyDescent="0.15"/>
    <row r="11610" customFormat="1" hidden="1" x14ac:dyDescent="0.15"/>
    <row r="11611" customFormat="1" hidden="1" x14ac:dyDescent="0.15"/>
    <row r="11612" customFormat="1" hidden="1" x14ac:dyDescent="0.15"/>
    <row r="11613" customFormat="1" hidden="1" x14ac:dyDescent="0.15"/>
    <row r="11614" customFormat="1" hidden="1" x14ac:dyDescent="0.15"/>
    <row r="11615" customFormat="1" hidden="1" x14ac:dyDescent="0.15"/>
    <row r="11616" customFormat="1" hidden="1" x14ac:dyDescent="0.15"/>
    <row r="11617" customFormat="1" hidden="1" x14ac:dyDescent="0.15"/>
    <row r="11618" customFormat="1" hidden="1" x14ac:dyDescent="0.15"/>
    <row r="11619" customFormat="1" hidden="1" x14ac:dyDescent="0.15"/>
    <row r="11620" customFormat="1" hidden="1" x14ac:dyDescent="0.15"/>
    <row r="11621" customFormat="1" hidden="1" x14ac:dyDescent="0.15"/>
    <row r="11622" customFormat="1" hidden="1" x14ac:dyDescent="0.15"/>
    <row r="11623" customFormat="1" hidden="1" x14ac:dyDescent="0.15"/>
    <row r="11624" customFormat="1" hidden="1" x14ac:dyDescent="0.15"/>
    <row r="11625" customFormat="1" hidden="1" x14ac:dyDescent="0.15"/>
    <row r="11626" customFormat="1" hidden="1" x14ac:dyDescent="0.15"/>
    <row r="11627" customFormat="1" hidden="1" x14ac:dyDescent="0.15"/>
    <row r="11628" customFormat="1" hidden="1" x14ac:dyDescent="0.15"/>
    <row r="11629" customFormat="1" hidden="1" x14ac:dyDescent="0.15"/>
    <row r="11630" customFormat="1" hidden="1" x14ac:dyDescent="0.15"/>
    <row r="11631" customFormat="1" hidden="1" x14ac:dyDescent="0.15"/>
    <row r="11632" customFormat="1" hidden="1" x14ac:dyDescent="0.15"/>
    <row r="11633" customFormat="1" hidden="1" x14ac:dyDescent="0.15"/>
    <row r="11634" customFormat="1" hidden="1" x14ac:dyDescent="0.15"/>
    <row r="11635" customFormat="1" hidden="1" x14ac:dyDescent="0.15"/>
    <row r="11636" customFormat="1" hidden="1" x14ac:dyDescent="0.15"/>
    <row r="11637" customFormat="1" hidden="1" x14ac:dyDescent="0.15"/>
    <row r="11638" customFormat="1" hidden="1" x14ac:dyDescent="0.15"/>
    <row r="11639" customFormat="1" hidden="1" x14ac:dyDescent="0.15"/>
    <row r="11640" customFormat="1" hidden="1" x14ac:dyDescent="0.15"/>
    <row r="11641" customFormat="1" hidden="1" x14ac:dyDescent="0.15"/>
    <row r="11642" customFormat="1" hidden="1" x14ac:dyDescent="0.15"/>
    <row r="11643" customFormat="1" hidden="1" x14ac:dyDescent="0.15"/>
    <row r="11644" customFormat="1" hidden="1" x14ac:dyDescent="0.15"/>
    <row r="11645" customFormat="1" hidden="1" x14ac:dyDescent="0.15"/>
    <row r="11646" customFormat="1" hidden="1" x14ac:dyDescent="0.15"/>
    <row r="11647" customFormat="1" hidden="1" x14ac:dyDescent="0.15"/>
    <row r="11648" customFormat="1" hidden="1" x14ac:dyDescent="0.15"/>
    <row r="11649" customFormat="1" hidden="1" x14ac:dyDescent="0.15"/>
    <row r="11650" customFormat="1" hidden="1" x14ac:dyDescent="0.15"/>
    <row r="11651" customFormat="1" hidden="1" x14ac:dyDescent="0.15"/>
    <row r="11652" customFormat="1" hidden="1" x14ac:dyDescent="0.15"/>
    <row r="11653" customFormat="1" hidden="1" x14ac:dyDescent="0.15"/>
    <row r="11654" customFormat="1" hidden="1" x14ac:dyDescent="0.15"/>
    <row r="11655" customFormat="1" hidden="1" x14ac:dyDescent="0.15"/>
    <row r="11656" customFormat="1" hidden="1" x14ac:dyDescent="0.15"/>
    <row r="11657" customFormat="1" hidden="1" x14ac:dyDescent="0.15"/>
    <row r="11658" customFormat="1" hidden="1" x14ac:dyDescent="0.15"/>
    <row r="11659" customFormat="1" hidden="1" x14ac:dyDescent="0.15"/>
    <row r="11660" customFormat="1" hidden="1" x14ac:dyDescent="0.15"/>
    <row r="11661" customFormat="1" hidden="1" x14ac:dyDescent="0.15"/>
    <row r="11662" customFormat="1" hidden="1" x14ac:dyDescent="0.15"/>
    <row r="11663" customFormat="1" hidden="1" x14ac:dyDescent="0.15"/>
    <row r="11664" customFormat="1" hidden="1" x14ac:dyDescent="0.15"/>
    <row r="11665" customFormat="1" hidden="1" x14ac:dyDescent="0.15"/>
    <row r="11666" customFormat="1" hidden="1" x14ac:dyDescent="0.15"/>
    <row r="11667" customFormat="1" hidden="1" x14ac:dyDescent="0.15"/>
    <row r="11668" customFormat="1" hidden="1" x14ac:dyDescent="0.15"/>
    <row r="11669" customFormat="1" hidden="1" x14ac:dyDescent="0.15"/>
    <row r="11670" customFormat="1" hidden="1" x14ac:dyDescent="0.15"/>
    <row r="11671" customFormat="1" hidden="1" x14ac:dyDescent="0.15"/>
    <row r="11672" customFormat="1" hidden="1" x14ac:dyDescent="0.15"/>
    <row r="11673" customFormat="1" hidden="1" x14ac:dyDescent="0.15"/>
    <row r="11674" customFormat="1" hidden="1" x14ac:dyDescent="0.15"/>
    <row r="11675" customFormat="1" hidden="1" x14ac:dyDescent="0.15"/>
    <row r="11676" customFormat="1" hidden="1" x14ac:dyDescent="0.15"/>
    <row r="11677" customFormat="1" hidden="1" x14ac:dyDescent="0.15"/>
    <row r="11678" customFormat="1" hidden="1" x14ac:dyDescent="0.15"/>
    <row r="11679" customFormat="1" hidden="1" x14ac:dyDescent="0.15"/>
    <row r="11680" customFormat="1" hidden="1" x14ac:dyDescent="0.15"/>
    <row r="11681" customFormat="1" hidden="1" x14ac:dyDescent="0.15"/>
    <row r="11682" customFormat="1" hidden="1" x14ac:dyDescent="0.15"/>
    <row r="11683" customFormat="1" hidden="1" x14ac:dyDescent="0.15"/>
    <row r="11684" customFormat="1" hidden="1" x14ac:dyDescent="0.15"/>
    <row r="11685" customFormat="1" hidden="1" x14ac:dyDescent="0.15"/>
    <row r="11686" customFormat="1" hidden="1" x14ac:dyDescent="0.15"/>
    <row r="11687" customFormat="1" hidden="1" x14ac:dyDescent="0.15"/>
    <row r="11688" customFormat="1" hidden="1" x14ac:dyDescent="0.15"/>
    <row r="11689" customFormat="1" hidden="1" x14ac:dyDescent="0.15"/>
    <row r="11690" customFormat="1" hidden="1" x14ac:dyDescent="0.15"/>
    <row r="11691" customFormat="1" hidden="1" x14ac:dyDescent="0.15"/>
    <row r="11692" customFormat="1" hidden="1" x14ac:dyDescent="0.15"/>
    <row r="11693" customFormat="1" hidden="1" x14ac:dyDescent="0.15"/>
    <row r="11694" customFormat="1" hidden="1" x14ac:dyDescent="0.15"/>
    <row r="11695" customFormat="1" hidden="1" x14ac:dyDescent="0.15"/>
    <row r="11696" customFormat="1" hidden="1" x14ac:dyDescent="0.15"/>
    <row r="11697" customFormat="1" hidden="1" x14ac:dyDescent="0.15"/>
    <row r="11698" customFormat="1" hidden="1" x14ac:dyDescent="0.15"/>
    <row r="11699" customFormat="1" hidden="1" x14ac:dyDescent="0.15"/>
    <row r="11700" customFormat="1" hidden="1" x14ac:dyDescent="0.15"/>
    <row r="11701" customFormat="1" hidden="1" x14ac:dyDescent="0.15"/>
    <row r="11702" customFormat="1" hidden="1" x14ac:dyDescent="0.15"/>
    <row r="11703" customFormat="1" hidden="1" x14ac:dyDescent="0.15"/>
    <row r="11704" customFormat="1" hidden="1" x14ac:dyDescent="0.15"/>
    <row r="11705" customFormat="1" hidden="1" x14ac:dyDescent="0.15"/>
    <row r="11706" customFormat="1" hidden="1" x14ac:dyDescent="0.15"/>
    <row r="11707" customFormat="1" hidden="1" x14ac:dyDescent="0.15"/>
    <row r="11708" customFormat="1" hidden="1" x14ac:dyDescent="0.15"/>
    <row r="11709" customFormat="1" hidden="1" x14ac:dyDescent="0.15"/>
    <row r="11710" customFormat="1" hidden="1" x14ac:dyDescent="0.15"/>
    <row r="11711" customFormat="1" hidden="1" x14ac:dyDescent="0.15"/>
    <row r="11712" customFormat="1" hidden="1" x14ac:dyDescent="0.15"/>
    <row r="11713" customFormat="1" hidden="1" x14ac:dyDescent="0.15"/>
    <row r="11714" customFormat="1" hidden="1" x14ac:dyDescent="0.15"/>
    <row r="11715" customFormat="1" hidden="1" x14ac:dyDescent="0.15"/>
    <row r="11716" customFormat="1" hidden="1" x14ac:dyDescent="0.15"/>
    <row r="11717" customFormat="1" hidden="1" x14ac:dyDescent="0.15"/>
    <row r="11718" customFormat="1" hidden="1" x14ac:dyDescent="0.15"/>
    <row r="11719" customFormat="1" hidden="1" x14ac:dyDescent="0.15"/>
    <row r="11720" customFormat="1" hidden="1" x14ac:dyDescent="0.15"/>
    <row r="11721" customFormat="1" hidden="1" x14ac:dyDescent="0.15"/>
    <row r="11722" customFormat="1" hidden="1" x14ac:dyDescent="0.15"/>
    <row r="11723" customFormat="1" hidden="1" x14ac:dyDescent="0.15"/>
    <row r="11724" customFormat="1" hidden="1" x14ac:dyDescent="0.15"/>
    <row r="11725" customFormat="1" hidden="1" x14ac:dyDescent="0.15"/>
    <row r="11726" customFormat="1" hidden="1" x14ac:dyDescent="0.15"/>
    <row r="11727" customFormat="1" hidden="1" x14ac:dyDescent="0.15"/>
    <row r="11728" customFormat="1" hidden="1" x14ac:dyDescent="0.15"/>
    <row r="11729" customFormat="1" hidden="1" x14ac:dyDescent="0.15"/>
    <row r="11730" customFormat="1" hidden="1" x14ac:dyDescent="0.15"/>
    <row r="11731" customFormat="1" hidden="1" x14ac:dyDescent="0.15"/>
    <row r="11732" customFormat="1" hidden="1" x14ac:dyDescent="0.15"/>
    <row r="11733" customFormat="1" hidden="1" x14ac:dyDescent="0.15"/>
    <row r="11734" customFormat="1" hidden="1" x14ac:dyDescent="0.15"/>
    <row r="11735" customFormat="1" hidden="1" x14ac:dyDescent="0.15"/>
    <row r="11736" customFormat="1" hidden="1" x14ac:dyDescent="0.15"/>
    <row r="11737" customFormat="1" hidden="1" x14ac:dyDescent="0.15"/>
    <row r="11738" customFormat="1" hidden="1" x14ac:dyDescent="0.15"/>
    <row r="11739" customFormat="1" hidden="1" x14ac:dyDescent="0.15"/>
    <row r="11740" customFormat="1" hidden="1" x14ac:dyDescent="0.15"/>
    <row r="11741" customFormat="1" hidden="1" x14ac:dyDescent="0.15"/>
    <row r="11742" customFormat="1" hidden="1" x14ac:dyDescent="0.15"/>
    <row r="11743" customFormat="1" hidden="1" x14ac:dyDescent="0.15"/>
    <row r="11744" customFormat="1" hidden="1" x14ac:dyDescent="0.15"/>
    <row r="11745" customFormat="1" hidden="1" x14ac:dyDescent="0.15"/>
    <row r="11746" customFormat="1" hidden="1" x14ac:dyDescent="0.15"/>
    <row r="11747" customFormat="1" hidden="1" x14ac:dyDescent="0.15"/>
    <row r="11748" customFormat="1" hidden="1" x14ac:dyDescent="0.15"/>
    <row r="11749" customFormat="1" hidden="1" x14ac:dyDescent="0.15"/>
    <row r="11750" customFormat="1" hidden="1" x14ac:dyDescent="0.15"/>
    <row r="11751" customFormat="1" hidden="1" x14ac:dyDescent="0.15"/>
    <row r="11752" customFormat="1" hidden="1" x14ac:dyDescent="0.15"/>
    <row r="11753" customFormat="1" hidden="1" x14ac:dyDescent="0.15"/>
    <row r="11754" customFormat="1" hidden="1" x14ac:dyDescent="0.15"/>
    <row r="11755" customFormat="1" hidden="1" x14ac:dyDescent="0.15"/>
    <row r="11756" customFormat="1" hidden="1" x14ac:dyDescent="0.15"/>
    <row r="11757" customFormat="1" hidden="1" x14ac:dyDescent="0.15"/>
    <row r="11758" customFormat="1" hidden="1" x14ac:dyDescent="0.15"/>
    <row r="11759" customFormat="1" hidden="1" x14ac:dyDescent="0.15"/>
    <row r="11760" customFormat="1" hidden="1" x14ac:dyDescent="0.15"/>
    <row r="11761" customFormat="1" hidden="1" x14ac:dyDescent="0.15"/>
    <row r="11762" customFormat="1" hidden="1" x14ac:dyDescent="0.15"/>
    <row r="11763" customFormat="1" hidden="1" x14ac:dyDescent="0.15"/>
    <row r="11764" customFormat="1" hidden="1" x14ac:dyDescent="0.15"/>
    <row r="11765" customFormat="1" hidden="1" x14ac:dyDescent="0.15"/>
    <row r="11766" customFormat="1" hidden="1" x14ac:dyDescent="0.15"/>
    <row r="11767" customFormat="1" hidden="1" x14ac:dyDescent="0.15"/>
    <row r="11768" customFormat="1" hidden="1" x14ac:dyDescent="0.15"/>
    <row r="11769" customFormat="1" hidden="1" x14ac:dyDescent="0.15"/>
    <row r="11770" customFormat="1" hidden="1" x14ac:dyDescent="0.15"/>
    <row r="11771" customFormat="1" hidden="1" x14ac:dyDescent="0.15"/>
    <row r="11772" customFormat="1" hidden="1" x14ac:dyDescent="0.15"/>
    <row r="11773" customFormat="1" hidden="1" x14ac:dyDescent="0.15"/>
    <row r="11774" customFormat="1" hidden="1" x14ac:dyDescent="0.15"/>
    <row r="11775" customFormat="1" hidden="1" x14ac:dyDescent="0.15"/>
    <row r="11776" customFormat="1" hidden="1" x14ac:dyDescent="0.15"/>
    <row r="11777" customFormat="1" hidden="1" x14ac:dyDescent="0.15"/>
    <row r="11778" customFormat="1" hidden="1" x14ac:dyDescent="0.15"/>
    <row r="11779" customFormat="1" hidden="1" x14ac:dyDescent="0.15"/>
    <row r="11780" customFormat="1" hidden="1" x14ac:dyDescent="0.15"/>
    <row r="11781" customFormat="1" hidden="1" x14ac:dyDescent="0.15"/>
    <row r="11782" customFormat="1" hidden="1" x14ac:dyDescent="0.15"/>
    <row r="11783" customFormat="1" hidden="1" x14ac:dyDescent="0.15"/>
    <row r="11784" customFormat="1" hidden="1" x14ac:dyDescent="0.15"/>
    <row r="11785" customFormat="1" hidden="1" x14ac:dyDescent="0.15"/>
    <row r="11786" customFormat="1" hidden="1" x14ac:dyDescent="0.15"/>
    <row r="11787" customFormat="1" hidden="1" x14ac:dyDescent="0.15"/>
    <row r="11788" customFormat="1" hidden="1" x14ac:dyDescent="0.15"/>
    <row r="11789" customFormat="1" hidden="1" x14ac:dyDescent="0.15"/>
    <row r="11790" customFormat="1" hidden="1" x14ac:dyDescent="0.15"/>
    <row r="11791" customFormat="1" hidden="1" x14ac:dyDescent="0.15"/>
    <row r="11792" customFormat="1" hidden="1" x14ac:dyDescent="0.15"/>
    <row r="11793" customFormat="1" hidden="1" x14ac:dyDescent="0.15"/>
    <row r="11794" customFormat="1" hidden="1" x14ac:dyDescent="0.15"/>
    <row r="11795" customFormat="1" hidden="1" x14ac:dyDescent="0.15"/>
    <row r="11796" customFormat="1" hidden="1" x14ac:dyDescent="0.15"/>
    <row r="11797" customFormat="1" hidden="1" x14ac:dyDescent="0.15"/>
    <row r="11798" customFormat="1" hidden="1" x14ac:dyDescent="0.15"/>
    <row r="11799" customFormat="1" hidden="1" x14ac:dyDescent="0.15"/>
    <row r="11800" customFormat="1" hidden="1" x14ac:dyDescent="0.15"/>
    <row r="11801" customFormat="1" hidden="1" x14ac:dyDescent="0.15"/>
    <row r="11802" customFormat="1" hidden="1" x14ac:dyDescent="0.15"/>
    <row r="11803" customFormat="1" hidden="1" x14ac:dyDescent="0.15"/>
    <row r="11804" customFormat="1" hidden="1" x14ac:dyDescent="0.15"/>
    <row r="11805" customFormat="1" hidden="1" x14ac:dyDescent="0.15"/>
    <row r="11806" customFormat="1" hidden="1" x14ac:dyDescent="0.15"/>
    <row r="11807" customFormat="1" hidden="1" x14ac:dyDescent="0.15"/>
    <row r="11808" customFormat="1" hidden="1" x14ac:dyDescent="0.15"/>
    <row r="11809" customFormat="1" hidden="1" x14ac:dyDescent="0.15"/>
    <row r="11810" customFormat="1" hidden="1" x14ac:dyDescent="0.15"/>
    <row r="11811" customFormat="1" hidden="1" x14ac:dyDescent="0.15"/>
    <row r="11812" customFormat="1" hidden="1" x14ac:dyDescent="0.15"/>
    <row r="11813" customFormat="1" hidden="1" x14ac:dyDescent="0.15"/>
    <row r="11814" customFormat="1" hidden="1" x14ac:dyDescent="0.15"/>
    <row r="11815" customFormat="1" hidden="1" x14ac:dyDescent="0.15"/>
    <row r="11816" customFormat="1" hidden="1" x14ac:dyDescent="0.15"/>
    <row r="11817" customFormat="1" hidden="1" x14ac:dyDescent="0.15"/>
    <row r="11818" customFormat="1" hidden="1" x14ac:dyDescent="0.15"/>
    <row r="11819" customFormat="1" hidden="1" x14ac:dyDescent="0.15"/>
    <row r="11820" customFormat="1" hidden="1" x14ac:dyDescent="0.15"/>
    <row r="11821" customFormat="1" hidden="1" x14ac:dyDescent="0.15"/>
    <row r="11822" customFormat="1" hidden="1" x14ac:dyDescent="0.15"/>
    <row r="11823" customFormat="1" hidden="1" x14ac:dyDescent="0.15"/>
    <row r="11824" customFormat="1" hidden="1" x14ac:dyDescent="0.15"/>
    <row r="11825" customFormat="1" hidden="1" x14ac:dyDescent="0.15"/>
    <row r="11826" customFormat="1" hidden="1" x14ac:dyDescent="0.15"/>
    <row r="11827" customFormat="1" hidden="1" x14ac:dyDescent="0.15"/>
    <row r="11828" customFormat="1" hidden="1" x14ac:dyDescent="0.15"/>
    <row r="11829" customFormat="1" hidden="1" x14ac:dyDescent="0.15"/>
    <row r="11830" customFormat="1" hidden="1" x14ac:dyDescent="0.15"/>
    <row r="11831" customFormat="1" hidden="1" x14ac:dyDescent="0.15"/>
    <row r="11832" customFormat="1" hidden="1" x14ac:dyDescent="0.15"/>
    <row r="11833" customFormat="1" hidden="1" x14ac:dyDescent="0.15"/>
    <row r="11834" customFormat="1" hidden="1" x14ac:dyDescent="0.15"/>
    <row r="11835" customFormat="1" hidden="1" x14ac:dyDescent="0.15"/>
    <row r="11836" customFormat="1" hidden="1" x14ac:dyDescent="0.15"/>
    <row r="11837" customFormat="1" hidden="1" x14ac:dyDescent="0.15"/>
    <row r="11838" customFormat="1" hidden="1" x14ac:dyDescent="0.15"/>
    <row r="11839" customFormat="1" hidden="1" x14ac:dyDescent="0.15"/>
    <row r="11840" customFormat="1" hidden="1" x14ac:dyDescent="0.15"/>
    <row r="11841" customFormat="1" hidden="1" x14ac:dyDescent="0.15"/>
    <row r="11842" customFormat="1" hidden="1" x14ac:dyDescent="0.15"/>
    <row r="11843" customFormat="1" hidden="1" x14ac:dyDescent="0.15"/>
    <row r="11844" customFormat="1" hidden="1" x14ac:dyDescent="0.15"/>
    <row r="11845" customFormat="1" hidden="1" x14ac:dyDescent="0.15"/>
    <row r="11846" customFormat="1" hidden="1" x14ac:dyDescent="0.15"/>
    <row r="11847" customFormat="1" hidden="1" x14ac:dyDescent="0.15"/>
    <row r="11848" customFormat="1" hidden="1" x14ac:dyDescent="0.15"/>
    <row r="11849" customFormat="1" hidden="1" x14ac:dyDescent="0.15"/>
    <row r="11850" customFormat="1" hidden="1" x14ac:dyDescent="0.15"/>
    <row r="11851" customFormat="1" hidden="1" x14ac:dyDescent="0.15"/>
    <row r="11852" customFormat="1" hidden="1" x14ac:dyDescent="0.15"/>
    <row r="11853" customFormat="1" hidden="1" x14ac:dyDescent="0.15"/>
    <row r="11854" customFormat="1" hidden="1" x14ac:dyDescent="0.15"/>
    <row r="11855" customFormat="1" hidden="1" x14ac:dyDescent="0.15"/>
    <row r="11856" customFormat="1" hidden="1" x14ac:dyDescent="0.15"/>
    <row r="11857" customFormat="1" hidden="1" x14ac:dyDescent="0.15"/>
    <row r="11858" customFormat="1" hidden="1" x14ac:dyDescent="0.15"/>
    <row r="11859" customFormat="1" hidden="1" x14ac:dyDescent="0.15"/>
    <row r="11860" customFormat="1" hidden="1" x14ac:dyDescent="0.15"/>
    <row r="11861" customFormat="1" hidden="1" x14ac:dyDescent="0.15"/>
    <row r="11862" customFormat="1" hidden="1" x14ac:dyDescent="0.15"/>
    <row r="11863" customFormat="1" hidden="1" x14ac:dyDescent="0.15"/>
    <row r="11864" customFormat="1" hidden="1" x14ac:dyDescent="0.15"/>
    <row r="11865" customFormat="1" hidden="1" x14ac:dyDescent="0.15"/>
    <row r="11866" customFormat="1" hidden="1" x14ac:dyDescent="0.15"/>
    <row r="11867" customFormat="1" hidden="1" x14ac:dyDescent="0.15"/>
    <row r="11868" customFormat="1" hidden="1" x14ac:dyDescent="0.15"/>
    <row r="11869" customFormat="1" hidden="1" x14ac:dyDescent="0.15"/>
    <row r="11870" customFormat="1" hidden="1" x14ac:dyDescent="0.15"/>
    <row r="11871" customFormat="1" hidden="1" x14ac:dyDescent="0.15"/>
    <row r="11872" customFormat="1" hidden="1" x14ac:dyDescent="0.15"/>
    <row r="11873" customFormat="1" hidden="1" x14ac:dyDescent="0.15"/>
    <row r="11874" customFormat="1" hidden="1" x14ac:dyDescent="0.15"/>
    <row r="11875" customFormat="1" hidden="1" x14ac:dyDescent="0.15"/>
    <row r="11876" customFormat="1" hidden="1" x14ac:dyDescent="0.15"/>
    <row r="11877" customFormat="1" hidden="1" x14ac:dyDescent="0.15"/>
    <row r="11878" customFormat="1" hidden="1" x14ac:dyDescent="0.15"/>
    <row r="11879" customFormat="1" hidden="1" x14ac:dyDescent="0.15"/>
    <row r="11880" customFormat="1" hidden="1" x14ac:dyDescent="0.15"/>
    <row r="11881" customFormat="1" hidden="1" x14ac:dyDescent="0.15"/>
    <row r="11882" customFormat="1" hidden="1" x14ac:dyDescent="0.15"/>
    <row r="11883" customFormat="1" hidden="1" x14ac:dyDescent="0.15"/>
    <row r="11884" customFormat="1" hidden="1" x14ac:dyDescent="0.15"/>
    <row r="11885" customFormat="1" hidden="1" x14ac:dyDescent="0.15"/>
    <row r="11886" customFormat="1" hidden="1" x14ac:dyDescent="0.15"/>
    <row r="11887" customFormat="1" hidden="1" x14ac:dyDescent="0.15"/>
    <row r="11888" customFormat="1" hidden="1" x14ac:dyDescent="0.15"/>
    <row r="11889" customFormat="1" hidden="1" x14ac:dyDescent="0.15"/>
    <row r="11890" customFormat="1" hidden="1" x14ac:dyDescent="0.15"/>
    <row r="11891" customFormat="1" hidden="1" x14ac:dyDescent="0.15"/>
    <row r="11892" customFormat="1" hidden="1" x14ac:dyDescent="0.15"/>
    <row r="11893" customFormat="1" hidden="1" x14ac:dyDescent="0.15"/>
    <row r="11894" customFormat="1" hidden="1" x14ac:dyDescent="0.15"/>
    <row r="11895" customFormat="1" hidden="1" x14ac:dyDescent="0.15"/>
    <row r="11896" customFormat="1" hidden="1" x14ac:dyDescent="0.15"/>
    <row r="11897" customFormat="1" hidden="1" x14ac:dyDescent="0.15"/>
    <row r="11898" customFormat="1" hidden="1" x14ac:dyDescent="0.15"/>
    <row r="11899" customFormat="1" hidden="1" x14ac:dyDescent="0.15"/>
    <row r="11900" customFormat="1" hidden="1" x14ac:dyDescent="0.15"/>
    <row r="11901" customFormat="1" hidden="1" x14ac:dyDescent="0.15"/>
    <row r="11902" customFormat="1" hidden="1" x14ac:dyDescent="0.15"/>
    <row r="11903" customFormat="1" hidden="1" x14ac:dyDescent="0.15"/>
    <row r="11904" customFormat="1" hidden="1" x14ac:dyDescent="0.15"/>
    <row r="11905" customFormat="1" hidden="1" x14ac:dyDescent="0.15"/>
    <row r="11906" customFormat="1" hidden="1" x14ac:dyDescent="0.15"/>
    <row r="11907" customFormat="1" hidden="1" x14ac:dyDescent="0.15"/>
    <row r="11908" customFormat="1" hidden="1" x14ac:dyDescent="0.15"/>
    <row r="11909" customFormat="1" hidden="1" x14ac:dyDescent="0.15"/>
    <row r="11910" customFormat="1" hidden="1" x14ac:dyDescent="0.15"/>
    <row r="11911" customFormat="1" hidden="1" x14ac:dyDescent="0.15"/>
    <row r="11912" customFormat="1" hidden="1" x14ac:dyDescent="0.15"/>
    <row r="11913" customFormat="1" hidden="1" x14ac:dyDescent="0.15"/>
    <row r="11914" customFormat="1" hidden="1" x14ac:dyDescent="0.15"/>
    <row r="11915" customFormat="1" hidden="1" x14ac:dyDescent="0.15"/>
    <row r="11916" customFormat="1" hidden="1" x14ac:dyDescent="0.15"/>
    <row r="11917" customFormat="1" hidden="1" x14ac:dyDescent="0.15"/>
    <row r="11918" customFormat="1" hidden="1" x14ac:dyDescent="0.15"/>
    <row r="11919" customFormat="1" hidden="1" x14ac:dyDescent="0.15"/>
    <row r="11920" customFormat="1" hidden="1" x14ac:dyDescent="0.15"/>
    <row r="11921" customFormat="1" hidden="1" x14ac:dyDescent="0.15"/>
    <row r="11922" customFormat="1" hidden="1" x14ac:dyDescent="0.15"/>
    <row r="11923" customFormat="1" hidden="1" x14ac:dyDescent="0.15"/>
    <row r="11924" customFormat="1" hidden="1" x14ac:dyDescent="0.15"/>
    <row r="11925" customFormat="1" hidden="1" x14ac:dyDescent="0.15"/>
    <row r="11926" customFormat="1" hidden="1" x14ac:dyDescent="0.15"/>
    <row r="11927" customFormat="1" hidden="1" x14ac:dyDescent="0.15"/>
    <row r="11928" customFormat="1" hidden="1" x14ac:dyDescent="0.15"/>
    <row r="11929" customFormat="1" hidden="1" x14ac:dyDescent="0.15"/>
    <row r="11930" customFormat="1" hidden="1" x14ac:dyDescent="0.15"/>
    <row r="11931" customFormat="1" hidden="1" x14ac:dyDescent="0.15"/>
    <row r="11932" customFormat="1" hidden="1" x14ac:dyDescent="0.15"/>
    <row r="11933" customFormat="1" hidden="1" x14ac:dyDescent="0.15"/>
    <row r="11934" customFormat="1" hidden="1" x14ac:dyDescent="0.15"/>
    <row r="11935" customFormat="1" hidden="1" x14ac:dyDescent="0.15"/>
    <row r="11936" customFormat="1" hidden="1" x14ac:dyDescent="0.15"/>
    <row r="11937" customFormat="1" hidden="1" x14ac:dyDescent="0.15"/>
    <row r="11938" customFormat="1" hidden="1" x14ac:dyDescent="0.15"/>
    <row r="11939" customFormat="1" hidden="1" x14ac:dyDescent="0.15"/>
    <row r="11940" customFormat="1" hidden="1" x14ac:dyDescent="0.15"/>
    <row r="11941" customFormat="1" hidden="1" x14ac:dyDescent="0.15"/>
    <row r="11942" customFormat="1" hidden="1" x14ac:dyDescent="0.15"/>
    <row r="11943" customFormat="1" hidden="1" x14ac:dyDescent="0.15"/>
    <row r="11944" customFormat="1" hidden="1" x14ac:dyDescent="0.15"/>
    <row r="11945" customFormat="1" hidden="1" x14ac:dyDescent="0.15"/>
    <row r="11946" customFormat="1" hidden="1" x14ac:dyDescent="0.15"/>
    <row r="11947" customFormat="1" hidden="1" x14ac:dyDescent="0.15"/>
    <row r="11948" customFormat="1" hidden="1" x14ac:dyDescent="0.15"/>
    <row r="11949" customFormat="1" hidden="1" x14ac:dyDescent="0.15"/>
    <row r="11950" customFormat="1" hidden="1" x14ac:dyDescent="0.15"/>
    <row r="11951" customFormat="1" hidden="1" x14ac:dyDescent="0.15"/>
    <row r="11952" customFormat="1" hidden="1" x14ac:dyDescent="0.15"/>
    <row r="11953" customFormat="1" hidden="1" x14ac:dyDescent="0.15"/>
    <row r="11954" customFormat="1" hidden="1" x14ac:dyDescent="0.15"/>
    <row r="11955" customFormat="1" hidden="1" x14ac:dyDescent="0.15"/>
    <row r="11956" customFormat="1" hidden="1" x14ac:dyDescent="0.15"/>
    <row r="11957" customFormat="1" hidden="1" x14ac:dyDescent="0.15"/>
    <row r="11958" customFormat="1" hidden="1" x14ac:dyDescent="0.15"/>
    <row r="11959" customFormat="1" hidden="1" x14ac:dyDescent="0.15"/>
    <row r="11960" customFormat="1" hidden="1" x14ac:dyDescent="0.15"/>
    <row r="11961" customFormat="1" hidden="1" x14ac:dyDescent="0.15"/>
    <row r="11962" customFormat="1" hidden="1" x14ac:dyDescent="0.15"/>
    <row r="11963" customFormat="1" hidden="1" x14ac:dyDescent="0.15"/>
    <row r="11964" customFormat="1" hidden="1" x14ac:dyDescent="0.15"/>
    <row r="11965" customFormat="1" hidden="1" x14ac:dyDescent="0.15"/>
    <row r="11966" customFormat="1" hidden="1" x14ac:dyDescent="0.15"/>
    <row r="11967" customFormat="1" hidden="1" x14ac:dyDescent="0.15"/>
    <row r="11968" customFormat="1" hidden="1" x14ac:dyDescent="0.15"/>
    <row r="11969" customFormat="1" hidden="1" x14ac:dyDescent="0.15"/>
    <row r="11970" customFormat="1" hidden="1" x14ac:dyDescent="0.15"/>
    <row r="11971" customFormat="1" hidden="1" x14ac:dyDescent="0.15"/>
    <row r="11972" customFormat="1" hidden="1" x14ac:dyDescent="0.15"/>
    <row r="11973" customFormat="1" hidden="1" x14ac:dyDescent="0.15"/>
    <row r="11974" customFormat="1" hidden="1" x14ac:dyDescent="0.15"/>
    <row r="11975" customFormat="1" hidden="1" x14ac:dyDescent="0.15"/>
    <row r="11976" customFormat="1" hidden="1" x14ac:dyDescent="0.15"/>
    <row r="11977" customFormat="1" hidden="1" x14ac:dyDescent="0.15"/>
    <row r="11978" customFormat="1" hidden="1" x14ac:dyDescent="0.15"/>
    <row r="11979" customFormat="1" hidden="1" x14ac:dyDescent="0.15"/>
    <row r="11980" customFormat="1" hidden="1" x14ac:dyDescent="0.15"/>
    <row r="11981" customFormat="1" hidden="1" x14ac:dyDescent="0.15"/>
    <row r="11982" customFormat="1" hidden="1" x14ac:dyDescent="0.15"/>
    <row r="11983" customFormat="1" hidden="1" x14ac:dyDescent="0.15"/>
    <row r="11984" customFormat="1" hidden="1" x14ac:dyDescent="0.15"/>
    <row r="11985" customFormat="1" hidden="1" x14ac:dyDescent="0.15"/>
    <row r="11986" customFormat="1" hidden="1" x14ac:dyDescent="0.15"/>
    <row r="11987" customFormat="1" hidden="1" x14ac:dyDescent="0.15"/>
    <row r="11988" customFormat="1" hidden="1" x14ac:dyDescent="0.15"/>
    <row r="11989" customFormat="1" hidden="1" x14ac:dyDescent="0.15"/>
    <row r="11990" customFormat="1" hidden="1" x14ac:dyDescent="0.15"/>
    <row r="11991" customFormat="1" hidden="1" x14ac:dyDescent="0.15"/>
    <row r="11992" customFormat="1" hidden="1" x14ac:dyDescent="0.15"/>
    <row r="11993" customFormat="1" hidden="1" x14ac:dyDescent="0.15"/>
    <row r="11994" customFormat="1" hidden="1" x14ac:dyDescent="0.15"/>
    <row r="11995" customFormat="1" hidden="1" x14ac:dyDescent="0.15"/>
    <row r="11996" customFormat="1" hidden="1" x14ac:dyDescent="0.15"/>
    <row r="11997" customFormat="1" hidden="1" x14ac:dyDescent="0.15"/>
    <row r="11998" customFormat="1" hidden="1" x14ac:dyDescent="0.15"/>
    <row r="11999" customFormat="1" hidden="1" x14ac:dyDescent="0.15"/>
    <row r="12000" customFormat="1" hidden="1" x14ac:dyDescent="0.15"/>
    <row r="12001" customFormat="1" hidden="1" x14ac:dyDescent="0.15"/>
    <row r="12002" customFormat="1" hidden="1" x14ac:dyDescent="0.15"/>
    <row r="12003" customFormat="1" hidden="1" x14ac:dyDescent="0.15"/>
    <row r="12004" customFormat="1" hidden="1" x14ac:dyDescent="0.15"/>
    <row r="12005" customFormat="1" hidden="1" x14ac:dyDescent="0.15"/>
    <row r="12006" customFormat="1" hidden="1" x14ac:dyDescent="0.15"/>
    <row r="12007" customFormat="1" hidden="1" x14ac:dyDescent="0.15"/>
    <row r="12008" customFormat="1" hidden="1" x14ac:dyDescent="0.15"/>
    <row r="12009" customFormat="1" hidden="1" x14ac:dyDescent="0.15"/>
    <row r="12010" customFormat="1" hidden="1" x14ac:dyDescent="0.15"/>
    <row r="12011" customFormat="1" hidden="1" x14ac:dyDescent="0.15"/>
    <row r="12012" customFormat="1" hidden="1" x14ac:dyDescent="0.15"/>
    <row r="12013" customFormat="1" hidden="1" x14ac:dyDescent="0.15"/>
    <row r="12014" customFormat="1" hidden="1" x14ac:dyDescent="0.15"/>
    <row r="12015" customFormat="1" hidden="1" x14ac:dyDescent="0.15"/>
    <row r="12016" customFormat="1" hidden="1" x14ac:dyDescent="0.15"/>
    <row r="12017" customFormat="1" hidden="1" x14ac:dyDescent="0.15"/>
    <row r="12018" customFormat="1" hidden="1" x14ac:dyDescent="0.15"/>
    <row r="12019" customFormat="1" hidden="1" x14ac:dyDescent="0.15"/>
    <row r="12020" customFormat="1" hidden="1" x14ac:dyDescent="0.15"/>
    <row r="12021" customFormat="1" hidden="1" x14ac:dyDescent="0.15"/>
    <row r="12022" customFormat="1" hidden="1" x14ac:dyDescent="0.15"/>
    <row r="12023" customFormat="1" hidden="1" x14ac:dyDescent="0.15"/>
    <row r="12024" customFormat="1" hidden="1" x14ac:dyDescent="0.15"/>
    <row r="12025" customFormat="1" hidden="1" x14ac:dyDescent="0.15"/>
    <row r="12026" customFormat="1" hidden="1" x14ac:dyDescent="0.15"/>
    <row r="12027" customFormat="1" hidden="1" x14ac:dyDescent="0.15"/>
    <row r="12028" customFormat="1" hidden="1" x14ac:dyDescent="0.15"/>
    <row r="12029" customFormat="1" hidden="1" x14ac:dyDescent="0.15"/>
    <row r="12030" customFormat="1" hidden="1" x14ac:dyDescent="0.15"/>
    <row r="12031" customFormat="1" hidden="1" x14ac:dyDescent="0.15"/>
    <row r="12032" customFormat="1" hidden="1" x14ac:dyDescent="0.15"/>
    <row r="12033" customFormat="1" hidden="1" x14ac:dyDescent="0.15"/>
    <row r="12034" customFormat="1" hidden="1" x14ac:dyDescent="0.15"/>
    <row r="12035" customFormat="1" hidden="1" x14ac:dyDescent="0.15"/>
    <row r="12036" customFormat="1" hidden="1" x14ac:dyDescent="0.15"/>
    <row r="12037" customFormat="1" hidden="1" x14ac:dyDescent="0.15"/>
    <row r="12038" customFormat="1" hidden="1" x14ac:dyDescent="0.15"/>
    <row r="12039" customFormat="1" hidden="1" x14ac:dyDescent="0.15"/>
    <row r="12040" customFormat="1" hidden="1" x14ac:dyDescent="0.15"/>
    <row r="12041" customFormat="1" hidden="1" x14ac:dyDescent="0.15"/>
    <row r="12042" customFormat="1" hidden="1" x14ac:dyDescent="0.15"/>
    <row r="12043" customFormat="1" hidden="1" x14ac:dyDescent="0.15"/>
    <row r="12044" customFormat="1" hidden="1" x14ac:dyDescent="0.15"/>
    <row r="12045" customFormat="1" hidden="1" x14ac:dyDescent="0.15"/>
    <row r="12046" customFormat="1" hidden="1" x14ac:dyDescent="0.15"/>
    <row r="12047" customFormat="1" hidden="1" x14ac:dyDescent="0.15"/>
    <row r="12048" customFormat="1" hidden="1" x14ac:dyDescent="0.15"/>
    <row r="12049" customFormat="1" hidden="1" x14ac:dyDescent="0.15"/>
    <row r="12050" customFormat="1" hidden="1" x14ac:dyDescent="0.15"/>
    <row r="12051" customFormat="1" hidden="1" x14ac:dyDescent="0.15"/>
    <row r="12052" customFormat="1" hidden="1" x14ac:dyDescent="0.15"/>
    <row r="12053" customFormat="1" hidden="1" x14ac:dyDescent="0.15"/>
    <row r="12054" customFormat="1" hidden="1" x14ac:dyDescent="0.15"/>
    <row r="12055" customFormat="1" hidden="1" x14ac:dyDescent="0.15"/>
    <row r="12056" customFormat="1" hidden="1" x14ac:dyDescent="0.15"/>
    <row r="12057" customFormat="1" hidden="1" x14ac:dyDescent="0.15"/>
    <row r="12058" customFormat="1" hidden="1" x14ac:dyDescent="0.15"/>
    <row r="12059" customFormat="1" hidden="1" x14ac:dyDescent="0.15"/>
    <row r="12060" customFormat="1" hidden="1" x14ac:dyDescent="0.15"/>
    <row r="12061" customFormat="1" hidden="1" x14ac:dyDescent="0.15"/>
    <row r="12062" customFormat="1" hidden="1" x14ac:dyDescent="0.15"/>
    <row r="12063" customFormat="1" hidden="1" x14ac:dyDescent="0.15"/>
    <row r="12064" customFormat="1" hidden="1" x14ac:dyDescent="0.15"/>
    <row r="12065" customFormat="1" hidden="1" x14ac:dyDescent="0.15"/>
    <row r="12066" customFormat="1" hidden="1" x14ac:dyDescent="0.15"/>
    <row r="12067" customFormat="1" hidden="1" x14ac:dyDescent="0.15"/>
    <row r="12068" customFormat="1" hidden="1" x14ac:dyDescent="0.15"/>
    <row r="12069" customFormat="1" hidden="1" x14ac:dyDescent="0.15"/>
    <row r="12070" customFormat="1" hidden="1" x14ac:dyDescent="0.15"/>
    <row r="12071" customFormat="1" hidden="1" x14ac:dyDescent="0.15"/>
    <row r="12072" customFormat="1" hidden="1" x14ac:dyDescent="0.15"/>
    <row r="12073" customFormat="1" hidden="1" x14ac:dyDescent="0.15"/>
    <row r="12074" customFormat="1" hidden="1" x14ac:dyDescent="0.15"/>
    <row r="12075" customFormat="1" hidden="1" x14ac:dyDescent="0.15"/>
    <row r="12076" customFormat="1" hidden="1" x14ac:dyDescent="0.15"/>
    <row r="12077" customFormat="1" hidden="1" x14ac:dyDescent="0.15"/>
    <row r="12078" customFormat="1" hidden="1" x14ac:dyDescent="0.15"/>
    <row r="12079" customFormat="1" hidden="1" x14ac:dyDescent="0.15"/>
    <row r="12080" customFormat="1" hidden="1" x14ac:dyDescent="0.15"/>
    <row r="12081" customFormat="1" hidden="1" x14ac:dyDescent="0.15"/>
    <row r="12082" customFormat="1" hidden="1" x14ac:dyDescent="0.15"/>
    <row r="12083" customFormat="1" hidden="1" x14ac:dyDescent="0.15"/>
    <row r="12084" customFormat="1" hidden="1" x14ac:dyDescent="0.15"/>
    <row r="12085" customFormat="1" hidden="1" x14ac:dyDescent="0.15"/>
    <row r="12086" customFormat="1" hidden="1" x14ac:dyDescent="0.15"/>
    <row r="12087" customFormat="1" hidden="1" x14ac:dyDescent="0.15"/>
    <row r="12088" customFormat="1" hidden="1" x14ac:dyDescent="0.15"/>
    <row r="12089" customFormat="1" hidden="1" x14ac:dyDescent="0.15"/>
    <row r="12090" customFormat="1" hidden="1" x14ac:dyDescent="0.15"/>
    <row r="12091" customFormat="1" hidden="1" x14ac:dyDescent="0.15"/>
    <row r="12092" customFormat="1" hidden="1" x14ac:dyDescent="0.15"/>
    <row r="12093" customFormat="1" hidden="1" x14ac:dyDescent="0.15"/>
    <row r="12094" customFormat="1" hidden="1" x14ac:dyDescent="0.15"/>
    <row r="12095" customFormat="1" hidden="1" x14ac:dyDescent="0.15"/>
    <row r="12096" customFormat="1" hidden="1" x14ac:dyDescent="0.15"/>
    <row r="12097" customFormat="1" hidden="1" x14ac:dyDescent="0.15"/>
    <row r="12098" customFormat="1" hidden="1" x14ac:dyDescent="0.15"/>
    <row r="12099" customFormat="1" hidden="1" x14ac:dyDescent="0.15"/>
    <row r="12100" customFormat="1" hidden="1" x14ac:dyDescent="0.15"/>
    <row r="12101" customFormat="1" hidden="1" x14ac:dyDescent="0.15"/>
    <row r="12102" customFormat="1" hidden="1" x14ac:dyDescent="0.15"/>
    <row r="12103" customFormat="1" hidden="1" x14ac:dyDescent="0.15"/>
    <row r="12104" customFormat="1" hidden="1" x14ac:dyDescent="0.15"/>
    <row r="12105" customFormat="1" hidden="1" x14ac:dyDescent="0.15"/>
    <row r="12106" customFormat="1" hidden="1" x14ac:dyDescent="0.15"/>
    <row r="12107" customFormat="1" hidden="1" x14ac:dyDescent="0.15"/>
    <row r="12108" customFormat="1" hidden="1" x14ac:dyDescent="0.15"/>
    <row r="12109" customFormat="1" hidden="1" x14ac:dyDescent="0.15"/>
    <row r="12110" customFormat="1" hidden="1" x14ac:dyDescent="0.15"/>
    <row r="12111" customFormat="1" hidden="1" x14ac:dyDescent="0.15"/>
    <row r="12112" customFormat="1" hidden="1" x14ac:dyDescent="0.15"/>
    <row r="12113" customFormat="1" hidden="1" x14ac:dyDescent="0.15"/>
    <row r="12114" customFormat="1" hidden="1" x14ac:dyDescent="0.15"/>
    <row r="12115" customFormat="1" hidden="1" x14ac:dyDescent="0.15"/>
    <row r="12116" customFormat="1" hidden="1" x14ac:dyDescent="0.15"/>
    <row r="12117" customFormat="1" hidden="1" x14ac:dyDescent="0.15"/>
    <row r="12118" customFormat="1" hidden="1" x14ac:dyDescent="0.15"/>
    <row r="12119" customFormat="1" hidden="1" x14ac:dyDescent="0.15"/>
    <row r="12120" customFormat="1" hidden="1" x14ac:dyDescent="0.15"/>
    <row r="12121" customFormat="1" hidden="1" x14ac:dyDescent="0.15"/>
    <row r="12122" customFormat="1" hidden="1" x14ac:dyDescent="0.15"/>
    <row r="12123" customFormat="1" hidden="1" x14ac:dyDescent="0.15"/>
    <row r="12124" customFormat="1" hidden="1" x14ac:dyDescent="0.15"/>
    <row r="12125" customFormat="1" hidden="1" x14ac:dyDescent="0.15"/>
    <row r="12126" customFormat="1" hidden="1" x14ac:dyDescent="0.15"/>
    <row r="12127" customFormat="1" hidden="1" x14ac:dyDescent="0.15"/>
    <row r="12128" customFormat="1" hidden="1" x14ac:dyDescent="0.15"/>
    <row r="12129" customFormat="1" hidden="1" x14ac:dyDescent="0.15"/>
    <row r="12130" customFormat="1" hidden="1" x14ac:dyDescent="0.15"/>
    <row r="12131" customFormat="1" hidden="1" x14ac:dyDescent="0.15"/>
    <row r="12132" customFormat="1" hidden="1" x14ac:dyDescent="0.15"/>
    <row r="12133" customFormat="1" hidden="1" x14ac:dyDescent="0.15"/>
    <row r="12134" customFormat="1" hidden="1" x14ac:dyDescent="0.15"/>
    <row r="12135" customFormat="1" hidden="1" x14ac:dyDescent="0.15"/>
    <row r="12136" customFormat="1" hidden="1" x14ac:dyDescent="0.15"/>
    <row r="12137" customFormat="1" hidden="1" x14ac:dyDescent="0.15"/>
    <row r="12138" customFormat="1" hidden="1" x14ac:dyDescent="0.15"/>
    <row r="12139" customFormat="1" hidden="1" x14ac:dyDescent="0.15"/>
    <row r="12140" customFormat="1" hidden="1" x14ac:dyDescent="0.15"/>
    <row r="12141" customFormat="1" hidden="1" x14ac:dyDescent="0.15"/>
    <row r="12142" customFormat="1" hidden="1" x14ac:dyDescent="0.15"/>
    <row r="12143" customFormat="1" hidden="1" x14ac:dyDescent="0.15"/>
    <row r="12144" customFormat="1" hidden="1" x14ac:dyDescent="0.15"/>
    <row r="12145" customFormat="1" hidden="1" x14ac:dyDescent="0.15"/>
    <row r="12146" customFormat="1" hidden="1" x14ac:dyDescent="0.15"/>
    <row r="12147" customFormat="1" hidden="1" x14ac:dyDescent="0.15"/>
    <row r="12148" customFormat="1" hidden="1" x14ac:dyDescent="0.15"/>
    <row r="12149" customFormat="1" hidden="1" x14ac:dyDescent="0.15"/>
    <row r="12150" customFormat="1" hidden="1" x14ac:dyDescent="0.15"/>
    <row r="12151" customFormat="1" hidden="1" x14ac:dyDescent="0.15"/>
    <row r="12152" customFormat="1" hidden="1" x14ac:dyDescent="0.15"/>
    <row r="12153" customFormat="1" hidden="1" x14ac:dyDescent="0.15"/>
    <row r="12154" customFormat="1" hidden="1" x14ac:dyDescent="0.15"/>
    <row r="12155" customFormat="1" hidden="1" x14ac:dyDescent="0.15"/>
    <row r="12156" customFormat="1" hidden="1" x14ac:dyDescent="0.15"/>
    <row r="12157" customFormat="1" hidden="1" x14ac:dyDescent="0.15"/>
    <row r="12158" customFormat="1" hidden="1" x14ac:dyDescent="0.15"/>
    <row r="12159" customFormat="1" hidden="1" x14ac:dyDescent="0.15"/>
    <row r="12160" customFormat="1" hidden="1" x14ac:dyDescent="0.15"/>
    <row r="12161" customFormat="1" hidden="1" x14ac:dyDescent="0.15"/>
    <row r="12162" customFormat="1" hidden="1" x14ac:dyDescent="0.15"/>
    <row r="12163" customFormat="1" hidden="1" x14ac:dyDescent="0.15"/>
    <row r="12164" customFormat="1" hidden="1" x14ac:dyDescent="0.15"/>
    <row r="12165" customFormat="1" hidden="1" x14ac:dyDescent="0.15"/>
    <row r="12166" customFormat="1" hidden="1" x14ac:dyDescent="0.15"/>
    <row r="12167" customFormat="1" hidden="1" x14ac:dyDescent="0.15"/>
    <row r="12168" customFormat="1" hidden="1" x14ac:dyDescent="0.15"/>
    <row r="12169" customFormat="1" hidden="1" x14ac:dyDescent="0.15"/>
    <row r="12170" customFormat="1" hidden="1" x14ac:dyDescent="0.15"/>
    <row r="12171" customFormat="1" hidden="1" x14ac:dyDescent="0.15"/>
    <row r="12172" customFormat="1" hidden="1" x14ac:dyDescent="0.15"/>
    <row r="12173" customFormat="1" hidden="1" x14ac:dyDescent="0.15"/>
    <row r="12174" customFormat="1" hidden="1" x14ac:dyDescent="0.15"/>
    <row r="12175" customFormat="1" hidden="1" x14ac:dyDescent="0.15"/>
    <row r="12176" customFormat="1" hidden="1" x14ac:dyDescent="0.15"/>
    <row r="12177" customFormat="1" hidden="1" x14ac:dyDescent="0.15"/>
    <row r="12178" customFormat="1" hidden="1" x14ac:dyDescent="0.15"/>
    <row r="12179" customFormat="1" hidden="1" x14ac:dyDescent="0.15"/>
    <row r="12180" customFormat="1" hidden="1" x14ac:dyDescent="0.15"/>
    <row r="12181" customFormat="1" hidden="1" x14ac:dyDescent="0.15"/>
    <row r="12182" customFormat="1" hidden="1" x14ac:dyDescent="0.15"/>
    <row r="12183" customFormat="1" hidden="1" x14ac:dyDescent="0.15"/>
    <row r="12184" customFormat="1" hidden="1" x14ac:dyDescent="0.15"/>
    <row r="12185" customFormat="1" hidden="1" x14ac:dyDescent="0.15"/>
    <row r="12186" customFormat="1" hidden="1" x14ac:dyDescent="0.15"/>
    <row r="12187" customFormat="1" hidden="1" x14ac:dyDescent="0.15"/>
    <row r="12188" customFormat="1" hidden="1" x14ac:dyDescent="0.15"/>
    <row r="12189" customFormat="1" hidden="1" x14ac:dyDescent="0.15"/>
    <row r="12190" customFormat="1" hidden="1" x14ac:dyDescent="0.15"/>
    <row r="12191" customFormat="1" hidden="1" x14ac:dyDescent="0.15"/>
    <row r="12192" customFormat="1" hidden="1" x14ac:dyDescent="0.15"/>
    <row r="12193" customFormat="1" hidden="1" x14ac:dyDescent="0.15"/>
    <row r="12194" customFormat="1" hidden="1" x14ac:dyDescent="0.15"/>
    <row r="12195" customFormat="1" hidden="1" x14ac:dyDescent="0.15"/>
    <row r="12196" customFormat="1" hidden="1" x14ac:dyDescent="0.15"/>
    <row r="12197" customFormat="1" hidden="1" x14ac:dyDescent="0.15"/>
    <row r="12198" customFormat="1" hidden="1" x14ac:dyDescent="0.15"/>
    <row r="12199" customFormat="1" hidden="1" x14ac:dyDescent="0.15"/>
    <row r="12200" customFormat="1" hidden="1" x14ac:dyDescent="0.15"/>
    <row r="12201" customFormat="1" hidden="1" x14ac:dyDescent="0.15"/>
    <row r="12202" customFormat="1" hidden="1" x14ac:dyDescent="0.15"/>
    <row r="12203" customFormat="1" hidden="1" x14ac:dyDescent="0.15"/>
    <row r="12204" customFormat="1" hidden="1" x14ac:dyDescent="0.15"/>
    <row r="12205" customFormat="1" hidden="1" x14ac:dyDescent="0.15"/>
    <row r="12206" customFormat="1" hidden="1" x14ac:dyDescent="0.15"/>
    <row r="12207" customFormat="1" hidden="1" x14ac:dyDescent="0.15"/>
    <row r="12208" customFormat="1" hidden="1" x14ac:dyDescent="0.15"/>
    <row r="12209" customFormat="1" hidden="1" x14ac:dyDescent="0.15"/>
    <row r="12210" customFormat="1" hidden="1" x14ac:dyDescent="0.15"/>
    <row r="12211" customFormat="1" hidden="1" x14ac:dyDescent="0.15"/>
    <row r="12212" customFormat="1" hidden="1" x14ac:dyDescent="0.15"/>
    <row r="12213" customFormat="1" hidden="1" x14ac:dyDescent="0.15"/>
    <row r="12214" customFormat="1" hidden="1" x14ac:dyDescent="0.15"/>
    <row r="12215" customFormat="1" hidden="1" x14ac:dyDescent="0.15"/>
    <row r="12216" customFormat="1" hidden="1" x14ac:dyDescent="0.15"/>
    <row r="12217" customFormat="1" hidden="1" x14ac:dyDescent="0.15"/>
    <row r="12218" customFormat="1" hidden="1" x14ac:dyDescent="0.15"/>
    <row r="12219" customFormat="1" hidden="1" x14ac:dyDescent="0.15"/>
    <row r="12220" customFormat="1" hidden="1" x14ac:dyDescent="0.15"/>
    <row r="12221" customFormat="1" hidden="1" x14ac:dyDescent="0.15"/>
    <row r="12222" customFormat="1" hidden="1" x14ac:dyDescent="0.15"/>
    <row r="12223" customFormat="1" hidden="1" x14ac:dyDescent="0.15"/>
    <row r="12224" customFormat="1" hidden="1" x14ac:dyDescent="0.15"/>
    <row r="12225" customFormat="1" hidden="1" x14ac:dyDescent="0.15"/>
    <row r="12226" customFormat="1" hidden="1" x14ac:dyDescent="0.15"/>
    <row r="12227" customFormat="1" hidden="1" x14ac:dyDescent="0.15"/>
    <row r="12228" customFormat="1" hidden="1" x14ac:dyDescent="0.15"/>
    <row r="12229" customFormat="1" hidden="1" x14ac:dyDescent="0.15"/>
    <row r="12230" customFormat="1" hidden="1" x14ac:dyDescent="0.15"/>
    <row r="12231" customFormat="1" hidden="1" x14ac:dyDescent="0.15"/>
    <row r="12232" customFormat="1" hidden="1" x14ac:dyDescent="0.15"/>
    <row r="12233" customFormat="1" hidden="1" x14ac:dyDescent="0.15"/>
    <row r="12234" customFormat="1" hidden="1" x14ac:dyDescent="0.15"/>
    <row r="12235" customFormat="1" hidden="1" x14ac:dyDescent="0.15"/>
    <row r="12236" customFormat="1" hidden="1" x14ac:dyDescent="0.15"/>
    <row r="12237" customFormat="1" hidden="1" x14ac:dyDescent="0.15"/>
    <row r="12238" customFormat="1" hidden="1" x14ac:dyDescent="0.15"/>
    <row r="12239" customFormat="1" hidden="1" x14ac:dyDescent="0.15"/>
    <row r="12240" customFormat="1" hidden="1" x14ac:dyDescent="0.15"/>
    <row r="12241" customFormat="1" hidden="1" x14ac:dyDescent="0.15"/>
    <row r="12242" customFormat="1" hidden="1" x14ac:dyDescent="0.15"/>
    <row r="12243" customFormat="1" hidden="1" x14ac:dyDescent="0.15"/>
    <row r="12244" customFormat="1" hidden="1" x14ac:dyDescent="0.15"/>
    <row r="12245" customFormat="1" hidden="1" x14ac:dyDescent="0.15"/>
    <row r="12246" customFormat="1" hidden="1" x14ac:dyDescent="0.15"/>
    <row r="12247" customFormat="1" hidden="1" x14ac:dyDescent="0.15"/>
    <row r="12248" customFormat="1" hidden="1" x14ac:dyDescent="0.15"/>
    <row r="12249" customFormat="1" hidden="1" x14ac:dyDescent="0.15"/>
    <row r="12250" customFormat="1" hidden="1" x14ac:dyDescent="0.15"/>
    <row r="12251" customFormat="1" hidden="1" x14ac:dyDescent="0.15"/>
    <row r="12252" customFormat="1" hidden="1" x14ac:dyDescent="0.15"/>
    <row r="12253" customFormat="1" hidden="1" x14ac:dyDescent="0.15"/>
    <row r="12254" customFormat="1" hidden="1" x14ac:dyDescent="0.15"/>
    <row r="12255" customFormat="1" hidden="1" x14ac:dyDescent="0.15"/>
    <row r="12256" customFormat="1" hidden="1" x14ac:dyDescent="0.15"/>
    <row r="12257" customFormat="1" hidden="1" x14ac:dyDescent="0.15"/>
    <row r="12258" customFormat="1" hidden="1" x14ac:dyDescent="0.15"/>
    <row r="12259" customFormat="1" hidden="1" x14ac:dyDescent="0.15"/>
    <row r="12260" customFormat="1" hidden="1" x14ac:dyDescent="0.15"/>
    <row r="12261" customFormat="1" hidden="1" x14ac:dyDescent="0.15"/>
    <row r="12262" customFormat="1" hidden="1" x14ac:dyDescent="0.15"/>
    <row r="12263" customFormat="1" hidden="1" x14ac:dyDescent="0.15"/>
    <row r="12264" customFormat="1" hidden="1" x14ac:dyDescent="0.15"/>
    <row r="12265" customFormat="1" hidden="1" x14ac:dyDescent="0.15"/>
    <row r="12266" customFormat="1" hidden="1" x14ac:dyDescent="0.15"/>
    <row r="12267" customFormat="1" hidden="1" x14ac:dyDescent="0.15"/>
    <row r="12268" customFormat="1" hidden="1" x14ac:dyDescent="0.15"/>
    <row r="12269" customFormat="1" hidden="1" x14ac:dyDescent="0.15"/>
    <row r="12270" customFormat="1" hidden="1" x14ac:dyDescent="0.15"/>
    <row r="12271" customFormat="1" hidden="1" x14ac:dyDescent="0.15"/>
    <row r="12272" customFormat="1" hidden="1" x14ac:dyDescent="0.15"/>
    <row r="12273" customFormat="1" hidden="1" x14ac:dyDescent="0.15"/>
    <row r="12274" customFormat="1" hidden="1" x14ac:dyDescent="0.15"/>
    <row r="12275" customFormat="1" hidden="1" x14ac:dyDescent="0.15"/>
    <row r="12276" customFormat="1" hidden="1" x14ac:dyDescent="0.15"/>
    <row r="12277" customFormat="1" hidden="1" x14ac:dyDescent="0.15"/>
    <row r="12278" customFormat="1" hidden="1" x14ac:dyDescent="0.15"/>
    <row r="12279" customFormat="1" hidden="1" x14ac:dyDescent="0.15"/>
    <row r="12280" customFormat="1" hidden="1" x14ac:dyDescent="0.15"/>
    <row r="12281" customFormat="1" hidden="1" x14ac:dyDescent="0.15"/>
    <row r="12282" customFormat="1" hidden="1" x14ac:dyDescent="0.15"/>
    <row r="12283" customFormat="1" hidden="1" x14ac:dyDescent="0.15"/>
    <row r="12284" customFormat="1" hidden="1" x14ac:dyDescent="0.15"/>
    <row r="12285" customFormat="1" hidden="1" x14ac:dyDescent="0.15"/>
    <row r="12286" customFormat="1" hidden="1" x14ac:dyDescent="0.15"/>
    <row r="12287" customFormat="1" hidden="1" x14ac:dyDescent="0.15"/>
    <row r="12288" customFormat="1" hidden="1" x14ac:dyDescent="0.15"/>
    <row r="12289" customFormat="1" hidden="1" x14ac:dyDescent="0.15"/>
    <row r="12290" customFormat="1" hidden="1" x14ac:dyDescent="0.15"/>
    <row r="12291" customFormat="1" hidden="1" x14ac:dyDescent="0.15"/>
    <row r="12292" customFormat="1" hidden="1" x14ac:dyDescent="0.15"/>
    <row r="12293" customFormat="1" hidden="1" x14ac:dyDescent="0.15"/>
    <row r="12294" customFormat="1" hidden="1" x14ac:dyDescent="0.15"/>
    <row r="12295" customFormat="1" hidden="1" x14ac:dyDescent="0.15"/>
    <row r="12296" customFormat="1" hidden="1" x14ac:dyDescent="0.15"/>
    <row r="12297" customFormat="1" hidden="1" x14ac:dyDescent="0.15"/>
    <row r="12298" customFormat="1" hidden="1" x14ac:dyDescent="0.15"/>
    <row r="12299" customFormat="1" hidden="1" x14ac:dyDescent="0.15"/>
    <row r="12300" customFormat="1" hidden="1" x14ac:dyDescent="0.15"/>
    <row r="12301" customFormat="1" hidden="1" x14ac:dyDescent="0.15"/>
    <row r="12302" customFormat="1" hidden="1" x14ac:dyDescent="0.15"/>
    <row r="12303" customFormat="1" hidden="1" x14ac:dyDescent="0.15"/>
    <row r="12304" customFormat="1" hidden="1" x14ac:dyDescent="0.15"/>
    <row r="12305" customFormat="1" hidden="1" x14ac:dyDescent="0.15"/>
    <row r="12306" customFormat="1" hidden="1" x14ac:dyDescent="0.15"/>
    <row r="12307" customFormat="1" hidden="1" x14ac:dyDescent="0.15"/>
    <row r="12308" customFormat="1" hidden="1" x14ac:dyDescent="0.15"/>
    <row r="12309" customFormat="1" hidden="1" x14ac:dyDescent="0.15"/>
    <row r="12310" customFormat="1" hidden="1" x14ac:dyDescent="0.15"/>
    <row r="12311" customFormat="1" hidden="1" x14ac:dyDescent="0.15"/>
    <row r="12312" customFormat="1" hidden="1" x14ac:dyDescent="0.15"/>
    <row r="12313" customFormat="1" hidden="1" x14ac:dyDescent="0.15"/>
    <row r="12314" customFormat="1" hidden="1" x14ac:dyDescent="0.15"/>
    <row r="12315" customFormat="1" hidden="1" x14ac:dyDescent="0.15"/>
    <row r="12316" customFormat="1" hidden="1" x14ac:dyDescent="0.15"/>
    <row r="12317" customFormat="1" hidden="1" x14ac:dyDescent="0.15"/>
    <row r="12318" customFormat="1" hidden="1" x14ac:dyDescent="0.15"/>
    <row r="12319" customFormat="1" hidden="1" x14ac:dyDescent="0.15"/>
    <row r="12320" customFormat="1" hidden="1" x14ac:dyDescent="0.15"/>
    <row r="12321" customFormat="1" hidden="1" x14ac:dyDescent="0.15"/>
    <row r="12322" customFormat="1" hidden="1" x14ac:dyDescent="0.15"/>
    <row r="12323" customFormat="1" hidden="1" x14ac:dyDescent="0.15"/>
    <row r="12324" customFormat="1" hidden="1" x14ac:dyDescent="0.15"/>
    <row r="12325" customFormat="1" hidden="1" x14ac:dyDescent="0.15"/>
    <row r="12326" customFormat="1" hidden="1" x14ac:dyDescent="0.15"/>
    <row r="12327" customFormat="1" hidden="1" x14ac:dyDescent="0.15"/>
    <row r="12328" customFormat="1" hidden="1" x14ac:dyDescent="0.15"/>
    <row r="12329" customFormat="1" hidden="1" x14ac:dyDescent="0.15"/>
    <row r="12330" customFormat="1" hidden="1" x14ac:dyDescent="0.15"/>
    <row r="12331" customFormat="1" hidden="1" x14ac:dyDescent="0.15"/>
    <row r="12332" customFormat="1" hidden="1" x14ac:dyDescent="0.15"/>
    <row r="12333" customFormat="1" hidden="1" x14ac:dyDescent="0.15"/>
    <row r="12334" customFormat="1" hidden="1" x14ac:dyDescent="0.15"/>
    <row r="12335" customFormat="1" hidden="1" x14ac:dyDescent="0.15"/>
    <row r="12336" customFormat="1" hidden="1" x14ac:dyDescent="0.15"/>
    <row r="12337" customFormat="1" hidden="1" x14ac:dyDescent="0.15"/>
    <row r="12338" customFormat="1" hidden="1" x14ac:dyDescent="0.15"/>
    <row r="12339" customFormat="1" hidden="1" x14ac:dyDescent="0.15"/>
    <row r="12340" customFormat="1" hidden="1" x14ac:dyDescent="0.15"/>
    <row r="12341" customFormat="1" hidden="1" x14ac:dyDescent="0.15"/>
    <row r="12342" customFormat="1" hidden="1" x14ac:dyDescent="0.15"/>
    <row r="12343" customFormat="1" hidden="1" x14ac:dyDescent="0.15"/>
    <row r="12344" customFormat="1" hidden="1" x14ac:dyDescent="0.15"/>
    <row r="12345" customFormat="1" hidden="1" x14ac:dyDescent="0.15"/>
    <row r="12346" customFormat="1" hidden="1" x14ac:dyDescent="0.15"/>
    <row r="12347" customFormat="1" hidden="1" x14ac:dyDescent="0.15"/>
    <row r="12348" customFormat="1" hidden="1" x14ac:dyDescent="0.15"/>
    <row r="12349" customFormat="1" hidden="1" x14ac:dyDescent="0.15"/>
    <row r="12350" customFormat="1" hidden="1" x14ac:dyDescent="0.15"/>
    <row r="12351" customFormat="1" hidden="1" x14ac:dyDescent="0.15"/>
    <row r="12352" customFormat="1" hidden="1" x14ac:dyDescent="0.15"/>
    <row r="12353" customFormat="1" hidden="1" x14ac:dyDescent="0.15"/>
    <row r="12354" customFormat="1" hidden="1" x14ac:dyDescent="0.15"/>
    <row r="12355" customFormat="1" hidden="1" x14ac:dyDescent="0.15"/>
    <row r="12356" customFormat="1" hidden="1" x14ac:dyDescent="0.15"/>
    <row r="12357" customFormat="1" hidden="1" x14ac:dyDescent="0.15"/>
    <row r="12358" customFormat="1" hidden="1" x14ac:dyDescent="0.15"/>
    <row r="12359" customFormat="1" hidden="1" x14ac:dyDescent="0.15"/>
    <row r="12360" customFormat="1" hidden="1" x14ac:dyDescent="0.15"/>
    <row r="12361" customFormat="1" hidden="1" x14ac:dyDescent="0.15"/>
    <row r="12362" customFormat="1" hidden="1" x14ac:dyDescent="0.15"/>
    <row r="12363" customFormat="1" hidden="1" x14ac:dyDescent="0.15"/>
    <row r="12364" customFormat="1" hidden="1" x14ac:dyDescent="0.15"/>
    <row r="12365" customFormat="1" hidden="1" x14ac:dyDescent="0.15"/>
    <row r="12366" customFormat="1" hidden="1" x14ac:dyDescent="0.15"/>
    <row r="12367" customFormat="1" hidden="1" x14ac:dyDescent="0.15"/>
    <row r="12368" customFormat="1" hidden="1" x14ac:dyDescent="0.15"/>
    <row r="12369" customFormat="1" hidden="1" x14ac:dyDescent="0.15"/>
    <row r="12370" customFormat="1" hidden="1" x14ac:dyDescent="0.15"/>
    <row r="12371" customFormat="1" hidden="1" x14ac:dyDescent="0.15"/>
    <row r="12372" customFormat="1" hidden="1" x14ac:dyDescent="0.15"/>
    <row r="12373" customFormat="1" hidden="1" x14ac:dyDescent="0.15"/>
    <row r="12374" customFormat="1" hidden="1" x14ac:dyDescent="0.15"/>
    <row r="12375" customFormat="1" hidden="1" x14ac:dyDescent="0.15"/>
    <row r="12376" customFormat="1" hidden="1" x14ac:dyDescent="0.15"/>
    <row r="12377" customFormat="1" hidden="1" x14ac:dyDescent="0.15"/>
    <row r="12378" customFormat="1" hidden="1" x14ac:dyDescent="0.15"/>
    <row r="12379" customFormat="1" hidden="1" x14ac:dyDescent="0.15"/>
    <row r="12380" customFormat="1" hidden="1" x14ac:dyDescent="0.15"/>
    <row r="12381" customFormat="1" hidden="1" x14ac:dyDescent="0.15"/>
    <row r="12382" customFormat="1" hidden="1" x14ac:dyDescent="0.15"/>
    <row r="12383" customFormat="1" hidden="1" x14ac:dyDescent="0.15"/>
    <row r="12384" customFormat="1" hidden="1" x14ac:dyDescent="0.15"/>
    <row r="12385" customFormat="1" hidden="1" x14ac:dyDescent="0.15"/>
    <row r="12386" customFormat="1" hidden="1" x14ac:dyDescent="0.15"/>
    <row r="12387" customFormat="1" hidden="1" x14ac:dyDescent="0.15"/>
    <row r="12388" customFormat="1" hidden="1" x14ac:dyDescent="0.15"/>
    <row r="12389" customFormat="1" hidden="1" x14ac:dyDescent="0.15"/>
    <row r="12390" customFormat="1" hidden="1" x14ac:dyDescent="0.15"/>
    <row r="12391" customFormat="1" hidden="1" x14ac:dyDescent="0.15"/>
    <row r="12392" customFormat="1" hidden="1" x14ac:dyDescent="0.15"/>
    <row r="12393" customFormat="1" hidden="1" x14ac:dyDescent="0.15"/>
    <row r="12394" customFormat="1" hidden="1" x14ac:dyDescent="0.15"/>
    <row r="12395" customFormat="1" hidden="1" x14ac:dyDescent="0.15"/>
    <row r="12396" customFormat="1" hidden="1" x14ac:dyDescent="0.15"/>
    <row r="12397" customFormat="1" hidden="1" x14ac:dyDescent="0.15"/>
    <row r="12398" customFormat="1" hidden="1" x14ac:dyDescent="0.15"/>
    <row r="12399" customFormat="1" hidden="1" x14ac:dyDescent="0.15"/>
    <row r="12400" customFormat="1" hidden="1" x14ac:dyDescent="0.15"/>
    <row r="12401" customFormat="1" hidden="1" x14ac:dyDescent="0.15"/>
    <row r="12402" customFormat="1" hidden="1" x14ac:dyDescent="0.15"/>
    <row r="12403" customFormat="1" hidden="1" x14ac:dyDescent="0.15"/>
    <row r="12404" customFormat="1" hidden="1" x14ac:dyDescent="0.15"/>
    <row r="12405" customFormat="1" hidden="1" x14ac:dyDescent="0.15"/>
    <row r="12406" customFormat="1" hidden="1" x14ac:dyDescent="0.15"/>
    <row r="12407" customFormat="1" hidden="1" x14ac:dyDescent="0.15"/>
    <row r="12408" customFormat="1" hidden="1" x14ac:dyDescent="0.15"/>
    <row r="12409" customFormat="1" hidden="1" x14ac:dyDescent="0.15"/>
    <row r="12410" customFormat="1" hidden="1" x14ac:dyDescent="0.15"/>
    <row r="12411" customFormat="1" hidden="1" x14ac:dyDescent="0.15"/>
    <row r="12412" customFormat="1" hidden="1" x14ac:dyDescent="0.15"/>
    <row r="12413" customFormat="1" hidden="1" x14ac:dyDescent="0.15"/>
    <row r="12414" customFormat="1" hidden="1" x14ac:dyDescent="0.15"/>
    <row r="12415" customFormat="1" hidden="1" x14ac:dyDescent="0.15"/>
    <row r="12416" customFormat="1" hidden="1" x14ac:dyDescent="0.15"/>
    <row r="12417" customFormat="1" hidden="1" x14ac:dyDescent="0.15"/>
    <row r="12418" customFormat="1" hidden="1" x14ac:dyDescent="0.15"/>
    <row r="12419" customFormat="1" hidden="1" x14ac:dyDescent="0.15"/>
    <row r="12420" customFormat="1" hidden="1" x14ac:dyDescent="0.15"/>
    <row r="12421" customFormat="1" hidden="1" x14ac:dyDescent="0.15"/>
    <row r="12422" customFormat="1" hidden="1" x14ac:dyDescent="0.15"/>
    <row r="12423" customFormat="1" hidden="1" x14ac:dyDescent="0.15"/>
    <row r="12424" customFormat="1" hidden="1" x14ac:dyDescent="0.15"/>
    <row r="12425" customFormat="1" hidden="1" x14ac:dyDescent="0.15"/>
    <row r="12426" customFormat="1" hidden="1" x14ac:dyDescent="0.15"/>
    <row r="12427" customFormat="1" hidden="1" x14ac:dyDescent="0.15"/>
    <row r="12428" customFormat="1" hidden="1" x14ac:dyDescent="0.15"/>
    <row r="12429" customFormat="1" hidden="1" x14ac:dyDescent="0.15"/>
    <row r="12430" customFormat="1" hidden="1" x14ac:dyDescent="0.15"/>
    <row r="12431" customFormat="1" hidden="1" x14ac:dyDescent="0.15"/>
    <row r="12432" customFormat="1" hidden="1" x14ac:dyDescent="0.15"/>
    <row r="12433" customFormat="1" hidden="1" x14ac:dyDescent="0.15"/>
    <row r="12434" customFormat="1" hidden="1" x14ac:dyDescent="0.15"/>
    <row r="12435" customFormat="1" hidden="1" x14ac:dyDescent="0.15"/>
    <row r="12436" customFormat="1" hidden="1" x14ac:dyDescent="0.15"/>
    <row r="12437" customFormat="1" hidden="1" x14ac:dyDescent="0.15"/>
    <row r="12438" customFormat="1" hidden="1" x14ac:dyDescent="0.15"/>
    <row r="12439" customFormat="1" hidden="1" x14ac:dyDescent="0.15"/>
    <row r="12440" customFormat="1" hidden="1" x14ac:dyDescent="0.15"/>
    <row r="12441" customFormat="1" hidden="1" x14ac:dyDescent="0.15"/>
    <row r="12442" customFormat="1" hidden="1" x14ac:dyDescent="0.15"/>
    <row r="12443" customFormat="1" hidden="1" x14ac:dyDescent="0.15"/>
    <row r="12444" customFormat="1" hidden="1" x14ac:dyDescent="0.15"/>
    <row r="12445" customFormat="1" hidden="1" x14ac:dyDescent="0.15"/>
    <row r="12446" customFormat="1" hidden="1" x14ac:dyDescent="0.15"/>
    <row r="12447" customFormat="1" hidden="1" x14ac:dyDescent="0.15"/>
    <row r="12448" customFormat="1" hidden="1" x14ac:dyDescent="0.15"/>
    <row r="12449" customFormat="1" hidden="1" x14ac:dyDescent="0.15"/>
    <row r="12450" customFormat="1" hidden="1" x14ac:dyDescent="0.15"/>
    <row r="12451" customFormat="1" hidden="1" x14ac:dyDescent="0.15"/>
    <row r="12452" customFormat="1" hidden="1" x14ac:dyDescent="0.15"/>
    <row r="12453" customFormat="1" hidden="1" x14ac:dyDescent="0.15"/>
    <row r="12454" customFormat="1" hidden="1" x14ac:dyDescent="0.15"/>
    <row r="12455" customFormat="1" hidden="1" x14ac:dyDescent="0.15"/>
    <row r="12456" customFormat="1" hidden="1" x14ac:dyDescent="0.15"/>
    <row r="12457" customFormat="1" hidden="1" x14ac:dyDescent="0.15"/>
    <row r="12458" customFormat="1" hidden="1" x14ac:dyDescent="0.15"/>
    <row r="12459" customFormat="1" hidden="1" x14ac:dyDescent="0.15"/>
    <row r="12460" customFormat="1" hidden="1" x14ac:dyDescent="0.15"/>
    <row r="12461" customFormat="1" hidden="1" x14ac:dyDescent="0.15"/>
    <row r="12462" customFormat="1" hidden="1" x14ac:dyDescent="0.15"/>
    <row r="12463" customFormat="1" hidden="1" x14ac:dyDescent="0.15"/>
    <row r="12464" customFormat="1" hidden="1" x14ac:dyDescent="0.15"/>
    <row r="12465" customFormat="1" hidden="1" x14ac:dyDescent="0.15"/>
    <row r="12466" customFormat="1" hidden="1" x14ac:dyDescent="0.15"/>
    <row r="12467" customFormat="1" hidden="1" x14ac:dyDescent="0.15"/>
    <row r="12468" customFormat="1" hidden="1" x14ac:dyDescent="0.15"/>
    <row r="12469" customFormat="1" hidden="1" x14ac:dyDescent="0.15"/>
    <row r="12470" customFormat="1" hidden="1" x14ac:dyDescent="0.15"/>
    <row r="12471" customFormat="1" hidden="1" x14ac:dyDescent="0.15"/>
    <row r="12472" customFormat="1" hidden="1" x14ac:dyDescent="0.15"/>
    <row r="12473" customFormat="1" hidden="1" x14ac:dyDescent="0.15"/>
    <row r="12474" customFormat="1" hidden="1" x14ac:dyDescent="0.15"/>
    <row r="12475" customFormat="1" hidden="1" x14ac:dyDescent="0.15"/>
    <row r="12476" customFormat="1" hidden="1" x14ac:dyDescent="0.15"/>
    <row r="12477" customFormat="1" hidden="1" x14ac:dyDescent="0.15"/>
    <row r="12478" customFormat="1" hidden="1" x14ac:dyDescent="0.15"/>
    <row r="12479" customFormat="1" hidden="1" x14ac:dyDescent="0.15"/>
    <row r="12480" customFormat="1" hidden="1" x14ac:dyDescent="0.15"/>
    <row r="12481" customFormat="1" hidden="1" x14ac:dyDescent="0.15"/>
    <row r="12482" customFormat="1" hidden="1" x14ac:dyDescent="0.15"/>
    <row r="12483" customFormat="1" hidden="1" x14ac:dyDescent="0.15"/>
    <row r="12484" customFormat="1" hidden="1" x14ac:dyDescent="0.15"/>
    <row r="12485" customFormat="1" hidden="1" x14ac:dyDescent="0.15"/>
    <row r="12486" customFormat="1" hidden="1" x14ac:dyDescent="0.15"/>
    <row r="12487" customFormat="1" hidden="1" x14ac:dyDescent="0.15"/>
    <row r="12488" customFormat="1" hidden="1" x14ac:dyDescent="0.15"/>
    <row r="12489" customFormat="1" hidden="1" x14ac:dyDescent="0.15"/>
    <row r="12490" customFormat="1" hidden="1" x14ac:dyDescent="0.15"/>
    <row r="12491" customFormat="1" hidden="1" x14ac:dyDescent="0.15"/>
    <row r="12492" customFormat="1" hidden="1" x14ac:dyDescent="0.15"/>
    <row r="12493" customFormat="1" hidden="1" x14ac:dyDescent="0.15"/>
    <row r="12494" customFormat="1" hidden="1" x14ac:dyDescent="0.15"/>
    <row r="12495" customFormat="1" hidden="1" x14ac:dyDescent="0.15"/>
    <row r="12496" customFormat="1" hidden="1" x14ac:dyDescent="0.15"/>
    <row r="12497" customFormat="1" hidden="1" x14ac:dyDescent="0.15"/>
    <row r="12498" customFormat="1" hidden="1" x14ac:dyDescent="0.15"/>
    <row r="12499" customFormat="1" hidden="1" x14ac:dyDescent="0.15"/>
    <row r="12500" customFormat="1" hidden="1" x14ac:dyDescent="0.15"/>
    <row r="12501" customFormat="1" hidden="1" x14ac:dyDescent="0.15"/>
    <row r="12502" customFormat="1" hidden="1" x14ac:dyDescent="0.15"/>
    <row r="12503" customFormat="1" hidden="1" x14ac:dyDescent="0.15"/>
    <row r="12504" customFormat="1" hidden="1" x14ac:dyDescent="0.15"/>
    <row r="12505" customFormat="1" hidden="1" x14ac:dyDescent="0.15"/>
    <row r="12506" customFormat="1" hidden="1" x14ac:dyDescent="0.15"/>
    <row r="12507" customFormat="1" hidden="1" x14ac:dyDescent="0.15"/>
    <row r="12508" customFormat="1" hidden="1" x14ac:dyDescent="0.15"/>
    <row r="12509" customFormat="1" hidden="1" x14ac:dyDescent="0.15"/>
    <row r="12510" customFormat="1" hidden="1" x14ac:dyDescent="0.15"/>
    <row r="12511" customFormat="1" hidden="1" x14ac:dyDescent="0.15"/>
    <row r="12512" customFormat="1" hidden="1" x14ac:dyDescent="0.15"/>
    <row r="12513" customFormat="1" hidden="1" x14ac:dyDescent="0.15"/>
    <row r="12514" customFormat="1" hidden="1" x14ac:dyDescent="0.15"/>
    <row r="12515" customFormat="1" hidden="1" x14ac:dyDescent="0.15"/>
    <row r="12516" customFormat="1" hidden="1" x14ac:dyDescent="0.15"/>
    <row r="12517" customFormat="1" hidden="1" x14ac:dyDescent="0.15"/>
    <row r="12518" customFormat="1" hidden="1" x14ac:dyDescent="0.15"/>
    <row r="12519" customFormat="1" hidden="1" x14ac:dyDescent="0.15"/>
    <row r="12520" customFormat="1" hidden="1" x14ac:dyDescent="0.15"/>
    <row r="12521" customFormat="1" hidden="1" x14ac:dyDescent="0.15"/>
    <row r="12522" customFormat="1" hidden="1" x14ac:dyDescent="0.15"/>
    <row r="12523" customFormat="1" hidden="1" x14ac:dyDescent="0.15"/>
    <row r="12524" customFormat="1" hidden="1" x14ac:dyDescent="0.15"/>
    <row r="12525" customFormat="1" hidden="1" x14ac:dyDescent="0.15"/>
    <row r="12526" customFormat="1" hidden="1" x14ac:dyDescent="0.15"/>
    <row r="12527" customFormat="1" hidden="1" x14ac:dyDescent="0.15"/>
    <row r="12528" customFormat="1" hidden="1" x14ac:dyDescent="0.15"/>
    <row r="12529" customFormat="1" hidden="1" x14ac:dyDescent="0.15"/>
    <row r="12530" customFormat="1" hidden="1" x14ac:dyDescent="0.15"/>
    <row r="12531" customFormat="1" hidden="1" x14ac:dyDescent="0.15"/>
    <row r="12532" customFormat="1" hidden="1" x14ac:dyDescent="0.15"/>
    <row r="12533" customFormat="1" hidden="1" x14ac:dyDescent="0.15"/>
    <row r="12534" customFormat="1" hidden="1" x14ac:dyDescent="0.15"/>
    <row r="12535" customFormat="1" hidden="1" x14ac:dyDescent="0.15"/>
    <row r="12536" customFormat="1" hidden="1" x14ac:dyDescent="0.15"/>
    <row r="12537" customFormat="1" hidden="1" x14ac:dyDescent="0.15"/>
    <row r="12538" customFormat="1" hidden="1" x14ac:dyDescent="0.15"/>
    <row r="12539" customFormat="1" hidden="1" x14ac:dyDescent="0.15"/>
    <row r="12540" customFormat="1" hidden="1" x14ac:dyDescent="0.15"/>
    <row r="12541" customFormat="1" hidden="1" x14ac:dyDescent="0.15"/>
    <row r="12542" customFormat="1" hidden="1" x14ac:dyDescent="0.15"/>
    <row r="12543" customFormat="1" hidden="1" x14ac:dyDescent="0.15"/>
    <row r="12544" customFormat="1" hidden="1" x14ac:dyDescent="0.15"/>
    <row r="12545" customFormat="1" hidden="1" x14ac:dyDescent="0.15"/>
    <row r="12546" customFormat="1" hidden="1" x14ac:dyDescent="0.15"/>
    <row r="12547" customFormat="1" hidden="1" x14ac:dyDescent="0.15"/>
    <row r="12548" customFormat="1" hidden="1" x14ac:dyDescent="0.15"/>
    <row r="12549" customFormat="1" hidden="1" x14ac:dyDescent="0.15"/>
    <row r="12550" customFormat="1" hidden="1" x14ac:dyDescent="0.15"/>
    <row r="12551" customFormat="1" hidden="1" x14ac:dyDescent="0.15"/>
    <row r="12552" customFormat="1" hidden="1" x14ac:dyDescent="0.15"/>
    <row r="12553" customFormat="1" hidden="1" x14ac:dyDescent="0.15"/>
    <row r="12554" customFormat="1" hidden="1" x14ac:dyDescent="0.15"/>
    <row r="12555" customFormat="1" hidden="1" x14ac:dyDescent="0.15"/>
    <row r="12556" customFormat="1" hidden="1" x14ac:dyDescent="0.15"/>
    <row r="12557" customFormat="1" hidden="1" x14ac:dyDescent="0.15"/>
    <row r="12558" customFormat="1" hidden="1" x14ac:dyDescent="0.15"/>
    <row r="12559" customFormat="1" hidden="1" x14ac:dyDescent="0.15"/>
    <row r="12560" customFormat="1" hidden="1" x14ac:dyDescent="0.15"/>
    <row r="12561" customFormat="1" hidden="1" x14ac:dyDescent="0.15"/>
    <row r="12562" customFormat="1" hidden="1" x14ac:dyDescent="0.15"/>
    <row r="12563" customFormat="1" hidden="1" x14ac:dyDescent="0.15"/>
    <row r="12564" customFormat="1" hidden="1" x14ac:dyDescent="0.15"/>
    <row r="12565" customFormat="1" hidden="1" x14ac:dyDescent="0.15"/>
    <row r="12566" customFormat="1" hidden="1" x14ac:dyDescent="0.15"/>
    <row r="12567" customFormat="1" hidden="1" x14ac:dyDescent="0.15"/>
    <row r="12568" customFormat="1" hidden="1" x14ac:dyDescent="0.15"/>
    <row r="12569" customFormat="1" hidden="1" x14ac:dyDescent="0.15"/>
    <row r="12570" customFormat="1" hidden="1" x14ac:dyDescent="0.15"/>
    <row r="12571" customFormat="1" hidden="1" x14ac:dyDescent="0.15"/>
    <row r="12572" customFormat="1" hidden="1" x14ac:dyDescent="0.15"/>
    <row r="12573" customFormat="1" hidden="1" x14ac:dyDescent="0.15"/>
    <row r="12574" customFormat="1" hidden="1" x14ac:dyDescent="0.15"/>
    <row r="12575" customFormat="1" hidden="1" x14ac:dyDescent="0.15"/>
    <row r="12576" customFormat="1" hidden="1" x14ac:dyDescent="0.15"/>
    <row r="12577" customFormat="1" hidden="1" x14ac:dyDescent="0.15"/>
    <row r="12578" customFormat="1" hidden="1" x14ac:dyDescent="0.15"/>
    <row r="12579" customFormat="1" hidden="1" x14ac:dyDescent="0.15"/>
    <row r="12580" customFormat="1" hidden="1" x14ac:dyDescent="0.15"/>
    <row r="12581" customFormat="1" hidden="1" x14ac:dyDescent="0.15"/>
    <row r="12582" customFormat="1" hidden="1" x14ac:dyDescent="0.15"/>
    <row r="12583" customFormat="1" hidden="1" x14ac:dyDescent="0.15"/>
    <row r="12584" customFormat="1" hidden="1" x14ac:dyDescent="0.15"/>
    <row r="12585" customFormat="1" hidden="1" x14ac:dyDescent="0.15"/>
    <row r="12586" customFormat="1" hidden="1" x14ac:dyDescent="0.15"/>
    <row r="12587" customFormat="1" hidden="1" x14ac:dyDescent="0.15"/>
    <row r="12588" customFormat="1" hidden="1" x14ac:dyDescent="0.15"/>
    <row r="12589" customFormat="1" hidden="1" x14ac:dyDescent="0.15"/>
    <row r="12590" customFormat="1" hidden="1" x14ac:dyDescent="0.15"/>
    <row r="12591" customFormat="1" hidden="1" x14ac:dyDescent="0.15"/>
    <row r="12592" customFormat="1" hidden="1" x14ac:dyDescent="0.15"/>
    <row r="12593" customFormat="1" hidden="1" x14ac:dyDescent="0.15"/>
    <row r="12594" customFormat="1" hidden="1" x14ac:dyDescent="0.15"/>
    <row r="12595" customFormat="1" hidden="1" x14ac:dyDescent="0.15"/>
    <row r="12596" customFormat="1" hidden="1" x14ac:dyDescent="0.15"/>
    <row r="12597" customFormat="1" hidden="1" x14ac:dyDescent="0.15"/>
    <row r="12598" customFormat="1" hidden="1" x14ac:dyDescent="0.15"/>
    <row r="12599" customFormat="1" hidden="1" x14ac:dyDescent="0.15"/>
    <row r="12600" customFormat="1" hidden="1" x14ac:dyDescent="0.15"/>
    <row r="12601" customFormat="1" hidden="1" x14ac:dyDescent="0.15"/>
    <row r="12602" customFormat="1" hidden="1" x14ac:dyDescent="0.15"/>
    <row r="12603" customFormat="1" hidden="1" x14ac:dyDescent="0.15"/>
    <row r="12604" customFormat="1" hidden="1" x14ac:dyDescent="0.15"/>
    <row r="12605" customFormat="1" hidden="1" x14ac:dyDescent="0.15"/>
    <row r="12606" customFormat="1" hidden="1" x14ac:dyDescent="0.15"/>
    <row r="12607" customFormat="1" hidden="1" x14ac:dyDescent="0.15"/>
    <row r="12608" customFormat="1" hidden="1" x14ac:dyDescent="0.15"/>
    <row r="12609" customFormat="1" hidden="1" x14ac:dyDescent="0.15"/>
    <row r="12610" customFormat="1" hidden="1" x14ac:dyDescent="0.15"/>
    <row r="12611" customFormat="1" hidden="1" x14ac:dyDescent="0.15"/>
    <row r="12612" customFormat="1" hidden="1" x14ac:dyDescent="0.15"/>
    <row r="12613" customFormat="1" hidden="1" x14ac:dyDescent="0.15"/>
    <row r="12614" customFormat="1" hidden="1" x14ac:dyDescent="0.15"/>
    <row r="12615" customFormat="1" hidden="1" x14ac:dyDescent="0.15"/>
    <row r="12616" customFormat="1" hidden="1" x14ac:dyDescent="0.15"/>
    <row r="12617" customFormat="1" hidden="1" x14ac:dyDescent="0.15"/>
    <row r="12618" customFormat="1" hidden="1" x14ac:dyDescent="0.15"/>
    <row r="12619" customFormat="1" hidden="1" x14ac:dyDescent="0.15"/>
    <row r="12620" customFormat="1" hidden="1" x14ac:dyDescent="0.15"/>
    <row r="12621" customFormat="1" hidden="1" x14ac:dyDescent="0.15"/>
    <row r="12622" customFormat="1" hidden="1" x14ac:dyDescent="0.15"/>
    <row r="12623" customFormat="1" hidden="1" x14ac:dyDescent="0.15"/>
    <row r="12624" customFormat="1" hidden="1" x14ac:dyDescent="0.15"/>
    <row r="12625" customFormat="1" hidden="1" x14ac:dyDescent="0.15"/>
    <row r="12626" customFormat="1" hidden="1" x14ac:dyDescent="0.15"/>
    <row r="12627" customFormat="1" hidden="1" x14ac:dyDescent="0.15"/>
    <row r="12628" customFormat="1" hidden="1" x14ac:dyDescent="0.15"/>
    <row r="12629" customFormat="1" hidden="1" x14ac:dyDescent="0.15"/>
    <row r="12630" customFormat="1" hidden="1" x14ac:dyDescent="0.15"/>
    <row r="12631" customFormat="1" hidden="1" x14ac:dyDescent="0.15"/>
    <row r="12632" customFormat="1" hidden="1" x14ac:dyDescent="0.15"/>
    <row r="12633" customFormat="1" hidden="1" x14ac:dyDescent="0.15"/>
    <row r="12634" customFormat="1" hidden="1" x14ac:dyDescent="0.15"/>
    <row r="12635" customFormat="1" hidden="1" x14ac:dyDescent="0.15"/>
    <row r="12636" customFormat="1" hidden="1" x14ac:dyDescent="0.15"/>
    <row r="12637" customFormat="1" hidden="1" x14ac:dyDescent="0.15"/>
    <row r="12638" customFormat="1" hidden="1" x14ac:dyDescent="0.15"/>
    <row r="12639" customFormat="1" hidden="1" x14ac:dyDescent="0.15"/>
    <row r="12640" customFormat="1" hidden="1" x14ac:dyDescent="0.15"/>
    <row r="12641" customFormat="1" hidden="1" x14ac:dyDescent="0.15"/>
    <row r="12642" customFormat="1" hidden="1" x14ac:dyDescent="0.15"/>
    <row r="12643" customFormat="1" hidden="1" x14ac:dyDescent="0.15"/>
    <row r="12644" customFormat="1" hidden="1" x14ac:dyDescent="0.15"/>
    <row r="12645" customFormat="1" hidden="1" x14ac:dyDescent="0.15"/>
    <row r="12646" customFormat="1" hidden="1" x14ac:dyDescent="0.15"/>
    <row r="12647" customFormat="1" hidden="1" x14ac:dyDescent="0.15"/>
    <row r="12648" customFormat="1" hidden="1" x14ac:dyDescent="0.15"/>
    <row r="12649" customFormat="1" hidden="1" x14ac:dyDescent="0.15"/>
    <row r="12650" customFormat="1" hidden="1" x14ac:dyDescent="0.15"/>
    <row r="12651" customFormat="1" hidden="1" x14ac:dyDescent="0.15"/>
    <row r="12652" customFormat="1" hidden="1" x14ac:dyDescent="0.15"/>
    <row r="12653" customFormat="1" hidden="1" x14ac:dyDescent="0.15"/>
    <row r="12654" customFormat="1" hidden="1" x14ac:dyDescent="0.15"/>
    <row r="12655" customFormat="1" hidden="1" x14ac:dyDescent="0.15"/>
    <row r="12656" customFormat="1" hidden="1" x14ac:dyDescent="0.15"/>
    <row r="12657" customFormat="1" hidden="1" x14ac:dyDescent="0.15"/>
    <row r="12658" customFormat="1" hidden="1" x14ac:dyDescent="0.15"/>
    <row r="12659" customFormat="1" hidden="1" x14ac:dyDescent="0.15"/>
    <row r="12660" customFormat="1" hidden="1" x14ac:dyDescent="0.15"/>
    <row r="12661" customFormat="1" hidden="1" x14ac:dyDescent="0.15"/>
    <row r="12662" customFormat="1" hidden="1" x14ac:dyDescent="0.15"/>
    <row r="12663" customFormat="1" hidden="1" x14ac:dyDescent="0.15"/>
    <row r="12664" customFormat="1" hidden="1" x14ac:dyDescent="0.15"/>
    <row r="12665" customFormat="1" hidden="1" x14ac:dyDescent="0.15"/>
    <row r="12666" customFormat="1" hidden="1" x14ac:dyDescent="0.15"/>
    <row r="12667" customFormat="1" hidden="1" x14ac:dyDescent="0.15"/>
    <row r="12668" customFormat="1" hidden="1" x14ac:dyDescent="0.15"/>
    <row r="12669" customFormat="1" hidden="1" x14ac:dyDescent="0.15"/>
    <row r="12670" customFormat="1" hidden="1" x14ac:dyDescent="0.15"/>
    <row r="12671" customFormat="1" hidden="1" x14ac:dyDescent="0.15"/>
    <row r="12672" customFormat="1" hidden="1" x14ac:dyDescent="0.15"/>
    <row r="12673" customFormat="1" hidden="1" x14ac:dyDescent="0.15"/>
    <row r="12674" customFormat="1" hidden="1" x14ac:dyDescent="0.15"/>
    <row r="12675" customFormat="1" hidden="1" x14ac:dyDescent="0.15"/>
    <row r="12676" customFormat="1" hidden="1" x14ac:dyDescent="0.15"/>
    <row r="12677" customFormat="1" hidden="1" x14ac:dyDescent="0.15"/>
    <row r="12678" customFormat="1" hidden="1" x14ac:dyDescent="0.15"/>
    <row r="12679" customFormat="1" hidden="1" x14ac:dyDescent="0.15"/>
    <row r="12680" customFormat="1" hidden="1" x14ac:dyDescent="0.15"/>
    <row r="12681" customFormat="1" hidden="1" x14ac:dyDescent="0.15"/>
    <row r="12682" customFormat="1" hidden="1" x14ac:dyDescent="0.15"/>
    <row r="12683" customFormat="1" hidden="1" x14ac:dyDescent="0.15"/>
    <row r="12684" customFormat="1" hidden="1" x14ac:dyDescent="0.15"/>
    <row r="12685" customFormat="1" hidden="1" x14ac:dyDescent="0.15"/>
    <row r="12686" customFormat="1" hidden="1" x14ac:dyDescent="0.15"/>
    <row r="12687" customFormat="1" hidden="1" x14ac:dyDescent="0.15"/>
    <row r="12688" customFormat="1" hidden="1" x14ac:dyDescent="0.15"/>
    <row r="12689" customFormat="1" hidden="1" x14ac:dyDescent="0.15"/>
    <row r="12690" customFormat="1" hidden="1" x14ac:dyDescent="0.15"/>
    <row r="12691" customFormat="1" hidden="1" x14ac:dyDescent="0.15"/>
    <row r="12692" customFormat="1" hidden="1" x14ac:dyDescent="0.15"/>
    <row r="12693" customFormat="1" hidden="1" x14ac:dyDescent="0.15"/>
    <row r="12694" customFormat="1" hidden="1" x14ac:dyDescent="0.15"/>
    <row r="12695" customFormat="1" hidden="1" x14ac:dyDescent="0.15"/>
    <row r="12696" customFormat="1" hidden="1" x14ac:dyDescent="0.15"/>
    <row r="12697" customFormat="1" hidden="1" x14ac:dyDescent="0.15"/>
    <row r="12698" customFormat="1" hidden="1" x14ac:dyDescent="0.15"/>
    <row r="12699" customFormat="1" hidden="1" x14ac:dyDescent="0.15"/>
    <row r="12700" customFormat="1" hidden="1" x14ac:dyDescent="0.15"/>
    <row r="12701" customFormat="1" hidden="1" x14ac:dyDescent="0.15"/>
    <row r="12702" customFormat="1" hidden="1" x14ac:dyDescent="0.15"/>
    <row r="12703" customFormat="1" hidden="1" x14ac:dyDescent="0.15"/>
    <row r="12704" customFormat="1" hidden="1" x14ac:dyDescent="0.15"/>
    <row r="12705" customFormat="1" hidden="1" x14ac:dyDescent="0.15"/>
    <row r="12706" customFormat="1" hidden="1" x14ac:dyDescent="0.15"/>
    <row r="12707" customFormat="1" hidden="1" x14ac:dyDescent="0.15"/>
    <row r="12708" customFormat="1" hidden="1" x14ac:dyDescent="0.15"/>
    <row r="12709" customFormat="1" hidden="1" x14ac:dyDescent="0.15"/>
    <row r="12710" customFormat="1" hidden="1" x14ac:dyDescent="0.15"/>
    <row r="12711" customFormat="1" hidden="1" x14ac:dyDescent="0.15"/>
    <row r="12712" customFormat="1" hidden="1" x14ac:dyDescent="0.15"/>
    <row r="12713" customFormat="1" hidden="1" x14ac:dyDescent="0.15"/>
    <row r="12714" customFormat="1" hidden="1" x14ac:dyDescent="0.15"/>
    <row r="12715" customFormat="1" hidden="1" x14ac:dyDescent="0.15"/>
    <row r="12716" customFormat="1" hidden="1" x14ac:dyDescent="0.15"/>
    <row r="12717" customFormat="1" hidden="1" x14ac:dyDescent="0.15"/>
    <row r="12718" customFormat="1" hidden="1" x14ac:dyDescent="0.15"/>
    <row r="12719" customFormat="1" hidden="1" x14ac:dyDescent="0.15"/>
    <row r="12720" customFormat="1" hidden="1" x14ac:dyDescent="0.15"/>
    <row r="12721" customFormat="1" hidden="1" x14ac:dyDescent="0.15"/>
    <row r="12722" customFormat="1" hidden="1" x14ac:dyDescent="0.15"/>
    <row r="12723" customFormat="1" hidden="1" x14ac:dyDescent="0.15"/>
    <row r="12724" customFormat="1" hidden="1" x14ac:dyDescent="0.15"/>
    <row r="12725" customFormat="1" hidden="1" x14ac:dyDescent="0.15"/>
    <row r="12726" customFormat="1" hidden="1" x14ac:dyDescent="0.15"/>
    <row r="12727" customFormat="1" hidden="1" x14ac:dyDescent="0.15"/>
    <row r="12728" customFormat="1" hidden="1" x14ac:dyDescent="0.15"/>
    <row r="12729" customFormat="1" hidden="1" x14ac:dyDescent="0.15"/>
    <row r="12730" customFormat="1" hidden="1" x14ac:dyDescent="0.15"/>
    <row r="12731" customFormat="1" hidden="1" x14ac:dyDescent="0.15"/>
    <row r="12732" customFormat="1" hidden="1" x14ac:dyDescent="0.15"/>
    <row r="12733" customFormat="1" hidden="1" x14ac:dyDescent="0.15"/>
    <row r="12734" customFormat="1" hidden="1" x14ac:dyDescent="0.15"/>
    <row r="12735" customFormat="1" hidden="1" x14ac:dyDescent="0.15"/>
    <row r="12736" customFormat="1" hidden="1" x14ac:dyDescent="0.15"/>
    <row r="12737" customFormat="1" hidden="1" x14ac:dyDescent="0.15"/>
    <row r="12738" customFormat="1" hidden="1" x14ac:dyDescent="0.15"/>
    <row r="12739" customFormat="1" hidden="1" x14ac:dyDescent="0.15"/>
    <row r="12740" customFormat="1" hidden="1" x14ac:dyDescent="0.15"/>
    <row r="12741" customFormat="1" hidden="1" x14ac:dyDescent="0.15"/>
    <row r="12742" customFormat="1" hidden="1" x14ac:dyDescent="0.15"/>
    <row r="12743" customFormat="1" hidden="1" x14ac:dyDescent="0.15"/>
    <row r="12744" customFormat="1" hidden="1" x14ac:dyDescent="0.15"/>
    <row r="12745" customFormat="1" hidden="1" x14ac:dyDescent="0.15"/>
    <row r="12746" customFormat="1" hidden="1" x14ac:dyDescent="0.15"/>
    <row r="12747" customFormat="1" hidden="1" x14ac:dyDescent="0.15"/>
    <row r="12748" customFormat="1" hidden="1" x14ac:dyDescent="0.15"/>
    <row r="12749" customFormat="1" hidden="1" x14ac:dyDescent="0.15"/>
    <row r="12750" customFormat="1" hidden="1" x14ac:dyDescent="0.15"/>
    <row r="12751" customFormat="1" hidden="1" x14ac:dyDescent="0.15"/>
    <row r="12752" customFormat="1" hidden="1" x14ac:dyDescent="0.15"/>
    <row r="12753" customFormat="1" hidden="1" x14ac:dyDescent="0.15"/>
    <row r="12754" customFormat="1" hidden="1" x14ac:dyDescent="0.15"/>
    <row r="12755" customFormat="1" hidden="1" x14ac:dyDescent="0.15"/>
    <row r="12756" customFormat="1" hidden="1" x14ac:dyDescent="0.15"/>
    <row r="12757" customFormat="1" hidden="1" x14ac:dyDescent="0.15"/>
    <row r="12758" customFormat="1" hidden="1" x14ac:dyDescent="0.15"/>
    <row r="12759" customFormat="1" hidden="1" x14ac:dyDescent="0.15"/>
    <row r="12760" customFormat="1" hidden="1" x14ac:dyDescent="0.15"/>
    <row r="12761" customFormat="1" hidden="1" x14ac:dyDescent="0.15"/>
    <row r="12762" customFormat="1" hidden="1" x14ac:dyDescent="0.15"/>
    <row r="12763" customFormat="1" hidden="1" x14ac:dyDescent="0.15"/>
    <row r="12764" customFormat="1" hidden="1" x14ac:dyDescent="0.15"/>
    <row r="12765" customFormat="1" hidden="1" x14ac:dyDescent="0.15"/>
    <row r="12766" customFormat="1" hidden="1" x14ac:dyDescent="0.15"/>
    <row r="12767" customFormat="1" hidden="1" x14ac:dyDescent="0.15"/>
    <row r="12768" customFormat="1" hidden="1" x14ac:dyDescent="0.15"/>
    <row r="12769" customFormat="1" hidden="1" x14ac:dyDescent="0.15"/>
    <row r="12770" customFormat="1" hidden="1" x14ac:dyDescent="0.15"/>
    <row r="12771" customFormat="1" hidden="1" x14ac:dyDescent="0.15"/>
    <row r="12772" customFormat="1" hidden="1" x14ac:dyDescent="0.15"/>
    <row r="12773" customFormat="1" hidden="1" x14ac:dyDescent="0.15"/>
    <row r="12774" customFormat="1" hidden="1" x14ac:dyDescent="0.15"/>
    <row r="12775" customFormat="1" hidden="1" x14ac:dyDescent="0.15"/>
    <row r="12776" customFormat="1" hidden="1" x14ac:dyDescent="0.15"/>
    <row r="12777" customFormat="1" hidden="1" x14ac:dyDescent="0.15"/>
    <row r="12778" customFormat="1" hidden="1" x14ac:dyDescent="0.15"/>
    <row r="12779" customFormat="1" hidden="1" x14ac:dyDescent="0.15"/>
    <row r="12780" customFormat="1" hidden="1" x14ac:dyDescent="0.15"/>
    <row r="12781" customFormat="1" hidden="1" x14ac:dyDescent="0.15"/>
    <row r="12782" customFormat="1" hidden="1" x14ac:dyDescent="0.15"/>
    <row r="12783" customFormat="1" hidden="1" x14ac:dyDescent="0.15"/>
    <row r="12784" customFormat="1" hidden="1" x14ac:dyDescent="0.15"/>
    <row r="12785" customFormat="1" hidden="1" x14ac:dyDescent="0.15"/>
    <row r="12786" customFormat="1" hidden="1" x14ac:dyDescent="0.15"/>
    <row r="12787" customFormat="1" hidden="1" x14ac:dyDescent="0.15"/>
    <row r="12788" customFormat="1" hidden="1" x14ac:dyDescent="0.15"/>
    <row r="12789" customFormat="1" hidden="1" x14ac:dyDescent="0.15"/>
    <row r="12790" customFormat="1" hidden="1" x14ac:dyDescent="0.15"/>
    <row r="12791" customFormat="1" hidden="1" x14ac:dyDescent="0.15"/>
    <row r="12792" customFormat="1" hidden="1" x14ac:dyDescent="0.15"/>
    <row r="12793" customFormat="1" hidden="1" x14ac:dyDescent="0.15"/>
    <row r="12794" customFormat="1" hidden="1" x14ac:dyDescent="0.15"/>
    <row r="12795" customFormat="1" hidden="1" x14ac:dyDescent="0.15"/>
    <row r="12796" customFormat="1" hidden="1" x14ac:dyDescent="0.15"/>
    <row r="12797" customFormat="1" hidden="1" x14ac:dyDescent="0.15"/>
    <row r="12798" customFormat="1" hidden="1" x14ac:dyDescent="0.15"/>
    <row r="12799" customFormat="1" hidden="1" x14ac:dyDescent="0.15"/>
    <row r="12800" customFormat="1" hidden="1" x14ac:dyDescent="0.15"/>
    <row r="12801" customFormat="1" hidden="1" x14ac:dyDescent="0.15"/>
    <row r="12802" customFormat="1" hidden="1" x14ac:dyDescent="0.15"/>
    <row r="12803" customFormat="1" hidden="1" x14ac:dyDescent="0.15"/>
    <row r="12804" customFormat="1" hidden="1" x14ac:dyDescent="0.15"/>
    <row r="12805" customFormat="1" hidden="1" x14ac:dyDescent="0.15"/>
    <row r="12806" customFormat="1" hidden="1" x14ac:dyDescent="0.15"/>
    <row r="12807" customFormat="1" hidden="1" x14ac:dyDescent="0.15"/>
    <row r="12808" customFormat="1" hidden="1" x14ac:dyDescent="0.15"/>
    <row r="12809" customFormat="1" hidden="1" x14ac:dyDescent="0.15"/>
    <row r="12810" customFormat="1" hidden="1" x14ac:dyDescent="0.15"/>
    <row r="12811" customFormat="1" hidden="1" x14ac:dyDescent="0.15"/>
    <row r="12812" customFormat="1" hidden="1" x14ac:dyDescent="0.15"/>
    <row r="12813" customFormat="1" hidden="1" x14ac:dyDescent="0.15"/>
    <row r="12814" customFormat="1" hidden="1" x14ac:dyDescent="0.15"/>
    <row r="12815" customFormat="1" hidden="1" x14ac:dyDescent="0.15"/>
    <row r="12816" customFormat="1" hidden="1" x14ac:dyDescent="0.15"/>
    <row r="12817" customFormat="1" hidden="1" x14ac:dyDescent="0.15"/>
    <row r="12818" customFormat="1" hidden="1" x14ac:dyDescent="0.15"/>
    <row r="12819" customFormat="1" hidden="1" x14ac:dyDescent="0.15"/>
    <row r="12820" customFormat="1" hidden="1" x14ac:dyDescent="0.15"/>
    <row r="12821" customFormat="1" hidden="1" x14ac:dyDescent="0.15"/>
    <row r="12822" customFormat="1" hidden="1" x14ac:dyDescent="0.15"/>
    <row r="12823" customFormat="1" hidden="1" x14ac:dyDescent="0.15"/>
    <row r="12824" customFormat="1" hidden="1" x14ac:dyDescent="0.15"/>
    <row r="12825" customFormat="1" hidden="1" x14ac:dyDescent="0.15"/>
    <row r="12826" customFormat="1" hidden="1" x14ac:dyDescent="0.15"/>
    <row r="12827" customFormat="1" hidden="1" x14ac:dyDescent="0.15"/>
    <row r="12828" customFormat="1" hidden="1" x14ac:dyDescent="0.15"/>
    <row r="12829" customFormat="1" hidden="1" x14ac:dyDescent="0.15"/>
    <row r="12830" customFormat="1" hidden="1" x14ac:dyDescent="0.15"/>
    <row r="12831" customFormat="1" hidden="1" x14ac:dyDescent="0.15"/>
    <row r="12832" customFormat="1" hidden="1" x14ac:dyDescent="0.15"/>
    <row r="12833" customFormat="1" hidden="1" x14ac:dyDescent="0.15"/>
    <row r="12834" customFormat="1" hidden="1" x14ac:dyDescent="0.15"/>
    <row r="12835" customFormat="1" hidden="1" x14ac:dyDescent="0.15"/>
    <row r="12836" customFormat="1" hidden="1" x14ac:dyDescent="0.15"/>
    <row r="12837" customFormat="1" hidden="1" x14ac:dyDescent="0.15"/>
    <row r="12838" customFormat="1" hidden="1" x14ac:dyDescent="0.15"/>
    <row r="12839" customFormat="1" hidden="1" x14ac:dyDescent="0.15"/>
    <row r="12840" customFormat="1" hidden="1" x14ac:dyDescent="0.15"/>
    <row r="12841" customFormat="1" hidden="1" x14ac:dyDescent="0.15"/>
    <row r="12842" customFormat="1" hidden="1" x14ac:dyDescent="0.15"/>
    <row r="12843" customFormat="1" hidden="1" x14ac:dyDescent="0.15"/>
    <row r="12844" customFormat="1" hidden="1" x14ac:dyDescent="0.15"/>
    <row r="12845" customFormat="1" hidden="1" x14ac:dyDescent="0.15"/>
    <row r="12846" customFormat="1" hidden="1" x14ac:dyDescent="0.15"/>
    <row r="12847" customFormat="1" hidden="1" x14ac:dyDescent="0.15"/>
    <row r="12848" customFormat="1" hidden="1" x14ac:dyDescent="0.15"/>
    <row r="12849" customFormat="1" hidden="1" x14ac:dyDescent="0.15"/>
    <row r="12850" customFormat="1" hidden="1" x14ac:dyDescent="0.15"/>
    <row r="12851" customFormat="1" hidden="1" x14ac:dyDescent="0.15"/>
    <row r="12852" customFormat="1" hidden="1" x14ac:dyDescent="0.15"/>
    <row r="12853" customFormat="1" hidden="1" x14ac:dyDescent="0.15"/>
    <row r="12854" customFormat="1" hidden="1" x14ac:dyDescent="0.15"/>
    <row r="12855" customFormat="1" hidden="1" x14ac:dyDescent="0.15"/>
    <row r="12856" customFormat="1" hidden="1" x14ac:dyDescent="0.15"/>
    <row r="12857" customFormat="1" hidden="1" x14ac:dyDescent="0.15"/>
    <row r="12858" customFormat="1" hidden="1" x14ac:dyDescent="0.15"/>
    <row r="12859" customFormat="1" hidden="1" x14ac:dyDescent="0.15"/>
    <row r="12860" customFormat="1" hidden="1" x14ac:dyDescent="0.15"/>
    <row r="12861" customFormat="1" hidden="1" x14ac:dyDescent="0.15"/>
    <row r="12862" customFormat="1" hidden="1" x14ac:dyDescent="0.15"/>
    <row r="12863" customFormat="1" hidden="1" x14ac:dyDescent="0.15"/>
    <row r="12864" customFormat="1" hidden="1" x14ac:dyDescent="0.15"/>
    <row r="12865" customFormat="1" hidden="1" x14ac:dyDescent="0.15"/>
    <row r="12866" customFormat="1" hidden="1" x14ac:dyDescent="0.15"/>
    <row r="12867" customFormat="1" hidden="1" x14ac:dyDescent="0.15"/>
    <row r="12868" customFormat="1" hidden="1" x14ac:dyDescent="0.15"/>
    <row r="12869" customFormat="1" hidden="1" x14ac:dyDescent="0.15"/>
    <row r="12870" customFormat="1" hidden="1" x14ac:dyDescent="0.15"/>
    <row r="12871" customFormat="1" hidden="1" x14ac:dyDescent="0.15"/>
    <row r="12872" customFormat="1" hidden="1" x14ac:dyDescent="0.15"/>
    <row r="12873" customFormat="1" hidden="1" x14ac:dyDescent="0.15"/>
    <row r="12874" customFormat="1" hidden="1" x14ac:dyDescent="0.15"/>
    <row r="12875" customFormat="1" hidden="1" x14ac:dyDescent="0.15"/>
    <row r="12876" customFormat="1" hidden="1" x14ac:dyDescent="0.15"/>
    <row r="12877" customFormat="1" hidden="1" x14ac:dyDescent="0.15"/>
    <row r="12878" customFormat="1" hidden="1" x14ac:dyDescent="0.15"/>
    <row r="12879" customFormat="1" hidden="1" x14ac:dyDescent="0.15"/>
    <row r="12880" customFormat="1" hidden="1" x14ac:dyDescent="0.15"/>
    <row r="12881" customFormat="1" hidden="1" x14ac:dyDescent="0.15"/>
    <row r="12882" customFormat="1" hidden="1" x14ac:dyDescent="0.15"/>
    <row r="12883" customFormat="1" hidden="1" x14ac:dyDescent="0.15"/>
    <row r="12884" customFormat="1" hidden="1" x14ac:dyDescent="0.15"/>
    <row r="12885" customFormat="1" hidden="1" x14ac:dyDescent="0.15"/>
    <row r="12886" customFormat="1" hidden="1" x14ac:dyDescent="0.15"/>
    <row r="12887" customFormat="1" hidden="1" x14ac:dyDescent="0.15"/>
    <row r="12888" customFormat="1" hidden="1" x14ac:dyDescent="0.15"/>
    <row r="12889" customFormat="1" hidden="1" x14ac:dyDescent="0.15"/>
    <row r="12890" customFormat="1" hidden="1" x14ac:dyDescent="0.15"/>
    <row r="12891" customFormat="1" hidden="1" x14ac:dyDescent="0.15"/>
    <row r="12892" customFormat="1" hidden="1" x14ac:dyDescent="0.15"/>
    <row r="12893" customFormat="1" hidden="1" x14ac:dyDescent="0.15"/>
    <row r="12894" customFormat="1" hidden="1" x14ac:dyDescent="0.15"/>
    <row r="12895" customFormat="1" hidden="1" x14ac:dyDescent="0.15"/>
    <row r="12896" customFormat="1" hidden="1" x14ac:dyDescent="0.15"/>
    <row r="12897" customFormat="1" hidden="1" x14ac:dyDescent="0.15"/>
    <row r="12898" customFormat="1" hidden="1" x14ac:dyDescent="0.15"/>
    <row r="12899" customFormat="1" hidden="1" x14ac:dyDescent="0.15"/>
    <row r="12900" customFormat="1" hidden="1" x14ac:dyDescent="0.15"/>
    <row r="12901" customFormat="1" hidden="1" x14ac:dyDescent="0.15"/>
    <row r="12902" customFormat="1" hidden="1" x14ac:dyDescent="0.15"/>
    <row r="12903" customFormat="1" hidden="1" x14ac:dyDescent="0.15"/>
    <row r="12904" customFormat="1" hidden="1" x14ac:dyDescent="0.15"/>
    <row r="12905" customFormat="1" hidden="1" x14ac:dyDescent="0.15"/>
    <row r="12906" customFormat="1" hidden="1" x14ac:dyDescent="0.15"/>
    <row r="12907" customFormat="1" hidden="1" x14ac:dyDescent="0.15"/>
    <row r="12908" customFormat="1" hidden="1" x14ac:dyDescent="0.15"/>
    <row r="12909" customFormat="1" hidden="1" x14ac:dyDescent="0.15"/>
    <row r="12910" customFormat="1" hidden="1" x14ac:dyDescent="0.15"/>
    <row r="12911" customFormat="1" hidden="1" x14ac:dyDescent="0.15"/>
    <row r="12912" customFormat="1" hidden="1" x14ac:dyDescent="0.15"/>
    <row r="12913" customFormat="1" hidden="1" x14ac:dyDescent="0.15"/>
    <row r="12914" customFormat="1" hidden="1" x14ac:dyDescent="0.15"/>
    <row r="12915" customFormat="1" hidden="1" x14ac:dyDescent="0.15"/>
    <row r="12916" customFormat="1" hidden="1" x14ac:dyDescent="0.15"/>
    <row r="12917" customFormat="1" hidden="1" x14ac:dyDescent="0.15"/>
    <row r="12918" customFormat="1" hidden="1" x14ac:dyDescent="0.15"/>
    <row r="12919" customFormat="1" hidden="1" x14ac:dyDescent="0.15"/>
    <row r="12920" customFormat="1" hidden="1" x14ac:dyDescent="0.15"/>
    <row r="12921" customFormat="1" hidden="1" x14ac:dyDescent="0.15"/>
    <row r="12922" customFormat="1" hidden="1" x14ac:dyDescent="0.15"/>
    <row r="12923" customFormat="1" hidden="1" x14ac:dyDescent="0.15"/>
    <row r="12924" customFormat="1" hidden="1" x14ac:dyDescent="0.15"/>
    <row r="12925" customFormat="1" hidden="1" x14ac:dyDescent="0.15"/>
    <row r="12926" customFormat="1" hidden="1" x14ac:dyDescent="0.15"/>
    <row r="12927" customFormat="1" hidden="1" x14ac:dyDescent="0.15"/>
    <row r="12928" customFormat="1" hidden="1" x14ac:dyDescent="0.15"/>
    <row r="12929" customFormat="1" hidden="1" x14ac:dyDescent="0.15"/>
    <row r="12930" customFormat="1" hidden="1" x14ac:dyDescent="0.15"/>
    <row r="12931" customFormat="1" hidden="1" x14ac:dyDescent="0.15"/>
    <row r="12932" customFormat="1" hidden="1" x14ac:dyDescent="0.15"/>
    <row r="12933" customFormat="1" hidden="1" x14ac:dyDescent="0.15"/>
    <row r="12934" customFormat="1" hidden="1" x14ac:dyDescent="0.15"/>
    <row r="12935" customFormat="1" hidden="1" x14ac:dyDescent="0.15"/>
    <row r="12936" customFormat="1" hidden="1" x14ac:dyDescent="0.15"/>
    <row r="12937" customFormat="1" hidden="1" x14ac:dyDescent="0.15"/>
    <row r="12938" customFormat="1" hidden="1" x14ac:dyDescent="0.15"/>
    <row r="12939" customFormat="1" hidden="1" x14ac:dyDescent="0.15"/>
    <row r="12940" customFormat="1" hidden="1" x14ac:dyDescent="0.15"/>
    <row r="12941" customFormat="1" hidden="1" x14ac:dyDescent="0.15"/>
    <row r="12942" customFormat="1" hidden="1" x14ac:dyDescent="0.15"/>
    <row r="12943" customFormat="1" hidden="1" x14ac:dyDescent="0.15"/>
    <row r="12944" customFormat="1" hidden="1" x14ac:dyDescent="0.15"/>
    <row r="12945" customFormat="1" hidden="1" x14ac:dyDescent="0.15"/>
    <row r="12946" customFormat="1" hidden="1" x14ac:dyDescent="0.15"/>
    <row r="12947" customFormat="1" hidden="1" x14ac:dyDescent="0.15"/>
    <row r="12948" customFormat="1" hidden="1" x14ac:dyDescent="0.15"/>
    <row r="12949" customFormat="1" hidden="1" x14ac:dyDescent="0.15"/>
    <row r="12950" customFormat="1" hidden="1" x14ac:dyDescent="0.15"/>
    <row r="12951" customFormat="1" hidden="1" x14ac:dyDescent="0.15"/>
    <row r="12952" customFormat="1" hidden="1" x14ac:dyDescent="0.15"/>
    <row r="12953" customFormat="1" hidden="1" x14ac:dyDescent="0.15"/>
    <row r="12954" customFormat="1" hidden="1" x14ac:dyDescent="0.15"/>
    <row r="12955" customFormat="1" hidden="1" x14ac:dyDescent="0.15"/>
    <row r="12956" customFormat="1" hidden="1" x14ac:dyDescent="0.15"/>
    <row r="12957" customFormat="1" hidden="1" x14ac:dyDescent="0.15"/>
    <row r="12958" customFormat="1" hidden="1" x14ac:dyDescent="0.15"/>
    <row r="12959" customFormat="1" hidden="1" x14ac:dyDescent="0.15"/>
    <row r="12960" customFormat="1" hidden="1" x14ac:dyDescent="0.15"/>
    <row r="12961" customFormat="1" hidden="1" x14ac:dyDescent="0.15"/>
    <row r="12962" customFormat="1" hidden="1" x14ac:dyDescent="0.15"/>
    <row r="12963" customFormat="1" hidden="1" x14ac:dyDescent="0.15"/>
    <row r="12964" customFormat="1" hidden="1" x14ac:dyDescent="0.15"/>
    <row r="12965" customFormat="1" hidden="1" x14ac:dyDescent="0.15"/>
    <row r="12966" customFormat="1" hidden="1" x14ac:dyDescent="0.15"/>
    <row r="12967" customFormat="1" hidden="1" x14ac:dyDescent="0.15"/>
    <row r="12968" customFormat="1" hidden="1" x14ac:dyDescent="0.15"/>
    <row r="12969" customFormat="1" hidden="1" x14ac:dyDescent="0.15"/>
    <row r="12970" customFormat="1" hidden="1" x14ac:dyDescent="0.15"/>
    <row r="12971" customFormat="1" hidden="1" x14ac:dyDescent="0.15"/>
    <row r="12972" customFormat="1" hidden="1" x14ac:dyDescent="0.15"/>
    <row r="12973" customFormat="1" hidden="1" x14ac:dyDescent="0.15"/>
    <row r="12974" customFormat="1" hidden="1" x14ac:dyDescent="0.15"/>
    <row r="12975" customFormat="1" hidden="1" x14ac:dyDescent="0.15"/>
    <row r="12976" customFormat="1" hidden="1" x14ac:dyDescent="0.15"/>
    <row r="12977" customFormat="1" hidden="1" x14ac:dyDescent="0.15"/>
    <row r="12978" customFormat="1" hidden="1" x14ac:dyDescent="0.15"/>
    <row r="12979" customFormat="1" hidden="1" x14ac:dyDescent="0.15"/>
    <row r="12980" customFormat="1" hidden="1" x14ac:dyDescent="0.15"/>
    <row r="12981" customFormat="1" hidden="1" x14ac:dyDescent="0.15"/>
    <row r="12982" customFormat="1" hidden="1" x14ac:dyDescent="0.15"/>
    <row r="12983" customFormat="1" hidden="1" x14ac:dyDescent="0.15"/>
    <row r="12984" customFormat="1" hidden="1" x14ac:dyDescent="0.15"/>
    <row r="12985" customFormat="1" hidden="1" x14ac:dyDescent="0.15"/>
    <row r="12986" customFormat="1" hidden="1" x14ac:dyDescent="0.15"/>
    <row r="12987" customFormat="1" hidden="1" x14ac:dyDescent="0.15"/>
    <row r="12988" customFormat="1" hidden="1" x14ac:dyDescent="0.15"/>
    <row r="12989" customFormat="1" hidden="1" x14ac:dyDescent="0.15"/>
    <row r="12990" customFormat="1" hidden="1" x14ac:dyDescent="0.15"/>
    <row r="12991" customFormat="1" hidden="1" x14ac:dyDescent="0.15"/>
    <row r="12992" customFormat="1" hidden="1" x14ac:dyDescent="0.15"/>
    <row r="12993" customFormat="1" hidden="1" x14ac:dyDescent="0.15"/>
    <row r="12994" customFormat="1" hidden="1" x14ac:dyDescent="0.15"/>
    <row r="12995" customFormat="1" hidden="1" x14ac:dyDescent="0.15"/>
    <row r="12996" customFormat="1" hidden="1" x14ac:dyDescent="0.15"/>
    <row r="12997" customFormat="1" hidden="1" x14ac:dyDescent="0.15"/>
    <row r="12998" customFormat="1" hidden="1" x14ac:dyDescent="0.15"/>
    <row r="12999" customFormat="1" hidden="1" x14ac:dyDescent="0.15"/>
    <row r="13000" customFormat="1" hidden="1" x14ac:dyDescent="0.15"/>
    <row r="13001" customFormat="1" hidden="1" x14ac:dyDescent="0.15"/>
    <row r="13002" customFormat="1" hidden="1" x14ac:dyDescent="0.15"/>
    <row r="13003" customFormat="1" hidden="1" x14ac:dyDescent="0.15"/>
    <row r="13004" customFormat="1" hidden="1" x14ac:dyDescent="0.15"/>
    <row r="13005" customFormat="1" hidden="1" x14ac:dyDescent="0.15"/>
    <row r="13006" customFormat="1" hidden="1" x14ac:dyDescent="0.15"/>
    <row r="13007" customFormat="1" hidden="1" x14ac:dyDescent="0.15"/>
    <row r="13008" customFormat="1" hidden="1" x14ac:dyDescent="0.15"/>
    <row r="13009" customFormat="1" hidden="1" x14ac:dyDescent="0.15"/>
    <row r="13010" customFormat="1" hidden="1" x14ac:dyDescent="0.15"/>
    <row r="13011" customFormat="1" hidden="1" x14ac:dyDescent="0.15"/>
    <row r="13012" customFormat="1" hidden="1" x14ac:dyDescent="0.15"/>
    <row r="13013" customFormat="1" hidden="1" x14ac:dyDescent="0.15"/>
    <row r="13014" customFormat="1" hidden="1" x14ac:dyDescent="0.15"/>
    <row r="13015" customFormat="1" hidden="1" x14ac:dyDescent="0.15"/>
    <row r="13016" customFormat="1" hidden="1" x14ac:dyDescent="0.15"/>
    <row r="13017" customFormat="1" hidden="1" x14ac:dyDescent="0.15"/>
    <row r="13018" customFormat="1" hidden="1" x14ac:dyDescent="0.15"/>
    <row r="13019" customFormat="1" hidden="1" x14ac:dyDescent="0.15"/>
    <row r="13020" customFormat="1" hidden="1" x14ac:dyDescent="0.15"/>
    <row r="13021" customFormat="1" hidden="1" x14ac:dyDescent="0.15"/>
    <row r="13022" customFormat="1" hidden="1" x14ac:dyDescent="0.15"/>
    <row r="13023" customFormat="1" hidden="1" x14ac:dyDescent="0.15"/>
    <row r="13024" customFormat="1" hidden="1" x14ac:dyDescent="0.15"/>
    <row r="13025" customFormat="1" hidden="1" x14ac:dyDescent="0.15"/>
    <row r="13026" customFormat="1" hidden="1" x14ac:dyDescent="0.15"/>
    <row r="13027" customFormat="1" hidden="1" x14ac:dyDescent="0.15"/>
    <row r="13028" customFormat="1" hidden="1" x14ac:dyDescent="0.15"/>
    <row r="13029" customFormat="1" hidden="1" x14ac:dyDescent="0.15"/>
    <row r="13030" customFormat="1" hidden="1" x14ac:dyDescent="0.15"/>
    <row r="13031" customFormat="1" hidden="1" x14ac:dyDescent="0.15"/>
    <row r="13032" customFormat="1" hidden="1" x14ac:dyDescent="0.15"/>
    <row r="13033" customFormat="1" hidden="1" x14ac:dyDescent="0.15"/>
    <row r="13034" customFormat="1" hidden="1" x14ac:dyDescent="0.15"/>
    <row r="13035" customFormat="1" hidden="1" x14ac:dyDescent="0.15"/>
    <row r="13036" customFormat="1" hidden="1" x14ac:dyDescent="0.15"/>
    <row r="13037" customFormat="1" hidden="1" x14ac:dyDescent="0.15"/>
    <row r="13038" customFormat="1" hidden="1" x14ac:dyDescent="0.15"/>
    <row r="13039" customFormat="1" hidden="1" x14ac:dyDescent="0.15"/>
    <row r="13040" customFormat="1" hidden="1" x14ac:dyDescent="0.15"/>
    <row r="13041" customFormat="1" hidden="1" x14ac:dyDescent="0.15"/>
    <row r="13042" customFormat="1" hidden="1" x14ac:dyDescent="0.15"/>
    <row r="13043" customFormat="1" hidden="1" x14ac:dyDescent="0.15"/>
    <row r="13044" customFormat="1" hidden="1" x14ac:dyDescent="0.15"/>
    <row r="13045" customFormat="1" hidden="1" x14ac:dyDescent="0.15"/>
    <row r="13046" customFormat="1" hidden="1" x14ac:dyDescent="0.15"/>
    <row r="13047" customFormat="1" hidden="1" x14ac:dyDescent="0.15"/>
    <row r="13048" customFormat="1" hidden="1" x14ac:dyDescent="0.15"/>
    <row r="13049" customFormat="1" hidden="1" x14ac:dyDescent="0.15"/>
    <row r="13050" customFormat="1" hidden="1" x14ac:dyDescent="0.15"/>
    <row r="13051" customFormat="1" hidden="1" x14ac:dyDescent="0.15"/>
    <row r="13052" customFormat="1" hidden="1" x14ac:dyDescent="0.15"/>
    <row r="13053" customFormat="1" hidden="1" x14ac:dyDescent="0.15"/>
    <row r="13054" customFormat="1" hidden="1" x14ac:dyDescent="0.15"/>
    <row r="13055" customFormat="1" hidden="1" x14ac:dyDescent="0.15"/>
    <row r="13056" customFormat="1" hidden="1" x14ac:dyDescent="0.15"/>
    <row r="13057" customFormat="1" hidden="1" x14ac:dyDescent="0.15"/>
    <row r="13058" customFormat="1" hidden="1" x14ac:dyDescent="0.15"/>
    <row r="13059" customFormat="1" hidden="1" x14ac:dyDescent="0.15"/>
    <row r="13060" customFormat="1" hidden="1" x14ac:dyDescent="0.15"/>
    <row r="13061" customFormat="1" hidden="1" x14ac:dyDescent="0.15"/>
    <row r="13062" customFormat="1" hidden="1" x14ac:dyDescent="0.15"/>
    <row r="13063" customFormat="1" hidden="1" x14ac:dyDescent="0.15"/>
    <row r="13064" customFormat="1" hidden="1" x14ac:dyDescent="0.15"/>
    <row r="13065" customFormat="1" hidden="1" x14ac:dyDescent="0.15"/>
    <row r="13066" customFormat="1" hidden="1" x14ac:dyDescent="0.15"/>
    <row r="13067" customFormat="1" hidden="1" x14ac:dyDescent="0.15"/>
    <row r="13068" customFormat="1" hidden="1" x14ac:dyDescent="0.15"/>
    <row r="13069" customFormat="1" hidden="1" x14ac:dyDescent="0.15"/>
    <row r="13070" customFormat="1" hidden="1" x14ac:dyDescent="0.15"/>
    <row r="13071" customFormat="1" hidden="1" x14ac:dyDescent="0.15"/>
    <row r="13072" customFormat="1" hidden="1" x14ac:dyDescent="0.15"/>
    <row r="13073" customFormat="1" hidden="1" x14ac:dyDescent="0.15"/>
    <row r="13074" customFormat="1" hidden="1" x14ac:dyDescent="0.15"/>
    <row r="13075" customFormat="1" hidden="1" x14ac:dyDescent="0.15"/>
    <row r="13076" customFormat="1" hidden="1" x14ac:dyDescent="0.15"/>
    <row r="13077" customFormat="1" hidden="1" x14ac:dyDescent="0.15"/>
    <row r="13078" customFormat="1" hidden="1" x14ac:dyDescent="0.15"/>
    <row r="13079" customFormat="1" hidden="1" x14ac:dyDescent="0.15"/>
    <row r="13080" customFormat="1" hidden="1" x14ac:dyDescent="0.15"/>
    <row r="13081" customFormat="1" hidden="1" x14ac:dyDescent="0.15"/>
    <row r="13082" customFormat="1" hidden="1" x14ac:dyDescent="0.15"/>
    <row r="13083" customFormat="1" hidden="1" x14ac:dyDescent="0.15"/>
    <row r="13084" customFormat="1" hidden="1" x14ac:dyDescent="0.15"/>
    <row r="13085" customFormat="1" hidden="1" x14ac:dyDescent="0.15"/>
    <row r="13086" customFormat="1" hidden="1" x14ac:dyDescent="0.15"/>
    <row r="13087" customFormat="1" hidden="1" x14ac:dyDescent="0.15"/>
    <row r="13088" customFormat="1" hidden="1" x14ac:dyDescent="0.15"/>
    <row r="13089" customFormat="1" hidden="1" x14ac:dyDescent="0.15"/>
    <row r="13090" customFormat="1" hidden="1" x14ac:dyDescent="0.15"/>
    <row r="13091" customFormat="1" hidden="1" x14ac:dyDescent="0.15"/>
    <row r="13092" customFormat="1" hidden="1" x14ac:dyDescent="0.15"/>
    <row r="13093" customFormat="1" hidden="1" x14ac:dyDescent="0.15"/>
    <row r="13094" customFormat="1" hidden="1" x14ac:dyDescent="0.15"/>
    <row r="13095" customFormat="1" hidden="1" x14ac:dyDescent="0.15"/>
    <row r="13096" customFormat="1" hidden="1" x14ac:dyDescent="0.15"/>
    <row r="13097" customFormat="1" hidden="1" x14ac:dyDescent="0.15"/>
    <row r="13098" customFormat="1" hidden="1" x14ac:dyDescent="0.15"/>
    <row r="13099" customFormat="1" hidden="1" x14ac:dyDescent="0.15"/>
    <row r="13100" customFormat="1" hidden="1" x14ac:dyDescent="0.15"/>
    <row r="13101" customFormat="1" hidden="1" x14ac:dyDescent="0.15"/>
    <row r="13102" customFormat="1" hidden="1" x14ac:dyDescent="0.15"/>
    <row r="13103" customFormat="1" hidden="1" x14ac:dyDescent="0.15"/>
    <row r="13104" customFormat="1" hidden="1" x14ac:dyDescent="0.15"/>
    <row r="13105" customFormat="1" hidden="1" x14ac:dyDescent="0.15"/>
    <row r="13106" customFormat="1" hidden="1" x14ac:dyDescent="0.15"/>
    <row r="13107" customFormat="1" hidden="1" x14ac:dyDescent="0.15"/>
    <row r="13108" customFormat="1" hidden="1" x14ac:dyDescent="0.15"/>
    <row r="13109" customFormat="1" hidden="1" x14ac:dyDescent="0.15"/>
    <row r="13110" customFormat="1" hidden="1" x14ac:dyDescent="0.15"/>
    <row r="13111" customFormat="1" hidden="1" x14ac:dyDescent="0.15"/>
    <row r="13112" customFormat="1" hidden="1" x14ac:dyDescent="0.15"/>
    <row r="13113" customFormat="1" hidden="1" x14ac:dyDescent="0.15"/>
    <row r="13114" customFormat="1" hidden="1" x14ac:dyDescent="0.15"/>
    <row r="13115" customFormat="1" hidden="1" x14ac:dyDescent="0.15"/>
    <row r="13116" customFormat="1" hidden="1" x14ac:dyDescent="0.15"/>
    <row r="13117" customFormat="1" hidden="1" x14ac:dyDescent="0.15"/>
    <row r="13118" customFormat="1" hidden="1" x14ac:dyDescent="0.15"/>
    <row r="13119" customFormat="1" hidden="1" x14ac:dyDescent="0.15"/>
    <row r="13120" customFormat="1" hidden="1" x14ac:dyDescent="0.15"/>
    <row r="13121" customFormat="1" hidden="1" x14ac:dyDescent="0.15"/>
    <row r="13122" customFormat="1" hidden="1" x14ac:dyDescent="0.15"/>
    <row r="13123" customFormat="1" hidden="1" x14ac:dyDescent="0.15"/>
    <row r="13124" customFormat="1" hidden="1" x14ac:dyDescent="0.15"/>
    <row r="13125" customFormat="1" hidden="1" x14ac:dyDescent="0.15"/>
    <row r="13126" customFormat="1" hidden="1" x14ac:dyDescent="0.15"/>
    <row r="13127" customFormat="1" hidden="1" x14ac:dyDescent="0.15"/>
    <row r="13128" customFormat="1" hidden="1" x14ac:dyDescent="0.15"/>
    <row r="13129" customFormat="1" hidden="1" x14ac:dyDescent="0.15"/>
    <row r="13130" customFormat="1" hidden="1" x14ac:dyDescent="0.15"/>
    <row r="13131" customFormat="1" hidden="1" x14ac:dyDescent="0.15"/>
    <row r="13132" customFormat="1" hidden="1" x14ac:dyDescent="0.15"/>
    <row r="13133" customFormat="1" hidden="1" x14ac:dyDescent="0.15"/>
    <row r="13134" customFormat="1" hidden="1" x14ac:dyDescent="0.15"/>
    <row r="13135" customFormat="1" hidden="1" x14ac:dyDescent="0.15"/>
    <row r="13136" customFormat="1" hidden="1" x14ac:dyDescent="0.15"/>
    <row r="13137" customFormat="1" hidden="1" x14ac:dyDescent="0.15"/>
    <row r="13138" customFormat="1" hidden="1" x14ac:dyDescent="0.15"/>
    <row r="13139" customFormat="1" hidden="1" x14ac:dyDescent="0.15"/>
    <row r="13140" customFormat="1" hidden="1" x14ac:dyDescent="0.15"/>
    <row r="13141" customFormat="1" hidden="1" x14ac:dyDescent="0.15"/>
    <row r="13142" customFormat="1" hidden="1" x14ac:dyDescent="0.15"/>
    <row r="13143" customFormat="1" hidden="1" x14ac:dyDescent="0.15"/>
    <row r="13144" customFormat="1" hidden="1" x14ac:dyDescent="0.15"/>
    <row r="13145" customFormat="1" hidden="1" x14ac:dyDescent="0.15"/>
    <row r="13146" customFormat="1" hidden="1" x14ac:dyDescent="0.15"/>
    <row r="13147" customFormat="1" hidden="1" x14ac:dyDescent="0.15"/>
    <row r="13148" customFormat="1" hidden="1" x14ac:dyDescent="0.15"/>
    <row r="13149" customFormat="1" hidden="1" x14ac:dyDescent="0.15"/>
    <row r="13150" customFormat="1" hidden="1" x14ac:dyDescent="0.15"/>
    <row r="13151" customFormat="1" hidden="1" x14ac:dyDescent="0.15"/>
    <row r="13152" customFormat="1" hidden="1" x14ac:dyDescent="0.15"/>
    <row r="13153" customFormat="1" hidden="1" x14ac:dyDescent="0.15"/>
    <row r="13154" customFormat="1" hidden="1" x14ac:dyDescent="0.15"/>
    <row r="13155" customFormat="1" hidden="1" x14ac:dyDescent="0.15"/>
    <row r="13156" customFormat="1" hidden="1" x14ac:dyDescent="0.15"/>
    <row r="13157" customFormat="1" hidden="1" x14ac:dyDescent="0.15"/>
    <row r="13158" customFormat="1" hidden="1" x14ac:dyDescent="0.15"/>
    <row r="13159" customFormat="1" hidden="1" x14ac:dyDescent="0.15"/>
    <row r="13160" customFormat="1" hidden="1" x14ac:dyDescent="0.15"/>
    <row r="13161" customFormat="1" hidden="1" x14ac:dyDescent="0.15"/>
    <row r="13162" customFormat="1" hidden="1" x14ac:dyDescent="0.15"/>
    <row r="13163" customFormat="1" hidden="1" x14ac:dyDescent="0.15"/>
    <row r="13164" customFormat="1" hidden="1" x14ac:dyDescent="0.15"/>
    <row r="13165" customFormat="1" hidden="1" x14ac:dyDescent="0.15"/>
    <row r="13166" customFormat="1" hidden="1" x14ac:dyDescent="0.15"/>
    <row r="13167" customFormat="1" hidden="1" x14ac:dyDescent="0.15"/>
    <row r="13168" customFormat="1" hidden="1" x14ac:dyDescent="0.15"/>
    <row r="13169" customFormat="1" hidden="1" x14ac:dyDescent="0.15"/>
    <row r="13170" customFormat="1" hidden="1" x14ac:dyDescent="0.15"/>
    <row r="13171" customFormat="1" hidden="1" x14ac:dyDescent="0.15"/>
    <row r="13172" customFormat="1" hidden="1" x14ac:dyDescent="0.15"/>
    <row r="13173" customFormat="1" hidden="1" x14ac:dyDescent="0.15"/>
    <row r="13174" customFormat="1" hidden="1" x14ac:dyDescent="0.15"/>
    <row r="13175" customFormat="1" hidden="1" x14ac:dyDescent="0.15"/>
    <row r="13176" customFormat="1" hidden="1" x14ac:dyDescent="0.15"/>
    <row r="13177" customFormat="1" hidden="1" x14ac:dyDescent="0.15"/>
    <row r="13178" customFormat="1" hidden="1" x14ac:dyDescent="0.15"/>
    <row r="13179" customFormat="1" hidden="1" x14ac:dyDescent="0.15"/>
    <row r="13180" customFormat="1" hidden="1" x14ac:dyDescent="0.15"/>
    <row r="13181" customFormat="1" hidden="1" x14ac:dyDescent="0.15"/>
    <row r="13182" customFormat="1" hidden="1" x14ac:dyDescent="0.15"/>
    <row r="13183" customFormat="1" hidden="1" x14ac:dyDescent="0.15"/>
    <row r="13184" customFormat="1" hidden="1" x14ac:dyDescent="0.15"/>
    <row r="13185" customFormat="1" hidden="1" x14ac:dyDescent="0.15"/>
    <row r="13186" customFormat="1" hidden="1" x14ac:dyDescent="0.15"/>
    <row r="13187" customFormat="1" hidden="1" x14ac:dyDescent="0.15"/>
    <row r="13188" customFormat="1" hidden="1" x14ac:dyDescent="0.15"/>
    <row r="13189" customFormat="1" hidden="1" x14ac:dyDescent="0.15"/>
    <row r="13190" customFormat="1" hidden="1" x14ac:dyDescent="0.15"/>
    <row r="13191" customFormat="1" hidden="1" x14ac:dyDescent="0.15"/>
    <row r="13192" customFormat="1" hidden="1" x14ac:dyDescent="0.15"/>
    <row r="13193" customFormat="1" hidden="1" x14ac:dyDescent="0.15"/>
    <row r="13194" customFormat="1" hidden="1" x14ac:dyDescent="0.15"/>
    <row r="13195" customFormat="1" hidden="1" x14ac:dyDescent="0.15"/>
    <row r="13196" customFormat="1" hidden="1" x14ac:dyDescent="0.15"/>
    <row r="13197" customFormat="1" hidden="1" x14ac:dyDescent="0.15"/>
    <row r="13198" customFormat="1" hidden="1" x14ac:dyDescent="0.15"/>
    <row r="13199" customFormat="1" hidden="1" x14ac:dyDescent="0.15"/>
    <row r="13200" customFormat="1" hidden="1" x14ac:dyDescent="0.15"/>
    <row r="13201" customFormat="1" hidden="1" x14ac:dyDescent="0.15"/>
    <row r="13202" customFormat="1" hidden="1" x14ac:dyDescent="0.15"/>
    <row r="13203" customFormat="1" hidden="1" x14ac:dyDescent="0.15"/>
    <row r="13204" customFormat="1" hidden="1" x14ac:dyDescent="0.15"/>
    <row r="13205" customFormat="1" hidden="1" x14ac:dyDescent="0.15"/>
    <row r="13206" customFormat="1" hidden="1" x14ac:dyDescent="0.15"/>
    <row r="13207" customFormat="1" hidden="1" x14ac:dyDescent="0.15"/>
    <row r="13208" customFormat="1" hidden="1" x14ac:dyDescent="0.15"/>
    <row r="13209" customFormat="1" hidden="1" x14ac:dyDescent="0.15"/>
    <row r="13210" customFormat="1" hidden="1" x14ac:dyDescent="0.15"/>
    <row r="13211" customFormat="1" hidden="1" x14ac:dyDescent="0.15"/>
    <row r="13212" customFormat="1" hidden="1" x14ac:dyDescent="0.15"/>
    <row r="13213" customFormat="1" hidden="1" x14ac:dyDescent="0.15"/>
    <row r="13214" customFormat="1" hidden="1" x14ac:dyDescent="0.15"/>
    <row r="13215" customFormat="1" hidden="1" x14ac:dyDescent="0.15"/>
    <row r="13216" customFormat="1" hidden="1" x14ac:dyDescent="0.15"/>
    <row r="13217" customFormat="1" hidden="1" x14ac:dyDescent="0.15"/>
    <row r="13218" customFormat="1" hidden="1" x14ac:dyDescent="0.15"/>
    <row r="13219" customFormat="1" hidden="1" x14ac:dyDescent="0.15"/>
    <row r="13220" customFormat="1" hidden="1" x14ac:dyDescent="0.15"/>
    <row r="13221" customFormat="1" hidden="1" x14ac:dyDescent="0.15"/>
    <row r="13222" customFormat="1" hidden="1" x14ac:dyDescent="0.15"/>
    <row r="13223" customFormat="1" hidden="1" x14ac:dyDescent="0.15"/>
    <row r="13224" customFormat="1" hidden="1" x14ac:dyDescent="0.15"/>
    <row r="13225" customFormat="1" hidden="1" x14ac:dyDescent="0.15"/>
    <row r="13226" customFormat="1" hidden="1" x14ac:dyDescent="0.15"/>
    <row r="13227" customFormat="1" hidden="1" x14ac:dyDescent="0.15"/>
    <row r="13228" customFormat="1" hidden="1" x14ac:dyDescent="0.15"/>
    <row r="13229" customFormat="1" hidden="1" x14ac:dyDescent="0.15"/>
    <row r="13230" customFormat="1" hidden="1" x14ac:dyDescent="0.15"/>
    <row r="13231" customFormat="1" hidden="1" x14ac:dyDescent="0.15"/>
    <row r="13232" customFormat="1" hidden="1" x14ac:dyDescent="0.15"/>
    <row r="13233" customFormat="1" hidden="1" x14ac:dyDescent="0.15"/>
    <row r="13234" customFormat="1" hidden="1" x14ac:dyDescent="0.15"/>
    <row r="13235" customFormat="1" hidden="1" x14ac:dyDescent="0.15"/>
    <row r="13236" customFormat="1" hidden="1" x14ac:dyDescent="0.15"/>
    <row r="13237" customFormat="1" hidden="1" x14ac:dyDescent="0.15"/>
    <row r="13238" customFormat="1" hidden="1" x14ac:dyDescent="0.15"/>
    <row r="13239" customFormat="1" hidden="1" x14ac:dyDescent="0.15"/>
    <row r="13240" customFormat="1" hidden="1" x14ac:dyDescent="0.15"/>
    <row r="13241" customFormat="1" hidden="1" x14ac:dyDescent="0.15"/>
    <row r="13242" customFormat="1" hidden="1" x14ac:dyDescent="0.15"/>
    <row r="13243" customFormat="1" hidden="1" x14ac:dyDescent="0.15"/>
    <row r="13244" customFormat="1" hidden="1" x14ac:dyDescent="0.15"/>
    <row r="13245" customFormat="1" hidden="1" x14ac:dyDescent="0.15"/>
    <row r="13246" customFormat="1" hidden="1" x14ac:dyDescent="0.15"/>
    <row r="13247" customFormat="1" hidden="1" x14ac:dyDescent="0.15"/>
    <row r="13248" customFormat="1" hidden="1" x14ac:dyDescent="0.15"/>
    <row r="13249" customFormat="1" hidden="1" x14ac:dyDescent="0.15"/>
    <row r="13250" customFormat="1" hidden="1" x14ac:dyDescent="0.15"/>
    <row r="13251" customFormat="1" hidden="1" x14ac:dyDescent="0.15"/>
    <row r="13252" customFormat="1" hidden="1" x14ac:dyDescent="0.15"/>
    <row r="13253" customFormat="1" hidden="1" x14ac:dyDescent="0.15"/>
    <row r="13254" customFormat="1" hidden="1" x14ac:dyDescent="0.15"/>
    <row r="13255" customFormat="1" hidden="1" x14ac:dyDescent="0.15"/>
    <row r="13256" customFormat="1" hidden="1" x14ac:dyDescent="0.15"/>
    <row r="13257" customFormat="1" hidden="1" x14ac:dyDescent="0.15"/>
    <row r="13258" customFormat="1" hidden="1" x14ac:dyDescent="0.15"/>
    <row r="13259" customFormat="1" hidden="1" x14ac:dyDescent="0.15"/>
    <row r="13260" customFormat="1" hidden="1" x14ac:dyDescent="0.15"/>
    <row r="13261" customFormat="1" hidden="1" x14ac:dyDescent="0.15"/>
    <row r="13262" customFormat="1" hidden="1" x14ac:dyDescent="0.15"/>
    <row r="13263" customFormat="1" hidden="1" x14ac:dyDescent="0.15"/>
    <row r="13264" customFormat="1" hidden="1" x14ac:dyDescent="0.15"/>
    <row r="13265" customFormat="1" hidden="1" x14ac:dyDescent="0.15"/>
    <row r="13266" customFormat="1" hidden="1" x14ac:dyDescent="0.15"/>
    <row r="13267" customFormat="1" hidden="1" x14ac:dyDescent="0.15"/>
    <row r="13268" customFormat="1" hidden="1" x14ac:dyDescent="0.15"/>
    <row r="13269" customFormat="1" hidden="1" x14ac:dyDescent="0.15"/>
    <row r="13270" customFormat="1" hidden="1" x14ac:dyDescent="0.15"/>
    <row r="13271" customFormat="1" hidden="1" x14ac:dyDescent="0.15"/>
    <row r="13272" customFormat="1" hidden="1" x14ac:dyDescent="0.15"/>
    <row r="13273" customFormat="1" hidden="1" x14ac:dyDescent="0.15"/>
    <row r="13274" customFormat="1" hidden="1" x14ac:dyDescent="0.15"/>
    <row r="13275" customFormat="1" hidden="1" x14ac:dyDescent="0.15"/>
    <row r="13276" customFormat="1" hidden="1" x14ac:dyDescent="0.15"/>
    <row r="13277" customFormat="1" hidden="1" x14ac:dyDescent="0.15"/>
    <row r="13278" customFormat="1" hidden="1" x14ac:dyDescent="0.15"/>
    <row r="13279" customFormat="1" hidden="1" x14ac:dyDescent="0.15"/>
    <row r="13280" customFormat="1" hidden="1" x14ac:dyDescent="0.15"/>
    <row r="13281" customFormat="1" hidden="1" x14ac:dyDescent="0.15"/>
    <row r="13282" customFormat="1" hidden="1" x14ac:dyDescent="0.15"/>
    <row r="13283" customFormat="1" hidden="1" x14ac:dyDescent="0.15"/>
    <row r="13284" customFormat="1" hidden="1" x14ac:dyDescent="0.15"/>
    <row r="13285" customFormat="1" hidden="1" x14ac:dyDescent="0.15"/>
    <row r="13286" customFormat="1" hidden="1" x14ac:dyDescent="0.15"/>
    <row r="13287" customFormat="1" hidden="1" x14ac:dyDescent="0.15"/>
    <row r="13288" customFormat="1" hidden="1" x14ac:dyDescent="0.15"/>
    <row r="13289" customFormat="1" hidden="1" x14ac:dyDescent="0.15"/>
    <row r="13290" customFormat="1" hidden="1" x14ac:dyDescent="0.15"/>
    <row r="13291" customFormat="1" hidden="1" x14ac:dyDescent="0.15"/>
    <row r="13292" customFormat="1" hidden="1" x14ac:dyDescent="0.15"/>
    <row r="13293" customFormat="1" hidden="1" x14ac:dyDescent="0.15"/>
    <row r="13294" customFormat="1" hidden="1" x14ac:dyDescent="0.15"/>
    <row r="13295" customFormat="1" hidden="1" x14ac:dyDescent="0.15"/>
    <row r="13296" customFormat="1" hidden="1" x14ac:dyDescent="0.15"/>
    <row r="13297" customFormat="1" hidden="1" x14ac:dyDescent="0.15"/>
    <row r="13298" customFormat="1" hidden="1" x14ac:dyDescent="0.15"/>
    <row r="13299" customFormat="1" hidden="1" x14ac:dyDescent="0.15"/>
    <row r="13300" customFormat="1" hidden="1" x14ac:dyDescent="0.15"/>
    <row r="13301" customFormat="1" hidden="1" x14ac:dyDescent="0.15"/>
    <row r="13302" customFormat="1" hidden="1" x14ac:dyDescent="0.15"/>
    <row r="13303" customFormat="1" hidden="1" x14ac:dyDescent="0.15"/>
    <row r="13304" customFormat="1" hidden="1" x14ac:dyDescent="0.15"/>
    <row r="13305" customFormat="1" hidden="1" x14ac:dyDescent="0.15"/>
    <row r="13306" customFormat="1" hidden="1" x14ac:dyDescent="0.15"/>
    <row r="13307" customFormat="1" hidden="1" x14ac:dyDescent="0.15"/>
    <row r="13308" customFormat="1" hidden="1" x14ac:dyDescent="0.15"/>
    <row r="13309" customFormat="1" hidden="1" x14ac:dyDescent="0.15"/>
    <row r="13310" customFormat="1" hidden="1" x14ac:dyDescent="0.15"/>
    <row r="13311" customFormat="1" hidden="1" x14ac:dyDescent="0.15"/>
    <row r="13312" customFormat="1" hidden="1" x14ac:dyDescent="0.15"/>
    <row r="13313" customFormat="1" hidden="1" x14ac:dyDescent="0.15"/>
    <row r="13314" customFormat="1" hidden="1" x14ac:dyDescent="0.15"/>
    <row r="13315" customFormat="1" hidden="1" x14ac:dyDescent="0.15"/>
    <row r="13316" customFormat="1" hidden="1" x14ac:dyDescent="0.15"/>
    <row r="13317" customFormat="1" hidden="1" x14ac:dyDescent="0.15"/>
    <row r="13318" customFormat="1" hidden="1" x14ac:dyDescent="0.15"/>
    <row r="13319" customFormat="1" hidden="1" x14ac:dyDescent="0.15"/>
    <row r="13320" customFormat="1" hidden="1" x14ac:dyDescent="0.15"/>
    <row r="13321" customFormat="1" hidden="1" x14ac:dyDescent="0.15"/>
    <row r="13322" customFormat="1" hidden="1" x14ac:dyDescent="0.15"/>
    <row r="13323" customFormat="1" hidden="1" x14ac:dyDescent="0.15"/>
    <row r="13324" customFormat="1" hidden="1" x14ac:dyDescent="0.15"/>
    <row r="13325" customFormat="1" hidden="1" x14ac:dyDescent="0.15"/>
    <row r="13326" customFormat="1" hidden="1" x14ac:dyDescent="0.15"/>
    <row r="13327" customFormat="1" hidden="1" x14ac:dyDescent="0.15"/>
    <row r="13328" customFormat="1" hidden="1" x14ac:dyDescent="0.15"/>
    <row r="13329" customFormat="1" hidden="1" x14ac:dyDescent="0.15"/>
    <row r="13330" customFormat="1" hidden="1" x14ac:dyDescent="0.15"/>
    <row r="13331" customFormat="1" hidden="1" x14ac:dyDescent="0.15"/>
    <row r="13332" customFormat="1" hidden="1" x14ac:dyDescent="0.15"/>
    <row r="13333" customFormat="1" hidden="1" x14ac:dyDescent="0.15"/>
    <row r="13334" customFormat="1" hidden="1" x14ac:dyDescent="0.15"/>
    <row r="13335" customFormat="1" hidden="1" x14ac:dyDescent="0.15"/>
    <row r="13336" customFormat="1" hidden="1" x14ac:dyDescent="0.15"/>
    <row r="13337" customFormat="1" hidden="1" x14ac:dyDescent="0.15"/>
    <row r="13338" customFormat="1" hidden="1" x14ac:dyDescent="0.15"/>
    <row r="13339" customFormat="1" hidden="1" x14ac:dyDescent="0.15"/>
    <row r="13340" customFormat="1" hidden="1" x14ac:dyDescent="0.15"/>
    <row r="13341" customFormat="1" hidden="1" x14ac:dyDescent="0.15"/>
    <row r="13342" customFormat="1" hidden="1" x14ac:dyDescent="0.15"/>
    <row r="13343" customFormat="1" hidden="1" x14ac:dyDescent="0.15"/>
    <row r="13344" customFormat="1" hidden="1" x14ac:dyDescent="0.15"/>
    <row r="13345" customFormat="1" hidden="1" x14ac:dyDescent="0.15"/>
    <row r="13346" customFormat="1" hidden="1" x14ac:dyDescent="0.15"/>
    <row r="13347" customFormat="1" hidden="1" x14ac:dyDescent="0.15"/>
    <row r="13348" customFormat="1" hidden="1" x14ac:dyDescent="0.15"/>
    <row r="13349" customFormat="1" hidden="1" x14ac:dyDescent="0.15"/>
    <row r="13350" customFormat="1" hidden="1" x14ac:dyDescent="0.15"/>
    <row r="13351" customFormat="1" hidden="1" x14ac:dyDescent="0.15"/>
    <row r="13352" customFormat="1" hidden="1" x14ac:dyDescent="0.15"/>
    <row r="13353" customFormat="1" hidden="1" x14ac:dyDescent="0.15"/>
    <row r="13354" customFormat="1" hidden="1" x14ac:dyDescent="0.15"/>
    <row r="13355" customFormat="1" hidden="1" x14ac:dyDescent="0.15"/>
    <row r="13356" customFormat="1" hidden="1" x14ac:dyDescent="0.15"/>
    <row r="13357" customFormat="1" hidden="1" x14ac:dyDescent="0.15"/>
    <row r="13358" customFormat="1" hidden="1" x14ac:dyDescent="0.15"/>
    <row r="13359" customFormat="1" hidden="1" x14ac:dyDescent="0.15"/>
    <row r="13360" customFormat="1" hidden="1" x14ac:dyDescent="0.15"/>
    <row r="13361" customFormat="1" hidden="1" x14ac:dyDescent="0.15"/>
    <row r="13362" customFormat="1" hidden="1" x14ac:dyDescent="0.15"/>
    <row r="13363" customFormat="1" hidden="1" x14ac:dyDescent="0.15"/>
    <row r="13364" customFormat="1" hidden="1" x14ac:dyDescent="0.15"/>
    <row r="13365" customFormat="1" hidden="1" x14ac:dyDescent="0.15"/>
    <row r="13366" customFormat="1" hidden="1" x14ac:dyDescent="0.15"/>
    <row r="13367" customFormat="1" hidden="1" x14ac:dyDescent="0.15"/>
    <row r="13368" customFormat="1" hidden="1" x14ac:dyDescent="0.15"/>
    <row r="13369" customFormat="1" hidden="1" x14ac:dyDescent="0.15"/>
    <row r="13370" customFormat="1" hidden="1" x14ac:dyDescent="0.15"/>
    <row r="13371" customFormat="1" hidden="1" x14ac:dyDescent="0.15"/>
    <row r="13372" customFormat="1" hidden="1" x14ac:dyDescent="0.15"/>
    <row r="13373" customFormat="1" hidden="1" x14ac:dyDescent="0.15"/>
    <row r="13374" customFormat="1" hidden="1" x14ac:dyDescent="0.15"/>
    <row r="13375" customFormat="1" hidden="1" x14ac:dyDescent="0.15"/>
    <row r="13376" customFormat="1" hidden="1" x14ac:dyDescent="0.15"/>
    <row r="13377" customFormat="1" hidden="1" x14ac:dyDescent="0.15"/>
    <row r="13378" customFormat="1" hidden="1" x14ac:dyDescent="0.15"/>
    <row r="13379" customFormat="1" hidden="1" x14ac:dyDescent="0.15"/>
    <row r="13380" customFormat="1" hidden="1" x14ac:dyDescent="0.15"/>
    <row r="13381" customFormat="1" hidden="1" x14ac:dyDescent="0.15"/>
    <row r="13382" customFormat="1" hidden="1" x14ac:dyDescent="0.15"/>
    <row r="13383" customFormat="1" hidden="1" x14ac:dyDescent="0.15"/>
    <row r="13384" customFormat="1" hidden="1" x14ac:dyDescent="0.15"/>
    <row r="13385" customFormat="1" hidden="1" x14ac:dyDescent="0.15"/>
    <row r="13386" customFormat="1" hidden="1" x14ac:dyDescent="0.15"/>
    <row r="13387" customFormat="1" hidden="1" x14ac:dyDescent="0.15"/>
    <row r="13388" customFormat="1" hidden="1" x14ac:dyDescent="0.15"/>
    <row r="13389" customFormat="1" hidden="1" x14ac:dyDescent="0.15"/>
    <row r="13390" customFormat="1" hidden="1" x14ac:dyDescent="0.15"/>
    <row r="13391" customFormat="1" hidden="1" x14ac:dyDescent="0.15"/>
    <row r="13392" customFormat="1" hidden="1" x14ac:dyDescent="0.15"/>
    <row r="13393" customFormat="1" hidden="1" x14ac:dyDescent="0.15"/>
    <row r="13394" customFormat="1" hidden="1" x14ac:dyDescent="0.15"/>
    <row r="13395" customFormat="1" hidden="1" x14ac:dyDescent="0.15"/>
    <row r="13396" customFormat="1" hidden="1" x14ac:dyDescent="0.15"/>
    <row r="13397" customFormat="1" hidden="1" x14ac:dyDescent="0.15"/>
    <row r="13398" customFormat="1" hidden="1" x14ac:dyDescent="0.15"/>
    <row r="13399" customFormat="1" hidden="1" x14ac:dyDescent="0.15"/>
    <row r="13400" customFormat="1" hidden="1" x14ac:dyDescent="0.15"/>
    <row r="13401" customFormat="1" hidden="1" x14ac:dyDescent="0.15"/>
    <row r="13402" customFormat="1" hidden="1" x14ac:dyDescent="0.15"/>
    <row r="13403" customFormat="1" hidden="1" x14ac:dyDescent="0.15"/>
    <row r="13404" customFormat="1" hidden="1" x14ac:dyDescent="0.15"/>
    <row r="13405" customFormat="1" hidden="1" x14ac:dyDescent="0.15"/>
    <row r="13406" customFormat="1" hidden="1" x14ac:dyDescent="0.15"/>
    <row r="13407" customFormat="1" hidden="1" x14ac:dyDescent="0.15"/>
    <row r="13408" customFormat="1" hidden="1" x14ac:dyDescent="0.15"/>
    <row r="13409" customFormat="1" hidden="1" x14ac:dyDescent="0.15"/>
    <row r="13410" customFormat="1" hidden="1" x14ac:dyDescent="0.15"/>
    <row r="13411" customFormat="1" hidden="1" x14ac:dyDescent="0.15"/>
    <row r="13412" customFormat="1" hidden="1" x14ac:dyDescent="0.15"/>
    <row r="13413" customFormat="1" hidden="1" x14ac:dyDescent="0.15"/>
    <row r="13414" customFormat="1" hidden="1" x14ac:dyDescent="0.15"/>
    <row r="13415" customFormat="1" hidden="1" x14ac:dyDescent="0.15"/>
    <row r="13416" customFormat="1" hidden="1" x14ac:dyDescent="0.15"/>
    <row r="13417" customFormat="1" hidden="1" x14ac:dyDescent="0.15"/>
    <row r="13418" customFormat="1" hidden="1" x14ac:dyDescent="0.15"/>
    <row r="13419" customFormat="1" hidden="1" x14ac:dyDescent="0.15"/>
    <row r="13420" customFormat="1" hidden="1" x14ac:dyDescent="0.15"/>
    <row r="13421" customFormat="1" hidden="1" x14ac:dyDescent="0.15"/>
    <row r="13422" customFormat="1" hidden="1" x14ac:dyDescent="0.15"/>
    <row r="13423" customFormat="1" hidden="1" x14ac:dyDescent="0.15"/>
    <row r="13424" customFormat="1" hidden="1" x14ac:dyDescent="0.15"/>
    <row r="13425" customFormat="1" hidden="1" x14ac:dyDescent="0.15"/>
    <row r="13426" customFormat="1" hidden="1" x14ac:dyDescent="0.15"/>
    <row r="13427" customFormat="1" hidden="1" x14ac:dyDescent="0.15"/>
    <row r="13428" customFormat="1" hidden="1" x14ac:dyDescent="0.15"/>
    <row r="13429" customFormat="1" hidden="1" x14ac:dyDescent="0.15"/>
    <row r="13430" customFormat="1" hidden="1" x14ac:dyDescent="0.15"/>
    <row r="13431" customFormat="1" hidden="1" x14ac:dyDescent="0.15"/>
    <row r="13432" customFormat="1" hidden="1" x14ac:dyDescent="0.15"/>
    <row r="13433" customFormat="1" hidden="1" x14ac:dyDescent="0.15"/>
    <row r="13434" customFormat="1" hidden="1" x14ac:dyDescent="0.15"/>
    <row r="13435" customFormat="1" hidden="1" x14ac:dyDescent="0.15"/>
    <row r="13436" customFormat="1" hidden="1" x14ac:dyDescent="0.15"/>
    <row r="13437" customFormat="1" hidden="1" x14ac:dyDescent="0.15"/>
    <row r="13438" customFormat="1" hidden="1" x14ac:dyDescent="0.15"/>
    <row r="13439" customFormat="1" hidden="1" x14ac:dyDescent="0.15"/>
    <row r="13440" customFormat="1" hidden="1" x14ac:dyDescent="0.15"/>
    <row r="13441" customFormat="1" hidden="1" x14ac:dyDescent="0.15"/>
    <row r="13442" customFormat="1" hidden="1" x14ac:dyDescent="0.15"/>
    <row r="13443" customFormat="1" hidden="1" x14ac:dyDescent="0.15"/>
    <row r="13444" customFormat="1" hidden="1" x14ac:dyDescent="0.15"/>
    <row r="13445" customFormat="1" hidden="1" x14ac:dyDescent="0.15"/>
    <row r="13446" customFormat="1" hidden="1" x14ac:dyDescent="0.15"/>
    <row r="13447" customFormat="1" hidden="1" x14ac:dyDescent="0.15"/>
    <row r="13448" customFormat="1" hidden="1" x14ac:dyDescent="0.15"/>
    <row r="13449" customFormat="1" hidden="1" x14ac:dyDescent="0.15"/>
    <row r="13450" customFormat="1" hidden="1" x14ac:dyDescent="0.15"/>
    <row r="13451" customFormat="1" hidden="1" x14ac:dyDescent="0.15"/>
    <row r="13452" customFormat="1" hidden="1" x14ac:dyDescent="0.15"/>
    <row r="13453" customFormat="1" hidden="1" x14ac:dyDescent="0.15"/>
    <row r="13454" customFormat="1" hidden="1" x14ac:dyDescent="0.15"/>
    <row r="13455" customFormat="1" hidden="1" x14ac:dyDescent="0.15"/>
    <row r="13456" customFormat="1" hidden="1" x14ac:dyDescent="0.15"/>
    <row r="13457" customFormat="1" hidden="1" x14ac:dyDescent="0.15"/>
    <row r="13458" customFormat="1" hidden="1" x14ac:dyDescent="0.15"/>
    <row r="13459" customFormat="1" hidden="1" x14ac:dyDescent="0.15"/>
    <row r="13460" customFormat="1" hidden="1" x14ac:dyDescent="0.15"/>
    <row r="13461" customFormat="1" hidden="1" x14ac:dyDescent="0.15"/>
    <row r="13462" customFormat="1" hidden="1" x14ac:dyDescent="0.15"/>
    <row r="13463" customFormat="1" hidden="1" x14ac:dyDescent="0.15"/>
    <row r="13464" customFormat="1" hidden="1" x14ac:dyDescent="0.15"/>
    <row r="13465" customFormat="1" hidden="1" x14ac:dyDescent="0.15"/>
    <row r="13466" customFormat="1" hidden="1" x14ac:dyDescent="0.15"/>
    <row r="13467" customFormat="1" hidden="1" x14ac:dyDescent="0.15"/>
    <row r="13468" customFormat="1" hidden="1" x14ac:dyDescent="0.15"/>
    <row r="13469" customFormat="1" hidden="1" x14ac:dyDescent="0.15"/>
    <row r="13470" customFormat="1" hidden="1" x14ac:dyDescent="0.15"/>
    <row r="13471" customFormat="1" hidden="1" x14ac:dyDescent="0.15"/>
    <row r="13472" customFormat="1" hidden="1" x14ac:dyDescent="0.15"/>
    <row r="13473" customFormat="1" hidden="1" x14ac:dyDescent="0.15"/>
    <row r="13474" customFormat="1" hidden="1" x14ac:dyDescent="0.15"/>
    <row r="13475" customFormat="1" hidden="1" x14ac:dyDescent="0.15"/>
    <row r="13476" customFormat="1" hidden="1" x14ac:dyDescent="0.15"/>
    <row r="13477" customFormat="1" hidden="1" x14ac:dyDescent="0.15"/>
    <row r="13478" customFormat="1" hidden="1" x14ac:dyDescent="0.15"/>
    <row r="13479" customFormat="1" hidden="1" x14ac:dyDescent="0.15"/>
    <row r="13480" customFormat="1" hidden="1" x14ac:dyDescent="0.15"/>
    <row r="13481" customFormat="1" hidden="1" x14ac:dyDescent="0.15"/>
    <row r="13482" customFormat="1" hidden="1" x14ac:dyDescent="0.15"/>
    <row r="13483" customFormat="1" hidden="1" x14ac:dyDescent="0.15"/>
    <row r="13484" customFormat="1" hidden="1" x14ac:dyDescent="0.15"/>
    <row r="13485" customFormat="1" hidden="1" x14ac:dyDescent="0.15"/>
    <row r="13486" customFormat="1" hidden="1" x14ac:dyDescent="0.15"/>
    <row r="13487" customFormat="1" hidden="1" x14ac:dyDescent="0.15"/>
    <row r="13488" customFormat="1" hidden="1" x14ac:dyDescent="0.15"/>
    <row r="13489" customFormat="1" hidden="1" x14ac:dyDescent="0.15"/>
    <row r="13490" customFormat="1" hidden="1" x14ac:dyDescent="0.15"/>
    <row r="13491" customFormat="1" hidden="1" x14ac:dyDescent="0.15"/>
    <row r="13492" customFormat="1" hidden="1" x14ac:dyDescent="0.15"/>
    <row r="13493" customFormat="1" hidden="1" x14ac:dyDescent="0.15"/>
    <row r="13494" customFormat="1" hidden="1" x14ac:dyDescent="0.15"/>
    <row r="13495" customFormat="1" hidden="1" x14ac:dyDescent="0.15"/>
    <row r="13496" customFormat="1" hidden="1" x14ac:dyDescent="0.15"/>
    <row r="13497" customFormat="1" hidden="1" x14ac:dyDescent="0.15"/>
    <row r="13498" customFormat="1" hidden="1" x14ac:dyDescent="0.15"/>
    <row r="13499" customFormat="1" hidden="1" x14ac:dyDescent="0.15"/>
    <row r="13500" customFormat="1" hidden="1" x14ac:dyDescent="0.15"/>
    <row r="13501" customFormat="1" hidden="1" x14ac:dyDescent="0.15"/>
    <row r="13502" customFormat="1" hidden="1" x14ac:dyDescent="0.15"/>
    <row r="13503" customFormat="1" hidden="1" x14ac:dyDescent="0.15"/>
    <row r="13504" customFormat="1" hidden="1" x14ac:dyDescent="0.15"/>
    <row r="13505" customFormat="1" hidden="1" x14ac:dyDescent="0.15"/>
    <row r="13506" customFormat="1" hidden="1" x14ac:dyDescent="0.15"/>
    <row r="13507" customFormat="1" hidden="1" x14ac:dyDescent="0.15"/>
    <row r="13508" customFormat="1" hidden="1" x14ac:dyDescent="0.15"/>
    <row r="13509" customFormat="1" hidden="1" x14ac:dyDescent="0.15"/>
    <row r="13510" customFormat="1" hidden="1" x14ac:dyDescent="0.15"/>
    <row r="13511" customFormat="1" hidden="1" x14ac:dyDescent="0.15"/>
    <row r="13512" customFormat="1" hidden="1" x14ac:dyDescent="0.15"/>
    <row r="13513" customFormat="1" hidden="1" x14ac:dyDescent="0.15"/>
    <row r="13514" customFormat="1" hidden="1" x14ac:dyDescent="0.15"/>
    <row r="13515" customFormat="1" hidden="1" x14ac:dyDescent="0.15"/>
    <row r="13516" customFormat="1" hidden="1" x14ac:dyDescent="0.15"/>
    <row r="13517" customFormat="1" hidden="1" x14ac:dyDescent="0.15"/>
    <row r="13518" customFormat="1" hidden="1" x14ac:dyDescent="0.15"/>
    <row r="13519" customFormat="1" hidden="1" x14ac:dyDescent="0.15"/>
    <row r="13520" customFormat="1" hidden="1" x14ac:dyDescent="0.15"/>
    <row r="13521" customFormat="1" hidden="1" x14ac:dyDescent="0.15"/>
    <row r="13522" customFormat="1" hidden="1" x14ac:dyDescent="0.15"/>
    <row r="13523" customFormat="1" hidden="1" x14ac:dyDescent="0.15"/>
    <row r="13524" customFormat="1" hidden="1" x14ac:dyDescent="0.15"/>
    <row r="13525" customFormat="1" hidden="1" x14ac:dyDescent="0.15"/>
    <row r="13526" customFormat="1" hidden="1" x14ac:dyDescent="0.15"/>
    <row r="13527" customFormat="1" hidden="1" x14ac:dyDescent="0.15"/>
    <row r="13528" customFormat="1" hidden="1" x14ac:dyDescent="0.15"/>
    <row r="13529" customFormat="1" hidden="1" x14ac:dyDescent="0.15"/>
    <row r="13530" customFormat="1" hidden="1" x14ac:dyDescent="0.15"/>
    <row r="13531" customFormat="1" hidden="1" x14ac:dyDescent="0.15"/>
    <row r="13532" customFormat="1" hidden="1" x14ac:dyDescent="0.15"/>
    <row r="13533" customFormat="1" hidden="1" x14ac:dyDescent="0.15"/>
    <row r="13534" customFormat="1" hidden="1" x14ac:dyDescent="0.15"/>
    <row r="13535" customFormat="1" hidden="1" x14ac:dyDescent="0.15"/>
    <row r="13536" customFormat="1" hidden="1" x14ac:dyDescent="0.15"/>
    <row r="13537" customFormat="1" hidden="1" x14ac:dyDescent="0.15"/>
    <row r="13538" customFormat="1" hidden="1" x14ac:dyDescent="0.15"/>
    <row r="13539" customFormat="1" hidden="1" x14ac:dyDescent="0.15"/>
    <row r="13540" customFormat="1" hidden="1" x14ac:dyDescent="0.15"/>
    <row r="13541" customFormat="1" hidden="1" x14ac:dyDescent="0.15"/>
    <row r="13542" customFormat="1" hidden="1" x14ac:dyDescent="0.15"/>
    <row r="13543" customFormat="1" hidden="1" x14ac:dyDescent="0.15"/>
    <row r="13544" customFormat="1" hidden="1" x14ac:dyDescent="0.15"/>
    <row r="13545" customFormat="1" hidden="1" x14ac:dyDescent="0.15"/>
    <row r="13546" customFormat="1" hidden="1" x14ac:dyDescent="0.15"/>
    <row r="13547" customFormat="1" hidden="1" x14ac:dyDescent="0.15"/>
    <row r="13548" customFormat="1" hidden="1" x14ac:dyDescent="0.15"/>
    <row r="13549" customFormat="1" hidden="1" x14ac:dyDescent="0.15"/>
    <row r="13550" customFormat="1" hidden="1" x14ac:dyDescent="0.15"/>
    <row r="13551" customFormat="1" hidden="1" x14ac:dyDescent="0.15"/>
    <row r="13552" customFormat="1" hidden="1" x14ac:dyDescent="0.15"/>
    <row r="13553" customFormat="1" hidden="1" x14ac:dyDescent="0.15"/>
    <row r="13554" customFormat="1" hidden="1" x14ac:dyDescent="0.15"/>
    <row r="13555" customFormat="1" hidden="1" x14ac:dyDescent="0.15"/>
    <row r="13556" customFormat="1" hidden="1" x14ac:dyDescent="0.15"/>
    <row r="13557" customFormat="1" hidden="1" x14ac:dyDescent="0.15"/>
    <row r="13558" customFormat="1" hidden="1" x14ac:dyDescent="0.15"/>
    <row r="13559" customFormat="1" hidden="1" x14ac:dyDescent="0.15"/>
    <row r="13560" customFormat="1" hidden="1" x14ac:dyDescent="0.15"/>
    <row r="13561" customFormat="1" hidden="1" x14ac:dyDescent="0.15"/>
    <row r="13562" customFormat="1" hidden="1" x14ac:dyDescent="0.15"/>
    <row r="13563" customFormat="1" hidden="1" x14ac:dyDescent="0.15"/>
    <row r="13564" customFormat="1" hidden="1" x14ac:dyDescent="0.15"/>
    <row r="13565" customFormat="1" hidden="1" x14ac:dyDescent="0.15"/>
    <row r="13566" customFormat="1" hidden="1" x14ac:dyDescent="0.15"/>
    <row r="13567" customFormat="1" hidden="1" x14ac:dyDescent="0.15"/>
    <row r="13568" customFormat="1" hidden="1" x14ac:dyDescent="0.15"/>
    <row r="13569" customFormat="1" hidden="1" x14ac:dyDescent="0.15"/>
    <row r="13570" customFormat="1" hidden="1" x14ac:dyDescent="0.15"/>
    <row r="13571" customFormat="1" hidden="1" x14ac:dyDescent="0.15"/>
    <row r="13572" customFormat="1" hidden="1" x14ac:dyDescent="0.15"/>
    <row r="13573" customFormat="1" hidden="1" x14ac:dyDescent="0.15"/>
    <row r="13574" customFormat="1" hidden="1" x14ac:dyDescent="0.15"/>
    <row r="13575" customFormat="1" hidden="1" x14ac:dyDescent="0.15"/>
    <row r="13576" customFormat="1" hidden="1" x14ac:dyDescent="0.15"/>
    <row r="13577" customFormat="1" hidden="1" x14ac:dyDescent="0.15"/>
    <row r="13578" customFormat="1" hidden="1" x14ac:dyDescent="0.15"/>
    <row r="13579" customFormat="1" hidden="1" x14ac:dyDescent="0.15"/>
    <row r="13580" customFormat="1" hidden="1" x14ac:dyDescent="0.15"/>
    <row r="13581" customFormat="1" hidden="1" x14ac:dyDescent="0.15"/>
    <row r="13582" customFormat="1" hidden="1" x14ac:dyDescent="0.15"/>
    <row r="13583" customFormat="1" hidden="1" x14ac:dyDescent="0.15"/>
    <row r="13584" customFormat="1" hidden="1" x14ac:dyDescent="0.15"/>
    <row r="13585" customFormat="1" hidden="1" x14ac:dyDescent="0.15"/>
    <row r="13586" customFormat="1" hidden="1" x14ac:dyDescent="0.15"/>
    <row r="13587" customFormat="1" hidden="1" x14ac:dyDescent="0.15"/>
    <row r="13588" customFormat="1" hidden="1" x14ac:dyDescent="0.15"/>
    <row r="13589" customFormat="1" hidden="1" x14ac:dyDescent="0.15"/>
    <row r="13590" customFormat="1" hidden="1" x14ac:dyDescent="0.15"/>
    <row r="13591" customFormat="1" hidden="1" x14ac:dyDescent="0.15"/>
    <row r="13592" customFormat="1" hidden="1" x14ac:dyDescent="0.15"/>
    <row r="13593" customFormat="1" hidden="1" x14ac:dyDescent="0.15"/>
    <row r="13594" customFormat="1" hidden="1" x14ac:dyDescent="0.15"/>
    <row r="13595" customFormat="1" hidden="1" x14ac:dyDescent="0.15"/>
    <row r="13596" customFormat="1" hidden="1" x14ac:dyDescent="0.15"/>
    <row r="13597" customFormat="1" hidden="1" x14ac:dyDescent="0.15"/>
    <row r="13598" customFormat="1" hidden="1" x14ac:dyDescent="0.15"/>
    <row r="13599" customFormat="1" hidden="1" x14ac:dyDescent="0.15"/>
    <row r="13600" customFormat="1" hidden="1" x14ac:dyDescent="0.15"/>
    <row r="13601" customFormat="1" hidden="1" x14ac:dyDescent="0.15"/>
    <row r="13602" customFormat="1" hidden="1" x14ac:dyDescent="0.15"/>
    <row r="13603" customFormat="1" hidden="1" x14ac:dyDescent="0.15"/>
    <row r="13604" customFormat="1" hidden="1" x14ac:dyDescent="0.15"/>
    <row r="13605" customFormat="1" hidden="1" x14ac:dyDescent="0.15"/>
    <row r="13606" customFormat="1" hidden="1" x14ac:dyDescent="0.15"/>
    <row r="13607" customFormat="1" hidden="1" x14ac:dyDescent="0.15"/>
    <row r="13608" customFormat="1" hidden="1" x14ac:dyDescent="0.15"/>
    <row r="13609" customFormat="1" hidden="1" x14ac:dyDescent="0.15"/>
    <row r="13610" customFormat="1" hidden="1" x14ac:dyDescent="0.15"/>
    <row r="13611" customFormat="1" hidden="1" x14ac:dyDescent="0.15"/>
    <row r="13612" customFormat="1" hidden="1" x14ac:dyDescent="0.15"/>
    <row r="13613" customFormat="1" hidden="1" x14ac:dyDescent="0.15"/>
    <row r="13614" customFormat="1" hidden="1" x14ac:dyDescent="0.15"/>
    <row r="13615" customFormat="1" hidden="1" x14ac:dyDescent="0.15"/>
    <row r="13616" customFormat="1" hidden="1" x14ac:dyDescent="0.15"/>
    <row r="13617" customFormat="1" hidden="1" x14ac:dyDescent="0.15"/>
    <row r="13618" customFormat="1" hidden="1" x14ac:dyDescent="0.15"/>
    <row r="13619" customFormat="1" hidden="1" x14ac:dyDescent="0.15"/>
    <row r="13620" customFormat="1" hidden="1" x14ac:dyDescent="0.15"/>
    <row r="13621" customFormat="1" hidden="1" x14ac:dyDescent="0.15"/>
    <row r="13622" customFormat="1" hidden="1" x14ac:dyDescent="0.15"/>
    <row r="13623" customFormat="1" hidden="1" x14ac:dyDescent="0.15"/>
    <row r="13624" customFormat="1" hidden="1" x14ac:dyDescent="0.15"/>
    <row r="13625" customFormat="1" hidden="1" x14ac:dyDescent="0.15"/>
    <row r="13626" customFormat="1" hidden="1" x14ac:dyDescent="0.15"/>
    <row r="13627" customFormat="1" hidden="1" x14ac:dyDescent="0.15"/>
    <row r="13628" customFormat="1" hidden="1" x14ac:dyDescent="0.15"/>
    <row r="13629" customFormat="1" hidden="1" x14ac:dyDescent="0.15"/>
    <row r="13630" customFormat="1" hidden="1" x14ac:dyDescent="0.15"/>
    <row r="13631" customFormat="1" hidden="1" x14ac:dyDescent="0.15"/>
    <row r="13632" customFormat="1" hidden="1" x14ac:dyDescent="0.15"/>
    <row r="13633" customFormat="1" hidden="1" x14ac:dyDescent="0.15"/>
    <row r="13634" customFormat="1" hidden="1" x14ac:dyDescent="0.15"/>
    <row r="13635" customFormat="1" hidden="1" x14ac:dyDescent="0.15"/>
    <row r="13636" customFormat="1" hidden="1" x14ac:dyDescent="0.15"/>
    <row r="13637" customFormat="1" hidden="1" x14ac:dyDescent="0.15"/>
    <row r="13638" customFormat="1" hidden="1" x14ac:dyDescent="0.15"/>
    <row r="13639" customFormat="1" hidden="1" x14ac:dyDescent="0.15"/>
    <row r="13640" customFormat="1" hidden="1" x14ac:dyDescent="0.15"/>
    <row r="13641" customFormat="1" hidden="1" x14ac:dyDescent="0.15"/>
    <row r="13642" customFormat="1" hidden="1" x14ac:dyDescent="0.15"/>
    <row r="13643" customFormat="1" hidden="1" x14ac:dyDescent="0.15"/>
    <row r="13644" customFormat="1" hidden="1" x14ac:dyDescent="0.15"/>
    <row r="13645" customFormat="1" hidden="1" x14ac:dyDescent="0.15"/>
    <row r="13646" customFormat="1" hidden="1" x14ac:dyDescent="0.15"/>
    <row r="13647" customFormat="1" hidden="1" x14ac:dyDescent="0.15"/>
    <row r="13648" customFormat="1" hidden="1" x14ac:dyDescent="0.15"/>
    <row r="13649" customFormat="1" hidden="1" x14ac:dyDescent="0.15"/>
    <row r="13650" customFormat="1" hidden="1" x14ac:dyDescent="0.15"/>
    <row r="13651" customFormat="1" hidden="1" x14ac:dyDescent="0.15"/>
    <row r="13652" customFormat="1" hidden="1" x14ac:dyDescent="0.15"/>
    <row r="13653" customFormat="1" hidden="1" x14ac:dyDescent="0.15"/>
    <row r="13654" customFormat="1" hidden="1" x14ac:dyDescent="0.15"/>
    <row r="13655" customFormat="1" hidden="1" x14ac:dyDescent="0.15"/>
    <row r="13656" customFormat="1" hidden="1" x14ac:dyDescent="0.15"/>
    <row r="13657" customFormat="1" hidden="1" x14ac:dyDescent="0.15"/>
    <row r="13658" customFormat="1" hidden="1" x14ac:dyDescent="0.15"/>
    <row r="13659" customFormat="1" hidden="1" x14ac:dyDescent="0.15"/>
    <row r="13660" customFormat="1" hidden="1" x14ac:dyDescent="0.15"/>
    <row r="13661" customFormat="1" hidden="1" x14ac:dyDescent="0.15"/>
    <row r="13662" customFormat="1" hidden="1" x14ac:dyDescent="0.15"/>
    <row r="13663" customFormat="1" hidden="1" x14ac:dyDescent="0.15"/>
    <row r="13664" customFormat="1" hidden="1" x14ac:dyDescent="0.15"/>
    <row r="13665" customFormat="1" hidden="1" x14ac:dyDescent="0.15"/>
    <row r="13666" customFormat="1" hidden="1" x14ac:dyDescent="0.15"/>
    <row r="13667" customFormat="1" hidden="1" x14ac:dyDescent="0.15"/>
    <row r="13668" customFormat="1" hidden="1" x14ac:dyDescent="0.15"/>
    <row r="13669" customFormat="1" hidden="1" x14ac:dyDescent="0.15"/>
    <row r="13670" customFormat="1" hidden="1" x14ac:dyDescent="0.15"/>
    <row r="13671" customFormat="1" hidden="1" x14ac:dyDescent="0.15"/>
    <row r="13672" customFormat="1" hidden="1" x14ac:dyDescent="0.15"/>
    <row r="13673" customFormat="1" hidden="1" x14ac:dyDescent="0.15"/>
    <row r="13674" customFormat="1" hidden="1" x14ac:dyDescent="0.15"/>
    <row r="13675" customFormat="1" hidden="1" x14ac:dyDescent="0.15"/>
    <row r="13676" customFormat="1" hidden="1" x14ac:dyDescent="0.15"/>
    <row r="13677" customFormat="1" hidden="1" x14ac:dyDescent="0.15"/>
    <row r="13678" customFormat="1" hidden="1" x14ac:dyDescent="0.15"/>
    <row r="13679" customFormat="1" hidden="1" x14ac:dyDescent="0.15"/>
    <row r="13680" customFormat="1" hidden="1" x14ac:dyDescent="0.15"/>
    <row r="13681" customFormat="1" hidden="1" x14ac:dyDescent="0.15"/>
    <row r="13682" customFormat="1" hidden="1" x14ac:dyDescent="0.15"/>
    <row r="13683" customFormat="1" hidden="1" x14ac:dyDescent="0.15"/>
    <row r="13684" customFormat="1" hidden="1" x14ac:dyDescent="0.15"/>
    <row r="13685" customFormat="1" hidden="1" x14ac:dyDescent="0.15"/>
    <row r="13686" customFormat="1" hidden="1" x14ac:dyDescent="0.15"/>
    <row r="13687" customFormat="1" hidden="1" x14ac:dyDescent="0.15"/>
    <row r="13688" customFormat="1" hidden="1" x14ac:dyDescent="0.15"/>
    <row r="13689" customFormat="1" hidden="1" x14ac:dyDescent="0.15"/>
    <row r="13690" customFormat="1" hidden="1" x14ac:dyDescent="0.15"/>
    <row r="13691" customFormat="1" hidden="1" x14ac:dyDescent="0.15"/>
    <row r="13692" customFormat="1" hidden="1" x14ac:dyDescent="0.15"/>
    <row r="13693" customFormat="1" hidden="1" x14ac:dyDescent="0.15"/>
    <row r="13694" customFormat="1" hidden="1" x14ac:dyDescent="0.15"/>
    <row r="13695" customFormat="1" hidden="1" x14ac:dyDescent="0.15"/>
    <row r="13696" customFormat="1" hidden="1" x14ac:dyDescent="0.15"/>
    <row r="13697" customFormat="1" hidden="1" x14ac:dyDescent="0.15"/>
    <row r="13698" customFormat="1" hidden="1" x14ac:dyDescent="0.15"/>
    <row r="13699" customFormat="1" hidden="1" x14ac:dyDescent="0.15"/>
    <row r="13700" customFormat="1" hidden="1" x14ac:dyDescent="0.15"/>
    <row r="13701" customFormat="1" hidden="1" x14ac:dyDescent="0.15"/>
    <row r="13702" customFormat="1" hidden="1" x14ac:dyDescent="0.15"/>
    <row r="13703" customFormat="1" hidden="1" x14ac:dyDescent="0.15"/>
    <row r="13704" customFormat="1" hidden="1" x14ac:dyDescent="0.15"/>
    <row r="13705" customFormat="1" hidden="1" x14ac:dyDescent="0.15"/>
    <row r="13706" customFormat="1" hidden="1" x14ac:dyDescent="0.15"/>
    <row r="13707" customFormat="1" hidden="1" x14ac:dyDescent="0.15"/>
    <row r="13708" customFormat="1" hidden="1" x14ac:dyDescent="0.15"/>
    <row r="13709" customFormat="1" hidden="1" x14ac:dyDescent="0.15"/>
    <row r="13710" customFormat="1" hidden="1" x14ac:dyDescent="0.15"/>
    <row r="13711" customFormat="1" hidden="1" x14ac:dyDescent="0.15"/>
    <row r="13712" customFormat="1" hidden="1" x14ac:dyDescent="0.15"/>
    <row r="13713" customFormat="1" hidden="1" x14ac:dyDescent="0.15"/>
    <row r="13714" customFormat="1" hidden="1" x14ac:dyDescent="0.15"/>
    <row r="13715" customFormat="1" hidden="1" x14ac:dyDescent="0.15"/>
    <row r="13716" customFormat="1" hidden="1" x14ac:dyDescent="0.15"/>
    <row r="13717" customFormat="1" hidden="1" x14ac:dyDescent="0.15"/>
    <row r="13718" customFormat="1" hidden="1" x14ac:dyDescent="0.15"/>
    <row r="13719" customFormat="1" hidden="1" x14ac:dyDescent="0.15"/>
    <row r="13720" customFormat="1" hidden="1" x14ac:dyDescent="0.15"/>
    <row r="13721" customFormat="1" hidden="1" x14ac:dyDescent="0.15"/>
    <row r="13722" customFormat="1" hidden="1" x14ac:dyDescent="0.15"/>
    <row r="13723" customFormat="1" hidden="1" x14ac:dyDescent="0.15"/>
    <row r="13724" customFormat="1" hidden="1" x14ac:dyDescent="0.15"/>
    <row r="13725" customFormat="1" hidden="1" x14ac:dyDescent="0.15"/>
    <row r="13726" customFormat="1" hidden="1" x14ac:dyDescent="0.15"/>
    <row r="13727" customFormat="1" hidden="1" x14ac:dyDescent="0.15"/>
    <row r="13728" customFormat="1" hidden="1" x14ac:dyDescent="0.15"/>
    <row r="13729" customFormat="1" hidden="1" x14ac:dyDescent="0.15"/>
    <row r="13730" customFormat="1" hidden="1" x14ac:dyDescent="0.15"/>
    <row r="13731" customFormat="1" hidden="1" x14ac:dyDescent="0.15"/>
    <row r="13732" customFormat="1" hidden="1" x14ac:dyDescent="0.15"/>
    <row r="13733" customFormat="1" hidden="1" x14ac:dyDescent="0.15"/>
    <row r="13734" customFormat="1" hidden="1" x14ac:dyDescent="0.15"/>
    <row r="13735" customFormat="1" hidden="1" x14ac:dyDescent="0.15"/>
    <row r="13736" customFormat="1" hidden="1" x14ac:dyDescent="0.15"/>
    <row r="13737" customFormat="1" hidden="1" x14ac:dyDescent="0.15"/>
    <row r="13738" customFormat="1" hidden="1" x14ac:dyDescent="0.15"/>
    <row r="13739" customFormat="1" hidden="1" x14ac:dyDescent="0.15"/>
    <row r="13740" customFormat="1" hidden="1" x14ac:dyDescent="0.15"/>
    <row r="13741" customFormat="1" hidden="1" x14ac:dyDescent="0.15"/>
    <row r="13742" customFormat="1" hidden="1" x14ac:dyDescent="0.15"/>
    <row r="13743" customFormat="1" hidden="1" x14ac:dyDescent="0.15"/>
    <row r="13744" customFormat="1" hidden="1" x14ac:dyDescent="0.15"/>
    <row r="13745" customFormat="1" hidden="1" x14ac:dyDescent="0.15"/>
    <row r="13746" customFormat="1" hidden="1" x14ac:dyDescent="0.15"/>
    <row r="13747" customFormat="1" hidden="1" x14ac:dyDescent="0.15"/>
    <row r="13748" customFormat="1" hidden="1" x14ac:dyDescent="0.15"/>
    <row r="13749" customFormat="1" hidden="1" x14ac:dyDescent="0.15"/>
    <row r="13750" customFormat="1" hidden="1" x14ac:dyDescent="0.15"/>
    <row r="13751" customFormat="1" hidden="1" x14ac:dyDescent="0.15"/>
    <row r="13752" customFormat="1" hidden="1" x14ac:dyDescent="0.15"/>
    <row r="13753" customFormat="1" hidden="1" x14ac:dyDescent="0.15"/>
    <row r="13754" customFormat="1" hidden="1" x14ac:dyDescent="0.15"/>
    <row r="13755" customFormat="1" hidden="1" x14ac:dyDescent="0.15"/>
    <row r="13756" customFormat="1" hidden="1" x14ac:dyDescent="0.15"/>
    <row r="13757" customFormat="1" hidden="1" x14ac:dyDescent="0.15"/>
    <row r="13758" customFormat="1" hidden="1" x14ac:dyDescent="0.15"/>
    <row r="13759" customFormat="1" hidden="1" x14ac:dyDescent="0.15"/>
    <row r="13760" customFormat="1" hidden="1" x14ac:dyDescent="0.15"/>
    <row r="13761" customFormat="1" hidden="1" x14ac:dyDescent="0.15"/>
    <row r="13762" customFormat="1" hidden="1" x14ac:dyDescent="0.15"/>
    <row r="13763" customFormat="1" hidden="1" x14ac:dyDescent="0.15"/>
    <row r="13764" customFormat="1" hidden="1" x14ac:dyDescent="0.15"/>
    <row r="13765" customFormat="1" hidden="1" x14ac:dyDescent="0.15"/>
    <row r="13766" customFormat="1" hidden="1" x14ac:dyDescent="0.15"/>
    <row r="13767" customFormat="1" hidden="1" x14ac:dyDescent="0.15"/>
    <row r="13768" customFormat="1" hidden="1" x14ac:dyDescent="0.15"/>
    <row r="13769" customFormat="1" hidden="1" x14ac:dyDescent="0.15"/>
    <row r="13770" customFormat="1" hidden="1" x14ac:dyDescent="0.15"/>
    <row r="13771" customFormat="1" hidden="1" x14ac:dyDescent="0.15"/>
    <row r="13772" customFormat="1" hidden="1" x14ac:dyDescent="0.15"/>
    <row r="13773" customFormat="1" hidden="1" x14ac:dyDescent="0.15"/>
    <row r="13774" customFormat="1" hidden="1" x14ac:dyDescent="0.15"/>
    <row r="13775" customFormat="1" hidden="1" x14ac:dyDescent="0.15"/>
    <row r="13776" customFormat="1" hidden="1" x14ac:dyDescent="0.15"/>
    <row r="13777" customFormat="1" hidden="1" x14ac:dyDescent="0.15"/>
    <row r="13778" customFormat="1" hidden="1" x14ac:dyDescent="0.15"/>
    <row r="13779" customFormat="1" hidden="1" x14ac:dyDescent="0.15"/>
    <row r="13780" customFormat="1" hidden="1" x14ac:dyDescent="0.15"/>
    <row r="13781" customFormat="1" hidden="1" x14ac:dyDescent="0.15"/>
    <row r="13782" customFormat="1" hidden="1" x14ac:dyDescent="0.15"/>
    <row r="13783" customFormat="1" hidden="1" x14ac:dyDescent="0.15"/>
    <row r="13784" customFormat="1" hidden="1" x14ac:dyDescent="0.15"/>
    <row r="13785" customFormat="1" hidden="1" x14ac:dyDescent="0.15"/>
    <row r="13786" customFormat="1" hidden="1" x14ac:dyDescent="0.15"/>
    <row r="13787" customFormat="1" hidden="1" x14ac:dyDescent="0.15"/>
    <row r="13788" customFormat="1" hidden="1" x14ac:dyDescent="0.15"/>
    <row r="13789" customFormat="1" hidden="1" x14ac:dyDescent="0.15"/>
    <row r="13790" customFormat="1" hidden="1" x14ac:dyDescent="0.15"/>
    <row r="13791" customFormat="1" hidden="1" x14ac:dyDescent="0.15"/>
    <row r="13792" customFormat="1" hidden="1" x14ac:dyDescent="0.15"/>
    <row r="13793" customFormat="1" hidden="1" x14ac:dyDescent="0.15"/>
    <row r="13794" customFormat="1" hidden="1" x14ac:dyDescent="0.15"/>
    <row r="13795" customFormat="1" hidden="1" x14ac:dyDescent="0.15"/>
    <row r="13796" customFormat="1" hidden="1" x14ac:dyDescent="0.15"/>
    <row r="13797" customFormat="1" hidden="1" x14ac:dyDescent="0.15"/>
    <row r="13798" customFormat="1" hidden="1" x14ac:dyDescent="0.15"/>
    <row r="13799" customFormat="1" hidden="1" x14ac:dyDescent="0.15"/>
    <row r="13800" customFormat="1" hidden="1" x14ac:dyDescent="0.15"/>
    <row r="13801" customFormat="1" hidden="1" x14ac:dyDescent="0.15"/>
    <row r="13802" customFormat="1" hidden="1" x14ac:dyDescent="0.15"/>
    <row r="13803" customFormat="1" hidden="1" x14ac:dyDescent="0.15"/>
    <row r="13804" customFormat="1" hidden="1" x14ac:dyDescent="0.15"/>
    <row r="13805" customFormat="1" hidden="1" x14ac:dyDescent="0.15"/>
    <row r="13806" customFormat="1" hidden="1" x14ac:dyDescent="0.15"/>
    <row r="13807" customFormat="1" hidden="1" x14ac:dyDescent="0.15"/>
    <row r="13808" customFormat="1" hidden="1" x14ac:dyDescent="0.15"/>
    <row r="13809" customFormat="1" hidden="1" x14ac:dyDescent="0.15"/>
    <row r="13810" customFormat="1" hidden="1" x14ac:dyDescent="0.15"/>
    <row r="13811" customFormat="1" hidden="1" x14ac:dyDescent="0.15"/>
    <row r="13812" customFormat="1" hidden="1" x14ac:dyDescent="0.15"/>
    <row r="13813" customFormat="1" hidden="1" x14ac:dyDescent="0.15"/>
    <row r="13814" customFormat="1" hidden="1" x14ac:dyDescent="0.15"/>
    <row r="13815" customFormat="1" hidden="1" x14ac:dyDescent="0.15"/>
    <row r="13816" customFormat="1" hidden="1" x14ac:dyDescent="0.15"/>
    <row r="13817" customFormat="1" hidden="1" x14ac:dyDescent="0.15"/>
    <row r="13818" customFormat="1" hidden="1" x14ac:dyDescent="0.15"/>
    <row r="13819" customFormat="1" hidden="1" x14ac:dyDescent="0.15"/>
    <row r="13820" customFormat="1" hidden="1" x14ac:dyDescent="0.15"/>
    <row r="13821" customFormat="1" hidden="1" x14ac:dyDescent="0.15"/>
    <row r="13822" customFormat="1" hidden="1" x14ac:dyDescent="0.15"/>
    <row r="13823" customFormat="1" hidden="1" x14ac:dyDescent="0.15"/>
    <row r="13824" customFormat="1" hidden="1" x14ac:dyDescent="0.15"/>
    <row r="13825" customFormat="1" hidden="1" x14ac:dyDescent="0.15"/>
    <row r="13826" customFormat="1" hidden="1" x14ac:dyDescent="0.15"/>
    <row r="13827" customFormat="1" hidden="1" x14ac:dyDescent="0.15"/>
    <row r="13828" customFormat="1" hidden="1" x14ac:dyDescent="0.15"/>
    <row r="13829" customFormat="1" hidden="1" x14ac:dyDescent="0.15"/>
    <row r="13830" customFormat="1" hidden="1" x14ac:dyDescent="0.15"/>
    <row r="13831" customFormat="1" hidden="1" x14ac:dyDescent="0.15"/>
    <row r="13832" customFormat="1" hidden="1" x14ac:dyDescent="0.15"/>
    <row r="13833" customFormat="1" hidden="1" x14ac:dyDescent="0.15"/>
    <row r="13834" customFormat="1" hidden="1" x14ac:dyDescent="0.15"/>
    <row r="13835" customFormat="1" hidden="1" x14ac:dyDescent="0.15"/>
    <row r="13836" customFormat="1" hidden="1" x14ac:dyDescent="0.15"/>
    <row r="13837" customFormat="1" hidden="1" x14ac:dyDescent="0.15"/>
    <row r="13838" customFormat="1" hidden="1" x14ac:dyDescent="0.15"/>
    <row r="13839" customFormat="1" hidden="1" x14ac:dyDescent="0.15"/>
    <row r="13840" customFormat="1" hidden="1" x14ac:dyDescent="0.15"/>
    <row r="13841" customFormat="1" hidden="1" x14ac:dyDescent="0.15"/>
    <row r="13842" customFormat="1" hidden="1" x14ac:dyDescent="0.15"/>
    <row r="13843" customFormat="1" hidden="1" x14ac:dyDescent="0.15"/>
    <row r="13844" customFormat="1" hidden="1" x14ac:dyDescent="0.15"/>
    <row r="13845" customFormat="1" hidden="1" x14ac:dyDescent="0.15"/>
    <row r="13846" customFormat="1" hidden="1" x14ac:dyDescent="0.15"/>
    <row r="13847" customFormat="1" hidden="1" x14ac:dyDescent="0.15"/>
    <row r="13848" customFormat="1" hidden="1" x14ac:dyDescent="0.15"/>
    <row r="13849" customFormat="1" hidden="1" x14ac:dyDescent="0.15"/>
    <row r="13850" customFormat="1" hidden="1" x14ac:dyDescent="0.15"/>
    <row r="13851" customFormat="1" hidden="1" x14ac:dyDescent="0.15"/>
    <row r="13852" customFormat="1" hidden="1" x14ac:dyDescent="0.15"/>
    <row r="13853" customFormat="1" hidden="1" x14ac:dyDescent="0.15"/>
    <row r="13854" customFormat="1" hidden="1" x14ac:dyDescent="0.15"/>
    <row r="13855" customFormat="1" hidden="1" x14ac:dyDescent="0.15"/>
    <row r="13856" customFormat="1" hidden="1" x14ac:dyDescent="0.15"/>
    <row r="13857" customFormat="1" hidden="1" x14ac:dyDescent="0.15"/>
    <row r="13858" customFormat="1" hidden="1" x14ac:dyDescent="0.15"/>
    <row r="13859" customFormat="1" hidden="1" x14ac:dyDescent="0.15"/>
    <row r="13860" customFormat="1" hidden="1" x14ac:dyDescent="0.15"/>
    <row r="13861" customFormat="1" hidden="1" x14ac:dyDescent="0.15"/>
    <row r="13862" customFormat="1" hidden="1" x14ac:dyDescent="0.15"/>
    <row r="13863" customFormat="1" hidden="1" x14ac:dyDescent="0.15"/>
    <row r="13864" customFormat="1" hidden="1" x14ac:dyDescent="0.15"/>
    <row r="13865" customFormat="1" hidden="1" x14ac:dyDescent="0.15"/>
    <row r="13866" customFormat="1" hidden="1" x14ac:dyDescent="0.15"/>
    <row r="13867" customFormat="1" hidden="1" x14ac:dyDescent="0.15"/>
    <row r="13868" customFormat="1" hidden="1" x14ac:dyDescent="0.15"/>
    <row r="13869" customFormat="1" hidden="1" x14ac:dyDescent="0.15"/>
    <row r="13870" customFormat="1" hidden="1" x14ac:dyDescent="0.15"/>
    <row r="13871" customFormat="1" hidden="1" x14ac:dyDescent="0.15"/>
    <row r="13872" customFormat="1" hidden="1" x14ac:dyDescent="0.15"/>
    <row r="13873" customFormat="1" hidden="1" x14ac:dyDescent="0.15"/>
    <row r="13874" customFormat="1" hidden="1" x14ac:dyDescent="0.15"/>
    <row r="13875" customFormat="1" hidden="1" x14ac:dyDescent="0.15"/>
    <row r="13876" customFormat="1" hidden="1" x14ac:dyDescent="0.15"/>
    <row r="13877" customFormat="1" hidden="1" x14ac:dyDescent="0.15"/>
    <row r="13878" customFormat="1" hidden="1" x14ac:dyDescent="0.15"/>
    <row r="13879" customFormat="1" hidden="1" x14ac:dyDescent="0.15"/>
    <row r="13880" customFormat="1" hidden="1" x14ac:dyDescent="0.15"/>
    <row r="13881" customFormat="1" hidden="1" x14ac:dyDescent="0.15"/>
    <row r="13882" customFormat="1" hidden="1" x14ac:dyDescent="0.15"/>
    <row r="13883" customFormat="1" hidden="1" x14ac:dyDescent="0.15"/>
    <row r="13884" customFormat="1" hidden="1" x14ac:dyDescent="0.15"/>
    <row r="13885" customFormat="1" hidden="1" x14ac:dyDescent="0.15"/>
    <row r="13886" customFormat="1" hidden="1" x14ac:dyDescent="0.15"/>
    <row r="13887" customFormat="1" hidden="1" x14ac:dyDescent="0.15"/>
    <row r="13888" customFormat="1" hidden="1" x14ac:dyDescent="0.15"/>
    <row r="13889" customFormat="1" hidden="1" x14ac:dyDescent="0.15"/>
    <row r="13890" customFormat="1" hidden="1" x14ac:dyDescent="0.15"/>
    <row r="13891" customFormat="1" hidden="1" x14ac:dyDescent="0.15"/>
    <row r="13892" customFormat="1" hidden="1" x14ac:dyDescent="0.15"/>
    <row r="13893" customFormat="1" hidden="1" x14ac:dyDescent="0.15"/>
    <row r="13894" customFormat="1" hidden="1" x14ac:dyDescent="0.15"/>
    <row r="13895" customFormat="1" hidden="1" x14ac:dyDescent="0.15"/>
    <row r="13896" customFormat="1" hidden="1" x14ac:dyDescent="0.15"/>
    <row r="13897" customFormat="1" hidden="1" x14ac:dyDescent="0.15"/>
    <row r="13898" customFormat="1" hidden="1" x14ac:dyDescent="0.15"/>
    <row r="13899" customFormat="1" hidden="1" x14ac:dyDescent="0.15"/>
    <row r="13900" customFormat="1" hidden="1" x14ac:dyDescent="0.15"/>
    <row r="13901" customFormat="1" hidden="1" x14ac:dyDescent="0.15"/>
    <row r="13902" customFormat="1" hidden="1" x14ac:dyDescent="0.15"/>
    <row r="13903" customFormat="1" hidden="1" x14ac:dyDescent="0.15"/>
    <row r="13904" customFormat="1" hidden="1" x14ac:dyDescent="0.15"/>
    <row r="13905" customFormat="1" hidden="1" x14ac:dyDescent="0.15"/>
    <row r="13906" customFormat="1" hidden="1" x14ac:dyDescent="0.15"/>
    <row r="13907" customFormat="1" hidden="1" x14ac:dyDescent="0.15"/>
    <row r="13908" customFormat="1" hidden="1" x14ac:dyDescent="0.15"/>
    <row r="13909" customFormat="1" hidden="1" x14ac:dyDescent="0.15"/>
    <row r="13910" customFormat="1" hidden="1" x14ac:dyDescent="0.15"/>
    <row r="13911" customFormat="1" hidden="1" x14ac:dyDescent="0.15"/>
    <row r="13912" customFormat="1" hidden="1" x14ac:dyDescent="0.15"/>
    <row r="13913" customFormat="1" hidden="1" x14ac:dyDescent="0.15"/>
    <row r="13914" customFormat="1" hidden="1" x14ac:dyDescent="0.15"/>
    <row r="13915" customFormat="1" hidden="1" x14ac:dyDescent="0.15"/>
    <row r="13916" customFormat="1" hidden="1" x14ac:dyDescent="0.15"/>
    <row r="13917" customFormat="1" hidden="1" x14ac:dyDescent="0.15"/>
    <row r="13918" customFormat="1" hidden="1" x14ac:dyDescent="0.15"/>
    <row r="13919" customFormat="1" hidden="1" x14ac:dyDescent="0.15"/>
    <row r="13920" customFormat="1" hidden="1" x14ac:dyDescent="0.15"/>
    <row r="13921" customFormat="1" hidden="1" x14ac:dyDescent="0.15"/>
    <row r="13922" customFormat="1" hidden="1" x14ac:dyDescent="0.15"/>
    <row r="13923" customFormat="1" hidden="1" x14ac:dyDescent="0.15"/>
    <row r="13924" customFormat="1" hidden="1" x14ac:dyDescent="0.15"/>
    <row r="13925" customFormat="1" hidden="1" x14ac:dyDescent="0.15"/>
    <row r="13926" customFormat="1" hidden="1" x14ac:dyDescent="0.15"/>
    <row r="13927" customFormat="1" hidden="1" x14ac:dyDescent="0.15"/>
    <row r="13928" customFormat="1" hidden="1" x14ac:dyDescent="0.15"/>
    <row r="13929" customFormat="1" hidden="1" x14ac:dyDescent="0.15"/>
    <row r="13930" customFormat="1" hidden="1" x14ac:dyDescent="0.15"/>
    <row r="13931" customFormat="1" hidden="1" x14ac:dyDescent="0.15"/>
    <row r="13932" customFormat="1" hidden="1" x14ac:dyDescent="0.15"/>
    <row r="13933" customFormat="1" hidden="1" x14ac:dyDescent="0.15"/>
    <row r="13934" customFormat="1" hidden="1" x14ac:dyDescent="0.15"/>
    <row r="13935" customFormat="1" hidden="1" x14ac:dyDescent="0.15"/>
    <row r="13936" customFormat="1" hidden="1" x14ac:dyDescent="0.15"/>
    <row r="13937" customFormat="1" hidden="1" x14ac:dyDescent="0.15"/>
    <row r="13938" customFormat="1" hidden="1" x14ac:dyDescent="0.15"/>
    <row r="13939" customFormat="1" hidden="1" x14ac:dyDescent="0.15"/>
    <row r="13940" customFormat="1" hidden="1" x14ac:dyDescent="0.15"/>
    <row r="13941" customFormat="1" hidden="1" x14ac:dyDescent="0.15"/>
    <row r="13942" customFormat="1" hidden="1" x14ac:dyDescent="0.15"/>
    <row r="13943" customFormat="1" hidden="1" x14ac:dyDescent="0.15"/>
    <row r="13944" customFormat="1" hidden="1" x14ac:dyDescent="0.15"/>
    <row r="13945" customFormat="1" hidden="1" x14ac:dyDescent="0.15"/>
    <row r="13946" customFormat="1" hidden="1" x14ac:dyDescent="0.15"/>
    <row r="13947" customFormat="1" hidden="1" x14ac:dyDescent="0.15"/>
    <row r="13948" customFormat="1" hidden="1" x14ac:dyDescent="0.15"/>
    <row r="13949" customFormat="1" hidden="1" x14ac:dyDescent="0.15"/>
    <row r="13950" customFormat="1" hidden="1" x14ac:dyDescent="0.15"/>
    <row r="13951" customFormat="1" hidden="1" x14ac:dyDescent="0.15"/>
    <row r="13952" customFormat="1" hidden="1" x14ac:dyDescent="0.15"/>
    <row r="13953" customFormat="1" hidden="1" x14ac:dyDescent="0.15"/>
    <row r="13954" customFormat="1" hidden="1" x14ac:dyDescent="0.15"/>
    <row r="13955" customFormat="1" hidden="1" x14ac:dyDescent="0.15"/>
    <row r="13956" customFormat="1" hidden="1" x14ac:dyDescent="0.15"/>
    <row r="13957" customFormat="1" hidden="1" x14ac:dyDescent="0.15"/>
    <row r="13958" customFormat="1" hidden="1" x14ac:dyDescent="0.15"/>
    <row r="13959" customFormat="1" hidden="1" x14ac:dyDescent="0.15"/>
    <row r="13960" customFormat="1" hidden="1" x14ac:dyDescent="0.15"/>
    <row r="13961" customFormat="1" hidden="1" x14ac:dyDescent="0.15"/>
    <row r="13962" customFormat="1" hidden="1" x14ac:dyDescent="0.15"/>
    <row r="13963" customFormat="1" hidden="1" x14ac:dyDescent="0.15"/>
    <row r="13964" customFormat="1" hidden="1" x14ac:dyDescent="0.15"/>
    <row r="13965" customFormat="1" hidden="1" x14ac:dyDescent="0.15"/>
    <row r="13966" customFormat="1" hidden="1" x14ac:dyDescent="0.15"/>
    <row r="13967" customFormat="1" hidden="1" x14ac:dyDescent="0.15"/>
    <row r="13968" customFormat="1" hidden="1" x14ac:dyDescent="0.15"/>
    <row r="13969" customFormat="1" hidden="1" x14ac:dyDescent="0.15"/>
    <row r="13970" customFormat="1" hidden="1" x14ac:dyDescent="0.15"/>
    <row r="13971" customFormat="1" hidden="1" x14ac:dyDescent="0.15"/>
    <row r="13972" customFormat="1" hidden="1" x14ac:dyDescent="0.15"/>
    <row r="13973" customFormat="1" hidden="1" x14ac:dyDescent="0.15"/>
    <row r="13974" customFormat="1" hidden="1" x14ac:dyDescent="0.15"/>
    <row r="13975" customFormat="1" hidden="1" x14ac:dyDescent="0.15"/>
    <row r="13976" customFormat="1" hidden="1" x14ac:dyDescent="0.15"/>
    <row r="13977" customFormat="1" hidden="1" x14ac:dyDescent="0.15"/>
    <row r="13978" customFormat="1" hidden="1" x14ac:dyDescent="0.15"/>
    <row r="13979" customFormat="1" hidden="1" x14ac:dyDescent="0.15"/>
    <row r="13980" customFormat="1" hidden="1" x14ac:dyDescent="0.15"/>
    <row r="13981" customFormat="1" hidden="1" x14ac:dyDescent="0.15"/>
    <row r="13982" customFormat="1" hidden="1" x14ac:dyDescent="0.15"/>
    <row r="13983" customFormat="1" hidden="1" x14ac:dyDescent="0.15"/>
    <row r="13984" customFormat="1" hidden="1" x14ac:dyDescent="0.15"/>
    <row r="13985" customFormat="1" hidden="1" x14ac:dyDescent="0.15"/>
    <row r="13986" customFormat="1" hidden="1" x14ac:dyDescent="0.15"/>
    <row r="13987" customFormat="1" hidden="1" x14ac:dyDescent="0.15"/>
    <row r="13988" customFormat="1" hidden="1" x14ac:dyDescent="0.15"/>
    <row r="13989" customFormat="1" hidden="1" x14ac:dyDescent="0.15"/>
    <row r="13990" customFormat="1" hidden="1" x14ac:dyDescent="0.15"/>
    <row r="13991" customFormat="1" hidden="1" x14ac:dyDescent="0.15"/>
    <row r="13992" customFormat="1" hidden="1" x14ac:dyDescent="0.15"/>
    <row r="13993" customFormat="1" hidden="1" x14ac:dyDescent="0.15"/>
    <row r="13994" customFormat="1" hidden="1" x14ac:dyDescent="0.15"/>
    <row r="13995" customFormat="1" hidden="1" x14ac:dyDescent="0.15"/>
    <row r="13996" customFormat="1" hidden="1" x14ac:dyDescent="0.15"/>
    <row r="13997" customFormat="1" hidden="1" x14ac:dyDescent="0.15"/>
    <row r="13998" customFormat="1" hidden="1" x14ac:dyDescent="0.15"/>
    <row r="13999" customFormat="1" hidden="1" x14ac:dyDescent="0.15"/>
    <row r="14000" customFormat="1" hidden="1" x14ac:dyDescent="0.15"/>
    <row r="14001" customFormat="1" hidden="1" x14ac:dyDescent="0.15"/>
    <row r="14002" customFormat="1" hidden="1" x14ac:dyDescent="0.15"/>
    <row r="14003" customFormat="1" hidden="1" x14ac:dyDescent="0.15"/>
    <row r="14004" customFormat="1" hidden="1" x14ac:dyDescent="0.15"/>
    <row r="14005" customFormat="1" hidden="1" x14ac:dyDescent="0.15"/>
    <row r="14006" customFormat="1" hidden="1" x14ac:dyDescent="0.15"/>
    <row r="14007" customFormat="1" hidden="1" x14ac:dyDescent="0.15"/>
    <row r="14008" customFormat="1" hidden="1" x14ac:dyDescent="0.15"/>
    <row r="14009" customFormat="1" hidden="1" x14ac:dyDescent="0.15"/>
    <row r="14010" customFormat="1" hidden="1" x14ac:dyDescent="0.15"/>
    <row r="14011" customFormat="1" hidden="1" x14ac:dyDescent="0.15"/>
    <row r="14012" customFormat="1" hidden="1" x14ac:dyDescent="0.15"/>
    <row r="14013" customFormat="1" hidden="1" x14ac:dyDescent="0.15"/>
    <row r="14014" customFormat="1" hidden="1" x14ac:dyDescent="0.15"/>
    <row r="14015" customFormat="1" hidden="1" x14ac:dyDescent="0.15"/>
    <row r="14016" customFormat="1" hidden="1" x14ac:dyDescent="0.15"/>
    <row r="14017" customFormat="1" hidden="1" x14ac:dyDescent="0.15"/>
    <row r="14018" customFormat="1" hidden="1" x14ac:dyDescent="0.15"/>
    <row r="14019" customFormat="1" hidden="1" x14ac:dyDescent="0.15"/>
    <row r="14020" customFormat="1" hidden="1" x14ac:dyDescent="0.15"/>
    <row r="14021" customFormat="1" hidden="1" x14ac:dyDescent="0.15"/>
    <row r="14022" customFormat="1" hidden="1" x14ac:dyDescent="0.15"/>
    <row r="14023" customFormat="1" hidden="1" x14ac:dyDescent="0.15"/>
    <row r="14024" customFormat="1" hidden="1" x14ac:dyDescent="0.15"/>
    <row r="14025" customFormat="1" hidden="1" x14ac:dyDescent="0.15"/>
    <row r="14026" customFormat="1" hidden="1" x14ac:dyDescent="0.15"/>
    <row r="14027" customFormat="1" hidden="1" x14ac:dyDescent="0.15"/>
    <row r="14028" customFormat="1" hidden="1" x14ac:dyDescent="0.15"/>
    <row r="14029" customFormat="1" hidden="1" x14ac:dyDescent="0.15"/>
    <row r="14030" customFormat="1" hidden="1" x14ac:dyDescent="0.15"/>
    <row r="14031" customFormat="1" hidden="1" x14ac:dyDescent="0.15"/>
    <row r="14032" customFormat="1" hidden="1" x14ac:dyDescent="0.15"/>
    <row r="14033" customFormat="1" hidden="1" x14ac:dyDescent="0.15"/>
    <row r="14034" customFormat="1" hidden="1" x14ac:dyDescent="0.15"/>
    <row r="14035" customFormat="1" hidden="1" x14ac:dyDescent="0.15"/>
    <row r="14036" customFormat="1" hidden="1" x14ac:dyDescent="0.15"/>
    <row r="14037" customFormat="1" hidden="1" x14ac:dyDescent="0.15"/>
    <row r="14038" customFormat="1" hidden="1" x14ac:dyDescent="0.15"/>
    <row r="14039" customFormat="1" hidden="1" x14ac:dyDescent="0.15"/>
    <row r="14040" customFormat="1" hidden="1" x14ac:dyDescent="0.15"/>
    <row r="14041" customFormat="1" hidden="1" x14ac:dyDescent="0.15"/>
    <row r="14042" customFormat="1" hidden="1" x14ac:dyDescent="0.15"/>
    <row r="14043" customFormat="1" hidden="1" x14ac:dyDescent="0.15"/>
    <row r="14044" customFormat="1" hidden="1" x14ac:dyDescent="0.15"/>
    <row r="14045" customFormat="1" hidden="1" x14ac:dyDescent="0.15"/>
    <row r="14046" customFormat="1" hidden="1" x14ac:dyDescent="0.15"/>
    <row r="14047" customFormat="1" hidden="1" x14ac:dyDescent="0.15"/>
    <row r="14048" customFormat="1" hidden="1" x14ac:dyDescent="0.15"/>
    <row r="14049" customFormat="1" hidden="1" x14ac:dyDescent="0.15"/>
    <row r="14050" customFormat="1" hidden="1" x14ac:dyDescent="0.15"/>
    <row r="14051" customFormat="1" hidden="1" x14ac:dyDescent="0.15"/>
    <row r="14052" customFormat="1" hidden="1" x14ac:dyDescent="0.15"/>
    <row r="14053" customFormat="1" hidden="1" x14ac:dyDescent="0.15"/>
    <row r="14054" customFormat="1" hidden="1" x14ac:dyDescent="0.15"/>
    <row r="14055" customFormat="1" hidden="1" x14ac:dyDescent="0.15"/>
    <row r="14056" customFormat="1" hidden="1" x14ac:dyDescent="0.15"/>
    <row r="14057" customFormat="1" hidden="1" x14ac:dyDescent="0.15"/>
    <row r="14058" customFormat="1" hidden="1" x14ac:dyDescent="0.15"/>
    <row r="14059" customFormat="1" hidden="1" x14ac:dyDescent="0.15"/>
    <row r="14060" customFormat="1" hidden="1" x14ac:dyDescent="0.15"/>
    <row r="14061" customFormat="1" hidden="1" x14ac:dyDescent="0.15"/>
    <row r="14062" customFormat="1" hidden="1" x14ac:dyDescent="0.15"/>
    <row r="14063" customFormat="1" hidden="1" x14ac:dyDescent="0.15"/>
    <row r="14064" customFormat="1" hidden="1" x14ac:dyDescent="0.15"/>
    <row r="14065" customFormat="1" hidden="1" x14ac:dyDescent="0.15"/>
    <row r="14066" customFormat="1" hidden="1" x14ac:dyDescent="0.15"/>
    <row r="14067" customFormat="1" hidden="1" x14ac:dyDescent="0.15"/>
    <row r="14068" customFormat="1" hidden="1" x14ac:dyDescent="0.15"/>
    <row r="14069" customFormat="1" hidden="1" x14ac:dyDescent="0.15"/>
    <row r="14070" customFormat="1" hidden="1" x14ac:dyDescent="0.15"/>
    <row r="14071" customFormat="1" hidden="1" x14ac:dyDescent="0.15"/>
    <row r="14072" customFormat="1" hidden="1" x14ac:dyDescent="0.15"/>
    <row r="14073" customFormat="1" hidden="1" x14ac:dyDescent="0.15"/>
    <row r="14074" customFormat="1" hidden="1" x14ac:dyDescent="0.15"/>
    <row r="14075" customFormat="1" hidden="1" x14ac:dyDescent="0.15"/>
    <row r="14076" customFormat="1" hidden="1" x14ac:dyDescent="0.15"/>
    <row r="14077" customFormat="1" hidden="1" x14ac:dyDescent="0.15"/>
    <row r="14078" customFormat="1" hidden="1" x14ac:dyDescent="0.15"/>
    <row r="14079" customFormat="1" hidden="1" x14ac:dyDescent="0.15"/>
    <row r="14080" customFormat="1" hidden="1" x14ac:dyDescent="0.15"/>
    <row r="14081" customFormat="1" hidden="1" x14ac:dyDescent="0.15"/>
    <row r="14082" customFormat="1" hidden="1" x14ac:dyDescent="0.15"/>
    <row r="14083" customFormat="1" hidden="1" x14ac:dyDescent="0.15"/>
    <row r="14084" customFormat="1" hidden="1" x14ac:dyDescent="0.15"/>
    <row r="14085" customFormat="1" hidden="1" x14ac:dyDescent="0.15"/>
    <row r="14086" customFormat="1" hidden="1" x14ac:dyDescent="0.15"/>
    <row r="14087" customFormat="1" hidden="1" x14ac:dyDescent="0.15"/>
    <row r="14088" customFormat="1" hidden="1" x14ac:dyDescent="0.15"/>
    <row r="14089" customFormat="1" hidden="1" x14ac:dyDescent="0.15"/>
    <row r="14090" customFormat="1" hidden="1" x14ac:dyDescent="0.15"/>
    <row r="14091" customFormat="1" hidden="1" x14ac:dyDescent="0.15"/>
    <row r="14092" customFormat="1" hidden="1" x14ac:dyDescent="0.15"/>
    <row r="14093" customFormat="1" hidden="1" x14ac:dyDescent="0.15"/>
    <row r="14094" customFormat="1" hidden="1" x14ac:dyDescent="0.15"/>
    <row r="14095" customFormat="1" hidden="1" x14ac:dyDescent="0.15"/>
    <row r="14096" customFormat="1" hidden="1" x14ac:dyDescent="0.15"/>
    <row r="14097" customFormat="1" hidden="1" x14ac:dyDescent="0.15"/>
    <row r="14098" customFormat="1" hidden="1" x14ac:dyDescent="0.15"/>
    <row r="14099" customFormat="1" hidden="1" x14ac:dyDescent="0.15"/>
    <row r="14100" customFormat="1" hidden="1" x14ac:dyDescent="0.15"/>
    <row r="14101" customFormat="1" hidden="1" x14ac:dyDescent="0.15"/>
    <row r="14102" customFormat="1" hidden="1" x14ac:dyDescent="0.15"/>
    <row r="14103" customFormat="1" hidden="1" x14ac:dyDescent="0.15"/>
    <row r="14104" customFormat="1" hidden="1" x14ac:dyDescent="0.15"/>
    <row r="14105" customFormat="1" hidden="1" x14ac:dyDescent="0.15"/>
    <row r="14106" customFormat="1" hidden="1" x14ac:dyDescent="0.15"/>
    <row r="14107" customFormat="1" hidden="1" x14ac:dyDescent="0.15"/>
    <row r="14108" customFormat="1" hidden="1" x14ac:dyDescent="0.15"/>
    <row r="14109" customFormat="1" hidden="1" x14ac:dyDescent="0.15"/>
    <row r="14110" customFormat="1" hidden="1" x14ac:dyDescent="0.15"/>
    <row r="14111" customFormat="1" hidden="1" x14ac:dyDescent="0.15"/>
    <row r="14112" customFormat="1" hidden="1" x14ac:dyDescent="0.15"/>
    <row r="14113" customFormat="1" hidden="1" x14ac:dyDescent="0.15"/>
    <row r="14114" customFormat="1" hidden="1" x14ac:dyDescent="0.15"/>
    <row r="14115" customFormat="1" hidden="1" x14ac:dyDescent="0.15"/>
    <row r="14116" customFormat="1" hidden="1" x14ac:dyDescent="0.15"/>
    <row r="14117" customFormat="1" hidden="1" x14ac:dyDescent="0.15"/>
    <row r="14118" customFormat="1" hidden="1" x14ac:dyDescent="0.15"/>
    <row r="14119" customFormat="1" hidden="1" x14ac:dyDescent="0.15"/>
    <row r="14120" customFormat="1" hidden="1" x14ac:dyDescent="0.15"/>
    <row r="14121" customFormat="1" hidden="1" x14ac:dyDescent="0.15"/>
    <row r="14122" customFormat="1" hidden="1" x14ac:dyDescent="0.15"/>
    <row r="14123" customFormat="1" hidden="1" x14ac:dyDescent="0.15"/>
    <row r="14124" customFormat="1" hidden="1" x14ac:dyDescent="0.15"/>
    <row r="14125" customFormat="1" hidden="1" x14ac:dyDescent="0.15"/>
    <row r="14126" customFormat="1" hidden="1" x14ac:dyDescent="0.15"/>
    <row r="14127" customFormat="1" hidden="1" x14ac:dyDescent="0.15"/>
    <row r="14128" customFormat="1" hidden="1" x14ac:dyDescent="0.15"/>
    <row r="14129" customFormat="1" hidden="1" x14ac:dyDescent="0.15"/>
    <row r="14130" customFormat="1" hidden="1" x14ac:dyDescent="0.15"/>
    <row r="14131" customFormat="1" hidden="1" x14ac:dyDescent="0.15"/>
    <row r="14132" customFormat="1" hidden="1" x14ac:dyDescent="0.15"/>
    <row r="14133" customFormat="1" hidden="1" x14ac:dyDescent="0.15"/>
    <row r="14134" customFormat="1" hidden="1" x14ac:dyDescent="0.15"/>
    <row r="14135" customFormat="1" hidden="1" x14ac:dyDescent="0.15"/>
    <row r="14136" customFormat="1" hidden="1" x14ac:dyDescent="0.15"/>
    <row r="14137" customFormat="1" hidden="1" x14ac:dyDescent="0.15"/>
    <row r="14138" customFormat="1" hidden="1" x14ac:dyDescent="0.15"/>
    <row r="14139" customFormat="1" hidden="1" x14ac:dyDescent="0.15"/>
    <row r="14140" customFormat="1" hidden="1" x14ac:dyDescent="0.15"/>
    <row r="14141" customFormat="1" hidden="1" x14ac:dyDescent="0.15"/>
    <row r="14142" customFormat="1" hidden="1" x14ac:dyDescent="0.15"/>
    <row r="14143" customFormat="1" hidden="1" x14ac:dyDescent="0.15"/>
    <row r="14144" customFormat="1" hidden="1" x14ac:dyDescent="0.15"/>
    <row r="14145" customFormat="1" hidden="1" x14ac:dyDescent="0.15"/>
    <row r="14146" customFormat="1" hidden="1" x14ac:dyDescent="0.15"/>
    <row r="14147" customFormat="1" hidden="1" x14ac:dyDescent="0.15"/>
    <row r="14148" customFormat="1" hidden="1" x14ac:dyDescent="0.15"/>
    <row r="14149" customFormat="1" hidden="1" x14ac:dyDescent="0.15"/>
    <row r="14150" customFormat="1" hidden="1" x14ac:dyDescent="0.15"/>
    <row r="14151" customFormat="1" hidden="1" x14ac:dyDescent="0.15"/>
    <row r="14152" customFormat="1" hidden="1" x14ac:dyDescent="0.15"/>
    <row r="14153" customFormat="1" hidden="1" x14ac:dyDescent="0.15"/>
    <row r="14154" customFormat="1" hidden="1" x14ac:dyDescent="0.15"/>
    <row r="14155" customFormat="1" hidden="1" x14ac:dyDescent="0.15"/>
    <row r="14156" customFormat="1" hidden="1" x14ac:dyDescent="0.15"/>
    <row r="14157" customFormat="1" hidden="1" x14ac:dyDescent="0.15"/>
    <row r="14158" customFormat="1" hidden="1" x14ac:dyDescent="0.15"/>
    <row r="14159" customFormat="1" hidden="1" x14ac:dyDescent="0.15"/>
    <row r="14160" customFormat="1" hidden="1" x14ac:dyDescent="0.15"/>
    <row r="14161" customFormat="1" hidden="1" x14ac:dyDescent="0.15"/>
    <row r="14162" customFormat="1" hidden="1" x14ac:dyDescent="0.15"/>
    <row r="14163" customFormat="1" hidden="1" x14ac:dyDescent="0.15"/>
    <row r="14164" customFormat="1" hidden="1" x14ac:dyDescent="0.15"/>
    <row r="14165" customFormat="1" hidden="1" x14ac:dyDescent="0.15"/>
    <row r="14166" customFormat="1" hidden="1" x14ac:dyDescent="0.15"/>
    <row r="14167" customFormat="1" hidden="1" x14ac:dyDescent="0.15"/>
    <row r="14168" customFormat="1" hidden="1" x14ac:dyDescent="0.15"/>
    <row r="14169" customFormat="1" hidden="1" x14ac:dyDescent="0.15"/>
    <row r="14170" customFormat="1" hidden="1" x14ac:dyDescent="0.15"/>
    <row r="14171" customFormat="1" hidden="1" x14ac:dyDescent="0.15"/>
    <row r="14172" customFormat="1" hidden="1" x14ac:dyDescent="0.15"/>
    <row r="14173" customFormat="1" hidden="1" x14ac:dyDescent="0.15"/>
    <row r="14174" customFormat="1" hidden="1" x14ac:dyDescent="0.15"/>
    <row r="14175" customFormat="1" hidden="1" x14ac:dyDescent="0.15"/>
    <row r="14176" customFormat="1" hidden="1" x14ac:dyDescent="0.15"/>
    <row r="14177" customFormat="1" hidden="1" x14ac:dyDescent="0.15"/>
    <row r="14178" customFormat="1" hidden="1" x14ac:dyDescent="0.15"/>
    <row r="14179" customFormat="1" hidden="1" x14ac:dyDescent="0.15"/>
    <row r="14180" customFormat="1" hidden="1" x14ac:dyDescent="0.15"/>
    <row r="14181" customFormat="1" hidden="1" x14ac:dyDescent="0.15"/>
    <row r="14182" customFormat="1" hidden="1" x14ac:dyDescent="0.15"/>
    <row r="14183" customFormat="1" hidden="1" x14ac:dyDescent="0.15"/>
    <row r="14184" customFormat="1" hidden="1" x14ac:dyDescent="0.15"/>
    <row r="14185" customFormat="1" hidden="1" x14ac:dyDescent="0.15"/>
    <row r="14186" customFormat="1" hidden="1" x14ac:dyDescent="0.15"/>
    <row r="14187" customFormat="1" hidden="1" x14ac:dyDescent="0.15"/>
    <row r="14188" customFormat="1" hidden="1" x14ac:dyDescent="0.15"/>
    <row r="14189" customFormat="1" hidden="1" x14ac:dyDescent="0.15"/>
    <row r="14190" customFormat="1" hidden="1" x14ac:dyDescent="0.15"/>
    <row r="14191" customFormat="1" hidden="1" x14ac:dyDescent="0.15"/>
    <row r="14192" customFormat="1" hidden="1" x14ac:dyDescent="0.15"/>
    <row r="14193" customFormat="1" hidden="1" x14ac:dyDescent="0.15"/>
    <row r="14194" customFormat="1" hidden="1" x14ac:dyDescent="0.15"/>
    <row r="14195" customFormat="1" hidden="1" x14ac:dyDescent="0.15"/>
    <row r="14196" customFormat="1" hidden="1" x14ac:dyDescent="0.15"/>
    <row r="14197" customFormat="1" hidden="1" x14ac:dyDescent="0.15"/>
    <row r="14198" customFormat="1" hidden="1" x14ac:dyDescent="0.15"/>
    <row r="14199" customFormat="1" hidden="1" x14ac:dyDescent="0.15"/>
    <row r="14200" customFormat="1" hidden="1" x14ac:dyDescent="0.15"/>
    <row r="14201" customFormat="1" hidden="1" x14ac:dyDescent="0.15"/>
    <row r="14202" customFormat="1" hidden="1" x14ac:dyDescent="0.15"/>
    <row r="14203" customFormat="1" hidden="1" x14ac:dyDescent="0.15"/>
    <row r="14204" customFormat="1" hidden="1" x14ac:dyDescent="0.15"/>
    <row r="14205" customFormat="1" hidden="1" x14ac:dyDescent="0.15"/>
    <row r="14206" customFormat="1" hidden="1" x14ac:dyDescent="0.15"/>
    <row r="14207" customFormat="1" hidden="1" x14ac:dyDescent="0.15"/>
    <row r="14208" customFormat="1" hidden="1" x14ac:dyDescent="0.15"/>
    <row r="14209" customFormat="1" hidden="1" x14ac:dyDescent="0.15"/>
    <row r="14210" customFormat="1" hidden="1" x14ac:dyDescent="0.15"/>
    <row r="14211" customFormat="1" hidden="1" x14ac:dyDescent="0.15"/>
    <row r="14212" customFormat="1" hidden="1" x14ac:dyDescent="0.15"/>
    <row r="14213" customFormat="1" hidden="1" x14ac:dyDescent="0.15"/>
    <row r="14214" customFormat="1" hidden="1" x14ac:dyDescent="0.15"/>
    <row r="14215" customFormat="1" hidden="1" x14ac:dyDescent="0.15"/>
    <row r="14216" customFormat="1" hidden="1" x14ac:dyDescent="0.15"/>
    <row r="14217" customFormat="1" hidden="1" x14ac:dyDescent="0.15"/>
    <row r="14218" customFormat="1" hidden="1" x14ac:dyDescent="0.15"/>
    <row r="14219" customFormat="1" hidden="1" x14ac:dyDescent="0.15"/>
    <row r="14220" customFormat="1" hidden="1" x14ac:dyDescent="0.15"/>
    <row r="14221" customFormat="1" hidden="1" x14ac:dyDescent="0.15"/>
    <row r="14222" customFormat="1" hidden="1" x14ac:dyDescent="0.15"/>
    <row r="14223" customFormat="1" hidden="1" x14ac:dyDescent="0.15"/>
    <row r="14224" customFormat="1" hidden="1" x14ac:dyDescent="0.15"/>
    <row r="14225" customFormat="1" hidden="1" x14ac:dyDescent="0.15"/>
    <row r="14226" customFormat="1" hidden="1" x14ac:dyDescent="0.15"/>
    <row r="14227" customFormat="1" hidden="1" x14ac:dyDescent="0.15"/>
    <row r="14228" customFormat="1" hidden="1" x14ac:dyDescent="0.15"/>
    <row r="14229" customFormat="1" hidden="1" x14ac:dyDescent="0.15"/>
    <row r="14230" customFormat="1" hidden="1" x14ac:dyDescent="0.15"/>
    <row r="14231" customFormat="1" hidden="1" x14ac:dyDescent="0.15"/>
    <row r="14232" customFormat="1" hidden="1" x14ac:dyDescent="0.15"/>
    <row r="14233" customFormat="1" hidden="1" x14ac:dyDescent="0.15"/>
    <row r="14234" customFormat="1" hidden="1" x14ac:dyDescent="0.15"/>
    <row r="14235" customFormat="1" hidden="1" x14ac:dyDescent="0.15"/>
    <row r="14236" customFormat="1" hidden="1" x14ac:dyDescent="0.15"/>
    <row r="14237" customFormat="1" hidden="1" x14ac:dyDescent="0.15"/>
    <row r="14238" customFormat="1" hidden="1" x14ac:dyDescent="0.15"/>
    <row r="14239" customFormat="1" hidden="1" x14ac:dyDescent="0.15"/>
    <row r="14240" customFormat="1" hidden="1" x14ac:dyDescent="0.15"/>
    <row r="14241" customFormat="1" hidden="1" x14ac:dyDescent="0.15"/>
    <row r="14242" customFormat="1" hidden="1" x14ac:dyDescent="0.15"/>
    <row r="14243" customFormat="1" hidden="1" x14ac:dyDescent="0.15"/>
    <row r="14244" customFormat="1" hidden="1" x14ac:dyDescent="0.15"/>
    <row r="14245" customFormat="1" hidden="1" x14ac:dyDescent="0.15"/>
    <row r="14246" customFormat="1" hidden="1" x14ac:dyDescent="0.15"/>
    <row r="14247" customFormat="1" hidden="1" x14ac:dyDescent="0.15"/>
    <row r="14248" customFormat="1" hidden="1" x14ac:dyDescent="0.15"/>
    <row r="14249" customFormat="1" hidden="1" x14ac:dyDescent="0.15"/>
    <row r="14250" customFormat="1" hidden="1" x14ac:dyDescent="0.15"/>
    <row r="14251" customFormat="1" hidden="1" x14ac:dyDescent="0.15"/>
    <row r="14252" customFormat="1" hidden="1" x14ac:dyDescent="0.15"/>
    <row r="14253" customFormat="1" hidden="1" x14ac:dyDescent="0.15"/>
    <row r="14254" customFormat="1" hidden="1" x14ac:dyDescent="0.15"/>
    <row r="14255" customFormat="1" hidden="1" x14ac:dyDescent="0.15"/>
    <row r="14256" customFormat="1" hidden="1" x14ac:dyDescent="0.15"/>
    <row r="14257" customFormat="1" hidden="1" x14ac:dyDescent="0.15"/>
    <row r="14258" customFormat="1" hidden="1" x14ac:dyDescent="0.15"/>
    <row r="14259" customFormat="1" hidden="1" x14ac:dyDescent="0.15"/>
    <row r="14260" customFormat="1" hidden="1" x14ac:dyDescent="0.15"/>
    <row r="14261" customFormat="1" hidden="1" x14ac:dyDescent="0.15"/>
    <row r="14262" customFormat="1" hidden="1" x14ac:dyDescent="0.15"/>
    <row r="14263" customFormat="1" hidden="1" x14ac:dyDescent="0.15"/>
    <row r="14264" customFormat="1" hidden="1" x14ac:dyDescent="0.15"/>
    <row r="14265" customFormat="1" hidden="1" x14ac:dyDescent="0.15"/>
    <row r="14266" customFormat="1" hidden="1" x14ac:dyDescent="0.15"/>
    <row r="14267" customFormat="1" hidden="1" x14ac:dyDescent="0.15"/>
    <row r="14268" customFormat="1" hidden="1" x14ac:dyDescent="0.15"/>
    <row r="14269" customFormat="1" hidden="1" x14ac:dyDescent="0.15"/>
    <row r="14270" customFormat="1" hidden="1" x14ac:dyDescent="0.15"/>
    <row r="14271" customFormat="1" hidden="1" x14ac:dyDescent="0.15"/>
    <row r="14272" customFormat="1" hidden="1" x14ac:dyDescent="0.15"/>
    <row r="14273" customFormat="1" hidden="1" x14ac:dyDescent="0.15"/>
    <row r="14274" customFormat="1" hidden="1" x14ac:dyDescent="0.15"/>
    <row r="14275" customFormat="1" hidden="1" x14ac:dyDescent="0.15"/>
    <row r="14276" customFormat="1" hidden="1" x14ac:dyDescent="0.15"/>
    <row r="14277" customFormat="1" hidden="1" x14ac:dyDescent="0.15"/>
    <row r="14278" customFormat="1" hidden="1" x14ac:dyDescent="0.15"/>
    <row r="14279" customFormat="1" hidden="1" x14ac:dyDescent="0.15"/>
    <row r="14280" customFormat="1" hidden="1" x14ac:dyDescent="0.15"/>
    <row r="14281" customFormat="1" hidden="1" x14ac:dyDescent="0.15"/>
    <row r="14282" customFormat="1" hidden="1" x14ac:dyDescent="0.15"/>
    <row r="14283" customFormat="1" hidden="1" x14ac:dyDescent="0.15"/>
    <row r="14284" customFormat="1" hidden="1" x14ac:dyDescent="0.15"/>
    <row r="14285" customFormat="1" hidden="1" x14ac:dyDescent="0.15"/>
    <row r="14286" customFormat="1" hidden="1" x14ac:dyDescent="0.15"/>
    <row r="14287" customFormat="1" hidden="1" x14ac:dyDescent="0.15"/>
    <row r="14288" customFormat="1" hidden="1" x14ac:dyDescent="0.15"/>
    <row r="14289" customFormat="1" hidden="1" x14ac:dyDescent="0.15"/>
    <row r="14290" customFormat="1" hidden="1" x14ac:dyDescent="0.15"/>
    <row r="14291" customFormat="1" hidden="1" x14ac:dyDescent="0.15"/>
    <row r="14292" customFormat="1" hidden="1" x14ac:dyDescent="0.15"/>
    <row r="14293" customFormat="1" hidden="1" x14ac:dyDescent="0.15"/>
    <row r="14294" customFormat="1" hidden="1" x14ac:dyDescent="0.15"/>
    <row r="14295" customFormat="1" hidden="1" x14ac:dyDescent="0.15"/>
    <row r="14296" customFormat="1" hidden="1" x14ac:dyDescent="0.15"/>
    <row r="14297" customFormat="1" hidden="1" x14ac:dyDescent="0.15"/>
    <row r="14298" customFormat="1" hidden="1" x14ac:dyDescent="0.15"/>
    <row r="14299" customFormat="1" hidden="1" x14ac:dyDescent="0.15"/>
    <row r="14300" customFormat="1" hidden="1" x14ac:dyDescent="0.15"/>
    <row r="14301" customFormat="1" hidden="1" x14ac:dyDescent="0.15"/>
    <row r="14302" customFormat="1" hidden="1" x14ac:dyDescent="0.15"/>
    <row r="14303" customFormat="1" hidden="1" x14ac:dyDescent="0.15"/>
    <row r="14304" customFormat="1" hidden="1" x14ac:dyDescent="0.15"/>
    <row r="14305" customFormat="1" hidden="1" x14ac:dyDescent="0.15"/>
    <row r="14306" customFormat="1" hidden="1" x14ac:dyDescent="0.15"/>
    <row r="14307" customFormat="1" hidden="1" x14ac:dyDescent="0.15"/>
    <row r="14308" customFormat="1" hidden="1" x14ac:dyDescent="0.15"/>
    <row r="14309" customFormat="1" hidden="1" x14ac:dyDescent="0.15"/>
    <row r="14310" customFormat="1" hidden="1" x14ac:dyDescent="0.15"/>
    <row r="14311" customFormat="1" hidden="1" x14ac:dyDescent="0.15"/>
    <row r="14312" customFormat="1" hidden="1" x14ac:dyDescent="0.15"/>
    <row r="14313" customFormat="1" hidden="1" x14ac:dyDescent="0.15"/>
    <row r="14314" customFormat="1" hidden="1" x14ac:dyDescent="0.15"/>
    <row r="14315" customFormat="1" hidden="1" x14ac:dyDescent="0.15"/>
    <row r="14316" customFormat="1" hidden="1" x14ac:dyDescent="0.15"/>
    <row r="14317" customFormat="1" hidden="1" x14ac:dyDescent="0.15"/>
    <row r="14318" customFormat="1" hidden="1" x14ac:dyDescent="0.15"/>
    <row r="14319" customFormat="1" hidden="1" x14ac:dyDescent="0.15"/>
    <row r="14320" customFormat="1" hidden="1" x14ac:dyDescent="0.15"/>
    <row r="14321" customFormat="1" hidden="1" x14ac:dyDescent="0.15"/>
    <row r="14322" customFormat="1" hidden="1" x14ac:dyDescent="0.15"/>
    <row r="14323" customFormat="1" hidden="1" x14ac:dyDescent="0.15"/>
    <row r="14324" customFormat="1" hidden="1" x14ac:dyDescent="0.15"/>
    <row r="14325" customFormat="1" hidden="1" x14ac:dyDescent="0.15"/>
    <row r="14326" customFormat="1" hidden="1" x14ac:dyDescent="0.15"/>
    <row r="14327" customFormat="1" hidden="1" x14ac:dyDescent="0.15"/>
    <row r="14328" customFormat="1" hidden="1" x14ac:dyDescent="0.15"/>
    <row r="14329" customFormat="1" hidden="1" x14ac:dyDescent="0.15"/>
    <row r="14330" customFormat="1" hidden="1" x14ac:dyDescent="0.15"/>
    <row r="14331" customFormat="1" hidden="1" x14ac:dyDescent="0.15"/>
    <row r="14332" customFormat="1" hidden="1" x14ac:dyDescent="0.15"/>
    <row r="14333" customFormat="1" hidden="1" x14ac:dyDescent="0.15"/>
    <row r="14334" customFormat="1" hidden="1" x14ac:dyDescent="0.15"/>
    <row r="14335" customFormat="1" hidden="1" x14ac:dyDescent="0.15"/>
    <row r="14336" customFormat="1" hidden="1" x14ac:dyDescent="0.15"/>
    <row r="14337" customFormat="1" hidden="1" x14ac:dyDescent="0.15"/>
    <row r="14338" customFormat="1" hidden="1" x14ac:dyDescent="0.15"/>
    <row r="14339" customFormat="1" hidden="1" x14ac:dyDescent="0.15"/>
    <row r="14340" customFormat="1" hidden="1" x14ac:dyDescent="0.15"/>
    <row r="14341" customFormat="1" hidden="1" x14ac:dyDescent="0.15"/>
    <row r="14342" customFormat="1" hidden="1" x14ac:dyDescent="0.15"/>
    <row r="14343" customFormat="1" hidden="1" x14ac:dyDescent="0.15"/>
    <row r="14344" customFormat="1" hidden="1" x14ac:dyDescent="0.15"/>
    <row r="14345" customFormat="1" hidden="1" x14ac:dyDescent="0.15"/>
    <row r="14346" customFormat="1" hidden="1" x14ac:dyDescent="0.15"/>
    <row r="14347" customFormat="1" hidden="1" x14ac:dyDescent="0.15"/>
    <row r="14348" customFormat="1" hidden="1" x14ac:dyDescent="0.15"/>
    <row r="14349" customFormat="1" hidden="1" x14ac:dyDescent="0.15"/>
    <row r="14350" customFormat="1" hidden="1" x14ac:dyDescent="0.15"/>
    <row r="14351" customFormat="1" hidden="1" x14ac:dyDescent="0.15"/>
    <row r="14352" customFormat="1" hidden="1" x14ac:dyDescent="0.15"/>
    <row r="14353" customFormat="1" hidden="1" x14ac:dyDescent="0.15"/>
    <row r="14354" customFormat="1" hidden="1" x14ac:dyDescent="0.15"/>
    <row r="14355" customFormat="1" hidden="1" x14ac:dyDescent="0.15"/>
    <row r="14356" customFormat="1" hidden="1" x14ac:dyDescent="0.15"/>
    <row r="14357" customFormat="1" hidden="1" x14ac:dyDescent="0.15"/>
    <row r="14358" customFormat="1" hidden="1" x14ac:dyDescent="0.15"/>
    <row r="14359" customFormat="1" hidden="1" x14ac:dyDescent="0.15"/>
    <row r="14360" customFormat="1" hidden="1" x14ac:dyDescent="0.15"/>
    <row r="14361" customFormat="1" hidden="1" x14ac:dyDescent="0.15"/>
    <row r="14362" customFormat="1" hidden="1" x14ac:dyDescent="0.15"/>
    <row r="14363" customFormat="1" hidden="1" x14ac:dyDescent="0.15"/>
    <row r="14364" customFormat="1" hidden="1" x14ac:dyDescent="0.15"/>
    <row r="14365" customFormat="1" hidden="1" x14ac:dyDescent="0.15"/>
    <row r="14366" customFormat="1" hidden="1" x14ac:dyDescent="0.15"/>
    <row r="14367" customFormat="1" hidden="1" x14ac:dyDescent="0.15"/>
    <row r="14368" customFormat="1" hidden="1" x14ac:dyDescent="0.15"/>
    <row r="14369" customFormat="1" hidden="1" x14ac:dyDescent="0.15"/>
    <row r="14370" customFormat="1" hidden="1" x14ac:dyDescent="0.15"/>
    <row r="14371" customFormat="1" hidden="1" x14ac:dyDescent="0.15"/>
    <row r="14372" customFormat="1" hidden="1" x14ac:dyDescent="0.15"/>
    <row r="14373" customFormat="1" hidden="1" x14ac:dyDescent="0.15"/>
    <row r="14374" customFormat="1" hidden="1" x14ac:dyDescent="0.15"/>
    <row r="14375" customFormat="1" hidden="1" x14ac:dyDescent="0.15"/>
    <row r="14376" customFormat="1" hidden="1" x14ac:dyDescent="0.15"/>
    <row r="14377" customFormat="1" hidden="1" x14ac:dyDescent="0.15"/>
    <row r="14378" customFormat="1" hidden="1" x14ac:dyDescent="0.15"/>
    <row r="14379" customFormat="1" hidden="1" x14ac:dyDescent="0.15"/>
    <row r="14380" customFormat="1" hidden="1" x14ac:dyDescent="0.15"/>
    <row r="14381" customFormat="1" hidden="1" x14ac:dyDescent="0.15"/>
    <row r="14382" customFormat="1" hidden="1" x14ac:dyDescent="0.15"/>
    <row r="14383" customFormat="1" hidden="1" x14ac:dyDescent="0.15"/>
    <row r="14384" customFormat="1" hidden="1" x14ac:dyDescent="0.15"/>
    <row r="14385" customFormat="1" hidden="1" x14ac:dyDescent="0.15"/>
    <row r="14386" customFormat="1" hidden="1" x14ac:dyDescent="0.15"/>
    <row r="14387" customFormat="1" hidden="1" x14ac:dyDescent="0.15"/>
    <row r="14388" customFormat="1" hidden="1" x14ac:dyDescent="0.15"/>
    <row r="14389" customFormat="1" hidden="1" x14ac:dyDescent="0.15"/>
    <row r="14390" customFormat="1" hidden="1" x14ac:dyDescent="0.15"/>
    <row r="14391" customFormat="1" hidden="1" x14ac:dyDescent="0.15"/>
    <row r="14392" customFormat="1" hidden="1" x14ac:dyDescent="0.15"/>
    <row r="14393" customFormat="1" hidden="1" x14ac:dyDescent="0.15"/>
    <row r="14394" customFormat="1" hidden="1" x14ac:dyDescent="0.15"/>
    <row r="14395" customFormat="1" hidden="1" x14ac:dyDescent="0.15"/>
    <row r="14396" customFormat="1" hidden="1" x14ac:dyDescent="0.15"/>
    <row r="14397" customFormat="1" hidden="1" x14ac:dyDescent="0.15"/>
    <row r="14398" customFormat="1" hidden="1" x14ac:dyDescent="0.15"/>
    <row r="14399" customFormat="1" hidden="1" x14ac:dyDescent="0.15"/>
    <row r="14400" customFormat="1" hidden="1" x14ac:dyDescent="0.15"/>
    <row r="14401" customFormat="1" hidden="1" x14ac:dyDescent="0.15"/>
    <row r="14402" customFormat="1" hidden="1" x14ac:dyDescent="0.15"/>
    <row r="14403" customFormat="1" hidden="1" x14ac:dyDescent="0.15"/>
    <row r="14404" customFormat="1" hidden="1" x14ac:dyDescent="0.15"/>
    <row r="14405" customFormat="1" hidden="1" x14ac:dyDescent="0.15"/>
    <row r="14406" customFormat="1" hidden="1" x14ac:dyDescent="0.15"/>
    <row r="14407" customFormat="1" hidden="1" x14ac:dyDescent="0.15"/>
    <row r="14408" customFormat="1" hidden="1" x14ac:dyDescent="0.15"/>
    <row r="14409" customFormat="1" hidden="1" x14ac:dyDescent="0.15"/>
    <row r="14410" customFormat="1" hidden="1" x14ac:dyDescent="0.15"/>
    <row r="14411" customFormat="1" hidden="1" x14ac:dyDescent="0.15"/>
    <row r="14412" customFormat="1" hidden="1" x14ac:dyDescent="0.15"/>
    <row r="14413" customFormat="1" hidden="1" x14ac:dyDescent="0.15"/>
    <row r="14414" customFormat="1" hidden="1" x14ac:dyDescent="0.15"/>
    <row r="14415" customFormat="1" hidden="1" x14ac:dyDescent="0.15"/>
    <row r="14416" customFormat="1" hidden="1" x14ac:dyDescent="0.15"/>
    <row r="14417" customFormat="1" hidden="1" x14ac:dyDescent="0.15"/>
    <row r="14418" customFormat="1" hidden="1" x14ac:dyDescent="0.15"/>
    <row r="14419" customFormat="1" hidden="1" x14ac:dyDescent="0.15"/>
    <row r="14420" customFormat="1" hidden="1" x14ac:dyDescent="0.15"/>
    <row r="14421" customFormat="1" hidden="1" x14ac:dyDescent="0.15"/>
    <row r="14422" customFormat="1" hidden="1" x14ac:dyDescent="0.15"/>
    <row r="14423" customFormat="1" hidden="1" x14ac:dyDescent="0.15"/>
    <row r="14424" customFormat="1" hidden="1" x14ac:dyDescent="0.15"/>
    <row r="14425" customFormat="1" hidden="1" x14ac:dyDescent="0.15"/>
    <row r="14426" customFormat="1" hidden="1" x14ac:dyDescent="0.15"/>
    <row r="14427" customFormat="1" hidden="1" x14ac:dyDescent="0.15"/>
    <row r="14428" customFormat="1" hidden="1" x14ac:dyDescent="0.15"/>
    <row r="14429" customFormat="1" hidden="1" x14ac:dyDescent="0.15"/>
    <row r="14430" customFormat="1" hidden="1" x14ac:dyDescent="0.15"/>
    <row r="14431" customFormat="1" hidden="1" x14ac:dyDescent="0.15"/>
    <row r="14432" customFormat="1" hidden="1" x14ac:dyDescent="0.15"/>
    <row r="14433" customFormat="1" hidden="1" x14ac:dyDescent="0.15"/>
    <row r="14434" customFormat="1" hidden="1" x14ac:dyDescent="0.15"/>
    <row r="14435" customFormat="1" hidden="1" x14ac:dyDescent="0.15"/>
    <row r="14436" customFormat="1" hidden="1" x14ac:dyDescent="0.15"/>
    <row r="14437" customFormat="1" hidden="1" x14ac:dyDescent="0.15"/>
    <row r="14438" customFormat="1" hidden="1" x14ac:dyDescent="0.15"/>
    <row r="14439" customFormat="1" hidden="1" x14ac:dyDescent="0.15"/>
    <row r="14440" customFormat="1" hidden="1" x14ac:dyDescent="0.15"/>
    <row r="14441" customFormat="1" hidden="1" x14ac:dyDescent="0.15"/>
    <row r="14442" customFormat="1" hidden="1" x14ac:dyDescent="0.15"/>
    <row r="14443" customFormat="1" hidden="1" x14ac:dyDescent="0.15"/>
    <row r="14444" customFormat="1" hidden="1" x14ac:dyDescent="0.15"/>
    <row r="14445" customFormat="1" hidden="1" x14ac:dyDescent="0.15"/>
    <row r="14446" customFormat="1" hidden="1" x14ac:dyDescent="0.15"/>
    <row r="14447" customFormat="1" hidden="1" x14ac:dyDescent="0.15"/>
    <row r="14448" customFormat="1" hidden="1" x14ac:dyDescent="0.15"/>
    <row r="14449" customFormat="1" hidden="1" x14ac:dyDescent="0.15"/>
    <row r="14450" customFormat="1" hidden="1" x14ac:dyDescent="0.15"/>
    <row r="14451" customFormat="1" hidden="1" x14ac:dyDescent="0.15"/>
    <row r="14452" customFormat="1" hidden="1" x14ac:dyDescent="0.15"/>
    <row r="14453" customFormat="1" hidden="1" x14ac:dyDescent="0.15"/>
    <row r="14454" customFormat="1" hidden="1" x14ac:dyDescent="0.15"/>
    <row r="14455" customFormat="1" hidden="1" x14ac:dyDescent="0.15"/>
    <row r="14456" customFormat="1" hidden="1" x14ac:dyDescent="0.15"/>
    <row r="14457" customFormat="1" hidden="1" x14ac:dyDescent="0.15"/>
    <row r="14458" customFormat="1" hidden="1" x14ac:dyDescent="0.15"/>
    <row r="14459" customFormat="1" hidden="1" x14ac:dyDescent="0.15"/>
    <row r="14460" customFormat="1" hidden="1" x14ac:dyDescent="0.15"/>
    <row r="14461" customFormat="1" hidden="1" x14ac:dyDescent="0.15"/>
    <row r="14462" customFormat="1" hidden="1" x14ac:dyDescent="0.15"/>
    <row r="14463" customFormat="1" hidden="1" x14ac:dyDescent="0.15"/>
    <row r="14464" customFormat="1" hidden="1" x14ac:dyDescent="0.15"/>
    <row r="14465" customFormat="1" hidden="1" x14ac:dyDescent="0.15"/>
    <row r="14466" customFormat="1" hidden="1" x14ac:dyDescent="0.15"/>
    <row r="14467" customFormat="1" hidden="1" x14ac:dyDescent="0.15"/>
    <row r="14468" customFormat="1" hidden="1" x14ac:dyDescent="0.15"/>
    <row r="14469" customFormat="1" hidden="1" x14ac:dyDescent="0.15"/>
    <row r="14470" customFormat="1" hidden="1" x14ac:dyDescent="0.15"/>
    <row r="14471" customFormat="1" hidden="1" x14ac:dyDescent="0.15"/>
    <row r="14472" customFormat="1" hidden="1" x14ac:dyDescent="0.15"/>
    <row r="14473" customFormat="1" hidden="1" x14ac:dyDescent="0.15"/>
    <row r="14474" customFormat="1" hidden="1" x14ac:dyDescent="0.15"/>
    <row r="14475" customFormat="1" hidden="1" x14ac:dyDescent="0.15"/>
    <row r="14476" customFormat="1" hidden="1" x14ac:dyDescent="0.15"/>
    <row r="14477" customFormat="1" hidden="1" x14ac:dyDescent="0.15"/>
    <row r="14478" customFormat="1" hidden="1" x14ac:dyDescent="0.15"/>
    <row r="14479" customFormat="1" hidden="1" x14ac:dyDescent="0.15"/>
    <row r="14480" customFormat="1" hidden="1" x14ac:dyDescent="0.15"/>
    <row r="14481" customFormat="1" hidden="1" x14ac:dyDescent="0.15"/>
    <row r="14482" customFormat="1" hidden="1" x14ac:dyDescent="0.15"/>
    <row r="14483" customFormat="1" hidden="1" x14ac:dyDescent="0.15"/>
    <row r="14484" customFormat="1" hidden="1" x14ac:dyDescent="0.15"/>
    <row r="14485" customFormat="1" hidden="1" x14ac:dyDescent="0.15"/>
    <row r="14486" customFormat="1" hidden="1" x14ac:dyDescent="0.15"/>
    <row r="14487" customFormat="1" hidden="1" x14ac:dyDescent="0.15"/>
    <row r="14488" customFormat="1" hidden="1" x14ac:dyDescent="0.15"/>
    <row r="14489" customFormat="1" hidden="1" x14ac:dyDescent="0.15"/>
    <row r="14490" customFormat="1" hidden="1" x14ac:dyDescent="0.15"/>
    <row r="14491" customFormat="1" hidden="1" x14ac:dyDescent="0.15"/>
    <row r="14492" customFormat="1" hidden="1" x14ac:dyDescent="0.15"/>
    <row r="14493" customFormat="1" hidden="1" x14ac:dyDescent="0.15"/>
    <row r="14494" customFormat="1" hidden="1" x14ac:dyDescent="0.15"/>
    <row r="14495" customFormat="1" hidden="1" x14ac:dyDescent="0.15"/>
    <row r="14496" customFormat="1" hidden="1" x14ac:dyDescent="0.15"/>
    <row r="14497" customFormat="1" hidden="1" x14ac:dyDescent="0.15"/>
    <row r="14498" customFormat="1" hidden="1" x14ac:dyDescent="0.15"/>
    <row r="14499" customFormat="1" hidden="1" x14ac:dyDescent="0.15"/>
    <row r="14500" customFormat="1" hidden="1" x14ac:dyDescent="0.15"/>
    <row r="14501" customFormat="1" hidden="1" x14ac:dyDescent="0.15"/>
    <row r="14502" customFormat="1" hidden="1" x14ac:dyDescent="0.15"/>
    <row r="14503" customFormat="1" hidden="1" x14ac:dyDescent="0.15"/>
    <row r="14504" customFormat="1" hidden="1" x14ac:dyDescent="0.15"/>
    <row r="14505" customFormat="1" hidden="1" x14ac:dyDescent="0.15"/>
    <row r="14506" customFormat="1" hidden="1" x14ac:dyDescent="0.15"/>
    <row r="14507" customFormat="1" hidden="1" x14ac:dyDescent="0.15"/>
    <row r="14508" customFormat="1" hidden="1" x14ac:dyDescent="0.15"/>
    <row r="14509" customFormat="1" hidden="1" x14ac:dyDescent="0.15"/>
    <row r="14510" customFormat="1" hidden="1" x14ac:dyDescent="0.15"/>
    <row r="14511" customFormat="1" hidden="1" x14ac:dyDescent="0.15"/>
    <row r="14512" customFormat="1" hidden="1" x14ac:dyDescent="0.15"/>
    <row r="14513" customFormat="1" hidden="1" x14ac:dyDescent="0.15"/>
    <row r="14514" customFormat="1" hidden="1" x14ac:dyDescent="0.15"/>
    <row r="14515" customFormat="1" hidden="1" x14ac:dyDescent="0.15"/>
    <row r="14516" customFormat="1" hidden="1" x14ac:dyDescent="0.15"/>
    <row r="14517" customFormat="1" hidden="1" x14ac:dyDescent="0.15"/>
    <row r="14518" customFormat="1" hidden="1" x14ac:dyDescent="0.15"/>
    <row r="14519" customFormat="1" hidden="1" x14ac:dyDescent="0.15"/>
    <row r="14520" customFormat="1" hidden="1" x14ac:dyDescent="0.15"/>
    <row r="14521" customFormat="1" hidden="1" x14ac:dyDescent="0.15"/>
    <row r="14522" customFormat="1" hidden="1" x14ac:dyDescent="0.15"/>
    <row r="14523" customFormat="1" hidden="1" x14ac:dyDescent="0.15"/>
    <row r="14524" customFormat="1" hidden="1" x14ac:dyDescent="0.15"/>
    <row r="14525" customFormat="1" hidden="1" x14ac:dyDescent="0.15"/>
    <row r="14526" customFormat="1" hidden="1" x14ac:dyDescent="0.15"/>
    <row r="14527" customFormat="1" hidden="1" x14ac:dyDescent="0.15"/>
    <row r="14528" customFormat="1" hidden="1" x14ac:dyDescent="0.15"/>
    <row r="14529" customFormat="1" hidden="1" x14ac:dyDescent="0.15"/>
    <row r="14530" customFormat="1" hidden="1" x14ac:dyDescent="0.15"/>
    <row r="14531" customFormat="1" hidden="1" x14ac:dyDescent="0.15"/>
    <row r="14532" customFormat="1" hidden="1" x14ac:dyDescent="0.15"/>
    <row r="14533" customFormat="1" hidden="1" x14ac:dyDescent="0.15"/>
    <row r="14534" customFormat="1" hidden="1" x14ac:dyDescent="0.15"/>
    <row r="14535" customFormat="1" hidden="1" x14ac:dyDescent="0.15"/>
    <row r="14536" customFormat="1" hidden="1" x14ac:dyDescent="0.15"/>
    <row r="14537" customFormat="1" hidden="1" x14ac:dyDescent="0.15"/>
    <row r="14538" customFormat="1" hidden="1" x14ac:dyDescent="0.15"/>
    <row r="14539" customFormat="1" hidden="1" x14ac:dyDescent="0.15"/>
    <row r="14540" customFormat="1" hidden="1" x14ac:dyDescent="0.15"/>
    <row r="14541" customFormat="1" hidden="1" x14ac:dyDescent="0.15"/>
    <row r="14542" customFormat="1" hidden="1" x14ac:dyDescent="0.15"/>
    <row r="14543" customFormat="1" hidden="1" x14ac:dyDescent="0.15"/>
    <row r="14544" customFormat="1" hidden="1" x14ac:dyDescent="0.15"/>
    <row r="14545" customFormat="1" hidden="1" x14ac:dyDescent="0.15"/>
    <row r="14546" customFormat="1" hidden="1" x14ac:dyDescent="0.15"/>
    <row r="14547" customFormat="1" hidden="1" x14ac:dyDescent="0.15"/>
    <row r="14548" customFormat="1" hidden="1" x14ac:dyDescent="0.15"/>
    <row r="14549" customFormat="1" hidden="1" x14ac:dyDescent="0.15"/>
    <row r="14550" customFormat="1" hidden="1" x14ac:dyDescent="0.15"/>
    <row r="14551" customFormat="1" hidden="1" x14ac:dyDescent="0.15"/>
    <row r="14552" customFormat="1" hidden="1" x14ac:dyDescent="0.15"/>
    <row r="14553" customFormat="1" hidden="1" x14ac:dyDescent="0.15"/>
    <row r="14554" customFormat="1" hidden="1" x14ac:dyDescent="0.15"/>
    <row r="14555" customFormat="1" hidden="1" x14ac:dyDescent="0.15"/>
    <row r="14556" customFormat="1" hidden="1" x14ac:dyDescent="0.15"/>
    <row r="14557" customFormat="1" hidden="1" x14ac:dyDescent="0.15"/>
    <row r="14558" customFormat="1" hidden="1" x14ac:dyDescent="0.15"/>
    <row r="14559" customFormat="1" hidden="1" x14ac:dyDescent="0.15"/>
    <row r="14560" customFormat="1" hidden="1" x14ac:dyDescent="0.15"/>
    <row r="14561" customFormat="1" hidden="1" x14ac:dyDescent="0.15"/>
    <row r="14562" customFormat="1" hidden="1" x14ac:dyDescent="0.15"/>
    <row r="14563" customFormat="1" hidden="1" x14ac:dyDescent="0.15"/>
    <row r="14564" customFormat="1" hidden="1" x14ac:dyDescent="0.15"/>
    <row r="14565" customFormat="1" hidden="1" x14ac:dyDescent="0.15"/>
    <row r="14566" customFormat="1" hidden="1" x14ac:dyDescent="0.15"/>
    <row r="14567" customFormat="1" hidden="1" x14ac:dyDescent="0.15"/>
    <row r="14568" customFormat="1" hidden="1" x14ac:dyDescent="0.15"/>
    <row r="14569" customFormat="1" hidden="1" x14ac:dyDescent="0.15"/>
    <row r="14570" customFormat="1" hidden="1" x14ac:dyDescent="0.15"/>
    <row r="14571" customFormat="1" hidden="1" x14ac:dyDescent="0.15"/>
    <row r="14572" customFormat="1" hidden="1" x14ac:dyDescent="0.15"/>
    <row r="14573" customFormat="1" hidden="1" x14ac:dyDescent="0.15"/>
    <row r="14574" customFormat="1" hidden="1" x14ac:dyDescent="0.15"/>
    <row r="14575" customFormat="1" hidden="1" x14ac:dyDescent="0.15"/>
    <row r="14576" customFormat="1" hidden="1" x14ac:dyDescent="0.15"/>
    <row r="14577" customFormat="1" hidden="1" x14ac:dyDescent="0.15"/>
    <row r="14578" customFormat="1" hidden="1" x14ac:dyDescent="0.15"/>
    <row r="14579" customFormat="1" hidden="1" x14ac:dyDescent="0.15"/>
    <row r="14580" customFormat="1" hidden="1" x14ac:dyDescent="0.15"/>
    <row r="14581" customFormat="1" hidden="1" x14ac:dyDescent="0.15"/>
    <row r="14582" customFormat="1" hidden="1" x14ac:dyDescent="0.15"/>
    <row r="14583" customFormat="1" hidden="1" x14ac:dyDescent="0.15"/>
    <row r="14584" customFormat="1" hidden="1" x14ac:dyDescent="0.15"/>
    <row r="14585" customFormat="1" hidden="1" x14ac:dyDescent="0.15"/>
    <row r="14586" customFormat="1" hidden="1" x14ac:dyDescent="0.15"/>
    <row r="14587" customFormat="1" hidden="1" x14ac:dyDescent="0.15"/>
    <row r="14588" customFormat="1" hidden="1" x14ac:dyDescent="0.15"/>
    <row r="14589" customFormat="1" hidden="1" x14ac:dyDescent="0.15"/>
    <row r="14590" customFormat="1" hidden="1" x14ac:dyDescent="0.15"/>
    <row r="14591" customFormat="1" hidden="1" x14ac:dyDescent="0.15"/>
    <row r="14592" customFormat="1" hidden="1" x14ac:dyDescent="0.15"/>
    <row r="14593" customFormat="1" hidden="1" x14ac:dyDescent="0.15"/>
    <row r="14594" customFormat="1" hidden="1" x14ac:dyDescent="0.15"/>
    <row r="14595" customFormat="1" hidden="1" x14ac:dyDescent="0.15"/>
    <row r="14596" customFormat="1" hidden="1" x14ac:dyDescent="0.15"/>
    <row r="14597" customFormat="1" hidden="1" x14ac:dyDescent="0.15"/>
    <row r="14598" customFormat="1" hidden="1" x14ac:dyDescent="0.15"/>
    <row r="14599" customFormat="1" hidden="1" x14ac:dyDescent="0.15"/>
    <row r="14600" customFormat="1" hidden="1" x14ac:dyDescent="0.15"/>
    <row r="14601" customFormat="1" hidden="1" x14ac:dyDescent="0.15"/>
    <row r="14602" customFormat="1" hidden="1" x14ac:dyDescent="0.15"/>
    <row r="14603" customFormat="1" hidden="1" x14ac:dyDescent="0.15"/>
    <row r="14604" customFormat="1" hidden="1" x14ac:dyDescent="0.15"/>
    <row r="14605" customFormat="1" hidden="1" x14ac:dyDescent="0.15"/>
    <row r="14606" customFormat="1" hidden="1" x14ac:dyDescent="0.15"/>
    <row r="14607" customFormat="1" hidden="1" x14ac:dyDescent="0.15"/>
    <row r="14608" customFormat="1" hidden="1" x14ac:dyDescent="0.15"/>
    <row r="14609" customFormat="1" hidden="1" x14ac:dyDescent="0.15"/>
    <row r="14610" customFormat="1" hidden="1" x14ac:dyDescent="0.15"/>
    <row r="14611" customFormat="1" hidden="1" x14ac:dyDescent="0.15"/>
    <row r="14612" customFormat="1" hidden="1" x14ac:dyDescent="0.15"/>
    <row r="14613" customFormat="1" hidden="1" x14ac:dyDescent="0.15"/>
    <row r="14614" customFormat="1" hidden="1" x14ac:dyDescent="0.15"/>
    <row r="14615" customFormat="1" hidden="1" x14ac:dyDescent="0.15"/>
    <row r="14616" customFormat="1" hidden="1" x14ac:dyDescent="0.15"/>
    <row r="14617" customFormat="1" hidden="1" x14ac:dyDescent="0.15"/>
    <row r="14618" customFormat="1" hidden="1" x14ac:dyDescent="0.15"/>
    <row r="14619" customFormat="1" hidden="1" x14ac:dyDescent="0.15"/>
    <row r="14620" customFormat="1" hidden="1" x14ac:dyDescent="0.15"/>
    <row r="14621" customFormat="1" hidden="1" x14ac:dyDescent="0.15"/>
    <row r="14622" customFormat="1" hidden="1" x14ac:dyDescent="0.15"/>
    <row r="14623" customFormat="1" hidden="1" x14ac:dyDescent="0.15"/>
    <row r="14624" customFormat="1" hidden="1" x14ac:dyDescent="0.15"/>
    <row r="14625" customFormat="1" hidden="1" x14ac:dyDescent="0.15"/>
    <row r="14626" customFormat="1" hidden="1" x14ac:dyDescent="0.15"/>
    <row r="14627" customFormat="1" hidden="1" x14ac:dyDescent="0.15"/>
    <row r="14628" customFormat="1" hidden="1" x14ac:dyDescent="0.15"/>
    <row r="14629" customFormat="1" hidden="1" x14ac:dyDescent="0.15"/>
    <row r="14630" customFormat="1" hidden="1" x14ac:dyDescent="0.15"/>
    <row r="14631" customFormat="1" hidden="1" x14ac:dyDescent="0.15"/>
    <row r="14632" customFormat="1" hidden="1" x14ac:dyDescent="0.15"/>
    <row r="14633" customFormat="1" hidden="1" x14ac:dyDescent="0.15"/>
    <row r="14634" customFormat="1" hidden="1" x14ac:dyDescent="0.15"/>
    <row r="14635" customFormat="1" hidden="1" x14ac:dyDescent="0.15"/>
    <row r="14636" customFormat="1" hidden="1" x14ac:dyDescent="0.15"/>
    <row r="14637" customFormat="1" hidden="1" x14ac:dyDescent="0.15"/>
    <row r="14638" customFormat="1" hidden="1" x14ac:dyDescent="0.15"/>
    <row r="14639" customFormat="1" hidden="1" x14ac:dyDescent="0.15"/>
    <row r="14640" customFormat="1" hidden="1" x14ac:dyDescent="0.15"/>
    <row r="14641" customFormat="1" hidden="1" x14ac:dyDescent="0.15"/>
    <row r="14642" customFormat="1" hidden="1" x14ac:dyDescent="0.15"/>
    <row r="14643" customFormat="1" hidden="1" x14ac:dyDescent="0.15"/>
    <row r="14644" customFormat="1" hidden="1" x14ac:dyDescent="0.15"/>
    <row r="14645" customFormat="1" hidden="1" x14ac:dyDescent="0.15"/>
    <row r="14646" customFormat="1" hidden="1" x14ac:dyDescent="0.15"/>
    <row r="14647" customFormat="1" hidden="1" x14ac:dyDescent="0.15"/>
    <row r="14648" customFormat="1" hidden="1" x14ac:dyDescent="0.15"/>
    <row r="14649" customFormat="1" hidden="1" x14ac:dyDescent="0.15"/>
    <row r="14650" customFormat="1" hidden="1" x14ac:dyDescent="0.15"/>
    <row r="14651" customFormat="1" hidden="1" x14ac:dyDescent="0.15"/>
    <row r="14652" customFormat="1" hidden="1" x14ac:dyDescent="0.15"/>
    <row r="14653" customFormat="1" hidden="1" x14ac:dyDescent="0.15"/>
    <row r="14654" customFormat="1" hidden="1" x14ac:dyDescent="0.15"/>
    <row r="14655" customFormat="1" hidden="1" x14ac:dyDescent="0.15"/>
    <row r="14656" customFormat="1" hidden="1" x14ac:dyDescent="0.15"/>
    <row r="14657" customFormat="1" hidden="1" x14ac:dyDescent="0.15"/>
    <row r="14658" customFormat="1" hidden="1" x14ac:dyDescent="0.15"/>
    <row r="14659" customFormat="1" hidden="1" x14ac:dyDescent="0.15"/>
    <row r="14660" customFormat="1" hidden="1" x14ac:dyDescent="0.15"/>
    <row r="14661" customFormat="1" hidden="1" x14ac:dyDescent="0.15"/>
    <row r="14662" customFormat="1" hidden="1" x14ac:dyDescent="0.15"/>
    <row r="14663" customFormat="1" hidden="1" x14ac:dyDescent="0.15"/>
    <row r="14664" customFormat="1" hidden="1" x14ac:dyDescent="0.15"/>
    <row r="14665" customFormat="1" hidden="1" x14ac:dyDescent="0.15"/>
    <row r="14666" customFormat="1" hidden="1" x14ac:dyDescent="0.15"/>
    <row r="14667" customFormat="1" hidden="1" x14ac:dyDescent="0.15"/>
    <row r="14668" customFormat="1" hidden="1" x14ac:dyDescent="0.15"/>
    <row r="14669" customFormat="1" hidden="1" x14ac:dyDescent="0.15"/>
    <row r="14670" customFormat="1" hidden="1" x14ac:dyDescent="0.15"/>
    <row r="14671" customFormat="1" hidden="1" x14ac:dyDescent="0.15"/>
    <row r="14672" customFormat="1" hidden="1" x14ac:dyDescent="0.15"/>
    <row r="14673" customFormat="1" hidden="1" x14ac:dyDescent="0.15"/>
    <row r="14674" customFormat="1" hidden="1" x14ac:dyDescent="0.15"/>
    <row r="14675" customFormat="1" hidden="1" x14ac:dyDescent="0.15"/>
    <row r="14676" customFormat="1" hidden="1" x14ac:dyDescent="0.15"/>
    <row r="14677" customFormat="1" hidden="1" x14ac:dyDescent="0.15"/>
    <row r="14678" customFormat="1" hidden="1" x14ac:dyDescent="0.15"/>
    <row r="14679" customFormat="1" hidden="1" x14ac:dyDescent="0.15"/>
    <row r="14680" customFormat="1" hidden="1" x14ac:dyDescent="0.15"/>
    <row r="14681" customFormat="1" hidden="1" x14ac:dyDescent="0.15"/>
    <row r="14682" customFormat="1" hidden="1" x14ac:dyDescent="0.15"/>
    <row r="14683" customFormat="1" hidden="1" x14ac:dyDescent="0.15"/>
    <row r="14684" customFormat="1" hidden="1" x14ac:dyDescent="0.15"/>
    <row r="14685" customFormat="1" hidden="1" x14ac:dyDescent="0.15"/>
    <row r="14686" customFormat="1" hidden="1" x14ac:dyDescent="0.15"/>
    <row r="14687" customFormat="1" hidden="1" x14ac:dyDescent="0.15"/>
    <row r="14688" customFormat="1" hidden="1" x14ac:dyDescent="0.15"/>
    <row r="14689" customFormat="1" hidden="1" x14ac:dyDescent="0.15"/>
    <row r="14690" customFormat="1" hidden="1" x14ac:dyDescent="0.15"/>
    <row r="14691" customFormat="1" hidden="1" x14ac:dyDescent="0.15"/>
    <row r="14692" customFormat="1" hidden="1" x14ac:dyDescent="0.15"/>
    <row r="14693" customFormat="1" hidden="1" x14ac:dyDescent="0.15"/>
    <row r="14694" customFormat="1" hidden="1" x14ac:dyDescent="0.15"/>
    <row r="14695" customFormat="1" hidden="1" x14ac:dyDescent="0.15"/>
    <row r="14696" customFormat="1" hidden="1" x14ac:dyDescent="0.15"/>
    <row r="14697" customFormat="1" hidden="1" x14ac:dyDescent="0.15"/>
    <row r="14698" customFormat="1" hidden="1" x14ac:dyDescent="0.15"/>
    <row r="14699" customFormat="1" hidden="1" x14ac:dyDescent="0.15"/>
    <row r="14700" customFormat="1" hidden="1" x14ac:dyDescent="0.15"/>
    <row r="14701" customFormat="1" hidden="1" x14ac:dyDescent="0.15"/>
    <row r="14702" customFormat="1" hidden="1" x14ac:dyDescent="0.15"/>
    <row r="14703" customFormat="1" hidden="1" x14ac:dyDescent="0.15"/>
    <row r="14704" customFormat="1" hidden="1" x14ac:dyDescent="0.15"/>
    <row r="14705" customFormat="1" hidden="1" x14ac:dyDescent="0.15"/>
    <row r="14706" customFormat="1" hidden="1" x14ac:dyDescent="0.15"/>
    <row r="14707" customFormat="1" hidden="1" x14ac:dyDescent="0.15"/>
    <row r="14708" customFormat="1" hidden="1" x14ac:dyDescent="0.15"/>
    <row r="14709" customFormat="1" hidden="1" x14ac:dyDescent="0.15"/>
    <row r="14710" customFormat="1" hidden="1" x14ac:dyDescent="0.15"/>
    <row r="14711" customFormat="1" hidden="1" x14ac:dyDescent="0.15"/>
    <row r="14712" customFormat="1" hidden="1" x14ac:dyDescent="0.15"/>
    <row r="14713" customFormat="1" hidden="1" x14ac:dyDescent="0.15"/>
    <row r="14714" customFormat="1" hidden="1" x14ac:dyDescent="0.15"/>
    <row r="14715" customFormat="1" hidden="1" x14ac:dyDescent="0.15"/>
    <row r="14716" customFormat="1" hidden="1" x14ac:dyDescent="0.15"/>
    <row r="14717" customFormat="1" hidden="1" x14ac:dyDescent="0.15"/>
    <row r="14718" customFormat="1" hidden="1" x14ac:dyDescent="0.15"/>
    <row r="14719" customFormat="1" hidden="1" x14ac:dyDescent="0.15"/>
    <row r="14720" customFormat="1" hidden="1" x14ac:dyDescent="0.15"/>
    <row r="14721" customFormat="1" hidden="1" x14ac:dyDescent="0.15"/>
    <row r="14722" customFormat="1" hidden="1" x14ac:dyDescent="0.15"/>
    <row r="14723" customFormat="1" hidden="1" x14ac:dyDescent="0.15"/>
    <row r="14724" customFormat="1" hidden="1" x14ac:dyDescent="0.15"/>
    <row r="14725" customFormat="1" hidden="1" x14ac:dyDescent="0.15"/>
    <row r="14726" customFormat="1" hidden="1" x14ac:dyDescent="0.15"/>
    <row r="14727" customFormat="1" hidden="1" x14ac:dyDescent="0.15"/>
    <row r="14728" customFormat="1" hidden="1" x14ac:dyDescent="0.15"/>
    <row r="14729" customFormat="1" hidden="1" x14ac:dyDescent="0.15"/>
    <row r="14730" customFormat="1" hidden="1" x14ac:dyDescent="0.15"/>
    <row r="14731" customFormat="1" hidden="1" x14ac:dyDescent="0.15"/>
    <row r="14732" customFormat="1" hidden="1" x14ac:dyDescent="0.15"/>
    <row r="14733" customFormat="1" hidden="1" x14ac:dyDescent="0.15"/>
    <row r="14734" customFormat="1" hidden="1" x14ac:dyDescent="0.15"/>
    <row r="14735" customFormat="1" hidden="1" x14ac:dyDescent="0.15"/>
    <row r="14736" customFormat="1" hidden="1" x14ac:dyDescent="0.15"/>
    <row r="14737" customFormat="1" hidden="1" x14ac:dyDescent="0.15"/>
    <row r="14738" customFormat="1" hidden="1" x14ac:dyDescent="0.15"/>
    <row r="14739" customFormat="1" hidden="1" x14ac:dyDescent="0.15"/>
    <row r="14740" customFormat="1" hidden="1" x14ac:dyDescent="0.15"/>
    <row r="14741" customFormat="1" hidden="1" x14ac:dyDescent="0.15"/>
    <row r="14742" customFormat="1" hidden="1" x14ac:dyDescent="0.15"/>
    <row r="14743" customFormat="1" hidden="1" x14ac:dyDescent="0.15"/>
    <row r="14744" customFormat="1" hidden="1" x14ac:dyDescent="0.15"/>
    <row r="14745" customFormat="1" hidden="1" x14ac:dyDescent="0.15"/>
    <row r="14746" customFormat="1" hidden="1" x14ac:dyDescent="0.15"/>
    <row r="14747" customFormat="1" hidden="1" x14ac:dyDescent="0.15"/>
    <row r="14748" customFormat="1" hidden="1" x14ac:dyDescent="0.15"/>
    <row r="14749" customFormat="1" hidden="1" x14ac:dyDescent="0.15"/>
    <row r="14750" customFormat="1" hidden="1" x14ac:dyDescent="0.15"/>
    <row r="14751" customFormat="1" hidden="1" x14ac:dyDescent="0.15"/>
    <row r="14752" customFormat="1" hidden="1" x14ac:dyDescent="0.15"/>
    <row r="14753" customFormat="1" hidden="1" x14ac:dyDescent="0.15"/>
    <row r="14754" customFormat="1" hidden="1" x14ac:dyDescent="0.15"/>
    <row r="14755" customFormat="1" hidden="1" x14ac:dyDescent="0.15"/>
    <row r="14756" customFormat="1" hidden="1" x14ac:dyDescent="0.15"/>
    <row r="14757" customFormat="1" hidden="1" x14ac:dyDescent="0.15"/>
    <row r="14758" customFormat="1" hidden="1" x14ac:dyDescent="0.15"/>
    <row r="14759" customFormat="1" hidden="1" x14ac:dyDescent="0.15"/>
    <row r="14760" customFormat="1" hidden="1" x14ac:dyDescent="0.15"/>
    <row r="14761" customFormat="1" hidden="1" x14ac:dyDescent="0.15"/>
    <row r="14762" customFormat="1" hidden="1" x14ac:dyDescent="0.15"/>
    <row r="14763" customFormat="1" hidden="1" x14ac:dyDescent="0.15"/>
    <row r="14764" customFormat="1" hidden="1" x14ac:dyDescent="0.15"/>
    <row r="14765" customFormat="1" hidden="1" x14ac:dyDescent="0.15"/>
    <row r="14766" customFormat="1" hidden="1" x14ac:dyDescent="0.15"/>
    <row r="14767" customFormat="1" hidden="1" x14ac:dyDescent="0.15"/>
    <row r="14768" customFormat="1" hidden="1" x14ac:dyDescent="0.15"/>
    <row r="14769" customFormat="1" hidden="1" x14ac:dyDescent="0.15"/>
    <row r="14770" customFormat="1" hidden="1" x14ac:dyDescent="0.15"/>
    <row r="14771" customFormat="1" hidden="1" x14ac:dyDescent="0.15"/>
    <row r="14772" customFormat="1" hidden="1" x14ac:dyDescent="0.15"/>
    <row r="14773" customFormat="1" hidden="1" x14ac:dyDescent="0.15"/>
    <row r="14774" customFormat="1" hidden="1" x14ac:dyDescent="0.15"/>
    <row r="14775" customFormat="1" hidden="1" x14ac:dyDescent="0.15"/>
    <row r="14776" customFormat="1" hidden="1" x14ac:dyDescent="0.15"/>
    <row r="14777" customFormat="1" hidden="1" x14ac:dyDescent="0.15"/>
    <row r="14778" customFormat="1" hidden="1" x14ac:dyDescent="0.15"/>
    <row r="14779" customFormat="1" hidden="1" x14ac:dyDescent="0.15"/>
    <row r="14780" customFormat="1" hidden="1" x14ac:dyDescent="0.15"/>
    <row r="14781" customFormat="1" hidden="1" x14ac:dyDescent="0.15"/>
    <row r="14782" customFormat="1" hidden="1" x14ac:dyDescent="0.15"/>
    <row r="14783" customFormat="1" hidden="1" x14ac:dyDescent="0.15"/>
    <row r="14784" customFormat="1" hidden="1" x14ac:dyDescent="0.15"/>
    <row r="14785" customFormat="1" hidden="1" x14ac:dyDescent="0.15"/>
    <row r="14786" customFormat="1" hidden="1" x14ac:dyDescent="0.15"/>
    <row r="14787" customFormat="1" hidden="1" x14ac:dyDescent="0.15"/>
    <row r="14788" customFormat="1" hidden="1" x14ac:dyDescent="0.15"/>
    <row r="14789" customFormat="1" hidden="1" x14ac:dyDescent="0.15"/>
    <row r="14790" customFormat="1" hidden="1" x14ac:dyDescent="0.15"/>
    <row r="14791" customFormat="1" hidden="1" x14ac:dyDescent="0.15"/>
    <row r="14792" customFormat="1" hidden="1" x14ac:dyDescent="0.15"/>
    <row r="14793" customFormat="1" hidden="1" x14ac:dyDescent="0.15"/>
    <row r="14794" customFormat="1" hidden="1" x14ac:dyDescent="0.15"/>
    <row r="14795" customFormat="1" hidden="1" x14ac:dyDescent="0.15"/>
    <row r="14796" customFormat="1" hidden="1" x14ac:dyDescent="0.15"/>
    <row r="14797" customFormat="1" hidden="1" x14ac:dyDescent="0.15"/>
    <row r="14798" customFormat="1" hidden="1" x14ac:dyDescent="0.15"/>
    <row r="14799" customFormat="1" hidden="1" x14ac:dyDescent="0.15"/>
    <row r="14800" customFormat="1" hidden="1" x14ac:dyDescent="0.15"/>
    <row r="14801" customFormat="1" hidden="1" x14ac:dyDescent="0.15"/>
    <row r="14802" customFormat="1" hidden="1" x14ac:dyDescent="0.15"/>
    <row r="14803" customFormat="1" hidden="1" x14ac:dyDescent="0.15"/>
    <row r="14804" customFormat="1" hidden="1" x14ac:dyDescent="0.15"/>
    <row r="14805" customFormat="1" hidden="1" x14ac:dyDescent="0.15"/>
    <row r="14806" customFormat="1" hidden="1" x14ac:dyDescent="0.15"/>
    <row r="14807" customFormat="1" hidden="1" x14ac:dyDescent="0.15"/>
    <row r="14808" customFormat="1" hidden="1" x14ac:dyDescent="0.15"/>
    <row r="14809" customFormat="1" hidden="1" x14ac:dyDescent="0.15"/>
    <row r="14810" customFormat="1" hidden="1" x14ac:dyDescent="0.15"/>
    <row r="14811" customFormat="1" hidden="1" x14ac:dyDescent="0.15"/>
    <row r="14812" customFormat="1" hidden="1" x14ac:dyDescent="0.15"/>
    <row r="14813" customFormat="1" hidden="1" x14ac:dyDescent="0.15"/>
    <row r="14814" customFormat="1" hidden="1" x14ac:dyDescent="0.15"/>
    <row r="14815" customFormat="1" hidden="1" x14ac:dyDescent="0.15"/>
    <row r="14816" customFormat="1" hidden="1" x14ac:dyDescent="0.15"/>
    <row r="14817" customFormat="1" hidden="1" x14ac:dyDescent="0.15"/>
    <row r="14818" customFormat="1" hidden="1" x14ac:dyDescent="0.15"/>
    <row r="14819" customFormat="1" hidden="1" x14ac:dyDescent="0.15"/>
    <row r="14820" customFormat="1" hidden="1" x14ac:dyDescent="0.15"/>
    <row r="14821" customFormat="1" hidden="1" x14ac:dyDescent="0.15"/>
    <row r="14822" customFormat="1" hidden="1" x14ac:dyDescent="0.15"/>
    <row r="14823" customFormat="1" hidden="1" x14ac:dyDescent="0.15"/>
    <row r="14824" customFormat="1" hidden="1" x14ac:dyDescent="0.15"/>
    <row r="14825" customFormat="1" hidden="1" x14ac:dyDescent="0.15"/>
    <row r="14826" customFormat="1" hidden="1" x14ac:dyDescent="0.15"/>
    <row r="14827" customFormat="1" hidden="1" x14ac:dyDescent="0.15"/>
    <row r="14828" customFormat="1" hidden="1" x14ac:dyDescent="0.15"/>
    <row r="14829" customFormat="1" hidden="1" x14ac:dyDescent="0.15"/>
    <row r="14830" customFormat="1" hidden="1" x14ac:dyDescent="0.15"/>
    <row r="14831" customFormat="1" hidden="1" x14ac:dyDescent="0.15"/>
    <row r="14832" customFormat="1" hidden="1" x14ac:dyDescent="0.15"/>
    <row r="14833" customFormat="1" hidden="1" x14ac:dyDescent="0.15"/>
    <row r="14834" customFormat="1" hidden="1" x14ac:dyDescent="0.15"/>
    <row r="14835" customFormat="1" hidden="1" x14ac:dyDescent="0.15"/>
    <row r="14836" customFormat="1" hidden="1" x14ac:dyDescent="0.15"/>
    <row r="14837" customFormat="1" hidden="1" x14ac:dyDescent="0.15"/>
    <row r="14838" customFormat="1" hidden="1" x14ac:dyDescent="0.15"/>
    <row r="14839" customFormat="1" hidden="1" x14ac:dyDescent="0.15"/>
    <row r="14840" customFormat="1" hidden="1" x14ac:dyDescent="0.15"/>
    <row r="14841" customFormat="1" hidden="1" x14ac:dyDescent="0.15"/>
    <row r="14842" customFormat="1" hidden="1" x14ac:dyDescent="0.15"/>
    <row r="14843" customFormat="1" hidden="1" x14ac:dyDescent="0.15"/>
    <row r="14844" customFormat="1" hidden="1" x14ac:dyDescent="0.15"/>
    <row r="14845" customFormat="1" hidden="1" x14ac:dyDescent="0.15"/>
    <row r="14846" customFormat="1" hidden="1" x14ac:dyDescent="0.15"/>
    <row r="14847" customFormat="1" hidden="1" x14ac:dyDescent="0.15"/>
    <row r="14848" customFormat="1" hidden="1" x14ac:dyDescent="0.15"/>
    <row r="14849" customFormat="1" hidden="1" x14ac:dyDescent="0.15"/>
    <row r="14850" customFormat="1" hidden="1" x14ac:dyDescent="0.15"/>
    <row r="14851" customFormat="1" hidden="1" x14ac:dyDescent="0.15"/>
    <row r="14852" customFormat="1" hidden="1" x14ac:dyDescent="0.15"/>
    <row r="14853" customFormat="1" hidden="1" x14ac:dyDescent="0.15"/>
    <row r="14854" customFormat="1" hidden="1" x14ac:dyDescent="0.15"/>
    <row r="14855" customFormat="1" hidden="1" x14ac:dyDescent="0.15"/>
    <row r="14856" customFormat="1" hidden="1" x14ac:dyDescent="0.15"/>
    <row r="14857" customFormat="1" hidden="1" x14ac:dyDescent="0.15"/>
    <row r="14858" customFormat="1" hidden="1" x14ac:dyDescent="0.15"/>
    <row r="14859" customFormat="1" hidden="1" x14ac:dyDescent="0.15"/>
    <row r="14860" customFormat="1" hidden="1" x14ac:dyDescent="0.15"/>
    <row r="14861" customFormat="1" hidden="1" x14ac:dyDescent="0.15"/>
    <row r="14862" customFormat="1" hidden="1" x14ac:dyDescent="0.15"/>
    <row r="14863" customFormat="1" hidden="1" x14ac:dyDescent="0.15"/>
    <row r="14864" customFormat="1" hidden="1" x14ac:dyDescent="0.15"/>
    <row r="14865" customFormat="1" hidden="1" x14ac:dyDescent="0.15"/>
    <row r="14866" customFormat="1" hidden="1" x14ac:dyDescent="0.15"/>
    <row r="14867" customFormat="1" hidden="1" x14ac:dyDescent="0.15"/>
    <row r="14868" customFormat="1" hidden="1" x14ac:dyDescent="0.15"/>
    <row r="14869" customFormat="1" hidden="1" x14ac:dyDescent="0.15"/>
    <row r="14870" customFormat="1" hidden="1" x14ac:dyDescent="0.15"/>
    <row r="14871" customFormat="1" hidden="1" x14ac:dyDescent="0.15"/>
    <row r="14872" customFormat="1" hidden="1" x14ac:dyDescent="0.15"/>
    <row r="14873" customFormat="1" hidden="1" x14ac:dyDescent="0.15"/>
    <row r="14874" customFormat="1" hidden="1" x14ac:dyDescent="0.15"/>
    <row r="14875" customFormat="1" hidden="1" x14ac:dyDescent="0.15"/>
    <row r="14876" customFormat="1" hidden="1" x14ac:dyDescent="0.15"/>
    <row r="14877" customFormat="1" hidden="1" x14ac:dyDescent="0.15"/>
    <row r="14878" customFormat="1" hidden="1" x14ac:dyDescent="0.15"/>
    <row r="14879" customFormat="1" hidden="1" x14ac:dyDescent="0.15"/>
    <row r="14880" customFormat="1" hidden="1" x14ac:dyDescent="0.15"/>
    <row r="14881" customFormat="1" hidden="1" x14ac:dyDescent="0.15"/>
    <row r="14882" customFormat="1" hidden="1" x14ac:dyDescent="0.15"/>
    <row r="14883" customFormat="1" hidden="1" x14ac:dyDescent="0.15"/>
    <row r="14884" customFormat="1" hidden="1" x14ac:dyDescent="0.15"/>
    <row r="14885" customFormat="1" hidden="1" x14ac:dyDescent="0.15"/>
    <row r="14886" customFormat="1" hidden="1" x14ac:dyDescent="0.15"/>
    <row r="14887" customFormat="1" hidden="1" x14ac:dyDescent="0.15"/>
    <row r="14888" customFormat="1" hidden="1" x14ac:dyDescent="0.15"/>
    <row r="14889" customFormat="1" hidden="1" x14ac:dyDescent="0.15"/>
    <row r="14890" customFormat="1" hidden="1" x14ac:dyDescent="0.15"/>
    <row r="14891" customFormat="1" hidden="1" x14ac:dyDescent="0.15"/>
    <row r="14892" customFormat="1" hidden="1" x14ac:dyDescent="0.15"/>
    <row r="14893" customFormat="1" hidden="1" x14ac:dyDescent="0.15"/>
    <row r="14894" customFormat="1" hidden="1" x14ac:dyDescent="0.15"/>
    <row r="14895" customFormat="1" hidden="1" x14ac:dyDescent="0.15"/>
    <row r="14896" customFormat="1" hidden="1" x14ac:dyDescent="0.15"/>
    <row r="14897" customFormat="1" hidden="1" x14ac:dyDescent="0.15"/>
    <row r="14898" customFormat="1" hidden="1" x14ac:dyDescent="0.15"/>
    <row r="14899" customFormat="1" hidden="1" x14ac:dyDescent="0.15"/>
    <row r="14900" customFormat="1" hidden="1" x14ac:dyDescent="0.15"/>
    <row r="14901" customFormat="1" hidden="1" x14ac:dyDescent="0.15"/>
    <row r="14902" customFormat="1" hidden="1" x14ac:dyDescent="0.15"/>
    <row r="14903" customFormat="1" hidden="1" x14ac:dyDescent="0.15"/>
    <row r="14904" customFormat="1" hidden="1" x14ac:dyDescent="0.15"/>
    <row r="14905" customFormat="1" hidden="1" x14ac:dyDescent="0.15"/>
    <row r="14906" customFormat="1" hidden="1" x14ac:dyDescent="0.15"/>
    <row r="14907" customFormat="1" hidden="1" x14ac:dyDescent="0.15"/>
    <row r="14908" customFormat="1" hidden="1" x14ac:dyDescent="0.15"/>
    <row r="14909" customFormat="1" hidden="1" x14ac:dyDescent="0.15"/>
    <row r="14910" customFormat="1" hidden="1" x14ac:dyDescent="0.15"/>
    <row r="14911" customFormat="1" hidden="1" x14ac:dyDescent="0.15"/>
    <row r="14912" customFormat="1" hidden="1" x14ac:dyDescent="0.15"/>
    <row r="14913" customFormat="1" hidden="1" x14ac:dyDescent="0.15"/>
    <row r="14914" customFormat="1" hidden="1" x14ac:dyDescent="0.15"/>
    <row r="14915" customFormat="1" hidden="1" x14ac:dyDescent="0.15"/>
    <row r="14916" customFormat="1" hidden="1" x14ac:dyDescent="0.15"/>
    <row r="14917" customFormat="1" hidden="1" x14ac:dyDescent="0.15"/>
    <row r="14918" customFormat="1" hidden="1" x14ac:dyDescent="0.15"/>
    <row r="14919" customFormat="1" hidden="1" x14ac:dyDescent="0.15"/>
    <row r="14920" customFormat="1" hidden="1" x14ac:dyDescent="0.15"/>
    <row r="14921" customFormat="1" hidden="1" x14ac:dyDescent="0.15"/>
    <row r="14922" customFormat="1" hidden="1" x14ac:dyDescent="0.15"/>
    <row r="14923" customFormat="1" hidden="1" x14ac:dyDescent="0.15"/>
    <row r="14924" customFormat="1" hidden="1" x14ac:dyDescent="0.15"/>
    <row r="14925" customFormat="1" hidden="1" x14ac:dyDescent="0.15"/>
    <row r="14926" customFormat="1" hidden="1" x14ac:dyDescent="0.15"/>
    <row r="14927" customFormat="1" hidden="1" x14ac:dyDescent="0.15"/>
    <row r="14928" customFormat="1" hidden="1" x14ac:dyDescent="0.15"/>
    <row r="14929" customFormat="1" hidden="1" x14ac:dyDescent="0.15"/>
    <row r="14930" customFormat="1" hidden="1" x14ac:dyDescent="0.15"/>
    <row r="14931" customFormat="1" hidden="1" x14ac:dyDescent="0.15"/>
    <row r="14932" customFormat="1" hidden="1" x14ac:dyDescent="0.15"/>
    <row r="14933" customFormat="1" hidden="1" x14ac:dyDescent="0.15"/>
    <row r="14934" customFormat="1" hidden="1" x14ac:dyDescent="0.15"/>
    <row r="14935" customFormat="1" hidden="1" x14ac:dyDescent="0.15"/>
    <row r="14936" customFormat="1" hidden="1" x14ac:dyDescent="0.15"/>
    <row r="14937" customFormat="1" hidden="1" x14ac:dyDescent="0.15"/>
    <row r="14938" customFormat="1" hidden="1" x14ac:dyDescent="0.15"/>
    <row r="14939" customFormat="1" hidden="1" x14ac:dyDescent="0.15"/>
    <row r="14940" customFormat="1" hidden="1" x14ac:dyDescent="0.15"/>
    <row r="14941" customFormat="1" hidden="1" x14ac:dyDescent="0.15"/>
    <row r="14942" customFormat="1" hidden="1" x14ac:dyDescent="0.15"/>
    <row r="14943" customFormat="1" hidden="1" x14ac:dyDescent="0.15"/>
    <row r="14944" customFormat="1" hidden="1" x14ac:dyDescent="0.15"/>
    <row r="14945" customFormat="1" hidden="1" x14ac:dyDescent="0.15"/>
    <row r="14946" customFormat="1" hidden="1" x14ac:dyDescent="0.15"/>
    <row r="14947" customFormat="1" hidden="1" x14ac:dyDescent="0.15"/>
    <row r="14948" customFormat="1" hidden="1" x14ac:dyDescent="0.15"/>
    <row r="14949" customFormat="1" hidden="1" x14ac:dyDescent="0.15"/>
    <row r="14950" customFormat="1" hidden="1" x14ac:dyDescent="0.15"/>
    <row r="14951" customFormat="1" hidden="1" x14ac:dyDescent="0.15"/>
    <row r="14952" customFormat="1" hidden="1" x14ac:dyDescent="0.15"/>
    <row r="14953" customFormat="1" hidden="1" x14ac:dyDescent="0.15"/>
    <row r="14954" customFormat="1" hidden="1" x14ac:dyDescent="0.15"/>
    <row r="14955" customFormat="1" hidden="1" x14ac:dyDescent="0.15"/>
    <row r="14956" customFormat="1" hidden="1" x14ac:dyDescent="0.15"/>
    <row r="14957" customFormat="1" hidden="1" x14ac:dyDescent="0.15"/>
    <row r="14958" customFormat="1" hidden="1" x14ac:dyDescent="0.15"/>
    <row r="14959" customFormat="1" hidden="1" x14ac:dyDescent="0.15"/>
    <row r="14960" customFormat="1" hidden="1" x14ac:dyDescent="0.15"/>
    <row r="14961" customFormat="1" hidden="1" x14ac:dyDescent="0.15"/>
    <row r="14962" customFormat="1" hidden="1" x14ac:dyDescent="0.15"/>
    <row r="14963" customFormat="1" hidden="1" x14ac:dyDescent="0.15"/>
    <row r="14964" customFormat="1" hidden="1" x14ac:dyDescent="0.15"/>
    <row r="14965" customFormat="1" hidden="1" x14ac:dyDescent="0.15"/>
    <row r="14966" customFormat="1" hidden="1" x14ac:dyDescent="0.15"/>
    <row r="14967" customFormat="1" hidden="1" x14ac:dyDescent="0.15"/>
    <row r="14968" customFormat="1" hidden="1" x14ac:dyDescent="0.15"/>
    <row r="14969" customFormat="1" hidden="1" x14ac:dyDescent="0.15"/>
    <row r="14970" customFormat="1" hidden="1" x14ac:dyDescent="0.15"/>
    <row r="14971" customFormat="1" hidden="1" x14ac:dyDescent="0.15"/>
    <row r="14972" customFormat="1" hidden="1" x14ac:dyDescent="0.15"/>
    <row r="14973" customFormat="1" hidden="1" x14ac:dyDescent="0.15"/>
    <row r="14974" customFormat="1" hidden="1" x14ac:dyDescent="0.15"/>
    <row r="14975" customFormat="1" hidden="1" x14ac:dyDescent="0.15"/>
    <row r="14976" customFormat="1" hidden="1" x14ac:dyDescent="0.15"/>
    <row r="14977" customFormat="1" hidden="1" x14ac:dyDescent="0.15"/>
    <row r="14978" customFormat="1" hidden="1" x14ac:dyDescent="0.15"/>
    <row r="14979" customFormat="1" hidden="1" x14ac:dyDescent="0.15"/>
    <row r="14980" customFormat="1" hidden="1" x14ac:dyDescent="0.15"/>
    <row r="14981" customFormat="1" hidden="1" x14ac:dyDescent="0.15"/>
    <row r="14982" customFormat="1" hidden="1" x14ac:dyDescent="0.15"/>
    <row r="14983" customFormat="1" hidden="1" x14ac:dyDescent="0.15"/>
    <row r="14984" customFormat="1" hidden="1" x14ac:dyDescent="0.15"/>
    <row r="14985" customFormat="1" hidden="1" x14ac:dyDescent="0.15"/>
    <row r="14986" customFormat="1" hidden="1" x14ac:dyDescent="0.15"/>
    <row r="14987" customFormat="1" hidden="1" x14ac:dyDescent="0.15"/>
    <row r="14988" customFormat="1" hidden="1" x14ac:dyDescent="0.15"/>
    <row r="14989" customFormat="1" hidden="1" x14ac:dyDescent="0.15"/>
    <row r="14990" customFormat="1" hidden="1" x14ac:dyDescent="0.15"/>
    <row r="14991" customFormat="1" hidden="1" x14ac:dyDescent="0.15"/>
    <row r="14992" customFormat="1" hidden="1" x14ac:dyDescent="0.15"/>
    <row r="14993" customFormat="1" hidden="1" x14ac:dyDescent="0.15"/>
    <row r="14994" customFormat="1" hidden="1" x14ac:dyDescent="0.15"/>
    <row r="14995" customFormat="1" hidden="1" x14ac:dyDescent="0.15"/>
    <row r="14996" customFormat="1" hidden="1" x14ac:dyDescent="0.15"/>
    <row r="14997" customFormat="1" hidden="1" x14ac:dyDescent="0.15"/>
    <row r="14998" customFormat="1" hidden="1" x14ac:dyDescent="0.15"/>
    <row r="14999" customFormat="1" hidden="1" x14ac:dyDescent="0.15"/>
    <row r="15000" customFormat="1" hidden="1" x14ac:dyDescent="0.15"/>
    <row r="15001" customFormat="1" hidden="1" x14ac:dyDescent="0.15"/>
    <row r="15002" customFormat="1" hidden="1" x14ac:dyDescent="0.15"/>
    <row r="15003" customFormat="1" hidden="1" x14ac:dyDescent="0.15"/>
    <row r="15004" customFormat="1" hidden="1" x14ac:dyDescent="0.15"/>
    <row r="15005" customFormat="1" hidden="1" x14ac:dyDescent="0.15"/>
    <row r="15006" customFormat="1" hidden="1" x14ac:dyDescent="0.15"/>
    <row r="15007" customFormat="1" hidden="1" x14ac:dyDescent="0.15"/>
    <row r="15008" customFormat="1" hidden="1" x14ac:dyDescent="0.15"/>
    <row r="15009" customFormat="1" hidden="1" x14ac:dyDescent="0.15"/>
    <row r="15010" customFormat="1" hidden="1" x14ac:dyDescent="0.15"/>
    <row r="15011" customFormat="1" hidden="1" x14ac:dyDescent="0.15"/>
    <row r="15012" customFormat="1" hidden="1" x14ac:dyDescent="0.15"/>
    <row r="15013" customFormat="1" hidden="1" x14ac:dyDescent="0.15"/>
    <row r="15014" customFormat="1" hidden="1" x14ac:dyDescent="0.15"/>
    <row r="15015" customFormat="1" hidden="1" x14ac:dyDescent="0.15"/>
    <row r="15016" customFormat="1" hidden="1" x14ac:dyDescent="0.15"/>
    <row r="15017" customFormat="1" hidden="1" x14ac:dyDescent="0.15"/>
    <row r="15018" customFormat="1" hidden="1" x14ac:dyDescent="0.15"/>
    <row r="15019" customFormat="1" hidden="1" x14ac:dyDescent="0.15"/>
    <row r="15020" customFormat="1" hidden="1" x14ac:dyDescent="0.15"/>
    <row r="15021" customFormat="1" hidden="1" x14ac:dyDescent="0.15"/>
    <row r="15022" customFormat="1" hidden="1" x14ac:dyDescent="0.15"/>
    <row r="15023" customFormat="1" hidden="1" x14ac:dyDescent="0.15"/>
    <row r="15024" customFormat="1" hidden="1" x14ac:dyDescent="0.15"/>
    <row r="15025" customFormat="1" hidden="1" x14ac:dyDescent="0.15"/>
    <row r="15026" customFormat="1" hidden="1" x14ac:dyDescent="0.15"/>
    <row r="15027" customFormat="1" hidden="1" x14ac:dyDescent="0.15"/>
    <row r="15028" customFormat="1" hidden="1" x14ac:dyDescent="0.15"/>
    <row r="15029" customFormat="1" hidden="1" x14ac:dyDescent="0.15"/>
    <row r="15030" customFormat="1" hidden="1" x14ac:dyDescent="0.15"/>
    <row r="15031" customFormat="1" hidden="1" x14ac:dyDescent="0.15"/>
    <row r="15032" customFormat="1" hidden="1" x14ac:dyDescent="0.15"/>
    <row r="15033" customFormat="1" hidden="1" x14ac:dyDescent="0.15"/>
    <row r="15034" customFormat="1" hidden="1" x14ac:dyDescent="0.15"/>
    <row r="15035" customFormat="1" hidden="1" x14ac:dyDescent="0.15"/>
    <row r="15036" customFormat="1" hidden="1" x14ac:dyDescent="0.15"/>
    <row r="15037" customFormat="1" hidden="1" x14ac:dyDescent="0.15"/>
    <row r="15038" customFormat="1" hidden="1" x14ac:dyDescent="0.15"/>
    <row r="15039" customFormat="1" hidden="1" x14ac:dyDescent="0.15"/>
    <row r="15040" customFormat="1" hidden="1" x14ac:dyDescent="0.15"/>
    <row r="15041" customFormat="1" hidden="1" x14ac:dyDescent="0.15"/>
    <row r="15042" customFormat="1" hidden="1" x14ac:dyDescent="0.15"/>
    <row r="15043" customFormat="1" hidden="1" x14ac:dyDescent="0.15"/>
    <row r="15044" customFormat="1" hidden="1" x14ac:dyDescent="0.15"/>
    <row r="15045" customFormat="1" hidden="1" x14ac:dyDescent="0.15"/>
    <row r="15046" customFormat="1" hidden="1" x14ac:dyDescent="0.15"/>
    <row r="15047" customFormat="1" hidden="1" x14ac:dyDescent="0.15"/>
    <row r="15048" customFormat="1" hidden="1" x14ac:dyDescent="0.15"/>
    <row r="15049" customFormat="1" hidden="1" x14ac:dyDescent="0.15"/>
    <row r="15050" customFormat="1" hidden="1" x14ac:dyDescent="0.15"/>
    <row r="15051" customFormat="1" hidden="1" x14ac:dyDescent="0.15"/>
    <row r="15052" customFormat="1" hidden="1" x14ac:dyDescent="0.15"/>
    <row r="15053" customFormat="1" hidden="1" x14ac:dyDescent="0.15"/>
    <row r="15054" customFormat="1" hidden="1" x14ac:dyDescent="0.15"/>
    <row r="15055" customFormat="1" hidden="1" x14ac:dyDescent="0.15"/>
    <row r="15056" customFormat="1" hidden="1" x14ac:dyDescent="0.15"/>
    <row r="15057" customFormat="1" hidden="1" x14ac:dyDescent="0.15"/>
    <row r="15058" customFormat="1" hidden="1" x14ac:dyDescent="0.15"/>
    <row r="15059" customFormat="1" hidden="1" x14ac:dyDescent="0.15"/>
    <row r="15060" customFormat="1" hidden="1" x14ac:dyDescent="0.15"/>
    <row r="15061" customFormat="1" hidden="1" x14ac:dyDescent="0.15"/>
    <row r="15062" customFormat="1" hidden="1" x14ac:dyDescent="0.15"/>
    <row r="15063" customFormat="1" hidden="1" x14ac:dyDescent="0.15"/>
    <row r="15064" customFormat="1" hidden="1" x14ac:dyDescent="0.15"/>
    <row r="15065" customFormat="1" hidden="1" x14ac:dyDescent="0.15"/>
    <row r="15066" customFormat="1" hidden="1" x14ac:dyDescent="0.15"/>
    <row r="15067" customFormat="1" hidden="1" x14ac:dyDescent="0.15"/>
    <row r="15068" customFormat="1" hidden="1" x14ac:dyDescent="0.15"/>
    <row r="15069" customFormat="1" hidden="1" x14ac:dyDescent="0.15"/>
    <row r="15070" customFormat="1" hidden="1" x14ac:dyDescent="0.15"/>
    <row r="15071" customFormat="1" hidden="1" x14ac:dyDescent="0.15"/>
    <row r="15072" customFormat="1" hidden="1" x14ac:dyDescent="0.15"/>
    <row r="15073" customFormat="1" hidden="1" x14ac:dyDescent="0.15"/>
    <row r="15074" customFormat="1" hidden="1" x14ac:dyDescent="0.15"/>
    <row r="15075" customFormat="1" hidden="1" x14ac:dyDescent="0.15"/>
    <row r="15076" customFormat="1" hidden="1" x14ac:dyDescent="0.15"/>
    <row r="15077" customFormat="1" hidden="1" x14ac:dyDescent="0.15"/>
    <row r="15078" customFormat="1" hidden="1" x14ac:dyDescent="0.15"/>
    <row r="15079" customFormat="1" hidden="1" x14ac:dyDescent="0.15"/>
    <row r="15080" customFormat="1" hidden="1" x14ac:dyDescent="0.15"/>
    <row r="15081" customFormat="1" hidden="1" x14ac:dyDescent="0.15"/>
    <row r="15082" customFormat="1" hidden="1" x14ac:dyDescent="0.15"/>
    <row r="15083" customFormat="1" hidden="1" x14ac:dyDescent="0.15"/>
    <row r="15084" customFormat="1" hidden="1" x14ac:dyDescent="0.15"/>
    <row r="15085" customFormat="1" hidden="1" x14ac:dyDescent="0.15"/>
    <row r="15086" customFormat="1" hidden="1" x14ac:dyDescent="0.15"/>
    <row r="15087" customFormat="1" hidden="1" x14ac:dyDescent="0.15"/>
    <row r="15088" customFormat="1" hidden="1" x14ac:dyDescent="0.15"/>
    <row r="15089" customFormat="1" hidden="1" x14ac:dyDescent="0.15"/>
    <row r="15090" customFormat="1" hidden="1" x14ac:dyDescent="0.15"/>
    <row r="15091" customFormat="1" hidden="1" x14ac:dyDescent="0.15"/>
    <row r="15092" customFormat="1" hidden="1" x14ac:dyDescent="0.15"/>
    <row r="15093" customFormat="1" hidden="1" x14ac:dyDescent="0.15"/>
    <row r="15094" customFormat="1" hidden="1" x14ac:dyDescent="0.15"/>
    <row r="15095" customFormat="1" hidden="1" x14ac:dyDescent="0.15"/>
    <row r="15096" customFormat="1" hidden="1" x14ac:dyDescent="0.15"/>
    <row r="15097" customFormat="1" hidden="1" x14ac:dyDescent="0.15"/>
    <row r="15098" customFormat="1" hidden="1" x14ac:dyDescent="0.15"/>
    <row r="15099" customFormat="1" hidden="1" x14ac:dyDescent="0.15"/>
    <row r="15100" customFormat="1" hidden="1" x14ac:dyDescent="0.15"/>
    <row r="15101" customFormat="1" hidden="1" x14ac:dyDescent="0.15"/>
    <row r="15102" customFormat="1" hidden="1" x14ac:dyDescent="0.15"/>
    <row r="15103" customFormat="1" hidden="1" x14ac:dyDescent="0.15"/>
    <row r="15104" customFormat="1" hidden="1" x14ac:dyDescent="0.15"/>
    <row r="15105" customFormat="1" hidden="1" x14ac:dyDescent="0.15"/>
    <row r="15106" customFormat="1" hidden="1" x14ac:dyDescent="0.15"/>
    <row r="15107" customFormat="1" hidden="1" x14ac:dyDescent="0.15"/>
    <row r="15108" customFormat="1" hidden="1" x14ac:dyDescent="0.15"/>
    <row r="15109" customFormat="1" hidden="1" x14ac:dyDescent="0.15"/>
    <row r="15110" customFormat="1" hidden="1" x14ac:dyDescent="0.15"/>
    <row r="15111" customFormat="1" hidden="1" x14ac:dyDescent="0.15"/>
    <row r="15112" customFormat="1" hidden="1" x14ac:dyDescent="0.15"/>
    <row r="15113" customFormat="1" hidden="1" x14ac:dyDescent="0.15"/>
    <row r="15114" customFormat="1" hidden="1" x14ac:dyDescent="0.15"/>
    <row r="15115" customFormat="1" hidden="1" x14ac:dyDescent="0.15"/>
    <row r="15116" customFormat="1" hidden="1" x14ac:dyDescent="0.15"/>
    <row r="15117" customFormat="1" hidden="1" x14ac:dyDescent="0.15"/>
    <row r="15118" customFormat="1" hidden="1" x14ac:dyDescent="0.15"/>
    <row r="15119" customFormat="1" hidden="1" x14ac:dyDescent="0.15"/>
    <row r="15120" customFormat="1" hidden="1" x14ac:dyDescent="0.15"/>
    <row r="15121" customFormat="1" hidden="1" x14ac:dyDescent="0.15"/>
    <row r="15122" customFormat="1" hidden="1" x14ac:dyDescent="0.15"/>
    <row r="15123" customFormat="1" hidden="1" x14ac:dyDescent="0.15"/>
    <row r="15124" customFormat="1" hidden="1" x14ac:dyDescent="0.15"/>
    <row r="15125" customFormat="1" hidden="1" x14ac:dyDescent="0.15"/>
    <row r="15126" customFormat="1" hidden="1" x14ac:dyDescent="0.15"/>
    <row r="15127" customFormat="1" hidden="1" x14ac:dyDescent="0.15"/>
    <row r="15128" customFormat="1" hidden="1" x14ac:dyDescent="0.15"/>
    <row r="15129" customFormat="1" hidden="1" x14ac:dyDescent="0.15"/>
    <row r="15130" customFormat="1" hidden="1" x14ac:dyDescent="0.15"/>
    <row r="15131" customFormat="1" hidden="1" x14ac:dyDescent="0.15"/>
    <row r="15132" customFormat="1" hidden="1" x14ac:dyDescent="0.15"/>
    <row r="15133" customFormat="1" hidden="1" x14ac:dyDescent="0.15"/>
    <row r="15134" customFormat="1" hidden="1" x14ac:dyDescent="0.15"/>
    <row r="15135" customFormat="1" hidden="1" x14ac:dyDescent="0.15"/>
    <row r="15136" customFormat="1" hidden="1" x14ac:dyDescent="0.15"/>
    <row r="15137" customFormat="1" hidden="1" x14ac:dyDescent="0.15"/>
    <row r="15138" customFormat="1" hidden="1" x14ac:dyDescent="0.15"/>
    <row r="15139" customFormat="1" hidden="1" x14ac:dyDescent="0.15"/>
    <row r="15140" customFormat="1" hidden="1" x14ac:dyDescent="0.15"/>
    <row r="15141" customFormat="1" hidden="1" x14ac:dyDescent="0.15"/>
    <row r="15142" customFormat="1" hidden="1" x14ac:dyDescent="0.15"/>
    <row r="15143" customFormat="1" hidden="1" x14ac:dyDescent="0.15"/>
    <row r="15144" customFormat="1" hidden="1" x14ac:dyDescent="0.15"/>
    <row r="15145" customFormat="1" hidden="1" x14ac:dyDescent="0.15"/>
    <row r="15146" customFormat="1" hidden="1" x14ac:dyDescent="0.15"/>
    <row r="15147" customFormat="1" hidden="1" x14ac:dyDescent="0.15"/>
    <row r="15148" customFormat="1" hidden="1" x14ac:dyDescent="0.15"/>
    <row r="15149" customFormat="1" hidden="1" x14ac:dyDescent="0.15"/>
    <row r="15150" customFormat="1" hidden="1" x14ac:dyDescent="0.15"/>
    <row r="15151" customFormat="1" hidden="1" x14ac:dyDescent="0.15"/>
    <row r="15152" customFormat="1" hidden="1" x14ac:dyDescent="0.15"/>
    <row r="15153" customFormat="1" hidden="1" x14ac:dyDescent="0.15"/>
    <row r="15154" customFormat="1" hidden="1" x14ac:dyDescent="0.15"/>
    <row r="15155" customFormat="1" hidden="1" x14ac:dyDescent="0.15"/>
    <row r="15156" customFormat="1" hidden="1" x14ac:dyDescent="0.15"/>
    <row r="15157" customFormat="1" hidden="1" x14ac:dyDescent="0.15"/>
    <row r="15158" customFormat="1" hidden="1" x14ac:dyDescent="0.15"/>
    <row r="15159" customFormat="1" hidden="1" x14ac:dyDescent="0.15"/>
    <row r="15160" customFormat="1" hidden="1" x14ac:dyDescent="0.15"/>
    <row r="15161" customFormat="1" hidden="1" x14ac:dyDescent="0.15"/>
    <row r="15162" customFormat="1" hidden="1" x14ac:dyDescent="0.15"/>
    <row r="15163" customFormat="1" hidden="1" x14ac:dyDescent="0.15"/>
    <row r="15164" customFormat="1" hidden="1" x14ac:dyDescent="0.15"/>
    <row r="15165" customFormat="1" hidden="1" x14ac:dyDescent="0.15"/>
    <row r="15166" customFormat="1" hidden="1" x14ac:dyDescent="0.15"/>
    <row r="15167" customFormat="1" hidden="1" x14ac:dyDescent="0.15"/>
    <row r="15168" customFormat="1" hidden="1" x14ac:dyDescent="0.15"/>
    <row r="15169" customFormat="1" hidden="1" x14ac:dyDescent="0.15"/>
    <row r="15170" customFormat="1" hidden="1" x14ac:dyDescent="0.15"/>
    <row r="15171" customFormat="1" hidden="1" x14ac:dyDescent="0.15"/>
    <row r="15172" customFormat="1" hidden="1" x14ac:dyDescent="0.15"/>
    <row r="15173" customFormat="1" hidden="1" x14ac:dyDescent="0.15"/>
    <row r="15174" customFormat="1" hidden="1" x14ac:dyDescent="0.15"/>
    <row r="15175" customFormat="1" hidden="1" x14ac:dyDescent="0.15"/>
    <row r="15176" customFormat="1" hidden="1" x14ac:dyDescent="0.15"/>
    <row r="15177" customFormat="1" hidden="1" x14ac:dyDescent="0.15"/>
    <row r="15178" customFormat="1" hidden="1" x14ac:dyDescent="0.15"/>
    <row r="15179" customFormat="1" hidden="1" x14ac:dyDescent="0.15"/>
    <row r="15180" customFormat="1" hidden="1" x14ac:dyDescent="0.15"/>
    <row r="15181" customFormat="1" hidden="1" x14ac:dyDescent="0.15"/>
    <row r="15182" customFormat="1" hidden="1" x14ac:dyDescent="0.15"/>
    <row r="15183" customFormat="1" hidden="1" x14ac:dyDescent="0.15"/>
    <row r="15184" customFormat="1" hidden="1" x14ac:dyDescent="0.15"/>
    <row r="15185" customFormat="1" hidden="1" x14ac:dyDescent="0.15"/>
    <row r="15186" customFormat="1" hidden="1" x14ac:dyDescent="0.15"/>
    <row r="15187" customFormat="1" hidden="1" x14ac:dyDescent="0.15"/>
    <row r="15188" customFormat="1" hidden="1" x14ac:dyDescent="0.15"/>
    <row r="15189" customFormat="1" hidden="1" x14ac:dyDescent="0.15"/>
    <row r="15190" customFormat="1" hidden="1" x14ac:dyDescent="0.15"/>
    <row r="15191" customFormat="1" hidden="1" x14ac:dyDescent="0.15"/>
    <row r="15192" customFormat="1" hidden="1" x14ac:dyDescent="0.15"/>
    <row r="15193" customFormat="1" hidden="1" x14ac:dyDescent="0.15"/>
    <row r="15194" customFormat="1" hidden="1" x14ac:dyDescent="0.15"/>
    <row r="15195" customFormat="1" hidden="1" x14ac:dyDescent="0.15"/>
    <row r="15196" customFormat="1" hidden="1" x14ac:dyDescent="0.15"/>
    <row r="15197" customFormat="1" hidden="1" x14ac:dyDescent="0.15"/>
    <row r="15198" customFormat="1" hidden="1" x14ac:dyDescent="0.15"/>
    <row r="15199" customFormat="1" hidden="1" x14ac:dyDescent="0.15"/>
    <row r="15200" customFormat="1" hidden="1" x14ac:dyDescent="0.15"/>
    <row r="15201" customFormat="1" hidden="1" x14ac:dyDescent="0.15"/>
    <row r="15202" customFormat="1" hidden="1" x14ac:dyDescent="0.15"/>
    <row r="15203" customFormat="1" hidden="1" x14ac:dyDescent="0.15"/>
    <row r="15204" customFormat="1" hidden="1" x14ac:dyDescent="0.15"/>
    <row r="15205" customFormat="1" hidden="1" x14ac:dyDescent="0.15"/>
    <row r="15206" customFormat="1" hidden="1" x14ac:dyDescent="0.15"/>
    <row r="15207" customFormat="1" hidden="1" x14ac:dyDescent="0.15"/>
    <row r="15208" customFormat="1" hidden="1" x14ac:dyDescent="0.15"/>
    <row r="15209" customFormat="1" hidden="1" x14ac:dyDescent="0.15"/>
    <row r="15210" customFormat="1" hidden="1" x14ac:dyDescent="0.15"/>
    <row r="15211" customFormat="1" hidden="1" x14ac:dyDescent="0.15"/>
    <row r="15212" customFormat="1" hidden="1" x14ac:dyDescent="0.15"/>
    <row r="15213" customFormat="1" hidden="1" x14ac:dyDescent="0.15"/>
    <row r="15214" customFormat="1" hidden="1" x14ac:dyDescent="0.15"/>
    <row r="15215" customFormat="1" hidden="1" x14ac:dyDescent="0.15"/>
    <row r="15216" customFormat="1" hidden="1" x14ac:dyDescent="0.15"/>
    <row r="15217" customFormat="1" hidden="1" x14ac:dyDescent="0.15"/>
    <row r="15218" customFormat="1" hidden="1" x14ac:dyDescent="0.15"/>
    <row r="15219" customFormat="1" hidden="1" x14ac:dyDescent="0.15"/>
    <row r="15220" customFormat="1" hidden="1" x14ac:dyDescent="0.15"/>
    <row r="15221" customFormat="1" hidden="1" x14ac:dyDescent="0.15"/>
    <row r="15222" customFormat="1" hidden="1" x14ac:dyDescent="0.15"/>
    <row r="15223" customFormat="1" hidden="1" x14ac:dyDescent="0.15"/>
    <row r="15224" customFormat="1" hidden="1" x14ac:dyDescent="0.15"/>
    <row r="15225" customFormat="1" hidden="1" x14ac:dyDescent="0.15"/>
    <row r="15226" customFormat="1" hidden="1" x14ac:dyDescent="0.15"/>
    <row r="15227" customFormat="1" hidden="1" x14ac:dyDescent="0.15"/>
    <row r="15228" customFormat="1" hidden="1" x14ac:dyDescent="0.15"/>
    <row r="15229" customFormat="1" hidden="1" x14ac:dyDescent="0.15"/>
    <row r="15230" customFormat="1" hidden="1" x14ac:dyDescent="0.15"/>
    <row r="15231" customFormat="1" hidden="1" x14ac:dyDescent="0.15"/>
    <row r="15232" customFormat="1" hidden="1" x14ac:dyDescent="0.15"/>
    <row r="15233" customFormat="1" hidden="1" x14ac:dyDescent="0.15"/>
    <row r="15234" customFormat="1" hidden="1" x14ac:dyDescent="0.15"/>
    <row r="15235" customFormat="1" hidden="1" x14ac:dyDescent="0.15"/>
    <row r="15236" customFormat="1" hidden="1" x14ac:dyDescent="0.15"/>
    <row r="15237" customFormat="1" hidden="1" x14ac:dyDescent="0.15"/>
    <row r="15238" customFormat="1" hidden="1" x14ac:dyDescent="0.15"/>
    <row r="15239" customFormat="1" hidden="1" x14ac:dyDescent="0.15"/>
    <row r="15240" customFormat="1" hidden="1" x14ac:dyDescent="0.15"/>
    <row r="15241" customFormat="1" hidden="1" x14ac:dyDescent="0.15"/>
    <row r="15242" customFormat="1" hidden="1" x14ac:dyDescent="0.15"/>
    <row r="15243" customFormat="1" hidden="1" x14ac:dyDescent="0.15"/>
    <row r="15244" customFormat="1" hidden="1" x14ac:dyDescent="0.15"/>
    <row r="15245" customFormat="1" hidden="1" x14ac:dyDescent="0.15"/>
    <row r="15246" customFormat="1" hidden="1" x14ac:dyDescent="0.15"/>
    <row r="15247" customFormat="1" hidden="1" x14ac:dyDescent="0.15"/>
    <row r="15248" customFormat="1" hidden="1" x14ac:dyDescent="0.15"/>
    <row r="15249" customFormat="1" hidden="1" x14ac:dyDescent="0.15"/>
    <row r="15250" customFormat="1" hidden="1" x14ac:dyDescent="0.15"/>
    <row r="15251" customFormat="1" hidden="1" x14ac:dyDescent="0.15"/>
    <row r="15252" customFormat="1" hidden="1" x14ac:dyDescent="0.15"/>
    <row r="15253" customFormat="1" hidden="1" x14ac:dyDescent="0.15"/>
    <row r="15254" customFormat="1" hidden="1" x14ac:dyDescent="0.15"/>
    <row r="15255" customFormat="1" hidden="1" x14ac:dyDescent="0.15"/>
    <row r="15256" customFormat="1" hidden="1" x14ac:dyDescent="0.15"/>
    <row r="15257" customFormat="1" hidden="1" x14ac:dyDescent="0.15"/>
    <row r="15258" customFormat="1" hidden="1" x14ac:dyDescent="0.15"/>
    <row r="15259" customFormat="1" hidden="1" x14ac:dyDescent="0.15"/>
    <row r="15260" customFormat="1" hidden="1" x14ac:dyDescent="0.15"/>
    <row r="15261" customFormat="1" hidden="1" x14ac:dyDescent="0.15"/>
    <row r="15262" customFormat="1" hidden="1" x14ac:dyDescent="0.15"/>
    <row r="15263" customFormat="1" hidden="1" x14ac:dyDescent="0.15"/>
    <row r="15264" customFormat="1" hidden="1" x14ac:dyDescent="0.15"/>
    <row r="15265" customFormat="1" hidden="1" x14ac:dyDescent="0.15"/>
    <row r="15266" customFormat="1" hidden="1" x14ac:dyDescent="0.15"/>
    <row r="15267" customFormat="1" hidden="1" x14ac:dyDescent="0.15"/>
    <row r="15268" customFormat="1" hidden="1" x14ac:dyDescent="0.15"/>
    <row r="15269" customFormat="1" hidden="1" x14ac:dyDescent="0.15"/>
    <row r="15270" customFormat="1" hidden="1" x14ac:dyDescent="0.15"/>
    <row r="15271" customFormat="1" hidden="1" x14ac:dyDescent="0.15"/>
    <row r="15272" customFormat="1" hidden="1" x14ac:dyDescent="0.15"/>
    <row r="15273" customFormat="1" hidden="1" x14ac:dyDescent="0.15"/>
    <row r="15274" customFormat="1" hidden="1" x14ac:dyDescent="0.15"/>
    <row r="15275" customFormat="1" hidden="1" x14ac:dyDescent="0.15"/>
    <row r="15276" customFormat="1" hidden="1" x14ac:dyDescent="0.15"/>
    <row r="15277" customFormat="1" hidden="1" x14ac:dyDescent="0.15"/>
    <row r="15278" customFormat="1" hidden="1" x14ac:dyDescent="0.15"/>
    <row r="15279" customFormat="1" hidden="1" x14ac:dyDescent="0.15"/>
    <row r="15280" customFormat="1" hidden="1" x14ac:dyDescent="0.15"/>
    <row r="15281" customFormat="1" hidden="1" x14ac:dyDescent="0.15"/>
    <row r="15282" customFormat="1" hidden="1" x14ac:dyDescent="0.15"/>
    <row r="15283" customFormat="1" hidden="1" x14ac:dyDescent="0.15"/>
    <row r="15284" customFormat="1" hidden="1" x14ac:dyDescent="0.15"/>
    <row r="15285" customFormat="1" hidden="1" x14ac:dyDescent="0.15"/>
    <row r="15286" customFormat="1" hidden="1" x14ac:dyDescent="0.15"/>
    <row r="15287" customFormat="1" hidden="1" x14ac:dyDescent="0.15"/>
    <row r="15288" customFormat="1" hidden="1" x14ac:dyDescent="0.15"/>
    <row r="15289" customFormat="1" hidden="1" x14ac:dyDescent="0.15"/>
    <row r="15290" customFormat="1" hidden="1" x14ac:dyDescent="0.15"/>
    <row r="15291" customFormat="1" hidden="1" x14ac:dyDescent="0.15"/>
    <row r="15292" customFormat="1" hidden="1" x14ac:dyDescent="0.15"/>
    <row r="15293" customFormat="1" hidden="1" x14ac:dyDescent="0.15"/>
    <row r="15294" customFormat="1" hidden="1" x14ac:dyDescent="0.15"/>
    <row r="15295" customFormat="1" hidden="1" x14ac:dyDescent="0.15"/>
    <row r="15296" customFormat="1" hidden="1" x14ac:dyDescent="0.15"/>
    <row r="15297" customFormat="1" hidden="1" x14ac:dyDescent="0.15"/>
    <row r="15298" customFormat="1" hidden="1" x14ac:dyDescent="0.15"/>
    <row r="15299" customFormat="1" hidden="1" x14ac:dyDescent="0.15"/>
    <row r="15300" customFormat="1" hidden="1" x14ac:dyDescent="0.15"/>
    <row r="15301" customFormat="1" hidden="1" x14ac:dyDescent="0.15"/>
    <row r="15302" customFormat="1" hidden="1" x14ac:dyDescent="0.15"/>
    <row r="15303" customFormat="1" hidden="1" x14ac:dyDescent="0.15"/>
    <row r="15304" customFormat="1" hidden="1" x14ac:dyDescent="0.15"/>
    <row r="15305" customFormat="1" hidden="1" x14ac:dyDescent="0.15"/>
    <row r="15306" customFormat="1" hidden="1" x14ac:dyDescent="0.15"/>
    <row r="15307" customFormat="1" hidden="1" x14ac:dyDescent="0.15"/>
    <row r="15308" customFormat="1" hidden="1" x14ac:dyDescent="0.15"/>
    <row r="15309" customFormat="1" hidden="1" x14ac:dyDescent="0.15"/>
    <row r="15310" customFormat="1" hidden="1" x14ac:dyDescent="0.15"/>
    <row r="15311" customFormat="1" hidden="1" x14ac:dyDescent="0.15"/>
    <row r="15312" customFormat="1" hidden="1" x14ac:dyDescent="0.15"/>
    <row r="15313" customFormat="1" hidden="1" x14ac:dyDescent="0.15"/>
    <row r="15314" customFormat="1" hidden="1" x14ac:dyDescent="0.15"/>
    <row r="15315" customFormat="1" hidden="1" x14ac:dyDescent="0.15"/>
    <row r="15316" customFormat="1" hidden="1" x14ac:dyDescent="0.15"/>
    <row r="15317" customFormat="1" hidden="1" x14ac:dyDescent="0.15"/>
    <row r="15318" customFormat="1" hidden="1" x14ac:dyDescent="0.15"/>
    <row r="15319" customFormat="1" hidden="1" x14ac:dyDescent="0.15"/>
    <row r="15320" customFormat="1" hidden="1" x14ac:dyDescent="0.15"/>
    <row r="15321" customFormat="1" hidden="1" x14ac:dyDescent="0.15"/>
    <row r="15322" customFormat="1" hidden="1" x14ac:dyDescent="0.15"/>
    <row r="15323" customFormat="1" hidden="1" x14ac:dyDescent="0.15"/>
    <row r="15324" customFormat="1" hidden="1" x14ac:dyDescent="0.15"/>
    <row r="15325" customFormat="1" hidden="1" x14ac:dyDescent="0.15"/>
    <row r="15326" customFormat="1" hidden="1" x14ac:dyDescent="0.15"/>
    <row r="15327" customFormat="1" hidden="1" x14ac:dyDescent="0.15"/>
    <row r="15328" customFormat="1" hidden="1" x14ac:dyDescent="0.15"/>
    <row r="15329" customFormat="1" hidden="1" x14ac:dyDescent="0.15"/>
    <row r="15330" customFormat="1" hidden="1" x14ac:dyDescent="0.15"/>
    <row r="15331" customFormat="1" hidden="1" x14ac:dyDescent="0.15"/>
    <row r="15332" customFormat="1" hidden="1" x14ac:dyDescent="0.15"/>
    <row r="15333" customFormat="1" hidden="1" x14ac:dyDescent="0.15"/>
    <row r="15334" customFormat="1" hidden="1" x14ac:dyDescent="0.15"/>
    <row r="15335" customFormat="1" hidden="1" x14ac:dyDescent="0.15"/>
    <row r="15336" customFormat="1" hidden="1" x14ac:dyDescent="0.15"/>
    <row r="15337" customFormat="1" hidden="1" x14ac:dyDescent="0.15"/>
    <row r="15338" customFormat="1" hidden="1" x14ac:dyDescent="0.15"/>
    <row r="15339" customFormat="1" hidden="1" x14ac:dyDescent="0.15"/>
    <row r="15340" customFormat="1" hidden="1" x14ac:dyDescent="0.15"/>
    <row r="15341" customFormat="1" hidden="1" x14ac:dyDescent="0.15"/>
    <row r="15342" customFormat="1" hidden="1" x14ac:dyDescent="0.15"/>
    <row r="15343" customFormat="1" hidden="1" x14ac:dyDescent="0.15"/>
    <row r="15344" customFormat="1" hidden="1" x14ac:dyDescent="0.15"/>
    <row r="15345" customFormat="1" hidden="1" x14ac:dyDescent="0.15"/>
    <row r="15346" customFormat="1" hidden="1" x14ac:dyDescent="0.15"/>
    <row r="15347" customFormat="1" hidden="1" x14ac:dyDescent="0.15"/>
    <row r="15348" customFormat="1" hidden="1" x14ac:dyDescent="0.15"/>
    <row r="15349" customFormat="1" hidden="1" x14ac:dyDescent="0.15"/>
    <row r="15350" customFormat="1" hidden="1" x14ac:dyDescent="0.15"/>
    <row r="15351" customFormat="1" hidden="1" x14ac:dyDescent="0.15"/>
    <row r="15352" customFormat="1" hidden="1" x14ac:dyDescent="0.15"/>
    <row r="15353" customFormat="1" hidden="1" x14ac:dyDescent="0.15"/>
    <row r="15354" customFormat="1" hidden="1" x14ac:dyDescent="0.15"/>
    <row r="15355" customFormat="1" hidden="1" x14ac:dyDescent="0.15"/>
    <row r="15356" customFormat="1" hidden="1" x14ac:dyDescent="0.15"/>
    <row r="15357" customFormat="1" hidden="1" x14ac:dyDescent="0.15"/>
    <row r="15358" customFormat="1" hidden="1" x14ac:dyDescent="0.15"/>
    <row r="15359" customFormat="1" hidden="1" x14ac:dyDescent="0.15"/>
    <row r="15360" customFormat="1" hidden="1" x14ac:dyDescent="0.15"/>
    <row r="15361" customFormat="1" hidden="1" x14ac:dyDescent="0.15"/>
    <row r="15362" customFormat="1" hidden="1" x14ac:dyDescent="0.15"/>
    <row r="15363" customFormat="1" hidden="1" x14ac:dyDescent="0.15"/>
    <row r="15364" customFormat="1" hidden="1" x14ac:dyDescent="0.15"/>
    <row r="15365" customFormat="1" hidden="1" x14ac:dyDescent="0.15"/>
    <row r="15366" customFormat="1" hidden="1" x14ac:dyDescent="0.15"/>
    <row r="15367" customFormat="1" hidden="1" x14ac:dyDescent="0.15"/>
    <row r="15368" customFormat="1" hidden="1" x14ac:dyDescent="0.15"/>
    <row r="15369" customFormat="1" hidden="1" x14ac:dyDescent="0.15"/>
    <row r="15370" customFormat="1" hidden="1" x14ac:dyDescent="0.15"/>
    <row r="15371" customFormat="1" hidden="1" x14ac:dyDescent="0.15"/>
    <row r="15372" customFormat="1" hidden="1" x14ac:dyDescent="0.15"/>
    <row r="15373" customFormat="1" hidden="1" x14ac:dyDescent="0.15"/>
    <row r="15374" customFormat="1" hidden="1" x14ac:dyDescent="0.15"/>
    <row r="15375" customFormat="1" hidden="1" x14ac:dyDescent="0.15"/>
    <row r="15376" customFormat="1" hidden="1" x14ac:dyDescent="0.15"/>
    <row r="15377" customFormat="1" hidden="1" x14ac:dyDescent="0.15"/>
    <row r="15378" customFormat="1" hidden="1" x14ac:dyDescent="0.15"/>
    <row r="15379" customFormat="1" hidden="1" x14ac:dyDescent="0.15"/>
    <row r="15380" customFormat="1" hidden="1" x14ac:dyDescent="0.15"/>
    <row r="15381" customFormat="1" hidden="1" x14ac:dyDescent="0.15"/>
    <row r="15382" customFormat="1" hidden="1" x14ac:dyDescent="0.15"/>
    <row r="15383" customFormat="1" hidden="1" x14ac:dyDescent="0.15"/>
    <row r="15384" customFormat="1" hidden="1" x14ac:dyDescent="0.15"/>
    <row r="15385" customFormat="1" hidden="1" x14ac:dyDescent="0.15"/>
    <row r="15386" customFormat="1" hidden="1" x14ac:dyDescent="0.15"/>
    <row r="15387" customFormat="1" hidden="1" x14ac:dyDescent="0.15"/>
    <row r="15388" customFormat="1" hidden="1" x14ac:dyDescent="0.15"/>
    <row r="15389" customFormat="1" hidden="1" x14ac:dyDescent="0.15"/>
    <row r="15390" customFormat="1" hidden="1" x14ac:dyDescent="0.15"/>
    <row r="15391" customFormat="1" hidden="1" x14ac:dyDescent="0.15"/>
    <row r="15392" customFormat="1" hidden="1" x14ac:dyDescent="0.15"/>
    <row r="15393" customFormat="1" hidden="1" x14ac:dyDescent="0.15"/>
    <row r="15394" customFormat="1" hidden="1" x14ac:dyDescent="0.15"/>
    <row r="15395" customFormat="1" hidden="1" x14ac:dyDescent="0.15"/>
    <row r="15396" customFormat="1" hidden="1" x14ac:dyDescent="0.15"/>
    <row r="15397" customFormat="1" hidden="1" x14ac:dyDescent="0.15"/>
    <row r="15398" customFormat="1" hidden="1" x14ac:dyDescent="0.15"/>
    <row r="15399" customFormat="1" hidden="1" x14ac:dyDescent="0.15"/>
    <row r="15400" customFormat="1" hidden="1" x14ac:dyDescent="0.15"/>
    <row r="15401" customFormat="1" hidden="1" x14ac:dyDescent="0.15"/>
    <row r="15402" customFormat="1" hidden="1" x14ac:dyDescent="0.15"/>
    <row r="15403" customFormat="1" hidden="1" x14ac:dyDescent="0.15"/>
    <row r="15404" customFormat="1" hidden="1" x14ac:dyDescent="0.15"/>
    <row r="15405" customFormat="1" hidden="1" x14ac:dyDescent="0.15"/>
    <row r="15406" customFormat="1" hidden="1" x14ac:dyDescent="0.15"/>
    <row r="15407" customFormat="1" hidden="1" x14ac:dyDescent="0.15"/>
    <row r="15408" customFormat="1" hidden="1" x14ac:dyDescent="0.15"/>
    <row r="15409" customFormat="1" hidden="1" x14ac:dyDescent="0.15"/>
    <row r="15410" customFormat="1" hidden="1" x14ac:dyDescent="0.15"/>
    <row r="15411" customFormat="1" hidden="1" x14ac:dyDescent="0.15"/>
    <row r="15412" customFormat="1" hidden="1" x14ac:dyDescent="0.15"/>
    <row r="15413" customFormat="1" hidden="1" x14ac:dyDescent="0.15"/>
    <row r="15414" customFormat="1" hidden="1" x14ac:dyDescent="0.15"/>
    <row r="15415" customFormat="1" hidden="1" x14ac:dyDescent="0.15"/>
    <row r="15416" customFormat="1" hidden="1" x14ac:dyDescent="0.15"/>
    <row r="15417" customFormat="1" hidden="1" x14ac:dyDescent="0.15"/>
    <row r="15418" customFormat="1" hidden="1" x14ac:dyDescent="0.15"/>
    <row r="15419" customFormat="1" hidden="1" x14ac:dyDescent="0.15"/>
    <row r="15420" customFormat="1" hidden="1" x14ac:dyDescent="0.15"/>
    <row r="15421" customFormat="1" hidden="1" x14ac:dyDescent="0.15"/>
    <row r="15422" customFormat="1" hidden="1" x14ac:dyDescent="0.15"/>
    <row r="15423" customFormat="1" hidden="1" x14ac:dyDescent="0.15"/>
    <row r="15424" customFormat="1" hidden="1" x14ac:dyDescent="0.15"/>
    <row r="15425" customFormat="1" hidden="1" x14ac:dyDescent="0.15"/>
    <row r="15426" customFormat="1" hidden="1" x14ac:dyDescent="0.15"/>
    <row r="15427" customFormat="1" hidden="1" x14ac:dyDescent="0.15"/>
    <row r="15428" customFormat="1" hidden="1" x14ac:dyDescent="0.15"/>
    <row r="15429" customFormat="1" hidden="1" x14ac:dyDescent="0.15"/>
    <row r="15430" customFormat="1" hidden="1" x14ac:dyDescent="0.15"/>
    <row r="15431" customFormat="1" hidden="1" x14ac:dyDescent="0.15"/>
    <row r="15432" customFormat="1" hidden="1" x14ac:dyDescent="0.15"/>
    <row r="15433" customFormat="1" hidden="1" x14ac:dyDescent="0.15"/>
    <row r="15434" customFormat="1" hidden="1" x14ac:dyDescent="0.15"/>
    <row r="15435" customFormat="1" hidden="1" x14ac:dyDescent="0.15"/>
    <row r="15436" customFormat="1" hidden="1" x14ac:dyDescent="0.15"/>
    <row r="15437" customFormat="1" hidden="1" x14ac:dyDescent="0.15"/>
    <row r="15438" customFormat="1" hidden="1" x14ac:dyDescent="0.15"/>
    <row r="15439" customFormat="1" hidden="1" x14ac:dyDescent="0.15"/>
    <row r="15440" customFormat="1" hidden="1" x14ac:dyDescent="0.15"/>
    <row r="15441" customFormat="1" hidden="1" x14ac:dyDescent="0.15"/>
    <row r="15442" customFormat="1" hidden="1" x14ac:dyDescent="0.15"/>
    <row r="15443" customFormat="1" hidden="1" x14ac:dyDescent="0.15"/>
    <row r="15444" customFormat="1" hidden="1" x14ac:dyDescent="0.15"/>
    <row r="15445" customFormat="1" hidden="1" x14ac:dyDescent="0.15"/>
    <row r="15446" customFormat="1" hidden="1" x14ac:dyDescent="0.15"/>
    <row r="15447" customFormat="1" hidden="1" x14ac:dyDescent="0.15"/>
    <row r="15448" customFormat="1" hidden="1" x14ac:dyDescent="0.15"/>
    <row r="15449" customFormat="1" hidden="1" x14ac:dyDescent="0.15"/>
    <row r="15450" customFormat="1" hidden="1" x14ac:dyDescent="0.15"/>
    <row r="15451" customFormat="1" hidden="1" x14ac:dyDescent="0.15"/>
    <row r="15452" customFormat="1" hidden="1" x14ac:dyDescent="0.15"/>
    <row r="15453" customFormat="1" hidden="1" x14ac:dyDescent="0.15"/>
    <row r="15454" customFormat="1" hidden="1" x14ac:dyDescent="0.15"/>
    <row r="15455" customFormat="1" hidden="1" x14ac:dyDescent="0.15"/>
    <row r="15456" customFormat="1" hidden="1" x14ac:dyDescent="0.15"/>
    <row r="15457" customFormat="1" hidden="1" x14ac:dyDescent="0.15"/>
    <row r="15458" customFormat="1" hidden="1" x14ac:dyDescent="0.15"/>
    <row r="15459" customFormat="1" hidden="1" x14ac:dyDescent="0.15"/>
    <row r="15460" customFormat="1" hidden="1" x14ac:dyDescent="0.15"/>
    <row r="15461" customFormat="1" hidden="1" x14ac:dyDescent="0.15"/>
    <row r="15462" customFormat="1" hidden="1" x14ac:dyDescent="0.15"/>
    <row r="15463" customFormat="1" hidden="1" x14ac:dyDescent="0.15"/>
    <row r="15464" customFormat="1" hidden="1" x14ac:dyDescent="0.15"/>
    <row r="15465" customFormat="1" hidden="1" x14ac:dyDescent="0.15"/>
    <row r="15466" customFormat="1" hidden="1" x14ac:dyDescent="0.15"/>
    <row r="15467" customFormat="1" hidden="1" x14ac:dyDescent="0.15"/>
    <row r="15468" customFormat="1" hidden="1" x14ac:dyDescent="0.15"/>
    <row r="15469" customFormat="1" hidden="1" x14ac:dyDescent="0.15"/>
    <row r="15470" customFormat="1" hidden="1" x14ac:dyDescent="0.15"/>
    <row r="15471" customFormat="1" hidden="1" x14ac:dyDescent="0.15"/>
    <row r="15472" customFormat="1" hidden="1" x14ac:dyDescent="0.15"/>
    <row r="15473" customFormat="1" hidden="1" x14ac:dyDescent="0.15"/>
    <row r="15474" customFormat="1" hidden="1" x14ac:dyDescent="0.15"/>
    <row r="15475" customFormat="1" hidden="1" x14ac:dyDescent="0.15"/>
    <row r="15476" customFormat="1" hidden="1" x14ac:dyDescent="0.15"/>
    <row r="15477" customFormat="1" hidden="1" x14ac:dyDescent="0.15"/>
    <row r="15478" customFormat="1" hidden="1" x14ac:dyDescent="0.15"/>
    <row r="15479" customFormat="1" hidden="1" x14ac:dyDescent="0.15"/>
    <row r="15480" customFormat="1" hidden="1" x14ac:dyDescent="0.15"/>
    <row r="15481" customFormat="1" hidden="1" x14ac:dyDescent="0.15"/>
    <row r="15482" customFormat="1" hidden="1" x14ac:dyDescent="0.15"/>
    <row r="15483" customFormat="1" hidden="1" x14ac:dyDescent="0.15"/>
    <row r="15484" customFormat="1" hidden="1" x14ac:dyDescent="0.15"/>
    <row r="15485" customFormat="1" hidden="1" x14ac:dyDescent="0.15"/>
    <row r="15486" customFormat="1" hidden="1" x14ac:dyDescent="0.15"/>
    <row r="15487" customFormat="1" hidden="1" x14ac:dyDescent="0.15"/>
    <row r="15488" customFormat="1" hidden="1" x14ac:dyDescent="0.15"/>
    <row r="15489" customFormat="1" hidden="1" x14ac:dyDescent="0.15"/>
    <row r="15490" customFormat="1" hidden="1" x14ac:dyDescent="0.15"/>
    <row r="15491" customFormat="1" hidden="1" x14ac:dyDescent="0.15"/>
    <row r="15492" customFormat="1" hidden="1" x14ac:dyDescent="0.15"/>
    <row r="15493" customFormat="1" hidden="1" x14ac:dyDescent="0.15"/>
    <row r="15494" customFormat="1" hidden="1" x14ac:dyDescent="0.15"/>
    <row r="15495" customFormat="1" hidden="1" x14ac:dyDescent="0.15"/>
    <row r="15496" customFormat="1" hidden="1" x14ac:dyDescent="0.15"/>
    <row r="15497" customFormat="1" hidden="1" x14ac:dyDescent="0.15"/>
    <row r="15498" customFormat="1" hidden="1" x14ac:dyDescent="0.15"/>
    <row r="15499" customFormat="1" hidden="1" x14ac:dyDescent="0.15"/>
    <row r="15500" customFormat="1" hidden="1" x14ac:dyDescent="0.15"/>
    <row r="15501" customFormat="1" hidden="1" x14ac:dyDescent="0.15"/>
    <row r="15502" customFormat="1" hidden="1" x14ac:dyDescent="0.15"/>
    <row r="15503" customFormat="1" hidden="1" x14ac:dyDescent="0.15"/>
    <row r="15504" customFormat="1" hidden="1" x14ac:dyDescent="0.15"/>
    <row r="15505" customFormat="1" hidden="1" x14ac:dyDescent="0.15"/>
    <row r="15506" customFormat="1" hidden="1" x14ac:dyDescent="0.15"/>
    <row r="15507" customFormat="1" hidden="1" x14ac:dyDescent="0.15"/>
    <row r="15508" customFormat="1" hidden="1" x14ac:dyDescent="0.15"/>
    <row r="15509" customFormat="1" hidden="1" x14ac:dyDescent="0.15"/>
    <row r="15510" customFormat="1" hidden="1" x14ac:dyDescent="0.15"/>
    <row r="15511" customFormat="1" hidden="1" x14ac:dyDescent="0.15"/>
    <row r="15512" customFormat="1" hidden="1" x14ac:dyDescent="0.15"/>
    <row r="15513" customFormat="1" hidden="1" x14ac:dyDescent="0.15"/>
    <row r="15514" customFormat="1" hidden="1" x14ac:dyDescent="0.15"/>
    <row r="15515" customFormat="1" hidden="1" x14ac:dyDescent="0.15"/>
    <row r="15516" customFormat="1" hidden="1" x14ac:dyDescent="0.15"/>
    <row r="15517" customFormat="1" hidden="1" x14ac:dyDescent="0.15"/>
    <row r="15518" customFormat="1" hidden="1" x14ac:dyDescent="0.15"/>
    <row r="15519" customFormat="1" hidden="1" x14ac:dyDescent="0.15"/>
    <row r="15520" customFormat="1" hidden="1" x14ac:dyDescent="0.15"/>
    <row r="15521" customFormat="1" hidden="1" x14ac:dyDescent="0.15"/>
    <row r="15522" customFormat="1" hidden="1" x14ac:dyDescent="0.15"/>
    <row r="15523" customFormat="1" hidden="1" x14ac:dyDescent="0.15"/>
    <row r="15524" customFormat="1" hidden="1" x14ac:dyDescent="0.15"/>
    <row r="15525" customFormat="1" hidden="1" x14ac:dyDescent="0.15"/>
    <row r="15526" customFormat="1" hidden="1" x14ac:dyDescent="0.15"/>
    <row r="15527" customFormat="1" hidden="1" x14ac:dyDescent="0.15"/>
    <row r="15528" customFormat="1" hidden="1" x14ac:dyDescent="0.15"/>
    <row r="15529" customFormat="1" hidden="1" x14ac:dyDescent="0.15"/>
    <row r="15530" customFormat="1" hidden="1" x14ac:dyDescent="0.15"/>
    <row r="15531" customFormat="1" hidden="1" x14ac:dyDescent="0.15"/>
    <row r="15532" customFormat="1" hidden="1" x14ac:dyDescent="0.15"/>
    <row r="15533" customFormat="1" hidden="1" x14ac:dyDescent="0.15"/>
    <row r="15534" customFormat="1" hidden="1" x14ac:dyDescent="0.15"/>
    <row r="15535" customFormat="1" hidden="1" x14ac:dyDescent="0.15"/>
    <row r="15536" customFormat="1" hidden="1" x14ac:dyDescent="0.15"/>
    <row r="15537" customFormat="1" hidden="1" x14ac:dyDescent="0.15"/>
    <row r="15538" customFormat="1" hidden="1" x14ac:dyDescent="0.15"/>
    <row r="15539" customFormat="1" hidden="1" x14ac:dyDescent="0.15"/>
    <row r="15540" customFormat="1" hidden="1" x14ac:dyDescent="0.15"/>
    <row r="15541" customFormat="1" hidden="1" x14ac:dyDescent="0.15"/>
    <row r="15542" customFormat="1" hidden="1" x14ac:dyDescent="0.15"/>
    <row r="15543" customFormat="1" hidden="1" x14ac:dyDescent="0.15"/>
    <row r="15544" customFormat="1" hidden="1" x14ac:dyDescent="0.15"/>
    <row r="15545" customFormat="1" hidden="1" x14ac:dyDescent="0.15"/>
    <row r="15546" customFormat="1" hidden="1" x14ac:dyDescent="0.15"/>
    <row r="15547" customFormat="1" hidden="1" x14ac:dyDescent="0.15"/>
    <row r="15548" customFormat="1" hidden="1" x14ac:dyDescent="0.15"/>
    <row r="15549" customFormat="1" hidden="1" x14ac:dyDescent="0.15"/>
    <row r="15550" customFormat="1" hidden="1" x14ac:dyDescent="0.15"/>
    <row r="15551" customFormat="1" hidden="1" x14ac:dyDescent="0.15"/>
    <row r="15552" customFormat="1" hidden="1" x14ac:dyDescent="0.15"/>
    <row r="15553" customFormat="1" hidden="1" x14ac:dyDescent="0.15"/>
    <row r="15554" customFormat="1" hidden="1" x14ac:dyDescent="0.15"/>
    <row r="15555" customFormat="1" hidden="1" x14ac:dyDescent="0.15"/>
    <row r="15556" customFormat="1" hidden="1" x14ac:dyDescent="0.15"/>
    <row r="15557" customFormat="1" hidden="1" x14ac:dyDescent="0.15"/>
    <row r="15558" customFormat="1" hidden="1" x14ac:dyDescent="0.15"/>
    <row r="15559" customFormat="1" hidden="1" x14ac:dyDescent="0.15"/>
    <row r="15560" customFormat="1" hidden="1" x14ac:dyDescent="0.15"/>
    <row r="15561" customFormat="1" hidden="1" x14ac:dyDescent="0.15"/>
    <row r="15562" customFormat="1" hidden="1" x14ac:dyDescent="0.15"/>
    <row r="15563" customFormat="1" hidden="1" x14ac:dyDescent="0.15"/>
    <row r="15564" customFormat="1" hidden="1" x14ac:dyDescent="0.15"/>
    <row r="15565" customFormat="1" hidden="1" x14ac:dyDescent="0.15"/>
    <row r="15566" customFormat="1" hidden="1" x14ac:dyDescent="0.15"/>
    <row r="15567" customFormat="1" hidden="1" x14ac:dyDescent="0.15"/>
    <row r="15568" customFormat="1" hidden="1" x14ac:dyDescent="0.15"/>
    <row r="15569" customFormat="1" hidden="1" x14ac:dyDescent="0.15"/>
    <row r="15570" customFormat="1" hidden="1" x14ac:dyDescent="0.15"/>
    <row r="15571" customFormat="1" hidden="1" x14ac:dyDescent="0.15"/>
    <row r="15572" customFormat="1" hidden="1" x14ac:dyDescent="0.15"/>
    <row r="15573" customFormat="1" hidden="1" x14ac:dyDescent="0.15"/>
    <row r="15574" customFormat="1" hidden="1" x14ac:dyDescent="0.15"/>
    <row r="15575" customFormat="1" hidden="1" x14ac:dyDescent="0.15"/>
    <row r="15576" customFormat="1" hidden="1" x14ac:dyDescent="0.15"/>
    <row r="15577" customFormat="1" hidden="1" x14ac:dyDescent="0.15"/>
    <row r="15578" customFormat="1" hidden="1" x14ac:dyDescent="0.15"/>
    <row r="15579" customFormat="1" hidden="1" x14ac:dyDescent="0.15"/>
    <row r="15580" customFormat="1" hidden="1" x14ac:dyDescent="0.15"/>
    <row r="15581" customFormat="1" hidden="1" x14ac:dyDescent="0.15"/>
    <row r="15582" customFormat="1" hidden="1" x14ac:dyDescent="0.15"/>
    <row r="15583" customFormat="1" hidden="1" x14ac:dyDescent="0.15"/>
    <row r="15584" customFormat="1" hidden="1" x14ac:dyDescent="0.15"/>
    <row r="15585" customFormat="1" hidden="1" x14ac:dyDescent="0.15"/>
    <row r="15586" customFormat="1" hidden="1" x14ac:dyDescent="0.15"/>
    <row r="15587" customFormat="1" hidden="1" x14ac:dyDescent="0.15"/>
    <row r="15588" customFormat="1" hidden="1" x14ac:dyDescent="0.15"/>
    <row r="15589" customFormat="1" hidden="1" x14ac:dyDescent="0.15"/>
    <row r="15590" customFormat="1" hidden="1" x14ac:dyDescent="0.15"/>
    <row r="15591" customFormat="1" hidden="1" x14ac:dyDescent="0.15"/>
    <row r="15592" customFormat="1" hidden="1" x14ac:dyDescent="0.15"/>
    <row r="15593" customFormat="1" hidden="1" x14ac:dyDescent="0.15"/>
    <row r="15594" customFormat="1" hidden="1" x14ac:dyDescent="0.15"/>
    <row r="15595" customFormat="1" hidden="1" x14ac:dyDescent="0.15"/>
    <row r="15596" customFormat="1" hidden="1" x14ac:dyDescent="0.15"/>
    <row r="15597" customFormat="1" hidden="1" x14ac:dyDescent="0.15"/>
    <row r="15598" customFormat="1" hidden="1" x14ac:dyDescent="0.15"/>
    <row r="15599" customFormat="1" hidden="1" x14ac:dyDescent="0.15"/>
    <row r="15600" customFormat="1" hidden="1" x14ac:dyDescent="0.15"/>
    <row r="15601" customFormat="1" hidden="1" x14ac:dyDescent="0.15"/>
    <row r="15602" customFormat="1" hidden="1" x14ac:dyDescent="0.15"/>
    <row r="15603" customFormat="1" hidden="1" x14ac:dyDescent="0.15"/>
    <row r="15604" customFormat="1" hidden="1" x14ac:dyDescent="0.15"/>
    <row r="15605" customFormat="1" hidden="1" x14ac:dyDescent="0.15"/>
    <row r="15606" customFormat="1" hidden="1" x14ac:dyDescent="0.15"/>
    <row r="15607" customFormat="1" hidden="1" x14ac:dyDescent="0.15"/>
    <row r="15608" customFormat="1" hidden="1" x14ac:dyDescent="0.15"/>
    <row r="15609" customFormat="1" hidden="1" x14ac:dyDescent="0.15"/>
    <row r="15610" customFormat="1" hidden="1" x14ac:dyDescent="0.15"/>
    <row r="15611" customFormat="1" hidden="1" x14ac:dyDescent="0.15"/>
    <row r="15612" customFormat="1" hidden="1" x14ac:dyDescent="0.15"/>
    <row r="15613" customFormat="1" hidden="1" x14ac:dyDescent="0.15"/>
    <row r="15614" customFormat="1" hidden="1" x14ac:dyDescent="0.15"/>
    <row r="15615" customFormat="1" hidden="1" x14ac:dyDescent="0.15"/>
    <row r="15616" customFormat="1" hidden="1" x14ac:dyDescent="0.15"/>
    <row r="15617" customFormat="1" hidden="1" x14ac:dyDescent="0.15"/>
    <row r="15618" customFormat="1" hidden="1" x14ac:dyDescent="0.15"/>
    <row r="15619" customFormat="1" hidden="1" x14ac:dyDescent="0.15"/>
    <row r="15620" customFormat="1" hidden="1" x14ac:dyDescent="0.15"/>
    <row r="15621" customFormat="1" hidden="1" x14ac:dyDescent="0.15"/>
    <row r="15622" customFormat="1" hidden="1" x14ac:dyDescent="0.15"/>
    <row r="15623" customFormat="1" hidden="1" x14ac:dyDescent="0.15"/>
    <row r="15624" customFormat="1" hidden="1" x14ac:dyDescent="0.15"/>
    <row r="15625" customFormat="1" hidden="1" x14ac:dyDescent="0.15"/>
    <row r="15626" customFormat="1" hidden="1" x14ac:dyDescent="0.15"/>
    <row r="15627" customFormat="1" hidden="1" x14ac:dyDescent="0.15"/>
    <row r="15628" customFormat="1" hidden="1" x14ac:dyDescent="0.15"/>
    <row r="15629" customFormat="1" hidden="1" x14ac:dyDescent="0.15"/>
    <row r="15630" customFormat="1" hidden="1" x14ac:dyDescent="0.15"/>
    <row r="15631" customFormat="1" hidden="1" x14ac:dyDescent="0.15"/>
    <row r="15632" customFormat="1" hidden="1" x14ac:dyDescent="0.15"/>
    <row r="15633" customFormat="1" hidden="1" x14ac:dyDescent="0.15"/>
    <row r="15634" customFormat="1" hidden="1" x14ac:dyDescent="0.15"/>
    <row r="15635" customFormat="1" hidden="1" x14ac:dyDescent="0.15"/>
    <row r="15636" customFormat="1" hidden="1" x14ac:dyDescent="0.15"/>
    <row r="15637" customFormat="1" hidden="1" x14ac:dyDescent="0.15"/>
    <row r="15638" customFormat="1" hidden="1" x14ac:dyDescent="0.15"/>
    <row r="15639" customFormat="1" hidden="1" x14ac:dyDescent="0.15"/>
    <row r="15640" customFormat="1" hidden="1" x14ac:dyDescent="0.15"/>
    <row r="15641" customFormat="1" hidden="1" x14ac:dyDescent="0.15"/>
    <row r="15642" customFormat="1" hidden="1" x14ac:dyDescent="0.15"/>
    <row r="15643" customFormat="1" hidden="1" x14ac:dyDescent="0.15"/>
    <row r="15644" customFormat="1" hidden="1" x14ac:dyDescent="0.15"/>
    <row r="15645" customFormat="1" hidden="1" x14ac:dyDescent="0.15"/>
    <row r="15646" customFormat="1" hidden="1" x14ac:dyDescent="0.15"/>
    <row r="15647" customFormat="1" hidden="1" x14ac:dyDescent="0.15"/>
    <row r="15648" customFormat="1" hidden="1" x14ac:dyDescent="0.15"/>
    <row r="15649" customFormat="1" hidden="1" x14ac:dyDescent="0.15"/>
    <row r="15650" customFormat="1" hidden="1" x14ac:dyDescent="0.15"/>
    <row r="15651" customFormat="1" hidden="1" x14ac:dyDescent="0.15"/>
    <row r="15652" customFormat="1" hidden="1" x14ac:dyDescent="0.15"/>
    <row r="15653" customFormat="1" hidden="1" x14ac:dyDescent="0.15"/>
    <row r="15654" customFormat="1" hidden="1" x14ac:dyDescent="0.15"/>
    <row r="15655" customFormat="1" hidden="1" x14ac:dyDescent="0.15"/>
    <row r="15656" customFormat="1" hidden="1" x14ac:dyDescent="0.15"/>
    <row r="15657" customFormat="1" hidden="1" x14ac:dyDescent="0.15"/>
    <row r="15658" customFormat="1" hidden="1" x14ac:dyDescent="0.15"/>
    <row r="15659" customFormat="1" hidden="1" x14ac:dyDescent="0.15"/>
    <row r="15660" customFormat="1" hidden="1" x14ac:dyDescent="0.15"/>
    <row r="15661" customFormat="1" hidden="1" x14ac:dyDescent="0.15"/>
    <row r="15662" customFormat="1" hidden="1" x14ac:dyDescent="0.15"/>
    <row r="15663" customFormat="1" hidden="1" x14ac:dyDescent="0.15"/>
    <row r="15664" customFormat="1" hidden="1" x14ac:dyDescent="0.15"/>
    <row r="15665" customFormat="1" hidden="1" x14ac:dyDescent="0.15"/>
    <row r="15666" customFormat="1" hidden="1" x14ac:dyDescent="0.15"/>
    <row r="15667" customFormat="1" hidden="1" x14ac:dyDescent="0.15"/>
    <row r="15668" customFormat="1" hidden="1" x14ac:dyDescent="0.15"/>
    <row r="15669" customFormat="1" hidden="1" x14ac:dyDescent="0.15"/>
    <row r="15670" customFormat="1" hidden="1" x14ac:dyDescent="0.15"/>
    <row r="15671" customFormat="1" hidden="1" x14ac:dyDescent="0.15"/>
    <row r="15672" customFormat="1" hidden="1" x14ac:dyDescent="0.15"/>
    <row r="15673" customFormat="1" hidden="1" x14ac:dyDescent="0.15"/>
    <row r="15674" customFormat="1" hidden="1" x14ac:dyDescent="0.15"/>
    <row r="15675" customFormat="1" hidden="1" x14ac:dyDescent="0.15"/>
    <row r="15676" customFormat="1" hidden="1" x14ac:dyDescent="0.15"/>
    <row r="15677" customFormat="1" hidden="1" x14ac:dyDescent="0.15"/>
    <row r="15678" customFormat="1" hidden="1" x14ac:dyDescent="0.15"/>
    <row r="15679" customFormat="1" hidden="1" x14ac:dyDescent="0.15"/>
    <row r="15680" customFormat="1" hidden="1" x14ac:dyDescent="0.15"/>
    <row r="15681" customFormat="1" hidden="1" x14ac:dyDescent="0.15"/>
    <row r="15682" customFormat="1" hidden="1" x14ac:dyDescent="0.15"/>
    <row r="15683" customFormat="1" hidden="1" x14ac:dyDescent="0.15"/>
    <row r="15684" customFormat="1" hidden="1" x14ac:dyDescent="0.15"/>
    <row r="15685" customFormat="1" hidden="1" x14ac:dyDescent="0.15"/>
    <row r="15686" customFormat="1" hidden="1" x14ac:dyDescent="0.15"/>
    <row r="15687" customFormat="1" hidden="1" x14ac:dyDescent="0.15"/>
    <row r="15688" customFormat="1" hidden="1" x14ac:dyDescent="0.15"/>
    <row r="15689" customFormat="1" hidden="1" x14ac:dyDescent="0.15"/>
    <row r="15690" customFormat="1" hidden="1" x14ac:dyDescent="0.15"/>
    <row r="15691" customFormat="1" hidden="1" x14ac:dyDescent="0.15"/>
    <row r="15692" customFormat="1" hidden="1" x14ac:dyDescent="0.15"/>
    <row r="15693" customFormat="1" hidden="1" x14ac:dyDescent="0.15"/>
    <row r="15694" customFormat="1" hidden="1" x14ac:dyDescent="0.15"/>
    <row r="15695" customFormat="1" hidden="1" x14ac:dyDescent="0.15"/>
    <row r="15696" customFormat="1" hidden="1" x14ac:dyDescent="0.15"/>
    <row r="15697" customFormat="1" hidden="1" x14ac:dyDescent="0.15"/>
    <row r="15698" customFormat="1" hidden="1" x14ac:dyDescent="0.15"/>
    <row r="15699" customFormat="1" hidden="1" x14ac:dyDescent="0.15"/>
    <row r="15700" customFormat="1" hidden="1" x14ac:dyDescent="0.15"/>
    <row r="15701" customFormat="1" hidden="1" x14ac:dyDescent="0.15"/>
    <row r="15702" customFormat="1" hidden="1" x14ac:dyDescent="0.15"/>
    <row r="15703" customFormat="1" hidden="1" x14ac:dyDescent="0.15"/>
    <row r="15704" customFormat="1" hidden="1" x14ac:dyDescent="0.15"/>
    <row r="15705" customFormat="1" hidden="1" x14ac:dyDescent="0.15"/>
    <row r="15706" customFormat="1" hidden="1" x14ac:dyDescent="0.15"/>
    <row r="15707" customFormat="1" hidden="1" x14ac:dyDescent="0.15"/>
    <row r="15708" customFormat="1" hidden="1" x14ac:dyDescent="0.15"/>
    <row r="15709" customFormat="1" hidden="1" x14ac:dyDescent="0.15"/>
    <row r="15710" customFormat="1" hidden="1" x14ac:dyDescent="0.15"/>
    <row r="15711" customFormat="1" hidden="1" x14ac:dyDescent="0.15"/>
    <row r="15712" customFormat="1" hidden="1" x14ac:dyDescent="0.15"/>
    <row r="15713" customFormat="1" hidden="1" x14ac:dyDescent="0.15"/>
    <row r="15714" customFormat="1" hidden="1" x14ac:dyDescent="0.15"/>
    <row r="15715" customFormat="1" hidden="1" x14ac:dyDescent="0.15"/>
    <row r="15716" customFormat="1" hidden="1" x14ac:dyDescent="0.15"/>
    <row r="15717" customFormat="1" hidden="1" x14ac:dyDescent="0.15"/>
    <row r="15718" customFormat="1" hidden="1" x14ac:dyDescent="0.15"/>
    <row r="15719" customFormat="1" hidden="1" x14ac:dyDescent="0.15"/>
    <row r="15720" customFormat="1" hidden="1" x14ac:dyDescent="0.15"/>
    <row r="15721" customFormat="1" hidden="1" x14ac:dyDescent="0.15"/>
    <row r="15722" customFormat="1" hidden="1" x14ac:dyDescent="0.15"/>
    <row r="15723" customFormat="1" hidden="1" x14ac:dyDescent="0.15"/>
    <row r="15724" customFormat="1" hidden="1" x14ac:dyDescent="0.15"/>
    <row r="15725" customFormat="1" hidden="1" x14ac:dyDescent="0.15"/>
    <row r="15726" customFormat="1" hidden="1" x14ac:dyDescent="0.15"/>
    <row r="15727" customFormat="1" hidden="1" x14ac:dyDescent="0.15"/>
    <row r="15728" customFormat="1" hidden="1" x14ac:dyDescent="0.15"/>
    <row r="15729" customFormat="1" hidden="1" x14ac:dyDescent="0.15"/>
    <row r="15730" customFormat="1" hidden="1" x14ac:dyDescent="0.15"/>
    <row r="15731" customFormat="1" hidden="1" x14ac:dyDescent="0.15"/>
    <row r="15732" customFormat="1" hidden="1" x14ac:dyDescent="0.15"/>
    <row r="15733" customFormat="1" hidden="1" x14ac:dyDescent="0.15"/>
    <row r="15734" customFormat="1" hidden="1" x14ac:dyDescent="0.15"/>
    <row r="15735" customFormat="1" hidden="1" x14ac:dyDescent="0.15"/>
    <row r="15736" customFormat="1" hidden="1" x14ac:dyDescent="0.15"/>
    <row r="15737" customFormat="1" hidden="1" x14ac:dyDescent="0.15"/>
    <row r="15738" customFormat="1" hidden="1" x14ac:dyDescent="0.15"/>
    <row r="15739" customFormat="1" hidden="1" x14ac:dyDescent="0.15"/>
    <row r="15740" customFormat="1" hidden="1" x14ac:dyDescent="0.15"/>
    <row r="15741" customFormat="1" hidden="1" x14ac:dyDescent="0.15"/>
    <row r="15742" customFormat="1" hidden="1" x14ac:dyDescent="0.15"/>
    <row r="15743" customFormat="1" hidden="1" x14ac:dyDescent="0.15"/>
    <row r="15744" customFormat="1" hidden="1" x14ac:dyDescent="0.15"/>
    <row r="15745" customFormat="1" hidden="1" x14ac:dyDescent="0.15"/>
    <row r="15746" customFormat="1" hidden="1" x14ac:dyDescent="0.15"/>
    <row r="15747" customFormat="1" hidden="1" x14ac:dyDescent="0.15"/>
    <row r="15748" customFormat="1" hidden="1" x14ac:dyDescent="0.15"/>
    <row r="15749" customFormat="1" hidden="1" x14ac:dyDescent="0.15"/>
    <row r="15750" customFormat="1" hidden="1" x14ac:dyDescent="0.15"/>
    <row r="15751" customFormat="1" hidden="1" x14ac:dyDescent="0.15"/>
    <row r="15752" customFormat="1" hidden="1" x14ac:dyDescent="0.15"/>
    <row r="15753" customFormat="1" hidden="1" x14ac:dyDescent="0.15"/>
    <row r="15754" customFormat="1" hidden="1" x14ac:dyDescent="0.15"/>
    <row r="15755" customFormat="1" hidden="1" x14ac:dyDescent="0.15"/>
    <row r="15756" customFormat="1" hidden="1" x14ac:dyDescent="0.15"/>
    <row r="15757" customFormat="1" hidden="1" x14ac:dyDescent="0.15"/>
    <row r="15758" customFormat="1" hidden="1" x14ac:dyDescent="0.15"/>
    <row r="15759" customFormat="1" hidden="1" x14ac:dyDescent="0.15"/>
    <row r="15760" customFormat="1" hidden="1" x14ac:dyDescent="0.15"/>
    <row r="15761" customFormat="1" hidden="1" x14ac:dyDescent="0.15"/>
    <row r="15762" customFormat="1" hidden="1" x14ac:dyDescent="0.15"/>
    <row r="15763" customFormat="1" hidden="1" x14ac:dyDescent="0.15"/>
    <row r="15764" customFormat="1" hidden="1" x14ac:dyDescent="0.15"/>
    <row r="15765" customFormat="1" hidden="1" x14ac:dyDescent="0.15"/>
    <row r="15766" customFormat="1" hidden="1" x14ac:dyDescent="0.15"/>
    <row r="15767" customFormat="1" hidden="1" x14ac:dyDescent="0.15"/>
    <row r="15768" customFormat="1" hidden="1" x14ac:dyDescent="0.15"/>
    <row r="15769" customFormat="1" hidden="1" x14ac:dyDescent="0.15"/>
    <row r="15770" customFormat="1" hidden="1" x14ac:dyDescent="0.15"/>
    <row r="15771" customFormat="1" hidden="1" x14ac:dyDescent="0.15"/>
    <row r="15772" customFormat="1" hidden="1" x14ac:dyDescent="0.15"/>
    <row r="15773" customFormat="1" hidden="1" x14ac:dyDescent="0.15"/>
    <row r="15774" customFormat="1" hidden="1" x14ac:dyDescent="0.15"/>
    <row r="15775" customFormat="1" hidden="1" x14ac:dyDescent="0.15"/>
    <row r="15776" customFormat="1" hidden="1" x14ac:dyDescent="0.15"/>
    <row r="15777" customFormat="1" hidden="1" x14ac:dyDescent="0.15"/>
    <row r="15778" customFormat="1" hidden="1" x14ac:dyDescent="0.15"/>
    <row r="15779" customFormat="1" hidden="1" x14ac:dyDescent="0.15"/>
    <row r="15780" customFormat="1" hidden="1" x14ac:dyDescent="0.15"/>
    <row r="15781" customFormat="1" hidden="1" x14ac:dyDescent="0.15"/>
    <row r="15782" customFormat="1" hidden="1" x14ac:dyDescent="0.15"/>
    <row r="15783" customFormat="1" hidden="1" x14ac:dyDescent="0.15"/>
    <row r="15784" customFormat="1" hidden="1" x14ac:dyDescent="0.15"/>
    <row r="15785" customFormat="1" hidden="1" x14ac:dyDescent="0.15"/>
    <row r="15786" customFormat="1" hidden="1" x14ac:dyDescent="0.15"/>
    <row r="15787" customFormat="1" hidden="1" x14ac:dyDescent="0.15"/>
    <row r="15788" customFormat="1" hidden="1" x14ac:dyDescent="0.15"/>
    <row r="15789" customFormat="1" hidden="1" x14ac:dyDescent="0.15"/>
    <row r="15790" customFormat="1" hidden="1" x14ac:dyDescent="0.15"/>
    <row r="15791" customFormat="1" hidden="1" x14ac:dyDescent="0.15"/>
    <row r="15792" customFormat="1" hidden="1" x14ac:dyDescent="0.15"/>
    <row r="15793" customFormat="1" hidden="1" x14ac:dyDescent="0.15"/>
    <row r="15794" customFormat="1" hidden="1" x14ac:dyDescent="0.15"/>
    <row r="15795" customFormat="1" hidden="1" x14ac:dyDescent="0.15"/>
    <row r="15796" customFormat="1" hidden="1" x14ac:dyDescent="0.15"/>
    <row r="15797" customFormat="1" hidden="1" x14ac:dyDescent="0.15"/>
    <row r="15798" customFormat="1" hidden="1" x14ac:dyDescent="0.15"/>
    <row r="15799" customFormat="1" hidden="1" x14ac:dyDescent="0.15"/>
    <row r="15800" customFormat="1" hidden="1" x14ac:dyDescent="0.15"/>
    <row r="15801" customFormat="1" hidden="1" x14ac:dyDescent="0.15"/>
    <row r="15802" customFormat="1" hidden="1" x14ac:dyDescent="0.15"/>
    <row r="15803" customFormat="1" hidden="1" x14ac:dyDescent="0.15"/>
    <row r="15804" customFormat="1" hidden="1" x14ac:dyDescent="0.15"/>
    <row r="15805" customFormat="1" hidden="1" x14ac:dyDescent="0.15"/>
    <row r="15806" customFormat="1" hidden="1" x14ac:dyDescent="0.15"/>
    <row r="15807" customFormat="1" hidden="1" x14ac:dyDescent="0.15"/>
    <row r="15808" customFormat="1" hidden="1" x14ac:dyDescent="0.15"/>
    <row r="15809" customFormat="1" hidden="1" x14ac:dyDescent="0.15"/>
    <row r="15810" customFormat="1" hidden="1" x14ac:dyDescent="0.15"/>
    <row r="15811" customFormat="1" hidden="1" x14ac:dyDescent="0.15"/>
    <row r="15812" customFormat="1" hidden="1" x14ac:dyDescent="0.15"/>
    <row r="15813" customFormat="1" hidden="1" x14ac:dyDescent="0.15"/>
    <row r="15814" customFormat="1" hidden="1" x14ac:dyDescent="0.15"/>
    <row r="15815" customFormat="1" hidden="1" x14ac:dyDescent="0.15"/>
    <row r="15816" customFormat="1" hidden="1" x14ac:dyDescent="0.15"/>
    <row r="15817" customFormat="1" hidden="1" x14ac:dyDescent="0.15"/>
    <row r="15818" customFormat="1" hidden="1" x14ac:dyDescent="0.15"/>
    <row r="15819" customFormat="1" hidden="1" x14ac:dyDescent="0.15"/>
    <row r="15820" customFormat="1" hidden="1" x14ac:dyDescent="0.15"/>
    <row r="15821" customFormat="1" hidden="1" x14ac:dyDescent="0.15"/>
    <row r="15822" customFormat="1" hidden="1" x14ac:dyDescent="0.15"/>
    <row r="15823" customFormat="1" hidden="1" x14ac:dyDescent="0.15"/>
    <row r="15824" customFormat="1" hidden="1" x14ac:dyDescent="0.15"/>
    <row r="15825" customFormat="1" hidden="1" x14ac:dyDescent="0.15"/>
    <row r="15826" customFormat="1" hidden="1" x14ac:dyDescent="0.15"/>
    <row r="15827" customFormat="1" hidden="1" x14ac:dyDescent="0.15"/>
    <row r="15828" customFormat="1" hidden="1" x14ac:dyDescent="0.15"/>
    <row r="15829" customFormat="1" hidden="1" x14ac:dyDescent="0.15"/>
    <row r="15830" customFormat="1" hidden="1" x14ac:dyDescent="0.15"/>
    <row r="15831" customFormat="1" hidden="1" x14ac:dyDescent="0.15"/>
    <row r="15832" customFormat="1" hidden="1" x14ac:dyDescent="0.15"/>
    <row r="15833" customFormat="1" hidden="1" x14ac:dyDescent="0.15"/>
    <row r="15834" customFormat="1" hidden="1" x14ac:dyDescent="0.15"/>
    <row r="15835" customFormat="1" hidden="1" x14ac:dyDescent="0.15"/>
    <row r="15836" customFormat="1" hidden="1" x14ac:dyDescent="0.15"/>
    <row r="15837" customFormat="1" hidden="1" x14ac:dyDescent="0.15"/>
    <row r="15838" customFormat="1" hidden="1" x14ac:dyDescent="0.15"/>
    <row r="15839" customFormat="1" hidden="1" x14ac:dyDescent="0.15"/>
    <row r="15840" customFormat="1" hidden="1" x14ac:dyDescent="0.15"/>
    <row r="15841" customFormat="1" hidden="1" x14ac:dyDescent="0.15"/>
    <row r="15842" customFormat="1" hidden="1" x14ac:dyDescent="0.15"/>
    <row r="15843" customFormat="1" hidden="1" x14ac:dyDescent="0.15"/>
    <row r="15844" customFormat="1" hidden="1" x14ac:dyDescent="0.15"/>
    <row r="15845" customFormat="1" hidden="1" x14ac:dyDescent="0.15"/>
    <row r="15846" customFormat="1" hidden="1" x14ac:dyDescent="0.15"/>
    <row r="15847" customFormat="1" hidden="1" x14ac:dyDescent="0.15"/>
    <row r="15848" customFormat="1" hidden="1" x14ac:dyDescent="0.15"/>
    <row r="15849" customFormat="1" hidden="1" x14ac:dyDescent="0.15"/>
    <row r="15850" customFormat="1" hidden="1" x14ac:dyDescent="0.15"/>
    <row r="15851" customFormat="1" hidden="1" x14ac:dyDescent="0.15"/>
    <row r="15852" customFormat="1" hidden="1" x14ac:dyDescent="0.15"/>
    <row r="15853" customFormat="1" hidden="1" x14ac:dyDescent="0.15"/>
    <row r="15854" customFormat="1" hidden="1" x14ac:dyDescent="0.15"/>
    <row r="15855" customFormat="1" hidden="1" x14ac:dyDescent="0.15"/>
    <row r="15856" customFormat="1" hidden="1" x14ac:dyDescent="0.15"/>
    <row r="15857" customFormat="1" hidden="1" x14ac:dyDescent="0.15"/>
    <row r="15858" customFormat="1" hidden="1" x14ac:dyDescent="0.15"/>
    <row r="15859" customFormat="1" hidden="1" x14ac:dyDescent="0.15"/>
    <row r="15860" customFormat="1" hidden="1" x14ac:dyDescent="0.15"/>
    <row r="15861" customFormat="1" hidden="1" x14ac:dyDescent="0.15"/>
    <row r="15862" customFormat="1" hidden="1" x14ac:dyDescent="0.15"/>
    <row r="15863" customFormat="1" hidden="1" x14ac:dyDescent="0.15"/>
    <row r="15864" customFormat="1" hidden="1" x14ac:dyDescent="0.15"/>
    <row r="15865" customFormat="1" hidden="1" x14ac:dyDescent="0.15"/>
    <row r="15866" customFormat="1" hidden="1" x14ac:dyDescent="0.15"/>
    <row r="15867" customFormat="1" hidden="1" x14ac:dyDescent="0.15"/>
    <row r="15868" customFormat="1" hidden="1" x14ac:dyDescent="0.15"/>
    <row r="15869" customFormat="1" hidden="1" x14ac:dyDescent="0.15"/>
    <row r="15870" customFormat="1" hidden="1" x14ac:dyDescent="0.15"/>
    <row r="15871" customFormat="1" hidden="1" x14ac:dyDescent="0.15"/>
    <row r="15872" customFormat="1" hidden="1" x14ac:dyDescent="0.15"/>
    <row r="15873" customFormat="1" hidden="1" x14ac:dyDescent="0.15"/>
    <row r="15874" customFormat="1" hidden="1" x14ac:dyDescent="0.15"/>
    <row r="15875" customFormat="1" hidden="1" x14ac:dyDescent="0.15"/>
    <row r="15876" customFormat="1" hidden="1" x14ac:dyDescent="0.15"/>
    <row r="15877" customFormat="1" hidden="1" x14ac:dyDescent="0.15"/>
    <row r="15878" customFormat="1" hidden="1" x14ac:dyDescent="0.15"/>
    <row r="15879" customFormat="1" hidden="1" x14ac:dyDescent="0.15"/>
    <row r="15880" customFormat="1" hidden="1" x14ac:dyDescent="0.15"/>
    <row r="15881" customFormat="1" hidden="1" x14ac:dyDescent="0.15"/>
    <row r="15882" customFormat="1" hidden="1" x14ac:dyDescent="0.15"/>
    <row r="15883" customFormat="1" hidden="1" x14ac:dyDescent="0.15"/>
    <row r="15884" customFormat="1" hidden="1" x14ac:dyDescent="0.15"/>
    <row r="15885" customFormat="1" hidden="1" x14ac:dyDescent="0.15"/>
    <row r="15886" customFormat="1" hidden="1" x14ac:dyDescent="0.15"/>
    <row r="15887" customFormat="1" hidden="1" x14ac:dyDescent="0.15"/>
    <row r="15888" customFormat="1" hidden="1" x14ac:dyDescent="0.15"/>
    <row r="15889" customFormat="1" hidden="1" x14ac:dyDescent="0.15"/>
    <row r="15890" customFormat="1" hidden="1" x14ac:dyDescent="0.15"/>
    <row r="15891" customFormat="1" hidden="1" x14ac:dyDescent="0.15"/>
    <row r="15892" customFormat="1" hidden="1" x14ac:dyDescent="0.15"/>
    <row r="15893" customFormat="1" hidden="1" x14ac:dyDescent="0.15"/>
    <row r="15894" customFormat="1" hidden="1" x14ac:dyDescent="0.15"/>
    <row r="15895" customFormat="1" hidden="1" x14ac:dyDescent="0.15"/>
    <row r="15896" customFormat="1" hidden="1" x14ac:dyDescent="0.15"/>
    <row r="15897" customFormat="1" hidden="1" x14ac:dyDescent="0.15"/>
    <row r="15898" customFormat="1" hidden="1" x14ac:dyDescent="0.15"/>
    <row r="15899" customFormat="1" hidden="1" x14ac:dyDescent="0.15"/>
    <row r="15900" customFormat="1" hidden="1" x14ac:dyDescent="0.15"/>
    <row r="15901" customFormat="1" hidden="1" x14ac:dyDescent="0.15"/>
    <row r="15902" customFormat="1" hidden="1" x14ac:dyDescent="0.15"/>
    <row r="15903" customFormat="1" hidden="1" x14ac:dyDescent="0.15"/>
    <row r="15904" customFormat="1" hidden="1" x14ac:dyDescent="0.15"/>
    <row r="15905" customFormat="1" hidden="1" x14ac:dyDescent="0.15"/>
    <row r="15906" customFormat="1" hidden="1" x14ac:dyDescent="0.15"/>
    <row r="15907" customFormat="1" hidden="1" x14ac:dyDescent="0.15"/>
    <row r="15908" customFormat="1" hidden="1" x14ac:dyDescent="0.15"/>
    <row r="15909" customFormat="1" hidden="1" x14ac:dyDescent="0.15"/>
    <row r="15910" customFormat="1" hidden="1" x14ac:dyDescent="0.15"/>
    <row r="15911" customFormat="1" hidden="1" x14ac:dyDescent="0.15"/>
    <row r="15912" customFormat="1" hidden="1" x14ac:dyDescent="0.15"/>
    <row r="15913" customFormat="1" hidden="1" x14ac:dyDescent="0.15"/>
    <row r="15914" customFormat="1" hidden="1" x14ac:dyDescent="0.15"/>
    <row r="15915" customFormat="1" hidden="1" x14ac:dyDescent="0.15"/>
    <row r="15916" customFormat="1" hidden="1" x14ac:dyDescent="0.15"/>
    <row r="15917" customFormat="1" hidden="1" x14ac:dyDescent="0.15"/>
    <row r="15918" customFormat="1" hidden="1" x14ac:dyDescent="0.15"/>
    <row r="15919" customFormat="1" hidden="1" x14ac:dyDescent="0.15"/>
    <row r="15920" customFormat="1" hidden="1" x14ac:dyDescent="0.15"/>
    <row r="15921" customFormat="1" hidden="1" x14ac:dyDescent="0.15"/>
    <row r="15922" customFormat="1" hidden="1" x14ac:dyDescent="0.15"/>
    <row r="15923" customFormat="1" hidden="1" x14ac:dyDescent="0.15"/>
    <row r="15924" customFormat="1" hidden="1" x14ac:dyDescent="0.15"/>
    <row r="15925" customFormat="1" hidden="1" x14ac:dyDescent="0.15"/>
    <row r="15926" customFormat="1" hidden="1" x14ac:dyDescent="0.15"/>
    <row r="15927" customFormat="1" hidden="1" x14ac:dyDescent="0.15"/>
    <row r="15928" customFormat="1" hidden="1" x14ac:dyDescent="0.15"/>
    <row r="15929" customFormat="1" hidden="1" x14ac:dyDescent="0.15"/>
    <row r="15930" customFormat="1" hidden="1" x14ac:dyDescent="0.15"/>
    <row r="15931" customFormat="1" hidden="1" x14ac:dyDescent="0.15"/>
    <row r="15932" customFormat="1" hidden="1" x14ac:dyDescent="0.15"/>
    <row r="15933" customFormat="1" hidden="1" x14ac:dyDescent="0.15"/>
    <row r="15934" customFormat="1" hidden="1" x14ac:dyDescent="0.15"/>
    <row r="15935" customFormat="1" hidden="1" x14ac:dyDescent="0.15"/>
    <row r="15936" customFormat="1" hidden="1" x14ac:dyDescent="0.15"/>
    <row r="15937" customFormat="1" hidden="1" x14ac:dyDescent="0.15"/>
    <row r="15938" customFormat="1" hidden="1" x14ac:dyDescent="0.15"/>
    <row r="15939" customFormat="1" hidden="1" x14ac:dyDescent="0.15"/>
    <row r="15940" customFormat="1" hidden="1" x14ac:dyDescent="0.15"/>
    <row r="15941" customFormat="1" hidden="1" x14ac:dyDescent="0.15"/>
    <row r="15942" customFormat="1" hidden="1" x14ac:dyDescent="0.15"/>
    <row r="15943" customFormat="1" hidden="1" x14ac:dyDescent="0.15"/>
    <row r="15944" customFormat="1" hidden="1" x14ac:dyDescent="0.15"/>
    <row r="15945" customFormat="1" hidden="1" x14ac:dyDescent="0.15"/>
    <row r="15946" customFormat="1" hidden="1" x14ac:dyDescent="0.15"/>
    <row r="15947" customFormat="1" hidden="1" x14ac:dyDescent="0.15"/>
    <row r="15948" customFormat="1" hidden="1" x14ac:dyDescent="0.15"/>
    <row r="15949" customFormat="1" hidden="1" x14ac:dyDescent="0.15"/>
    <row r="15950" customFormat="1" hidden="1" x14ac:dyDescent="0.15"/>
    <row r="15951" customFormat="1" hidden="1" x14ac:dyDescent="0.15"/>
    <row r="15952" customFormat="1" hidden="1" x14ac:dyDescent="0.15"/>
    <row r="15953" customFormat="1" hidden="1" x14ac:dyDescent="0.15"/>
    <row r="15954" customFormat="1" hidden="1" x14ac:dyDescent="0.15"/>
    <row r="15955" customFormat="1" hidden="1" x14ac:dyDescent="0.15"/>
    <row r="15956" customFormat="1" hidden="1" x14ac:dyDescent="0.15"/>
    <row r="15957" customFormat="1" hidden="1" x14ac:dyDescent="0.15"/>
    <row r="15958" customFormat="1" hidden="1" x14ac:dyDescent="0.15"/>
    <row r="15959" customFormat="1" hidden="1" x14ac:dyDescent="0.15"/>
    <row r="15960" customFormat="1" hidden="1" x14ac:dyDescent="0.15"/>
    <row r="15961" customFormat="1" hidden="1" x14ac:dyDescent="0.15"/>
    <row r="15962" customFormat="1" hidden="1" x14ac:dyDescent="0.15"/>
    <row r="15963" customFormat="1" hidden="1" x14ac:dyDescent="0.15"/>
    <row r="15964" customFormat="1" hidden="1" x14ac:dyDescent="0.15"/>
    <row r="15965" customFormat="1" hidden="1" x14ac:dyDescent="0.15"/>
    <row r="15966" customFormat="1" hidden="1" x14ac:dyDescent="0.15"/>
    <row r="15967" customFormat="1" hidden="1" x14ac:dyDescent="0.15"/>
    <row r="15968" customFormat="1" hidden="1" x14ac:dyDescent="0.15"/>
    <row r="15969" customFormat="1" hidden="1" x14ac:dyDescent="0.15"/>
    <row r="15970" customFormat="1" hidden="1" x14ac:dyDescent="0.15"/>
    <row r="15971" customFormat="1" hidden="1" x14ac:dyDescent="0.15"/>
    <row r="15972" customFormat="1" hidden="1" x14ac:dyDescent="0.15"/>
    <row r="15973" customFormat="1" hidden="1" x14ac:dyDescent="0.15"/>
    <row r="15974" customFormat="1" hidden="1" x14ac:dyDescent="0.15"/>
    <row r="15975" customFormat="1" hidden="1" x14ac:dyDescent="0.15"/>
    <row r="15976" customFormat="1" hidden="1" x14ac:dyDescent="0.15"/>
    <row r="15977" customFormat="1" hidden="1" x14ac:dyDescent="0.15"/>
    <row r="15978" customFormat="1" hidden="1" x14ac:dyDescent="0.15"/>
    <row r="15979" customFormat="1" hidden="1" x14ac:dyDescent="0.15"/>
    <row r="15980" customFormat="1" hidden="1" x14ac:dyDescent="0.15"/>
    <row r="15981" customFormat="1" hidden="1" x14ac:dyDescent="0.15"/>
    <row r="15982" customFormat="1" hidden="1" x14ac:dyDescent="0.15"/>
    <row r="15983" customFormat="1" hidden="1" x14ac:dyDescent="0.15"/>
    <row r="15984" customFormat="1" hidden="1" x14ac:dyDescent="0.15"/>
    <row r="15985" customFormat="1" hidden="1" x14ac:dyDescent="0.15"/>
    <row r="15986" customFormat="1" hidden="1" x14ac:dyDescent="0.15"/>
    <row r="15987" customFormat="1" hidden="1" x14ac:dyDescent="0.15"/>
    <row r="15988" customFormat="1" hidden="1" x14ac:dyDescent="0.15"/>
    <row r="15989" customFormat="1" hidden="1" x14ac:dyDescent="0.15"/>
    <row r="15990" customFormat="1" hidden="1" x14ac:dyDescent="0.15"/>
    <row r="15991" customFormat="1" hidden="1" x14ac:dyDescent="0.15"/>
    <row r="15992" customFormat="1" hidden="1" x14ac:dyDescent="0.15"/>
    <row r="15993" customFormat="1" hidden="1" x14ac:dyDescent="0.15"/>
    <row r="15994" customFormat="1" hidden="1" x14ac:dyDescent="0.15"/>
    <row r="15995" customFormat="1" hidden="1" x14ac:dyDescent="0.15"/>
    <row r="15996" customFormat="1" hidden="1" x14ac:dyDescent="0.15"/>
    <row r="15997" customFormat="1" hidden="1" x14ac:dyDescent="0.15"/>
    <row r="15998" customFormat="1" hidden="1" x14ac:dyDescent="0.15"/>
    <row r="15999" customFormat="1" hidden="1" x14ac:dyDescent="0.15"/>
    <row r="16000" customFormat="1" hidden="1" x14ac:dyDescent="0.15"/>
    <row r="16001" customFormat="1" hidden="1" x14ac:dyDescent="0.15"/>
    <row r="16002" customFormat="1" hidden="1" x14ac:dyDescent="0.15"/>
    <row r="16003" customFormat="1" hidden="1" x14ac:dyDescent="0.15"/>
    <row r="16004" customFormat="1" hidden="1" x14ac:dyDescent="0.15"/>
    <row r="16005" customFormat="1" hidden="1" x14ac:dyDescent="0.15"/>
    <row r="16006" customFormat="1" hidden="1" x14ac:dyDescent="0.15"/>
    <row r="16007" customFormat="1" hidden="1" x14ac:dyDescent="0.15"/>
    <row r="16008" customFormat="1" hidden="1" x14ac:dyDescent="0.15"/>
    <row r="16009" customFormat="1" hidden="1" x14ac:dyDescent="0.15"/>
    <row r="16010" customFormat="1" hidden="1" x14ac:dyDescent="0.15"/>
    <row r="16011" customFormat="1" hidden="1" x14ac:dyDescent="0.15"/>
    <row r="16012" customFormat="1" hidden="1" x14ac:dyDescent="0.15"/>
    <row r="16013" customFormat="1" hidden="1" x14ac:dyDescent="0.15"/>
    <row r="16014" customFormat="1" hidden="1" x14ac:dyDescent="0.15"/>
    <row r="16015" customFormat="1" hidden="1" x14ac:dyDescent="0.15"/>
    <row r="16016" customFormat="1" hidden="1" x14ac:dyDescent="0.15"/>
    <row r="16017" customFormat="1" hidden="1" x14ac:dyDescent="0.15"/>
    <row r="16018" customFormat="1" hidden="1" x14ac:dyDescent="0.15"/>
    <row r="16019" customFormat="1" hidden="1" x14ac:dyDescent="0.15"/>
    <row r="16020" customFormat="1" hidden="1" x14ac:dyDescent="0.15"/>
    <row r="16021" customFormat="1" hidden="1" x14ac:dyDescent="0.15"/>
    <row r="16022" customFormat="1" hidden="1" x14ac:dyDescent="0.15"/>
    <row r="16023" customFormat="1" hidden="1" x14ac:dyDescent="0.15"/>
    <row r="16024" customFormat="1" hidden="1" x14ac:dyDescent="0.15"/>
    <row r="16025" customFormat="1" hidden="1" x14ac:dyDescent="0.15"/>
    <row r="16026" customFormat="1" hidden="1" x14ac:dyDescent="0.15"/>
    <row r="16027" customFormat="1" hidden="1" x14ac:dyDescent="0.15"/>
    <row r="16028" customFormat="1" hidden="1" x14ac:dyDescent="0.15"/>
    <row r="16029" customFormat="1" hidden="1" x14ac:dyDescent="0.15"/>
    <row r="16030" customFormat="1" hidden="1" x14ac:dyDescent="0.15"/>
    <row r="16031" customFormat="1" hidden="1" x14ac:dyDescent="0.15"/>
    <row r="16032" customFormat="1" hidden="1" x14ac:dyDescent="0.15"/>
    <row r="16033" customFormat="1" hidden="1" x14ac:dyDescent="0.15"/>
    <row r="16034" customFormat="1" hidden="1" x14ac:dyDescent="0.15"/>
    <row r="16035" customFormat="1" hidden="1" x14ac:dyDescent="0.15"/>
    <row r="16036" customFormat="1" hidden="1" x14ac:dyDescent="0.15"/>
    <row r="16037" customFormat="1" hidden="1" x14ac:dyDescent="0.15"/>
    <row r="16038" customFormat="1" hidden="1" x14ac:dyDescent="0.15"/>
    <row r="16039" customFormat="1" hidden="1" x14ac:dyDescent="0.15"/>
    <row r="16040" customFormat="1" hidden="1" x14ac:dyDescent="0.15"/>
    <row r="16041" customFormat="1" hidden="1" x14ac:dyDescent="0.15"/>
    <row r="16042" customFormat="1" hidden="1" x14ac:dyDescent="0.15"/>
    <row r="16043" customFormat="1" hidden="1" x14ac:dyDescent="0.15"/>
    <row r="16044" customFormat="1" hidden="1" x14ac:dyDescent="0.15"/>
    <row r="16045" customFormat="1" hidden="1" x14ac:dyDescent="0.15"/>
    <row r="16046" customFormat="1" hidden="1" x14ac:dyDescent="0.15"/>
    <row r="16047" customFormat="1" hidden="1" x14ac:dyDescent="0.15"/>
    <row r="16048" customFormat="1" hidden="1" x14ac:dyDescent="0.15"/>
    <row r="16049" customFormat="1" hidden="1" x14ac:dyDescent="0.15"/>
    <row r="16050" customFormat="1" hidden="1" x14ac:dyDescent="0.15"/>
    <row r="16051" customFormat="1" hidden="1" x14ac:dyDescent="0.15"/>
    <row r="16052" customFormat="1" hidden="1" x14ac:dyDescent="0.15"/>
    <row r="16053" customFormat="1" hidden="1" x14ac:dyDescent="0.15"/>
    <row r="16054" customFormat="1" hidden="1" x14ac:dyDescent="0.15"/>
    <row r="16055" customFormat="1" hidden="1" x14ac:dyDescent="0.15"/>
    <row r="16056" customFormat="1" hidden="1" x14ac:dyDescent="0.15"/>
    <row r="16057" customFormat="1" hidden="1" x14ac:dyDescent="0.15"/>
    <row r="16058" customFormat="1" hidden="1" x14ac:dyDescent="0.15"/>
    <row r="16059" customFormat="1" hidden="1" x14ac:dyDescent="0.15"/>
    <row r="16060" customFormat="1" hidden="1" x14ac:dyDescent="0.15"/>
    <row r="16061" customFormat="1" hidden="1" x14ac:dyDescent="0.15"/>
    <row r="16062" customFormat="1" hidden="1" x14ac:dyDescent="0.15"/>
    <row r="16063" customFormat="1" hidden="1" x14ac:dyDescent="0.15"/>
    <row r="16064" customFormat="1" hidden="1" x14ac:dyDescent="0.15"/>
    <row r="16065" customFormat="1" hidden="1" x14ac:dyDescent="0.15"/>
    <row r="16066" customFormat="1" hidden="1" x14ac:dyDescent="0.15"/>
    <row r="16067" customFormat="1" hidden="1" x14ac:dyDescent="0.15"/>
    <row r="16068" customFormat="1" hidden="1" x14ac:dyDescent="0.15"/>
    <row r="16069" customFormat="1" hidden="1" x14ac:dyDescent="0.15"/>
    <row r="16070" customFormat="1" hidden="1" x14ac:dyDescent="0.15"/>
    <row r="16071" customFormat="1" hidden="1" x14ac:dyDescent="0.15"/>
    <row r="16072" customFormat="1" ht="13.5" hidden="1" customHeight="1" x14ac:dyDescent="0.15"/>
    <row r="16073" customFormat="1" ht="13.5" hidden="1" customHeight="1" x14ac:dyDescent="0.15"/>
    <row r="16074" customFormat="1" ht="13.5" hidden="1" customHeight="1" x14ac:dyDescent="0.15"/>
    <row r="16075" customFormat="1" ht="13.5" hidden="1" customHeight="1" x14ac:dyDescent="0.15"/>
    <row r="16076" customFormat="1" ht="13.5" hidden="1" customHeight="1" x14ac:dyDescent="0.15"/>
    <row r="16077" customFormat="1" ht="13.5" hidden="1" customHeight="1" x14ac:dyDescent="0.15"/>
    <row r="16078" customFormat="1" ht="13.5" hidden="1" customHeight="1" x14ac:dyDescent="0.15"/>
    <row r="16079" customFormat="1" ht="13.5" hidden="1" customHeight="1" x14ac:dyDescent="0.15"/>
    <row r="16080" customFormat="1" ht="13.5" hidden="1" customHeight="1" x14ac:dyDescent="0.15"/>
    <row r="16081" customFormat="1" ht="13.5" hidden="1" customHeight="1" x14ac:dyDescent="0.15"/>
    <row r="16082" customFormat="1" ht="13.5" hidden="1" customHeight="1" x14ac:dyDescent="0.15"/>
    <row r="16083" customFormat="1" ht="13.5" hidden="1" customHeight="1" x14ac:dyDescent="0.15"/>
    <row r="16084" customFormat="1" ht="13.5" hidden="1" customHeight="1" x14ac:dyDescent="0.15"/>
    <row r="16085" customFormat="1" ht="13.5" hidden="1" customHeight="1" x14ac:dyDescent="0.15"/>
    <row r="16086" customFormat="1" ht="13.5" hidden="1" customHeight="1" x14ac:dyDescent="0.15"/>
    <row r="16087" customFormat="1" ht="13.5" hidden="1" customHeight="1" x14ac:dyDescent="0.15"/>
    <row r="16088" customFormat="1" ht="13.5" hidden="1" customHeight="1" x14ac:dyDescent="0.15"/>
    <row r="16089" customFormat="1" ht="13.5" hidden="1" customHeight="1" x14ac:dyDescent="0.15"/>
    <row r="16090" customFormat="1" ht="13.5" hidden="1" customHeight="1" x14ac:dyDescent="0.15"/>
    <row r="16091" customFormat="1" ht="13.5" hidden="1" customHeight="1" x14ac:dyDescent="0.15"/>
    <row r="16092" customFormat="1" ht="13.5" hidden="1" customHeight="1" x14ac:dyDescent="0.15"/>
    <row r="16093" customFormat="1" ht="13.5" hidden="1" customHeight="1" x14ac:dyDescent="0.15"/>
    <row r="16094" customFormat="1" ht="13.5" hidden="1" customHeight="1" x14ac:dyDescent="0.15"/>
    <row r="16095" customFormat="1" ht="13.5" hidden="1" customHeight="1" x14ac:dyDescent="0.15"/>
    <row r="16096" customFormat="1" ht="13.5" hidden="1" customHeight="1" x14ac:dyDescent="0.15"/>
    <row r="16097" customFormat="1" ht="13.5" hidden="1" customHeight="1" x14ac:dyDescent="0.15"/>
    <row r="16098" customFormat="1" ht="13.5" hidden="1" customHeight="1" x14ac:dyDescent="0.15"/>
    <row r="16099" customFormat="1" ht="13.5" hidden="1" customHeight="1" x14ac:dyDescent="0.15"/>
    <row r="16100" customFormat="1" ht="13.5" hidden="1" customHeight="1" x14ac:dyDescent="0.15"/>
    <row r="16101" customFormat="1" ht="13.5" hidden="1" customHeight="1" x14ac:dyDescent="0.15"/>
    <row r="16102" customFormat="1" ht="13.5" hidden="1" customHeight="1" x14ac:dyDescent="0.15"/>
    <row r="16103" customFormat="1" ht="13.5" hidden="1" customHeight="1" x14ac:dyDescent="0.15"/>
    <row r="16104" customFormat="1" ht="13.5" hidden="1" customHeight="1" x14ac:dyDescent="0.15"/>
    <row r="16105" customFormat="1" ht="13.5" hidden="1" customHeight="1" x14ac:dyDescent="0.15"/>
    <row r="16106" customFormat="1" ht="13.5" hidden="1" customHeight="1" x14ac:dyDescent="0.15"/>
    <row r="16107" customFormat="1" ht="13.5" hidden="1" customHeight="1" x14ac:dyDescent="0.15"/>
    <row r="16108" customFormat="1" ht="13.5" hidden="1" customHeight="1" x14ac:dyDescent="0.15"/>
    <row r="16109" customFormat="1" ht="13.5" hidden="1" customHeight="1" x14ac:dyDescent="0.15"/>
    <row r="16110" customFormat="1" ht="13.5" hidden="1" customHeight="1" x14ac:dyDescent="0.15"/>
    <row r="16111" customFormat="1" ht="13.5" hidden="1" customHeight="1" x14ac:dyDescent="0.15"/>
    <row r="16112" customFormat="1" ht="13.5" hidden="1" customHeight="1" x14ac:dyDescent="0.15"/>
    <row r="16113" customFormat="1" ht="13.5" hidden="1" customHeight="1" x14ac:dyDescent="0.15"/>
    <row r="16114" customFormat="1" ht="13.5" hidden="1" customHeight="1" x14ac:dyDescent="0.15"/>
    <row r="16115" customFormat="1" ht="13.5" hidden="1" customHeight="1" x14ac:dyDescent="0.15"/>
    <row r="16116" customFormat="1" ht="13.5" hidden="1" customHeight="1" x14ac:dyDescent="0.15"/>
    <row r="16117" customFormat="1" ht="13.5" hidden="1" customHeight="1" x14ac:dyDescent="0.15"/>
    <row r="16118" customFormat="1" ht="13.5" hidden="1" customHeight="1" x14ac:dyDescent="0.15"/>
    <row r="16119" customFormat="1" ht="13.5" hidden="1" customHeight="1" x14ac:dyDescent="0.15"/>
    <row r="16120" customFormat="1" ht="13.5" hidden="1" customHeight="1" x14ac:dyDescent="0.15"/>
    <row r="16121" customFormat="1" ht="13.5" hidden="1" customHeight="1" x14ac:dyDescent="0.15"/>
    <row r="16122" customFormat="1" ht="13.5" hidden="1" customHeight="1" x14ac:dyDescent="0.15"/>
    <row r="16123" customFormat="1" ht="13.5" hidden="1" customHeight="1" x14ac:dyDescent="0.15"/>
    <row r="16124" customFormat="1" ht="13.5" hidden="1" customHeight="1" x14ac:dyDescent="0.15"/>
    <row r="16125" customFormat="1" ht="13.5" hidden="1" customHeight="1" x14ac:dyDescent="0.15"/>
    <row r="16126" customFormat="1" ht="13.5" hidden="1" customHeight="1" x14ac:dyDescent="0.15"/>
    <row r="16127" customFormat="1" ht="13.5" hidden="1" customHeight="1" x14ac:dyDescent="0.15"/>
    <row r="16128" customFormat="1" ht="13.5" hidden="1" customHeight="1" x14ac:dyDescent="0.15"/>
    <row r="16129" customFormat="1" ht="13.5" hidden="1" customHeight="1" x14ac:dyDescent="0.15"/>
    <row r="16130" customFormat="1" ht="13.5" hidden="1" customHeight="1" x14ac:dyDescent="0.15"/>
    <row r="16131" customFormat="1" ht="13.5" hidden="1" customHeight="1" x14ac:dyDescent="0.15"/>
    <row r="16132" customFormat="1" ht="13.5" hidden="1" customHeight="1" x14ac:dyDescent="0.15"/>
    <row r="16133" customFormat="1" ht="13.5" hidden="1" customHeight="1" x14ac:dyDescent="0.15"/>
    <row r="16134" customFormat="1" ht="13.5" hidden="1" customHeight="1" x14ac:dyDescent="0.15"/>
    <row r="16135" customFormat="1" ht="13.5" hidden="1" customHeight="1" x14ac:dyDescent="0.15"/>
    <row r="16136" customFormat="1" ht="13.5" hidden="1" customHeight="1" x14ac:dyDescent="0.15"/>
    <row r="16137" customFormat="1" ht="13.5" hidden="1" customHeight="1" x14ac:dyDescent="0.15"/>
    <row r="16138" customFormat="1" ht="13.5" hidden="1" customHeight="1" x14ac:dyDescent="0.15"/>
    <row r="16139" customFormat="1" ht="13.5" hidden="1" customHeight="1" x14ac:dyDescent="0.15"/>
    <row r="16140" customFormat="1" ht="13.5" hidden="1" customHeight="1" x14ac:dyDescent="0.15"/>
    <row r="16141" customFormat="1" ht="13.5" hidden="1" customHeight="1" x14ac:dyDescent="0.15"/>
    <row r="16142" customFormat="1" ht="13.5" hidden="1" customHeight="1" x14ac:dyDescent="0.15"/>
    <row r="16143" customFormat="1" ht="13.5" hidden="1" customHeight="1" x14ac:dyDescent="0.15"/>
    <row r="16144" customFormat="1" ht="13.5" hidden="1" customHeight="1" x14ac:dyDescent="0.15"/>
    <row r="16145" customFormat="1" ht="13.5" hidden="1" customHeight="1" x14ac:dyDescent="0.15"/>
    <row r="16146" customFormat="1" ht="13.5" hidden="1" customHeight="1" x14ac:dyDescent="0.15"/>
    <row r="16147" customFormat="1" ht="13.5" hidden="1" customHeight="1" x14ac:dyDescent="0.15"/>
    <row r="16148" customFormat="1" ht="13.5" hidden="1" customHeight="1" x14ac:dyDescent="0.15"/>
    <row r="16149" customFormat="1" ht="13.5" hidden="1" customHeight="1" x14ac:dyDescent="0.15"/>
    <row r="16150" customFormat="1" ht="13.5" hidden="1" customHeight="1" x14ac:dyDescent="0.15"/>
    <row r="16151" customFormat="1" ht="13.5" hidden="1" customHeight="1" x14ac:dyDescent="0.15"/>
    <row r="16152" customFormat="1" ht="13.5" hidden="1" customHeight="1" x14ac:dyDescent="0.15"/>
    <row r="16153" customFormat="1" ht="13.5" hidden="1" customHeight="1" x14ac:dyDescent="0.15"/>
    <row r="16154" customFormat="1" ht="13.5" hidden="1" customHeight="1" x14ac:dyDescent="0.15"/>
    <row r="16155" customFormat="1" ht="13.5" hidden="1" customHeight="1" x14ac:dyDescent="0.15"/>
    <row r="16156" customFormat="1" ht="13.5" hidden="1" customHeight="1" x14ac:dyDescent="0.15"/>
    <row r="16157" customFormat="1" ht="13.5" hidden="1" customHeight="1" x14ac:dyDescent="0.15"/>
    <row r="16158" customFormat="1" ht="13.5" hidden="1" customHeight="1" x14ac:dyDescent="0.15"/>
    <row r="16159" customFormat="1" ht="13.5" hidden="1" customHeight="1" x14ac:dyDescent="0.15"/>
    <row r="16160" customFormat="1" ht="13.5" hidden="1" customHeight="1" x14ac:dyDescent="0.15"/>
    <row r="16161" customFormat="1" ht="13.5" hidden="1" customHeight="1" x14ac:dyDescent="0.15"/>
    <row r="16162" customFormat="1" ht="13.5" hidden="1" customHeight="1" x14ac:dyDescent="0.15"/>
    <row r="16163" customFormat="1" ht="13.5" hidden="1" customHeight="1" x14ac:dyDescent="0.15"/>
    <row r="16164" customFormat="1" ht="13.5" hidden="1" customHeight="1" x14ac:dyDescent="0.15"/>
    <row r="16165" customFormat="1" ht="13.5" hidden="1" customHeight="1" x14ac:dyDescent="0.15"/>
    <row r="16166" customFormat="1" ht="13.5" hidden="1" customHeight="1" x14ac:dyDescent="0.15"/>
    <row r="16167" customFormat="1" ht="13.5" hidden="1" customHeight="1" x14ac:dyDescent="0.15"/>
    <row r="16168" customFormat="1" ht="13.5" hidden="1" customHeight="1" x14ac:dyDescent="0.15"/>
    <row r="16169" customFormat="1" ht="13.5" hidden="1" customHeight="1" x14ac:dyDescent="0.15"/>
    <row r="16170" customFormat="1" ht="13.5" hidden="1" customHeight="1" x14ac:dyDescent="0.15"/>
    <row r="16171" customFormat="1" ht="13.5" hidden="1" customHeight="1" x14ac:dyDescent="0.15"/>
    <row r="16172" customFormat="1" ht="13.5" hidden="1" customHeight="1" x14ac:dyDescent="0.15"/>
    <row r="16173" customFormat="1" ht="13.5" hidden="1" customHeight="1" x14ac:dyDescent="0.15"/>
    <row r="16174" customFormat="1" ht="13.5" hidden="1" customHeight="1" x14ac:dyDescent="0.15"/>
    <row r="16175" customFormat="1" ht="13.5" hidden="1" customHeight="1" x14ac:dyDescent="0.15"/>
    <row r="16176" customFormat="1" ht="13.5" hidden="1" customHeight="1" x14ac:dyDescent="0.15"/>
    <row r="16177" customFormat="1" ht="13.5" hidden="1" customHeight="1" x14ac:dyDescent="0.15"/>
    <row r="16178" customFormat="1" ht="13.5" hidden="1" customHeight="1" x14ac:dyDescent="0.15"/>
    <row r="16179" customFormat="1" ht="13.5" hidden="1" customHeight="1" x14ac:dyDescent="0.15"/>
    <row r="16180" customFormat="1" ht="13.5" hidden="1" customHeight="1" x14ac:dyDescent="0.15"/>
    <row r="16181" customFormat="1" ht="13.5" hidden="1" customHeight="1" x14ac:dyDescent="0.15"/>
    <row r="16182" customFormat="1" ht="13.5" hidden="1" customHeight="1" x14ac:dyDescent="0.15"/>
    <row r="16183" customFormat="1" ht="13.5" hidden="1" customHeight="1" x14ac:dyDescent="0.15"/>
    <row r="16184" customFormat="1" ht="13.5" hidden="1" customHeight="1" x14ac:dyDescent="0.15"/>
    <row r="16185" customFormat="1" ht="13.5" hidden="1" customHeight="1" x14ac:dyDescent="0.15"/>
    <row r="16186" customFormat="1" ht="13.5" hidden="1" customHeight="1" x14ac:dyDescent="0.15"/>
    <row r="16187" customFormat="1" ht="13.5" hidden="1" customHeight="1" x14ac:dyDescent="0.15"/>
    <row r="16188" customFormat="1" ht="13.5" hidden="1" customHeight="1" x14ac:dyDescent="0.15"/>
    <row r="16189" customFormat="1" ht="13.5" hidden="1" customHeight="1" x14ac:dyDescent="0.15"/>
    <row r="16190" customFormat="1" ht="13.5" hidden="1" customHeight="1" x14ac:dyDescent="0.15"/>
    <row r="16191" customFormat="1" ht="13.5" hidden="1" customHeight="1" x14ac:dyDescent="0.15"/>
    <row r="16192" customFormat="1" ht="13.5" hidden="1" customHeight="1" x14ac:dyDescent="0.15"/>
    <row r="16193" customFormat="1" ht="13.5" hidden="1" customHeight="1" x14ac:dyDescent="0.15"/>
    <row r="16194" customFormat="1" ht="13.5" hidden="1" customHeight="1" x14ac:dyDescent="0.15"/>
    <row r="16195" customFormat="1" ht="13.5" hidden="1" customHeight="1" x14ac:dyDescent="0.15"/>
    <row r="16196" customFormat="1" ht="13.5" hidden="1" customHeight="1" x14ac:dyDescent="0.15"/>
    <row r="16197" customFormat="1" ht="13.5" hidden="1" customHeight="1" x14ac:dyDescent="0.15"/>
    <row r="16198" customFormat="1" ht="13.5" hidden="1" customHeight="1" x14ac:dyDescent="0.15"/>
    <row r="16199" customFormat="1" ht="13.5" hidden="1" customHeight="1" x14ac:dyDescent="0.15"/>
    <row r="16200" customFormat="1" ht="13.5" hidden="1" customHeight="1" x14ac:dyDescent="0.15"/>
    <row r="16201" customFormat="1" ht="13.5" hidden="1" customHeight="1" x14ac:dyDescent="0.15"/>
    <row r="16202" customFormat="1" ht="13.5" hidden="1" customHeight="1" x14ac:dyDescent="0.15"/>
    <row r="16203" customFormat="1" ht="13.5" hidden="1" customHeight="1" x14ac:dyDescent="0.15"/>
    <row r="16204" customFormat="1" ht="13.5" hidden="1" customHeight="1" x14ac:dyDescent="0.15"/>
    <row r="16205" customFormat="1" ht="13.5" hidden="1" customHeight="1" x14ac:dyDescent="0.15"/>
    <row r="16206" customFormat="1" ht="13.5" hidden="1" customHeight="1" x14ac:dyDescent="0.15"/>
    <row r="16207" customFormat="1" ht="13.5" hidden="1" customHeight="1" x14ac:dyDescent="0.15"/>
    <row r="16208" customFormat="1" ht="13.5" hidden="1" customHeight="1" x14ac:dyDescent="0.15"/>
    <row r="16209" customFormat="1" ht="13.5" hidden="1" customHeight="1" x14ac:dyDescent="0.15"/>
    <row r="16210" customFormat="1" ht="13.5" hidden="1" customHeight="1" x14ac:dyDescent="0.15"/>
    <row r="16211" customFormat="1" ht="13.5" hidden="1" customHeight="1" x14ac:dyDescent="0.15"/>
    <row r="16212" customFormat="1" ht="13.5" hidden="1" customHeight="1" x14ac:dyDescent="0.15"/>
    <row r="16213" customFormat="1" ht="13.5" hidden="1" customHeight="1" x14ac:dyDescent="0.15"/>
    <row r="16214" customFormat="1" ht="13.5" hidden="1" customHeight="1" x14ac:dyDescent="0.15"/>
    <row r="16215" customFormat="1" ht="13.5" hidden="1" customHeight="1" x14ac:dyDescent="0.15"/>
    <row r="16216" customFormat="1" ht="13.5" hidden="1" customHeight="1" x14ac:dyDescent="0.15"/>
    <row r="16217" customFormat="1" ht="13.5" hidden="1" customHeight="1" x14ac:dyDescent="0.15"/>
    <row r="16218" customFormat="1" ht="13.5" hidden="1" customHeight="1" x14ac:dyDescent="0.15"/>
    <row r="16219" customFormat="1" ht="13.5" hidden="1" customHeight="1" x14ac:dyDescent="0.15"/>
    <row r="16220" customFormat="1" ht="13.5" hidden="1" customHeight="1" x14ac:dyDescent="0.15"/>
    <row r="16221" customFormat="1" ht="13.5" hidden="1" customHeight="1" x14ac:dyDescent="0.15"/>
    <row r="16222" customFormat="1" ht="13.5" hidden="1" customHeight="1" x14ac:dyDescent="0.15"/>
    <row r="16223" customFormat="1" ht="13.5" hidden="1" customHeight="1" x14ac:dyDescent="0.15"/>
    <row r="16224" customFormat="1" ht="13.5" hidden="1" customHeight="1" x14ac:dyDescent="0.15"/>
    <row r="16225" customFormat="1" ht="13.5" hidden="1" customHeight="1" x14ac:dyDescent="0.15"/>
    <row r="16226" customFormat="1" ht="13.5" hidden="1" customHeight="1" x14ac:dyDescent="0.15"/>
    <row r="16227" customFormat="1" ht="13.5" hidden="1" customHeight="1" x14ac:dyDescent="0.15"/>
    <row r="16228" customFormat="1" ht="13.5" hidden="1" customHeight="1" x14ac:dyDescent="0.15"/>
    <row r="16229" customFormat="1" ht="13.5" hidden="1" customHeight="1" x14ac:dyDescent="0.15"/>
    <row r="16230" customFormat="1" ht="13.5" hidden="1" customHeight="1" x14ac:dyDescent="0.15"/>
    <row r="16231" customFormat="1" ht="13.5" hidden="1" customHeight="1" x14ac:dyDescent="0.15"/>
    <row r="16232" customFormat="1" ht="13.5" hidden="1" customHeight="1" x14ac:dyDescent="0.15"/>
    <row r="16233" customFormat="1" ht="13.5" hidden="1" customHeight="1" x14ac:dyDescent="0.15"/>
    <row r="16234" customFormat="1" ht="13.5" hidden="1" customHeight="1" x14ac:dyDescent="0.15"/>
    <row r="16235" customFormat="1" ht="13.5" hidden="1" customHeight="1" x14ac:dyDescent="0.15"/>
    <row r="16236" customFormat="1" ht="13.5" hidden="1" customHeight="1" x14ac:dyDescent="0.15"/>
    <row r="16237" customFormat="1" ht="13.5" hidden="1" customHeight="1" x14ac:dyDescent="0.15"/>
    <row r="16238" customFormat="1" ht="13.5" hidden="1" customHeight="1" x14ac:dyDescent="0.15"/>
    <row r="16239" customFormat="1" ht="13.5" hidden="1" customHeight="1" x14ac:dyDescent="0.15"/>
    <row r="16240" customFormat="1" ht="13.5" hidden="1" customHeight="1" x14ac:dyDescent="0.15"/>
    <row r="16241" customFormat="1" ht="13.5" hidden="1" customHeight="1" x14ac:dyDescent="0.15"/>
    <row r="16242" customFormat="1" ht="13.5" hidden="1" customHeight="1" x14ac:dyDescent="0.15"/>
    <row r="16243" customFormat="1" ht="13.5" hidden="1" customHeight="1" x14ac:dyDescent="0.15"/>
    <row r="16244" customFormat="1" ht="13.5" hidden="1" customHeight="1" x14ac:dyDescent="0.15"/>
    <row r="16245" customFormat="1" ht="13.5" hidden="1" customHeight="1" x14ac:dyDescent="0.15"/>
    <row r="16246" customFormat="1" ht="13.5" hidden="1" customHeight="1" x14ac:dyDescent="0.15"/>
    <row r="16247" customFormat="1" ht="13.5" hidden="1" customHeight="1" x14ac:dyDescent="0.15"/>
    <row r="16248" customFormat="1" ht="13.5" hidden="1" customHeight="1" x14ac:dyDescent="0.15"/>
    <row r="16249" customFormat="1" ht="13.5" hidden="1" customHeight="1" x14ac:dyDescent="0.15"/>
    <row r="16250" customFormat="1" ht="13.5" hidden="1" customHeight="1" x14ac:dyDescent="0.15"/>
    <row r="16251" customFormat="1" ht="13.5" hidden="1" customHeight="1" x14ac:dyDescent="0.15"/>
    <row r="16252" customFormat="1" ht="13.5" hidden="1" customHeight="1" x14ac:dyDescent="0.15"/>
    <row r="16253" customFormat="1" ht="13.5" hidden="1" customHeight="1" x14ac:dyDescent="0.15"/>
    <row r="16254" customFormat="1" ht="13.5" hidden="1" customHeight="1" x14ac:dyDescent="0.15"/>
    <row r="16255" customFormat="1" ht="13.5" hidden="1" customHeight="1" x14ac:dyDescent="0.15"/>
    <row r="16256" customFormat="1" ht="13.5" hidden="1" customHeight="1" x14ac:dyDescent="0.15"/>
    <row r="16257" customFormat="1" ht="13.5" hidden="1" customHeight="1" x14ac:dyDescent="0.15"/>
    <row r="16258" customFormat="1" ht="13.5" hidden="1" customHeight="1" x14ac:dyDescent="0.15"/>
    <row r="16259" customFormat="1" ht="13.5" hidden="1" customHeight="1" x14ac:dyDescent="0.15"/>
    <row r="16260" customFormat="1" ht="13.5" hidden="1" customHeight="1" x14ac:dyDescent="0.15"/>
    <row r="16261" customFormat="1" ht="13.5" hidden="1" customHeight="1" x14ac:dyDescent="0.15"/>
    <row r="16262" customFormat="1" ht="13.5" hidden="1" customHeight="1" x14ac:dyDescent="0.15"/>
    <row r="16263" customFormat="1" ht="13.5" hidden="1" customHeight="1" x14ac:dyDescent="0.15"/>
    <row r="16264" customFormat="1" ht="13.5" hidden="1" customHeight="1" x14ac:dyDescent="0.15"/>
    <row r="16265" customFormat="1" ht="13.5" hidden="1" customHeight="1" x14ac:dyDescent="0.15"/>
    <row r="16266" customFormat="1" ht="13.5" hidden="1" customHeight="1" x14ac:dyDescent="0.15"/>
    <row r="16267" customFormat="1" ht="13.5" hidden="1" customHeight="1" x14ac:dyDescent="0.15"/>
    <row r="16268" customFormat="1" ht="13.5" hidden="1" customHeight="1" x14ac:dyDescent="0.15"/>
    <row r="16269" customFormat="1" ht="13.5" hidden="1" customHeight="1" x14ac:dyDescent="0.15"/>
    <row r="16270" customFormat="1" ht="13.5" hidden="1" customHeight="1" x14ac:dyDescent="0.15"/>
    <row r="16271" customFormat="1" ht="13.5" hidden="1" customHeight="1" x14ac:dyDescent="0.15"/>
    <row r="16272" customFormat="1" ht="13.5" hidden="1" customHeight="1" x14ac:dyDescent="0.15"/>
    <row r="16273" customFormat="1" ht="13.5" hidden="1" customHeight="1" x14ac:dyDescent="0.15"/>
    <row r="16274" customFormat="1" ht="13.5" hidden="1" customHeight="1" x14ac:dyDescent="0.15"/>
    <row r="16275" customFormat="1" ht="13.5" hidden="1" customHeight="1" x14ac:dyDescent="0.15"/>
    <row r="16276" customFormat="1" ht="13.5" hidden="1" customHeight="1" x14ac:dyDescent="0.15"/>
    <row r="16277" customFormat="1" ht="13.5" hidden="1" customHeight="1" x14ac:dyDescent="0.15"/>
    <row r="16278" customFormat="1" ht="13.5" hidden="1" customHeight="1" x14ac:dyDescent="0.15"/>
    <row r="16279" customFormat="1" ht="13.5" hidden="1" customHeight="1" x14ac:dyDescent="0.15"/>
    <row r="16280" customFormat="1" ht="13.5" hidden="1" customHeight="1" x14ac:dyDescent="0.15"/>
    <row r="16281" customFormat="1" ht="13.5" hidden="1" customHeight="1" x14ac:dyDescent="0.15"/>
    <row r="16282" customFormat="1" ht="13.5" hidden="1" customHeight="1" x14ac:dyDescent="0.15"/>
    <row r="16283" customFormat="1" ht="13.5" hidden="1" customHeight="1" x14ac:dyDescent="0.15"/>
    <row r="16284" customFormat="1" ht="13.5" hidden="1" customHeight="1" x14ac:dyDescent="0.15"/>
    <row r="16285" customFormat="1" ht="13.5" hidden="1" customHeight="1" x14ac:dyDescent="0.15"/>
    <row r="16286" customFormat="1" ht="13.5" hidden="1" customHeight="1" x14ac:dyDescent="0.15"/>
    <row r="16287" customFormat="1" ht="13.5" hidden="1" customHeight="1" x14ac:dyDescent="0.15"/>
    <row r="16288" customFormat="1" ht="13.5" hidden="1" customHeight="1" x14ac:dyDescent="0.15"/>
    <row r="16289" customFormat="1" ht="13.5" hidden="1" customHeight="1" x14ac:dyDescent="0.15"/>
    <row r="16290" customFormat="1" ht="13.5" hidden="1" customHeight="1" x14ac:dyDescent="0.15"/>
    <row r="16291" customFormat="1" ht="13.5" hidden="1" customHeight="1" x14ac:dyDescent="0.15"/>
    <row r="16292" customFormat="1" ht="13.5" hidden="1" customHeight="1" x14ac:dyDescent="0.15"/>
    <row r="16293" customFormat="1" ht="13.5" hidden="1" customHeight="1" x14ac:dyDescent="0.15"/>
    <row r="16294" customFormat="1" ht="13.5" hidden="1" customHeight="1" x14ac:dyDescent="0.15"/>
    <row r="16295" customFormat="1" ht="13.5" hidden="1" customHeight="1" x14ac:dyDescent="0.15"/>
    <row r="16296" customFormat="1" ht="13.5" hidden="1" customHeight="1" x14ac:dyDescent="0.15"/>
    <row r="16297" customFormat="1" ht="13.5" hidden="1" customHeight="1" x14ac:dyDescent="0.15"/>
    <row r="16298" customFormat="1" ht="13.5" hidden="1" customHeight="1" x14ac:dyDescent="0.15"/>
    <row r="16299" customFormat="1" ht="13.5" hidden="1" customHeight="1" x14ac:dyDescent="0.15"/>
    <row r="16300" customFormat="1" ht="13.5" hidden="1" customHeight="1" x14ac:dyDescent="0.15"/>
    <row r="16301" customFormat="1" ht="13.5" hidden="1" customHeight="1" x14ac:dyDescent="0.15"/>
    <row r="16302" customFormat="1" ht="13.5" hidden="1" customHeight="1" x14ac:dyDescent="0.15"/>
    <row r="16303" customFormat="1" ht="13.5" hidden="1" customHeight="1" x14ac:dyDescent="0.15"/>
    <row r="16304" customFormat="1" ht="13.5" hidden="1" customHeight="1" x14ac:dyDescent="0.15"/>
    <row r="16305" customFormat="1" ht="13.5" hidden="1" customHeight="1" x14ac:dyDescent="0.15"/>
    <row r="16306" customFormat="1" ht="13.5" hidden="1" customHeight="1" x14ac:dyDescent="0.15"/>
    <row r="16307" customFormat="1" ht="13.5" hidden="1" customHeight="1" x14ac:dyDescent="0.15"/>
    <row r="16308" customFormat="1" ht="13.5" hidden="1" customHeight="1" x14ac:dyDescent="0.15"/>
    <row r="16309" customFormat="1" ht="13.5" hidden="1" customHeight="1" x14ac:dyDescent="0.15"/>
    <row r="16310" customFormat="1" ht="13.5" hidden="1" customHeight="1" x14ac:dyDescent="0.15"/>
    <row r="16311" customFormat="1" ht="13.5" hidden="1" customHeight="1" x14ac:dyDescent="0.15"/>
    <row r="16312" customFormat="1" ht="13.5" hidden="1" customHeight="1" x14ac:dyDescent="0.15"/>
    <row r="16313" customFormat="1" ht="13.5" hidden="1" customHeight="1" x14ac:dyDescent="0.15"/>
    <row r="16314" customFormat="1" ht="13.5" hidden="1" customHeight="1" x14ac:dyDescent="0.15"/>
    <row r="16315" customFormat="1" ht="13.5" hidden="1" customHeight="1" x14ac:dyDescent="0.15"/>
    <row r="16316" customFormat="1" ht="13.5" hidden="1" customHeight="1" x14ac:dyDescent="0.15"/>
    <row r="16317" customFormat="1" ht="13.5" hidden="1" customHeight="1" x14ac:dyDescent="0.15"/>
    <row r="16318" customFormat="1" ht="13.5" hidden="1" customHeight="1" x14ac:dyDescent="0.15"/>
    <row r="16319" customFormat="1" ht="13.5" hidden="1" customHeight="1" x14ac:dyDescent="0.15"/>
    <row r="16320" customFormat="1" ht="13.5" hidden="1" customHeight="1" x14ac:dyDescent="0.15"/>
    <row r="16321" customFormat="1" ht="13.5" hidden="1" customHeight="1" x14ac:dyDescent="0.15"/>
    <row r="16322" customFormat="1" ht="13.5" hidden="1" customHeight="1" x14ac:dyDescent="0.15"/>
    <row r="16323" customFormat="1" ht="13.5" hidden="1" customHeight="1" x14ac:dyDescent="0.15"/>
    <row r="16324" customFormat="1" ht="13.5" hidden="1" customHeight="1" x14ac:dyDescent="0.15"/>
    <row r="16325" customFormat="1" ht="13.5" hidden="1" customHeight="1" x14ac:dyDescent="0.15"/>
    <row r="16326" customFormat="1" ht="13.5" hidden="1" customHeight="1" x14ac:dyDescent="0.15"/>
    <row r="16327" customFormat="1" ht="13.5" hidden="1" customHeight="1" x14ac:dyDescent="0.15"/>
    <row r="16328" customFormat="1" ht="13.5" hidden="1" customHeight="1" x14ac:dyDescent="0.15"/>
    <row r="16329" customFormat="1" ht="13.5" hidden="1" customHeight="1" x14ac:dyDescent="0.15"/>
    <row r="16330" customFormat="1" ht="13.5" hidden="1" customHeight="1" x14ac:dyDescent="0.15"/>
    <row r="16331" customFormat="1" ht="13.5" hidden="1" customHeight="1" x14ac:dyDescent="0.15"/>
    <row r="16332" customFormat="1" ht="13.5" hidden="1" customHeight="1" x14ac:dyDescent="0.15"/>
    <row r="16333" customFormat="1" ht="13.5" hidden="1" customHeight="1" x14ac:dyDescent="0.15"/>
    <row r="16334" customFormat="1" ht="13.5" hidden="1" customHeight="1" x14ac:dyDescent="0.15"/>
    <row r="16335" customFormat="1" ht="13.5" hidden="1" customHeight="1" x14ac:dyDescent="0.15"/>
    <row r="16336" customFormat="1" ht="13.5" hidden="1" customHeight="1" x14ac:dyDescent="0.15"/>
    <row r="16337" customFormat="1" ht="13.5" hidden="1" customHeight="1" x14ac:dyDescent="0.15"/>
    <row r="16338" customFormat="1" ht="13.5" hidden="1" customHeight="1" x14ac:dyDescent="0.15"/>
    <row r="16339" customFormat="1" ht="13.5" hidden="1" customHeight="1" x14ac:dyDescent="0.15"/>
    <row r="16340" customFormat="1" ht="13.5" hidden="1" customHeight="1" x14ac:dyDescent="0.15"/>
    <row r="16341" customFormat="1" ht="13.5" hidden="1" customHeight="1" x14ac:dyDescent="0.15"/>
    <row r="16342" customFormat="1" ht="13.5" hidden="1" customHeight="1" x14ac:dyDescent="0.15"/>
    <row r="16343" customFormat="1" ht="13.5" hidden="1" customHeight="1" x14ac:dyDescent="0.15"/>
    <row r="16344" customFormat="1" ht="13.5" hidden="1" customHeight="1" x14ac:dyDescent="0.15"/>
    <row r="16345" customFormat="1" ht="13.5" hidden="1" customHeight="1" x14ac:dyDescent="0.15"/>
    <row r="16346" customFormat="1" ht="13.5" hidden="1" customHeight="1" x14ac:dyDescent="0.15"/>
    <row r="16347" customFormat="1" ht="13.5" hidden="1" customHeight="1" x14ac:dyDescent="0.15"/>
    <row r="16348" customFormat="1" ht="13.5" hidden="1" customHeight="1" x14ac:dyDescent="0.15"/>
    <row r="16349" customFormat="1" ht="13.5" hidden="1" customHeight="1" x14ac:dyDescent="0.15"/>
    <row r="16350" customFormat="1" ht="13.5" hidden="1" customHeight="1" x14ac:dyDescent="0.15"/>
    <row r="16351" customFormat="1" ht="13.5" hidden="1" customHeight="1" x14ac:dyDescent="0.15"/>
    <row r="16352" customFormat="1" ht="13.5" hidden="1" customHeight="1" x14ac:dyDescent="0.15"/>
    <row r="16353" customFormat="1" ht="13.5" hidden="1" customHeight="1" x14ac:dyDescent="0.15"/>
    <row r="16354" customFormat="1" ht="13.5" hidden="1" customHeight="1" x14ac:dyDescent="0.15"/>
    <row r="16355" customFormat="1" ht="13.5" hidden="1" customHeight="1" x14ac:dyDescent="0.15"/>
    <row r="16356" customFormat="1" ht="13.5" hidden="1" customHeight="1" x14ac:dyDescent="0.15"/>
    <row r="16357" customFormat="1" ht="13.5" hidden="1" customHeight="1" x14ac:dyDescent="0.15"/>
    <row r="16358" customFormat="1" ht="13.5" hidden="1" customHeight="1" x14ac:dyDescent="0.15"/>
    <row r="16359" customFormat="1" ht="13.5" hidden="1" customHeight="1" x14ac:dyDescent="0.15"/>
    <row r="16360" customFormat="1" ht="13.5" hidden="1" customHeight="1" x14ac:dyDescent="0.15"/>
    <row r="16361" customFormat="1" ht="13.5" hidden="1" customHeight="1" x14ac:dyDescent="0.15"/>
    <row r="16362" customFormat="1" ht="13.5" hidden="1" customHeight="1" x14ac:dyDescent="0.15"/>
    <row r="16363" customFormat="1" ht="13.5" hidden="1" customHeight="1" x14ac:dyDescent="0.15"/>
    <row r="16364" customFormat="1" ht="13.5" hidden="1" customHeight="1" x14ac:dyDescent="0.15"/>
    <row r="16365" customFormat="1" ht="13.5" hidden="1" customHeight="1" x14ac:dyDescent="0.15"/>
    <row r="16366" customFormat="1" ht="13.5" hidden="1" customHeight="1" x14ac:dyDescent="0.15"/>
    <row r="16367" customFormat="1" ht="13.5" hidden="1" customHeight="1" x14ac:dyDescent="0.15"/>
    <row r="16368" customFormat="1" ht="13.5" hidden="1" customHeight="1" x14ac:dyDescent="0.15"/>
    <row r="16369" customFormat="1" ht="13.5" hidden="1" customHeight="1" x14ac:dyDescent="0.15"/>
    <row r="16370" customFormat="1" ht="13.5" hidden="1" customHeight="1" x14ac:dyDescent="0.15"/>
    <row r="16371" customFormat="1" ht="13.5" hidden="1" customHeight="1" x14ac:dyDescent="0.15"/>
    <row r="16372" customFormat="1" ht="13.5" hidden="1" customHeight="1" x14ac:dyDescent="0.15"/>
    <row r="16373" customFormat="1" ht="13.5" hidden="1" customHeight="1" x14ac:dyDescent="0.15"/>
    <row r="16374" customFormat="1" ht="13.5" hidden="1" customHeight="1" x14ac:dyDescent="0.15"/>
    <row r="16375" customFormat="1" ht="13.5" hidden="1" customHeight="1" x14ac:dyDescent="0.15"/>
    <row r="16376" customFormat="1" ht="13.5" hidden="1" customHeight="1" x14ac:dyDescent="0.15"/>
    <row r="16377" customFormat="1" ht="13.5" hidden="1" customHeight="1" x14ac:dyDescent="0.15"/>
    <row r="16378" customFormat="1" ht="13.5" hidden="1" customHeight="1" x14ac:dyDescent="0.15"/>
    <row r="16379" customFormat="1" ht="13.5" hidden="1" customHeight="1" x14ac:dyDescent="0.15"/>
    <row r="16380" customFormat="1" ht="13.5" hidden="1" customHeight="1" x14ac:dyDescent="0.15"/>
    <row r="16381" customFormat="1" ht="13.5" hidden="1" customHeight="1" x14ac:dyDescent="0.15"/>
    <row r="16382" customFormat="1" ht="13.5" hidden="1" customHeight="1" x14ac:dyDescent="0.15"/>
    <row r="16383" customFormat="1" ht="13.5" hidden="1" customHeight="1" x14ac:dyDescent="0.15"/>
    <row r="16384" customFormat="1" ht="13.5" hidden="1" customHeight="1" x14ac:dyDescent="0.15"/>
    <row r="16385" customFormat="1" ht="13.5" hidden="1" customHeight="1" x14ac:dyDescent="0.15"/>
    <row r="16386" customFormat="1" ht="13.5" hidden="1" customHeight="1" x14ac:dyDescent="0.15"/>
    <row r="16387" customFormat="1" ht="13.5" hidden="1" customHeight="1" x14ac:dyDescent="0.15"/>
    <row r="16388" customFormat="1" ht="13.5" hidden="1" customHeight="1" x14ac:dyDescent="0.15"/>
    <row r="16389" customFormat="1" ht="13.5" hidden="1" customHeight="1" x14ac:dyDescent="0.15"/>
    <row r="16390" customFormat="1" ht="13.5" hidden="1" customHeight="1" x14ac:dyDescent="0.15"/>
    <row r="16391" customFormat="1" ht="13.5" hidden="1" customHeight="1" x14ac:dyDescent="0.15"/>
    <row r="16392" customFormat="1" ht="13.5" hidden="1" customHeight="1" x14ac:dyDescent="0.15"/>
    <row r="16393" customFormat="1" ht="13.5" hidden="1" customHeight="1" x14ac:dyDescent="0.15"/>
    <row r="16394" customFormat="1" ht="13.5" hidden="1" customHeight="1" x14ac:dyDescent="0.15"/>
    <row r="16395" customFormat="1" ht="13.5" hidden="1" customHeight="1" x14ac:dyDescent="0.15"/>
    <row r="16396" customFormat="1" ht="13.5" hidden="1" customHeight="1" x14ac:dyDescent="0.15"/>
    <row r="16397" customFormat="1" ht="13.5" hidden="1" customHeight="1" x14ac:dyDescent="0.15"/>
    <row r="16398" customFormat="1" ht="13.5" hidden="1" customHeight="1" x14ac:dyDescent="0.15"/>
    <row r="16399" customFormat="1" ht="13.5" hidden="1" customHeight="1" x14ac:dyDescent="0.15"/>
    <row r="16400" customFormat="1" ht="13.5" hidden="1" customHeight="1" x14ac:dyDescent="0.15"/>
    <row r="16401" customFormat="1" ht="13.5" hidden="1" customHeight="1" x14ac:dyDescent="0.15"/>
    <row r="16402" customFormat="1" ht="13.5" hidden="1" customHeight="1" x14ac:dyDescent="0.15"/>
    <row r="16403" customFormat="1" ht="13.5" hidden="1" customHeight="1" x14ac:dyDescent="0.15"/>
    <row r="16404" customFormat="1" ht="13.5" hidden="1" customHeight="1" x14ac:dyDescent="0.15"/>
    <row r="16405" customFormat="1" ht="13.5" hidden="1" customHeight="1" x14ac:dyDescent="0.15"/>
    <row r="16406" customFormat="1" ht="13.5" hidden="1" customHeight="1" x14ac:dyDescent="0.15"/>
    <row r="16407" customFormat="1" ht="13.5" hidden="1" customHeight="1" x14ac:dyDescent="0.15"/>
    <row r="16408" customFormat="1" ht="13.5" hidden="1" customHeight="1" x14ac:dyDescent="0.15"/>
    <row r="16409" customFormat="1" ht="13.5" hidden="1" customHeight="1" x14ac:dyDescent="0.15"/>
    <row r="16410" customFormat="1" ht="13.5" hidden="1" customHeight="1" x14ac:dyDescent="0.15"/>
    <row r="16411" customFormat="1" ht="13.5" hidden="1" customHeight="1" x14ac:dyDescent="0.15"/>
    <row r="16412" customFormat="1" ht="13.5" hidden="1" customHeight="1" x14ac:dyDescent="0.15"/>
    <row r="16413" customFormat="1" ht="13.5" hidden="1" customHeight="1" x14ac:dyDescent="0.15"/>
    <row r="16414" customFormat="1" ht="13.5" hidden="1" customHeight="1" x14ac:dyDescent="0.15"/>
    <row r="16415" customFormat="1" ht="13.5" hidden="1" customHeight="1" x14ac:dyDescent="0.15"/>
    <row r="16416" customFormat="1" ht="13.5" hidden="1" customHeight="1" x14ac:dyDescent="0.15"/>
    <row r="16417" customFormat="1" ht="13.5" hidden="1" customHeight="1" x14ac:dyDescent="0.15"/>
    <row r="16418" customFormat="1" ht="13.5" hidden="1" customHeight="1" x14ac:dyDescent="0.15"/>
    <row r="16419" customFormat="1" ht="13.5" hidden="1" customHeight="1" x14ac:dyDescent="0.15"/>
    <row r="16420" customFormat="1" ht="13.5" hidden="1" customHeight="1" x14ac:dyDescent="0.15"/>
    <row r="16421" customFormat="1" ht="13.5" hidden="1" customHeight="1" x14ac:dyDescent="0.15"/>
    <row r="16422" customFormat="1" ht="13.5" hidden="1" customHeight="1" x14ac:dyDescent="0.15"/>
    <row r="16423" customFormat="1" ht="13.5" hidden="1" customHeight="1" x14ac:dyDescent="0.15"/>
    <row r="16424" customFormat="1" ht="13.5" hidden="1" customHeight="1" x14ac:dyDescent="0.15"/>
    <row r="16425" customFormat="1" ht="13.5" hidden="1" customHeight="1" x14ac:dyDescent="0.15"/>
    <row r="16426" customFormat="1" ht="13.5" hidden="1" customHeight="1" x14ac:dyDescent="0.15"/>
    <row r="16427" customFormat="1" ht="13.5" hidden="1" customHeight="1" x14ac:dyDescent="0.15"/>
    <row r="16428" customFormat="1" ht="13.5" hidden="1" customHeight="1" x14ac:dyDescent="0.15"/>
    <row r="16429" customFormat="1" ht="13.5" hidden="1" customHeight="1" x14ac:dyDescent="0.15"/>
    <row r="16430" customFormat="1" ht="13.5" hidden="1" customHeight="1" x14ac:dyDescent="0.15"/>
    <row r="16431" customFormat="1" ht="13.5" hidden="1" customHeight="1" x14ac:dyDescent="0.15"/>
    <row r="16432" customFormat="1" ht="13.5" hidden="1" customHeight="1" x14ac:dyDescent="0.15"/>
    <row r="16433" customFormat="1" ht="13.5" hidden="1" customHeight="1" x14ac:dyDescent="0.15"/>
    <row r="16434" customFormat="1" ht="13.5" hidden="1" customHeight="1" x14ac:dyDescent="0.15"/>
    <row r="16435" customFormat="1" ht="13.5" hidden="1" customHeight="1" x14ac:dyDescent="0.15"/>
    <row r="16436" customFormat="1" ht="13.5" hidden="1" customHeight="1" x14ac:dyDescent="0.15"/>
    <row r="16437" customFormat="1" ht="13.5" hidden="1" customHeight="1" x14ac:dyDescent="0.15"/>
    <row r="16438" customFormat="1" ht="13.5" hidden="1" customHeight="1" x14ac:dyDescent="0.15"/>
    <row r="16439" customFormat="1" ht="13.5" hidden="1" customHeight="1" x14ac:dyDescent="0.15"/>
    <row r="16440" customFormat="1" ht="13.5" hidden="1" customHeight="1" x14ac:dyDescent="0.15"/>
    <row r="16441" customFormat="1" ht="13.5" hidden="1" customHeight="1" x14ac:dyDescent="0.15"/>
    <row r="16442" customFormat="1" ht="13.5" hidden="1" customHeight="1" x14ac:dyDescent="0.15"/>
    <row r="16443" customFormat="1" ht="13.5" hidden="1" customHeight="1" x14ac:dyDescent="0.15"/>
    <row r="16444" customFormat="1" ht="13.5" hidden="1" customHeight="1" x14ac:dyDescent="0.15"/>
    <row r="16445" customFormat="1" ht="13.5" hidden="1" customHeight="1" x14ac:dyDescent="0.15"/>
    <row r="16446" customFormat="1" ht="13.5" hidden="1" customHeight="1" x14ac:dyDescent="0.15"/>
    <row r="16447" customFormat="1" ht="13.5" hidden="1" customHeight="1" x14ac:dyDescent="0.15"/>
    <row r="16448" customFormat="1" ht="13.5" hidden="1" customHeight="1" x14ac:dyDescent="0.15"/>
    <row r="16449" customFormat="1" ht="13.5" hidden="1" customHeight="1" x14ac:dyDescent="0.15"/>
    <row r="16450" customFormat="1" ht="13.5" hidden="1" customHeight="1" x14ac:dyDescent="0.15"/>
    <row r="16451" customFormat="1" ht="13.5" hidden="1" customHeight="1" x14ac:dyDescent="0.15"/>
    <row r="16452" customFormat="1" ht="13.5" hidden="1" customHeight="1" x14ac:dyDescent="0.15"/>
    <row r="16453" customFormat="1" ht="13.5" hidden="1" customHeight="1" x14ac:dyDescent="0.15"/>
    <row r="16454" customFormat="1" ht="13.5" hidden="1" customHeight="1" x14ac:dyDescent="0.15"/>
    <row r="16455" customFormat="1" ht="13.5" hidden="1" customHeight="1" x14ac:dyDescent="0.15"/>
    <row r="16456" customFormat="1" ht="13.5" hidden="1" customHeight="1" x14ac:dyDescent="0.15"/>
    <row r="16457" customFormat="1" ht="13.5" hidden="1" customHeight="1" x14ac:dyDescent="0.15"/>
    <row r="16458" customFormat="1" ht="13.5" hidden="1" customHeight="1" x14ac:dyDescent="0.15"/>
    <row r="16459" customFormat="1" ht="13.5" hidden="1" customHeight="1" x14ac:dyDescent="0.15"/>
    <row r="16460" customFormat="1" ht="13.5" hidden="1" customHeight="1" x14ac:dyDescent="0.15"/>
    <row r="16461" customFormat="1" ht="13.5" hidden="1" customHeight="1" x14ac:dyDescent="0.15"/>
    <row r="16462" customFormat="1" ht="13.5" hidden="1" customHeight="1" x14ac:dyDescent="0.15"/>
    <row r="16463" customFormat="1" ht="13.5" hidden="1" customHeight="1" x14ac:dyDescent="0.15"/>
    <row r="16464" customFormat="1" ht="13.5" hidden="1" customHeight="1" x14ac:dyDescent="0.15"/>
    <row r="16465" customFormat="1" ht="13.5" hidden="1" customHeight="1" x14ac:dyDescent="0.15"/>
    <row r="16466" customFormat="1" ht="13.5" hidden="1" customHeight="1" x14ac:dyDescent="0.15"/>
    <row r="16467" customFormat="1" ht="13.5" hidden="1" customHeight="1" x14ac:dyDescent="0.15"/>
    <row r="16468" customFormat="1" ht="13.5" hidden="1" customHeight="1" x14ac:dyDescent="0.15"/>
    <row r="16469" customFormat="1" ht="13.5" hidden="1" customHeight="1" x14ac:dyDescent="0.15"/>
    <row r="16470" customFormat="1" ht="13.5" hidden="1" customHeight="1" x14ac:dyDescent="0.15"/>
    <row r="16471" customFormat="1" ht="13.5" hidden="1" customHeight="1" x14ac:dyDescent="0.15"/>
    <row r="16472" customFormat="1" ht="13.5" hidden="1" customHeight="1" x14ac:dyDescent="0.15"/>
    <row r="16473" customFormat="1" ht="13.5" hidden="1" customHeight="1" x14ac:dyDescent="0.15"/>
    <row r="16474" customFormat="1" ht="13.5" hidden="1" customHeight="1" x14ac:dyDescent="0.15"/>
    <row r="16475" customFormat="1" ht="13.5" hidden="1" customHeight="1" x14ac:dyDescent="0.15"/>
    <row r="16476" customFormat="1" ht="13.5" hidden="1" customHeight="1" x14ac:dyDescent="0.15"/>
    <row r="16477" customFormat="1" ht="13.5" hidden="1" customHeight="1" x14ac:dyDescent="0.15"/>
    <row r="16478" customFormat="1" ht="13.5" hidden="1" customHeight="1" x14ac:dyDescent="0.15"/>
    <row r="16479" customFormat="1" ht="13.5" hidden="1" customHeight="1" x14ac:dyDescent="0.15"/>
    <row r="16480" customFormat="1" ht="13.5" hidden="1" customHeight="1" x14ac:dyDescent="0.15"/>
    <row r="16481" customFormat="1" ht="13.5" hidden="1" customHeight="1" x14ac:dyDescent="0.15"/>
    <row r="16482" customFormat="1" ht="13.5" hidden="1" customHeight="1" x14ac:dyDescent="0.15"/>
    <row r="16483" customFormat="1" ht="13.5" hidden="1" customHeight="1" x14ac:dyDescent="0.15"/>
    <row r="16484" customFormat="1" ht="13.5" hidden="1" customHeight="1" x14ac:dyDescent="0.15"/>
    <row r="16485" customFormat="1" ht="13.5" hidden="1" customHeight="1" x14ac:dyDescent="0.15"/>
    <row r="16486" customFormat="1" ht="13.5" hidden="1" customHeight="1" x14ac:dyDescent="0.15"/>
    <row r="16487" customFormat="1" ht="13.5" hidden="1" customHeight="1" x14ac:dyDescent="0.15"/>
    <row r="16488" customFormat="1" ht="13.5" hidden="1" customHeight="1" x14ac:dyDescent="0.15"/>
    <row r="16489" customFormat="1" ht="13.5" hidden="1" customHeight="1" x14ac:dyDescent="0.15"/>
    <row r="16490" customFormat="1" ht="13.5" hidden="1" customHeight="1" x14ac:dyDescent="0.15"/>
    <row r="16491" customFormat="1" ht="13.5" hidden="1" customHeight="1" x14ac:dyDescent="0.15"/>
    <row r="16492" customFormat="1" ht="13.5" hidden="1" customHeight="1" x14ac:dyDescent="0.15"/>
    <row r="16493" customFormat="1" ht="13.5" hidden="1" customHeight="1" x14ac:dyDescent="0.15"/>
    <row r="16494" customFormat="1" ht="13.5" hidden="1" customHeight="1" x14ac:dyDescent="0.15"/>
    <row r="16495" customFormat="1" ht="13.5" hidden="1" customHeight="1" x14ac:dyDescent="0.15"/>
    <row r="16496" customFormat="1" ht="13.5" hidden="1" customHeight="1" x14ac:dyDescent="0.15"/>
    <row r="16497" customFormat="1" ht="13.5" hidden="1" customHeight="1" x14ac:dyDescent="0.15"/>
    <row r="16498" customFormat="1" ht="13.5" hidden="1" customHeight="1" x14ac:dyDescent="0.15"/>
  </sheetData>
  <sheetProtection algorithmName="SHA-512" hashValue="RftkgydSkUuKzrg6iXEaBaAOFsVGezXWlghuK2QTNZfnbIVTc1NE85DiL/rphChDnD2ZZ4n/GXs15oP6dEGOow==" saltValue="TvJJgjZDbWv8PCv1mqvmSw==" spinCount="100000" sheet="1" selectLockedCells="1"/>
  <dataConsolidate/>
  <mergeCells count="21">
    <mergeCell ref="D6:F6"/>
    <mergeCell ref="D8:F8"/>
    <mergeCell ref="D12:D24"/>
    <mergeCell ref="D25:D34"/>
    <mergeCell ref="G51:G52"/>
    <mergeCell ref="D7:I7"/>
    <mergeCell ref="D35:D53"/>
    <mergeCell ref="F10:G10"/>
    <mergeCell ref="C10:D10"/>
    <mergeCell ref="G13:G14"/>
    <mergeCell ref="H82:H83"/>
    <mergeCell ref="G15:G19"/>
    <mergeCell ref="D78:D81"/>
    <mergeCell ref="G79:G81"/>
    <mergeCell ref="D63:D71"/>
    <mergeCell ref="D74:D77"/>
    <mergeCell ref="G63:G66"/>
    <mergeCell ref="D72:D73"/>
    <mergeCell ref="D54:D62"/>
    <mergeCell ref="G82:G84"/>
    <mergeCell ref="D82:D84"/>
  </mergeCells>
  <phoneticPr fontId="3"/>
  <printOptions horizontalCentered="1"/>
  <pageMargins left="0.39370078740157483" right="0.19685039370078741" top="0.59055118110236227" bottom="0.39370078740157483" header="0.51181102362204722" footer="0.11811023622047245"/>
  <pageSetup paperSize="9" scale="68" orientation="portrait" r:id="rId1"/>
  <headerFooter alignWithMargins="0">
    <oddHeader>&amp;R&amp;"HGPｺﾞｼｯｸM,ﾒﾃﾞｨｳﾑ"第一区分事業所　点検表</oddHeader>
    <oddFooter>&amp;C&amp;"HGｺﾞｼｯｸM,ﾒﾃﾞｨｳﾑ"&amp;P</oddFooter>
  </headerFooter>
  <rowBreaks count="7" manualBreakCount="7">
    <brk id="280" max="19" man="1"/>
    <brk id="339" max="16383" man="1"/>
    <brk id="351" max="16383" man="1"/>
    <brk id="379" max="16383" man="1"/>
    <brk id="398" max="16383" man="1"/>
    <brk id="434" max="19" man="1"/>
    <brk id="474"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A16602"/>
  <sheetViews>
    <sheetView showGridLines="0" tabSelected="1" zoomScaleNormal="100" zoomScaleSheetLayoutView="55" zoomScalePageLayoutView="40" workbookViewId="0">
      <selection activeCell="G9" sqref="G9:H9"/>
    </sheetView>
  </sheetViews>
  <sheetFormatPr defaultColWidth="0" defaultRowHeight="13.5" customHeight="1" zeroHeight="1" x14ac:dyDescent="0.15"/>
  <cols>
    <col min="1" max="1" width="2.625" customWidth="1"/>
    <col min="2" max="2" width="0.875" customWidth="1"/>
    <col min="3" max="3" width="2.625" customWidth="1"/>
    <col min="4" max="4" width="2.125" customWidth="1"/>
    <col min="5" max="5" width="4.25" customWidth="1"/>
    <col min="6" max="6" width="20.625" customWidth="1"/>
    <col min="7" max="7" width="5.125" customWidth="1"/>
    <col min="8" max="19" width="8.375" customWidth="1"/>
    <col min="20" max="20" width="6.625" customWidth="1"/>
    <col min="21" max="21" width="0.875" style="1" customWidth="1"/>
    <col min="22" max="22" width="2.625" style="1" customWidth="1"/>
    <col min="23" max="23" width="9.75" style="1" hidden="1" customWidth="1"/>
    <col min="24" max="24" width="7.5" style="1" hidden="1" customWidth="1"/>
    <col min="25" max="25" width="9" style="3" hidden="1" customWidth="1"/>
    <col min="26" max="26" width="14.75" style="1" hidden="1" customWidth="1"/>
    <col min="27" max="27" width="17.125" style="1" hidden="1" customWidth="1"/>
    <col min="28" max="28" width="7.5" style="1" hidden="1" customWidth="1"/>
    <col min="29" max="29" width="9" style="3" hidden="1" customWidth="1"/>
    <col min="30" max="30" width="13.875" style="1" hidden="1" customWidth="1"/>
    <col min="31" max="31" width="12.25" style="3" hidden="1" customWidth="1"/>
    <col min="32" max="32" width="8.75" style="3" hidden="1" customWidth="1"/>
    <col min="33" max="33" width="13.125" style="3" hidden="1" customWidth="1"/>
    <col min="34" max="34" width="10.5" style="3" hidden="1" customWidth="1"/>
    <col min="35" max="35" width="6" style="3" hidden="1" customWidth="1"/>
    <col min="36" max="36" width="16.75" style="3" hidden="1" customWidth="1"/>
    <col min="37" max="49" width="9" style="70" hidden="1" customWidth="1"/>
    <col min="50" max="54" width="9" hidden="1" customWidth="1"/>
    <col min="55" max="55" width="10.125" hidden="1" customWidth="1"/>
    <col min="56" max="56" width="8.875" hidden="1" customWidth="1"/>
    <col min="57" max="57" width="9" hidden="1" customWidth="1"/>
    <col min="58" max="58" width="7.125" hidden="1" customWidth="1"/>
    <col min="59" max="59" width="5.875" hidden="1" customWidth="1"/>
    <col min="60" max="60" width="7.625" hidden="1" customWidth="1"/>
    <col min="61" max="61" width="6.5" hidden="1" customWidth="1"/>
    <col min="62" max="62" width="19.125" hidden="1" customWidth="1"/>
    <col min="63" max="63" width="8" hidden="1" customWidth="1"/>
    <col min="64" max="64" width="14.875" hidden="1" customWidth="1"/>
    <col min="65" max="65" width="8.25" hidden="1" customWidth="1"/>
    <col min="66" max="66" width="14.75" hidden="1" customWidth="1"/>
    <col min="67" max="67" width="7" hidden="1" customWidth="1"/>
    <col min="68" max="69" width="3.75" hidden="1" customWidth="1"/>
    <col min="70" max="72" width="3.5" hidden="1" customWidth="1"/>
    <col min="73" max="74" width="9" hidden="1" customWidth="1"/>
    <col min="75" max="79" width="9" style="31" hidden="1" customWidth="1"/>
    <col min="80" max="83" width="9" hidden="1" customWidth="1"/>
    <col min="84" max="84" width="9" style="70" hidden="1" customWidth="1"/>
    <col min="85" max="16384" width="9" hidden="1"/>
  </cols>
  <sheetData>
    <row r="1" spans="2:92" ht="14.25" customHeight="1" thickBot="1" x14ac:dyDescent="0.2">
      <c r="AK1" s="8" t="s">
        <v>173</v>
      </c>
    </row>
    <row r="2" spans="2:92" ht="14.25" customHeight="1" thickBot="1" x14ac:dyDescent="0.2">
      <c r="D2" s="67"/>
      <c r="E2" s="68"/>
      <c r="F2" s="1" t="s">
        <v>816</v>
      </c>
      <c r="AK2" s="443" t="s">
        <v>366</v>
      </c>
      <c r="AL2" s="443" t="s">
        <v>183</v>
      </c>
      <c r="AM2" s="443" t="s">
        <v>698</v>
      </c>
      <c r="AN2" s="443" t="s">
        <v>699</v>
      </c>
      <c r="AO2" s="443" t="s">
        <v>177</v>
      </c>
      <c r="AP2" s="443" t="s">
        <v>700</v>
      </c>
      <c r="AQ2" s="443" t="s">
        <v>697</v>
      </c>
      <c r="AR2" s="443" t="s">
        <v>701</v>
      </c>
      <c r="AS2" s="443" t="s">
        <v>477</v>
      </c>
      <c r="AT2" s="443" t="s">
        <v>184</v>
      </c>
      <c r="AU2" s="443" t="s">
        <v>453</v>
      </c>
      <c r="AV2" s="444" t="s">
        <v>185</v>
      </c>
      <c r="AX2" s="70"/>
      <c r="AY2" s="70"/>
      <c r="AZ2" s="70"/>
      <c r="BA2" s="70"/>
      <c r="BB2" s="70"/>
      <c r="BC2" s="70"/>
      <c r="BD2" s="70"/>
      <c r="BE2" s="70"/>
      <c r="BW2"/>
      <c r="BX2"/>
      <c r="BY2"/>
      <c r="BZ2"/>
      <c r="CA2"/>
      <c r="CE2" s="31"/>
      <c r="CF2" s="31"/>
      <c r="CG2" s="31"/>
      <c r="CH2" s="31"/>
      <c r="CI2" s="31"/>
      <c r="CN2" s="70"/>
    </row>
    <row r="3" spans="2:92" s="8" customFormat="1" ht="14.25" customHeight="1" thickBot="1" x14ac:dyDescent="0.2">
      <c r="B3"/>
      <c r="D3" s="71"/>
      <c r="E3" s="72"/>
      <c r="F3" s="1" t="s">
        <v>817</v>
      </c>
      <c r="G3" s="69"/>
      <c r="H3" s="69"/>
      <c r="I3" s="1"/>
      <c r="J3" s="1"/>
      <c r="K3" s="1"/>
      <c r="L3" s="1"/>
      <c r="M3" s="1"/>
      <c r="N3" s="1"/>
      <c r="O3" s="1"/>
      <c r="P3" s="1"/>
      <c r="Q3" s="1"/>
      <c r="R3" s="1"/>
      <c r="S3" s="1"/>
      <c r="T3" s="1"/>
      <c r="U3" s="1"/>
      <c r="V3" s="1"/>
      <c r="W3" s="1"/>
      <c r="X3" s="1"/>
      <c r="Y3"/>
      <c r="Z3"/>
      <c r="AK3" s="445">
        <v>20</v>
      </c>
      <c r="AL3" s="445">
        <v>15</v>
      </c>
      <c r="AM3" s="445">
        <v>15</v>
      </c>
      <c r="AN3" s="445">
        <v>15</v>
      </c>
      <c r="AO3" s="445">
        <v>20</v>
      </c>
      <c r="AP3" s="445">
        <v>15</v>
      </c>
      <c r="AQ3" s="445">
        <v>7</v>
      </c>
      <c r="AR3" s="445">
        <v>15</v>
      </c>
      <c r="AS3" s="445">
        <v>15</v>
      </c>
      <c r="AT3" s="445">
        <v>25</v>
      </c>
      <c r="AU3" s="445">
        <v>20</v>
      </c>
      <c r="AV3" s="445">
        <v>10</v>
      </c>
    </row>
    <row r="4" spans="2:92" s="8" customFormat="1" ht="14.25" customHeight="1" thickBot="1" x14ac:dyDescent="0.2">
      <c r="B4"/>
      <c r="D4" s="73"/>
      <c r="E4" s="74"/>
      <c r="F4" s="1" t="s">
        <v>818</v>
      </c>
      <c r="G4" s="69"/>
      <c r="H4" s="69"/>
      <c r="I4" s="1"/>
      <c r="J4" s="1"/>
      <c r="K4" s="1"/>
      <c r="L4" s="1"/>
      <c r="M4" s="1"/>
      <c r="N4" s="1"/>
      <c r="O4" s="1"/>
      <c r="P4" s="1"/>
      <c r="Q4" s="1"/>
      <c r="R4" s="1"/>
      <c r="S4" s="1"/>
      <c r="T4" s="1"/>
      <c r="U4" s="1"/>
      <c r="V4" s="1"/>
      <c r="W4" s="1"/>
      <c r="X4" s="1"/>
      <c r="Y4" s="2"/>
      <c r="Z4" s="2"/>
      <c r="AJ4" s="38" t="s">
        <v>715</v>
      </c>
      <c r="AK4" s="643">
        <f>$G$12-AK3</f>
        <v>-20</v>
      </c>
      <c r="AL4" s="643">
        <f t="shared" ref="AL4:AV4" si="0">$G$12-AL3</f>
        <v>-15</v>
      </c>
      <c r="AM4" s="643">
        <f t="shared" si="0"/>
        <v>-15</v>
      </c>
      <c r="AN4" s="643">
        <f t="shared" si="0"/>
        <v>-15</v>
      </c>
      <c r="AO4" s="643">
        <f t="shared" si="0"/>
        <v>-20</v>
      </c>
      <c r="AP4" s="643">
        <f t="shared" si="0"/>
        <v>-15</v>
      </c>
      <c r="AQ4" s="643">
        <f t="shared" si="0"/>
        <v>-7</v>
      </c>
      <c r="AR4" s="643">
        <f t="shared" si="0"/>
        <v>-15</v>
      </c>
      <c r="AS4" s="643">
        <f t="shared" si="0"/>
        <v>-15</v>
      </c>
      <c r="AT4" s="643">
        <f t="shared" si="0"/>
        <v>-25</v>
      </c>
      <c r="AU4" s="643">
        <f t="shared" si="0"/>
        <v>-20</v>
      </c>
      <c r="AV4" s="643">
        <f t="shared" si="0"/>
        <v>-10</v>
      </c>
    </row>
    <row r="5" spans="2:92" s="8" customFormat="1" ht="14.25" customHeight="1" thickBot="1" x14ac:dyDescent="0.2">
      <c r="B5"/>
      <c r="D5" s="75"/>
      <c r="E5" s="76"/>
      <c r="F5" s="1" t="s">
        <v>819</v>
      </c>
      <c r="G5" s="69"/>
      <c r="H5" s="69"/>
      <c r="I5" s="1"/>
      <c r="J5" s="1"/>
      <c r="K5" s="1"/>
      <c r="L5" s="1"/>
      <c r="M5" s="1"/>
      <c r="N5" s="1"/>
      <c r="O5" s="1"/>
      <c r="P5" s="1"/>
      <c r="Q5" s="1"/>
      <c r="R5" s="1"/>
      <c r="S5" s="1"/>
      <c r="T5" s="1"/>
      <c r="U5" s="1"/>
      <c r="V5" s="1"/>
      <c r="W5" s="1"/>
      <c r="X5" s="1"/>
      <c r="Y5" s="2"/>
      <c r="Z5" s="2"/>
      <c r="AK5" s="2"/>
      <c r="AL5" s="2"/>
      <c r="AM5" s="2"/>
      <c r="AN5" s="2"/>
      <c r="AO5" s="2"/>
      <c r="AP5" s="2"/>
      <c r="AQ5" s="2"/>
      <c r="AR5" s="2"/>
      <c r="AS5" s="2"/>
      <c r="AT5" s="2"/>
      <c r="AU5" s="2"/>
      <c r="AV5" s="2"/>
    </row>
    <row r="6" spans="2:92" s="8" customFormat="1" ht="14.25" customHeight="1" thickBot="1" x14ac:dyDescent="0.2">
      <c r="B6"/>
      <c r="D6" s="521"/>
      <c r="E6" s="522"/>
      <c r="F6" s="1" t="s">
        <v>979</v>
      </c>
      <c r="G6" s="69"/>
      <c r="H6" s="69"/>
      <c r="I6" s="1"/>
      <c r="J6" s="1"/>
      <c r="K6" s="1"/>
      <c r="L6" s="1"/>
      <c r="M6" s="1"/>
      <c r="N6" s="1"/>
      <c r="O6" s="1"/>
      <c r="P6" s="1"/>
      <c r="Q6" s="1"/>
      <c r="R6" s="1"/>
      <c r="S6" s="1"/>
      <c r="T6" s="1"/>
      <c r="U6" s="1"/>
      <c r="V6" s="1"/>
      <c r="W6" s="1"/>
      <c r="X6" s="1"/>
      <c r="Y6" s="2"/>
      <c r="Z6" s="2"/>
      <c r="AK6" s="2"/>
      <c r="AL6" s="2"/>
      <c r="AM6" s="2"/>
      <c r="AN6" s="2"/>
      <c r="AO6" s="2"/>
      <c r="AP6" s="2"/>
      <c r="AQ6" s="2"/>
      <c r="AR6" s="2"/>
      <c r="AS6" s="2"/>
      <c r="AT6" s="2"/>
      <c r="AU6" s="2"/>
      <c r="AV6" s="2"/>
    </row>
    <row r="7" spans="2:92" s="8" customFormat="1" ht="30" customHeight="1" x14ac:dyDescent="0.15">
      <c r="B7" s="77" t="s">
        <v>265</v>
      </c>
      <c r="E7" s="1"/>
      <c r="F7" s="1"/>
      <c r="G7" s="1"/>
      <c r="H7" s="1"/>
      <c r="I7" s="1"/>
      <c r="U7" s="1"/>
      <c r="V7" s="1"/>
      <c r="W7" s="1"/>
      <c r="X7" s="1"/>
      <c r="Y7" s="3"/>
      <c r="AK7"/>
      <c r="AL7"/>
      <c r="AM7"/>
      <c r="AN7"/>
      <c r="AO7"/>
      <c r="AP7"/>
    </row>
    <row r="8" spans="2:92" s="8" customFormat="1" ht="15.95" customHeight="1" x14ac:dyDescent="0.15">
      <c r="B8"/>
      <c r="C8" s="33" t="s">
        <v>117</v>
      </c>
      <c r="E8" s="1"/>
      <c r="F8" s="1"/>
      <c r="G8" s="1"/>
      <c r="H8" s="1"/>
      <c r="I8" s="1"/>
      <c r="J8" s="1"/>
      <c r="K8" s="1"/>
      <c r="L8" s="1"/>
      <c r="M8" s="1"/>
      <c r="S8" s="38"/>
      <c r="T8" s="78"/>
      <c r="U8" s="1"/>
      <c r="V8" s="1"/>
      <c r="W8" s="1"/>
      <c r="X8" s="1"/>
      <c r="Y8" s="3"/>
      <c r="AK8" s="80" t="s">
        <v>489</v>
      </c>
      <c r="AL8" s="80" t="s">
        <v>97</v>
      </c>
      <c r="AM8" s="80" t="s">
        <v>1036</v>
      </c>
      <c r="AN8" s="80" t="s">
        <v>98</v>
      </c>
      <c r="AO8" s="80" t="s">
        <v>99</v>
      </c>
      <c r="AP8" s="80" t="s">
        <v>100</v>
      </c>
      <c r="AQ8" s="80" t="s">
        <v>101</v>
      </c>
      <c r="AR8" s="80" t="s">
        <v>102</v>
      </c>
      <c r="AS8" s="79" t="s">
        <v>103</v>
      </c>
      <c r="AT8" s="80" t="s">
        <v>104</v>
      </c>
      <c r="AU8" s="719" t="s">
        <v>1037</v>
      </c>
    </row>
    <row r="9" spans="2:92" s="8" customFormat="1" ht="12.95" customHeight="1" x14ac:dyDescent="0.15">
      <c r="B9"/>
      <c r="C9" s="8" t="s">
        <v>264</v>
      </c>
      <c r="E9" s="38"/>
      <c r="F9" s="81" t="s">
        <v>233</v>
      </c>
      <c r="G9" s="765"/>
      <c r="H9" s="766"/>
      <c r="J9" s="1"/>
      <c r="K9" s="1"/>
      <c r="L9" s="1"/>
      <c r="N9" s="38" t="s">
        <v>805</v>
      </c>
      <c r="O9" s="316"/>
      <c r="P9" s="1"/>
      <c r="R9"/>
      <c r="S9"/>
      <c r="U9" s="1"/>
      <c r="V9" s="1"/>
      <c r="W9" s="1"/>
      <c r="X9" s="1"/>
      <c r="Y9" s="3"/>
      <c r="AL9" s="82">
        <f>SUMPRODUCT($AL$12:$AL$25,$AM$12:$AM$25)/1000</f>
        <v>0</v>
      </c>
    </row>
    <row r="10" spans="2:92" s="8" customFormat="1" ht="24" customHeight="1" x14ac:dyDescent="0.15">
      <c r="B10"/>
      <c r="F10" s="81" t="s">
        <v>234</v>
      </c>
      <c r="G10" s="767"/>
      <c r="H10" s="768"/>
      <c r="I10" s="768"/>
      <c r="J10" s="768"/>
      <c r="K10" s="768"/>
      <c r="L10" s="768"/>
      <c r="M10" s="768"/>
      <c r="N10" s="768"/>
      <c r="O10" s="768"/>
      <c r="P10" s="768"/>
      <c r="Q10" s="768"/>
      <c r="R10" s="768"/>
      <c r="S10" s="768"/>
      <c r="T10" s="769"/>
      <c r="U10" s="1"/>
      <c r="V10" s="1"/>
      <c r="W10" s="1"/>
      <c r="X10" s="1"/>
      <c r="Y10" s="3"/>
      <c r="AK10" s="83"/>
      <c r="AM10" s="789" t="s">
        <v>4</v>
      </c>
      <c r="AN10" s="791" t="s">
        <v>3</v>
      </c>
      <c r="AO10" s="84" t="s">
        <v>366</v>
      </c>
      <c r="AP10" s="85"/>
      <c r="AQ10" s="86" t="s">
        <v>33</v>
      </c>
      <c r="AR10" s="87"/>
      <c r="AS10" s="88" t="s">
        <v>22</v>
      </c>
      <c r="AT10" s="87" t="s">
        <v>32</v>
      </c>
      <c r="AU10" s="85"/>
      <c r="AV10" s="86" t="s">
        <v>34</v>
      </c>
      <c r="AW10" s="87"/>
      <c r="AX10" s="87"/>
      <c r="AY10" s="89" t="s">
        <v>452</v>
      </c>
      <c r="AZ10" s="90" t="s">
        <v>425</v>
      </c>
      <c r="BA10" s="84" t="s">
        <v>26</v>
      </c>
      <c r="BB10" s="87"/>
      <c r="BC10" s="91"/>
      <c r="BD10" s="1"/>
      <c r="BE10" s="1"/>
      <c r="BK10" s="92" t="s">
        <v>9</v>
      </c>
    </row>
    <row r="11" spans="2:92" s="8" customFormat="1" ht="12.95" customHeight="1" x14ac:dyDescent="0.15">
      <c r="B11"/>
      <c r="F11" s="81" t="s">
        <v>1031</v>
      </c>
      <c r="G11" s="793"/>
      <c r="H11" s="794"/>
      <c r="K11" s="2"/>
      <c r="O11" s="1"/>
      <c r="P11" s="1"/>
      <c r="Q11" s="1"/>
      <c r="U11" s="1"/>
      <c r="V11" s="1"/>
      <c r="W11" s="1"/>
      <c r="X11" s="1"/>
      <c r="Y11" s="3"/>
      <c r="AK11" s="83"/>
      <c r="AL11" s="93" t="s">
        <v>365</v>
      </c>
      <c r="AM11" s="790"/>
      <c r="AN11" s="792"/>
      <c r="AO11" s="94" t="s">
        <v>473</v>
      </c>
      <c r="AP11" s="95" t="s">
        <v>31</v>
      </c>
      <c r="AQ11" s="96" t="s">
        <v>30</v>
      </c>
      <c r="AR11" s="97" t="s">
        <v>460</v>
      </c>
      <c r="AS11" s="98" t="s">
        <v>370</v>
      </c>
      <c r="AT11" s="99" t="s">
        <v>477</v>
      </c>
      <c r="AU11" s="96" t="s">
        <v>54</v>
      </c>
      <c r="AV11" s="96" t="s">
        <v>28</v>
      </c>
      <c r="AW11" s="96" t="s">
        <v>436</v>
      </c>
      <c r="AX11" s="97" t="s">
        <v>453</v>
      </c>
      <c r="AY11" s="100" t="s">
        <v>27</v>
      </c>
      <c r="AZ11" s="639" t="s">
        <v>394</v>
      </c>
      <c r="BA11" s="94" t="s">
        <v>6</v>
      </c>
      <c r="BB11" s="644" t="s">
        <v>726</v>
      </c>
      <c r="BC11" s="101" t="s">
        <v>25</v>
      </c>
      <c r="BD11" s="1">
        <v>1</v>
      </c>
      <c r="BE11" s="1"/>
      <c r="BG11" s="102">
        <f>AO12/SUM($AO12:$AQ12)</f>
        <v>0.77245508982035938</v>
      </c>
      <c r="BH11" s="83" t="s">
        <v>377</v>
      </c>
      <c r="BI11" s="83" t="s">
        <v>378</v>
      </c>
      <c r="BK11" s="8" t="s">
        <v>225</v>
      </c>
      <c r="BL11" s="8" t="s">
        <v>226</v>
      </c>
    </row>
    <row r="12" spans="2:92" s="8" customFormat="1" ht="12.95" customHeight="1" x14ac:dyDescent="0.15">
      <c r="B12"/>
      <c r="D12" s="1"/>
      <c r="E12" s="1"/>
      <c r="F12" s="81" t="s">
        <v>202</v>
      </c>
      <c r="G12" s="795"/>
      <c r="H12" s="796"/>
      <c r="I12" s="8" t="s">
        <v>187</v>
      </c>
      <c r="K12" s="1"/>
      <c r="L12" s="1" t="s">
        <v>232</v>
      </c>
      <c r="M12" s="1"/>
      <c r="N12" s="38"/>
      <c r="O12" s="1"/>
      <c r="P12" s="1"/>
      <c r="Q12" s="1"/>
      <c r="R12" s="1"/>
      <c r="S12" s="1"/>
      <c r="T12" s="1"/>
      <c r="U12" s="1"/>
      <c r="V12" s="1"/>
      <c r="W12" s="1"/>
      <c r="X12" s="1"/>
      <c r="Y12" s="3"/>
      <c r="AK12" s="103" t="s">
        <v>489</v>
      </c>
      <c r="AL12" s="23">
        <f>J15</f>
        <v>0</v>
      </c>
      <c r="AM12" s="104">
        <v>2000</v>
      </c>
      <c r="AN12" s="105">
        <f>IF(AL12=0,0,IF(SUMPRODUCT($AL$12:$AL$25,$AM$12:$AM$25)=0,"",ROUND($AL12*$AM12/SUMPRODUCT($AL$12:$AL$25,$AM$12:$AM$25),3)))</f>
        <v>0</v>
      </c>
      <c r="AO12" s="106">
        <f t="shared" ref="AO12:AY12" si="1">AO65</f>
        <v>0.25800000000000001</v>
      </c>
      <c r="AP12" s="107">
        <f t="shared" si="1"/>
        <v>4.4999999999999998E-2</v>
      </c>
      <c r="AQ12" s="107">
        <f t="shared" si="1"/>
        <v>3.1E-2</v>
      </c>
      <c r="AR12" s="107">
        <f t="shared" si="1"/>
        <v>0.11799999999999999</v>
      </c>
      <c r="AS12" s="107">
        <f t="shared" si="1"/>
        <v>1.4E-2</v>
      </c>
      <c r="AT12" s="107">
        <f t="shared" si="1"/>
        <v>0.20200000000000001</v>
      </c>
      <c r="AU12" s="107">
        <f t="shared" si="1"/>
        <v>0.184</v>
      </c>
      <c r="AV12" s="107">
        <f t="shared" si="1"/>
        <v>6.2E-2</v>
      </c>
      <c r="AW12" s="107">
        <f t="shared" si="1"/>
        <v>8.0000000000000002E-3</v>
      </c>
      <c r="AX12" s="107">
        <f t="shared" si="1"/>
        <v>2.5000000000000001E-2</v>
      </c>
      <c r="AY12" s="107">
        <f t="shared" si="1"/>
        <v>5.2999999999999999E-2</v>
      </c>
      <c r="AZ12" s="108">
        <f t="shared" ref="AZ12:AZ19" si="2">SUM(AO12:AY12)</f>
        <v>1</v>
      </c>
      <c r="BA12" s="106">
        <v>0.05</v>
      </c>
      <c r="BB12" s="645">
        <v>0.13600000000000001</v>
      </c>
      <c r="BC12" s="109">
        <f t="shared" ref="BC12:BC20" si="3">SUM(AO12:AR12)</f>
        <v>0.45199999999999996</v>
      </c>
      <c r="BD12" s="1">
        <v>2</v>
      </c>
      <c r="BE12" s="1" t="str">
        <f>IF(AL12=0,"",CONCATENATE(AK12,"　"))</f>
        <v/>
      </c>
      <c r="BG12" s="102">
        <f>AO16/SUM($AO16:$AQ16)</f>
        <v>0.8287752675386445</v>
      </c>
      <c r="BH12" s="8">
        <f>AL38</f>
        <v>1</v>
      </c>
      <c r="BI12" s="8">
        <f>AL39</f>
        <v>1</v>
      </c>
      <c r="BK12" s="110">
        <v>0.1</v>
      </c>
    </row>
    <row r="13" spans="2:92" s="8" customFormat="1" ht="12.95" customHeight="1" x14ac:dyDescent="0.15">
      <c r="B13"/>
      <c r="D13"/>
      <c r="F13" s="111" t="s">
        <v>235</v>
      </c>
      <c r="G13" s="112"/>
      <c r="H13" s="113"/>
      <c r="I13" s="114"/>
      <c r="J13" s="115" t="s">
        <v>115</v>
      </c>
      <c r="L13" s="116"/>
      <c r="M13" s="117"/>
      <c r="N13" s="117"/>
      <c r="O13" s="117"/>
      <c r="P13" s="117"/>
      <c r="Q13" s="117"/>
      <c r="R13" s="117"/>
      <c r="S13" s="117"/>
      <c r="T13" s="534"/>
      <c r="AK13" s="103" t="s">
        <v>467</v>
      </c>
      <c r="AL13" s="23">
        <f>J18-AL14</f>
        <v>0</v>
      </c>
      <c r="AM13" s="104">
        <v>3700</v>
      </c>
      <c r="AN13" s="105">
        <f>IF(AL13=0,0,IF(SUMPRODUCT($AL$12:$AL$25,$AM$12:$AM$25)=0,"",ROUND($AL13*$AM13/SUMPRODUCT($AL$12:$AL$25,$AM$12:$AM$25),3)))</f>
        <v>0</v>
      </c>
      <c r="AO13" s="105">
        <f>29%*0.85</f>
        <v>0.24649999999999997</v>
      </c>
      <c r="AP13" s="118">
        <f>29%*0.15</f>
        <v>4.3499999999999997E-2</v>
      </c>
      <c r="AQ13" s="118">
        <f>5%*0.21</f>
        <v>1.0500000000000001E-2</v>
      </c>
      <c r="AR13" s="118">
        <f>5%*0.79</f>
        <v>3.9500000000000007E-2</v>
      </c>
      <c r="AS13" s="118">
        <f>20%*0.045</f>
        <v>8.9999999999999993E-3</v>
      </c>
      <c r="AT13" s="118">
        <f>40%*0.52</f>
        <v>0.20800000000000002</v>
      </c>
      <c r="AU13" s="118">
        <f>40%*0.48</f>
        <v>0.192</v>
      </c>
      <c r="AV13" s="118">
        <f>20%*0.64</f>
        <v>0.128</v>
      </c>
      <c r="AW13" s="118">
        <f>20%*0.045</f>
        <v>8.9999999999999993E-3</v>
      </c>
      <c r="AX13" s="118">
        <f>20%*0.27</f>
        <v>5.4000000000000006E-2</v>
      </c>
      <c r="AY13" s="119">
        <v>0.06</v>
      </c>
      <c r="AZ13" s="108">
        <f t="shared" si="2"/>
        <v>1</v>
      </c>
      <c r="BA13" s="118">
        <f>AY$50/$AM13</f>
        <v>2.7027027027027029E-2</v>
      </c>
      <c r="BB13" s="646">
        <v>0.10199999999999999</v>
      </c>
      <c r="BC13" s="119">
        <f t="shared" si="3"/>
        <v>0.33999999999999997</v>
      </c>
      <c r="BD13" s="1">
        <v>3</v>
      </c>
      <c r="BE13" s="1" t="str">
        <f>IF(AL18=0,"",CONCATENATE(AK13,"　"))</f>
        <v/>
      </c>
      <c r="BG13" s="102">
        <f>AO19/SUM($AO19:$AQ19)</f>
        <v>0.7456140350877194</v>
      </c>
      <c r="BH13" s="8">
        <f>AM38</f>
        <v>1.133</v>
      </c>
      <c r="BI13" s="8">
        <f>AM39</f>
        <v>0.9</v>
      </c>
      <c r="BK13" s="110">
        <v>0</v>
      </c>
    </row>
    <row r="14" spans="2:92" s="8" customFormat="1" ht="12.95" customHeight="1" x14ac:dyDescent="0.15">
      <c r="B14"/>
      <c r="D14"/>
      <c r="F14" s="120"/>
      <c r="G14" s="121" t="s">
        <v>106</v>
      </c>
      <c r="H14" s="122"/>
      <c r="I14" s="123"/>
      <c r="J14" s="124" t="str">
        <f>IF(SUM(J15:J25)=0,"",SUM(J15:J25))</f>
        <v/>
      </c>
      <c r="L14" s="125"/>
      <c r="P14" s="2" t="s">
        <v>504</v>
      </c>
      <c r="Q14" s="20"/>
      <c r="R14" s="1" t="s">
        <v>107</v>
      </c>
      <c r="T14" s="126"/>
      <c r="AK14" s="103" t="s">
        <v>468</v>
      </c>
      <c r="AL14" s="23">
        <f>J18*AW31</f>
        <v>0</v>
      </c>
      <c r="AM14" s="104">
        <v>3700</v>
      </c>
      <c r="AN14" s="105">
        <f>IF(AL14=0,0,IF(SUMPRODUCT($AL$12:$AL$25,$AM$12:$AM$25)=0,"",ROUND($AL14*$AM14/SUMPRODUCT($AL$12:$AL$25,$AM$12:$AM$25),3)))</f>
        <v>0</v>
      </c>
      <c r="AO14" s="105">
        <f>29%*0.85</f>
        <v>0.24649999999999997</v>
      </c>
      <c r="AP14" s="118">
        <f>29%*0.15</f>
        <v>4.3499999999999997E-2</v>
      </c>
      <c r="AQ14" s="118">
        <f>5%*0.21</f>
        <v>1.0500000000000001E-2</v>
      </c>
      <c r="AR14" s="118">
        <f>5%*0.79</f>
        <v>3.9500000000000007E-2</v>
      </c>
      <c r="AS14" s="118">
        <f>20%*0.045</f>
        <v>8.9999999999999993E-3</v>
      </c>
      <c r="AT14" s="118">
        <f>40%*0.52</f>
        <v>0.20800000000000002</v>
      </c>
      <c r="AU14" s="118">
        <f>40%*0.48</f>
        <v>0.192</v>
      </c>
      <c r="AV14" s="118">
        <f>20%*0.64</f>
        <v>0.128</v>
      </c>
      <c r="AW14" s="118">
        <f>20%*0.045</f>
        <v>8.9999999999999993E-3</v>
      </c>
      <c r="AX14" s="118">
        <f>20%*0.27</f>
        <v>5.4000000000000006E-2</v>
      </c>
      <c r="AY14" s="119">
        <v>0.06</v>
      </c>
      <c r="AZ14" s="108">
        <f t="shared" si="2"/>
        <v>1</v>
      </c>
      <c r="BA14" s="118">
        <f>AY$50/$AM14</f>
        <v>2.7027027027027029E-2</v>
      </c>
      <c r="BB14" s="646">
        <v>0.10199999999999999</v>
      </c>
      <c r="BC14" s="119">
        <f t="shared" si="3"/>
        <v>0.33999999999999997</v>
      </c>
      <c r="BD14" s="1">
        <v>4</v>
      </c>
      <c r="BE14" s="1" t="str">
        <f>IF(AL22=0,"",CONCATENATE(AK14,"　"))</f>
        <v/>
      </c>
      <c r="BG14" s="102">
        <f>AO17/SUM($AO17:$AQ17)</f>
        <v>0.78794901506373116</v>
      </c>
      <c r="BH14" s="8">
        <f>AN38</f>
        <v>1.4670000000000001</v>
      </c>
      <c r="BI14" s="8">
        <f>AN39</f>
        <v>1.5</v>
      </c>
      <c r="BK14" s="110">
        <v>1</v>
      </c>
    </row>
    <row r="15" spans="2:92" s="8" customFormat="1" ht="12.95" customHeight="1" x14ac:dyDescent="0.15">
      <c r="B15"/>
      <c r="C15" s="1"/>
      <c r="D15" s="1"/>
      <c r="F15" s="120"/>
      <c r="G15" s="797" t="s">
        <v>105</v>
      </c>
      <c r="H15" s="127" t="s">
        <v>489</v>
      </c>
      <c r="I15" s="128"/>
      <c r="J15" s="36"/>
      <c r="L15" s="125"/>
      <c r="O15"/>
      <c r="P15" s="2" t="s">
        <v>361</v>
      </c>
      <c r="Q15" s="15"/>
      <c r="R15" s="1" t="s">
        <v>821</v>
      </c>
      <c r="T15" s="126"/>
      <c r="AK15" s="103" t="s">
        <v>375</v>
      </c>
      <c r="AL15" s="23">
        <f>J19</f>
        <v>0</v>
      </c>
      <c r="AM15" s="129">
        <v>3300</v>
      </c>
      <c r="AN15" s="105">
        <f t="shared" ref="AN15:AN25" si="4">IF(AL15=0,0,IF(SUMPRODUCT($AL$12:$AL$25,$AM$12:$AM$25)=0,0,ROUND($AL15*$AM15/SUMPRODUCT($AL$12:$AL$25,$AM$12:$AM$25),3)))</f>
        <v>0</v>
      </c>
      <c r="AO15" s="105">
        <f>36%*0.85</f>
        <v>0.30599999999999999</v>
      </c>
      <c r="AP15" s="118">
        <f>36%*0.15</f>
        <v>5.3999999999999999E-2</v>
      </c>
      <c r="AQ15" s="118">
        <f>11%*0.21</f>
        <v>2.3099999999999999E-2</v>
      </c>
      <c r="AR15" s="118">
        <f>11%*0.79</f>
        <v>8.6900000000000005E-2</v>
      </c>
      <c r="AS15" s="118">
        <v>0.12</v>
      </c>
      <c r="AT15" s="118">
        <f>23%*0.52</f>
        <v>0.11960000000000001</v>
      </c>
      <c r="AU15" s="118">
        <f>23%*0.48</f>
        <v>0.1104</v>
      </c>
      <c r="AV15" s="118">
        <f>13%*0.64</f>
        <v>8.320000000000001E-2</v>
      </c>
      <c r="AW15" s="118">
        <f>13%*0.09</f>
        <v>1.17E-2</v>
      </c>
      <c r="AX15" s="118">
        <f>13%*0.27</f>
        <v>3.5100000000000006E-2</v>
      </c>
      <c r="AY15" s="119">
        <v>0.05</v>
      </c>
      <c r="AZ15" s="108">
        <f t="shared" si="2"/>
        <v>1.0000000000000002</v>
      </c>
      <c r="BA15" s="118">
        <f>AY$50/$AM15</f>
        <v>3.0303030303030304E-2</v>
      </c>
      <c r="BB15" s="646">
        <v>0.14099999999999999</v>
      </c>
      <c r="BC15" s="119">
        <f t="shared" si="3"/>
        <v>0.47</v>
      </c>
      <c r="BD15" s="1">
        <v>5</v>
      </c>
      <c r="BE15" s="1" t="str">
        <f>IF(AL13=0,"",CONCATENATE(AK15,"　"))</f>
        <v/>
      </c>
      <c r="BH15" s="8">
        <f>AO38</f>
        <v>1.667</v>
      </c>
      <c r="BI15" s="8">
        <f>AO39</f>
        <v>1</v>
      </c>
      <c r="BK15" s="110">
        <v>0.3</v>
      </c>
    </row>
    <row r="16" spans="2:92" s="8" customFormat="1" ht="12.95" customHeight="1" x14ac:dyDescent="0.15">
      <c r="B16"/>
      <c r="C16" s="1"/>
      <c r="D16" s="1"/>
      <c r="F16" s="120"/>
      <c r="G16" s="798"/>
      <c r="H16" s="127" t="s">
        <v>97</v>
      </c>
      <c r="I16" s="128"/>
      <c r="J16" s="36"/>
      <c r="L16" s="125"/>
      <c r="P16" s="2" t="s">
        <v>360</v>
      </c>
      <c r="Q16" s="15"/>
      <c r="R16" s="1" t="s">
        <v>822</v>
      </c>
      <c r="T16" s="126"/>
      <c r="AK16" s="103" t="s">
        <v>376</v>
      </c>
      <c r="AL16" s="23">
        <f>J20</f>
        <v>0</v>
      </c>
      <c r="AM16" s="129">
        <v>1500</v>
      </c>
      <c r="AN16" s="105">
        <f t="shared" si="4"/>
        <v>0</v>
      </c>
      <c r="AO16" s="105">
        <f>41%*0.85</f>
        <v>0.34849999999999998</v>
      </c>
      <c r="AP16" s="118">
        <f>41%*0.15</f>
        <v>6.1499999999999992E-2</v>
      </c>
      <c r="AQ16" s="118">
        <f>5%*0.21</f>
        <v>1.0500000000000001E-2</v>
      </c>
      <c r="AR16" s="118">
        <f>5%*0.79</f>
        <v>3.9500000000000007E-2</v>
      </c>
      <c r="AS16" s="118">
        <f>9%*0.045</f>
        <v>4.0499999999999998E-3</v>
      </c>
      <c r="AT16" s="118">
        <f>36%*0.52</f>
        <v>0.18720000000000001</v>
      </c>
      <c r="AU16" s="118">
        <f>36%*0.48</f>
        <v>0.17279999999999998</v>
      </c>
      <c r="AV16" s="118">
        <f>9%*0.64</f>
        <v>5.7599999999999998E-2</v>
      </c>
      <c r="AW16" s="118">
        <f>9%*0.045</f>
        <v>4.0499999999999998E-3</v>
      </c>
      <c r="AX16" s="118">
        <f>9%*0.27</f>
        <v>2.4300000000000002E-2</v>
      </c>
      <c r="AY16" s="119">
        <v>0.09</v>
      </c>
      <c r="AZ16" s="108">
        <f t="shared" si="2"/>
        <v>0.99999999999999989</v>
      </c>
      <c r="BA16" s="118">
        <f>AY$50/$AM16</f>
        <v>6.6666666666666666E-2</v>
      </c>
      <c r="BB16" s="646">
        <v>0.13800000000000001</v>
      </c>
      <c r="BC16" s="119">
        <f t="shared" si="3"/>
        <v>0.45999999999999996</v>
      </c>
      <c r="BD16" s="1">
        <v>6</v>
      </c>
      <c r="BE16" s="1" t="str">
        <f>IF(AL15=0,"",CONCATENATE(AK16,"　"))</f>
        <v/>
      </c>
      <c r="BG16" s="102">
        <f>AO13/SUM($AO13:$AQ13)</f>
        <v>0.82029950083194669</v>
      </c>
      <c r="BH16" s="8">
        <f>AP38</f>
        <v>1</v>
      </c>
      <c r="BI16" s="8">
        <f>AP39</f>
        <v>0.8</v>
      </c>
      <c r="BK16" s="110">
        <v>0.1</v>
      </c>
    </row>
    <row r="17" spans="2:105" s="8" customFormat="1" ht="12.95" customHeight="1" x14ac:dyDescent="0.15">
      <c r="B17"/>
      <c r="C17" s="1"/>
      <c r="D17" s="1"/>
      <c r="F17" s="130"/>
      <c r="G17" s="798"/>
      <c r="H17" s="127" t="s">
        <v>823</v>
      </c>
      <c r="I17" s="128"/>
      <c r="J17" s="36"/>
      <c r="L17" s="131"/>
      <c r="M17" s="132"/>
      <c r="N17" s="132"/>
      <c r="O17" s="132"/>
      <c r="P17" s="132"/>
      <c r="Q17" s="132"/>
      <c r="R17" s="132"/>
      <c r="S17" s="132"/>
      <c r="T17" s="133"/>
      <c r="AK17" s="103" t="s">
        <v>384</v>
      </c>
      <c r="AL17" s="23">
        <f>J21</f>
        <v>0</v>
      </c>
      <c r="AM17" s="129">
        <v>3500</v>
      </c>
      <c r="AN17" s="105">
        <f t="shared" si="4"/>
        <v>0</v>
      </c>
      <c r="AO17" s="105">
        <f>32%*0.85</f>
        <v>0.27200000000000002</v>
      </c>
      <c r="AP17" s="118">
        <f>32%*0.15</f>
        <v>4.8000000000000001E-2</v>
      </c>
      <c r="AQ17" s="118">
        <f>12%*0.21</f>
        <v>2.5199999999999997E-2</v>
      </c>
      <c r="AR17" s="118">
        <f>12%*0.79</f>
        <v>9.4799999999999995E-2</v>
      </c>
      <c r="AS17" s="118">
        <v>0.18</v>
      </c>
      <c r="AT17" s="118">
        <f>21%*0.52</f>
        <v>0.10920000000000001</v>
      </c>
      <c r="AU17" s="118">
        <f>21%*0.48</f>
        <v>0.10079999999999999</v>
      </c>
      <c r="AV17" s="118">
        <f>11%*0.64</f>
        <v>7.0400000000000004E-2</v>
      </c>
      <c r="AW17" s="118">
        <f>11%*0.09</f>
        <v>9.8999999999999991E-3</v>
      </c>
      <c r="AX17" s="118">
        <f>11%*0.27</f>
        <v>2.9700000000000001E-2</v>
      </c>
      <c r="AY17" s="119">
        <v>0.06</v>
      </c>
      <c r="AZ17" s="108">
        <f>SUM(AO17:AY17)</f>
        <v>1</v>
      </c>
      <c r="BA17" s="118">
        <f>AY$50/$AM17</f>
        <v>2.8571428571428571E-2</v>
      </c>
      <c r="BB17" s="646">
        <v>0.13200000000000001</v>
      </c>
      <c r="BC17" s="119">
        <f t="shared" si="3"/>
        <v>0.44</v>
      </c>
      <c r="BD17" s="1">
        <v>7</v>
      </c>
      <c r="BE17" s="1" t="str">
        <f>IF(AL16=0,"",CONCATENATE(AK17,"　"))</f>
        <v/>
      </c>
      <c r="BG17" s="102">
        <f>AO15/SUM($AO15:$AQ15)</f>
        <v>0.79874706342991386</v>
      </c>
      <c r="BH17" s="8">
        <f>AQ38</f>
        <v>1.667</v>
      </c>
      <c r="BI17" s="8">
        <f>AQ39</f>
        <v>1</v>
      </c>
      <c r="BK17" s="110">
        <v>0.2</v>
      </c>
    </row>
    <row r="18" spans="2:105" s="8" customFormat="1" ht="12.95" customHeight="1" x14ac:dyDescent="0.15">
      <c r="B18"/>
      <c r="C18" s="1"/>
      <c r="D18" s="1"/>
      <c r="F18" s="130"/>
      <c r="G18" s="798"/>
      <c r="H18" s="127" t="s">
        <v>98</v>
      </c>
      <c r="I18" s="128"/>
      <c r="J18" s="36"/>
      <c r="L18" s="8" t="s">
        <v>824</v>
      </c>
      <c r="N18" s="134"/>
      <c r="Y18" s="3"/>
      <c r="AK18" s="103" t="s">
        <v>413</v>
      </c>
      <c r="AL18" s="23">
        <f>J16</f>
        <v>0</v>
      </c>
      <c r="AM18" s="129">
        <v>9000</v>
      </c>
      <c r="AN18" s="105">
        <f t="shared" si="4"/>
        <v>0</v>
      </c>
      <c r="AO18" s="105">
        <f>(1-SUM(AS18:AT18,AV18:AY18))*2/3*AO12/SUM(AO12:AR12)</f>
        <v>0.3497502458210423</v>
      </c>
      <c r="AP18" s="118">
        <f>(1-SUM(AS18:AT18,AV18:AY18))*2/3*AP12/SUM(AO12:AR12)</f>
        <v>6.1002949852507378E-2</v>
      </c>
      <c r="AQ18" s="118">
        <f>(1-SUM(AS18:AT18,AV18:AY18))*2/3*AQ12/SUM(AO12:AR12)</f>
        <v>4.2024254342838414E-2</v>
      </c>
      <c r="AR18" s="118">
        <f>(1-SUM(AS18:AT18,AV18:AY18))*2/3*AR12/SUM(AO12:AR12)</f>
        <v>0.15996329072435267</v>
      </c>
      <c r="AS18" s="118">
        <f>AQ$50/$AM18</f>
        <v>3.1111111111111109E-3</v>
      </c>
      <c r="AT18" s="118">
        <f>AR$50/$AM18</f>
        <v>4.4888888888888888E-2</v>
      </c>
      <c r="AU18" s="118">
        <f>(1-SUM(AS18:AT18,AV18:AY18))/3</f>
        <v>0.30637037037037035</v>
      </c>
      <c r="AV18" s="118">
        <f>AT$50/$AM18</f>
        <v>1.3777777777777778E-2</v>
      </c>
      <c r="AW18" s="118">
        <f>AU$50/$AM18</f>
        <v>1.7777777777777779E-3</v>
      </c>
      <c r="AX18" s="118">
        <f>AV$50/$AM18</f>
        <v>5.5555555555555558E-3</v>
      </c>
      <c r="AY18" s="118">
        <f>AW$50/$AM18</f>
        <v>1.1777777777777778E-2</v>
      </c>
      <c r="AZ18" s="108">
        <f t="shared" si="2"/>
        <v>0.99999999999999989</v>
      </c>
      <c r="BA18" s="118">
        <f>AY$50*0.7/$AM18</f>
        <v>7.7777777777777776E-3</v>
      </c>
      <c r="BB18" s="646">
        <v>7.7777777777777776E-3</v>
      </c>
      <c r="BC18" s="119">
        <f t="shared" si="3"/>
        <v>0.61274074074074081</v>
      </c>
      <c r="BD18" s="1">
        <v>8</v>
      </c>
      <c r="BE18" s="1" t="str">
        <f>IF(AL17=0,"",CONCATENATE(AK18,"　"))</f>
        <v/>
      </c>
      <c r="BH18" s="8">
        <v>1</v>
      </c>
      <c r="BI18" s="8">
        <v>1</v>
      </c>
      <c r="BK18" s="110">
        <v>0</v>
      </c>
    </row>
    <row r="19" spans="2:105" s="8" customFormat="1" ht="12.95" customHeight="1" x14ac:dyDescent="0.15">
      <c r="B19"/>
      <c r="C19" s="1"/>
      <c r="D19" s="1"/>
      <c r="F19" s="130"/>
      <c r="G19" s="798"/>
      <c r="H19" s="127" t="s">
        <v>99</v>
      </c>
      <c r="I19" s="128"/>
      <c r="J19" s="36"/>
      <c r="L19" s="116"/>
      <c r="M19" s="117"/>
      <c r="N19" s="117"/>
      <c r="O19" s="117"/>
      <c r="P19" s="117"/>
      <c r="Q19" s="117"/>
      <c r="R19" s="117"/>
      <c r="S19" s="117"/>
      <c r="T19" s="135"/>
      <c r="AK19" s="103" t="s">
        <v>498</v>
      </c>
      <c r="AL19" s="23">
        <f>J22</f>
        <v>0</v>
      </c>
      <c r="AM19" s="129">
        <v>2300</v>
      </c>
      <c r="AN19" s="105">
        <f t="shared" si="4"/>
        <v>0</v>
      </c>
      <c r="AO19" s="105">
        <f>30%*0.85</f>
        <v>0.255</v>
      </c>
      <c r="AP19" s="118">
        <f>30%*0.15</f>
        <v>4.4999999999999998E-2</v>
      </c>
      <c r="AQ19" s="118">
        <f>20%*0.21</f>
        <v>4.2000000000000003E-2</v>
      </c>
      <c r="AR19" s="118">
        <f>20%*0.79</f>
        <v>0.15800000000000003</v>
      </c>
      <c r="AS19" s="118">
        <f>10%*0.045</f>
        <v>4.4999999999999997E-3</v>
      </c>
      <c r="AT19" s="118">
        <f>28%*0.52</f>
        <v>0.14560000000000001</v>
      </c>
      <c r="AU19" s="118">
        <f>28%*0.48</f>
        <v>0.13440000000000002</v>
      </c>
      <c r="AV19" s="118">
        <f>10%*0.64</f>
        <v>6.4000000000000001E-2</v>
      </c>
      <c r="AW19" s="118">
        <f>10%*0.045</f>
        <v>4.4999999999999997E-3</v>
      </c>
      <c r="AX19" s="118">
        <f>10%*0.27</f>
        <v>2.7000000000000003E-2</v>
      </c>
      <c r="AY19" s="119">
        <v>0.12</v>
      </c>
      <c r="AZ19" s="108">
        <f t="shared" si="2"/>
        <v>1</v>
      </c>
      <c r="BA19" s="118">
        <f>AY$50/$AM19</f>
        <v>4.3478260869565216E-2</v>
      </c>
      <c r="BB19" s="646">
        <v>0.15</v>
      </c>
      <c r="BC19" s="119">
        <f t="shared" si="3"/>
        <v>0.5</v>
      </c>
      <c r="BD19" s="1">
        <v>9</v>
      </c>
      <c r="BE19" s="1" t="str">
        <f>IF(AL19=0,"",CONCATENATE(AK19,"　"))</f>
        <v/>
      </c>
      <c r="BG19" s="102">
        <f>AO17/SUM($AO17:$AQ17)</f>
        <v>0.78794901506373116</v>
      </c>
      <c r="BH19" s="8">
        <f>AR38</f>
        <v>1.4670000000000001</v>
      </c>
      <c r="BI19" s="8">
        <f>AR39</f>
        <v>1</v>
      </c>
      <c r="BK19" s="110">
        <v>0.1</v>
      </c>
      <c r="BL19"/>
      <c r="BM19"/>
      <c r="BN19" s="8" t="s">
        <v>268</v>
      </c>
      <c r="BP19"/>
    </row>
    <row r="20" spans="2:105" s="8" customFormat="1" ht="12.95" customHeight="1" x14ac:dyDescent="0.15">
      <c r="B20"/>
      <c r="C20" s="1"/>
      <c r="D20" s="1"/>
      <c r="F20" s="130"/>
      <c r="G20" s="798"/>
      <c r="H20" s="127" t="s">
        <v>100</v>
      </c>
      <c r="I20" s="128"/>
      <c r="J20" s="36"/>
      <c r="L20" s="125"/>
      <c r="P20" s="2" t="s">
        <v>766</v>
      </c>
      <c r="Q20" s="480"/>
      <c r="R20" s="8" t="s">
        <v>825</v>
      </c>
      <c r="T20" s="126"/>
      <c r="AK20" s="103" t="s">
        <v>373</v>
      </c>
      <c r="AL20" s="23">
        <f>J23</f>
        <v>0</v>
      </c>
      <c r="AM20" s="129">
        <v>1700</v>
      </c>
      <c r="AN20" s="105">
        <f t="shared" si="4"/>
        <v>0</v>
      </c>
      <c r="AO20" s="105">
        <f>AM$50*0.5/$AM20</f>
        <v>0.15176470588235294</v>
      </c>
      <c r="AP20" s="118">
        <f>AN$50*0.5/$AM20</f>
        <v>2.6470588235294117E-2</v>
      </c>
      <c r="AQ20" s="118">
        <f>AO$50*0.5/$AM20</f>
        <v>1.8235294117647058E-2</v>
      </c>
      <c r="AR20" s="118">
        <f>AP$50*0.5/$AM20</f>
        <v>6.9411764705882353E-2</v>
      </c>
      <c r="AS20" s="118">
        <f>AQ$50*0.5/$AM20</f>
        <v>8.2352941176470594E-3</v>
      </c>
      <c r="AT20" s="118">
        <f>AR$50/$AM20</f>
        <v>0.23764705882352941</v>
      </c>
      <c r="AU20" s="118">
        <f>AS$50*0.5/$AM20</f>
        <v>0.10823529411764705</v>
      </c>
      <c r="AV20" s="118">
        <f>AT$50*2/$AM20</f>
        <v>0.14588235294117646</v>
      </c>
      <c r="AW20" s="118">
        <f>AU$50*0.5/$AM20</f>
        <v>4.7058823529411761E-3</v>
      </c>
      <c r="AX20" s="118">
        <f>AV$50/$AM20</f>
        <v>2.9411764705882353E-2</v>
      </c>
      <c r="AY20" s="118">
        <f>AZ20-SUM(AO20:AX20)</f>
        <v>0.19999999999999996</v>
      </c>
      <c r="AZ20" s="108">
        <v>1</v>
      </c>
      <c r="BA20" s="118">
        <f>AY$50*0.5/$AM20</f>
        <v>2.9411764705882353E-2</v>
      </c>
      <c r="BB20" s="646">
        <v>0.08</v>
      </c>
      <c r="BC20" s="119">
        <f t="shared" si="3"/>
        <v>0.26588235294117646</v>
      </c>
      <c r="BD20" s="1">
        <v>10</v>
      </c>
      <c r="BE20" s="1" t="str">
        <f>IF(AL20=0,"",CONCATENATE(AK20,"　"))</f>
        <v/>
      </c>
      <c r="BH20" s="8">
        <v>1</v>
      </c>
      <c r="BI20" s="8">
        <v>1</v>
      </c>
      <c r="BK20" s="110">
        <v>0</v>
      </c>
      <c r="BL20"/>
      <c r="BM20"/>
      <c r="BN20" s="136" t="s">
        <v>110</v>
      </c>
      <c r="BO20" s="136" t="s">
        <v>230</v>
      </c>
      <c r="BP20"/>
    </row>
    <row r="21" spans="2:105" s="8" customFormat="1" ht="12.95" customHeight="1" x14ac:dyDescent="0.15">
      <c r="B21"/>
      <c r="C21" s="1"/>
      <c r="D21" s="1"/>
      <c r="F21" s="130"/>
      <c r="G21" s="798"/>
      <c r="H21" s="127" t="s">
        <v>101</v>
      </c>
      <c r="I21" s="128"/>
      <c r="J21" s="36"/>
      <c r="L21" s="125"/>
      <c r="P21" s="2" t="s">
        <v>81</v>
      </c>
      <c r="Q21" s="20"/>
      <c r="R21" s="617" t="s">
        <v>1038</v>
      </c>
      <c r="T21" s="126"/>
      <c r="AK21" s="103" t="s">
        <v>727</v>
      </c>
      <c r="AL21" s="23"/>
      <c r="AM21" s="129">
        <v>9000</v>
      </c>
      <c r="AN21" s="105">
        <f t="shared" si="4"/>
        <v>0</v>
      </c>
      <c r="AO21" s="647">
        <v>0.35423205506391348</v>
      </c>
      <c r="AP21" s="648">
        <v>6.1784660766961652E-2</v>
      </c>
      <c r="AQ21" s="648">
        <v>4.2562766306129145E-2</v>
      </c>
      <c r="AR21" s="648">
        <v>0.16201311045558833</v>
      </c>
      <c r="AS21" s="648">
        <v>3.1111111111111109E-3</v>
      </c>
      <c r="AT21" s="648">
        <v>4.4888888888888888E-2</v>
      </c>
      <c r="AU21" s="648">
        <v>0.15514814814814815</v>
      </c>
      <c r="AV21" s="648">
        <v>1.3777777777777778E-2</v>
      </c>
      <c r="AW21" s="648">
        <v>1.7777777777777779E-3</v>
      </c>
      <c r="AX21" s="648">
        <v>5.5555555555555558E-3</v>
      </c>
      <c r="AY21" s="648">
        <v>0.15514814814814826</v>
      </c>
      <c r="AZ21" s="108">
        <v>1</v>
      </c>
      <c r="BA21" s="648">
        <v>7.7777777777777776E-3</v>
      </c>
      <c r="BB21" s="649">
        <v>0.31</v>
      </c>
      <c r="BC21" s="650">
        <v>0.62059259259259258</v>
      </c>
      <c r="BD21" s="1">
        <v>11</v>
      </c>
      <c r="BM21"/>
      <c r="BN21" s="136" t="s">
        <v>108</v>
      </c>
      <c r="BO21" s="516">
        <v>0.01</v>
      </c>
      <c r="BP21"/>
    </row>
    <row r="22" spans="2:105" s="8" customFormat="1" ht="12.95" customHeight="1" x14ac:dyDescent="0.15">
      <c r="B22"/>
      <c r="C22" s="1"/>
      <c r="D22" s="1"/>
      <c r="F22" s="130"/>
      <c r="G22" s="798"/>
      <c r="H22" s="127" t="s">
        <v>102</v>
      </c>
      <c r="I22" s="128"/>
      <c r="J22" s="36"/>
      <c r="L22" s="125"/>
      <c r="O22"/>
      <c r="P22" s="2" t="s">
        <v>116</v>
      </c>
      <c r="Q22" s="316"/>
      <c r="R22" s="1"/>
      <c r="T22" s="126"/>
      <c r="AK22" s="103" t="s">
        <v>8</v>
      </c>
      <c r="AL22" s="23">
        <f>J17</f>
        <v>0</v>
      </c>
      <c r="AM22" s="129">
        <v>5600</v>
      </c>
      <c r="AN22" s="105">
        <f t="shared" si="4"/>
        <v>0</v>
      </c>
      <c r="AO22" s="105">
        <f>(1-SUM(AS22,AV22:AY22))*AO12/SUM(AO12:AR12,AT12:AU12)</f>
        <v>0.29006307534947157</v>
      </c>
      <c r="AP22" s="118">
        <f>(1-SUM(AS22,AV22:AY22))*AP12/SUM(AO12:AR12,AT12:AU12)</f>
        <v>5.0592396863279925E-2</v>
      </c>
      <c r="AQ22" s="118">
        <f>(1-SUM(AS22,AV22:AY22))*AQ12/SUM(AO12:AR12,AT12:AU12)</f>
        <v>3.4852540061370618E-2</v>
      </c>
      <c r="AR22" s="118">
        <f>(1-SUM(AS22,AV22:AY22))*AR12/SUM(AO12:AR12,AT12:AU12)</f>
        <v>0.13266450733037846</v>
      </c>
      <c r="AS22" s="118">
        <f>AQ$50/$AM22</f>
        <v>5.0000000000000001E-3</v>
      </c>
      <c r="AT22" s="118">
        <f>(1-SUM(AS22,AV22:AY22))*AT12/SUM(AO12:AR12,AT12:AU12)</f>
        <v>0.22710364814183437</v>
      </c>
      <c r="AU22" s="118">
        <f>(1-SUM(AS22,AV22:AY22))*AU12/SUM(AO12:AR12,AT12:AU12)</f>
        <v>0.20686668939652236</v>
      </c>
      <c r="AV22" s="118">
        <f>AT$50/$AM22</f>
        <v>2.2142857142857141E-2</v>
      </c>
      <c r="AW22" s="118">
        <f>AU$50/$AM22</f>
        <v>2.8571428571428571E-3</v>
      </c>
      <c r="AX22" s="118">
        <f>AV$50/$AM22</f>
        <v>8.9285714285714281E-3</v>
      </c>
      <c r="AY22" s="118">
        <f>AW$50/$AM22</f>
        <v>1.892857142857143E-2</v>
      </c>
      <c r="AZ22" s="108">
        <f>SUM(AO22:AY22)</f>
        <v>1.0000000000000002</v>
      </c>
      <c r="BA22" s="118">
        <f>AY$50/$AM22</f>
        <v>1.7857142857142856E-2</v>
      </c>
      <c r="BB22" s="649">
        <v>0.152</v>
      </c>
      <c r="BC22" s="119">
        <f>SUM(AO22:AR22)</f>
        <v>0.50817251960450061</v>
      </c>
      <c r="BD22" s="1">
        <v>12</v>
      </c>
      <c r="BE22" s="1" t="str">
        <f>IF(AL24=0,"",CONCATENATE(AK22,"　"))</f>
        <v/>
      </c>
      <c r="BH22" s="8">
        <v>1</v>
      </c>
      <c r="BI22" s="8">
        <v>1</v>
      </c>
      <c r="BK22" s="110">
        <v>0.1</v>
      </c>
      <c r="BL22"/>
      <c r="BM22"/>
      <c r="BN22" s="651" t="s">
        <v>113</v>
      </c>
      <c r="BO22" s="516">
        <v>5.0000000000000001E-3</v>
      </c>
      <c r="BP22"/>
      <c r="BY22"/>
      <c r="BZ22"/>
      <c r="CA22"/>
      <c r="CB22"/>
      <c r="CC22"/>
      <c r="CD22"/>
      <c r="CE22"/>
      <c r="CF22"/>
      <c r="CG22"/>
      <c r="CH22"/>
      <c r="CI22"/>
      <c r="CJ22"/>
      <c r="CK22"/>
      <c r="CL22"/>
      <c r="CM22"/>
      <c r="CN22"/>
      <c r="CO22"/>
    </row>
    <row r="23" spans="2:105" s="8" customFormat="1" ht="12.95" customHeight="1" x14ac:dyDescent="0.15">
      <c r="B23"/>
      <c r="C23" s="1"/>
      <c r="D23" s="1"/>
      <c r="F23" s="130"/>
      <c r="G23" s="798"/>
      <c r="H23" s="127" t="s">
        <v>103</v>
      </c>
      <c r="I23" s="128"/>
      <c r="J23" s="36"/>
      <c r="L23" s="125"/>
      <c r="N23"/>
      <c r="O23"/>
      <c r="P23" s="2" t="s">
        <v>293</v>
      </c>
      <c r="Q23" s="316"/>
      <c r="R23" s="800" t="s">
        <v>781</v>
      </c>
      <c r="S23" s="801"/>
      <c r="T23" s="802"/>
      <c r="AK23" s="103" t="s">
        <v>374</v>
      </c>
      <c r="AL23" s="23"/>
      <c r="AM23" s="129">
        <v>6900</v>
      </c>
      <c r="AN23" s="105">
        <f t="shared" si="4"/>
        <v>0</v>
      </c>
      <c r="AO23" s="105">
        <f t="shared" ref="AO23:AX23" si="5">AM$51/$AM23</f>
        <v>8.5000000000000006E-2</v>
      </c>
      <c r="AP23" s="118">
        <f t="shared" si="5"/>
        <v>1.4999999999999999E-2</v>
      </c>
      <c r="AQ23" s="118">
        <f t="shared" si="5"/>
        <v>1.4000000000000002E-2</v>
      </c>
      <c r="AR23" s="118">
        <f t="shared" si="5"/>
        <v>5.2666666666666681E-2</v>
      </c>
      <c r="AS23" s="118">
        <f t="shared" si="5"/>
        <v>1.5E-3</v>
      </c>
      <c r="AT23" s="118">
        <f t="shared" si="5"/>
        <v>4.8533333333333331E-2</v>
      </c>
      <c r="AU23" s="118">
        <f t="shared" si="5"/>
        <v>4.4800000000000006E-2</v>
      </c>
      <c r="AV23" s="118">
        <f t="shared" si="5"/>
        <v>2.1333333333333336E-2</v>
      </c>
      <c r="AW23" s="118">
        <f t="shared" si="5"/>
        <v>1.5E-3</v>
      </c>
      <c r="AX23" s="118">
        <f t="shared" si="5"/>
        <v>9.0000000000000011E-3</v>
      </c>
      <c r="AY23" s="118">
        <f>AZ23-SUM(AO23:AX23)</f>
        <v>0.70666666666666667</v>
      </c>
      <c r="AZ23" s="108">
        <v>1</v>
      </c>
      <c r="BA23" s="118">
        <f>AY$50*0.7/$AM23</f>
        <v>1.0144927536231883E-2</v>
      </c>
      <c r="BB23" s="646">
        <v>0.05</v>
      </c>
      <c r="BC23" s="119">
        <f>SUM(AO23:AR23)</f>
        <v>0.16666666666666669</v>
      </c>
      <c r="BD23" s="1">
        <v>13</v>
      </c>
      <c r="BE23" s="1" t="str">
        <f>IF(AL25=0,"",CONCATENATE(AK23,"　"))</f>
        <v/>
      </c>
      <c r="BH23" s="8">
        <v>1</v>
      </c>
      <c r="BI23" s="8">
        <v>1</v>
      </c>
      <c r="BK23" s="110">
        <v>0.05</v>
      </c>
      <c r="BL23"/>
      <c r="BM23"/>
      <c r="BN23" s="651" t="s">
        <v>109</v>
      </c>
      <c r="BO23" s="517">
        <v>1.0000000000000001E-9</v>
      </c>
      <c r="BP23"/>
      <c r="BW23"/>
      <c r="BX23"/>
      <c r="BY23"/>
      <c r="BZ23"/>
      <c r="CA23"/>
      <c r="CB23"/>
      <c r="CC23"/>
      <c r="CD23"/>
      <c r="CE23"/>
      <c r="CF23"/>
      <c r="CG23"/>
      <c r="CH23"/>
      <c r="CI23"/>
      <c r="CJ23"/>
      <c r="CK23"/>
      <c r="CL23"/>
      <c r="CM23"/>
      <c r="CN23"/>
      <c r="CO23"/>
      <c r="CP23"/>
      <c r="CQ23"/>
      <c r="CR23"/>
      <c r="CS23"/>
      <c r="CT23"/>
      <c r="CU23"/>
      <c r="CV23"/>
      <c r="CW23"/>
      <c r="CX23"/>
      <c r="CY23"/>
      <c r="CZ23"/>
      <c r="DA23"/>
    </row>
    <row r="24" spans="2:105" s="8" customFormat="1" ht="12.95" customHeight="1" x14ac:dyDescent="0.15">
      <c r="B24"/>
      <c r="C24" s="1"/>
      <c r="D24" s="1"/>
      <c r="F24" s="130"/>
      <c r="G24" s="798"/>
      <c r="H24" s="127" t="s">
        <v>104</v>
      </c>
      <c r="I24" s="128"/>
      <c r="J24" s="36"/>
      <c r="L24" s="125"/>
      <c r="T24" s="126"/>
      <c r="AK24" s="103" t="s">
        <v>11</v>
      </c>
      <c r="AL24" s="23">
        <f>J24</f>
        <v>0</v>
      </c>
      <c r="AM24" s="129">
        <v>1000</v>
      </c>
      <c r="AN24" s="105">
        <f t="shared" si="4"/>
        <v>0</v>
      </c>
      <c r="AO24" s="137"/>
      <c r="AP24" s="118"/>
      <c r="AQ24" s="118"/>
      <c r="AR24" s="118"/>
      <c r="AS24" s="118"/>
      <c r="AT24" s="118">
        <v>0.33</v>
      </c>
      <c r="AU24" s="118"/>
      <c r="AV24" s="118">
        <v>0.67</v>
      </c>
      <c r="AW24" s="118"/>
      <c r="AX24" s="118"/>
      <c r="AY24" s="119"/>
      <c r="AZ24" s="108">
        <f>SUM(AO24:AY24)</f>
        <v>1</v>
      </c>
      <c r="BA24" s="138" t="s">
        <v>648</v>
      </c>
      <c r="BB24" s="465" t="s">
        <v>454</v>
      </c>
      <c r="BC24" s="466" t="s">
        <v>454</v>
      </c>
      <c r="BD24" s="1">
        <v>14</v>
      </c>
      <c r="BE24" s="1" t="str">
        <f>IF(L27=0,"",CONCATENATE(AK24,"　"))</f>
        <v/>
      </c>
      <c r="BH24" s="8">
        <v>1</v>
      </c>
      <c r="BI24" s="8">
        <v>1</v>
      </c>
      <c r="BK24" s="110">
        <v>0</v>
      </c>
      <c r="BL24"/>
      <c r="BM24"/>
      <c r="BN24" s="651" t="s">
        <v>114</v>
      </c>
      <c r="BO24" s="518">
        <v>0</v>
      </c>
      <c r="BP24"/>
      <c r="BW24"/>
      <c r="BX24"/>
      <c r="BY24"/>
      <c r="BZ24"/>
      <c r="CA24"/>
      <c r="CB24"/>
      <c r="CC24"/>
      <c r="CD24"/>
      <c r="CE24"/>
      <c r="CF24"/>
      <c r="CG24"/>
      <c r="CH24"/>
      <c r="CI24"/>
      <c r="CJ24"/>
      <c r="CK24"/>
      <c r="CL24"/>
      <c r="CM24"/>
      <c r="CN24"/>
      <c r="CO24"/>
      <c r="CP24"/>
      <c r="CQ24"/>
      <c r="CR24"/>
      <c r="CS24"/>
      <c r="CT24"/>
      <c r="CU24"/>
      <c r="CV24"/>
      <c r="CW24"/>
      <c r="CX24"/>
      <c r="CY24"/>
      <c r="CZ24"/>
      <c r="DA24"/>
    </row>
    <row r="25" spans="2:105" s="8" customFormat="1" ht="12.95" customHeight="1" thickBot="1" x14ac:dyDescent="0.2">
      <c r="B25"/>
      <c r="C25" s="1"/>
      <c r="D25" s="1"/>
      <c r="F25" s="140"/>
      <c r="G25" s="799"/>
      <c r="H25" s="127" t="s">
        <v>826</v>
      </c>
      <c r="I25" s="128"/>
      <c r="J25" s="37"/>
      <c r="L25" s="125"/>
      <c r="N25"/>
      <c r="O25"/>
      <c r="P25" s="696" t="s">
        <v>1009</v>
      </c>
      <c r="Q25" s="2"/>
      <c r="R25" s="2"/>
      <c r="S25" s="2"/>
      <c r="T25" s="205"/>
      <c r="AK25" s="127" t="s">
        <v>649</v>
      </c>
      <c r="AL25" s="23">
        <f>J25</f>
        <v>0</v>
      </c>
      <c r="AM25" s="129">
        <v>1</v>
      </c>
      <c r="AN25" s="105">
        <f t="shared" si="4"/>
        <v>0</v>
      </c>
      <c r="AO25" s="105">
        <f>ROUND((1-SUM(AT25:AV25))*BG25,2)</f>
        <v>0.77</v>
      </c>
      <c r="AP25" s="118">
        <f>(1-SUM(AO25,AT25:AV25))/2</f>
        <v>9.9999999999999978E-2</v>
      </c>
      <c r="AQ25" s="118">
        <f>AP25</f>
        <v>9.9999999999999978E-2</v>
      </c>
      <c r="AR25" s="118"/>
      <c r="AS25" s="118"/>
      <c r="AT25" s="118">
        <v>0.01</v>
      </c>
      <c r="AU25" s="118">
        <v>0.01</v>
      </c>
      <c r="AV25" s="118">
        <v>0.01</v>
      </c>
      <c r="AW25" s="118"/>
      <c r="AX25" s="118"/>
      <c r="AY25" s="119"/>
      <c r="AZ25" s="108">
        <f>SUM(AO25:AY25)</f>
        <v>1</v>
      </c>
      <c r="BA25" s="138" t="s">
        <v>648</v>
      </c>
      <c r="BB25" s="646">
        <v>3.0000000000000001E-3</v>
      </c>
      <c r="BC25" s="119">
        <v>0.01</v>
      </c>
      <c r="BD25" s="1">
        <v>15</v>
      </c>
      <c r="BE25" s="1" t="str">
        <f>IF(L28=0,"",CONCATENATE(AK25,"　"))</f>
        <v/>
      </c>
      <c r="BG25" s="139">
        <f>AVERAGE(BG11:BG19)</f>
        <v>0.79168414097657802</v>
      </c>
      <c r="BH25" s="8">
        <v>1</v>
      </c>
      <c r="BI25" s="8">
        <v>1</v>
      </c>
      <c r="BK25" s="110">
        <v>0</v>
      </c>
      <c r="BL25"/>
      <c r="BP25"/>
      <c r="BW25"/>
      <c r="BX25"/>
      <c r="BY25"/>
      <c r="BZ25"/>
      <c r="CA25"/>
      <c r="CB25"/>
      <c r="CC25"/>
      <c r="CD25"/>
      <c r="CE25"/>
      <c r="CF25"/>
      <c r="CG25"/>
      <c r="CH25"/>
      <c r="CI25"/>
      <c r="CJ25"/>
      <c r="CK25"/>
      <c r="CL25"/>
      <c r="CM25"/>
      <c r="CN25"/>
      <c r="CO25"/>
      <c r="CP25"/>
      <c r="CQ25"/>
      <c r="CR25"/>
      <c r="CS25"/>
      <c r="CT25"/>
      <c r="CU25"/>
      <c r="CV25"/>
      <c r="CW25"/>
      <c r="CX25"/>
      <c r="CY25"/>
      <c r="CZ25"/>
      <c r="DA25"/>
    </row>
    <row r="26" spans="2:105" s="8" customFormat="1" ht="12.95" customHeight="1" thickBot="1" x14ac:dyDescent="0.2">
      <c r="B26"/>
      <c r="K26" s="1"/>
      <c r="L26" s="697"/>
      <c r="P26" s="38" t="s">
        <v>1010</v>
      </c>
      <c r="Q26" s="813" t="str">
        <f>IF(OR(Q27="",Q28="",Q29=""),"",ROUNDDOWN((Q27+Q28)/Q27,2))</f>
        <v/>
      </c>
      <c r="R26" s="814"/>
      <c r="T26" s="205"/>
      <c r="X26" s="1"/>
      <c r="Y26" s="1"/>
      <c r="AK26" s="127" t="s">
        <v>417</v>
      </c>
      <c r="AL26" s="23">
        <f>IF(SUM(AL$12:AL$25)=0,0,SUM(AL$12:AL$25))</f>
        <v>0</v>
      </c>
      <c r="AM26" s="23">
        <f>IF(AL26=0,0,ROUND(SUMPRODUCT($AL$12:$AL$25,AM12:AM25)/AL26,3))</f>
        <v>0</v>
      </c>
      <c r="AN26" s="136" t="s">
        <v>50</v>
      </c>
      <c r="AO26" s="141">
        <f t="shared" ref="AO26:AX26" si="6">ROUND(SUMPRODUCT($AN$12:$AN$25,AO12:AO25),3)</f>
        <v>0</v>
      </c>
      <c r="AP26" s="142">
        <f t="shared" si="6"/>
        <v>0</v>
      </c>
      <c r="AQ26" s="142">
        <f t="shared" si="6"/>
        <v>0</v>
      </c>
      <c r="AR26" s="142">
        <f t="shared" si="6"/>
        <v>0</v>
      </c>
      <c r="AS26" s="142">
        <f t="shared" si="6"/>
        <v>0</v>
      </c>
      <c r="AT26" s="142">
        <f t="shared" si="6"/>
        <v>0</v>
      </c>
      <c r="AU26" s="142">
        <f t="shared" si="6"/>
        <v>0</v>
      </c>
      <c r="AV26" s="142">
        <f t="shared" si="6"/>
        <v>0</v>
      </c>
      <c r="AW26" s="142">
        <f t="shared" si="6"/>
        <v>0</v>
      </c>
      <c r="AX26" s="142">
        <f t="shared" si="6"/>
        <v>0</v>
      </c>
      <c r="AY26" s="143">
        <f>IF(SUM(AO26:AX26)=0,0,AZ26-SUM(AO26:AX26))</f>
        <v>0</v>
      </c>
      <c r="AZ26" s="144">
        <v>1</v>
      </c>
      <c r="BA26" s="145">
        <f>ROUND(SUMPRODUCT($AN$12:$AN$25,BA12:BA25),3)</f>
        <v>0</v>
      </c>
      <c r="BB26" s="142">
        <f>ROUND(SUMPRODUCT($AN$12:$AN$25,BB12:BB25),3)</f>
        <v>0</v>
      </c>
      <c r="BC26" s="143">
        <f>ROUND(SUMPRODUCT($AN$12:$AN$25,BC12:BC25),3)</f>
        <v>0</v>
      </c>
      <c r="BD26" s="1">
        <v>16</v>
      </c>
      <c r="BE26" s="1" t="str">
        <f>CONCATENATE(BE12,BE13,BE14,BE15,BE16,BE17,BE18,BE19,BE20,BE22,BE23,BE24,BE25)</f>
        <v/>
      </c>
      <c r="BH26" s="8">
        <f>IF(SUM($AN$12:$AN$25)=0,0,ROUND(SUMPRODUCT($AN$12:$AN$25,$BH$12:$BH$25)/SUM($AN$12:$AN$25),3))</f>
        <v>0</v>
      </c>
      <c r="BI26" s="8">
        <f>IF(SUM($AN$12:$AN$25)=0,0,ROUND(SUMPRODUCT($AN$12:$AN$25,$BI$12:$BI$25)/SUM(AN12:AN25),3))</f>
        <v>0</v>
      </c>
      <c r="BK26" s="146">
        <f>SUMPRODUCT(BK12:BK25,AN12:AN25)</f>
        <v>0</v>
      </c>
      <c r="BV26"/>
      <c r="BW26"/>
      <c r="BX26"/>
      <c r="BY26"/>
      <c r="BZ26"/>
      <c r="CA26"/>
      <c r="CB26"/>
      <c r="CC26"/>
      <c r="CD26"/>
      <c r="CE26"/>
      <c r="CF26"/>
      <c r="CG26"/>
      <c r="CH26"/>
      <c r="CI26"/>
      <c r="CJ26"/>
      <c r="CK26"/>
      <c r="CL26"/>
      <c r="CM26"/>
      <c r="CN26"/>
      <c r="CO26"/>
      <c r="CP26"/>
      <c r="CQ26"/>
      <c r="CR26"/>
      <c r="CS26"/>
      <c r="CT26"/>
      <c r="CU26"/>
      <c r="CV26"/>
      <c r="CW26"/>
      <c r="CX26"/>
      <c r="CY26"/>
      <c r="CZ26"/>
    </row>
    <row r="27" spans="2:105" s="8" customFormat="1" ht="12.95" customHeight="1" x14ac:dyDescent="0.15">
      <c r="B27"/>
      <c r="I27"/>
      <c r="J27"/>
      <c r="K27"/>
      <c r="L27" s="125"/>
      <c r="P27" s="38" t="s">
        <v>1011</v>
      </c>
      <c r="Q27" s="815"/>
      <c r="R27" s="816"/>
      <c r="S27" s="1" t="s">
        <v>1012</v>
      </c>
      <c r="T27" s="126"/>
      <c r="X27" s="1"/>
      <c r="Y27" s="1"/>
      <c r="BJ27" s="8" t="s">
        <v>277</v>
      </c>
      <c r="BV27"/>
      <c r="BW27"/>
      <c r="BX27"/>
      <c r="BY27"/>
      <c r="BZ27"/>
      <c r="CA27"/>
      <c r="CB27"/>
      <c r="CC27"/>
      <c r="CD27"/>
      <c r="CE27"/>
      <c r="CF27"/>
      <c r="CG27"/>
      <c r="CH27"/>
      <c r="CI27"/>
      <c r="CJ27"/>
      <c r="CK27"/>
      <c r="CL27"/>
      <c r="CM27"/>
      <c r="CN27"/>
      <c r="CO27"/>
      <c r="CP27"/>
      <c r="CQ27"/>
      <c r="CR27"/>
      <c r="CS27"/>
      <c r="CT27"/>
      <c r="CU27"/>
      <c r="CV27"/>
      <c r="CW27"/>
      <c r="CX27"/>
      <c r="CY27"/>
      <c r="CZ27"/>
    </row>
    <row r="28" spans="2:105" s="8" customFormat="1" ht="12.95" customHeight="1" x14ac:dyDescent="0.15">
      <c r="B28"/>
      <c r="L28" s="125"/>
      <c r="P28" s="38" t="s">
        <v>1013</v>
      </c>
      <c r="Q28" s="767"/>
      <c r="R28" s="769"/>
      <c r="S28" s="1" t="s">
        <v>1012</v>
      </c>
      <c r="T28" s="126"/>
      <c r="X28" s="1"/>
      <c r="Y28" s="1"/>
      <c r="BV28"/>
      <c r="BW28"/>
      <c r="BX28"/>
      <c r="BY28"/>
      <c r="BZ28"/>
      <c r="CA28"/>
      <c r="CB28"/>
      <c r="CC28"/>
      <c r="CD28"/>
      <c r="CE28"/>
      <c r="CF28"/>
      <c r="CG28"/>
      <c r="CH28"/>
      <c r="CI28"/>
      <c r="CJ28"/>
      <c r="CK28"/>
      <c r="CL28"/>
      <c r="CM28"/>
      <c r="CN28"/>
      <c r="CO28"/>
      <c r="CP28"/>
      <c r="CQ28"/>
      <c r="CR28"/>
      <c r="CS28"/>
      <c r="CT28"/>
      <c r="CU28"/>
      <c r="CV28"/>
      <c r="CW28"/>
      <c r="CX28"/>
      <c r="CY28"/>
      <c r="CZ28"/>
    </row>
    <row r="29" spans="2:105" s="8" customFormat="1" ht="12.95" customHeight="1" x14ac:dyDescent="0.15">
      <c r="B29"/>
      <c r="E29" s="1"/>
      <c r="F29" s="1"/>
      <c r="G29" s="1"/>
      <c r="H29" s="1"/>
      <c r="L29" s="125"/>
      <c r="P29" s="38" t="s">
        <v>1014</v>
      </c>
      <c r="Q29" s="817"/>
      <c r="R29" s="818"/>
      <c r="S29" s="617" t="s">
        <v>1038</v>
      </c>
      <c r="T29" s="126"/>
      <c r="U29" s="1"/>
      <c r="V29" s="1"/>
      <c r="W29" s="1"/>
      <c r="X29" s="1"/>
      <c r="Y29" s="3"/>
      <c r="AK29" s="1" t="s">
        <v>435</v>
      </c>
      <c r="AL29"/>
      <c r="AM29"/>
      <c r="AN29"/>
      <c r="AO29"/>
      <c r="AP29"/>
      <c r="AQ29"/>
      <c r="AR29"/>
      <c r="AS29"/>
      <c r="AT29" s="147"/>
      <c r="AU29" s="147"/>
      <c r="BV29"/>
      <c r="BW29"/>
      <c r="BX29"/>
      <c r="BY29"/>
      <c r="BZ29"/>
      <c r="CA29"/>
      <c r="CB29"/>
      <c r="CC29"/>
      <c r="CD29"/>
      <c r="CE29"/>
      <c r="CF29"/>
      <c r="CG29"/>
      <c r="CH29"/>
      <c r="CI29"/>
      <c r="CJ29"/>
      <c r="CK29"/>
      <c r="CL29"/>
      <c r="CM29"/>
      <c r="CN29"/>
      <c r="CO29"/>
      <c r="CP29"/>
      <c r="CQ29"/>
      <c r="CR29"/>
      <c r="CS29"/>
      <c r="CT29"/>
      <c r="CU29"/>
      <c r="CV29"/>
      <c r="CW29"/>
      <c r="CX29"/>
      <c r="CY29"/>
      <c r="CZ29"/>
    </row>
    <row r="30" spans="2:105" s="8" customFormat="1" ht="12.95" customHeight="1" x14ac:dyDescent="0.15">
      <c r="B30"/>
      <c r="D30" s="148"/>
      <c r="E30" s="1"/>
      <c r="F30" s="1"/>
      <c r="G30" s="1"/>
      <c r="H30" s="1"/>
      <c r="L30" s="697"/>
      <c r="P30" s="38" t="s">
        <v>1015</v>
      </c>
      <c r="Q30" s="819" t="str">
        <f>IF(OR(Q27="",Q28="",Q29=""),"",ROUNDDOWN((Q27+Q28)/(24*365)/Q29*100,1))</f>
        <v/>
      </c>
      <c r="R30" s="820"/>
      <c r="S30" s="1" t="s">
        <v>1016</v>
      </c>
      <c r="T30" s="126"/>
      <c r="U30" s="1"/>
      <c r="V30" s="1"/>
      <c r="W30" s="1"/>
      <c r="X30" s="1"/>
      <c r="Y30" s="3"/>
      <c r="AK30" s="6"/>
      <c r="AL30" s="80" t="s">
        <v>13</v>
      </c>
      <c r="AM30" s="80" t="s">
        <v>463</v>
      </c>
      <c r="AN30" s="80" t="s">
        <v>29</v>
      </c>
      <c r="AO30" s="80" t="s">
        <v>12</v>
      </c>
      <c r="AP30" s="80" t="s">
        <v>14</v>
      </c>
      <c r="AQ30" s="80" t="s">
        <v>15</v>
      </c>
      <c r="AR30" s="80" t="s">
        <v>398</v>
      </c>
      <c r="AS30" s="80" t="s">
        <v>399</v>
      </c>
      <c r="AW30" s="6" t="s">
        <v>128</v>
      </c>
      <c r="BV30"/>
      <c r="BW30"/>
      <c r="BX30"/>
      <c r="BY30"/>
      <c r="BZ30"/>
      <c r="CA30"/>
      <c r="CB30"/>
      <c r="CC30"/>
      <c r="CD30"/>
      <c r="CE30"/>
      <c r="CF30"/>
      <c r="CG30"/>
      <c r="CH30"/>
      <c r="CI30"/>
      <c r="CJ30"/>
      <c r="CK30"/>
      <c r="CL30"/>
      <c r="CM30"/>
      <c r="CN30"/>
      <c r="CO30"/>
      <c r="CP30"/>
      <c r="CQ30"/>
      <c r="CR30"/>
      <c r="CS30"/>
      <c r="CT30"/>
      <c r="CU30"/>
      <c r="CV30"/>
      <c r="CW30"/>
      <c r="CX30"/>
      <c r="CY30"/>
      <c r="CZ30"/>
    </row>
    <row r="31" spans="2:105" s="8" customFormat="1" ht="12.95" customHeight="1" x14ac:dyDescent="0.15">
      <c r="B31"/>
      <c r="E31"/>
      <c r="F31"/>
      <c r="G31"/>
      <c r="L31" s="125"/>
      <c r="P31" s="83" t="s">
        <v>1017</v>
      </c>
      <c r="Q31" s="698" t="s">
        <v>1018</v>
      </c>
      <c r="R31" s="718" t="b">
        <v>0</v>
      </c>
      <c r="T31" s="126"/>
      <c r="U31" s="1"/>
      <c r="V31" s="1"/>
      <c r="W31" s="1"/>
      <c r="X31" s="1"/>
      <c r="Y31" s="3"/>
      <c r="AK31" s="103" t="s">
        <v>650</v>
      </c>
      <c r="AL31" s="149">
        <v>1.5</v>
      </c>
      <c r="AM31" s="149">
        <v>1.7</v>
      </c>
      <c r="AN31" s="149">
        <v>2.5</v>
      </c>
      <c r="AO31" s="149">
        <v>2.5</v>
      </c>
      <c r="AP31" s="149">
        <v>1.5</v>
      </c>
      <c r="AQ31" s="149">
        <v>2.2000000000000002</v>
      </c>
      <c r="AR31" s="149">
        <v>2.2000000000000002</v>
      </c>
      <c r="AS31" s="149"/>
      <c r="AW31" s="149">
        <f>IF($Q$22=AX42,BD42,IF($Q22=AY42,BE42,IF($Q22=AZ42,BF42,IF($Q22=BA42,BG42,IF($Q22=BB42,BH42,BI42)))))</f>
        <v>0</v>
      </c>
      <c r="BV31"/>
      <c r="BW31"/>
      <c r="BX31"/>
      <c r="BY31"/>
      <c r="BZ31"/>
      <c r="CA31"/>
      <c r="CB31"/>
      <c r="CC31"/>
      <c r="CD31"/>
      <c r="CE31"/>
      <c r="CF31"/>
      <c r="CG31"/>
      <c r="CH31"/>
      <c r="CI31"/>
      <c r="CJ31"/>
      <c r="CK31"/>
      <c r="CL31"/>
      <c r="CM31"/>
      <c r="CN31"/>
      <c r="CO31"/>
      <c r="CP31"/>
      <c r="CQ31"/>
      <c r="CR31"/>
      <c r="CS31"/>
      <c r="CT31"/>
      <c r="CU31"/>
      <c r="CV31"/>
      <c r="CW31"/>
      <c r="CX31"/>
      <c r="CY31"/>
      <c r="CZ31"/>
    </row>
    <row r="32" spans="2:105" s="8" customFormat="1" ht="12.95" customHeight="1" x14ac:dyDescent="0.15">
      <c r="B32"/>
      <c r="E32"/>
      <c r="F32"/>
      <c r="G32"/>
      <c r="L32" s="125"/>
      <c r="P32" s="83"/>
      <c r="Q32" s="698" t="s">
        <v>1019</v>
      </c>
      <c r="R32" s="718" t="b">
        <v>0</v>
      </c>
      <c r="T32" s="126"/>
      <c r="U32" s="1"/>
      <c r="V32" s="1"/>
      <c r="W32" s="1"/>
      <c r="X32" s="1"/>
      <c r="Y32" s="3"/>
      <c r="AK32" s="103" t="s">
        <v>651</v>
      </c>
      <c r="AL32" s="149">
        <v>1</v>
      </c>
      <c r="AM32" s="149">
        <v>0.9</v>
      </c>
      <c r="AN32" s="149">
        <v>1</v>
      </c>
      <c r="AO32" s="149">
        <v>1</v>
      </c>
      <c r="AP32" s="149">
        <v>0.8</v>
      </c>
      <c r="AQ32" s="149">
        <v>1.5</v>
      </c>
      <c r="AR32" s="149">
        <v>1</v>
      </c>
      <c r="AS32" s="149"/>
      <c r="AW32" s="48" t="s">
        <v>126</v>
      </c>
      <c r="BV32"/>
      <c r="BW32"/>
      <c r="BX32"/>
      <c r="BY32"/>
      <c r="BZ32"/>
      <c r="CA32"/>
      <c r="CB32"/>
      <c r="CC32"/>
      <c r="CD32"/>
      <c r="CE32"/>
      <c r="CF32"/>
      <c r="CG32"/>
      <c r="CH32"/>
      <c r="CI32"/>
      <c r="CJ32"/>
      <c r="CK32"/>
      <c r="CL32"/>
      <c r="CM32"/>
      <c r="CN32"/>
      <c r="CO32"/>
      <c r="CP32"/>
      <c r="CQ32"/>
      <c r="CR32"/>
      <c r="CS32"/>
      <c r="CT32"/>
      <c r="CU32"/>
      <c r="CV32"/>
      <c r="CW32"/>
      <c r="CX32"/>
      <c r="CY32"/>
      <c r="CZ32"/>
    </row>
    <row r="33" spans="1:104" s="8" customFormat="1" ht="12.95" customHeight="1" x14ac:dyDescent="0.15">
      <c r="B33"/>
      <c r="E33"/>
      <c r="F33"/>
      <c r="G33"/>
      <c r="L33" s="125"/>
      <c r="P33" s="83"/>
      <c r="Q33" s="698" t="s">
        <v>1020</v>
      </c>
      <c r="R33" s="718" t="b">
        <v>0</v>
      </c>
      <c r="T33" s="126"/>
      <c r="U33" s="1"/>
      <c r="V33" s="1"/>
      <c r="W33" s="1"/>
      <c r="X33" s="1"/>
      <c r="Y33" s="3"/>
      <c r="AK33" s="103" t="s">
        <v>652</v>
      </c>
      <c r="AL33" s="149">
        <v>1</v>
      </c>
      <c r="AM33" s="149">
        <v>1</v>
      </c>
      <c r="AN33" s="149">
        <v>1</v>
      </c>
      <c r="AO33" s="149">
        <v>1</v>
      </c>
      <c r="AP33" s="149">
        <v>1</v>
      </c>
      <c r="AQ33" s="149">
        <v>1</v>
      </c>
      <c r="AR33" s="149">
        <v>1</v>
      </c>
      <c r="AS33" s="149">
        <v>1</v>
      </c>
      <c r="AW33" s="502">
        <f>IF(AX33=0,IF($Q$23=AX44,BD44,IF($Q23=AY44,BE44,IF($Q23=AZ44,BF44,IF($Q23=BA44,BG44,IF($Q23=BB44,BH44,BI44))))),AX33)</f>
        <v>0</v>
      </c>
      <c r="AX33" s="467">
        <f>パッケージ形空調機!$L$1</f>
        <v>0</v>
      </c>
      <c r="BV33"/>
      <c r="BW33"/>
      <c r="BX33"/>
      <c r="BY33"/>
      <c r="BZ33"/>
      <c r="CA33"/>
      <c r="CB33"/>
      <c r="CC33"/>
      <c r="CD33"/>
      <c r="CE33"/>
      <c r="CF33"/>
      <c r="CG33"/>
      <c r="CH33"/>
      <c r="CI33"/>
      <c r="CJ33"/>
      <c r="CK33"/>
      <c r="CL33"/>
      <c r="CM33"/>
      <c r="CN33"/>
      <c r="CO33"/>
      <c r="CP33"/>
      <c r="CQ33"/>
      <c r="CR33"/>
      <c r="CS33"/>
      <c r="CT33"/>
      <c r="CU33"/>
      <c r="CV33"/>
      <c r="CW33"/>
      <c r="CX33"/>
      <c r="CY33"/>
      <c r="CZ33"/>
    </row>
    <row r="34" spans="1:104" s="8" customFormat="1" ht="9.9499999999999993" customHeight="1" x14ac:dyDescent="0.15">
      <c r="B34"/>
      <c r="E34"/>
      <c r="F34"/>
      <c r="G34"/>
      <c r="H34"/>
      <c r="L34" s="131"/>
      <c r="M34" s="211"/>
      <c r="N34" s="132"/>
      <c r="O34" s="132"/>
      <c r="P34" s="132"/>
      <c r="Q34" s="132"/>
      <c r="R34" s="132"/>
      <c r="S34" s="132"/>
      <c r="T34" s="133"/>
      <c r="U34" s="1"/>
      <c r="V34" s="1"/>
      <c r="W34" s="1"/>
      <c r="X34" s="1"/>
      <c r="Y34" s="3"/>
      <c r="AK34" s="103" t="s">
        <v>653</v>
      </c>
      <c r="AL34" s="149"/>
      <c r="AM34" s="149"/>
      <c r="AN34" s="149"/>
      <c r="AO34" s="149"/>
      <c r="AP34" s="149"/>
      <c r="AQ34" s="149"/>
      <c r="AR34" s="149"/>
      <c r="AS34" s="149"/>
      <c r="AW34" s="150" t="s">
        <v>125</v>
      </c>
      <c r="BV34"/>
      <c r="BW34"/>
      <c r="BX34"/>
      <c r="BY34"/>
      <c r="BZ34"/>
      <c r="CA34"/>
      <c r="CB34"/>
      <c r="CC34"/>
      <c r="CD34"/>
      <c r="CE34"/>
      <c r="CF34"/>
      <c r="CG34"/>
      <c r="CH34"/>
      <c r="CI34"/>
      <c r="CJ34"/>
      <c r="CK34"/>
      <c r="CL34"/>
      <c r="CM34"/>
      <c r="CN34"/>
      <c r="CO34"/>
      <c r="CP34"/>
      <c r="CQ34"/>
      <c r="CR34"/>
      <c r="CS34"/>
      <c r="CT34"/>
      <c r="CU34"/>
      <c r="CV34"/>
      <c r="CW34"/>
      <c r="CX34"/>
      <c r="CY34"/>
      <c r="CZ34"/>
    </row>
    <row r="35" spans="1:104" s="8" customFormat="1" ht="13.5" customHeight="1" x14ac:dyDescent="0.15">
      <c r="B35"/>
      <c r="E35"/>
      <c r="F35"/>
      <c r="G35"/>
      <c r="H35"/>
      <c r="O35"/>
      <c r="P35"/>
      <c r="Q35"/>
      <c r="R35"/>
      <c r="U35" s="1"/>
      <c r="V35" s="1"/>
      <c r="W35" s="1"/>
      <c r="X35" s="1"/>
      <c r="Y35" s="3"/>
      <c r="AK35" s="103" t="s">
        <v>654</v>
      </c>
      <c r="AL35" s="149">
        <v>1</v>
      </c>
      <c r="AM35" s="149"/>
      <c r="AN35" s="149">
        <v>1</v>
      </c>
      <c r="AO35" s="149"/>
      <c r="AP35" s="149"/>
      <c r="AQ35" s="149"/>
      <c r="AR35" s="149"/>
      <c r="AS35" s="149"/>
      <c r="AW35" s="80">
        <f>1-AW33</f>
        <v>1</v>
      </c>
      <c r="BV35"/>
      <c r="BW35"/>
      <c r="BX35"/>
      <c r="BY35"/>
      <c r="BZ35"/>
      <c r="CA35"/>
      <c r="CB35"/>
      <c r="CC35"/>
      <c r="CD35"/>
      <c r="CE35"/>
      <c r="CF35"/>
      <c r="CG35"/>
      <c r="CH35"/>
      <c r="CI35"/>
      <c r="CJ35"/>
      <c r="CK35"/>
      <c r="CL35"/>
      <c r="CM35"/>
      <c r="CN35"/>
      <c r="CO35"/>
      <c r="CP35"/>
      <c r="CQ35"/>
      <c r="CR35"/>
      <c r="CS35"/>
      <c r="CT35"/>
      <c r="CU35"/>
      <c r="CV35"/>
      <c r="CW35"/>
      <c r="CX35"/>
      <c r="CY35"/>
      <c r="CZ35"/>
    </row>
    <row r="36" spans="1:104" s="8" customFormat="1" ht="13.5" hidden="1" customHeight="1" thickBot="1" x14ac:dyDescent="0.2">
      <c r="B36"/>
      <c r="E36"/>
      <c r="F36"/>
      <c r="G36"/>
      <c r="H36"/>
      <c r="O36"/>
      <c r="P36"/>
      <c r="Q36"/>
      <c r="R36"/>
      <c r="U36" s="1"/>
      <c r="V36" s="1"/>
      <c r="W36" s="1"/>
      <c r="X36" s="1"/>
      <c r="Y36" s="3"/>
      <c r="AK36" s="151" t="s">
        <v>474</v>
      </c>
      <c r="AL36"/>
      <c r="AM36"/>
      <c r="AN36"/>
      <c r="AO36"/>
      <c r="AP36"/>
      <c r="AQ36"/>
      <c r="AR36"/>
      <c r="AS36"/>
      <c r="AW36" s="48" t="s">
        <v>132</v>
      </c>
      <c r="BV36"/>
      <c r="BW36"/>
      <c r="BX36"/>
      <c r="BY36"/>
      <c r="BZ36"/>
      <c r="CA36"/>
      <c r="CB36"/>
      <c r="CC36"/>
      <c r="CD36"/>
      <c r="CE36"/>
      <c r="CF36"/>
      <c r="CG36"/>
      <c r="CH36"/>
      <c r="CI36"/>
      <c r="CJ36"/>
      <c r="CK36"/>
      <c r="CL36"/>
      <c r="CM36"/>
      <c r="CN36"/>
      <c r="CO36"/>
      <c r="CP36"/>
      <c r="CQ36"/>
      <c r="CR36"/>
      <c r="CS36"/>
      <c r="CT36"/>
      <c r="CU36"/>
      <c r="CV36"/>
      <c r="CW36"/>
      <c r="CX36"/>
      <c r="CY36"/>
      <c r="CZ36"/>
    </row>
    <row r="37" spans="1:104" s="8" customFormat="1" ht="13.5" hidden="1" customHeight="1" x14ac:dyDescent="0.15">
      <c r="B37"/>
      <c r="E37"/>
      <c r="F37"/>
      <c r="G37"/>
      <c r="H37"/>
      <c r="O37"/>
      <c r="P37"/>
      <c r="Q37"/>
      <c r="R37"/>
      <c r="U37" s="1"/>
      <c r="V37" s="1"/>
      <c r="W37" s="1"/>
      <c r="X37" s="1"/>
      <c r="Y37" s="3"/>
      <c r="AK37" s="6"/>
      <c r="AL37" s="80" t="str">
        <f>AK12</f>
        <v>事務所</v>
      </c>
      <c r="AM37" s="80" t="str">
        <f>AK13</f>
        <v>商業施設（物販）</v>
      </c>
      <c r="AN37" s="80" t="str">
        <f>AK14</f>
        <v>商業施設（飲食）</v>
      </c>
      <c r="AO37" s="80" t="str">
        <f>AK15</f>
        <v>宿泊施設</v>
      </c>
      <c r="AP37" s="80" t="str">
        <f>AK16</f>
        <v>教育施設</v>
      </c>
      <c r="AQ37" s="80" t="str">
        <f>AK17</f>
        <v>医療施設</v>
      </c>
      <c r="AR37" s="80" t="str">
        <f>AK19</f>
        <v>文化・娯楽施設</v>
      </c>
      <c r="AS37" s="636" t="str">
        <f>AK25</f>
        <v>熱供給施設</v>
      </c>
      <c r="AT37" s="152" t="s">
        <v>475</v>
      </c>
      <c r="AW37" s="80">
        <f>IF($M$177=AX45,BD45,IF($M177=AY45,BE45,IF($M177=AZ45,BF45,IF($M177=BA45,BG45,IF($M177=BB45,BH45,BI45)))))</f>
        <v>0</v>
      </c>
      <c r="BV37"/>
      <c r="BW37"/>
      <c r="BX37"/>
      <c r="BY37"/>
      <c r="BZ37"/>
      <c r="CA37"/>
      <c r="CB37"/>
      <c r="CC37"/>
      <c r="CD37"/>
      <c r="CE37"/>
      <c r="CF37"/>
      <c r="CG37"/>
      <c r="CH37"/>
      <c r="CI37"/>
      <c r="CJ37"/>
      <c r="CK37"/>
      <c r="CL37"/>
      <c r="CM37"/>
      <c r="CN37"/>
      <c r="CO37"/>
      <c r="CP37"/>
      <c r="CQ37"/>
      <c r="CR37"/>
      <c r="CS37"/>
      <c r="CT37"/>
      <c r="CU37"/>
      <c r="CV37"/>
      <c r="CW37"/>
      <c r="CX37"/>
      <c r="CY37"/>
      <c r="CZ37"/>
    </row>
    <row r="38" spans="1:104" s="8" customFormat="1" ht="13.5" hidden="1" customHeight="1" x14ac:dyDescent="0.15">
      <c r="B38"/>
      <c r="E38"/>
      <c r="F38"/>
      <c r="G38"/>
      <c r="H38"/>
      <c r="O38"/>
      <c r="P38"/>
      <c r="Q38"/>
      <c r="R38"/>
      <c r="U38" s="1"/>
      <c r="V38" s="1"/>
      <c r="W38" s="1"/>
      <c r="X38" s="1"/>
      <c r="Y38" s="3"/>
      <c r="AK38" s="103" t="s">
        <v>499</v>
      </c>
      <c r="AL38" s="149">
        <f>ROUND(AL31/$AL31,3)</f>
        <v>1</v>
      </c>
      <c r="AM38" s="149">
        <f>ROUND(AM31/$AL31,3)</f>
        <v>1.133</v>
      </c>
      <c r="AN38" s="149">
        <f>ROUND(AQ31/$AL31,3)</f>
        <v>1.4670000000000001</v>
      </c>
      <c r="AO38" s="149">
        <f>ROUND(AN31/$AL31,3)</f>
        <v>1.667</v>
      </c>
      <c r="AP38" s="149">
        <f>ROUND(AP31/$AL31,3)</f>
        <v>1</v>
      </c>
      <c r="AQ38" s="149">
        <f>ROUND(AO31/$AL31,3)</f>
        <v>1.667</v>
      </c>
      <c r="AR38" s="149">
        <f>ROUND(AR31/$AL31,3)</f>
        <v>1.4670000000000001</v>
      </c>
      <c r="AS38" s="153">
        <v>0.8</v>
      </c>
      <c r="AT38" s="154">
        <f>IF(G11="熱供給施設",AS38,BH26)</f>
        <v>0</v>
      </c>
      <c r="BV38"/>
      <c r="BW38"/>
      <c r="BX38"/>
      <c r="BY38"/>
      <c r="BZ38"/>
      <c r="CA38"/>
      <c r="CB38"/>
      <c r="CC38"/>
      <c r="CD38"/>
      <c r="CE38"/>
      <c r="CF38"/>
      <c r="CG38"/>
      <c r="CH38"/>
      <c r="CI38"/>
      <c r="CJ38"/>
      <c r="CK38"/>
      <c r="CL38"/>
      <c r="CM38"/>
      <c r="CN38"/>
      <c r="CO38"/>
      <c r="CP38"/>
      <c r="CQ38"/>
      <c r="CR38"/>
      <c r="CS38"/>
      <c r="CT38"/>
      <c r="CU38"/>
      <c r="CV38"/>
      <c r="CW38"/>
      <c r="CX38"/>
      <c r="CY38"/>
      <c r="CZ38"/>
    </row>
    <row r="39" spans="1:104" s="8" customFormat="1" ht="13.5" hidden="1" customHeight="1" thickBot="1" x14ac:dyDescent="0.2">
      <c r="B39"/>
      <c r="E39"/>
      <c r="F39"/>
      <c r="G39"/>
      <c r="H39"/>
      <c r="O39"/>
      <c r="P39"/>
      <c r="Q39"/>
      <c r="R39"/>
      <c r="U39" s="1"/>
      <c r="V39" s="1"/>
      <c r="W39" s="1"/>
      <c r="X39" s="1"/>
      <c r="Y39" s="3"/>
      <c r="AK39" s="103" t="s">
        <v>28</v>
      </c>
      <c r="AL39" s="149">
        <f>ROUND(AL32/$AL32,3)</f>
        <v>1</v>
      </c>
      <c r="AM39" s="149">
        <f>ROUND(AM32/$AL32,3)</f>
        <v>0.9</v>
      </c>
      <c r="AN39" s="149">
        <f>ROUND(AQ32/$AL32,3)</f>
        <v>1.5</v>
      </c>
      <c r="AO39" s="149">
        <f>ROUND(AN32/$AL32,3)</f>
        <v>1</v>
      </c>
      <c r="AP39" s="149">
        <f>ROUND(AP32/$AL32,3)</f>
        <v>0.8</v>
      </c>
      <c r="AQ39" s="149">
        <f>ROUND(AO32/$AL32,3)</f>
        <v>1</v>
      </c>
      <c r="AR39" s="149">
        <f>ROUND(AR32/$AL32,3)</f>
        <v>1</v>
      </c>
      <c r="AS39" s="153">
        <v>1</v>
      </c>
      <c r="AT39" s="155">
        <f>BI26</f>
        <v>0</v>
      </c>
      <c r="AW39" s="150" t="s">
        <v>127</v>
      </c>
      <c r="BV39"/>
      <c r="BW39"/>
      <c r="BX39"/>
      <c r="BY39"/>
      <c r="BZ39"/>
      <c r="CA39"/>
      <c r="CB39"/>
      <c r="CC39"/>
      <c r="CD39"/>
      <c r="CE39"/>
      <c r="CF39"/>
      <c r="CG39"/>
      <c r="CH39"/>
      <c r="CI39"/>
      <c r="CJ39"/>
      <c r="CK39"/>
      <c r="CL39"/>
      <c r="CM39"/>
      <c r="CN39"/>
      <c r="CO39"/>
      <c r="CP39"/>
      <c r="CQ39"/>
      <c r="CR39"/>
      <c r="CS39"/>
      <c r="CT39"/>
      <c r="CU39"/>
      <c r="CV39"/>
      <c r="CW39"/>
      <c r="CX39"/>
      <c r="CY39"/>
      <c r="CZ39"/>
    </row>
    <row r="40" spans="1:104" s="8" customFormat="1" ht="13.5" hidden="1" customHeight="1" x14ac:dyDescent="0.15">
      <c r="B40"/>
      <c r="E40"/>
      <c r="F40"/>
      <c r="G40"/>
      <c r="H40"/>
      <c r="O40"/>
      <c r="P40"/>
      <c r="Q40"/>
      <c r="R40"/>
      <c r="U40" s="1"/>
      <c r="V40" s="1"/>
      <c r="X40" s="1"/>
      <c r="Y40" s="3"/>
      <c r="AK40" s="147"/>
      <c r="AL40" s="147"/>
      <c r="AW40" s="156" t="e">
        <f>IF(J14=0,0,J24/J14)</f>
        <v>#VALUE!</v>
      </c>
      <c r="BV40"/>
      <c r="BW40"/>
      <c r="BX40"/>
      <c r="BY40"/>
      <c r="BZ40"/>
      <c r="CA40"/>
      <c r="CB40"/>
      <c r="CC40"/>
      <c r="CD40"/>
      <c r="CE40"/>
      <c r="CF40"/>
      <c r="CG40"/>
      <c r="CH40"/>
      <c r="CI40"/>
      <c r="CJ40"/>
      <c r="CK40"/>
      <c r="CL40"/>
      <c r="CM40"/>
      <c r="CN40"/>
      <c r="CO40"/>
      <c r="CP40"/>
      <c r="CQ40"/>
      <c r="CR40"/>
      <c r="CS40"/>
      <c r="CT40"/>
      <c r="CU40"/>
      <c r="CV40"/>
      <c r="CW40"/>
      <c r="CX40"/>
      <c r="CY40"/>
      <c r="CZ40"/>
    </row>
    <row r="41" spans="1:104" s="8" customFormat="1" ht="13.5" hidden="1" customHeight="1" x14ac:dyDescent="0.15">
      <c r="B41"/>
      <c r="E41"/>
      <c r="F41"/>
      <c r="G41"/>
      <c r="H41"/>
      <c r="O41"/>
      <c r="P41"/>
      <c r="Q41"/>
      <c r="R41"/>
      <c r="U41" s="1"/>
      <c r="V41" s="1"/>
      <c r="X41" s="1"/>
      <c r="Y41" s="3"/>
      <c r="BV41"/>
      <c r="BW41"/>
      <c r="BX41"/>
      <c r="BY41"/>
      <c r="BZ41"/>
      <c r="CA41"/>
      <c r="CB41"/>
      <c r="CC41"/>
      <c r="CD41"/>
      <c r="CE41"/>
      <c r="CF41"/>
      <c r="CG41"/>
      <c r="CH41"/>
      <c r="CI41"/>
      <c r="CJ41"/>
      <c r="CK41"/>
      <c r="CL41"/>
      <c r="CM41"/>
      <c r="CN41"/>
      <c r="CO41"/>
      <c r="CP41"/>
      <c r="CQ41"/>
      <c r="CR41"/>
      <c r="CS41"/>
      <c r="CT41"/>
      <c r="CU41"/>
      <c r="CV41"/>
      <c r="CW41"/>
      <c r="CX41"/>
      <c r="CY41"/>
      <c r="CZ41"/>
    </row>
    <row r="42" spans="1:104" s="8" customFormat="1" ht="13.5" hidden="1" customHeight="1" x14ac:dyDescent="0.15">
      <c r="A42"/>
      <c r="B42"/>
      <c r="C42"/>
      <c r="D42"/>
      <c r="E42"/>
      <c r="F42"/>
      <c r="G42"/>
      <c r="H42"/>
      <c r="I42"/>
      <c r="J42"/>
      <c r="K42"/>
      <c r="L42"/>
      <c r="M42"/>
      <c r="N42"/>
      <c r="O42"/>
      <c r="P42"/>
      <c r="Q42"/>
      <c r="R42"/>
      <c r="U42" s="1"/>
      <c r="V42" s="1"/>
      <c r="X42" s="1"/>
      <c r="Y42" s="3"/>
      <c r="AW42" s="38" t="s">
        <v>655</v>
      </c>
      <c r="AX42" s="80" t="s">
        <v>250</v>
      </c>
      <c r="AY42" s="136" t="s">
        <v>118</v>
      </c>
      <c r="AZ42" s="80" t="s">
        <v>349</v>
      </c>
      <c r="BA42" s="80" t="s">
        <v>120</v>
      </c>
      <c r="BB42" s="80" t="s">
        <v>121</v>
      </c>
      <c r="BC42" s="80" t="s">
        <v>359</v>
      </c>
      <c r="BD42" s="6">
        <v>1</v>
      </c>
      <c r="BE42" s="6">
        <f>$BO$74</f>
        <v>0.8</v>
      </c>
      <c r="BF42" s="6">
        <v>0.5</v>
      </c>
      <c r="BG42" s="6">
        <f>$BQ$74</f>
        <v>0.2</v>
      </c>
      <c r="BH42" s="6">
        <v>0</v>
      </c>
      <c r="BI42" s="6">
        <v>0</v>
      </c>
      <c r="BV42"/>
      <c r="BW42"/>
      <c r="BX42"/>
      <c r="BY42"/>
      <c r="BZ42"/>
      <c r="CA42"/>
      <c r="CB42"/>
      <c r="CC42"/>
      <c r="CD42"/>
      <c r="CE42"/>
      <c r="CF42"/>
      <c r="CG42"/>
      <c r="CH42"/>
      <c r="CI42"/>
      <c r="CJ42"/>
      <c r="CK42"/>
      <c r="CL42"/>
      <c r="CM42"/>
      <c r="CN42"/>
      <c r="CO42"/>
      <c r="CP42"/>
      <c r="CQ42"/>
      <c r="CR42"/>
      <c r="CS42"/>
      <c r="CT42"/>
      <c r="CU42"/>
      <c r="CV42"/>
      <c r="CW42"/>
      <c r="CX42"/>
      <c r="CY42"/>
      <c r="CZ42"/>
    </row>
    <row r="43" spans="1:104" s="8" customFormat="1" ht="13.5" hidden="1" customHeight="1" x14ac:dyDescent="0.15">
      <c r="A43"/>
      <c r="B43"/>
      <c r="C43"/>
      <c r="D43"/>
      <c r="E43"/>
      <c r="F43"/>
      <c r="G43"/>
      <c r="H43"/>
      <c r="I43"/>
      <c r="J43"/>
      <c r="K43"/>
      <c r="L43"/>
      <c r="M43"/>
      <c r="N43"/>
      <c r="O43"/>
      <c r="P43"/>
      <c r="Q43"/>
      <c r="R43"/>
      <c r="U43" s="1"/>
      <c r="V43" s="1"/>
      <c r="X43" s="1"/>
      <c r="Y43" s="3"/>
      <c r="AW43" s="38" t="s">
        <v>111</v>
      </c>
      <c r="AX43" s="80" t="s">
        <v>122</v>
      </c>
      <c r="AY43" s="80" t="s">
        <v>124</v>
      </c>
      <c r="AZ43" s="80" t="s">
        <v>123</v>
      </c>
      <c r="BG43" s="157"/>
      <c r="BH43" s="157"/>
      <c r="BV43"/>
      <c r="BW43"/>
      <c r="BX43"/>
      <c r="BY43"/>
      <c r="BZ43"/>
      <c r="CA43"/>
      <c r="CB43"/>
      <c r="CC43"/>
      <c r="CD43"/>
      <c r="CE43"/>
      <c r="CF43"/>
      <c r="CG43"/>
      <c r="CH43"/>
      <c r="CI43"/>
      <c r="CJ43"/>
      <c r="CK43"/>
      <c r="CL43"/>
      <c r="CM43"/>
      <c r="CN43"/>
      <c r="CO43"/>
      <c r="CP43"/>
      <c r="CQ43"/>
      <c r="CR43"/>
      <c r="CS43"/>
      <c r="CT43"/>
      <c r="CU43"/>
      <c r="CV43"/>
      <c r="CW43"/>
      <c r="CX43"/>
      <c r="CY43"/>
      <c r="CZ43"/>
    </row>
    <row r="44" spans="1:104" s="8" customFormat="1" ht="13.5" hidden="1" customHeight="1" x14ac:dyDescent="0.15">
      <c r="A44"/>
      <c r="B44"/>
      <c r="C44"/>
      <c r="D44"/>
      <c r="E44"/>
      <c r="F44"/>
      <c r="G44"/>
      <c r="H44"/>
      <c r="I44"/>
      <c r="J44"/>
      <c r="K44"/>
      <c r="L44"/>
      <c r="M44"/>
      <c r="N44"/>
      <c r="O44"/>
      <c r="P44"/>
      <c r="Q44"/>
      <c r="R44"/>
      <c r="U44" s="1"/>
      <c r="V44" s="1"/>
      <c r="X44" s="1"/>
      <c r="Y44" s="3"/>
      <c r="AT44" s="158"/>
      <c r="AU44" s="158"/>
      <c r="AW44" s="38" t="s">
        <v>112</v>
      </c>
      <c r="AX44" s="80" t="s">
        <v>250</v>
      </c>
      <c r="AY44" s="159" t="s">
        <v>118</v>
      </c>
      <c r="AZ44" s="80" t="s">
        <v>349</v>
      </c>
      <c r="BA44" s="80" t="s">
        <v>120</v>
      </c>
      <c r="BB44" s="80" t="s">
        <v>66</v>
      </c>
      <c r="BD44" s="6">
        <v>1</v>
      </c>
      <c r="BE44" s="6">
        <f>$BO$74</f>
        <v>0.8</v>
      </c>
      <c r="BF44" s="6">
        <v>0.5</v>
      </c>
      <c r="BG44" s="6">
        <f>$BQ$74</f>
        <v>0.2</v>
      </c>
      <c r="BH44" s="6">
        <v>0</v>
      </c>
      <c r="BV44"/>
      <c r="BW44"/>
      <c r="BX44"/>
      <c r="BY44"/>
      <c r="BZ44"/>
      <c r="CA44"/>
      <c r="CB44"/>
      <c r="CC44"/>
      <c r="CD44"/>
      <c r="CE44"/>
      <c r="CF44"/>
      <c r="CG44"/>
      <c r="CH44"/>
      <c r="CI44"/>
      <c r="CJ44"/>
      <c r="CK44"/>
      <c r="CL44"/>
      <c r="CM44"/>
      <c r="CN44"/>
      <c r="CO44"/>
      <c r="CP44"/>
      <c r="CQ44"/>
      <c r="CR44"/>
      <c r="CS44"/>
      <c r="CT44"/>
      <c r="CU44"/>
      <c r="CV44"/>
      <c r="CW44"/>
      <c r="CX44"/>
      <c r="CY44"/>
      <c r="CZ44"/>
    </row>
    <row r="45" spans="1:104" s="8" customFormat="1" ht="13.5" hidden="1" customHeight="1" x14ac:dyDescent="0.15">
      <c r="A45"/>
      <c r="B45"/>
      <c r="C45"/>
      <c r="D45"/>
      <c r="E45"/>
      <c r="F45"/>
      <c r="G45"/>
      <c r="H45"/>
      <c r="I45"/>
      <c r="J45"/>
      <c r="K45"/>
      <c r="L45"/>
      <c r="M45"/>
      <c r="N45"/>
      <c r="O45"/>
      <c r="P45"/>
      <c r="Q45"/>
      <c r="R45"/>
      <c r="U45" s="1"/>
      <c r="V45" s="1"/>
      <c r="X45" s="1"/>
      <c r="Y45" s="3"/>
      <c r="AT45" s="158"/>
      <c r="AU45" s="158"/>
      <c r="AV45" s="158"/>
      <c r="AW45" s="38" t="s">
        <v>133</v>
      </c>
      <c r="AX45" s="80" t="s">
        <v>250</v>
      </c>
      <c r="AY45" s="159" t="s">
        <v>118</v>
      </c>
      <c r="AZ45" s="80" t="s">
        <v>349</v>
      </c>
      <c r="BA45" s="80" t="s">
        <v>120</v>
      </c>
      <c r="BB45" s="80" t="s">
        <v>66</v>
      </c>
      <c r="BD45" s="6">
        <v>1</v>
      </c>
      <c r="BE45" s="6">
        <f>$BO$74</f>
        <v>0.8</v>
      </c>
      <c r="BF45" s="6">
        <v>0.5</v>
      </c>
      <c r="BG45" s="6">
        <f>$BQ$74</f>
        <v>0.2</v>
      </c>
      <c r="BH45" s="6">
        <v>0</v>
      </c>
      <c r="BV45"/>
      <c r="BW45"/>
      <c r="BX45"/>
      <c r="BY45"/>
      <c r="BZ45"/>
      <c r="CA45"/>
      <c r="CB45"/>
      <c r="CC45"/>
      <c r="CD45"/>
      <c r="CE45"/>
      <c r="CF45"/>
      <c r="CG45"/>
      <c r="CH45"/>
      <c r="CI45"/>
      <c r="CJ45"/>
      <c r="CK45"/>
      <c r="CL45"/>
      <c r="CM45"/>
      <c r="CN45"/>
      <c r="CO45"/>
      <c r="CP45"/>
      <c r="CQ45"/>
      <c r="CR45"/>
      <c r="CS45"/>
      <c r="CT45"/>
      <c r="CU45"/>
      <c r="CV45"/>
      <c r="CW45"/>
      <c r="CX45"/>
      <c r="CY45"/>
      <c r="CZ45"/>
    </row>
    <row r="46" spans="1:104" s="8" customFormat="1" ht="13.5" hidden="1" customHeight="1" x14ac:dyDescent="0.15">
      <c r="A46"/>
      <c r="B46"/>
      <c r="C46"/>
      <c r="D46"/>
      <c r="E46"/>
      <c r="F46"/>
      <c r="G46"/>
      <c r="H46"/>
      <c r="I46"/>
      <c r="J46"/>
      <c r="K46"/>
      <c r="L46"/>
      <c r="M46"/>
      <c r="N46"/>
      <c r="O46"/>
      <c r="P46"/>
      <c r="Q46"/>
      <c r="R46"/>
      <c r="U46" s="1"/>
      <c r="V46" s="1"/>
      <c r="X46" s="1"/>
      <c r="Y46" s="3"/>
      <c r="AT46" s="158"/>
      <c r="AU46" s="158"/>
      <c r="AV46" s="158"/>
      <c r="AW46" s="147"/>
      <c r="AX46" s="158"/>
      <c r="AY46" s="158"/>
      <c r="AZ46" s="160"/>
      <c r="BA46" s="1"/>
      <c r="BB46" s="1"/>
      <c r="BV46"/>
      <c r="BW46"/>
      <c r="BX46"/>
      <c r="BY46"/>
      <c r="BZ46"/>
      <c r="CA46"/>
      <c r="CB46"/>
      <c r="CC46"/>
      <c r="CD46"/>
      <c r="CE46"/>
      <c r="CF46"/>
      <c r="CG46"/>
      <c r="CH46"/>
      <c r="CI46"/>
      <c r="CJ46"/>
      <c r="CK46"/>
      <c r="CL46"/>
      <c r="CM46"/>
      <c r="CN46"/>
      <c r="CO46"/>
      <c r="CP46"/>
      <c r="CQ46"/>
      <c r="CR46"/>
      <c r="CS46"/>
      <c r="CT46"/>
      <c r="CU46"/>
      <c r="CV46"/>
      <c r="CW46"/>
      <c r="CX46"/>
      <c r="CY46"/>
      <c r="CZ46"/>
    </row>
    <row r="47" spans="1:104" s="8" customFormat="1" ht="13.5" hidden="1" customHeight="1" x14ac:dyDescent="0.15">
      <c r="A47"/>
      <c r="B47"/>
      <c r="C47"/>
      <c r="D47"/>
      <c r="E47"/>
      <c r="F47"/>
      <c r="G47"/>
      <c r="H47"/>
      <c r="I47" s="1"/>
      <c r="J47" s="1"/>
      <c r="K47" s="1"/>
      <c r="L47" s="1"/>
      <c r="M47" s="1"/>
      <c r="N47" s="1"/>
      <c r="O47" s="1"/>
      <c r="P47" s="1"/>
      <c r="Q47" s="1"/>
      <c r="R47" s="1"/>
      <c r="S47" s="1"/>
      <c r="T47" s="1"/>
      <c r="U47" s="1"/>
      <c r="V47" s="1"/>
      <c r="X47" s="1"/>
      <c r="Y47" s="3"/>
      <c r="AT47" s="147"/>
      <c r="AU47" s="147"/>
      <c r="AV47" s="147"/>
      <c r="AW47" s="147"/>
      <c r="AX47" s="147"/>
      <c r="AY47" s="147"/>
      <c r="AZ47" s="160"/>
      <c r="BV47"/>
      <c r="BW47"/>
      <c r="BX47"/>
      <c r="BY47"/>
      <c r="BZ47"/>
      <c r="CA47"/>
      <c r="CB47"/>
      <c r="CC47"/>
      <c r="CD47"/>
      <c r="CE47"/>
      <c r="CF47"/>
      <c r="CG47"/>
      <c r="CH47"/>
      <c r="CI47"/>
      <c r="CJ47"/>
      <c r="CK47"/>
      <c r="CL47"/>
      <c r="CM47"/>
      <c r="CN47"/>
      <c r="CO47"/>
      <c r="CP47"/>
      <c r="CQ47"/>
      <c r="CR47"/>
      <c r="CS47"/>
      <c r="CT47"/>
      <c r="CU47"/>
      <c r="CV47"/>
      <c r="CW47"/>
      <c r="CX47"/>
      <c r="CY47"/>
      <c r="CZ47"/>
    </row>
    <row r="48" spans="1:104" s="8" customFormat="1" ht="13.5" hidden="1" customHeight="1" x14ac:dyDescent="0.15">
      <c r="A48"/>
      <c r="B48"/>
      <c r="C48"/>
      <c r="D48"/>
      <c r="E48"/>
      <c r="F48"/>
      <c r="G48"/>
      <c r="H48"/>
      <c r="I48" s="1"/>
      <c r="J48" s="1"/>
      <c r="K48" s="1"/>
      <c r="L48" s="1"/>
      <c r="M48" s="1"/>
      <c r="N48" s="1"/>
      <c r="O48" s="1"/>
      <c r="P48" s="1"/>
      <c r="Q48" s="1"/>
      <c r="R48" s="1"/>
      <c r="S48" s="1"/>
      <c r="T48" s="1"/>
      <c r="U48" s="1"/>
      <c r="V48" s="1"/>
      <c r="X48" s="1"/>
      <c r="Y48" s="3"/>
      <c r="AT48" s="147"/>
      <c r="AU48" s="147"/>
      <c r="AV48" s="147"/>
      <c r="AW48" s="147"/>
      <c r="AX48" s="147"/>
      <c r="AY48" s="147"/>
      <c r="AZ48" s="160"/>
      <c r="BV48"/>
      <c r="BW48"/>
      <c r="BX48"/>
      <c r="BY48"/>
      <c r="BZ48"/>
      <c r="CA48"/>
      <c r="CB48"/>
      <c r="CC48"/>
      <c r="CD48"/>
      <c r="CE48"/>
      <c r="CF48"/>
      <c r="CG48"/>
      <c r="CH48"/>
      <c r="CI48"/>
      <c r="CJ48"/>
      <c r="CK48"/>
      <c r="CL48"/>
      <c r="CM48"/>
      <c r="CN48"/>
      <c r="CO48"/>
      <c r="CP48"/>
      <c r="CQ48"/>
      <c r="CR48"/>
      <c r="CS48"/>
      <c r="CT48"/>
      <c r="CU48"/>
      <c r="CV48"/>
      <c r="CW48"/>
      <c r="CX48"/>
      <c r="CY48"/>
      <c r="CZ48"/>
    </row>
    <row r="49" spans="1:104" s="8" customFormat="1" ht="13.5" hidden="1" customHeight="1" x14ac:dyDescent="0.15">
      <c r="A49"/>
      <c r="B49"/>
      <c r="C49"/>
      <c r="D49"/>
      <c r="E49"/>
      <c r="F49"/>
      <c r="G49"/>
      <c r="H49"/>
      <c r="I49" s="1"/>
      <c r="J49" s="1"/>
      <c r="K49" s="1"/>
      <c r="L49" s="1"/>
      <c r="M49" s="1"/>
      <c r="N49" s="1"/>
      <c r="O49" s="1"/>
      <c r="P49" s="1"/>
      <c r="Q49" s="1"/>
      <c r="R49" s="1"/>
      <c r="S49" s="1"/>
      <c r="T49" s="1"/>
      <c r="U49" s="1"/>
      <c r="V49" s="1"/>
      <c r="X49" s="1"/>
      <c r="Y49" s="161"/>
      <c r="AT49" s="147"/>
      <c r="AU49" s="147"/>
      <c r="AV49" s="147"/>
      <c r="AW49" s="147"/>
      <c r="AX49" s="147"/>
      <c r="AY49" s="147"/>
      <c r="AZ49" s="160"/>
      <c r="BV49"/>
      <c r="BW49"/>
      <c r="BX49"/>
      <c r="BY49"/>
      <c r="BZ49"/>
      <c r="CA49"/>
      <c r="CB49"/>
      <c r="CC49"/>
      <c r="CD49"/>
      <c r="CE49"/>
      <c r="CF49"/>
      <c r="CG49"/>
      <c r="CH49"/>
      <c r="CI49"/>
      <c r="CJ49"/>
      <c r="CK49"/>
      <c r="CL49"/>
      <c r="CM49"/>
      <c r="CN49"/>
      <c r="CO49"/>
      <c r="CP49"/>
      <c r="CQ49"/>
      <c r="CR49"/>
      <c r="CS49"/>
      <c r="CT49"/>
      <c r="CU49"/>
      <c r="CV49"/>
      <c r="CW49"/>
      <c r="CX49"/>
      <c r="CY49"/>
      <c r="CZ49"/>
    </row>
    <row r="50" spans="1:104" s="8" customFormat="1" ht="13.5" hidden="1" customHeight="1" x14ac:dyDescent="0.15">
      <c r="A50"/>
      <c r="B50"/>
      <c r="C50"/>
      <c r="D50"/>
      <c r="E50"/>
      <c r="F50"/>
      <c r="G50"/>
      <c r="H50"/>
      <c r="I50" s="1"/>
      <c r="J50" s="1"/>
      <c r="K50" s="1"/>
      <c r="L50" s="1"/>
      <c r="M50" s="1"/>
      <c r="N50" s="1"/>
      <c r="O50" s="1"/>
      <c r="P50" s="1"/>
      <c r="Q50" s="1"/>
      <c r="R50" s="1"/>
      <c r="U50" s="1"/>
      <c r="V50" s="1"/>
      <c r="X50" s="1"/>
      <c r="Y50" s="3"/>
      <c r="AK50" s="652">
        <f>AM12</f>
        <v>2000</v>
      </c>
      <c r="AL50" s="82"/>
      <c r="AM50" s="652">
        <f t="shared" ref="AM50:AW50" si="7">$AM12*AO12</f>
        <v>516</v>
      </c>
      <c r="AN50" s="652">
        <f t="shared" si="7"/>
        <v>90</v>
      </c>
      <c r="AO50" s="652">
        <f t="shared" si="7"/>
        <v>62</v>
      </c>
      <c r="AP50" s="652">
        <f t="shared" si="7"/>
        <v>236</v>
      </c>
      <c r="AQ50" s="652">
        <f t="shared" si="7"/>
        <v>28</v>
      </c>
      <c r="AR50" s="652">
        <f t="shared" si="7"/>
        <v>404</v>
      </c>
      <c r="AS50" s="652">
        <f t="shared" si="7"/>
        <v>368</v>
      </c>
      <c r="AT50" s="652">
        <f t="shared" si="7"/>
        <v>124</v>
      </c>
      <c r="AU50" s="652">
        <f t="shared" si="7"/>
        <v>16</v>
      </c>
      <c r="AV50" s="652">
        <f t="shared" si="7"/>
        <v>50</v>
      </c>
      <c r="AW50" s="653">
        <f t="shared" si="7"/>
        <v>106</v>
      </c>
      <c r="AX50" s="147"/>
      <c r="AY50" s="652">
        <f>$AM12*BA12</f>
        <v>100</v>
      </c>
      <c r="AZ50" s="652">
        <f>$AM12*BC12</f>
        <v>903.99999999999989</v>
      </c>
      <c r="BV50"/>
      <c r="BW50"/>
      <c r="BX50"/>
      <c r="BY50"/>
      <c r="BZ50"/>
      <c r="CA50"/>
      <c r="CB50"/>
      <c r="CC50"/>
      <c r="CD50"/>
      <c r="CE50"/>
      <c r="CF50"/>
      <c r="CG50"/>
      <c r="CH50"/>
      <c r="CI50"/>
      <c r="CJ50"/>
      <c r="CK50"/>
      <c r="CL50"/>
      <c r="CM50"/>
      <c r="CN50"/>
      <c r="CO50"/>
      <c r="CP50"/>
      <c r="CQ50"/>
      <c r="CR50"/>
      <c r="CS50"/>
      <c r="CT50"/>
      <c r="CU50"/>
      <c r="CV50"/>
      <c r="CW50"/>
      <c r="CX50"/>
      <c r="CY50"/>
      <c r="CZ50"/>
    </row>
    <row r="51" spans="1:104" s="8" customFormat="1" ht="13.5" hidden="1" customHeight="1" x14ac:dyDescent="0.15">
      <c r="A51"/>
      <c r="B51"/>
      <c r="C51"/>
      <c r="D51"/>
      <c r="E51"/>
      <c r="F51"/>
      <c r="G51"/>
      <c r="H51"/>
      <c r="I51" s="1"/>
      <c r="J51" s="1"/>
      <c r="K51" s="1"/>
      <c r="L51" s="1"/>
      <c r="M51" s="1"/>
      <c r="N51" s="1"/>
      <c r="O51" s="1"/>
      <c r="P51" s="1"/>
      <c r="Q51" s="1"/>
      <c r="R51" s="1"/>
      <c r="U51" s="1"/>
      <c r="V51" s="1"/>
      <c r="X51" s="1"/>
      <c r="Y51" s="3"/>
      <c r="AK51" s="652">
        <f>AM19</f>
        <v>2300</v>
      </c>
      <c r="AL51" s="82"/>
      <c r="AM51" s="652">
        <f t="shared" ref="AM51:AW51" si="8">$AM19*AO19</f>
        <v>586.5</v>
      </c>
      <c r="AN51" s="652">
        <f t="shared" si="8"/>
        <v>103.5</v>
      </c>
      <c r="AO51" s="652">
        <f t="shared" si="8"/>
        <v>96.600000000000009</v>
      </c>
      <c r="AP51" s="652">
        <f t="shared" si="8"/>
        <v>363.40000000000009</v>
      </c>
      <c r="AQ51" s="652">
        <f t="shared" si="8"/>
        <v>10.35</v>
      </c>
      <c r="AR51" s="652">
        <f t="shared" si="8"/>
        <v>334.88</v>
      </c>
      <c r="AS51" s="652">
        <f t="shared" si="8"/>
        <v>309.12000000000006</v>
      </c>
      <c r="AT51" s="652">
        <f t="shared" si="8"/>
        <v>147.20000000000002</v>
      </c>
      <c r="AU51" s="652">
        <f t="shared" si="8"/>
        <v>10.35</v>
      </c>
      <c r="AV51" s="652">
        <f t="shared" si="8"/>
        <v>62.100000000000009</v>
      </c>
      <c r="AW51" s="653">
        <f t="shared" si="8"/>
        <v>276</v>
      </c>
      <c r="AX51" s="652"/>
      <c r="AY51" s="652">
        <f>$AM19*BA19</f>
        <v>100</v>
      </c>
      <c r="AZ51" s="652">
        <f>$AM19*BC19</f>
        <v>1150</v>
      </c>
      <c r="BV51"/>
      <c r="BW51"/>
      <c r="BX51"/>
      <c r="BY51"/>
      <c r="BZ51"/>
      <c r="CA51"/>
      <c r="CB51"/>
      <c r="CC51"/>
      <c r="CD51"/>
      <c r="CE51"/>
      <c r="CF51"/>
      <c r="CG51"/>
      <c r="CH51"/>
      <c r="CI51"/>
      <c r="CJ51"/>
      <c r="CK51"/>
      <c r="CL51"/>
      <c r="CM51"/>
      <c r="CN51"/>
      <c r="CO51"/>
      <c r="CP51"/>
      <c r="CQ51"/>
      <c r="CR51"/>
      <c r="CS51"/>
      <c r="CT51"/>
      <c r="CU51"/>
      <c r="CV51"/>
      <c r="CW51"/>
      <c r="CX51"/>
      <c r="CY51"/>
      <c r="CZ51"/>
    </row>
    <row r="52" spans="1:104" s="8" customFormat="1" ht="13.5" hidden="1" customHeight="1" x14ac:dyDescent="0.15">
      <c r="A52"/>
      <c r="B52"/>
      <c r="C52"/>
      <c r="D52"/>
      <c r="E52"/>
      <c r="F52"/>
      <c r="G52"/>
      <c r="H52"/>
      <c r="I52" s="1"/>
      <c r="J52" s="1"/>
      <c r="K52" s="1"/>
      <c r="L52" s="1"/>
      <c r="M52" s="1"/>
      <c r="N52" s="1"/>
      <c r="O52" s="1"/>
      <c r="P52" s="1"/>
      <c r="Q52" s="1"/>
      <c r="R52" s="1"/>
      <c r="U52" s="1"/>
      <c r="V52" s="1"/>
      <c r="W52" s="1"/>
      <c r="X52" s="1"/>
      <c r="Y52" s="3"/>
      <c r="AK52" s="654" t="s">
        <v>424</v>
      </c>
      <c r="AL52" s="655">
        <v>1261</v>
      </c>
      <c r="AM52" s="656"/>
      <c r="AN52" s="656"/>
      <c r="AO52" s="657">
        <v>0.223</v>
      </c>
      <c r="AP52" s="107">
        <v>4.4999999999999998E-2</v>
      </c>
      <c r="AQ52" s="107">
        <v>2.8000000000000001E-2</v>
      </c>
      <c r="AR52" s="107">
        <v>0.155</v>
      </c>
      <c r="AS52" s="107">
        <v>3.1E-2</v>
      </c>
      <c r="AT52" s="658">
        <v>0.20399999999999999</v>
      </c>
      <c r="AU52" s="659">
        <v>0.13200000000000001</v>
      </c>
      <c r="AV52" s="660">
        <v>7.6999999999999999E-2</v>
      </c>
      <c r="AW52" s="661">
        <v>7.0000000000000001E-3</v>
      </c>
      <c r="AX52" s="661">
        <v>2.7E-2</v>
      </c>
      <c r="AY52" s="661">
        <v>7.0999999999999994E-2</v>
      </c>
      <c r="AZ52" s="662">
        <f>SUM(AO52:AY52)</f>
        <v>1</v>
      </c>
      <c r="BA52" s="162">
        <f>AO52/(AO52+AP52)</f>
        <v>0.83208955223880599</v>
      </c>
      <c r="BB52" s="7" t="s">
        <v>421</v>
      </c>
      <c r="BC52" s="7" t="s">
        <v>422</v>
      </c>
      <c r="BD52" s="7" t="s">
        <v>423</v>
      </c>
      <c r="BE52" s="7" t="s">
        <v>369</v>
      </c>
      <c r="BV52"/>
      <c r="BW52"/>
      <c r="BX52"/>
      <c r="BY52"/>
      <c r="BZ52"/>
      <c r="CA52"/>
      <c r="CB52"/>
      <c r="CC52"/>
      <c r="CD52"/>
      <c r="CE52"/>
      <c r="CF52"/>
      <c r="CG52"/>
      <c r="CH52"/>
      <c r="CI52"/>
      <c r="CJ52"/>
      <c r="CK52"/>
      <c r="CL52"/>
      <c r="CM52"/>
      <c r="CN52"/>
      <c r="CO52"/>
      <c r="CP52"/>
      <c r="CQ52"/>
      <c r="CR52"/>
      <c r="CS52"/>
      <c r="CT52"/>
      <c r="CU52"/>
      <c r="CV52"/>
      <c r="CW52"/>
      <c r="CX52"/>
      <c r="CY52"/>
      <c r="CZ52"/>
    </row>
    <row r="53" spans="1:104" s="8" customFormat="1" ht="13.5" hidden="1" customHeight="1" x14ac:dyDescent="0.15">
      <c r="A53"/>
      <c r="B53"/>
      <c r="C53"/>
      <c r="D53"/>
      <c r="E53"/>
      <c r="F53"/>
      <c r="G53"/>
      <c r="H53"/>
      <c r="I53" s="1"/>
      <c r="J53" s="1"/>
      <c r="K53" s="1"/>
      <c r="L53" s="1"/>
      <c r="M53" s="1"/>
      <c r="N53" s="1"/>
      <c r="O53" s="1"/>
      <c r="P53" s="1"/>
      <c r="Q53" s="1"/>
      <c r="R53" s="1"/>
      <c r="U53" s="1"/>
      <c r="V53" s="1"/>
      <c r="W53" s="1"/>
      <c r="X53" s="1"/>
      <c r="Y53" s="3"/>
      <c r="AK53" s="663" t="s">
        <v>432</v>
      </c>
      <c r="AL53" s="104">
        <v>1758</v>
      </c>
      <c r="AM53" s="664"/>
      <c r="AN53" s="664"/>
      <c r="AO53" s="665">
        <v>0.26500000000000001</v>
      </c>
      <c r="AP53" s="118">
        <v>3.4000000000000002E-2</v>
      </c>
      <c r="AQ53" s="118">
        <v>3.3000000000000002E-2</v>
      </c>
      <c r="AR53" s="118">
        <v>0.14699999999999999</v>
      </c>
      <c r="AS53" s="118">
        <v>6.0000000000000001E-3</v>
      </c>
      <c r="AT53" s="666">
        <v>0.20799999999999999</v>
      </c>
      <c r="AU53" s="667">
        <v>0.16400000000000001</v>
      </c>
      <c r="AV53" s="668">
        <v>0.06</v>
      </c>
      <c r="AW53" s="669">
        <v>8.0000000000000002E-3</v>
      </c>
      <c r="AX53" s="669">
        <v>0.02</v>
      </c>
      <c r="AY53" s="669">
        <v>5.5E-2</v>
      </c>
      <c r="AZ53" s="670">
        <f>SUM(AO53:AY53)</f>
        <v>1</v>
      </c>
      <c r="BA53" s="162">
        <f>AO53/(AO53+AP53)</f>
        <v>0.88628762541806017</v>
      </c>
      <c r="BB53" s="162">
        <f>AQ64/(AQ64+AR64)</f>
        <v>0.21136063408190225</v>
      </c>
      <c r="BC53" s="162">
        <f>AT64/(AT64+AU64)</f>
        <v>0.52417695473251025</v>
      </c>
      <c r="BD53" s="162">
        <f>AV64/(AV64+AW64+AX64)</f>
        <v>0.64380757420675527</v>
      </c>
      <c r="BE53" s="162">
        <f>AW64/(AV64+AW64+AX64)</f>
        <v>9.1095189355168874E-2</v>
      </c>
      <c r="BV53"/>
      <c r="BW53"/>
      <c r="BX53"/>
      <c r="BY53"/>
      <c r="BZ53"/>
      <c r="CA53"/>
      <c r="CB53"/>
      <c r="CC53"/>
      <c r="CD53"/>
      <c r="CE53"/>
      <c r="CF53"/>
      <c r="CG53"/>
      <c r="CH53"/>
      <c r="CI53"/>
      <c r="CJ53"/>
      <c r="CK53"/>
      <c r="CL53"/>
      <c r="CM53"/>
      <c r="CN53"/>
      <c r="CO53"/>
      <c r="CP53"/>
      <c r="CQ53"/>
      <c r="CR53"/>
      <c r="CS53"/>
      <c r="CT53"/>
      <c r="CU53"/>
      <c r="CV53"/>
      <c r="CW53"/>
      <c r="CX53"/>
      <c r="CY53"/>
      <c r="CZ53"/>
    </row>
    <row r="54" spans="1:104" s="8" customFormat="1" ht="13.5" hidden="1" customHeight="1" x14ac:dyDescent="0.15">
      <c r="A54"/>
      <c r="B54"/>
      <c r="C54"/>
      <c r="D54"/>
      <c r="E54"/>
      <c r="F54"/>
      <c r="G54"/>
      <c r="H54"/>
      <c r="I54" s="1"/>
      <c r="J54" s="1"/>
      <c r="K54" s="1"/>
      <c r="L54" s="1"/>
      <c r="M54" s="1"/>
      <c r="N54" s="1"/>
      <c r="O54" s="1"/>
      <c r="P54" s="1"/>
      <c r="Q54" s="1"/>
      <c r="R54" s="1"/>
      <c r="U54" s="1"/>
      <c r="V54" s="1"/>
      <c r="W54" s="1"/>
      <c r="X54" s="1"/>
      <c r="Y54" s="3"/>
      <c r="AK54" s="663" t="s">
        <v>433</v>
      </c>
      <c r="AL54" s="104">
        <v>1717</v>
      </c>
      <c r="AM54" s="664"/>
      <c r="AN54" s="664"/>
      <c r="AO54" s="665">
        <v>0.25900000000000001</v>
      </c>
      <c r="AP54" s="118">
        <v>5.1999999999999998E-2</v>
      </c>
      <c r="AQ54" s="118">
        <v>2.5999999999999999E-2</v>
      </c>
      <c r="AR54" s="118">
        <v>9.4E-2</v>
      </c>
      <c r="AS54" s="118">
        <v>8.0000000000000002E-3</v>
      </c>
      <c r="AT54" s="666">
        <v>0.21299999999999999</v>
      </c>
      <c r="AU54" s="667">
        <v>0.21099999999999999</v>
      </c>
      <c r="AV54" s="668">
        <v>0.05</v>
      </c>
      <c r="AW54" s="669">
        <v>8.0000000000000002E-3</v>
      </c>
      <c r="AX54" s="669">
        <v>2.8000000000000001E-2</v>
      </c>
      <c r="AY54" s="669">
        <v>5.0999999999999997E-2</v>
      </c>
      <c r="AZ54" s="670">
        <f t="shared" ref="AZ54:AZ63" si="9">SUM(AO54:AY54)</f>
        <v>1</v>
      </c>
      <c r="BA54" s="162">
        <f t="shared" ref="BA54:BA62" si="10">AO54/(AO54+AP54)</f>
        <v>0.83279742765273312</v>
      </c>
      <c r="BB54" s="162">
        <f>AVERAGE(BB53:BB53)</f>
        <v>0.21136063408190225</v>
      </c>
      <c r="BC54" s="162">
        <f>AVERAGE(BC53:BC53)</f>
        <v>0.52417695473251025</v>
      </c>
      <c r="BD54" s="162">
        <f>AVERAGE(BD53:BD53)</f>
        <v>0.64380757420675527</v>
      </c>
      <c r="BE54" s="162">
        <f>AVERAGE(BE53:BE53)</f>
        <v>9.1095189355168874E-2</v>
      </c>
      <c r="BV54"/>
      <c r="BW54"/>
      <c r="BX54"/>
      <c r="BY54"/>
      <c r="BZ54"/>
      <c r="CA54"/>
      <c r="CB54"/>
      <c r="CC54"/>
      <c r="CD54"/>
      <c r="CE54"/>
      <c r="CF54"/>
      <c r="CG54"/>
      <c r="CH54"/>
      <c r="CI54"/>
      <c r="CJ54"/>
      <c r="CK54"/>
      <c r="CL54"/>
      <c r="CM54"/>
      <c r="CN54"/>
      <c r="CO54"/>
      <c r="CP54"/>
      <c r="CQ54"/>
      <c r="CR54"/>
      <c r="CS54"/>
      <c r="CT54"/>
      <c r="CU54"/>
      <c r="CV54"/>
      <c r="CW54"/>
      <c r="CX54"/>
      <c r="CY54"/>
      <c r="CZ54"/>
    </row>
    <row r="55" spans="1:104" s="8" customFormat="1" ht="13.5" hidden="1" customHeight="1" x14ac:dyDescent="0.15">
      <c r="A55"/>
      <c r="B55"/>
      <c r="C55"/>
      <c r="D55"/>
      <c r="E55"/>
      <c r="F55"/>
      <c r="G55"/>
      <c r="H55"/>
      <c r="I55" s="1"/>
      <c r="J55" s="1"/>
      <c r="K55" s="1"/>
      <c r="L55" s="1"/>
      <c r="M55" s="1"/>
      <c r="N55" s="1"/>
      <c r="O55" s="1"/>
      <c r="P55" s="1"/>
      <c r="Q55" s="1"/>
      <c r="R55" s="1"/>
      <c r="U55" s="1"/>
      <c r="V55" s="1"/>
      <c r="W55" s="1"/>
      <c r="X55" s="1"/>
      <c r="Y55" s="3"/>
      <c r="AK55" s="663" t="s">
        <v>434</v>
      </c>
      <c r="AL55" s="104">
        <v>1928</v>
      </c>
      <c r="AM55" s="664"/>
      <c r="AN55" s="664"/>
      <c r="AO55" s="665">
        <v>0.29899999999999999</v>
      </c>
      <c r="AP55" s="118"/>
      <c r="AQ55" s="118">
        <v>3.4000000000000002E-2</v>
      </c>
      <c r="AR55" s="118">
        <v>0.13600000000000001</v>
      </c>
      <c r="AS55" s="118">
        <v>0.01</v>
      </c>
      <c r="AT55" s="666">
        <v>0.19700000000000001</v>
      </c>
      <c r="AU55" s="667">
        <v>0.16</v>
      </c>
      <c r="AV55" s="668">
        <v>8.1000000000000003E-2</v>
      </c>
      <c r="AW55" s="669">
        <v>1.7000000000000001E-2</v>
      </c>
      <c r="AX55" s="669">
        <v>3.4000000000000002E-2</v>
      </c>
      <c r="AY55" s="669">
        <v>3.2000000000000001E-2</v>
      </c>
      <c r="AZ55" s="670">
        <f t="shared" si="9"/>
        <v>1</v>
      </c>
      <c r="BA55" s="162"/>
      <c r="BB55" s="1"/>
      <c r="BC55" s="1"/>
      <c r="BD55" s="1"/>
      <c r="BE55" s="1"/>
      <c r="BV55"/>
      <c r="BW55"/>
      <c r="BX55"/>
      <c r="BY55"/>
      <c r="BZ55"/>
      <c r="CA55"/>
      <c r="CB55"/>
      <c r="CC55"/>
      <c r="CD55"/>
      <c r="CE55"/>
      <c r="CF55"/>
      <c r="CG55"/>
      <c r="CH55"/>
      <c r="CI55"/>
      <c r="CJ55"/>
      <c r="CK55"/>
      <c r="CL55"/>
      <c r="CM55"/>
      <c r="CN55"/>
      <c r="CO55"/>
      <c r="CP55"/>
      <c r="CQ55"/>
      <c r="CR55"/>
      <c r="CS55"/>
      <c r="CT55"/>
      <c r="CU55"/>
      <c r="CV55"/>
      <c r="CW55"/>
      <c r="CX55"/>
      <c r="CY55"/>
      <c r="CZ55"/>
    </row>
    <row r="56" spans="1:104" s="8" customFormat="1" ht="13.5" hidden="1" customHeight="1" x14ac:dyDescent="0.15">
      <c r="A56"/>
      <c r="B56"/>
      <c r="C56"/>
      <c r="D56"/>
      <c r="E56"/>
      <c r="F56"/>
      <c r="G56"/>
      <c r="H56"/>
      <c r="I56" s="1"/>
      <c r="J56" s="1"/>
      <c r="K56" s="1"/>
      <c r="L56" s="1"/>
      <c r="M56" s="1"/>
      <c r="N56" s="1"/>
      <c r="O56" s="1"/>
      <c r="P56" s="1"/>
      <c r="Q56" s="1"/>
      <c r="R56" s="1"/>
      <c r="U56" s="1"/>
      <c r="V56" s="1"/>
      <c r="W56" s="1"/>
      <c r="X56" s="1"/>
      <c r="Y56" s="3"/>
      <c r="AK56" s="663" t="s">
        <v>1</v>
      </c>
      <c r="AL56" s="104">
        <v>1775</v>
      </c>
      <c r="AM56" s="664"/>
      <c r="AN56" s="664"/>
      <c r="AO56" s="665">
        <v>0.23899999999999999</v>
      </c>
      <c r="AP56" s="118">
        <v>0.06</v>
      </c>
      <c r="AQ56" s="118">
        <v>2.3E-2</v>
      </c>
      <c r="AR56" s="118">
        <v>0.106</v>
      </c>
      <c r="AS56" s="118">
        <v>1.7000000000000001E-2</v>
      </c>
      <c r="AT56" s="666">
        <v>0.19800000000000001</v>
      </c>
      <c r="AU56" s="667">
        <v>0.19700000000000001</v>
      </c>
      <c r="AV56" s="668">
        <v>6.7000000000000004E-2</v>
      </c>
      <c r="AW56" s="669">
        <v>8.0000000000000002E-3</v>
      </c>
      <c r="AX56" s="669">
        <v>2.1999999999999999E-2</v>
      </c>
      <c r="AY56" s="669">
        <v>6.3E-2</v>
      </c>
      <c r="AZ56" s="670">
        <f t="shared" si="9"/>
        <v>1</v>
      </c>
      <c r="BA56" s="162">
        <f t="shared" si="10"/>
        <v>0.79933110367892979</v>
      </c>
      <c r="BB56" s="1"/>
      <c r="BC56" s="1"/>
      <c r="BD56" s="1"/>
      <c r="BE56" s="1"/>
      <c r="BV56"/>
      <c r="BW56"/>
      <c r="BX56"/>
      <c r="BY56"/>
      <c r="BZ56"/>
      <c r="CA56"/>
      <c r="CB56"/>
      <c r="CC56"/>
      <c r="CD56"/>
      <c r="CE56"/>
      <c r="CF56"/>
      <c r="CG56"/>
      <c r="CH56"/>
      <c r="CI56"/>
      <c r="CJ56"/>
      <c r="CK56"/>
      <c r="CL56"/>
      <c r="CM56"/>
      <c r="CN56"/>
      <c r="CO56"/>
      <c r="CP56"/>
      <c r="CQ56"/>
      <c r="CR56"/>
      <c r="CS56"/>
      <c r="CT56"/>
      <c r="CU56"/>
      <c r="CV56"/>
      <c r="CW56"/>
      <c r="CX56"/>
      <c r="CY56"/>
      <c r="CZ56"/>
    </row>
    <row r="57" spans="1:104" s="8" customFormat="1" ht="13.5" hidden="1" customHeight="1" x14ac:dyDescent="0.15">
      <c r="A57"/>
      <c r="B57"/>
      <c r="C57"/>
      <c r="D57"/>
      <c r="E57"/>
      <c r="F57"/>
      <c r="G57"/>
      <c r="H57"/>
      <c r="I57" s="1"/>
      <c r="J57" s="1"/>
      <c r="K57" s="1"/>
      <c r="L57" s="1"/>
      <c r="M57" s="1"/>
      <c r="N57" s="1"/>
      <c r="O57" s="1"/>
      <c r="P57" s="1"/>
      <c r="Q57" s="1"/>
      <c r="R57" s="1"/>
      <c r="U57" s="1"/>
      <c r="V57" s="1"/>
      <c r="W57" s="1"/>
      <c r="X57" s="1"/>
      <c r="Y57" s="3"/>
      <c r="AK57" s="663" t="s">
        <v>2</v>
      </c>
      <c r="AL57" s="104">
        <v>2073</v>
      </c>
      <c r="AM57" s="664"/>
      <c r="AN57" s="664"/>
      <c r="AO57" s="665">
        <v>0.24299999999999999</v>
      </c>
      <c r="AP57" s="118"/>
      <c r="AQ57" s="118">
        <v>5.3999999999999999E-2</v>
      </c>
      <c r="AR57" s="118">
        <v>0.13</v>
      </c>
      <c r="AS57" s="118">
        <v>1.6E-2</v>
      </c>
      <c r="AT57" s="666">
        <v>0.19600000000000001</v>
      </c>
      <c r="AU57" s="667">
        <v>0.214</v>
      </c>
      <c r="AV57" s="668">
        <v>4.9000000000000002E-2</v>
      </c>
      <c r="AW57" s="669">
        <v>7.0000000000000001E-3</v>
      </c>
      <c r="AX57" s="669">
        <v>3.2000000000000001E-2</v>
      </c>
      <c r="AY57" s="669">
        <v>5.8999999999999997E-2</v>
      </c>
      <c r="AZ57" s="670">
        <f t="shared" si="9"/>
        <v>1</v>
      </c>
      <c r="BA57" s="162"/>
      <c r="BB57" s="1"/>
      <c r="BC57" s="1"/>
      <c r="BD57" s="1"/>
      <c r="BE57" s="1"/>
      <c r="BV57"/>
      <c r="BW57"/>
      <c r="BX57"/>
      <c r="BY57"/>
      <c r="BZ57"/>
      <c r="CA57"/>
      <c r="CB57"/>
      <c r="CC57"/>
      <c r="CD57"/>
      <c r="CE57"/>
      <c r="CF57"/>
      <c r="CG57"/>
      <c r="CH57"/>
      <c r="CI57"/>
      <c r="CJ57"/>
      <c r="CK57"/>
      <c r="CL57"/>
      <c r="CM57"/>
      <c r="CN57"/>
      <c r="CO57"/>
      <c r="CP57"/>
      <c r="CQ57"/>
      <c r="CR57"/>
      <c r="CS57"/>
      <c r="CT57"/>
      <c r="CU57"/>
      <c r="CV57"/>
      <c r="CW57"/>
      <c r="CX57"/>
      <c r="CY57"/>
      <c r="CZ57"/>
    </row>
    <row r="58" spans="1:104" s="8" customFormat="1" ht="13.5" hidden="1" customHeight="1" x14ac:dyDescent="0.15">
      <c r="A58"/>
      <c r="B58"/>
      <c r="C58"/>
      <c r="D58"/>
      <c r="E58"/>
      <c r="F58"/>
      <c r="G58"/>
      <c r="H58"/>
      <c r="I58" s="1"/>
      <c r="J58" s="1"/>
      <c r="K58" s="1"/>
      <c r="L58" s="1"/>
      <c r="M58" s="1"/>
      <c r="N58" s="1"/>
      <c r="O58" s="1"/>
      <c r="P58" s="1"/>
      <c r="Q58" s="1"/>
      <c r="R58" s="1"/>
      <c r="U58" s="1"/>
      <c r="V58" s="1"/>
      <c r="W58" s="1"/>
      <c r="X58" s="1"/>
      <c r="Y58" s="3"/>
      <c r="AK58" s="663" t="s">
        <v>51</v>
      </c>
      <c r="AL58" s="104">
        <v>1896</v>
      </c>
      <c r="AM58" s="664"/>
      <c r="AN58" s="664"/>
      <c r="AO58" s="665">
        <v>0.26700000000000002</v>
      </c>
      <c r="AP58" s="118">
        <v>3.6999999999999998E-2</v>
      </c>
      <c r="AQ58" s="118">
        <v>2.9000000000000001E-2</v>
      </c>
      <c r="AR58" s="118">
        <v>8.5999999999999993E-2</v>
      </c>
      <c r="AS58" s="118">
        <v>2.4E-2</v>
      </c>
      <c r="AT58" s="666">
        <v>0.20399999999999999</v>
      </c>
      <c r="AU58" s="667">
        <v>0.20200000000000001</v>
      </c>
      <c r="AV58" s="668">
        <v>0.08</v>
      </c>
      <c r="AW58" s="669">
        <v>6.0000000000000001E-3</v>
      </c>
      <c r="AX58" s="669">
        <v>1.4E-2</v>
      </c>
      <c r="AY58" s="669">
        <v>5.0999999999999997E-2</v>
      </c>
      <c r="AZ58" s="670">
        <f>SUM(AO58:AY58)</f>
        <v>1</v>
      </c>
      <c r="BA58" s="162">
        <f>AO58/(AO58+AP58)</f>
        <v>0.87828947368421062</v>
      </c>
      <c r="BB58" s="1"/>
      <c r="BC58" s="1"/>
      <c r="BD58" s="1"/>
      <c r="BE58" s="1"/>
      <c r="BV58"/>
      <c r="BW58"/>
      <c r="BX58"/>
      <c r="BY58"/>
      <c r="BZ58"/>
      <c r="CA58"/>
      <c r="CB58"/>
      <c r="CC58"/>
      <c r="CD58"/>
      <c r="CE58"/>
      <c r="CF58"/>
      <c r="CG58"/>
      <c r="CH58"/>
      <c r="CI58"/>
      <c r="CJ58"/>
      <c r="CK58"/>
      <c r="CL58"/>
      <c r="CM58"/>
      <c r="CN58"/>
      <c r="CO58"/>
      <c r="CP58"/>
      <c r="CQ58"/>
      <c r="CR58"/>
      <c r="CS58"/>
      <c r="CT58"/>
      <c r="CU58"/>
      <c r="CV58"/>
      <c r="CW58"/>
      <c r="CX58"/>
      <c r="CY58"/>
      <c r="CZ58"/>
    </row>
    <row r="59" spans="1:104" s="8" customFormat="1" ht="13.5" hidden="1" customHeight="1" x14ac:dyDescent="0.15">
      <c r="A59"/>
      <c r="B59"/>
      <c r="C59"/>
      <c r="D59"/>
      <c r="E59"/>
      <c r="F59"/>
      <c r="G59"/>
      <c r="H59"/>
      <c r="I59" s="1"/>
      <c r="J59" s="1"/>
      <c r="K59" s="1"/>
      <c r="L59" s="1"/>
      <c r="M59" s="1"/>
      <c r="N59" s="1"/>
      <c r="O59" s="1"/>
      <c r="P59" s="1"/>
      <c r="Q59" s="1"/>
      <c r="R59" s="1"/>
      <c r="U59" s="1"/>
      <c r="V59" s="1"/>
      <c r="W59" s="1"/>
      <c r="X59" s="1"/>
      <c r="Y59" s="3"/>
      <c r="AK59" s="663" t="s">
        <v>52</v>
      </c>
      <c r="AL59" s="104">
        <v>1737</v>
      </c>
      <c r="AM59" s="664"/>
      <c r="AN59" s="664"/>
      <c r="AO59" s="665">
        <v>0.26800000000000002</v>
      </c>
      <c r="AP59" s="118">
        <v>4.9000000000000002E-2</v>
      </c>
      <c r="AQ59" s="118">
        <v>1.7999999999999999E-2</v>
      </c>
      <c r="AR59" s="118">
        <v>9.9000000000000005E-2</v>
      </c>
      <c r="AS59" s="118">
        <v>1.6E-2</v>
      </c>
      <c r="AT59" s="666">
        <v>0.21099999999999999</v>
      </c>
      <c r="AU59" s="667">
        <v>0.21099999999999999</v>
      </c>
      <c r="AV59" s="668">
        <v>4.5999999999999999E-2</v>
      </c>
      <c r="AW59" s="669">
        <v>7.0000000000000001E-3</v>
      </c>
      <c r="AX59" s="669">
        <v>2.5000000000000001E-2</v>
      </c>
      <c r="AY59" s="669">
        <v>0.05</v>
      </c>
      <c r="AZ59" s="670">
        <f t="shared" si="9"/>
        <v>1</v>
      </c>
      <c r="BA59" s="162">
        <f t="shared" si="10"/>
        <v>0.84542586750788651</v>
      </c>
      <c r="BB59" s="1"/>
      <c r="BC59" s="1"/>
      <c r="BD59" s="1"/>
      <c r="BE59" s="1"/>
      <c r="BV59"/>
      <c r="BW59"/>
      <c r="BX59"/>
      <c r="BY59"/>
      <c r="BZ59"/>
      <c r="CA59"/>
      <c r="CB59"/>
      <c r="CC59"/>
      <c r="CD59"/>
      <c r="CE59"/>
      <c r="CF59"/>
      <c r="CG59"/>
      <c r="CH59"/>
      <c r="CI59"/>
      <c r="CJ59"/>
      <c r="CK59"/>
      <c r="CL59"/>
      <c r="CM59"/>
      <c r="CN59"/>
      <c r="CO59"/>
      <c r="CP59"/>
      <c r="CQ59"/>
      <c r="CR59"/>
      <c r="CS59"/>
      <c r="CT59"/>
      <c r="CU59"/>
      <c r="CV59"/>
      <c r="CW59"/>
      <c r="CX59"/>
      <c r="CY59"/>
      <c r="CZ59"/>
    </row>
    <row r="60" spans="1:104" s="8" customFormat="1" ht="13.5" hidden="1" customHeight="1" x14ac:dyDescent="0.15">
      <c r="A60"/>
      <c r="B60"/>
      <c r="C60"/>
      <c r="D60"/>
      <c r="E60"/>
      <c r="F60"/>
      <c r="G60"/>
      <c r="H60"/>
      <c r="I60" s="1"/>
      <c r="J60" s="1"/>
      <c r="K60" s="1"/>
      <c r="L60" s="1"/>
      <c r="M60" s="1"/>
      <c r="N60" s="1"/>
      <c r="O60" s="1"/>
      <c r="P60" s="1"/>
      <c r="Q60" s="1"/>
      <c r="R60" s="1"/>
      <c r="U60" s="1"/>
      <c r="V60" s="1"/>
      <c r="W60" s="1"/>
      <c r="X60" s="1"/>
      <c r="Y60" s="3"/>
      <c r="AK60" s="663" t="s">
        <v>768</v>
      </c>
      <c r="AL60" s="104">
        <v>1731</v>
      </c>
      <c r="AM60" s="664"/>
      <c r="AN60" s="664"/>
      <c r="AO60" s="665">
        <v>0.248</v>
      </c>
      <c r="AP60" s="118">
        <v>4.8000000000000001E-2</v>
      </c>
      <c r="AQ60" s="118">
        <v>2.3E-2</v>
      </c>
      <c r="AR60" s="118">
        <v>0.10299999999999999</v>
      </c>
      <c r="AS60" s="118">
        <v>1.7000000000000001E-2</v>
      </c>
      <c r="AT60" s="666">
        <v>0.214</v>
      </c>
      <c r="AU60" s="667">
        <v>0.19900000000000001</v>
      </c>
      <c r="AV60" s="668">
        <v>0.06</v>
      </c>
      <c r="AW60" s="669">
        <v>8.0000000000000002E-3</v>
      </c>
      <c r="AX60" s="669">
        <v>2.1999999999999999E-2</v>
      </c>
      <c r="AY60" s="669">
        <v>5.8000000000000003E-2</v>
      </c>
      <c r="AZ60" s="670">
        <f t="shared" si="9"/>
        <v>1.0000000000000002</v>
      </c>
      <c r="BA60" s="162">
        <f t="shared" si="10"/>
        <v>0.83783783783783783</v>
      </c>
      <c r="BB60" s="1"/>
      <c r="BC60" s="1"/>
      <c r="BD60" s="1"/>
      <c r="BE60" s="1"/>
      <c r="BV60"/>
      <c r="BW60"/>
      <c r="BX60"/>
      <c r="BY60"/>
      <c r="BZ60"/>
      <c r="CA60"/>
      <c r="CB60"/>
      <c r="CC60"/>
      <c r="CD60"/>
      <c r="CE60"/>
      <c r="CF60"/>
      <c r="CG60"/>
      <c r="CH60"/>
      <c r="CI60"/>
      <c r="CJ60"/>
      <c r="CK60"/>
      <c r="CL60"/>
      <c r="CM60"/>
      <c r="CN60"/>
      <c r="CO60"/>
      <c r="CP60"/>
      <c r="CQ60"/>
      <c r="CR60"/>
      <c r="CS60"/>
      <c r="CT60"/>
      <c r="CU60"/>
      <c r="CV60"/>
      <c r="CW60"/>
      <c r="CX60"/>
      <c r="CY60"/>
      <c r="CZ60"/>
    </row>
    <row r="61" spans="1:104" s="8" customFormat="1" ht="13.5" hidden="1" customHeight="1" x14ac:dyDescent="0.15">
      <c r="A61"/>
      <c r="B61"/>
      <c r="C61"/>
      <c r="D61"/>
      <c r="E61"/>
      <c r="F61"/>
      <c r="G61"/>
      <c r="H61"/>
      <c r="I61" s="1"/>
      <c r="J61" s="1"/>
      <c r="K61" s="1"/>
      <c r="L61" s="1"/>
      <c r="M61" s="1"/>
      <c r="N61" s="1"/>
      <c r="O61" s="1"/>
      <c r="P61" s="1"/>
      <c r="Q61" s="1"/>
      <c r="R61" s="1"/>
      <c r="U61" s="1"/>
      <c r="V61" s="1"/>
      <c r="W61" s="1"/>
      <c r="X61" s="1"/>
      <c r="Y61" s="3"/>
      <c r="AK61" s="663"/>
      <c r="AL61" s="104"/>
      <c r="AM61" s="664"/>
      <c r="AN61" s="664"/>
      <c r="AO61" s="665"/>
      <c r="AP61" s="118"/>
      <c r="AQ61" s="118"/>
      <c r="AR61" s="118"/>
      <c r="AS61" s="118"/>
      <c r="AT61" s="666"/>
      <c r="AU61" s="667"/>
      <c r="AV61" s="668"/>
      <c r="AW61" s="669"/>
      <c r="AX61" s="669"/>
      <c r="AY61" s="669"/>
      <c r="AZ61" s="670"/>
      <c r="BA61" s="162"/>
      <c r="BB61" s="1"/>
      <c r="BC61" s="1"/>
      <c r="BD61" s="1"/>
      <c r="BE61" s="1"/>
      <c r="BV61"/>
      <c r="BW61"/>
      <c r="BX61"/>
      <c r="BY61"/>
      <c r="BZ61"/>
      <c r="CA61"/>
      <c r="CB61"/>
      <c r="CC61"/>
      <c r="CD61"/>
      <c r="CE61"/>
      <c r="CF61"/>
      <c r="CG61"/>
      <c r="CH61"/>
      <c r="CI61"/>
      <c r="CJ61"/>
      <c r="CK61"/>
      <c r="CL61"/>
      <c r="CM61"/>
      <c r="CN61"/>
      <c r="CO61"/>
      <c r="CP61"/>
      <c r="CQ61"/>
      <c r="CR61"/>
      <c r="CS61"/>
      <c r="CT61"/>
      <c r="CU61"/>
      <c r="CV61"/>
      <c r="CW61"/>
      <c r="CX61"/>
      <c r="CY61"/>
      <c r="CZ61"/>
    </row>
    <row r="62" spans="1:104" s="8" customFormat="1" ht="13.5" hidden="1" customHeight="1" x14ac:dyDescent="0.15">
      <c r="A62"/>
      <c r="B62"/>
      <c r="C62"/>
      <c r="D62"/>
      <c r="E62"/>
      <c r="F62"/>
      <c r="G62"/>
      <c r="H62"/>
      <c r="I62" s="1"/>
      <c r="J62" s="1"/>
      <c r="K62" s="1"/>
      <c r="L62" s="1"/>
      <c r="M62" s="1"/>
      <c r="N62" s="1"/>
      <c r="O62" s="1"/>
      <c r="P62" s="1"/>
      <c r="Q62" s="1"/>
      <c r="R62" s="1"/>
      <c r="U62" s="1"/>
      <c r="V62" s="1"/>
      <c r="W62" s="1"/>
      <c r="X62" s="1"/>
      <c r="Y62" s="3"/>
      <c r="AK62" s="663" t="s">
        <v>769</v>
      </c>
      <c r="AL62" s="104">
        <v>1825</v>
      </c>
      <c r="AM62" s="664"/>
      <c r="AN62" s="664"/>
      <c r="AO62" s="665">
        <v>0.26900000000000002</v>
      </c>
      <c r="AP62" s="118">
        <v>4.5999999999999999E-2</v>
      </c>
      <c r="AQ62" s="118">
        <v>3.3000000000000002E-2</v>
      </c>
      <c r="AR62" s="118">
        <v>0.13200000000000001</v>
      </c>
      <c r="AS62" s="118">
        <v>8.9999999999999993E-3</v>
      </c>
      <c r="AT62" s="666">
        <v>0.191</v>
      </c>
      <c r="AU62" s="667">
        <v>0.16500000000000001</v>
      </c>
      <c r="AV62" s="668">
        <v>5.6000000000000001E-2</v>
      </c>
      <c r="AW62" s="669">
        <v>8.0000000000000002E-3</v>
      </c>
      <c r="AX62" s="669">
        <v>3.1E-2</v>
      </c>
      <c r="AY62" s="669">
        <v>0.06</v>
      </c>
      <c r="AZ62" s="670">
        <f t="shared" si="9"/>
        <v>1</v>
      </c>
      <c r="BA62" s="162">
        <f t="shared" si="10"/>
        <v>0.85396825396825404</v>
      </c>
      <c r="BB62" s="1"/>
      <c r="BC62" s="1"/>
      <c r="BD62" s="1"/>
      <c r="BE62" s="1"/>
      <c r="BV62"/>
      <c r="BW62"/>
      <c r="BX62"/>
      <c r="BY62"/>
      <c r="BZ62"/>
      <c r="CA62"/>
      <c r="CB62"/>
      <c r="CC62"/>
      <c r="CD62"/>
      <c r="CE62"/>
      <c r="CF62"/>
      <c r="CG62"/>
      <c r="CH62"/>
      <c r="CI62"/>
      <c r="CJ62"/>
      <c r="CK62"/>
      <c r="CL62"/>
      <c r="CM62"/>
      <c r="CN62"/>
      <c r="CO62"/>
      <c r="CP62"/>
      <c r="CQ62"/>
      <c r="CR62"/>
      <c r="CS62"/>
      <c r="CT62"/>
      <c r="CU62"/>
      <c r="CV62"/>
      <c r="CW62"/>
      <c r="CX62"/>
      <c r="CY62"/>
      <c r="CZ62"/>
    </row>
    <row r="63" spans="1:104" s="8" customFormat="1" ht="13.5" hidden="1" customHeight="1" x14ac:dyDescent="0.15">
      <c r="A63"/>
      <c r="B63"/>
      <c r="C63"/>
      <c r="D63"/>
      <c r="E63"/>
      <c r="F63"/>
      <c r="G63"/>
      <c r="H63"/>
      <c r="I63" s="1"/>
      <c r="J63" s="1"/>
      <c r="K63" s="1"/>
      <c r="L63" s="1"/>
      <c r="M63" s="1"/>
      <c r="N63" s="1"/>
      <c r="O63" s="1"/>
      <c r="P63" s="1"/>
      <c r="Q63" s="1"/>
      <c r="R63" s="1"/>
      <c r="U63" s="1"/>
      <c r="V63" s="1"/>
      <c r="W63" s="1"/>
      <c r="X63" s="1"/>
      <c r="Y63" s="3"/>
      <c r="AK63" s="671" t="s">
        <v>431</v>
      </c>
      <c r="AL63" s="672">
        <v>1924</v>
      </c>
      <c r="AM63" s="673"/>
      <c r="AN63" s="673"/>
      <c r="AO63" s="674">
        <v>0.27</v>
      </c>
      <c r="AP63" s="675"/>
      <c r="AQ63" s="675">
        <v>5.0999999999999997E-2</v>
      </c>
      <c r="AR63" s="675">
        <v>0.126</v>
      </c>
      <c r="AS63" s="675">
        <v>1.0999999999999999E-2</v>
      </c>
      <c r="AT63" s="676">
        <v>0.20599999999999999</v>
      </c>
      <c r="AU63" s="667">
        <v>0.18099999999999999</v>
      </c>
      <c r="AV63" s="668">
        <v>6.6000000000000003E-2</v>
      </c>
      <c r="AW63" s="669">
        <v>1.4E-2</v>
      </c>
      <c r="AX63" s="669">
        <v>0.03</v>
      </c>
      <c r="AY63" s="669">
        <v>4.4999999999999998E-2</v>
      </c>
      <c r="AZ63" s="677">
        <f t="shared" si="9"/>
        <v>1</v>
      </c>
      <c r="BA63" s="162"/>
      <c r="BB63" s="1"/>
      <c r="BC63" s="1"/>
      <c r="BD63" s="1"/>
      <c r="BE63" s="1"/>
      <c r="BV63"/>
      <c r="BW63"/>
      <c r="BX63"/>
      <c r="BY63"/>
      <c r="BZ63"/>
      <c r="CA63"/>
      <c r="CB63"/>
      <c r="CC63"/>
      <c r="CD63"/>
      <c r="CE63"/>
      <c r="CF63"/>
      <c r="CG63"/>
      <c r="CH63"/>
      <c r="CI63"/>
      <c r="CJ63"/>
      <c r="CK63"/>
      <c r="CL63"/>
      <c r="CM63"/>
      <c r="CN63"/>
      <c r="CO63"/>
      <c r="CP63"/>
      <c r="CQ63"/>
      <c r="CR63"/>
      <c r="CS63"/>
      <c r="CT63"/>
      <c r="CU63"/>
      <c r="CV63"/>
      <c r="CW63"/>
      <c r="CX63"/>
      <c r="CY63"/>
      <c r="CZ63"/>
    </row>
    <row r="64" spans="1:104" s="8" customFormat="1" ht="13.5" hidden="1" customHeight="1" x14ac:dyDescent="0.15">
      <c r="A64"/>
      <c r="B64"/>
      <c r="C64"/>
      <c r="D64"/>
      <c r="E64"/>
      <c r="F64"/>
      <c r="G64"/>
      <c r="H64"/>
      <c r="I64" s="1"/>
      <c r="J64" s="1"/>
      <c r="K64" s="1"/>
      <c r="L64" s="1"/>
      <c r="M64" s="1"/>
      <c r="N64" s="1"/>
      <c r="O64" s="1"/>
      <c r="P64" s="1"/>
      <c r="Q64" s="1"/>
      <c r="R64" s="1"/>
      <c r="S64" s="1"/>
      <c r="T64" s="1"/>
      <c r="U64" s="1"/>
      <c r="V64" s="1"/>
      <c r="W64" s="1"/>
      <c r="X64" s="1"/>
      <c r="Y64" s="3"/>
      <c r="AK64" s="1"/>
      <c r="AL64" s="82">
        <f>AVERAGE(AL52:AL63)</f>
        <v>1784.090909090909</v>
      </c>
      <c r="AM64" s="1"/>
      <c r="AN64" s="1"/>
      <c r="AO64" s="232">
        <f t="shared" ref="AO64:AY64" si="11">ROUNDDOWN(AVERAGE(AO52:AO63),4)</f>
        <v>0.25900000000000001</v>
      </c>
      <c r="AP64" s="232">
        <f t="shared" si="11"/>
        <v>4.6300000000000001E-2</v>
      </c>
      <c r="AQ64" s="232">
        <f t="shared" si="11"/>
        <v>3.2000000000000001E-2</v>
      </c>
      <c r="AR64" s="232">
        <f t="shared" si="11"/>
        <v>0.11940000000000001</v>
      </c>
      <c r="AS64" s="232">
        <f t="shared" si="11"/>
        <v>1.4999999999999999E-2</v>
      </c>
      <c r="AT64" s="232">
        <f t="shared" si="11"/>
        <v>0.20380000000000001</v>
      </c>
      <c r="AU64" s="678">
        <f t="shared" si="11"/>
        <v>0.185</v>
      </c>
      <c r="AV64" s="678">
        <f t="shared" si="11"/>
        <v>6.2899999999999998E-2</v>
      </c>
      <c r="AW64" s="679">
        <f t="shared" si="11"/>
        <v>8.8999999999999999E-3</v>
      </c>
      <c r="AX64" s="678">
        <f t="shared" si="11"/>
        <v>2.5899999999999999E-2</v>
      </c>
      <c r="AY64" s="678">
        <f t="shared" si="11"/>
        <v>5.3999999999999999E-2</v>
      </c>
      <c r="AZ64" s="163">
        <f>SUM(AO64:AY64)</f>
        <v>1.0122</v>
      </c>
      <c r="BA64" s="162">
        <f>AVERAGE(BA52:BA63)</f>
        <v>0.84575339274833983</v>
      </c>
      <c r="BB64" s="1"/>
      <c r="BC64" s="1"/>
      <c r="BD64" s="1"/>
      <c r="BE64" s="1"/>
      <c r="BV64"/>
      <c r="BW64"/>
      <c r="BX64"/>
      <c r="BY64"/>
      <c r="BZ64"/>
      <c r="CA64"/>
      <c r="CB64"/>
      <c r="CC64"/>
      <c r="CD64"/>
      <c r="CE64"/>
      <c r="CF64"/>
      <c r="CG64"/>
      <c r="CH64"/>
      <c r="CI64"/>
      <c r="CJ64"/>
      <c r="CK64"/>
      <c r="CL64"/>
      <c r="CM64"/>
      <c r="CN64"/>
      <c r="CO64"/>
      <c r="CP64"/>
      <c r="CQ64"/>
      <c r="CR64"/>
      <c r="CS64"/>
      <c r="CT64"/>
      <c r="CU64"/>
      <c r="CV64"/>
      <c r="CW64"/>
      <c r="CX64"/>
      <c r="CY64"/>
      <c r="CZ64"/>
    </row>
    <row r="65" spans="1:104" s="8" customFormat="1" ht="13.5" hidden="1" customHeight="1" x14ac:dyDescent="0.15">
      <c r="A65"/>
      <c r="B65"/>
      <c r="C65"/>
      <c r="D65"/>
      <c r="E65"/>
      <c r="F65"/>
      <c r="G65"/>
      <c r="H65"/>
      <c r="I65" s="1"/>
      <c r="J65" s="1"/>
      <c r="K65" s="1"/>
      <c r="L65" s="1"/>
      <c r="M65" s="1"/>
      <c r="N65" s="1"/>
      <c r="O65" s="1"/>
      <c r="P65" s="1"/>
      <c r="Q65" s="1"/>
      <c r="R65" s="1"/>
      <c r="S65" s="1"/>
      <c r="T65" s="1"/>
      <c r="U65" s="1"/>
      <c r="V65" s="1"/>
      <c r="W65" s="1"/>
      <c r="X65" s="1"/>
      <c r="Y65" s="3"/>
      <c r="AK65" s="1"/>
      <c r="AL65" s="1"/>
      <c r="AM65" s="1"/>
      <c r="AN65" s="1"/>
      <c r="AO65" s="232">
        <v>0.25800000000000001</v>
      </c>
      <c r="AP65" s="232">
        <v>4.4999999999999998E-2</v>
      </c>
      <c r="AQ65" s="232">
        <v>3.1E-2</v>
      </c>
      <c r="AR65" s="232">
        <v>0.11799999999999999</v>
      </c>
      <c r="AS65" s="232">
        <v>1.4E-2</v>
      </c>
      <c r="AT65" s="232">
        <v>0.20200000000000001</v>
      </c>
      <c r="AU65" s="232">
        <v>0.184</v>
      </c>
      <c r="AV65" s="232">
        <v>6.2E-2</v>
      </c>
      <c r="AW65" s="680">
        <v>8.0000000000000002E-3</v>
      </c>
      <c r="AX65" s="232">
        <v>2.5000000000000001E-2</v>
      </c>
      <c r="AY65" s="232">
        <v>5.2999999999999999E-2</v>
      </c>
      <c r="AZ65" s="163">
        <f>SUM(AO65:AY65)</f>
        <v>1</v>
      </c>
      <c r="BA65" s="1"/>
      <c r="BB65" s="1"/>
      <c r="BC65" s="1"/>
      <c r="BD65" s="1"/>
      <c r="BE65" s="1"/>
      <c r="BV65"/>
      <c r="BW65"/>
      <c r="BX65"/>
      <c r="BY65"/>
      <c r="BZ65"/>
      <c r="CA65"/>
      <c r="CB65"/>
      <c r="CC65"/>
      <c r="CD65"/>
      <c r="CE65"/>
      <c r="CF65"/>
      <c r="CG65"/>
      <c r="CH65"/>
      <c r="CI65"/>
      <c r="CJ65"/>
      <c r="CK65"/>
      <c r="CL65"/>
      <c r="CM65"/>
      <c r="CN65"/>
      <c r="CO65"/>
      <c r="CP65"/>
      <c r="CQ65"/>
      <c r="CR65"/>
      <c r="CS65"/>
      <c r="CT65"/>
      <c r="CU65"/>
      <c r="CV65"/>
      <c r="CW65"/>
      <c r="CX65"/>
      <c r="CY65"/>
      <c r="CZ65"/>
    </row>
    <row r="66" spans="1:104" ht="13.5" hidden="1" customHeight="1" x14ac:dyDescent="0.15">
      <c r="I66" s="1"/>
      <c r="S66" s="164"/>
      <c r="T66" s="164"/>
      <c r="Z66"/>
      <c r="AK66"/>
      <c r="AL66"/>
      <c r="AM66"/>
      <c r="AN66"/>
      <c r="AO66"/>
      <c r="AP66"/>
      <c r="AQ66"/>
      <c r="AR66"/>
      <c r="AS66"/>
      <c r="AT66"/>
      <c r="AU66"/>
      <c r="AV66"/>
      <c r="AW66" s="29"/>
      <c r="BW66"/>
      <c r="BX66"/>
      <c r="BY66"/>
      <c r="BZ66"/>
      <c r="CA66"/>
      <c r="CF66"/>
    </row>
    <row r="67" spans="1:104" ht="13.5" hidden="1" customHeight="1" x14ac:dyDescent="0.15">
      <c r="I67" s="1"/>
      <c r="S67" s="164"/>
      <c r="T67" s="164"/>
      <c r="Z67"/>
      <c r="AK67"/>
      <c r="AL67"/>
      <c r="AM67"/>
      <c r="AN67"/>
      <c r="AO67"/>
      <c r="AP67"/>
      <c r="AQ67"/>
      <c r="AR67"/>
      <c r="AS67"/>
      <c r="AT67"/>
      <c r="AU67"/>
      <c r="AV67"/>
      <c r="AW67" s="29"/>
      <c r="BW67"/>
      <c r="BX67"/>
      <c r="BY67"/>
      <c r="BZ67"/>
      <c r="CA67"/>
      <c r="CF67"/>
    </row>
    <row r="68" spans="1:104" ht="13.5" hidden="1" customHeight="1" x14ac:dyDescent="0.15">
      <c r="I68" s="1"/>
      <c r="Z68"/>
      <c r="AK68"/>
      <c r="AL68"/>
      <c r="AM68"/>
      <c r="AN68"/>
      <c r="AO68"/>
      <c r="AP68"/>
      <c r="AQ68"/>
      <c r="AR68"/>
      <c r="AS68"/>
      <c r="AT68"/>
      <c r="AU68"/>
      <c r="AV68"/>
      <c r="AW68" s="29"/>
      <c r="BW68"/>
      <c r="BX68"/>
      <c r="BY68"/>
      <c r="BZ68"/>
      <c r="CA68"/>
      <c r="CF68"/>
    </row>
    <row r="69" spans="1:104" ht="13.5" hidden="1" customHeight="1" x14ac:dyDescent="0.15">
      <c r="I69" s="1"/>
      <c r="R69" s="1"/>
      <c r="S69" s="1"/>
      <c r="T69" s="1"/>
      <c r="Z69"/>
      <c r="AK69"/>
      <c r="AL69"/>
      <c r="AM69"/>
      <c r="AN69"/>
      <c r="AO69"/>
      <c r="AP69"/>
      <c r="AQ69"/>
      <c r="AR69"/>
      <c r="AS69"/>
      <c r="AT69"/>
      <c r="AU69"/>
      <c r="AV69"/>
      <c r="AW69" s="29"/>
      <c r="BW69"/>
      <c r="BX69"/>
      <c r="BY69"/>
      <c r="BZ69"/>
      <c r="CA69"/>
      <c r="CF69"/>
    </row>
    <row r="70" spans="1:104" ht="13.5" hidden="1" customHeight="1" x14ac:dyDescent="0.15">
      <c r="I70" s="1"/>
      <c r="R70" s="1"/>
      <c r="S70" s="1"/>
      <c r="T70" s="1"/>
      <c r="Z70"/>
      <c r="AK70"/>
      <c r="AL70"/>
      <c r="AM70"/>
      <c r="AN70"/>
      <c r="AO70"/>
      <c r="AP70"/>
      <c r="AQ70"/>
      <c r="AR70"/>
      <c r="AS70"/>
      <c r="AT70"/>
      <c r="AU70"/>
      <c r="AV70"/>
      <c r="AW70" s="29"/>
      <c r="BW70"/>
      <c r="BX70"/>
      <c r="BY70"/>
      <c r="BZ70"/>
      <c r="CA70"/>
      <c r="CF70"/>
    </row>
    <row r="71" spans="1:104" ht="13.5" hidden="1" customHeight="1" x14ac:dyDescent="0.15">
      <c r="I71" s="1"/>
      <c r="R71" s="1"/>
      <c r="S71" s="1"/>
      <c r="T71" s="1"/>
      <c r="Z71"/>
      <c r="AK71"/>
      <c r="AL71"/>
      <c r="AM71"/>
      <c r="AN71"/>
      <c r="AO71"/>
      <c r="AP71"/>
      <c r="AQ71"/>
      <c r="AR71"/>
      <c r="AS71"/>
      <c r="AT71"/>
      <c r="AU71"/>
      <c r="AV71"/>
      <c r="AW71" s="29"/>
      <c r="BW71"/>
      <c r="BX71"/>
      <c r="BY71"/>
      <c r="BZ71"/>
      <c r="CA71"/>
      <c r="CF71"/>
    </row>
    <row r="72" spans="1:104" ht="13.5" hidden="1" customHeight="1" x14ac:dyDescent="0.15">
      <c r="I72" s="1"/>
      <c r="N72" s="2"/>
      <c r="O72" s="2"/>
      <c r="P72" s="2"/>
      <c r="Q72" s="1"/>
      <c r="R72" s="1"/>
      <c r="S72" s="1"/>
      <c r="T72" s="1"/>
      <c r="Z72"/>
      <c r="AK72"/>
      <c r="AL72"/>
      <c r="AM72"/>
      <c r="AN72"/>
      <c r="AO72"/>
      <c r="AP72"/>
      <c r="AQ72"/>
      <c r="AR72"/>
      <c r="AS72"/>
      <c r="AT72"/>
      <c r="AU72"/>
      <c r="AV72"/>
      <c r="AW72" s="29"/>
      <c r="BW72"/>
      <c r="BX72"/>
      <c r="BY72"/>
      <c r="BZ72"/>
      <c r="CA72"/>
      <c r="CF72"/>
    </row>
    <row r="73" spans="1:104" ht="13.5" hidden="1" customHeight="1" x14ac:dyDescent="0.15">
      <c r="S73" s="164"/>
      <c r="T73" s="164"/>
      <c r="Z73"/>
      <c r="AK73"/>
      <c r="AL73"/>
      <c r="AM73"/>
      <c r="AN73"/>
      <c r="AO73"/>
      <c r="AP73"/>
      <c r="AQ73"/>
      <c r="AR73"/>
      <c r="AW73" s="165"/>
      <c r="AX73" s="70"/>
      <c r="AY73" s="70"/>
      <c r="AZ73" s="70"/>
      <c r="BA73" s="70"/>
      <c r="BB73" s="70"/>
      <c r="BC73" s="70"/>
      <c r="BD73" s="70"/>
      <c r="BE73" s="70"/>
      <c r="BF73">
        <v>20</v>
      </c>
      <c r="BG73">
        <v>21</v>
      </c>
      <c r="BH73">
        <v>22</v>
      </c>
      <c r="BI73">
        <v>23</v>
      </c>
      <c r="BJ73">
        <v>24</v>
      </c>
      <c r="BK73">
        <v>25</v>
      </c>
      <c r="BL73">
        <v>26</v>
      </c>
      <c r="BM73">
        <v>27</v>
      </c>
      <c r="BN73">
        <v>28</v>
      </c>
      <c r="BO73">
        <v>29</v>
      </c>
      <c r="BP73">
        <v>30</v>
      </c>
      <c r="BQ73">
        <v>31</v>
      </c>
      <c r="BR73">
        <v>32</v>
      </c>
      <c r="BS73">
        <v>33</v>
      </c>
      <c r="BT73">
        <v>34</v>
      </c>
      <c r="BW73"/>
      <c r="BX73"/>
      <c r="BY73"/>
      <c r="BZ73"/>
      <c r="CA73"/>
      <c r="CF73"/>
    </row>
    <row r="74" spans="1:104" ht="13.5" hidden="1" customHeight="1" x14ac:dyDescent="0.15">
      <c r="S74" s="164"/>
      <c r="T74" s="164"/>
      <c r="Z74"/>
      <c r="AK74"/>
      <c r="AL74"/>
      <c r="AM74"/>
      <c r="AN74"/>
      <c r="AO74"/>
      <c r="AP74"/>
      <c r="AQ74"/>
      <c r="AR74"/>
      <c r="AW74" s="165"/>
      <c r="AX74" s="70"/>
      <c r="AY74" s="70"/>
      <c r="AZ74" s="70"/>
      <c r="BA74" s="70"/>
      <c r="BB74" s="70"/>
      <c r="BC74" s="70"/>
      <c r="BD74" s="70"/>
      <c r="BE74" s="70"/>
      <c r="BF74" s="80">
        <f>点検表!$G$11</f>
        <v>0</v>
      </c>
      <c r="BM74" s="2" t="s">
        <v>465</v>
      </c>
      <c r="BN74" s="6">
        <v>1</v>
      </c>
      <c r="BO74" s="681">
        <v>0.8</v>
      </c>
      <c r="BP74" s="6">
        <v>0.5</v>
      </c>
      <c r="BQ74" s="681">
        <v>0.2</v>
      </c>
      <c r="BR74" s="6">
        <v>0</v>
      </c>
      <c r="BW74"/>
      <c r="BX74"/>
      <c r="BY74"/>
      <c r="BZ74"/>
      <c r="CA74"/>
      <c r="CF74"/>
    </row>
    <row r="75" spans="1:104" ht="13.5" hidden="1" customHeight="1" x14ac:dyDescent="0.15">
      <c r="S75" s="164"/>
      <c r="T75" s="164"/>
      <c r="Z75"/>
      <c r="AK75"/>
      <c r="AL75"/>
      <c r="AM75"/>
      <c r="AN75"/>
      <c r="AO75"/>
      <c r="AP75"/>
      <c r="AQ75"/>
      <c r="AR75"/>
      <c r="AS75" s="682"/>
      <c r="AT75" s="682"/>
      <c r="AU75" s="682"/>
      <c r="AV75" s="682"/>
      <c r="AW75" s="7"/>
      <c r="AX75" s="682"/>
      <c r="AY75" s="682"/>
      <c r="AZ75" s="682"/>
      <c r="BA75" s="682"/>
      <c r="BB75" s="682"/>
      <c r="BC75" s="682"/>
      <c r="BD75" s="682"/>
      <c r="BE75" s="682"/>
      <c r="BF75" s="7"/>
      <c r="BW75"/>
      <c r="BX75"/>
      <c r="BY75"/>
      <c r="BZ75"/>
      <c r="CA75"/>
      <c r="CF75"/>
    </row>
    <row r="76" spans="1:104" ht="13.5" hidden="1" customHeight="1" x14ac:dyDescent="0.15">
      <c r="S76" s="164"/>
      <c r="T76" s="164"/>
      <c r="Z76"/>
      <c r="AK76"/>
      <c r="AL76"/>
      <c r="AM76"/>
      <c r="AN76"/>
      <c r="AO76"/>
      <c r="AP76"/>
      <c r="AQ76"/>
      <c r="AR76"/>
      <c r="AS76" s="682"/>
      <c r="AT76" s="682"/>
      <c r="AU76" s="682"/>
      <c r="AV76" s="682"/>
      <c r="AW76" s="7"/>
      <c r="AX76" s="682"/>
      <c r="AY76" s="682"/>
      <c r="AZ76" s="682"/>
      <c r="BA76" s="682"/>
      <c r="BB76" s="682"/>
      <c r="BC76" s="682"/>
      <c r="BD76" s="682"/>
      <c r="BE76" s="682"/>
      <c r="BF76" s="7"/>
      <c r="BW76"/>
      <c r="BX76"/>
      <c r="BY76"/>
      <c r="BZ76"/>
      <c r="CA76"/>
      <c r="CF76"/>
    </row>
    <row r="77" spans="1:104" ht="13.5" hidden="1" customHeight="1" x14ac:dyDescent="0.15">
      <c r="S77" s="164"/>
      <c r="T77" s="164"/>
      <c r="Z77"/>
      <c r="AK77"/>
      <c r="AL77"/>
      <c r="AM77"/>
      <c r="AN77"/>
      <c r="AO77"/>
      <c r="AP77"/>
      <c r="AQ77"/>
      <c r="AR77"/>
      <c r="AS77"/>
      <c r="AT77"/>
      <c r="AU77"/>
      <c r="AV77"/>
      <c r="AW77" s="29"/>
      <c r="BF77" s="7"/>
      <c r="BW77"/>
      <c r="BX77"/>
      <c r="BY77"/>
      <c r="BZ77"/>
      <c r="CA77"/>
      <c r="CF77"/>
    </row>
    <row r="78" spans="1:104" ht="13.5" hidden="1" customHeight="1" x14ac:dyDescent="0.15">
      <c r="S78" s="164"/>
      <c r="T78" s="164"/>
      <c r="Z78"/>
      <c r="AK78"/>
      <c r="AL78"/>
      <c r="AM78"/>
      <c r="AN78"/>
      <c r="AO78"/>
      <c r="AP78"/>
      <c r="AQ78"/>
      <c r="AR78"/>
      <c r="AW78" s="165"/>
      <c r="AX78" s="70"/>
      <c r="AY78" s="70"/>
      <c r="AZ78" s="70"/>
      <c r="BA78" s="70"/>
      <c r="BB78" s="70"/>
      <c r="BC78" s="70"/>
      <c r="BD78" s="70"/>
      <c r="BE78" s="70"/>
      <c r="BW78"/>
      <c r="BX78"/>
      <c r="BY78"/>
      <c r="BZ78"/>
      <c r="CA78"/>
      <c r="CF78"/>
    </row>
    <row r="79" spans="1:104" ht="13.5" hidden="1" customHeight="1" x14ac:dyDescent="0.15">
      <c r="S79" s="164"/>
      <c r="T79" s="164"/>
      <c r="Z79"/>
      <c r="AK79"/>
      <c r="AL79"/>
      <c r="AM79"/>
      <c r="AN79"/>
      <c r="AO79"/>
      <c r="AP79"/>
      <c r="AQ79"/>
      <c r="AR79"/>
      <c r="AW79" s="165"/>
      <c r="AX79" s="70"/>
      <c r="AY79" s="70"/>
      <c r="AZ79" s="70"/>
      <c r="BA79" s="70"/>
      <c r="BB79" s="70"/>
      <c r="BC79" s="70"/>
      <c r="BD79" s="70"/>
      <c r="BE79" s="70"/>
      <c r="BW79"/>
      <c r="BX79"/>
      <c r="BY79"/>
      <c r="BZ79"/>
      <c r="CA79"/>
      <c r="CF79"/>
    </row>
    <row r="80" spans="1:104" ht="13.5" hidden="1" customHeight="1" x14ac:dyDescent="0.15">
      <c r="B80" s="166"/>
      <c r="C80" s="166"/>
      <c r="D80" s="166"/>
      <c r="S80" s="164"/>
      <c r="T80" s="164"/>
      <c r="Z80"/>
      <c r="AK80"/>
      <c r="AL80"/>
      <c r="AM80"/>
      <c r="AN80"/>
      <c r="AO80"/>
      <c r="AP80"/>
      <c r="AQ80"/>
      <c r="AR80"/>
      <c r="AW80" s="165"/>
      <c r="AX80" s="70"/>
      <c r="AY80" s="70"/>
      <c r="AZ80" s="70"/>
      <c r="BA80" s="70"/>
      <c r="BB80" s="70"/>
      <c r="BC80" s="70"/>
      <c r="BD80" s="70"/>
      <c r="BE80" s="70"/>
      <c r="BW80"/>
      <c r="BX80"/>
      <c r="BY80"/>
      <c r="BZ80"/>
      <c r="CA80"/>
      <c r="CF80"/>
    </row>
    <row r="81" spans="1:84" ht="13.5" hidden="1" customHeight="1" x14ac:dyDescent="0.15">
      <c r="A81" s="33"/>
      <c r="B81" s="166"/>
      <c r="S81" s="164"/>
      <c r="T81" s="164"/>
      <c r="Z81"/>
      <c r="AK81"/>
      <c r="AL81"/>
      <c r="AM81"/>
      <c r="AN81"/>
      <c r="AO81"/>
      <c r="AP81"/>
      <c r="AQ81"/>
      <c r="AR81"/>
      <c r="AW81" s="165"/>
      <c r="AX81" s="70"/>
      <c r="AY81" s="70"/>
      <c r="AZ81" s="70"/>
      <c r="BA81" s="70"/>
      <c r="BB81" s="70"/>
      <c r="BC81" s="70"/>
      <c r="BD81" s="70"/>
      <c r="BE81" s="70"/>
      <c r="BW81"/>
      <c r="BX81"/>
      <c r="BY81"/>
      <c r="BZ81"/>
      <c r="CA81"/>
      <c r="CF81"/>
    </row>
    <row r="82" spans="1:84" ht="13.5" hidden="1" customHeight="1" x14ac:dyDescent="0.15">
      <c r="A82" s="167"/>
      <c r="B82" s="1"/>
      <c r="J82" s="1"/>
      <c r="S82" s="164"/>
      <c r="T82" s="164"/>
      <c r="Z82"/>
      <c r="AK82"/>
      <c r="AL82"/>
      <c r="AM82"/>
      <c r="AN82"/>
      <c r="AO82"/>
      <c r="AP82"/>
      <c r="AQ82"/>
      <c r="AR82"/>
      <c r="AS82"/>
      <c r="AT82"/>
      <c r="AU82"/>
      <c r="AV82"/>
      <c r="AW82" s="29"/>
      <c r="BW82"/>
      <c r="BX82"/>
      <c r="BY82"/>
      <c r="BZ82"/>
      <c r="CA82"/>
      <c r="CF82"/>
    </row>
    <row r="83" spans="1:84" ht="13.5" hidden="1" customHeight="1" x14ac:dyDescent="0.15">
      <c r="A83" s="167"/>
      <c r="B83" s="1"/>
      <c r="J83" s="1"/>
      <c r="K83" s="1"/>
      <c r="L83" s="1"/>
      <c r="S83" s="164"/>
      <c r="T83" s="164"/>
      <c r="Z83"/>
      <c r="AK83"/>
      <c r="AL83"/>
      <c r="AM83"/>
      <c r="AN83"/>
      <c r="AO83"/>
      <c r="AP83"/>
      <c r="AQ83"/>
      <c r="AR83"/>
      <c r="AS83"/>
      <c r="AT83"/>
      <c r="AU83"/>
      <c r="AV83"/>
      <c r="AW83" s="29"/>
      <c r="BW83"/>
      <c r="BX83"/>
      <c r="BY83"/>
      <c r="BZ83"/>
      <c r="CA83"/>
      <c r="CF83"/>
    </row>
    <row r="84" spans="1:84" ht="13.5" hidden="1" customHeight="1" x14ac:dyDescent="0.15">
      <c r="A84" s="167"/>
      <c r="B84" s="1"/>
      <c r="J84" s="1"/>
      <c r="L84" s="1"/>
      <c r="M84" s="1"/>
      <c r="S84" s="164"/>
      <c r="T84" s="164"/>
      <c r="Z84"/>
      <c r="AA84"/>
      <c r="AB84"/>
      <c r="AC84"/>
      <c r="AD84"/>
      <c r="AE84"/>
      <c r="AF84"/>
      <c r="AG84"/>
      <c r="AH84"/>
      <c r="AI84"/>
      <c r="AJ84"/>
      <c r="AK84"/>
      <c r="AL84"/>
      <c r="AM84"/>
      <c r="AN84"/>
      <c r="AO84" s="29"/>
      <c r="AP84"/>
      <c r="AQ84"/>
      <c r="AR84"/>
      <c r="AS84"/>
      <c r="AT84"/>
      <c r="AU84"/>
      <c r="AV84"/>
      <c r="AW84"/>
      <c r="BW84"/>
      <c r="BX84"/>
      <c r="BY84"/>
      <c r="BZ84"/>
      <c r="CA84"/>
      <c r="CF84"/>
    </row>
    <row r="85" spans="1:84" ht="13.5" hidden="1" customHeight="1" x14ac:dyDescent="0.15">
      <c r="A85" s="167"/>
      <c r="B85" s="1"/>
      <c r="L85" s="1"/>
      <c r="M85" s="1"/>
      <c r="S85" s="164"/>
      <c r="T85" s="164"/>
      <c r="Z85"/>
      <c r="AA85"/>
      <c r="AB85"/>
      <c r="AC85"/>
      <c r="AD85"/>
      <c r="AE85"/>
      <c r="AF85"/>
      <c r="AG85"/>
      <c r="AH85"/>
      <c r="AI85"/>
      <c r="AJ85"/>
      <c r="AK85"/>
      <c r="AL85"/>
      <c r="AM85"/>
      <c r="AN85"/>
      <c r="AO85" s="29"/>
      <c r="AP85"/>
      <c r="AQ85"/>
      <c r="AR85"/>
      <c r="AS85"/>
      <c r="AT85"/>
      <c r="AU85"/>
      <c r="AV85"/>
      <c r="AW85"/>
      <c r="BW85"/>
      <c r="BX85"/>
      <c r="BY85"/>
      <c r="BZ85"/>
      <c r="CA85"/>
      <c r="CF85"/>
    </row>
    <row r="86" spans="1:84" ht="13.5" hidden="1" customHeight="1" x14ac:dyDescent="0.15">
      <c r="A86" s="167"/>
      <c r="B86" s="1"/>
      <c r="L86" s="1"/>
      <c r="M86" s="1"/>
      <c r="S86" s="164"/>
      <c r="T86" s="164"/>
      <c r="Z86"/>
      <c r="AA86"/>
      <c r="AB86"/>
      <c r="AC86"/>
      <c r="AD86"/>
      <c r="AE86"/>
      <c r="AF86"/>
      <c r="AG86"/>
      <c r="AH86"/>
      <c r="AI86"/>
      <c r="AJ86"/>
      <c r="AK86"/>
      <c r="AL86"/>
      <c r="AM86"/>
      <c r="AN86"/>
      <c r="AO86" s="29"/>
      <c r="AP86"/>
      <c r="AQ86"/>
      <c r="AR86"/>
      <c r="AS86"/>
      <c r="AT86"/>
      <c r="AU86"/>
      <c r="AV86"/>
      <c r="AW86"/>
      <c r="BW86"/>
      <c r="BX86"/>
      <c r="BY86"/>
      <c r="BZ86"/>
      <c r="CA86"/>
      <c r="CF86"/>
    </row>
    <row r="87" spans="1:84" ht="13.5" hidden="1" customHeight="1" x14ac:dyDescent="0.15">
      <c r="A87" s="167"/>
      <c r="B87" s="1"/>
      <c r="L87" s="1"/>
      <c r="M87" s="1"/>
      <c r="S87" s="164"/>
      <c r="T87" s="164"/>
      <c r="Z87"/>
      <c r="AA87"/>
      <c r="AB87"/>
      <c r="AC87"/>
      <c r="AD87"/>
      <c r="AE87"/>
      <c r="AF87"/>
      <c r="AG87"/>
      <c r="AH87"/>
      <c r="AI87"/>
      <c r="AJ87"/>
      <c r="AK87"/>
      <c r="AL87"/>
      <c r="AM87"/>
      <c r="AN87"/>
      <c r="AO87" s="29"/>
      <c r="AP87"/>
      <c r="AQ87"/>
      <c r="AR87"/>
      <c r="AS87"/>
      <c r="AT87"/>
      <c r="AU87"/>
      <c r="AV87"/>
      <c r="AW87"/>
      <c r="BW87"/>
      <c r="BX87"/>
      <c r="BY87"/>
      <c r="BZ87"/>
      <c r="CA87"/>
      <c r="CF87"/>
    </row>
    <row r="88" spans="1:84" ht="13.5" hidden="1" customHeight="1" x14ac:dyDescent="0.15">
      <c r="A88" s="167"/>
      <c r="B88" s="1"/>
      <c r="L88" s="1"/>
      <c r="M88" s="1"/>
      <c r="S88" s="164"/>
      <c r="T88" s="164"/>
      <c r="Z88"/>
      <c r="AA88"/>
      <c r="AB88"/>
      <c r="AC88"/>
      <c r="AD88"/>
      <c r="AE88"/>
      <c r="AF88"/>
      <c r="AG88"/>
      <c r="AH88"/>
      <c r="AI88"/>
      <c r="AJ88"/>
      <c r="AK88"/>
      <c r="AL88"/>
      <c r="AM88"/>
      <c r="AN88"/>
      <c r="AO88" s="29"/>
      <c r="AP88"/>
      <c r="AQ88"/>
      <c r="AR88"/>
      <c r="AS88"/>
      <c r="AT88"/>
      <c r="AU88"/>
      <c r="AV88"/>
      <c r="AW88"/>
      <c r="BW88"/>
      <c r="BX88"/>
      <c r="BY88"/>
      <c r="BZ88"/>
      <c r="CA88"/>
      <c r="CF88"/>
    </row>
    <row r="89" spans="1:84" ht="13.5" hidden="1" customHeight="1" x14ac:dyDescent="0.15">
      <c r="A89" s="167"/>
      <c r="B89" s="1"/>
      <c r="L89" s="1"/>
      <c r="M89" s="1"/>
      <c r="S89" s="164"/>
      <c r="T89" s="164"/>
      <c r="AO89" s="165"/>
      <c r="AR89"/>
      <c r="AS89"/>
      <c r="AT89"/>
      <c r="AU89"/>
      <c r="AV89"/>
      <c r="AW89"/>
      <c r="BW89"/>
      <c r="BX89"/>
      <c r="BY89"/>
      <c r="BZ89"/>
      <c r="CA89"/>
      <c r="CF89"/>
    </row>
    <row r="90" spans="1:84" ht="13.5" hidden="1" customHeight="1" x14ac:dyDescent="0.15">
      <c r="A90" s="167"/>
      <c r="B90" s="1"/>
      <c r="L90" s="1"/>
      <c r="M90" s="1"/>
      <c r="S90" s="164"/>
      <c r="T90" s="164"/>
      <c r="AO90" s="165"/>
      <c r="AR90"/>
      <c r="AS90"/>
      <c r="AT90"/>
      <c r="AU90"/>
      <c r="AV90"/>
      <c r="AW90"/>
      <c r="BW90"/>
      <c r="BX90"/>
      <c r="BY90"/>
      <c r="BZ90"/>
      <c r="CA90"/>
      <c r="CF90"/>
    </row>
    <row r="91" spans="1:84" ht="13.5" hidden="1" customHeight="1" x14ac:dyDescent="0.15">
      <c r="A91" s="167"/>
      <c r="B91" s="1"/>
      <c r="L91" s="34"/>
      <c r="M91" s="1"/>
      <c r="S91" s="164"/>
      <c r="T91" s="164"/>
      <c r="AO91" s="165"/>
      <c r="AR91"/>
      <c r="AS91"/>
      <c r="AT91"/>
      <c r="AU91"/>
      <c r="AV91"/>
      <c r="AW91"/>
      <c r="BW91"/>
      <c r="BX91"/>
      <c r="BY91"/>
      <c r="BZ91"/>
      <c r="CA91"/>
      <c r="CF91"/>
    </row>
    <row r="92" spans="1:84" ht="13.5" hidden="1" customHeight="1" x14ac:dyDescent="0.15">
      <c r="A92" s="167"/>
      <c r="B92" s="1"/>
      <c r="L92" s="34"/>
      <c r="M92" s="1"/>
      <c r="S92" s="164"/>
      <c r="T92" s="164"/>
      <c r="AO92" s="165"/>
      <c r="AR92"/>
      <c r="AS92"/>
      <c r="AT92"/>
      <c r="AU92"/>
      <c r="AV92"/>
      <c r="AW92"/>
      <c r="BW92"/>
      <c r="BX92"/>
      <c r="BY92"/>
      <c r="BZ92"/>
      <c r="CA92"/>
      <c r="CF92"/>
    </row>
    <row r="93" spans="1:84" ht="13.5" hidden="1" customHeight="1" x14ac:dyDescent="0.15">
      <c r="A93" s="167"/>
      <c r="B93" s="1"/>
      <c r="L93" s="34"/>
      <c r="M93" s="1"/>
      <c r="S93" s="164"/>
      <c r="T93" s="164"/>
      <c r="AO93" s="165"/>
      <c r="AR93"/>
      <c r="AS93"/>
      <c r="AT93"/>
      <c r="AU93"/>
      <c r="AV93"/>
      <c r="AW93"/>
      <c r="BW93"/>
      <c r="BX93"/>
      <c r="BY93"/>
      <c r="BZ93"/>
      <c r="CA93"/>
      <c r="CF93"/>
    </row>
    <row r="94" spans="1:84" ht="13.5" hidden="1" customHeight="1" x14ac:dyDescent="0.15">
      <c r="A94" s="167"/>
      <c r="B94" s="1"/>
      <c r="L94" s="34"/>
      <c r="M94" s="1"/>
      <c r="S94" s="164"/>
      <c r="T94" s="164"/>
      <c r="AO94" s="165"/>
      <c r="AR94"/>
      <c r="AS94"/>
      <c r="AT94"/>
      <c r="AU94"/>
      <c r="AV94"/>
      <c r="AW94"/>
      <c r="BW94"/>
      <c r="BX94"/>
      <c r="BY94"/>
      <c r="BZ94"/>
      <c r="CA94"/>
      <c r="CF94"/>
    </row>
    <row r="95" spans="1:84" ht="13.5" hidden="1" customHeight="1" x14ac:dyDescent="0.15">
      <c r="A95" s="167"/>
      <c r="B95" s="1"/>
      <c r="L95" s="34"/>
      <c r="M95" s="1"/>
      <c r="S95" s="164"/>
      <c r="T95" s="164"/>
      <c r="AO95" s="165"/>
      <c r="AR95"/>
      <c r="AS95"/>
      <c r="AT95"/>
      <c r="AU95"/>
      <c r="AV95"/>
      <c r="AW95"/>
      <c r="BW95"/>
      <c r="BX95"/>
      <c r="BY95"/>
      <c r="BZ95"/>
      <c r="CA95"/>
      <c r="CF95"/>
    </row>
    <row r="96" spans="1:84" ht="13.5" hidden="1" customHeight="1" x14ac:dyDescent="0.15">
      <c r="A96" s="167"/>
      <c r="B96" s="1"/>
      <c r="L96" s="34"/>
      <c r="M96" s="1"/>
      <c r="S96" s="164"/>
      <c r="T96" s="164"/>
      <c r="AO96" s="165"/>
      <c r="AR96"/>
      <c r="AS96"/>
      <c r="AT96"/>
      <c r="AU96"/>
      <c r="AV96"/>
      <c r="AW96"/>
      <c r="BW96"/>
      <c r="BX96"/>
      <c r="BY96"/>
      <c r="BZ96"/>
      <c r="CA96"/>
      <c r="CF96"/>
    </row>
    <row r="97" spans="1:84" ht="13.5" hidden="1" customHeight="1" x14ac:dyDescent="0.15">
      <c r="A97" s="167"/>
      <c r="B97" s="1"/>
      <c r="L97" s="34"/>
      <c r="M97" s="1"/>
      <c r="S97" s="164"/>
      <c r="T97" s="164"/>
      <c r="AO97" s="165"/>
      <c r="AR97"/>
      <c r="AS97"/>
      <c r="AT97"/>
      <c r="AU97"/>
      <c r="AV97"/>
      <c r="AW97"/>
      <c r="BW97"/>
      <c r="BX97"/>
      <c r="BY97"/>
      <c r="BZ97"/>
      <c r="CA97"/>
      <c r="CF97"/>
    </row>
    <row r="98" spans="1:84" ht="13.5" hidden="1" customHeight="1" x14ac:dyDescent="0.15">
      <c r="A98" s="167"/>
      <c r="B98" s="1"/>
      <c r="L98" s="34"/>
      <c r="M98" s="1"/>
      <c r="S98" s="164"/>
      <c r="T98" s="164"/>
      <c r="AO98" s="165"/>
      <c r="AR98"/>
      <c r="AS98"/>
      <c r="AT98"/>
      <c r="AU98"/>
      <c r="AV98"/>
      <c r="AW98"/>
      <c r="BW98"/>
      <c r="BX98"/>
      <c r="BY98"/>
      <c r="BZ98"/>
      <c r="CA98"/>
      <c r="CF98"/>
    </row>
    <row r="99" spans="1:84" ht="15.95" customHeight="1" x14ac:dyDescent="0.15">
      <c r="C99" s="33" t="s">
        <v>93</v>
      </c>
      <c r="D99" s="148"/>
      <c r="E99" s="3"/>
      <c r="F99" s="3"/>
      <c r="G99" s="3"/>
      <c r="I99" s="1"/>
      <c r="P99" s="151"/>
      <c r="S99" s="164"/>
      <c r="T99" s="164"/>
      <c r="X99" s="13" t="s">
        <v>279</v>
      </c>
      <c r="Y99" s="13" t="s">
        <v>718</v>
      </c>
      <c r="Z99" s="13" t="s">
        <v>719</v>
      </c>
      <c r="AA99" s="13" t="s">
        <v>720</v>
      </c>
      <c r="AB99" s="13" t="s">
        <v>716</v>
      </c>
      <c r="AC99" s="13" t="s">
        <v>721</v>
      </c>
      <c r="AD99" s="13" t="s">
        <v>723</v>
      </c>
      <c r="AE99" s="13" t="s">
        <v>717</v>
      </c>
      <c r="AF99" s="13" t="s">
        <v>722</v>
      </c>
      <c r="AO99" s="165"/>
      <c r="AR99"/>
      <c r="AS99"/>
      <c r="AT99"/>
      <c r="AU99"/>
      <c r="AV99"/>
      <c r="AW99"/>
      <c r="BW99"/>
      <c r="BX99"/>
      <c r="BY99"/>
      <c r="BZ99"/>
      <c r="CA99"/>
      <c r="CF99"/>
    </row>
    <row r="100" spans="1:84" ht="14.25" customHeight="1" x14ac:dyDescent="0.15">
      <c r="C100" s="8" t="s">
        <v>231</v>
      </c>
      <c r="D100" s="1"/>
      <c r="K100" s="4"/>
      <c r="P100" s="1"/>
      <c r="R100" s="151"/>
      <c r="W100" s="39"/>
      <c r="AR100"/>
      <c r="AZ100" s="7"/>
      <c r="BA100" s="3"/>
      <c r="BW100"/>
      <c r="BX100"/>
      <c r="BY100"/>
      <c r="BZ100"/>
      <c r="CA100"/>
      <c r="CF100"/>
    </row>
    <row r="101" spans="1:84" ht="14.25" customHeight="1" thickBot="1" x14ac:dyDescent="0.2">
      <c r="C101" s="336" t="s">
        <v>827</v>
      </c>
      <c r="D101" s="168" t="s">
        <v>828</v>
      </c>
      <c r="E101" s="169"/>
      <c r="F101" s="170" t="s">
        <v>64</v>
      </c>
      <c r="G101" s="171"/>
      <c r="H101" s="803" t="s">
        <v>67</v>
      </c>
      <c r="I101" s="804"/>
      <c r="J101" s="804"/>
      <c r="K101" s="804"/>
      <c r="L101" s="804"/>
      <c r="M101" s="804"/>
      <c r="N101" s="804"/>
      <c r="O101" s="804"/>
      <c r="P101" s="804"/>
      <c r="Q101" s="804"/>
      <c r="R101" s="804"/>
      <c r="S101" s="805"/>
      <c r="T101" s="172" t="s">
        <v>980</v>
      </c>
      <c r="U101" s="7"/>
      <c r="V101" s="7"/>
      <c r="W101" s="3"/>
      <c r="AK101"/>
      <c r="AL101"/>
      <c r="AM101"/>
      <c r="AN101"/>
      <c r="AO101"/>
      <c r="AP101"/>
      <c r="AQ101"/>
      <c r="AR101"/>
      <c r="AZ101" s="1"/>
      <c r="BA101" s="1"/>
      <c r="BW101"/>
      <c r="BX101"/>
      <c r="BY101"/>
      <c r="BZ101"/>
      <c r="CA101"/>
      <c r="CF101"/>
    </row>
    <row r="102" spans="1:84" ht="36" customHeight="1" thickBot="1" x14ac:dyDescent="0.2">
      <c r="B102" s="173"/>
      <c r="C102" s="622">
        <v>1</v>
      </c>
      <c r="D102" s="174" t="s">
        <v>829</v>
      </c>
      <c r="E102" s="175">
        <v>3.1</v>
      </c>
      <c r="F102" s="752" t="s">
        <v>642</v>
      </c>
      <c r="G102" s="778"/>
      <c r="H102" s="752" t="s">
        <v>203</v>
      </c>
      <c r="I102" s="753"/>
      <c r="J102" s="753"/>
      <c r="K102" s="753"/>
      <c r="L102" s="753"/>
      <c r="M102" s="753"/>
      <c r="N102" s="753"/>
      <c r="O102" s="753"/>
      <c r="P102" s="753"/>
      <c r="Q102" s="754"/>
      <c r="R102" s="779"/>
      <c r="S102" s="780"/>
      <c r="T102" s="176" t="str">
        <f>IF(R102="","-",IF(AF102&gt;=$BO$21,"A",IF(AF102&gt;=$BO$22,"B",IF(AF102&gt;=$BO$23,"C","-"))))</f>
        <v>-</v>
      </c>
      <c r="U102" s="535"/>
      <c r="V102" s="536"/>
      <c r="W102" s="163"/>
      <c r="X102" s="1" t="str">
        <f>IF($R102=AK102,AS102,IF($R102=AL102,AT102,IF($R102=AM102,AU102,IF($R102=AN102,AV102,IF($R102=AO102,AW102,AX102)))))</f>
        <v>-</v>
      </c>
      <c r="Y102" s="462" t="s">
        <v>394</v>
      </c>
      <c r="Z102" s="292">
        <v>1</v>
      </c>
      <c r="AA102" s="462">
        <v>0.03</v>
      </c>
      <c r="AB102" s="1">
        <v>1</v>
      </c>
      <c r="AC102" s="488">
        <v>1</v>
      </c>
      <c r="AD102" s="265" t="str">
        <f>IF(X102="-","-",X102*Z102*AA102*AB102*AC102)</f>
        <v>-</v>
      </c>
      <c r="AE102" s="265">
        <f>IF(X102="-",0,(1-X102)*Z102*AA102*AB102*AC102)</f>
        <v>0</v>
      </c>
      <c r="AF102" s="492">
        <f>IF(X102="-",0,AE102)</f>
        <v>0</v>
      </c>
      <c r="AG102" s="265"/>
      <c r="AH102" s="177"/>
      <c r="AI102" s="2"/>
      <c r="AJ102" s="2"/>
      <c r="AK102" s="178" t="s">
        <v>263</v>
      </c>
      <c r="AL102" s="178" t="s">
        <v>260</v>
      </c>
      <c r="AM102" s="178" t="s">
        <v>262</v>
      </c>
      <c r="AN102" s="178" t="s">
        <v>261</v>
      </c>
      <c r="AO102" s="179" t="s">
        <v>259</v>
      </c>
      <c r="AS102" s="6">
        <v>1</v>
      </c>
      <c r="AT102" s="6">
        <v>0.8</v>
      </c>
      <c r="AU102" s="6">
        <v>0.5</v>
      </c>
      <c r="AV102" s="6">
        <v>0.2</v>
      </c>
      <c r="AW102" s="6">
        <v>0</v>
      </c>
      <c r="AX102" s="6" t="s">
        <v>114</v>
      </c>
      <c r="AZ102" s="1"/>
      <c r="BA102" s="1"/>
      <c r="BW102"/>
      <c r="BX102"/>
      <c r="BY102"/>
      <c r="BZ102"/>
      <c r="CA102"/>
      <c r="CF102"/>
    </row>
    <row r="103" spans="1:84" ht="14.25" customHeight="1" x14ac:dyDescent="0.15">
      <c r="C103" s="8" t="s">
        <v>830</v>
      </c>
      <c r="D103" s="1"/>
      <c r="E103" s="180"/>
      <c r="F103" s="180"/>
      <c r="G103" s="180"/>
      <c r="H103" s="1"/>
      <c r="S103" s="181"/>
      <c r="T103" s="182"/>
      <c r="U103" s="39"/>
      <c r="V103" s="39"/>
      <c r="Y103" s="1"/>
      <c r="AC103" s="490"/>
      <c r="AE103" s="1"/>
      <c r="AF103" s="1"/>
      <c r="AK103" s="3"/>
      <c r="AL103" s="3"/>
      <c r="AM103" s="3"/>
      <c r="AN103" s="3"/>
      <c r="AO103" s="3"/>
      <c r="AP103" s="3"/>
      <c r="AQ103"/>
      <c r="AR103"/>
      <c r="AZ103" s="1"/>
      <c r="BA103" s="1"/>
      <c r="BW103"/>
      <c r="BX103"/>
      <c r="BY103"/>
      <c r="BZ103"/>
      <c r="CA103"/>
      <c r="CF103"/>
    </row>
    <row r="104" spans="1:84" ht="14.25" customHeight="1" x14ac:dyDescent="0.15">
      <c r="C104" s="336" t="s">
        <v>827</v>
      </c>
      <c r="D104" s="168" t="s">
        <v>828</v>
      </c>
      <c r="E104" s="169"/>
      <c r="F104" s="170" t="s">
        <v>64</v>
      </c>
      <c r="G104" s="171"/>
      <c r="H104" s="762" t="s">
        <v>67</v>
      </c>
      <c r="I104" s="763"/>
      <c r="J104" s="763"/>
      <c r="K104" s="763"/>
      <c r="L104" s="763"/>
      <c r="M104" s="763"/>
      <c r="N104" s="763"/>
      <c r="O104" s="763"/>
      <c r="P104" s="763"/>
      <c r="Q104" s="763"/>
      <c r="R104" s="763"/>
      <c r="S104" s="764"/>
      <c r="T104" s="172" t="s">
        <v>980</v>
      </c>
      <c r="U104" s="183"/>
      <c r="V104" s="7"/>
      <c r="X104" s="3"/>
      <c r="Z104" s="3"/>
      <c r="AA104" s="184"/>
      <c r="AC104" s="493"/>
      <c r="AE104" s="1"/>
      <c r="AF104" s="1"/>
      <c r="AI104"/>
      <c r="AJ104"/>
      <c r="AK104"/>
      <c r="AL104"/>
      <c r="AM104"/>
      <c r="AN104"/>
      <c r="AO104"/>
      <c r="AP104"/>
      <c r="AQ104"/>
      <c r="AR104"/>
      <c r="AS104"/>
      <c r="AT104"/>
      <c r="AU104"/>
      <c r="AV104"/>
      <c r="BW104"/>
      <c r="BX104"/>
      <c r="BY104"/>
      <c r="BZ104"/>
      <c r="CA104"/>
      <c r="CF104"/>
    </row>
    <row r="105" spans="1:84" ht="14.25" customHeight="1" x14ac:dyDescent="0.15">
      <c r="C105" s="233">
        <v>2</v>
      </c>
      <c r="D105" s="185" t="s">
        <v>831</v>
      </c>
      <c r="E105" s="186" t="s">
        <v>832</v>
      </c>
      <c r="F105" s="781" t="s">
        <v>470</v>
      </c>
      <c r="G105" s="782"/>
      <c r="H105" s="781" t="s">
        <v>294</v>
      </c>
      <c r="I105" s="783"/>
      <c r="J105" s="783"/>
      <c r="K105" s="783"/>
      <c r="L105" s="783"/>
      <c r="M105" s="783"/>
      <c r="N105" s="783"/>
      <c r="O105" s="783"/>
      <c r="P105" s="783"/>
      <c r="Q105" s="783"/>
      <c r="R105" s="783"/>
      <c r="S105" s="438"/>
      <c r="T105" s="187" t="str">
        <f>IF(AF105=0,"-",IF(AF105&gt;=$BO$21,"A",IF(AF105&gt;=$BO$22,"B",IF(AF105&gt;=$BO$23,"C","-"))))</f>
        <v>-</v>
      </c>
      <c r="U105" s="535"/>
      <c r="V105" s="536"/>
      <c r="X105" s="1" t="str">
        <f>熱源機器!$Z$12</f>
        <v>-</v>
      </c>
      <c r="Y105" s="462" t="s">
        <v>7</v>
      </c>
      <c r="Z105" s="292">
        <f>HLOOKUP(Y105,$AO$11:$BC$26,$BD$26,0)</f>
        <v>0</v>
      </c>
      <c r="AA105" s="462">
        <v>0.28199999999999997</v>
      </c>
      <c r="AB105" s="1">
        <f>$AT$38</f>
        <v>0</v>
      </c>
      <c r="AC105" s="488">
        <f>$AW$35</f>
        <v>1</v>
      </c>
      <c r="AD105" s="265" t="str">
        <f>IF(X105="-","-",X105*Z105*AA105*AB105*AC105)</f>
        <v>-</v>
      </c>
      <c r="AE105" s="265">
        <f>IF(X105="-",0,(1-X105)*Z105*AA105*AB105*AC105)</f>
        <v>0</v>
      </c>
      <c r="AF105" s="492">
        <f>IF(X105="-",0,IF(AJ105=0,0,(1-X105)*AJ105*Z105*AA105*AB105*AC105))</f>
        <v>0</v>
      </c>
      <c r="AJ105" s="282">
        <f>熱源機器!$T$1</f>
        <v>0</v>
      </c>
      <c r="AK105" s="1" t="s">
        <v>757</v>
      </c>
      <c r="AL105" s="1"/>
      <c r="AM105" s="3"/>
      <c r="AN105" s="1"/>
      <c r="AO105" s="4"/>
      <c r="AP105" s="188"/>
      <c r="AQ105"/>
      <c r="AR105"/>
      <c r="AS105"/>
      <c r="AT105"/>
      <c r="AU105"/>
      <c r="AV105"/>
      <c r="AW105" s="189"/>
      <c r="BW105"/>
      <c r="BX105"/>
      <c r="BY105"/>
      <c r="BZ105"/>
      <c r="CA105"/>
      <c r="CF105"/>
    </row>
    <row r="106" spans="1:84" ht="14.25" customHeight="1" x14ac:dyDescent="0.15">
      <c r="B106" s="537"/>
      <c r="C106" s="190"/>
      <c r="D106" s="183"/>
      <c r="E106" s="472"/>
      <c r="F106" s="70"/>
      <c r="H106" s="770" t="s">
        <v>963</v>
      </c>
      <c r="I106" s="771"/>
      <c r="J106" s="771"/>
      <c r="K106" s="771"/>
      <c r="L106" s="771"/>
      <c r="M106" s="771"/>
      <c r="N106" s="771"/>
      <c r="O106" s="771"/>
      <c r="P106" s="771"/>
      <c r="Q106" s="771"/>
      <c r="R106" s="771"/>
      <c r="S106" s="219"/>
      <c r="T106" s="191"/>
      <c r="U106" s="535"/>
      <c r="X106" s="3"/>
      <c r="Z106" s="3"/>
      <c r="AA106" s="3"/>
      <c r="AB106" s="3"/>
      <c r="AC106" s="494"/>
      <c r="AD106" s="3"/>
      <c r="AI106" s="1"/>
      <c r="AJ106" s="1"/>
      <c r="AK106" s="80" t="s">
        <v>656</v>
      </c>
      <c r="AL106" s="80" t="s">
        <v>657</v>
      </c>
      <c r="AM106" s="80" t="s">
        <v>658</v>
      </c>
      <c r="AN106" s="80" t="s">
        <v>659</v>
      </c>
      <c r="AO106" s="80" t="s">
        <v>660</v>
      </c>
      <c r="AP106" s="80" t="s">
        <v>58</v>
      </c>
      <c r="AQ106" s="80" t="s">
        <v>59</v>
      </c>
      <c r="AR106" s="80" t="s">
        <v>60</v>
      </c>
      <c r="AS106"/>
      <c r="AT106" s="192"/>
      <c r="AU106" s="193"/>
      <c r="AV106"/>
      <c r="AW106" s="1"/>
      <c r="AX106" s="1"/>
      <c r="BW106"/>
      <c r="BX106"/>
      <c r="BY106"/>
      <c r="BZ106"/>
      <c r="CA106"/>
      <c r="CF106"/>
    </row>
    <row r="107" spans="1:84" ht="14.25" customHeight="1" x14ac:dyDescent="0.15">
      <c r="B107" s="537"/>
      <c r="C107" s="190"/>
      <c r="D107" s="183"/>
      <c r="E107" s="472"/>
      <c r="F107" s="538"/>
      <c r="H107" s="775" t="s">
        <v>982</v>
      </c>
      <c r="I107" s="776"/>
      <c r="J107" s="776"/>
      <c r="K107" s="776"/>
      <c r="L107" s="776"/>
      <c r="M107" s="776"/>
      <c r="N107" s="776"/>
      <c r="O107" s="776"/>
      <c r="P107" s="776"/>
      <c r="Q107" s="776"/>
      <c r="R107" s="776"/>
      <c r="S107" s="777"/>
      <c r="T107" s="191"/>
      <c r="U107" s="535"/>
      <c r="X107" s="3"/>
      <c r="Z107" s="3"/>
      <c r="AA107" s="3"/>
      <c r="AB107" s="3"/>
      <c r="AC107" s="494"/>
      <c r="AD107" s="3"/>
      <c r="AI107" s="1"/>
      <c r="AJ107" s="1"/>
      <c r="AK107" s="194">
        <v>3.6</v>
      </c>
      <c r="AL107" s="195">
        <v>1</v>
      </c>
      <c r="AM107" s="196">
        <v>50.8</v>
      </c>
      <c r="AN107" s="196">
        <v>39.1</v>
      </c>
      <c r="AO107" s="196">
        <v>36.700000000000003</v>
      </c>
      <c r="AP107" s="195">
        <v>1</v>
      </c>
      <c r="AQ107" s="195">
        <v>1</v>
      </c>
      <c r="AR107" s="195">
        <v>1</v>
      </c>
      <c r="AS107"/>
      <c r="AT107" s="1"/>
      <c r="AU107" s="1"/>
      <c r="AV107"/>
      <c r="AW107" s="197"/>
      <c r="AX107" s="197"/>
      <c r="BW107"/>
      <c r="BX107"/>
      <c r="BY107"/>
      <c r="BZ107"/>
      <c r="CA107"/>
      <c r="CF107"/>
    </row>
    <row r="108" spans="1:84" ht="14.25" customHeight="1" thickBot="1" x14ac:dyDescent="0.2">
      <c r="B108" s="539"/>
      <c r="C108" s="190"/>
      <c r="D108" s="183"/>
      <c r="E108" s="472"/>
      <c r="F108" s="538"/>
      <c r="G108" s="472"/>
      <c r="H108" s="640"/>
      <c r="I108" s="641"/>
      <c r="J108" s="204" t="s">
        <v>486</v>
      </c>
      <c r="K108" s="808" t="s">
        <v>484</v>
      </c>
      <c r="L108" s="809"/>
      <c r="M108" s="808" t="s">
        <v>483</v>
      </c>
      <c r="N108" s="809"/>
      <c r="O108" s="808" t="s">
        <v>487</v>
      </c>
      <c r="P108" s="809"/>
      <c r="Q108" s="808" t="s">
        <v>833</v>
      </c>
      <c r="R108" s="809"/>
      <c r="S108" s="642" t="s">
        <v>834</v>
      </c>
      <c r="T108" s="199"/>
      <c r="U108" s="540"/>
      <c r="Z108" s="201"/>
      <c r="AC108" s="486"/>
      <c r="AE108" s="1"/>
      <c r="AF108" s="39"/>
      <c r="AG108" s="39"/>
      <c r="AH108" s="7"/>
      <c r="AI108"/>
      <c r="AJ108"/>
      <c r="AK108"/>
      <c r="AL108" s="7"/>
      <c r="AM108"/>
      <c r="AN108"/>
      <c r="AO108"/>
      <c r="AP108"/>
      <c r="AQ108"/>
      <c r="AR108" s="1"/>
      <c r="AS108"/>
      <c r="AT108"/>
      <c r="AV108"/>
      <c r="AW108"/>
      <c r="AX108" s="202"/>
      <c r="AY108" s="203"/>
      <c r="BR108" s="198"/>
      <c r="BW108"/>
      <c r="BX108"/>
      <c r="BY108"/>
      <c r="BZ108"/>
      <c r="CA108"/>
      <c r="CF108"/>
    </row>
    <row r="109" spans="1:84" ht="14.25" customHeight="1" thickBot="1" x14ac:dyDescent="0.2">
      <c r="B109" s="539"/>
      <c r="C109" s="190"/>
      <c r="D109" s="183"/>
      <c r="E109" s="472"/>
      <c r="F109" s="538"/>
      <c r="G109" s="472"/>
      <c r="H109" s="1"/>
      <c r="I109" s="205"/>
      <c r="J109" s="153" t="s">
        <v>481</v>
      </c>
      <c r="K109" s="62"/>
      <c r="L109" s="206" t="s">
        <v>485</v>
      </c>
      <c r="M109" s="62"/>
      <c r="N109" s="206" t="s">
        <v>835</v>
      </c>
      <c r="O109" s="62"/>
      <c r="P109" s="207" t="s">
        <v>835</v>
      </c>
      <c r="Q109" s="62"/>
      <c r="R109" s="206" t="s">
        <v>835</v>
      </c>
      <c r="S109" s="208" t="str">
        <f>IF(O109=0,"",Q109/O109)</f>
        <v/>
      </c>
      <c r="T109" s="199"/>
      <c r="U109" s="540"/>
      <c r="Z109" s="201"/>
      <c r="AC109" s="486"/>
      <c r="AE109" s="1"/>
      <c r="AF109" s="39"/>
      <c r="AG109" s="39"/>
      <c r="AH109" s="7"/>
      <c r="AI109"/>
      <c r="AJ109"/>
      <c r="AK109"/>
      <c r="AL109" s="7"/>
      <c r="AM109"/>
      <c r="AN109"/>
      <c r="AO109"/>
      <c r="AP109"/>
      <c r="AQ109"/>
      <c r="AR109" s="1"/>
      <c r="AS109"/>
      <c r="AT109"/>
      <c r="AV109"/>
      <c r="AW109"/>
      <c r="AX109" s="202"/>
      <c r="AY109" s="203"/>
      <c r="BR109" s="198"/>
      <c r="BW109"/>
      <c r="BX109"/>
      <c r="BY109"/>
      <c r="BZ109"/>
      <c r="CA109"/>
      <c r="CF109"/>
    </row>
    <row r="110" spans="1:84" ht="14.25" customHeight="1" thickBot="1" x14ac:dyDescent="0.2">
      <c r="B110" s="539"/>
      <c r="C110" s="190"/>
      <c r="D110" s="183"/>
      <c r="E110" s="472"/>
      <c r="F110" s="538"/>
      <c r="G110" s="472"/>
      <c r="I110" s="22"/>
      <c r="J110" s="153" t="s">
        <v>482</v>
      </c>
      <c r="K110" s="62"/>
      <c r="L110" s="206" t="s">
        <v>485</v>
      </c>
      <c r="M110" s="62"/>
      <c r="N110" s="206" t="s">
        <v>835</v>
      </c>
      <c r="O110" s="62"/>
      <c r="P110" s="207" t="s">
        <v>835</v>
      </c>
      <c r="Q110" s="62"/>
      <c r="R110" s="206" t="s">
        <v>835</v>
      </c>
      <c r="S110" s="208" t="str">
        <f>IF(O110=0,"",Q110/O110)</f>
        <v/>
      </c>
      <c r="T110" s="199"/>
      <c r="U110" s="540"/>
      <c r="Z110" s="201"/>
      <c r="AC110" s="486"/>
      <c r="AE110" s="1"/>
      <c r="AF110" s="39"/>
      <c r="AG110" s="1"/>
      <c r="AO110" s="7"/>
      <c r="AP110" s="7"/>
      <c r="AQ110"/>
      <c r="AR110"/>
      <c r="AS110"/>
      <c r="AT110"/>
      <c r="AV110"/>
      <c r="AW110"/>
      <c r="AX110" s="202"/>
      <c r="AY110" s="203"/>
      <c r="BR110" s="198"/>
      <c r="BW110"/>
      <c r="BX110"/>
      <c r="BY110"/>
      <c r="BZ110"/>
      <c r="CA110"/>
      <c r="CF110"/>
    </row>
    <row r="111" spans="1:84" ht="14.25" customHeight="1" x14ac:dyDescent="0.15">
      <c r="B111" s="539"/>
      <c r="C111" s="209"/>
      <c r="D111" s="210"/>
      <c r="E111" s="541"/>
      <c r="F111" s="542"/>
      <c r="G111" s="541"/>
      <c r="H111" s="211"/>
      <c r="I111" s="10"/>
      <c r="J111" s="153" t="s">
        <v>425</v>
      </c>
      <c r="K111" s="212">
        <f>SUM(K109:K110)</f>
        <v>0</v>
      </c>
      <c r="L111" s="207" t="s">
        <v>485</v>
      </c>
      <c r="M111" s="212">
        <f>SUM(M109:M110)</f>
        <v>0</v>
      </c>
      <c r="N111" s="207" t="s">
        <v>835</v>
      </c>
      <c r="O111" s="213">
        <f>SUM(O109:O110)</f>
        <v>0</v>
      </c>
      <c r="P111" s="207" t="s">
        <v>835</v>
      </c>
      <c r="Q111" s="212">
        <f>SUM(Q109:Q110)</f>
        <v>0</v>
      </c>
      <c r="R111" s="79" t="s">
        <v>835</v>
      </c>
      <c r="S111" s="214" t="str">
        <f>IF(O111=0,"",Q111/O111)</f>
        <v/>
      </c>
      <c r="T111" s="321"/>
      <c r="U111" s="540"/>
      <c r="Z111" s="201"/>
      <c r="AC111" s="486"/>
      <c r="AE111" s="1"/>
      <c r="AF111" s="39"/>
      <c r="AG111" s="1"/>
      <c r="AH111" s="1"/>
      <c r="AI111" s="1"/>
      <c r="AJ111" s="1"/>
      <c r="AK111" s="1"/>
      <c r="AL111" s="1"/>
      <c r="AM111" s="1"/>
      <c r="AN111" s="1"/>
      <c r="AO111" s="1"/>
      <c r="AV111"/>
      <c r="AW111"/>
      <c r="AX111" s="202"/>
      <c r="AY111" s="203"/>
      <c r="BR111" s="198"/>
      <c r="BW111"/>
      <c r="BX111"/>
      <c r="BY111"/>
      <c r="BZ111"/>
      <c r="CA111"/>
      <c r="CF111"/>
    </row>
    <row r="112" spans="1:84" ht="24" customHeight="1" x14ac:dyDescent="0.15">
      <c r="C112" s="611">
        <v>3</v>
      </c>
      <c r="D112" s="215" t="s">
        <v>831</v>
      </c>
      <c r="E112" s="637" t="s">
        <v>836</v>
      </c>
      <c r="F112" s="781" t="s">
        <v>643</v>
      </c>
      <c r="G112" s="782"/>
      <c r="H112" s="781" t="s">
        <v>983</v>
      </c>
      <c r="I112" s="783"/>
      <c r="J112" s="783"/>
      <c r="K112" s="783"/>
      <c r="L112" s="783"/>
      <c r="M112" s="783"/>
      <c r="N112" s="783"/>
      <c r="O112" s="783"/>
      <c r="P112" s="783"/>
      <c r="Q112" s="783"/>
      <c r="R112" s="783"/>
      <c r="S112" s="782"/>
      <c r="T112" s="287" t="str">
        <f>IF(AF112=0,"-",IF(AF112&gt;=$BO$21,"A",IF(AF112&gt;=$BO$22,"B",IF(AF112&gt;=$BO$23,"C","-"))))</f>
        <v>-</v>
      </c>
      <c r="U112" s="543"/>
      <c r="V112" s="536"/>
      <c r="Z112" s="201"/>
      <c r="AC112" s="486"/>
      <c r="AE112" s="1"/>
      <c r="AF112" s="163">
        <f>SUM(AF114:AF122)</f>
        <v>0</v>
      </c>
      <c r="AG112" s="1"/>
      <c r="AH112" s="1"/>
      <c r="AI112" s="1"/>
      <c r="AJ112" s="1" t="str">
        <f>IF(冷却塔!$I$1=0,"",冷却塔!$I$1)</f>
        <v/>
      </c>
      <c r="AK112" s="1" t="s">
        <v>757</v>
      </c>
      <c r="AL112"/>
      <c r="AM112"/>
      <c r="AN112"/>
      <c r="AO112"/>
      <c r="AP112" s="7"/>
      <c r="AQ112"/>
      <c r="AR112"/>
      <c r="AS112"/>
      <c r="AT112"/>
      <c r="AU112" s="82"/>
      <c r="AV112"/>
      <c r="AW112"/>
      <c r="BW112"/>
      <c r="BX112"/>
      <c r="BY112"/>
      <c r="BZ112"/>
      <c r="CA112"/>
      <c r="CF112"/>
    </row>
    <row r="113" spans="3:84" ht="24" customHeight="1" thickBot="1" x14ac:dyDescent="0.2">
      <c r="C113" s="612"/>
      <c r="D113" s="216"/>
      <c r="E113" s="217"/>
      <c r="F113" s="218"/>
      <c r="H113" s="770" t="s">
        <v>837</v>
      </c>
      <c r="I113" s="771"/>
      <c r="J113" s="771"/>
      <c r="K113" s="771"/>
      <c r="L113" s="771"/>
      <c r="M113" s="771"/>
      <c r="N113" s="771"/>
      <c r="O113" s="771"/>
      <c r="P113" s="771"/>
      <c r="Q113" s="771"/>
      <c r="R113" s="806"/>
      <c r="S113" s="807"/>
      <c r="T113" s="219"/>
      <c r="U113" s="536"/>
      <c r="V113" s="536"/>
      <c r="Z113" s="201"/>
      <c r="AC113" s="486"/>
      <c r="AE113" s="1"/>
      <c r="AF113" s="39"/>
      <c r="AG113" s="1"/>
      <c r="AH113" s="1"/>
      <c r="AI113" s="1"/>
      <c r="AJ113" s="1">
        <f>冷却塔!$L$10</f>
        <v>0</v>
      </c>
      <c r="AK113" s="1" t="s">
        <v>758</v>
      </c>
      <c r="AL113"/>
      <c r="AM113"/>
      <c r="AO113" s="7"/>
      <c r="AP113" s="7"/>
      <c r="AQ113"/>
      <c r="AR113"/>
      <c r="AS113"/>
      <c r="AT113"/>
      <c r="AU113" s="82"/>
      <c r="AV113"/>
      <c r="AW113"/>
      <c r="BR113" s="198"/>
      <c r="BW113"/>
      <c r="BX113"/>
      <c r="BY113"/>
      <c r="BZ113"/>
      <c r="CA113"/>
      <c r="CF113"/>
    </row>
    <row r="114" spans="3:84" ht="14.25" customHeight="1" thickBot="1" x14ac:dyDescent="0.2">
      <c r="C114" s="612"/>
      <c r="D114" s="216"/>
      <c r="E114" s="217"/>
      <c r="F114" s="218"/>
      <c r="H114" s="810" t="s">
        <v>838</v>
      </c>
      <c r="I114" s="811"/>
      <c r="J114" s="811"/>
      <c r="K114" s="811"/>
      <c r="L114" s="811"/>
      <c r="M114" s="811"/>
      <c r="N114" s="812"/>
      <c r="O114" s="752" t="s">
        <v>334</v>
      </c>
      <c r="P114" s="753"/>
      <c r="Q114" s="754"/>
      <c r="R114" s="750" t="str">
        <f>AJ114</f>
        <v>冷却塔無し</v>
      </c>
      <c r="S114" s="751"/>
      <c r="T114" s="222"/>
      <c r="U114" s="540"/>
      <c r="V114" s="536"/>
      <c r="W114" s="1">
        <f>IF(OR(AI114="",R114&lt;&gt;AJ114,R115&lt;&gt;AJ115,R116&lt;&gt;AJ116,R117&lt;&gt;AJ117,R118&lt;&gt;AJ118,R119&lt;&gt;AJ119,R120&lt;&gt;AJ120,R121&lt;&gt;AJ121),SUMPRODUCT(AH114:AH121,AQ114:AQ121),SUMPRODUCT(AI114:AI121,AQ114:AQ121))</f>
        <v>0</v>
      </c>
      <c r="X114" s="1">
        <f>IF(W114="","",IF(W114&gt;1,1,IF(W114&lt;0,0,W114)))</f>
        <v>0</v>
      </c>
      <c r="Y114" s="462" t="s">
        <v>94</v>
      </c>
      <c r="Z114" s="292">
        <f>HLOOKUP(Y114,$AO$11:$BC$26,$BD$26,0)</f>
        <v>0</v>
      </c>
      <c r="AA114" s="462">
        <v>9.7000000000000003E-2</v>
      </c>
      <c r="AB114" s="1">
        <f>$AT$38</f>
        <v>0</v>
      </c>
      <c r="AC114" s="488">
        <f>$AW$35</f>
        <v>1</v>
      </c>
      <c r="AD114" s="265">
        <f>IF(X114="-","-",X114*Z114*AA114*AB114*AC114)</f>
        <v>0</v>
      </c>
      <c r="AE114" s="265">
        <f>IF(X114="-",0,(1-X114)*Z114*AA114*AB114*AC114)</f>
        <v>0</v>
      </c>
      <c r="AF114" s="492">
        <f>IF(X114="-",0,IF($M$117&lt;&gt;0,(1-X114)*Z114*AA114*AB114*AC114*$M$117/100,SUMPRODUCT(AG114:AG116,AQ114:AQ116)*Z114*AA114*AB114*AC114))</f>
        <v>0</v>
      </c>
      <c r="AG114" s="282">
        <f>冷却塔!$M$1</f>
        <v>0</v>
      </c>
      <c r="AH114" s="1" t="str">
        <f>IF(R114="","-",IF($R114=AK114,AS114,IF($R114=AL114,AT114,IF($R114=AM114,AU114,IF($R114=AN114,AV114,IF($R114=AO114,AW114,AX114))))))</f>
        <v>-</v>
      </c>
      <c r="AI114" s="282" t="str">
        <f>IF(冷却塔!$J$10=0,"",冷却塔!$M$9)</f>
        <v/>
      </c>
      <c r="AJ114" s="441" t="str">
        <f>IF(冷却塔!$J$10=0,AP114,IF(冷却塔!$M$9&gt;=0.95,AK114,IF(冷却塔!$M$9&gt;=0.7,AL114,IF(冷却塔!$M$9&gt;=0.3,AM114,IF(冷却塔!$M$9&gt;=0.05,AN114,AO114)))))</f>
        <v>冷却塔無し</v>
      </c>
      <c r="AK114" s="439" t="s">
        <v>178</v>
      </c>
      <c r="AL114" s="439" t="s">
        <v>69</v>
      </c>
      <c r="AM114" s="439" t="s">
        <v>348</v>
      </c>
      <c r="AN114" s="439" t="s">
        <v>72</v>
      </c>
      <c r="AO114" s="439" t="s">
        <v>73</v>
      </c>
      <c r="AP114" s="439" t="s">
        <v>269</v>
      </c>
      <c r="AQ114" s="6">
        <v>0.7</v>
      </c>
      <c r="AS114" s="6">
        <v>1</v>
      </c>
      <c r="AT114" s="6">
        <f t="shared" ref="AT114:AT122" si="12">$BO$74</f>
        <v>0.8</v>
      </c>
      <c r="AU114" s="6">
        <v>0.5</v>
      </c>
      <c r="AV114" s="6">
        <v>0.2</v>
      </c>
      <c r="AW114" s="6">
        <v>0</v>
      </c>
      <c r="AX114" s="6" t="s">
        <v>114</v>
      </c>
      <c r="BW114"/>
      <c r="BX114"/>
      <c r="BY114"/>
      <c r="BZ114"/>
      <c r="CA114"/>
      <c r="CF114"/>
    </row>
    <row r="115" spans="3:84" ht="14.25" customHeight="1" thickBot="1" x14ac:dyDescent="0.2">
      <c r="C115" s="612"/>
      <c r="D115" s="216"/>
      <c r="E115" s="217"/>
      <c r="F115" s="218"/>
      <c r="H115" s="612"/>
      <c r="I115" s="617"/>
      <c r="J115" s="617"/>
      <c r="K115" s="617"/>
      <c r="L115" s="617"/>
      <c r="M115" s="617"/>
      <c r="N115" s="613"/>
      <c r="O115" s="223" t="s">
        <v>839</v>
      </c>
      <c r="P115" s="786" t="s">
        <v>236</v>
      </c>
      <c r="Q115" s="785"/>
      <c r="R115" s="750" t="str">
        <f t="shared" ref="R115:R122" si="13">AJ115</f>
        <v>冷却塔無し</v>
      </c>
      <c r="S115" s="751"/>
      <c r="T115" s="222"/>
      <c r="U115" s="540"/>
      <c r="V115" s="536"/>
      <c r="Y115" s="1"/>
      <c r="AC115" s="490"/>
      <c r="AD115"/>
      <c r="AE115"/>
      <c r="AF115"/>
      <c r="AG115" s="282">
        <f>冷却塔!$N$1</f>
        <v>0</v>
      </c>
      <c r="AH115" s="1" t="str">
        <f t="shared" ref="AH115:AH122" si="14">IF(R115="","-",IF($R115=AK115,AS115,IF($R115=AL115,AT115,IF($R115=AM115,AU115,IF($R115=AN115,AV115,IF($R115=AO115,AW115,AX115))))))</f>
        <v>-</v>
      </c>
      <c r="AI115" s="282" t="str">
        <f>IF(冷却塔!$J$10=0,"",冷却塔!$N$9)</f>
        <v/>
      </c>
      <c r="AJ115" s="441" t="str">
        <f>IF(冷却塔!$J$10=0,AP115,IF(冷却塔!$N$9&gt;=0.95,AK115,IF(冷却塔!$N$9&gt;=0.7,AL115,IF(冷却塔!$N$9&gt;=0.3,AM115,IF(冷却塔!$N$9&gt;=0.05,AN115,AO115)))))</f>
        <v>冷却塔無し</v>
      </c>
      <c r="AK115" s="439" t="s">
        <v>178</v>
      </c>
      <c r="AL115" s="439" t="s">
        <v>69</v>
      </c>
      <c r="AM115" s="439" t="s">
        <v>348</v>
      </c>
      <c r="AN115" s="439" t="s">
        <v>72</v>
      </c>
      <c r="AO115" s="439" t="s">
        <v>73</v>
      </c>
      <c r="AP115" s="439" t="s">
        <v>269</v>
      </c>
      <c r="AQ115" s="6">
        <v>0.15</v>
      </c>
      <c r="AS115" s="6">
        <v>1</v>
      </c>
      <c r="AT115" s="6">
        <f t="shared" si="12"/>
        <v>0.8</v>
      </c>
      <c r="AU115" s="6">
        <v>0.5</v>
      </c>
      <c r="AV115" s="6">
        <v>0.2</v>
      </c>
      <c r="AW115" s="6">
        <v>0</v>
      </c>
      <c r="AX115" s="6" t="s">
        <v>114</v>
      </c>
      <c r="BW115"/>
      <c r="BX115"/>
      <c r="BY115"/>
      <c r="BZ115"/>
      <c r="CA115"/>
      <c r="CF115"/>
    </row>
    <row r="116" spans="3:84" ht="14.25" customHeight="1" thickBot="1" x14ac:dyDescent="0.2">
      <c r="C116" s="612"/>
      <c r="D116" s="216"/>
      <c r="E116" s="217"/>
      <c r="F116" s="218"/>
      <c r="H116" s="43"/>
      <c r="K116" s="544" t="s">
        <v>840</v>
      </c>
      <c r="L116" s="3" t="str">
        <f ca="1">冷却塔!$X$5</f>
        <v/>
      </c>
      <c r="M116" s="545"/>
      <c r="O116" s="224"/>
      <c r="P116" s="786" t="s">
        <v>841</v>
      </c>
      <c r="Q116" s="785"/>
      <c r="R116" s="750" t="str">
        <f t="shared" si="13"/>
        <v>冷却塔無し</v>
      </c>
      <c r="S116" s="751"/>
      <c r="T116" s="222"/>
      <c r="U116" s="540"/>
      <c r="V116" s="536"/>
      <c r="Y116" s="1"/>
      <c r="AC116" s="490"/>
      <c r="AD116"/>
      <c r="AE116"/>
      <c r="AF116"/>
      <c r="AG116" s="282">
        <f>冷却塔!$O$1</f>
        <v>0</v>
      </c>
      <c r="AH116" s="1" t="str">
        <f t="shared" si="14"/>
        <v>-</v>
      </c>
      <c r="AI116" s="282" t="str">
        <f>IF(冷却塔!$J$10=0,"",冷却塔!$O$9)</f>
        <v/>
      </c>
      <c r="AJ116" s="441" t="str">
        <f>IF(冷却塔!$J$10=0,AP116,IF(冷却塔!$O$9&gt;=0.95,AK116,IF(冷却塔!$O$9&gt;=0.7,AL116,IF(冷却塔!$O$9&gt;=0.3,AM116,IF(冷却塔!$O$9&gt;=0.05,AN116,AO116)))))</f>
        <v>冷却塔無し</v>
      </c>
      <c r="AK116" s="439" t="s">
        <v>178</v>
      </c>
      <c r="AL116" s="439" t="s">
        <v>69</v>
      </c>
      <c r="AM116" s="439" t="s">
        <v>348</v>
      </c>
      <c r="AN116" s="439" t="s">
        <v>72</v>
      </c>
      <c r="AO116" s="439" t="s">
        <v>73</v>
      </c>
      <c r="AP116" s="439" t="s">
        <v>269</v>
      </c>
      <c r="AQ116" s="6">
        <v>0.2</v>
      </c>
      <c r="AS116" s="6">
        <v>1</v>
      </c>
      <c r="AT116" s="6">
        <f t="shared" si="12"/>
        <v>0.8</v>
      </c>
      <c r="AU116" s="6">
        <v>0.5</v>
      </c>
      <c r="AV116" s="6">
        <v>0.2</v>
      </c>
      <c r="AW116" s="6">
        <v>0</v>
      </c>
      <c r="AX116" s="6" t="s">
        <v>114</v>
      </c>
      <c r="BW116"/>
      <c r="BX116"/>
      <c r="BY116"/>
      <c r="BZ116"/>
      <c r="CA116"/>
      <c r="CF116"/>
    </row>
    <row r="117" spans="3:84" ht="14.25" customHeight="1" thickBot="1" x14ac:dyDescent="0.2">
      <c r="C117" s="612"/>
      <c r="D117" s="216"/>
      <c r="E117" s="217"/>
      <c r="F117" s="218"/>
      <c r="H117" s="546" t="s">
        <v>130</v>
      </c>
      <c r="I117" s="547">
        <f>$AL$4</f>
        <v>-15</v>
      </c>
      <c r="J117" s="300"/>
      <c r="K117" s="544" t="s">
        <v>696</v>
      </c>
      <c r="L117" s="548" t="str">
        <f>AJ112</f>
        <v/>
      </c>
      <c r="M117" s="545"/>
      <c r="N117" s="319" t="str">
        <f>IF(L117="","%","")</f>
        <v>%</v>
      </c>
      <c r="O117" s="224"/>
      <c r="P117" s="786" t="s">
        <v>842</v>
      </c>
      <c r="Q117" s="785"/>
      <c r="R117" s="750" t="str">
        <f t="shared" si="13"/>
        <v>冷却塔無し</v>
      </c>
      <c r="S117" s="751"/>
      <c r="T117" s="222"/>
      <c r="U117" s="39"/>
      <c r="V117" s="536"/>
      <c r="Y117" s="1"/>
      <c r="AC117" s="490"/>
      <c r="AD117"/>
      <c r="AE117"/>
      <c r="AF117"/>
      <c r="AG117" s="282">
        <f>冷却塔!$P$1</f>
        <v>0</v>
      </c>
      <c r="AH117" s="1" t="str">
        <f t="shared" si="14"/>
        <v>-</v>
      </c>
      <c r="AI117" s="282" t="str">
        <f>IF(冷却塔!$J$10=0,"",冷却塔!$P$9)</f>
        <v/>
      </c>
      <c r="AJ117" s="441" t="str">
        <f>IF(冷却塔!$J$10=0,AP117,IF(冷却塔!$P$9&gt;=0.95,AK117,IF(冷却塔!$P$9&gt;=0.7,AL117,IF(冷却塔!$P$9&gt;=0.3,AM117,IF(冷却塔!$P$9&gt;=0.05,AN117,AO117)))))</f>
        <v>冷却塔無し</v>
      </c>
      <c r="AK117" s="439" t="s">
        <v>178</v>
      </c>
      <c r="AL117" s="439" t="s">
        <v>69</v>
      </c>
      <c r="AM117" s="439" t="s">
        <v>348</v>
      </c>
      <c r="AN117" s="439" t="s">
        <v>72</v>
      </c>
      <c r="AO117" s="439" t="s">
        <v>73</v>
      </c>
      <c r="AP117" s="439" t="s">
        <v>269</v>
      </c>
      <c r="AQ117" s="6">
        <v>0.17</v>
      </c>
      <c r="AS117" s="6">
        <v>1</v>
      </c>
      <c r="AT117" s="6">
        <f t="shared" si="12"/>
        <v>0.8</v>
      </c>
      <c r="AU117" s="6">
        <v>0.5</v>
      </c>
      <c r="AV117" s="6">
        <v>0.2</v>
      </c>
      <c r="AW117" s="6">
        <v>0</v>
      </c>
      <c r="AX117" s="6" t="s">
        <v>114</v>
      </c>
      <c r="BW117"/>
      <c r="BX117"/>
      <c r="BY117"/>
      <c r="BZ117"/>
      <c r="CA117"/>
      <c r="CF117"/>
    </row>
    <row r="118" spans="3:84" ht="14.25" customHeight="1" thickBot="1" x14ac:dyDescent="0.2">
      <c r="C118" s="612"/>
      <c r="D118" s="216"/>
      <c r="E118" s="217"/>
      <c r="F118" s="218"/>
      <c r="H118" s="616"/>
      <c r="I118" s="300"/>
      <c r="J118" s="300"/>
      <c r="K118" s="300"/>
      <c r="L118" s="300"/>
      <c r="M118" s="300"/>
      <c r="N118" s="300"/>
      <c r="O118" s="225"/>
      <c r="P118" s="784" t="s">
        <v>843</v>
      </c>
      <c r="Q118" s="785"/>
      <c r="R118" s="750" t="str">
        <f t="shared" si="13"/>
        <v>冷却塔無し</v>
      </c>
      <c r="S118" s="751"/>
      <c r="T118" s="222"/>
      <c r="U118" s="39"/>
      <c r="V118" s="536"/>
      <c r="Y118" s="1"/>
      <c r="AC118" s="490"/>
      <c r="AD118"/>
      <c r="AE118"/>
      <c r="AF118"/>
      <c r="AG118" s="282">
        <f>冷却塔!$Q$1</f>
        <v>0</v>
      </c>
      <c r="AH118" s="1" t="str">
        <f t="shared" si="14"/>
        <v>-</v>
      </c>
      <c r="AI118" s="282" t="str">
        <f>IF(冷却塔!$J$10=0,"",冷却塔!$Q$9)</f>
        <v/>
      </c>
      <c r="AJ118" s="441" t="str">
        <f>IF(冷却塔!$J$10=0,AP118,IF(冷却塔!$Q$9&gt;=0.95,AK118,IF(冷却塔!$Q$9&gt;=0.7,AL118,IF(冷却塔!$Q$9&gt;=0.3,AM118,IF(冷却塔!$Q$9&gt;=0.05,AN118,AO118)))))</f>
        <v>冷却塔無し</v>
      </c>
      <c r="AK118" s="439" t="s">
        <v>178</v>
      </c>
      <c r="AL118" s="439" t="s">
        <v>69</v>
      </c>
      <c r="AM118" s="439" t="s">
        <v>348</v>
      </c>
      <c r="AN118" s="439" t="s">
        <v>72</v>
      </c>
      <c r="AO118" s="439" t="s">
        <v>73</v>
      </c>
      <c r="AP118" s="439" t="s">
        <v>269</v>
      </c>
      <c r="AQ118" s="6">
        <v>0.15</v>
      </c>
      <c r="AS118" s="6">
        <v>1</v>
      </c>
      <c r="AT118" s="6">
        <f t="shared" si="12"/>
        <v>0.8</v>
      </c>
      <c r="AU118" s="6">
        <v>0.5</v>
      </c>
      <c r="AV118" s="6">
        <v>0.2</v>
      </c>
      <c r="AW118" s="6">
        <v>0</v>
      </c>
      <c r="AX118" s="6" t="s">
        <v>114</v>
      </c>
      <c r="BW118"/>
      <c r="BX118"/>
      <c r="BY118"/>
      <c r="BZ118"/>
      <c r="CA118"/>
      <c r="CF118"/>
    </row>
    <row r="119" spans="3:84" ht="14.25" customHeight="1" thickBot="1" x14ac:dyDescent="0.2">
      <c r="C119" s="612"/>
      <c r="D119" s="216"/>
      <c r="E119" s="217"/>
      <c r="F119" s="218"/>
      <c r="H119" s="43"/>
      <c r="O119" s="226" t="s">
        <v>237</v>
      </c>
      <c r="P119" s="786" t="s">
        <v>841</v>
      </c>
      <c r="Q119" s="785"/>
      <c r="R119" s="750" t="str">
        <f t="shared" si="13"/>
        <v>散水ポンプ無し</v>
      </c>
      <c r="S119" s="751"/>
      <c r="T119" s="222"/>
      <c r="U119" s="39"/>
      <c r="V119" s="536"/>
      <c r="Y119" s="1"/>
      <c r="AC119" s="490"/>
      <c r="AD119"/>
      <c r="AE119"/>
      <c r="AF119"/>
      <c r="AG119" s="282" t="str">
        <f>冷却塔!$R$1</f>
        <v/>
      </c>
      <c r="AH119" s="1" t="str">
        <f t="shared" si="14"/>
        <v>-</v>
      </c>
      <c r="AI119" s="282" t="str">
        <f>IF(冷却塔!$K$10=0,"",冷却塔!$R$9)</f>
        <v/>
      </c>
      <c r="AJ119" s="441" t="str">
        <f>IF(冷却塔!$K$10=0,AP119,IF(冷却塔!$R$9&gt;=0.95,AK119,IF(冷却塔!$R$9&gt;=0.7,AL119,IF(冷却塔!$R$9&gt;=0.3,AM119,IF(冷却塔!$R$9&gt;=0.05,AN119,AO119)))))</f>
        <v>散水ポンプ無し</v>
      </c>
      <c r="AK119" s="439" t="s">
        <v>178</v>
      </c>
      <c r="AL119" s="439" t="s">
        <v>69</v>
      </c>
      <c r="AM119" s="439" t="s">
        <v>348</v>
      </c>
      <c r="AN119" s="439" t="s">
        <v>72</v>
      </c>
      <c r="AO119" s="439" t="s">
        <v>73</v>
      </c>
      <c r="AP119" s="80" t="s">
        <v>729</v>
      </c>
      <c r="AQ119" s="6">
        <v>0.09</v>
      </c>
      <c r="AS119" s="6">
        <v>1</v>
      </c>
      <c r="AT119" s="6">
        <f t="shared" si="12"/>
        <v>0.8</v>
      </c>
      <c r="AU119" s="6">
        <v>0.5</v>
      </c>
      <c r="AV119" s="6">
        <v>0.2</v>
      </c>
      <c r="AW119" s="6">
        <v>0</v>
      </c>
      <c r="AX119" s="6" t="s">
        <v>114</v>
      </c>
      <c r="BW119"/>
      <c r="BX119"/>
      <c r="BY119"/>
      <c r="BZ119"/>
      <c r="CA119"/>
      <c r="CF119"/>
    </row>
    <row r="120" spans="3:84" ht="14.25" customHeight="1" thickBot="1" x14ac:dyDescent="0.2">
      <c r="C120" s="612"/>
      <c r="D120" s="216"/>
      <c r="E120" s="217"/>
      <c r="F120" s="218"/>
      <c r="H120" s="43"/>
      <c r="O120" s="436"/>
      <c r="P120" s="786" t="s">
        <v>842</v>
      </c>
      <c r="Q120" s="785"/>
      <c r="R120" s="750" t="str">
        <f t="shared" si="13"/>
        <v>散水ポンプ無し</v>
      </c>
      <c r="S120" s="751"/>
      <c r="T120" s="222"/>
      <c r="U120" s="39"/>
      <c r="V120" s="536"/>
      <c r="Y120" s="1"/>
      <c r="AC120" s="490"/>
      <c r="AD120"/>
      <c r="AE120"/>
      <c r="AF120"/>
      <c r="AG120" s="282" t="str">
        <f>冷却塔!$S$1</f>
        <v/>
      </c>
      <c r="AH120" s="1" t="str">
        <f t="shared" si="14"/>
        <v>-</v>
      </c>
      <c r="AI120" s="282" t="str">
        <f>IF(冷却塔!$K$10=0,"",冷却塔!$S$9)</f>
        <v/>
      </c>
      <c r="AJ120" s="441" t="str">
        <f>IF(冷却塔!$K$10=0,AP120,IF(冷却塔!$S$9&gt;=0.95,AK120,IF(冷却塔!$S$9&gt;=0.7,AL120,IF(冷却塔!$S$9&gt;=0.3,AM120,IF(冷却塔!$S$9&gt;=0.05,AN120,AO120)))))</f>
        <v>散水ポンプ無し</v>
      </c>
      <c r="AK120" s="439" t="s">
        <v>178</v>
      </c>
      <c r="AL120" s="439" t="s">
        <v>69</v>
      </c>
      <c r="AM120" s="439" t="s">
        <v>348</v>
      </c>
      <c r="AN120" s="439" t="s">
        <v>72</v>
      </c>
      <c r="AO120" s="439" t="s">
        <v>73</v>
      </c>
      <c r="AP120" s="80" t="s">
        <v>729</v>
      </c>
      <c r="AQ120" s="6">
        <v>7.0000000000000007E-2</v>
      </c>
      <c r="AS120" s="6">
        <v>1</v>
      </c>
      <c r="AT120" s="6">
        <f t="shared" si="12"/>
        <v>0.8</v>
      </c>
      <c r="AU120" s="6">
        <v>0.5</v>
      </c>
      <c r="AV120" s="6">
        <v>0.2</v>
      </c>
      <c r="AW120" s="6">
        <v>0</v>
      </c>
      <c r="AX120" s="6" t="s">
        <v>114</v>
      </c>
      <c r="BW120"/>
      <c r="BX120"/>
      <c r="BY120"/>
      <c r="BZ120"/>
      <c r="CA120"/>
      <c r="CF120"/>
    </row>
    <row r="121" spans="3:84" ht="14.25" customHeight="1" thickBot="1" x14ac:dyDescent="0.2">
      <c r="C121" s="612"/>
      <c r="D121" s="216"/>
      <c r="E121" s="217"/>
      <c r="F121" s="218"/>
      <c r="H121" s="43"/>
      <c r="O121" s="436"/>
      <c r="P121" s="784" t="s">
        <v>843</v>
      </c>
      <c r="Q121" s="785"/>
      <c r="R121" s="750" t="str">
        <f t="shared" si="13"/>
        <v>散水ポンプ無し</v>
      </c>
      <c r="S121" s="751"/>
      <c r="T121" s="222"/>
      <c r="U121" s="39"/>
      <c r="V121" s="536"/>
      <c r="Y121" s="1"/>
      <c r="AC121" s="490"/>
      <c r="AD121"/>
      <c r="AE121"/>
      <c r="AF121"/>
      <c r="AG121" s="282" t="str">
        <f>冷却塔!$T$1</f>
        <v/>
      </c>
      <c r="AH121" s="1" t="str">
        <f t="shared" si="14"/>
        <v>-</v>
      </c>
      <c r="AI121" s="282" t="str">
        <f>IF(冷却塔!$K$10=0,"",冷却塔!$T$9)</f>
        <v/>
      </c>
      <c r="AJ121" s="441" t="str">
        <f>IF(冷却塔!$K$10=0,AP121,IF(冷却塔!$T$9&gt;=0.95,AK121,IF(冷却塔!$T$9&gt;=0.7,AL121,IF(冷却塔!$T$9&gt;=0.3,AM121,IF(冷却塔!$T$9&gt;=0.05,AN121,AO121)))))</f>
        <v>散水ポンプ無し</v>
      </c>
      <c r="AK121" s="439" t="s">
        <v>178</v>
      </c>
      <c r="AL121" s="439" t="s">
        <v>69</v>
      </c>
      <c r="AM121" s="439" t="s">
        <v>348</v>
      </c>
      <c r="AN121" s="439" t="s">
        <v>72</v>
      </c>
      <c r="AO121" s="439" t="s">
        <v>73</v>
      </c>
      <c r="AP121" s="80" t="s">
        <v>729</v>
      </c>
      <c r="AQ121" s="6">
        <v>0.06</v>
      </c>
      <c r="AS121" s="6">
        <v>1</v>
      </c>
      <c r="AT121" s="6">
        <f t="shared" si="12"/>
        <v>0.8</v>
      </c>
      <c r="AU121" s="6">
        <v>0.5</v>
      </c>
      <c r="AV121" s="6">
        <v>0.2</v>
      </c>
      <c r="AW121" s="6">
        <v>0</v>
      </c>
      <c r="AX121" s="6" t="s">
        <v>114</v>
      </c>
      <c r="BW121"/>
      <c r="BX121"/>
      <c r="BY121"/>
      <c r="BZ121"/>
      <c r="CA121"/>
      <c r="CF121"/>
    </row>
    <row r="122" spans="3:84" ht="14.25" customHeight="1" thickBot="1" x14ac:dyDescent="0.2">
      <c r="C122" s="612"/>
      <c r="D122" s="216"/>
      <c r="E122" s="217"/>
      <c r="F122" s="218"/>
      <c r="H122" s="509"/>
      <c r="I122" s="211"/>
      <c r="J122" s="211"/>
      <c r="K122" s="211"/>
      <c r="L122" s="211"/>
      <c r="M122" s="211"/>
      <c r="N122" s="211"/>
      <c r="O122" s="786" t="s">
        <v>638</v>
      </c>
      <c r="P122" s="787"/>
      <c r="Q122" s="788"/>
      <c r="R122" s="750" t="str">
        <f t="shared" si="13"/>
        <v>冷却塔無し</v>
      </c>
      <c r="S122" s="751"/>
      <c r="T122" s="222"/>
      <c r="U122" s="39"/>
      <c r="V122" s="536"/>
      <c r="X122" s="1" t="str">
        <f>IF(AI122="",AH122,AI122)</f>
        <v>-</v>
      </c>
      <c r="Y122" s="462" t="s">
        <v>94</v>
      </c>
      <c r="Z122" s="292">
        <f>HLOOKUP(Y122,$AO$11:$BC$26,$BD$26,0)</f>
        <v>0</v>
      </c>
      <c r="AA122" s="462">
        <v>0.03</v>
      </c>
      <c r="AB122" s="1">
        <f>$AT$38</f>
        <v>0</v>
      </c>
      <c r="AC122" s="488">
        <f>$AW$35</f>
        <v>1</v>
      </c>
      <c r="AD122" s="265" t="str">
        <f>IF(X122="-","-",X122*Z122*AA122*AB122*AC122)</f>
        <v>-</v>
      </c>
      <c r="AE122" s="265">
        <f>IF(X122="-",0,(1-X122)*Z122*AA122*AB122*AC122)</f>
        <v>0</v>
      </c>
      <c r="AF122" s="492">
        <f>IF(X122="-",0,AE122)</f>
        <v>0</v>
      </c>
      <c r="AG122" s="265"/>
      <c r="AH122" s="1" t="str">
        <f t="shared" si="14"/>
        <v>-</v>
      </c>
      <c r="AI122" s="282" t="str">
        <f>IF(冷却塔!$J$10=0,"",冷却塔!$U$9)</f>
        <v/>
      </c>
      <c r="AJ122" s="441" t="str">
        <f>IF(冷却塔!$J$10=0,AP122,IF(冷却塔!$U$9&gt;=0.95,AK122,IF(冷却塔!$U$9&gt;=0.7,AL122,IF(冷却塔!$U$9&gt;=0.3,AM122,IF(冷却塔!$U$9&gt;=0.05,AN122,AO122)))))</f>
        <v>冷却塔無し</v>
      </c>
      <c r="AK122" s="439" t="s">
        <v>178</v>
      </c>
      <c r="AL122" s="439" t="s">
        <v>69</v>
      </c>
      <c r="AM122" s="439" t="s">
        <v>348</v>
      </c>
      <c r="AN122" s="439" t="s">
        <v>72</v>
      </c>
      <c r="AO122" s="439" t="s">
        <v>73</v>
      </c>
      <c r="AP122" s="439" t="s">
        <v>269</v>
      </c>
      <c r="AS122" s="6">
        <v>1</v>
      </c>
      <c r="AT122" s="6">
        <f t="shared" si="12"/>
        <v>0.8</v>
      </c>
      <c r="AU122" s="6">
        <v>0.5</v>
      </c>
      <c r="AV122" s="6">
        <v>0.2</v>
      </c>
      <c r="AW122" s="6">
        <v>0</v>
      </c>
      <c r="AX122" s="6" t="s">
        <v>114</v>
      </c>
      <c r="BW122"/>
      <c r="BX122"/>
      <c r="BY122"/>
      <c r="BZ122"/>
      <c r="CA122"/>
      <c r="CF122"/>
    </row>
    <row r="123" spans="3:84" ht="14.25" customHeight="1" x14ac:dyDescent="0.15">
      <c r="C123" s="611">
        <v>4</v>
      </c>
      <c r="D123" s="215" t="s">
        <v>831</v>
      </c>
      <c r="E123" s="823" t="s">
        <v>844</v>
      </c>
      <c r="F123" s="781" t="s">
        <v>644</v>
      </c>
      <c r="G123" s="782"/>
      <c r="H123" s="770" t="s">
        <v>238</v>
      </c>
      <c r="I123" s="771"/>
      <c r="J123" s="771"/>
      <c r="K123" s="771"/>
      <c r="L123" s="771"/>
      <c r="M123" s="771"/>
      <c r="N123" s="771"/>
      <c r="O123" s="771"/>
      <c r="P123" s="771"/>
      <c r="Q123" s="771"/>
      <c r="R123" s="821"/>
      <c r="S123" s="822"/>
      <c r="T123" s="187" t="str">
        <f>IF(AF123=0,"-",IF(AF123&gt;=$BO$21,"A",IF(AF123&gt;=$BO$22,"B",IF(AF123&gt;=$BO$23,"C","-"))))</f>
        <v>-</v>
      </c>
      <c r="U123" s="536"/>
      <c r="V123" s="536"/>
      <c r="AC123" s="486"/>
      <c r="AE123" s="1"/>
      <c r="AF123" s="163">
        <f>SUM(AF126:AF132)</f>
        <v>0</v>
      </c>
      <c r="AG123" s="163"/>
      <c r="AK123" s="3"/>
      <c r="AL123" s="3"/>
      <c r="AM123" s="3"/>
      <c r="AN123" s="3"/>
      <c r="AO123" s="3"/>
      <c r="AP123" s="3"/>
      <c r="AQ123" s="3"/>
      <c r="AR123" s="1"/>
      <c r="AS123" s="227"/>
      <c r="AT123" s="227"/>
      <c r="AU123" s="227"/>
      <c r="AV123" s="227"/>
      <c r="AW123" s="227"/>
      <c r="AX123" s="1"/>
      <c r="AY123" s="1"/>
      <c r="AZ123" s="1"/>
      <c r="BD123" s="1"/>
      <c r="BE123" s="1"/>
      <c r="BW123"/>
      <c r="BX123"/>
      <c r="BY123"/>
      <c r="BZ123"/>
      <c r="CA123"/>
      <c r="CF123"/>
    </row>
    <row r="124" spans="3:84" ht="14.25" customHeight="1" x14ac:dyDescent="0.15">
      <c r="C124" s="612"/>
      <c r="D124" s="216"/>
      <c r="E124" s="824"/>
      <c r="F124" s="770"/>
      <c r="G124" s="772"/>
      <c r="H124" s="319" t="s">
        <v>296</v>
      </c>
      <c r="K124" s="617"/>
      <c r="L124" s="617"/>
      <c r="M124" s="617"/>
      <c r="N124" s="617"/>
      <c r="O124" s="617"/>
      <c r="P124" s="617"/>
      <c r="Q124" s="617"/>
      <c r="R124" s="617"/>
      <c r="S124" s="613"/>
      <c r="T124" s="191"/>
      <c r="U124" s="536"/>
      <c r="V124" s="536"/>
      <c r="AC124" s="486"/>
      <c r="AE124" s="1"/>
      <c r="AF124" s="1"/>
      <c r="AG124" s="1"/>
      <c r="AJ124" s="1" t="str">
        <f>IF(空調用ポンプ!$K$1=0,"",空調用ポンプ!$K$1)</f>
        <v/>
      </c>
      <c r="AK124" s="1" t="s">
        <v>757</v>
      </c>
      <c r="AL124" s="3"/>
      <c r="AM124" s="3"/>
      <c r="AN124" s="3"/>
      <c r="AO124" s="3"/>
      <c r="AP124" s="3"/>
      <c r="AQ124" s="3"/>
      <c r="AR124" s="1"/>
      <c r="AS124" s="227"/>
      <c r="AT124" s="227"/>
      <c r="AU124" s="227"/>
      <c r="AV124" s="227"/>
      <c r="AW124" s="227"/>
      <c r="AX124" s="1"/>
      <c r="AY124" s="1"/>
      <c r="AZ124" s="1"/>
      <c r="BD124" s="1"/>
      <c r="BE124" s="1"/>
      <c r="BW124"/>
      <c r="BX124"/>
      <c r="BY124"/>
      <c r="BZ124"/>
      <c r="CA124"/>
      <c r="CF124"/>
    </row>
    <row r="125" spans="3:84" ht="24" customHeight="1" thickBot="1" x14ac:dyDescent="0.2">
      <c r="C125" s="612"/>
      <c r="D125" s="216"/>
      <c r="E125" s="824"/>
      <c r="F125" s="770"/>
      <c r="G125" s="772"/>
      <c r="H125" s="770" t="s">
        <v>845</v>
      </c>
      <c r="I125" s="771"/>
      <c r="J125" s="771"/>
      <c r="K125" s="771"/>
      <c r="L125" s="771"/>
      <c r="M125" s="771"/>
      <c r="N125" s="771"/>
      <c r="O125" s="771"/>
      <c r="P125" s="771"/>
      <c r="Q125" s="771"/>
      <c r="R125" s="771"/>
      <c r="S125" s="772"/>
      <c r="T125" s="224"/>
      <c r="U125" s="39"/>
      <c r="V125" s="536"/>
      <c r="W125" s="3"/>
      <c r="X125" s="3"/>
      <c r="Z125" s="3"/>
      <c r="AA125" s="3"/>
      <c r="AC125" s="493"/>
      <c r="AE125" s="1"/>
      <c r="AF125" s="1"/>
      <c r="AG125" s="1"/>
      <c r="AJ125" s="1">
        <f>空調用ポンプ!L10</f>
        <v>0</v>
      </c>
      <c r="AK125" s="1" t="s">
        <v>758</v>
      </c>
      <c r="AL125"/>
      <c r="AM125"/>
      <c r="AN125"/>
      <c r="AQ125" s="227"/>
      <c r="AR125" s="1"/>
      <c r="AS125" s="227"/>
      <c r="AT125" s="227"/>
      <c r="AU125" s="227"/>
      <c r="AV125" s="227"/>
      <c r="AW125" s="227"/>
      <c r="AX125" s="1"/>
      <c r="AY125" s="1"/>
      <c r="AZ125" s="1"/>
      <c r="BD125" s="1"/>
      <c r="BE125" s="1"/>
      <c r="BW125"/>
      <c r="BX125"/>
      <c r="BY125"/>
      <c r="BZ125"/>
      <c r="CA125"/>
      <c r="CF125"/>
    </row>
    <row r="126" spans="3:84" ht="14.25" customHeight="1" thickBot="1" x14ac:dyDescent="0.2">
      <c r="C126" s="612"/>
      <c r="D126" s="216"/>
      <c r="E126" s="824"/>
      <c r="F126" s="228"/>
      <c r="H126" s="810" t="s">
        <v>846</v>
      </c>
      <c r="I126" s="811"/>
      <c r="J126" s="811"/>
      <c r="K126" s="811"/>
      <c r="L126" s="811"/>
      <c r="M126" s="811"/>
      <c r="N126" s="812"/>
      <c r="O126" s="752" t="s">
        <v>135</v>
      </c>
      <c r="P126" s="753"/>
      <c r="Q126" s="754"/>
      <c r="R126" s="750" t="str">
        <f>AJ126</f>
        <v>空調用ポンプ無し</v>
      </c>
      <c r="S126" s="751"/>
      <c r="T126" s="229"/>
      <c r="U126" s="540"/>
      <c r="V126" s="536"/>
      <c r="W126" s="1">
        <f>IF(OR(AI126="",R126&lt;&gt;AJ126,R127&lt;&gt;AJ127,R128&lt;&gt;AJ128),SUMPRODUCT(AH126:AH128,AQ126:AQ128),SUMPRODUCT(AI126:AI128,AQ126:AQ128))</f>
        <v>0</v>
      </c>
      <c r="X126" s="1">
        <f>IF(W126="","",IF(W126&gt;1,1,IF(W126&lt;0,0,W126)))</f>
        <v>0</v>
      </c>
      <c r="Y126" s="462" t="s">
        <v>94</v>
      </c>
      <c r="Z126" s="292">
        <f>HLOOKUP(Y126,$AO$11:$BC$26,$BD$26,0)</f>
        <v>0</v>
      </c>
      <c r="AA126" s="462">
        <v>0.14299999999999999</v>
      </c>
      <c r="AB126" s="1">
        <f t="shared" ref="AB126:AB132" si="15">$AT$38</f>
        <v>0</v>
      </c>
      <c r="AC126" s="488">
        <f t="shared" ref="AC126:AC132" si="16">$AW$35</f>
        <v>1</v>
      </c>
      <c r="AD126" s="265">
        <f>IF(X126="-","-",X126*Z126*AA126*AB126*AC126)</f>
        <v>0</v>
      </c>
      <c r="AE126" s="265">
        <f>IF(X126="-",0,(1-X126)*Z126*AA126*AB126*AC126)</f>
        <v>0</v>
      </c>
      <c r="AF126" s="492">
        <f>IF(X126="-",0,IF($M$129&lt;&gt;0,(1-X126)*Z126*AA126*AB126*AC126*$M$129/100,AG126*Z126*AA126*AB126*AC126))</f>
        <v>0</v>
      </c>
      <c r="AG126" s="282">
        <f>空調用ポンプ!$M$1</f>
        <v>0</v>
      </c>
      <c r="AH126" s="1" t="str">
        <f t="shared" ref="AH126:AH132" si="17">IF(R126="","-",IF($R126=AK126,AS126,IF($R126=AL126,AT126,IF($R126=AM126,AU126,IF($R126=AN126,AV126,IF($R126=AO126,AW126,AX126))))))</f>
        <v>-</v>
      </c>
      <c r="AI126" s="282" t="str">
        <f>IF(空調用ポンプ!$K$10=0,"",空調用ポンプ!$M$9)</f>
        <v/>
      </c>
      <c r="AJ126" s="441" t="str">
        <f>IF(空調用ポンプ!$K$10=0,AP126,IF(空調用ポンプ!$M$9&gt;=0.95,AK126,IF(空調用ポンプ!$M$9&gt;=0.7,AL126,IF(空調用ポンプ!$M$9&gt;=0.3,AM126,IF(空調用ポンプ!$M$9&gt;=0.05,AN126,AO126)))))</f>
        <v>空調用ポンプ無し</v>
      </c>
      <c r="AK126" s="440" t="s">
        <v>178</v>
      </c>
      <c r="AL126" s="439" t="s">
        <v>69</v>
      </c>
      <c r="AM126" s="439" t="s">
        <v>348</v>
      </c>
      <c r="AN126" s="439" t="s">
        <v>72</v>
      </c>
      <c r="AO126" s="439" t="s">
        <v>73</v>
      </c>
      <c r="AP126" s="439" t="s">
        <v>428</v>
      </c>
      <c r="AQ126" s="6">
        <v>1</v>
      </c>
      <c r="AS126" s="6">
        <v>1</v>
      </c>
      <c r="AT126" s="6">
        <f t="shared" ref="AT126:AT132" si="18">$BO$74</f>
        <v>0.8</v>
      </c>
      <c r="AU126" s="6">
        <v>0.5</v>
      </c>
      <c r="AV126" s="6">
        <v>0.2</v>
      </c>
      <c r="AW126" s="6">
        <v>0</v>
      </c>
      <c r="AX126" s="6" t="s">
        <v>661</v>
      </c>
      <c r="AZ126" s="1"/>
      <c r="BB126" s="1"/>
      <c r="BC126" s="1"/>
      <c r="BD126" s="1"/>
      <c r="BE126" s="1"/>
      <c r="BW126"/>
      <c r="BX126"/>
      <c r="BY126"/>
      <c r="BZ126"/>
      <c r="CA126"/>
      <c r="CF126"/>
    </row>
    <row r="127" spans="3:84" ht="14.25" customHeight="1" thickBot="1" x14ac:dyDescent="0.2">
      <c r="C127" s="612"/>
      <c r="D127" s="216"/>
      <c r="E127" s="638"/>
      <c r="F127" s="228"/>
      <c r="H127" s="612"/>
      <c r="I127" s="617"/>
      <c r="J127" s="617"/>
      <c r="K127" s="617"/>
      <c r="L127" s="617"/>
      <c r="M127" s="617"/>
      <c r="N127" s="613"/>
      <c r="O127" s="752" t="s">
        <v>842</v>
      </c>
      <c r="P127" s="753"/>
      <c r="Q127" s="754"/>
      <c r="R127" s="750" t="str">
        <f t="shared" ref="R127:R132" si="19">AJ127</f>
        <v>空調用ポンプ無し</v>
      </c>
      <c r="S127" s="751"/>
      <c r="T127" s="229"/>
      <c r="U127" s="540"/>
      <c r="V127" s="536"/>
      <c r="Y127" s="4"/>
      <c r="Z127" s="4"/>
      <c r="AA127" s="4"/>
      <c r="AB127" s="4"/>
      <c r="AC127" s="495"/>
      <c r="AD127" s="4"/>
      <c r="AE127" s="4"/>
      <c r="AF127" s="4"/>
      <c r="AG127" s="282">
        <f>空調用ポンプ!$N$1</f>
        <v>0</v>
      </c>
      <c r="AH127" s="1" t="str">
        <f t="shared" si="17"/>
        <v>-</v>
      </c>
      <c r="AI127" s="282" t="str">
        <f>IF(空調用ポンプ!$K$10=0,"",空調用ポンプ!$N$9)</f>
        <v/>
      </c>
      <c r="AJ127" s="441" t="str">
        <f>IF(空調用ポンプ!$K$10=0,AP127,IF(空調用ポンプ!$N$9&gt;=0.95,AK127,IF(空調用ポンプ!$N$9&gt;=0.7,AL127,IF(空調用ポンプ!$N$9&gt;=0.3,AM127,IF(空調用ポンプ!$N$9&gt;=0.05,AN127,AO127)))))</f>
        <v>空調用ポンプ無し</v>
      </c>
      <c r="AK127" s="440" t="s">
        <v>178</v>
      </c>
      <c r="AL127" s="439" t="s">
        <v>69</v>
      </c>
      <c r="AM127" s="439" t="s">
        <v>348</v>
      </c>
      <c r="AN127" s="439" t="s">
        <v>72</v>
      </c>
      <c r="AO127" s="439" t="s">
        <v>73</v>
      </c>
      <c r="AP127" s="439" t="s">
        <v>428</v>
      </c>
      <c r="AQ127" s="6">
        <v>0.9</v>
      </c>
      <c r="AS127" s="6">
        <v>1</v>
      </c>
      <c r="AT127" s="6">
        <f t="shared" si="18"/>
        <v>0.8</v>
      </c>
      <c r="AU127" s="6">
        <v>0.5</v>
      </c>
      <c r="AV127" s="6">
        <v>0.2</v>
      </c>
      <c r="AW127" s="6">
        <v>0</v>
      </c>
      <c r="AX127" s="6" t="s">
        <v>661</v>
      </c>
      <c r="AZ127" s="1"/>
      <c r="BB127" s="1"/>
      <c r="BC127" s="1"/>
      <c r="BD127" s="1"/>
      <c r="BE127" s="1"/>
      <c r="BW127"/>
      <c r="BX127"/>
      <c r="BY127"/>
      <c r="BZ127"/>
      <c r="CA127"/>
      <c r="CF127"/>
    </row>
    <row r="128" spans="3:84" ht="14.25" customHeight="1" thickBot="1" x14ac:dyDescent="0.2">
      <c r="C128" s="612"/>
      <c r="D128" s="216"/>
      <c r="E128" s="638"/>
      <c r="F128" s="228"/>
      <c r="H128" s="43"/>
      <c r="K128" s="544" t="s">
        <v>295</v>
      </c>
      <c r="L128" s="3" t="str">
        <f ca="1">空調用ポンプ!$V$5</f>
        <v/>
      </c>
      <c r="M128" s="545"/>
      <c r="O128" s="752" t="s">
        <v>843</v>
      </c>
      <c r="P128" s="753"/>
      <c r="Q128" s="754"/>
      <c r="R128" s="750" t="str">
        <f t="shared" si="19"/>
        <v>空調用ポンプ無し</v>
      </c>
      <c r="S128" s="751"/>
      <c r="T128" s="229"/>
      <c r="U128" s="540"/>
      <c r="V128" s="536"/>
      <c r="Y128"/>
      <c r="Z128"/>
      <c r="AA128"/>
      <c r="AB128"/>
      <c r="AC128" s="496"/>
      <c r="AD128"/>
      <c r="AE128"/>
      <c r="AF128"/>
      <c r="AG128" s="282">
        <f>空調用ポンプ!$O$1</f>
        <v>0</v>
      </c>
      <c r="AH128" s="1" t="str">
        <f t="shared" si="17"/>
        <v>-</v>
      </c>
      <c r="AI128" s="282" t="str">
        <f>IF(空調用ポンプ!$K$10=0,"",空調用ポンプ!$O$9)</f>
        <v/>
      </c>
      <c r="AJ128" s="441" t="str">
        <f>IF(空調用ポンプ!$K$10=0,AP128,IF(空調用ポンプ!$O$9&gt;=0.95,AK128,IF(空調用ポンプ!$O$9&gt;=0.7,AL128,IF(空調用ポンプ!$O$9&gt;=0.3,AM128,IF(空調用ポンプ!$O$9&gt;=0.05,AN128,AO128)))))</f>
        <v>空調用ポンプ無し</v>
      </c>
      <c r="AK128" s="440" t="s">
        <v>178</v>
      </c>
      <c r="AL128" s="439" t="s">
        <v>69</v>
      </c>
      <c r="AM128" s="439" t="s">
        <v>348</v>
      </c>
      <c r="AN128" s="439" t="s">
        <v>72</v>
      </c>
      <c r="AO128" s="439" t="s">
        <v>73</v>
      </c>
      <c r="AP128" s="439" t="s">
        <v>428</v>
      </c>
      <c r="AQ128" s="6">
        <v>0.8</v>
      </c>
      <c r="AS128" s="6">
        <v>1</v>
      </c>
      <c r="AT128" s="6">
        <f t="shared" si="18"/>
        <v>0.8</v>
      </c>
      <c r="AU128" s="6">
        <v>0.5</v>
      </c>
      <c r="AV128" s="6">
        <v>0.2</v>
      </c>
      <c r="AW128" s="6">
        <v>0</v>
      </c>
      <c r="AX128" s="6" t="s">
        <v>661</v>
      </c>
      <c r="AZ128" s="1"/>
      <c r="BB128" s="1"/>
      <c r="BC128" s="1"/>
      <c r="BD128" s="1"/>
      <c r="BE128" s="1"/>
      <c r="BW128"/>
      <c r="BX128"/>
      <c r="BY128"/>
      <c r="BZ128"/>
      <c r="CA128"/>
      <c r="CF128"/>
    </row>
    <row r="129" spans="3:84" ht="14.25" customHeight="1" thickBot="1" x14ac:dyDescent="0.2">
      <c r="C129" s="612"/>
      <c r="D129" s="216"/>
      <c r="E129" s="638"/>
      <c r="F129" s="228"/>
      <c r="H129" s="546" t="s">
        <v>130</v>
      </c>
      <c r="I129" s="547">
        <f>$AM$4</f>
        <v>-15</v>
      </c>
      <c r="J129" s="300"/>
      <c r="K129" s="544" t="s">
        <v>696</v>
      </c>
      <c r="L129" s="548" t="str">
        <f>AJ124</f>
        <v/>
      </c>
      <c r="M129" s="545"/>
      <c r="N129" s="319" t="str">
        <f>IF(L129="","%","")</f>
        <v>%</v>
      </c>
      <c r="O129" s="752" t="s">
        <v>629</v>
      </c>
      <c r="P129" s="753"/>
      <c r="Q129" s="754"/>
      <c r="R129" s="750" t="str">
        <f t="shared" si="19"/>
        <v>空調2次ポンプ無し</v>
      </c>
      <c r="S129" s="751"/>
      <c r="T129" s="229"/>
      <c r="U129" s="540"/>
      <c r="V129" s="536"/>
      <c r="W129" s="4"/>
      <c r="X129" s="1" t="str">
        <f>IF(OR(AI129="",R129&lt;&gt;AJ129),AH129,AI129)</f>
        <v>-</v>
      </c>
      <c r="Y129" s="462" t="s">
        <v>30</v>
      </c>
      <c r="Z129" s="292">
        <f t="shared" ref="Z129:Z137" si="20">HLOOKUP(Y129,$AO$11:$BC$26,$BD$26,0)</f>
        <v>0</v>
      </c>
      <c r="AA129" s="462">
        <v>0.18</v>
      </c>
      <c r="AB129" s="1">
        <f t="shared" si="15"/>
        <v>0</v>
      </c>
      <c r="AC129" s="488">
        <f t="shared" si="16"/>
        <v>1</v>
      </c>
      <c r="AD129" s="265" t="str">
        <f>IF(X129="-","-",X129*Z129*AA129*AB129*AC129)</f>
        <v>-</v>
      </c>
      <c r="AE129" s="265">
        <f t="shared" ref="AE129:AE137" si="21">IF(X129="-",0,(1-X129)*Z129*AA129*AB129*AC129)</f>
        <v>0</v>
      </c>
      <c r="AF129" s="492">
        <f>IF(X129="-",0,AE129)</f>
        <v>0</v>
      </c>
      <c r="AG129" s="282"/>
      <c r="AH129" s="1" t="str">
        <f t="shared" si="17"/>
        <v>-</v>
      </c>
      <c r="AI129" s="282" t="str">
        <f>IF(空調用ポンプ!$H$10=0,"",空調用ポンプ!$P$9)</f>
        <v/>
      </c>
      <c r="AJ129" s="441" t="str">
        <f>IF(空調用ポンプ!$H$10=0,AP129,IF(空調用ポンプ!$P$9&gt;=0.95,AK129,IF(空調用ポンプ!$P$9&gt;=0.7,AL129,IF(空調用ポンプ!$P$9&gt;=0.3,AM129,IF(空調用ポンプ!$P$9&gt;=0.05,AN129,AO129)))))</f>
        <v>空調2次ポンプ無し</v>
      </c>
      <c r="AK129" s="440" t="s">
        <v>178</v>
      </c>
      <c r="AL129" s="439" t="s">
        <v>69</v>
      </c>
      <c r="AM129" s="439" t="s">
        <v>348</v>
      </c>
      <c r="AN129" s="439" t="s">
        <v>72</v>
      </c>
      <c r="AO129" s="439" t="s">
        <v>73</v>
      </c>
      <c r="AP129" s="80" t="s">
        <v>730</v>
      </c>
      <c r="AS129" s="6">
        <v>1</v>
      </c>
      <c r="AT129" s="6">
        <f t="shared" si="18"/>
        <v>0.8</v>
      </c>
      <c r="AU129" s="6">
        <v>0.5</v>
      </c>
      <c r="AV129" s="6">
        <v>0.2</v>
      </c>
      <c r="AW129" s="6">
        <v>0</v>
      </c>
      <c r="AX129" s="6" t="s">
        <v>661</v>
      </c>
      <c r="AZ129" s="1"/>
      <c r="BB129" s="1"/>
      <c r="BC129" s="1"/>
      <c r="BD129" s="1"/>
      <c r="BE129" s="1"/>
      <c r="BW129"/>
      <c r="BX129"/>
      <c r="BY129"/>
      <c r="BZ129"/>
      <c r="CA129"/>
      <c r="CF129"/>
    </row>
    <row r="130" spans="3:84" ht="14.25" customHeight="1" thickBot="1" x14ac:dyDescent="0.2">
      <c r="C130" s="612"/>
      <c r="D130" s="216"/>
      <c r="E130" s="638"/>
      <c r="F130" s="228"/>
      <c r="H130" s="43"/>
      <c r="N130" s="173"/>
      <c r="O130" s="752" t="s">
        <v>628</v>
      </c>
      <c r="P130" s="753"/>
      <c r="Q130" s="754"/>
      <c r="R130" s="750" t="str">
        <f t="shared" si="19"/>
        <v>空調1次ポンプ無し</v>
      </c>
      <c r="S130" s="751"/>
      <c r="T130" s="229"/>
      <c r="U130" s="540"/>
      <c r="V130" s="536"/>
      <c r="W130" s="32"/>
      <c r="X130" s="1" t="str">
        <f>IF(OR(AI130="",R130&lt;&gt;AJ130),AH130,AI130)</f>
        <v>-</v>
      </c>
      <c r="Y130" s="462" t="s">
        <v>94</v>
      </c>
      <c r="Z130" s="292">
        <f t="shared" si="20"/>
        <v>0</v>
      </c>
      <c r="AA130" s="462">
        <v>8.7999999999999995E-2</v>
      </c>
      <c r="AB130" s="1">
        <f t="shared" si="15"/>
        <v>0</v>
      </c>
      <c r="AC130" s="488">
        <f t="shared" si="16"/>
        <v>1</v>
      </c>
      <c r="AD130" s="265" t="str">
        <f t="shared" ref="AD130:AD137" si="22">IF(X130="-","-",X130*Z130*AA130*AB130*AC130)</f>
        <v>-</v>
      </c>
      <c r="AE130" s="265">
        <f t="shared" si="21"/>
        <v>0</v>
      </c>
      <c r="AF130" s="492">
        <f t="shared" ref="AF130:AF136" si="23">IF(X130="-",0,AE130)</f>
        <v>0</v>
      </c>
      <c r="AG130" s="282"/>
      <c r="AH130" s="1" t="str">
        <f t="shared" si="17"/>
        <v>-</v>
      </c>
      <c r="AI130" s="282" t="str">
        <f>IF(空調用ポンプ!$I$10=0,"",空調用ポンプ!$Q$9)</f>
        <v/>
      </c>
      <c r="AJ130" s="441" t="str">
        <f>IF(空調用ポンプ!$I$10=0,AP130,IF(空調用ポンプ!$Q$9&gt;=0.95,AK130,IF(空調用ポンプ!$Q$9&gt;=0.7,AL130,IF(空調用ポンプ!$Q$9&gt;=0.3,AM130,IF(空調用ポンプ!$Q$9&gt;=0.05,AN130,AO130)))))</f>
        <v>空調1次ポンプ無し</v>
      </c>
      <c r="AK130" s="440" t="s">
        <v>178</v>
      </c>
      <c r="AL130" s="439" t="s">
        <v>69</v>
      </c>
      <c r="AM130" s="439" t="s">
        <v>348</v>
      </c>
      <c r="AN130" s="439" t="s">
        <v>72</v>
      </c>
      <c r="AO130" s="439" t="s">
        <v>73</v>
      </c>
      <c r="AP130" s="80" t="s">
        <v>731</v>
      </c>
      <c r="AS130" s="6">
        <v>1</v>
      </c>
      <c r="AT130" s="6">
        <f t="shared" si="18"/>
        <v>0.8</v>
      </c>
      <c r="AU130" s="6">
        <v>0.5</v>
      </c>
      <c r="AV130" s="6">
        <v>0.2</v>
      </c>
      <c r="AW130" s="6">
        <v>0</v>
      </c>
      <c r="AX130" s="6" t="s">
        <v>661</v>
      </c>
      <c r="AZ130" s="1"/>
      <c r="BB130" s="1"/>
      <c r="BC130" s="1"/>
      <c r="BD130" s="1"/>
      <c r="BE130" s="1"/>
      <c r="BW130"/>
      <c r="BX130"/>
      <c r="BY130"/>
      <c r="BZ130"/>
      <c r="CA130"/>
      <c r="CF130"/>
    </row>
    <row r="131" spans="3:84" ht="14.25" customHeight="1" thickBot="1" x14ac:dyDescent="0.2">
      <c r="C131" s="612"/>
      <c r="D131" s="216"/>
      <c r="E131" s="638"/>
      <c r="F131" s="228"/>
      <c r="H131" s="43"/>
      <c r="N131" s="173"/>
      <c r="O131" s="752" t="s">
        <v>270</v>
      </c>
      <c r="P131" s="753"/>
      <c r="Q131" s="754"/>
      <c r="R131" s="750" t="str">
        <f t="shared" si="19"/>
        <v>冷却水ポンプ無し</v>
      </c>
      <c r="S131" s="751"/>
      <c r="T131" s="229"/>
      <c r="U131" s="540"/>
      <c r="V131" s="536"/>
      <c r="W131" s="32"/>
      <c r="X131" s="1" t="str">
        <f>IF(OR(AI131="",R131&lt;&gt;AJ131),AH131,AI131)</f>
        <v>-</v>
      </c>
      <c r="Y131" s="462" t="s">
        <v>94</v>
      </c>
      <c r="Z131" s="292">
        <f t="shared" si="20"/>
        <v>0</v>
      </c>
      <c r="AA131" s="462">
        <v>0.1</v>
      </c>
      <c r="AB131" s="1">
        <f t="shared" si="15"/>
        <v>0</v>
      </c>
      <c r="AC131" s="488">
        <f t="shared" si="16"/>
        <v>1</v>
      </c>
      <c r="AD131" s="265" t="str">
        <f t="shared" si="22"/>
        <v>-</v>
      </c>
      <c r="AE131" s="265">
        <f t="shared" si="21"/>
        <v>0</v>
      </c>
      <c r="AF131" s="492">
        <f t="shared" si="23"/>
        <v>0</v>
      </c>
      <c r="AG131" s="282"/>
      <c r="AH131" s="1" t="str">
        <f t="shared" si="17"/>
        <v>-</v>
      </c>
      <c r="AI131" s="282" t="str">
        <f>IF(空調用ポンプ!$J$10=0,"",空調用ポンプ!$R$9)</f>
        <v/>
      </c>
      <c r="AJ131" s="441" t="str">
        <f>IF(空調用ポンプ!$J$10=0,AP131,IF(空調用ポンプ!$R$9&gt;=0.95,AK131,IF(空調用ポンプ!$R$9&gt;=0.7,AL131,IF(空調用ポンプ!$R$9&gt;=0.3,AM131,IF(空調用ポンプ!$R$9&gt;=0.05,AN131,AO131)))))</f>
        <v>冷却水ポンプ無し</v>
      </c>
      <c r="AK131" s="440" t="s">
        <v>178</v>
      </c>
      <c r="AL131" s="439" t="s">
        <v>69</v>
      </c>
      <c r="AM131" s="439" t="s">
        <v>348</v>
      </c>
      <c r="AN131" s="439" t="s">
        <v>72</v>
      </c>
      <c r="AO131" s="439" t="s">
        <v>73</v>
      </c>
      <c r="AP131" s="80" t="s">
        <v>732</v>
      </c>
      <c r="AS131" s="6">
        <v>1</v>
      </c>
      <c r="AT131" s="6">
        <f t="shared" si="18"/>
        <v>0.8</v>
      </c>
      <c r="AU131" s="6">
        <v>0.5</v>
      </c>
      <c r="AV131" s="6">
        <v>0.2</v>
      </c>
      <c r="AW131" s="6">
        <v>0</v>
      </c>
      <c r="AX131" s="6" t="s">
        <v>661</v>
      </c>
      <c r="AZ131" s="1"/>
      <c r="BB131" s="1"/>
      <c r="BC131" s="1"/>
      <c r="BD131" s="1"/>
      <c r="BE131" s="1"/>
      <c r="BW131"/>
      <c r="BX131"/>
      <c r="BY131"/>
      <c r="BZ131"/>
      <c r="CA131"/>
      <c r="CF131"/>
    </row>
    <row r="132" spans="3:84" ht="14.25" customHeight="1" thickBot="1" x14ac:dyDescent="0.2">
      <c r="C132" s="612"/>
      <c r="D132" s="216"/>
      <c r="E132" s="638"/>
      <c r="F132" s="228"/>
      <c r="H132" s="509"/>
      <c r="I132" s="211"/>
      <c r="J132" s="211"/>
      <c r="K132" s="211"/>
      <c r="L132" s="211"/>
      <c r="M132" s="211"/>
      <c r="N132" s="274"/>
      <c r="O132" s="752" t="s">
        <v>630</v>
      </c>
      <c r="P132" s="753"/>
      <c r="Q132" s="754"/>
      <c r="R132" s="750" t="str">
        <f t="shared" si="19"/>
        <v>空調2次ポンプ無し</v>
      </c>
      <c r="S132" s="751"/>
      <c r="T132" s="229"/>
      <c r="U132" s="540"/>
      <c r="V132" s="536"/>
      <c r="W132" s="32"/>
      <c r="X132" s="1" t="str">
        <f>IF(OR(AI132="",R132&lt;&gt;AJ132),AH132,AI132)</f>
        <v>-</v>
      </c>
      <c r="Y132" s="462" t="s">
        <v>30</v>
      </c>
      <c r="Z132" s="292">
        <f t="shared" si="20"/>
        <v>0</v>
      </c>
      <c r="AA132" s="462">
        <v>0.1</v>
      </c>
      <c r="AB132" s="1">
        <f t="shared" si="15"/>
        <v>0</v>
      </c>
      <c r="AC132" s="488">
        <f t="shared" si="16"/>
        <v>1</v>
      </c>
      <c r="AD132" s="265" t="str">
        <f t="shared" si="22"/>
        <v>-</v>
      </c>
      <c r="AE132" s="265">
        <f t="shared" si="21"/>
        <v>0</v>
      </c>
      <c r="AF132" s="492">
        <f t="shared" si="23"/>
        <v>0</v>
      </c>
      <c r="AG132" s="282"/>
      <c r="AH132" s="1" t="str">
        <f t="shared" si="17"/>
        <v>-</v>
      </c>
      <c r="AI132" s="282" t="str">
        <f>IF(空調用ポンプ!$H$10=0,"",空調用ポンプ!$S$9)</f>
        <v/>
      </c>
      <c r="AJ132" s="441" t="str">
        <f>IF(空調用ポンプ!$H$10=0,AP132,IF(空調用ポンプ!$S$9&gt;=0.95,AK132,IF(空調用ポンプ!$S$9&gt;=0.7,AL132,IF(空調用ポンプ!$S$9&gt;=0.3,AM132,IF(空調用ポンプ!$S$9&gt;=0.05,AN132,AO132)))))</f>
        <v>空調2次ポンプ無し</v>
      </c>
      <c r="AK132" s="440" t="s">
        <v>178</v>
      </c>
      <c r="AL132" s="439" t="s">
        <v>69</v>
      </c>
      <c r="AM132" s="439" t="s">
        <v>348</v>
      </c>
      <c r="AN132" s="439" t="s">
        <v>72</v>
      </c>
      <c r="AO132" s="439" t="s">
        <v>73</v>
      </c>
      <c r="AP132" s="80" t="s">
        <v>730</v>
      </c>
      <c r="AS132" s="6">
        <v>1</v>
      </c>
      <c r="AT132" s="6">
        <f t="shared" si="18"/>
        <v>0.8</v>
      </c>
      <c r="AU132" s="6">
        <v>0.5</v>
      </c>
      <c r="AV132" s="6">
        <v>0.2</v>
      </c>
      <c r="AW132" s="6">
        <v>0</v>
      </c>
      <c r="AX132" s="6" t="s">
        <v>661</v>
      </c>
      <c r="AZ132" s="1"/>
      <c r="BB132" s="1"/>
      <c r="BC132" s="1"/>
      <c r="BD132" s="1"/>
      <c r="BE132" s="1"/>
      <c r="BW132"/>
      <c r="BX132"/>
      <c r="BY132"/>
      <c r="BZ132"/>
      <c r="CA132"/>
      <c r="CF132"/>
    </row>
    <row r="133" spans="3:84" ht="24" customHeight="1" thickBot="1" x14ac:dyDescent="0.2">
      <c r="C133" s="622">
        <v>5</v>
      </c>
      <c r="D133" s="622" t="s">
        <v>831</v>
      </c>
      <c r="E133" s="175" t="s">
        <v>847</v>
      </c>
      <c r="F133" s="752" t="s">
        <v>141</v>
      </c>
      <c r="G133" s="778"/>
      <c r="H133" s="825" t="s">
        <v>217</v>
      </c>
      <c r="I133" s="806"/>
      <c r="J133" s="806"/>
      <c r="K133" s="806"/>
      <c r="L133" s="806"/>
      <c r="M133" s="806"/>
      <c r="N133" s="806"/>
      <c r="O133" s="806"/>
      <c r="P133" s="806"/>
      <c r="Q133" s="826"/>
      <c r="R133" s="755"/>
      <c r="S133" s="756"/>
      <c r="T133" s="438" t="str">
        <f>IF(AF133=0,"-",IF(AF133&gt;=$BO$21,"A",IF(AF133&gt;=$BO$22,"B",IF(AF133&gt;=$BO$23,"C","-"))))</f>
        <v>-</v>
      </c>
      <c r="U133" s="536"/>
      <c r="V133" s="536"/>
      <c r="W133" s="163"/>
      <c r="X133" s="1" t="str">
        <f>IF($R133=AK133,AS133,IF($R133=AL133,AT133,IF($R133=AM133,AU133,IF($R133=AN133,AV133,IF($R133=AO133,AW133,AX133)))))</f>
        <v>-</v>
      </c>
      <c r="Y133" s="462" t="s">
        <v>7</v>
      </c>
      <c r="Z133" s="292">
        <f t="shared" si="20"/>
        <v>0</v>
      </c>
      <c r="AA133" s="462">
        <v>1.2999999999999999E-2</v>
      </c>
      <c r="AB133" s="1">
        <f>$AT$38</f>
        <v>0</v>
      </c>
      <c r="AC133" s="488">
        <f>$AW$35</f>
        <v>1</v>
      </c>
      <c r="AD133" s="265" t="str">
        <f t="shared" si="22"/>
        <v>-</v>
      </c>
      <c r="AE133" s="265">
        <f t="shared" si="21"/>
        <v>0</v>
      </c>
      <c r="AF133" s="492">
        <f t="shared" si="23"/>
        <v>0</v>
      </c>
      <c r="AG133" s="265"/>
      <c r="AK133" s="439" t="s">
        <v>178</v>
      </c>
      <c r="AL133" s="439" t="s">
        <v>69</v>
      </c>
      <c r="AM133" s="439" t="s">
        <v>348</v>
      </c>
      <c r="AN133" s="439" t="s">
        <v>72</v>
      </c>
      <c r="AO133" s="439" t="s">
        <v>73</v>
      </c>
      <c r="AP133" s="80" t="s">
        <v>55</v>
      </c>
      <c r="AR133" s="227"/>
      <c r="AS133" s="6">
        <v>1</v>
      </c>
      <c r="AT133" s="6">
        <f>$BO$74</f>
        <v>0.8</v>
      </c>
      <c r="AU133" s="6">
        <v>0.5</v>
      </c>
      <c r="AV133" s="6">
        <v>0.2</v>
      </c>
      <c r="AW133" s="6">
        <v>0</v>
      </c>
      <c r="AX133" s="6" t="s">
        <v>661</v>
      </c>
      <c r="BW133"/>
      <c r="BX133"/>
      <c r="BY133"/>
      <c r="BZ133"/>
      <c r="CA133"/>
      <c r="CF133"/>
    </row>
    <row r="134" spans="3:84" ht="24" customHeight="1" thickBot="1" x14ac:dyDescent="0.2">
      <c r="C134" s="622">
        <v>6</v>
      </c>
      <c r="D134" s="622" t="s">
        <v>831</v>
      </c>
      <c r="E134" s="231" t="s">
        <v>379</v>
      </c>
      <c r="F134" s="752" t="s">
        <v>142</v>
      </c>
      <c r="G134" s="778"/>
      <c r="H134" s="752" t="s">
        <v>848</v>
      </c>
      <c r="I134" s="753"/>
      <c r="J134" s="753"/>
      <c r="K134" s="753"/>
      <c r="L134" s="753"/>
      <c r="M134" s="753"/>
      <c r="N134" s="753"/>
      <c r="O134" s="753"/>
      <c r="P134" s="753"/>
      <c r="Q134" s="754"/>
      <c r="R134" s="755"/>
      <c r="S134" s="756"/>
      <c r="T134" s="438" t="str">
        <f>IF(AF134=0,"-",IF(AF134&gt;=$BO$21,"A",IF(AF134&gt;=$BO$22,"B",IF(AF134&gt;=$BO$23,"C","-"))))</f>
        <v>-</v>
      </c>
      <c r="U134" s="536"/>
      <c r="V134" s="536"/>
      <c r="W134" s="163"/>
      <c r="X134" s="1" t="str">
        <f>IF($R134=AK134,AS134,IF($R134=AL134,AT134,IF($R134=AM134,AU134,IF($R134=AN134,AV134,IF($R134=AO134,AW134,IF($R134=AP134,AX134,AY134))))))</f>
        <v>-</v>
      </c>
      <c r="Y134" s="462" t="s">
        <v>418</v>
      </c>
      <c r="Z134" s="292">
        <f t="shared" si="20"/>
        <v>0</v>
      </c>
      <c r="AA134" s="462">
        <v>0.3</v>
      </c>
      <c r="AB134" s="1">
        <f>$AT$38</f>
        <v>0</v>
      </c>
      <c r="AC134" s="488">
        <f>$AW$35</f>
        <v>1</v>
      </c>
      <c r="AD134" s="265" t="str">
        <f t="shared" si="22"/>
        <v>-</v>
      </c>
      <c r="AE134" s="265">
        <f t="shared" si="21"/>
        <v>0</v>
      </c>
      <c r="AF134" s="492">
        <f t="shared" si="23"/>
        <v>0</v>
      </c>
      <c r="AG134" s="265"/>
      <c r="AK134" s="80" t="s">
        <v>83</v>
      </c>
      <c r="AL134" s="80" t="s">
        <v>662</v>
      </c>
      <c r="AM134" s="80" t="s">
        <v>663</v>
      </c>
      <c r="AN134" s="80" t="s">
        <v>664</v>
      </c>
      <c r="AO134" s="80" t="s">
        <v>82</v>
      </c>
      <c r="AP134" s="80" t="s">
        <v>665</v>
      </c>
      <c r="AQ134" s="80" t="s">
        <v>57</v>
      </c>
      <c r="AR134" s="227"/>
      <c r="AS134" s="6">
        <v>1</v>
      </c>
      <c r="AT134" s="6">
        <f>$BO$74</f>
        <v>0.8</v>
      </c>
      <c r="AU134" s="6">
        <v>0.5</v>
      </c>
      <c r="AV134" s="6">
        <f>$BQ$74</f>
        <v>0.2</v>
      </c>
      <c r="AW134" s="6">
        <v>0</v>
      </c>
      <c r="AX134" s="6" t="s">
        <v>661</v>
      </c>
      <c r="AY134" s="6" t="s">
        <v>661</v>
      </c>
      <c r="BW134"/>
      <c r="BX134"/>
      <c r="BY134"/>
      <c r="BZ134"/>
      <c r="CA134"/>
      <c r="CF134"/>
    </row>
    <row r="135" spans="3:84" ht="14.25" customHeight="1" thickBot="1" x14ac:dyDescent="0.2">
      <c r="C135" s="622">
        <v>7</v>
      </c>
      <c r="D135" s="622" t="s">
        <v>831</v>
      </c>
      <c r="E135" s="231" t="s">
        <v>503</v>
      </c>
      <c r="F135" s="752" t="s">
        <v>143</v>
      </c>
      <c r="G135" s="778"/>
      <c r="H135" s="752" t="s">
        <v>849</v>
      </c>
      <c r="I135" s="753"/>
      <c r="J135" s="753"/>
      <c r="K135" s="753"/>
      <c r="L135" s="753"/>
      <c r="M135" s="753"/>
      <c r="N135" s="753"/>
      <c r="O135" s="753"/>
      <c r="P135" s="753"/>
      <c r="Q135" s="754"/>
      <c r="R135" s="755"/>
      <c r="S135" s="756"/>
      <c r="T135" s="438" t="str">
        <f>IF(AF135=0,"-",IF(AF135&gt;=$BO$21,"A",IF(AF135&gt;=$BO$22,"B",IF(AF135&gt;=$BO$23,"C","-"))))</f>
        <v>-</v>
      </c>
      <c r="U135" s="549"/>
      <c r="V135" s="549"/>
      <c r="W135" s="232"/>
      <c r="X135" s="1" t="str">
        <f>IF($R135=AK135,AS135,IF($R135=AL135,AT135,IF($R135=AM135,AU135,IF($R135=AN135,AV135,AW135))))</f>
        <v>-</v>
      </c>
      <c r="Y135" s="462" t="s">
        <v>7</v>
      </c>
      <c r="Z135" s="292">
        <f t="shared" si="20"/>
        <v>0</v>
      </c>
      <c r="AA135" s="462">
        <v>7.0000000000000001E-3</v>
      </c>
      <c r="AB135" s="1">
        <f>$AT$38</f>
        <v>0</v>
      </c>
      <c r="AC135" s="488">
        <f>$AW$35</f>
        <v>1</v>
      </c>
      <c r="AD135" s="265" t="str">
        <f t="shared" si="22"/>
        <v>-</v>
      </c>
      <c r="AE135" s="265">
        <f t="shared" si="21"/>
        <v>0</v>
      </c>
      <c r="AF135" s="492">
        <f t="shared" si="23"/>
        <v>0</v>
      </c>
      <c r="AG135" s="265"/>
      <c r="AK135" s="80" t="s">
        <v>411</v>
      </c>
      <c r="AL135" s="80" t="s">
        <v>71</v>
      </c>
      <c r="AM135" s="80" t="s">
        <v>666</v>
      </c>
      <c r="AN135" s="80" t="s">
        <v>354</v>
      </c>
      <c r="AO135" s="80" t="s">
        <v>400</v>
      </c>
      <c r="AP135" s="635"/>
      <c r="AQ135" s="305"/>
      <c r="AR135" s="461"/>
      <c r="AS135" s="6">
        <v>1</v>
      </c>
      <c r="AT135" s="6">
        <f>$BO$74</f>
        <v>0.8</v>
      </c>
      <c r="AU135" s="6">
        <v>0.5</v>
      </c>
      <c r="AV135" s="6">
        <v>0</v>
      </c>
      <c r="AW135" s="6" t="s">
        <v>661</v>
      </c>
      <c r="BW135"/>
      <c r="BX135"/>
      <c r="BY135"/>
      <c r="BZ135"/>
      <c r="CA135"/>
      <c r="CF135"/>
    </row>
    <row r="136" spans="3:84" ht="14.25" customHeight="1" thickBot="1" x14ac:dyDescent="0.2">
      <c r="C136" s="622">
        <v>8</v>
      </c>
      <c r="D136" s="622" t="s">
        <v>831</v>
      </c>
      <c r="E136" s="254" t="s">
        <v>850</v>
      </c>
      <c r="F136" s="614" t="s">
        <v>631</v>
      </c>
      <c r="G136" s="615"/>
      <c r="H136" s="752" t="s">
        <v>639</v>
      </c>
      <c r="I136" s="753"/>
      <c r="J136" s="753"/>
      <c r="K136" s="753"/>
      <c r="L136" s="753"/>
      <c r="M136" s="753"/>
      <c r="N136" s="753"/>
      <c r="O136" s="753"/>
      <c r="P136" s="753"/>
      <c r="Q136" s="754"/>
      <c r="R136" s="755"/>
      <c r="S136" s="756"/>
      <c r="T136" s="438" t="str">
        <f>IF(AF136=0,"-",IF(AF136&gt;=$BO$21,"A",IF(AF136&gt;=$BO$22,"B",IF(AF136&gt;=$BO$23,"C","-"))))</f>
        <v>-</v>
      </c>
      <c r="U136" s="549"/>
      <c r="V136" s="549"/>
      <c r="W136" s="232"/>
      <c r="X136" s="1" t="str">
        <f>IF($R136=AK136,AS136,IF($R136=AL136,AT136,IF($R136=AM136,AU136,IF($R136=AN136,AV136,IF($R136=AO136,AW136,AX136)))))</f>
        <v>-</v>
      </c>
      <c r="Y136" s="462" t="s">
        <v>7</v>
      </c>
      <c r="Z136" s="292">
        <f t="shared" si="20"/>
        <v>0</v>
      </c>
      <c r="AA136" s="462">
        <v>7.0000000000000001E-3</v>
      </c>
      <c r="AB136" s="1">
        <f>$AT$38</f>
        <v>0</v>
      </c>
      <c r="AC136" s="488">
        <f>$AW$35</f>
        <v>1</v>
      </c>
      <c r="AD136" s="265" t="str">
        <f t="shared" si="22"/>
        <v>-</v>
      </c>
      <c r="AE136" s="265">
        <f t="shared" si="21"/>
        <v>0</v>
      </c>
      <c r="AF136" s="492">
        <f t="shared" si="23"/>
        <v>0</v>
      </c>
      <c r="AG136" s="265"/>
      <c r="AK136" s="439" t="s">
        <v>178</v>
      </c>
      <c r="AL136" s="439" t="s">
        <v>69</v>
      </c>
      <c r="AM136" s="439" t="s">
        <v>348</v>
      </c>
      <c r="AN136" s="439" t="s">
        <v>72</v>
      </c>
      <c r="AO136" s="439" t="s">
        <v>73</v>
      </c>
      <c r="AP136" s="80" t="s">
        <v>684</v>
      </c>
      <c r="AQ136" s="216"/>
      <c r="AR136" s="461"/>
      <c r="AS136" s="6">
        <v>1</v>
      </c>
      <c r="AT136" s="6">
        <f>$BO$74</f>
        <v>0.8</v>
      </c>
      <c r="AU136" s="6">
        <v>0.5</v>
      </c>
      <c r="AV136" s="6">
        <f>$BQ$74</f>
        <v>0.2</v>
      </c>
      <c r="AW136" s="6">
        <v>0</v>
      </c>
      <c r="AX136" s="6" t="s">
        <v>114</v>
      </c>
      <c r="BW136"/>
      <c r="BX136"/>
      <c r="BY136"/>
      <c r="BZ136"/>
      <c r="CA136"/>
      <c r="CF136"/>
    </row>
    <row r="137" spans="3:84" ht="14.25" customHeight="1" x14ac:dyDescent="0.15">
      <c r="C137" s="233">
        <v>9</v>
      </c>
      <c r="D137" s="631" t="s">
        <v>831</v>
      </c>
      <c r="E137" s="186" t="s">
        <v>851</v>
      </c>
      <c r="F137" s="781" t="s">
        <v>461</v>
      </c>
      <c r="G137" s="782"/>
      <c r="H137" s="770" t="s">
        <v>852</v>
      </c>
      <c r="I137" s="771"/>
      <c r="J137" s="771"/>
      <c r="K137" s="771"/>
      <c r="L137" s="771"/>
      <c r="M137" s="771"/>
      <c r="N137" s="771"/>
      <c r="O137" s="771"/>
      <c r="P137" s="771"/>
      <c r="Q137" s="771"/>
      <c r="R137" s="771"/>
      <c r="S137" s="772"/>
      <c r="T137" s="438" t="str">
        <f>IF(AF137=0,"-",IF(AF137&gt;=$BO$21,"A",IF(AF137&gt;=$BO$22,"B",IF(AF137&gt;=$BO$23,"C","-"))))</f>
        <v>-</v>
      </c>
      <c r="U137" s="536"/>
      <c r="V137" s="549"/>
      <c r="W137" s="232"/>
      <c r="X137" s="1" t="str">
        <f>IF(SUM(AE141:AE143)=0,"-",AI139)</f>
        <v>-</v>
      </c>
      <c r="Y137" s="462" t="s">
        <v>7</v>
      </c>
      <c r="Z137" s="292">
        <f t="shared" si="20"/>
        <v>0</v>
      </c>
      <c r="AA137" s="463">
        <v>0.05</v>
      </c>
      <c r="AB137" s="1">
        <f>$AT$38</f>
        <v>0</v>
      </c>
      <c r="AC137" s="488">
        <v>1</v>
      </c>
      <c r="AD137" s="265" t="str">
        <f t="shared" si="22"/>
        <v>-</v>
      </c>
      <c r="AE137" s="265">
        <f t="shared" si="21"/>
        <v>0</v>
      </c>
      <c r="AF137" s="492">
        <f>IF(X137="-",0,AE137*AH137)</f>
        <v>0</v>
      </c>
      <c r="AG137" s="265"/>
      <c r="AH137" s="266">
        <f>IF(SUM(AE141:AE143)=0,1,SUM(AD141:AD143)/SUM(AE141:AE143))</f>
        <v>1</v>
      </c>
      <c r="AK137" s="3"/>
      <c r="AL137" s="3"/>
      <c r="AM137" s="3"/>
      <c r="AN137" s="3"/>
      <c r="AO137" s="7"/>
      <c r="AP137" s="227"/>
      <c r="AQ137" s="227"/>
      <c r="AR137" s="227"/>
      <c r="AS137" s="1"/>
      <c r="AT137" s="1"/>
      <c r="AU137" s="1"/>
      <c r="AV137" s="1"/>
      <c r="AW137" s="1"/>
      <c r="BW137"/>
      <c r="BX137"/>
      <c r="BY137"/>
      <c r="BZ137"/>
      <c r="CA137"/>
      <c r="CF137"/>
    </row>
    <row r="138" spans="3:84" ht="14.25" customHeight="1" x14ac:dyDescent="0.15">
      <c r="C138" s="234"/>
      <c r="F138" s="235"/>
      <c r="G138" s="173"/>
      <c r="H138" s="1" t="s">
        <v>204</v>
      </c>
      <c r="K138" s="618"/>
      <c r="L138" s="618"/>
      <c r="M138" s="618"/>
      <c r="N138" s="618"/>
      <c r="O138" s="618"/>
      <c r="P138" s="618"/>
      <c r="Q138" s="618"/>
      <c r="R138" s="618"/>
      <c r="S138" s="619"/>
      <c r="T138" s="191" t="str">
        <f>IF(U138="","",IF(U138&gt;=$BO$21,"A",IF(U138&gt;=$BO$22,"B",IF(U138&gt;=$BO$23,"C","-"))))</f>
        <v/>
      </c>
      <c r="U138" s="536"/>
      <c r="V138" s="549"/>
      <c r="W138" s="232"/>
      <c r="AF138" s="1"/>
      <c r="AG138" s="1"/>
      <c r="AI138" s="3" t="s">
        <v>279</v>
      </c>
      <c r="AK138" s="80" t="s">
        <v>657</v>
      </c>
      <c r="AL138" s="80" t="s">
        <v>658</v>
      </c>
      <c r="AM138" s="80" t="s">
        <v>659</v>
      </c>
      <c r="AN138" s="80" t="s">
        <v>660</v>
      </c>
      <c r="AO138"/>
      <c r="AP138" s="70">
        <v>1</v>
      </c>
      <c r="AQ138" s="70">
        <v>2</v>
      </c>
      <c r="AR138" s="70">
        <v>3</v>
      </c>
      <c r="AS138" s="70">
        <v>4</v>
      </c>
      <c r="AT138" s="70">
        <v>5</v>
      </c>
      <c r="AU138" s="70">
        <v>6</v>
      </c>
      <c r="AV138" s="70">
        <v>7</v>
      </c>
      <c r="AW138" s="70">
        <v>8</v>
      </c>
      <c r="BW138"/>
      <c r="BX138"/>
      <c r="BY138"/>
      <c r="BZ138"/>
      <c r="CA138"/>
      <c r="CF138"/>
    </row>
    <row r="139" spans="3:84" ht="21.95" customHeight="1" x14ac:dyDescent="0.15">
      <c r="C139" s="236"/>
      <c r="D139" s="237"/>
      <c r="E139" s="217"/>
      <c r="F139" s="238"/>
      <c r="H139" s="827" t="s">
        <v>853</v>
      </c>
      <c r="I139" s="827" t="s">
        <v>364</v>
      </c>
      <c r="J139" s="827" t="s">
        <v>450</v>
      </c>
      <c r="K139" s="827" t="s">
        <v>335</v>
      </c>
      <c r="L139" s="827" t="s">
        <v>854</v>
      </c>
      <c r="M139" s="827" t="s">
        <v>855</v>
      </c>
      <c r="N139" s="827" t="s">
        <v>92</v>
      </c>
      <c r="O139" s="827" t="s">
        <v>76</v>
      </c>
      <c r="P139" s="827" t="s">
        <v>856</v>
      </c>
      <c r="Q139" s="827" t="s">
        <v>77</v>
      </c>
      <c r="R139" s="827" t="s">
        <v>857</v>
      </c>
      <c r="S139" s="827" t="s">
        <v>391</v>
      </c>
      <c r="T139" s="191"/>
      <c r="U139" s="39"/>
      <c r="V139" s="549"/>
      <c r="W139" s="232"/>
      <c r="X139" s="1" t="s">
        <v>280</v>
      </c>
      <c r="Y139" s="1"/>
      <c r="Z139" s="35" t="s">
        <v>364</v>
      </c>
      <c r="AA139" s="35" t="s">
        <v>450</v>
      </c>
      <c r="AB139" s="35" t="s">
        <v>667</v>
      </c>
      <c r="AC139" s="35" t="s">
        <v>668</v>
      </c>
      <c r="AD139" s="1" t="s">
        <v>282</v>
      </c>
      <c r="AE139" s="1" t="s">
        <v>281</v>
      </c>
      <c r="AF139" s="1"/>
      <c r="AG139" s="1"/>
      <c r="AH139" s="32" t="s">
        <v>78</v>
      </c>
      <c r="AI139" s="3">
        <f>IF(SUM(AA141:AA143)=0,0,IF(COUNTA(Z141:Z143)=0,0,IF(SUM(AC141:AC143)&lt;=0,ROUND(SUMPRODUCT(AA141:AA143,AB141:AB143,AI141:AI143)/SUMPRODUCT(AA141:AA143,AB141:AB143),3),ROUND(SUMPRODUCT(AC141:AC143,AI141:AI143)/SUM(AC141:AC143),3))))</f>
        <v>0</v>
      </c>
      <c r="AK139" s="239">
        <v>0.9</v>
      </c>
      <c r="AL139" s="239">
        <f>ROUND(21800/23680,2)</f>
        <v>0.92</v>
      </c>
      <c r="AM139" s="239">
        <f>ROUND(42.7/45.2,2)</f>
        <v>0.94</v>
      </c>
      <c r="AN139" s="239">
        <f>ROUND(43.5/46.5,2)</f>
        <v>0.94</v>
      </c>
      <c r="AO139"/>
      <c r="AP139" s="187" t="s">
        <v>669</v>
      </c>
      <c r="AQ139" s="720" t="s">
        <v>670</v>
      </c>
      <c r="AR139" s="721"/>
      <c r="AS139" s="721"/>
      <c r="AT139" s="721"/>
      <c r="AU139" s="722"/>
      <c r="AV139" s="187" t="s">
        <v>671</v>
      </c>
      <c r="AW139" s="187" t="s">
        <v>10</v>
      </c>
      <c r="BW139"/>
      <c r="BX139"/>
      <c r="BY139"/>
      <c r="BZ139"/>
      <c r="CA139"/>
      <c r="CF139"/>
    </row>
    <row r="140" spans="3:84" ht="12" customHeight="1" thickBot="1" x14ac:dyDescent="0.2">
      <c r="C140" s="236"/>
      <c r="D140" s="237"/>
      <c r="E140" s="217"/>
      <c r="F140" s="238"/>
      <c r="H140" s="828"/>
      <c r="I140" s="828"/>
      <c r="J140" s="828"/>
      <c r="K140" s="828"/>
      <c r="L140" s="828"/>
      <c r="M140" s="828"/>
      <c r="N140" s="828"/>
      <c r="O140" s="828"/>
      <c r="P140" s="828"/>
      <c r="Q140" s="828"/>
      <c r="R140" s="828"/>
      <c r="S140" s="828"/>
      <c r="T140" s="191"/>
      <c r="U140" s="39"/>
      <c r="V140" s="549"/>
      <c r="W140" s="232"/>
      <c r="Y140" s="1"/>
      <c r="Z140" s="35"/>
      <c r="AA140" s="35"/>
      <c r="AB140" s="35"/>
      <c r="AC140" s="35"/>
      <c r="AE140" s="1"/>
      <c r="AF140" s="1"/>
      <c r="AG140" s="1"/>
      <c r="AH140" s="32"/>
      <c r="AK140" s="246">
        <f>IF(AL140="",0,IF(AL140=0,"",IF(OR(S141&lt;=87,AL140=7),0,IF(AL140=8,1,IF(N141&gt;=HLOOKUP(AL140,$AP$138:$AU$143,4,0),1,IF(N141&lt;=HLOOKUP(AL140,$AP$138:$AU$143,6,0),0,ROUND(1-((HLOOKUP(AL140,$AP$138:$AU$143,4,0)-N141)/(HLOOKUP(AL140,$AP$138:$AU$143,4,0)-HLOOKUP(AL140,$AP$138:$AU$143,6,0))),3)))))))</f>
        <v>0</v>
      </c>
      <c r="AL140" s="80" t="str">
        <f>IF(I141="","",IF(I141="ガスタービン",1,IF(I141="ディーゼルエンジン",7,IF(I141="燃料電池",8,IF(J141&lt;=$AQ$140,2,IF(J141&lt;=$AR$140,3,IF(J141&lt;=$AS$140,4,IF(J141&lt;=$AT$140,5,6))))))))</f>
        <v/>
      </c>
      <c r="AM140" s="7" t="s">
        <v>672</v>
      </c>
      <c r="AN140" s="7"/>
      <c r="AO140"/>
      <c r="AP140" s="247"/>
      <c r="AQ140" s="248">
        <v>100</v>
      </c>
      <c r="AR140" s="248">
        <v>300</v>
      </c>
      <c r="AS140" s="248">
        <v>500</v>
      </c>
      <c r="AT140" s="701">
        <v>2000</v>
      </c>
      <c r="AU140" s="702" t="s">
        <v>1030</v>
      </c>
      <c r="AV140" s="247"/>
      <c r="AW140" s="247"/>
      <c r="BW140"/>
      <c r="BX140"/>
      <c r="BY140"/>
      <c r="BZ140"/>
      <c r="CA140"/>
      <c r="CF140"/>
    </row>
    <row r="141" spans="3:84" ht="14.25" customHeight="1" thickBot="1" x14ac:dyDescent="0.2">
      <c r="C141" s="236"/>
      <c r="D141" s="237"/>
      <c r="E141" s="217"/>
      <c r="F141" s="238"/>
      <c r="H141" s="66"/>
      <c r="I141" s="65"/>
      <c r="J141" s="16"/>
      <c r="K141" s="64"/>
      <c r="L141" s="63"/>
      <c r="M141" s="16"/>
      <c r="N141" s="240" t="str">
        <f>IF(OR(I141="",K141="",L141=""),"",(J141*3.6)/(K141*HLOOKUP(L141,$AK$106:$AR$107,2,0)*HLOOKUP(L141,$AK$138:$AN$139,2,0)))</f>
        <v/>
      </c>
      <c r="O141" s="16"/>
      <c r="P141" s="16"/>
      <c r="Q141" s="16"/>
      <c r="R141" s="241" t="str">
        <f>IF(O141=0,"",P141*3.6/O141)</f>
        <v/>
      </c>
      <c r="S141" s="242" t="str">
        <f>IF(O141=0,"",(2.17*R141+AH141)*100)</f>
        <v/>
      </c>
      <c r="T141" s="243"/>
      <c r="U141" s="39"/>
      <c r="V141" s="549"/>
      <c r="W141" s="232"/>
      <c r="X141" s="1" t="str">
        <f>IF(H141="","対象外",IF(H141&lt;=$AN$4,"対象","対象外"))</f>
        <v>対象外</v>
      </c>
      <c r="Y141" s="1"/>
      <c r="Z141" s="39" t="str">
        <f>IF(X141="対象外","",I141)</f>
        <v/>
      </c>
      <c r="AA141" s="244" t="str">
        <f>IF(X141="対象外","",J141)</f>
        <v/>
      </c>
      <c r="AB141" s="1" t="str">
        <f>IF(X141="対象外","",M141)</f>
        <v/>
      </c>
      <c r="AC141" s="3" t="str">
        <f>IF(X141="対象外","",P141)</f>
        <v/>
      </c>
      <c r="AD141" s="1" t="str">
        <f>IF(AA141="","",AA141*AB141)</f>
        <v/>
      </c>
      <c r="AE141" s="1">
        <f>J141*M141</f>
        <v>0</v>
      </c>
      <c r="AF141" s="1"/>
      <c r="AG141" s="1"/>
      <c r="AH141" s="245" t="str">
        <f>IF(O141=0,"",Q141/O141)</f>
        <v/>
      </c>
      <c r="AI141" s="194" t="str">
        <f>IF(X141="対象外","",AK140)</f>
        <v/>
      </c>
      <c r="AJ141" s="194"/>
      <c r="AK141" s="246">
        <f>IF(AL141="",0,IF(AL141=0,"",IF(OR(S142&lt;=87,AL141=7),0,IF(AL141=8,1,IF(N142&gt;=HLOOKUP(AL141,$AP$138:$AU$143,4,0),1,IF(N142&lt;=HLOOKUP(AL141,$AP$138:$AU$143,6,0),0,ROUND(1-((HLOOKUP(AL141,$AP$138:$AU$143,4,0)-N142)/(HLOOKUP(AL141,$AP$138:$AU$143,4,0)-HLOOKUP(AL141,$AP$138:$AU$143,6,0))),3)))))))</f>
        <v>0</v>
      </c>
      <c r="AL141" s="80" t="str">
        <f>IF(I142="","",IF(I142="ガスタービン",1,IF(I142="ディーゼルエンジン",7,IF(I142="燃料電池",8,IF(J142&lt;=$AQ$140,2,IF(J142&lt;=$AR$140,3,IF(J142&lt;=$AS$140,4,IF(J142&lt;=$AT$140,5,6))))))))</f>
        <v/>
      </c>
      <c r="AM141" s="7" t="s">
        <v>672</v>
      </c>
      <c r="AN141" s="7"/>
      <c r="AO141"/>
      <c r="AP141" s="249">
        <v>0.4</v>
      </c>
      <c r="AQ141" s="249">
        <v>0.33</v>
      </c>
      <c r="AR141" s="249">
        <v>0.35</v>
      </c>
      <c r="AS141" s="249">
        <v>0.42</v>
      </c>
      <c r="AT141" s="249">
        <v>0.42</v>
      </c>
      <c r="AU141" s="703">
        <v>0.49</v>
      </c>
      <c r="AV141" s="6">
        <v>0</v>
      </c>
      <c r="AW141" s="6">
        <v>1</v>
      </c>
      <c r="AY141" s="617"/>
      <c r="BW141"/>
      <c r="BX141"/>
      <c r="BY141"/>
      <c r="BZ141"/>
      <c r="CA141"/>
      <c r="CF141"/>
    </row>
    <row r="142" spans="3:84" ht="14.25" customHeight="1" thickBot="1" x14ac:dyDescent="0.2">
      <c r="C142" s="236"/>
      <c r="D142" s="237"/>
      <c r="E142" s="217"/>
      <c r="F142" s="238"/>
      <c r="H142" s="66"/>
      <c r="I142" s="65"/>
      <c r="J142" s="16"/>
      <c r="K142" s="64"/>
      <c r="L142" s="63"/>
      <c r="M142" s="16"/>
      <c r="N142" s="240" t="str">
        <f>IF(OR(I142="",K142="",L142=""),"",(J142*3.6)/(K142*HLOOKUP(L142,$AK$106:$AR$107,2,0)*HLOOKUP(L142,$AK$138:$AN$139,2,0)))</f>
        <v/>
      </c>
      <c r="O142" s="16"/>
      <c r="P142" s="16"/>
      <c r="Q142" s="16"/>
      <c r="R142" s="241" t="str">
        <f>IF(O142=0,"",P142*3.6/O142)</f>
        <v/>
      </c>
      <c r="S142" s="242" t="str">
        <f>IF(O142=0,"",(2.17*R142+AH142)*100)</f>
        <v/>
      </c>
      <c r="T142" s="243"/>
      <c r="U142" s="39"/>
      <c r="V142" s="549"/>
      <c r="X142" s="1" t="str">
        <f>IF(H142="","対象外",IF(H142&lt;=$AN$4,"対象","対象外"))</f>
        <v>対象外</v>
      </c>
      <c r="Y142" s="1"/>
      <c r="Z142" s="39" t="str">
        <f>IF(X142="対象外","",I142)</f>
        <v/>
      </c>
      <c r="AA142" s="244" t="str">
        <f>IF(X142="対象外","",J142)</f>
        <v/>
      </c>
      <c r="AB142" s="1" t="str">
        <f>IF(X142="対象外","",M142)</f>
        <v/>
      </c>
      <c r="AC142" s="3" t="str">
        <f>IF(X142="対象外","",P142)</f>
        <v/>
      </c>
      <c r="AD142" s="1" t="str">
        <f>IF(AA142="","",AA142*AB142)</f>
        <v/>
      </c>
      <c r="AE142" s="1">
        <f>J142*M142</f>
        <v>0</v>
      </c>
      <c r="AF142" s="1"/>
      <c r="AG142" s="1"/>
      <c r="AH142" s="245" t="str">
        <f>IF(O142=0,"",Q142/O142)</f>
        <v/>
      </c>
      <c r="AI142" s="194" t="str">
        <f>IF(X142="対象外","",AK141)</f>
        <v/>
      </c>
      <c r="AJ142" s="194"/>
      <c r="AK142" s="246">
        <f>IF(AL142="",0,IF(AL142=0,"",IF(OR(S143&lt;=87,AL142=7),0,IF(AL142=8,1,IF(N143&gt;=HLOOKUP(AL142,$AP$138:$AU$143,4,0),1,IF(N143&lt;=HLOOKUP(AL142,$AP$138:$AU$143,6,0),0,ROUND(1-((HLOOKUP(AL142,$AP$138:$AU$143,4,0)-N143)/(HLOOKUP(AL142,$AP$138:$AU$143,4,0)-HLOOKUP(AL142,$AP$138:$AU$143,6,0))),3)))))))</f>
        <v>0</v>
      </c>
      <c r="AL142" s="80" t="str">
        <f>IF(I143="","",IF(I143="ガスタービン",1,IF(I143="ディーゼルエンジン",7,IF(I143="燃料電池",8,IF(J143&lt;=$AQ$140,2,IF(J143&lt;=$AR$140,3,IF(J143&lt;=$AS$140,4,IF(J143&lt;=$AT$140,5,6))))))))</f>
        <v/>
      </c>
      <c r="AM142" s="7" t="s">
        <v>672</v>
      </c>
      <c r="AN142" s="7"/>
      <c r="AO142"/>
      <c r="AP142" s="252">
        <v>0.23</v>
      </c>
      <c r="AQ142" s="252">
        <v>0.3</v>
      </c>
      <c r="AR142" s="252">
        <v>0.34</v>
      </c>
      <c r="AS142" s="252">
        <v>0.37</v>
      </c>
      <c r="AT142" s="252">
        <v>0.4</v>
      </c>
      <c r="AU142" s="704">
        <v>0.46</v>
      </c>
      <c r="AV142"/>
      <c r="AW142"/>
      <c r="BW142"/>
      <c r="BX142"/>
      <c r="BY142"/>
      <c r="BZ142"/>
      <c r="CA142"/>
      <c r="CF142"/>
    </row>
    <row r="143" spans="3:84" ht="14.25" customHeight="1" thickBot="1" x14ac:dyDescent="0.2">
      <c r="C143" s="634"/>
      <c r="D143" s="634"/>
      <c r="E143" s="250"/>
      <c r="F143" s="437"/>
      <c r="G143" s="230"/>
      <c r="H143" s="66"/>
      <c r="I143" s="65"/>
      <c r="J143" s="16"/>
      <c r="K143" s="64"/>
      <c r="L143" s="63"/>
      <c r="M143" s="16"/>
      <c r="N143" s="240" t="str">
        <f>IF(OR(I143="",K143="",L143=""),"",(J143*3.6)/(K143*HLOOKUP(L143,$AK$106:$AR$107,2,0)*HLOOKUP(L143,$AK$138:$AN$139,2,0)))</f>
        <v/>
      </c>
      <c r="O143" s="16"/>
      <c r="P143" s="16"/>
      <c r="Q143" s="16"/>
      <c r="R143" s="241" t="str">
        <f>IF(O143=0,"",P143*3.6/O143)</f>
        <v/>
      </c>
      <c r="S143" s="242" t="str">
        <f>IF(O143=0,"",(2.17*R143+AH143)*100)</f>
        <v/>
      </c>
      <c r="T143" s="251"/>
      <c r="U143" s="39"/>
      <c r="V143" s="549"/>
      <c r="X143" s="1" t="str">
        <f>IF(H143="","対象外",IF(H143&lt;=$AN$4,"対象","対象外"))</f>
        <v>対象外</v>
      </c>
      <c r="Y143" s="1"/>
      <c r="Z143" s="39" t="str">
        <f>IF(X143="対象外","",I143)</f>
        <v/>
      </c>
      <c r="AA143" s="244" t="str">
        <f>IF(X143="対象外","",J143)</f>
        <v/>
      </c>
      <c r="AB143" s="1" t="str">
        <f>IF(X143="対象外","",M143)</f>
        <v/>
      </c>
      <c r="AC143" s="3" t="str">
        <f>IF(X143="対象外","",P143)</f>
        <v/>
      </c>
      <c r="AD143" s="1" t="str">
        <f>IF(AA143="","",AA143*AB143)</f>
        <v/>
      </c>
      <c r="AE143" s="1">
        <f>J143*M143</f>
        <v>0</v>
      </c>
      <c r="AF143" s="1"/>
      <c r="AG143" s="1"/>
      <c r="AH143" s="245" t="str">
        <f>IF(O143=0,"",Q143/O143)</f>
        <v/>
      </c>
      <c r="AI143" s="194" t="str">
        <f>IF(X143="対象外","",AK142)</f>
        <v/>
      </c>
      <c r="AJ143" s="194"/>
      <c r="AK143" s="80" t="s">
        <v>669</v>
      </c>
      <c r="AL143" s="632" t="s">
        <v>131</v>
      </c>
      <c r="AM143" s="80" t="s">
        <v>671</v>
      </c>
      <c r="AN143" s="80" t="s">
        <v>10</v>
      </c>
      <c r="AO143"/>
      <c r="AP143" s="255">
        <v>0.2</v>
      </c>
      <c r="AQ143" s="255">
        <v>0.28000000000000003</v>
      </c>
      <c r="AR143" s="705">
        <v>0.28000000000000003</v>
      </c>
      <c r="AS143" s="255">
        <v>0.28999999999999998</v>
      </c>
      <c r="AT143" s="255">
        <v>0.28999999999999998</v>
      </c>
      <c r="AU143" s="705">
        <v>0.32</v>
      </c>
      <c r="AV143"/>
      <c r="AW143"/>
      <c r="BW143"/>
      <c r="BX143"/>
      <c r="BY143"/>
      <c r="BZ143"/>
      <c r="CA143"/>
      <c r="CF143"/>
    </row>
    <row r="144" spans="3:84" ht="24" customHeight="1" thickBot="1" x14ac:dyDescent="0.2">
      <c r="C144" s="611">
        <v>10</v>
      </c>
      <c r="D144" s="253" t="s">
        <v>858</v>
      </c>
      <c r="E144" s="254" t="s">
        <v>859</v>
      </c>
      <c r="F144" s="781" t="s">
        <v>144</v>
      </c>
      <c r="G144" s="782"/>
      <c r="H144" s="829" t="s">
        <v>640</v>
      </c>
      <c r="I144" s="830"/>
      <c r="J144" s="830"/>
      <c r="K144" s="830"/>
      <c r="L144" s="830"/>
      <c r="M144" s="830"/>
      <c r="N144" s="830"/>
      <c r="O144" s="830"/>
      <c r="P144" s="830"/>
      <c r="Q144" s="830"/>
      <c r="R144" s="755"/>
      <c r="S144" s="756"/>
      <c r="T144" s="187" t="str">
        <f>IF(AF144=0,"-",IF(AF144&gt;=$BO$21,"A",IF(AF144&gt;=$BO$22,"B",IF(AF144&gt;=$BO$23,"C","-"))))</f>
        <v>-</v>
      </c>
      <c r="U144" s="535"/>
      <c r="V144" s="536"/>
      <c r="W144" s="163"/>
      <c r="X144" s="464" t="str">
        <f>IF($R144=AK144,AS144,IF($R144=AL144,AT144,IF($R144=AM144,AU144,IF($R144=AN144,AV144,AW144))))</f>
        <v>-</v>
      </c>
      <c r="Y144" s="462" t="s">
        <v>7</v>
      </c>
      <c r="Z144" s="292">
        <f t="shared" ref="Z144:Z153" si="24">HLOOKUP(Y144,$AO$11:$BC$26,$BD$26,0)</f>
        <v>0</v>
      </c>
      <c r="AA144" s="462">
        <v>0.02</v>
      </c>
      <c r="AB144" s="1">
        <v>1</v>
      </c>
      <c r="AC144" s="488">
        <f t="shared" ref="AC144:AC153" si="25">$AW$35</f>
        <v>1</v>
      </c>
      <c r="AD144" s="265" t="str">
        <f t="shared" ref="AD144:AD153" si="26">IF(X144="-","-",X144*Z144*AA144*AB144*AC144)</f>
        <v>-</v>
      </c>
      <c r="AE144" s="265">
        <f t="shared" ref="AE144:AE153" si="27">IF(X144="-",0,(1-X144)*Z144*AA144*AB144*AC144)</f>
        <v>0</v>
      </c>
      <c r="AF144" s="492">
        <f t="shared" ref="AF144:AF153" si="28">IF(X144="-",0,AE144)</f>
        <v>0</v>
      </c>
      <c r="AG144" s="265"/>
      <c r="AK144" s="80" t="s">
        <v>404</v>
      </c>
      <c r="AL144" s="80" t="s">
        <v>405</v>
      </c>
      <c r="AM144" s="80" t="s">
        <v>406</v>
      </c>
      <c r="AN144" s="80" t="s">
        <v>347</v>
      </c>
      <c r="AO144" s="80" t="s">
        <v>5</v>
      </c>
      <c r="AP144"/>
      <c r="AS144" s="6">
        <v>1</v>
      </c>
      <c r="AT144" s="6">
        <v>0.5</v>
      </c>
      <c r="AU144" s="6">
        <v>0</v>
      </c>
      <c r="AV144" s="6">
        <v>0</v>
      </c>
      <c r="AW144" s="6" t="s">
        <v>114</v>
      </c>
      <c r="BW144"/>
      <c r="BX144"/>
      <c r="BY144"/>
      <c r="BZ144"/>
      <c r="CA144"/>
      <c r="CF144"/>
    </row>
    <row r="145" spans="3:84" ht="14.25" customHeight="1" thickBot="1" x14ac:dyDescent="0.2">
      <c r="C145" s="611">
        <v>11</v>
      </c>
      <c r="D145" s="259" t="s">
        <v>858</v>
      </c>
      <c r="E145" s="175" t="s">
        <v>860</v>
      </c>
      <c r="F145" s="752" t="s">
        <v>36</v>
      </c>
      <c r="G145" s="778"/>
      <c r="H145" s="752" t="s">
        <v>419</v>
      </c>
      <c r="I145" s="753"/>
      <c r="J145" s="753"/>
      <c r="K145" s="753"/>
      <c r="L145" s="753"/>
      <c r="M145" s="753"/>
      <c r="N145" s="753"/>
      <c r="O145" s="753"/>
      <c r="P145" s="753"/>
      <c r="Q145" s="754"/>
      <c r="R145" s="755"/>
      <c r="S145" s="756"/>
      <c r="T145" s="187" t="str">
        <f t="shared" ref="T145:T152" si="29">IF(AF145=0,"-",IF(AF145&gt;=$BO$21,"A",IF(AF145&gt;=$BO$22,"B",IF(AF145&gt;=$BO$23,"C","-"))))</f>
        <v>-</v>
      </c>
      <c r="U145" s="536"/>
      <c r="V145" s="536"/>
      <c r="W145" s="163"/>
      <c r="X145" s="464" t="str">
        <f>IF($R145=AK145,AS145,IF($R145=AL145,AT145,AU145))</f>
        <v>-</v>
      </c>
      <c r="Y145" s="462" t="s">
        <v>7</v>
      </c>
      <c r="Z145" s="292">
        <f t="shared" si="24"/>
        <v>0</v>
      </c>
      <c r="AA145" s="462">
        <v>1.6E-2</v>
      </c>
      <c r="AB145" s="1">
        <v>1</v>
      </c>
      <c r="AC145" s="488">
        <f t="shared" si="25"/>
        <v>1</v>
      </c>
      <c r="AD145" s="265" t="str">
        <f t="shared" si="26"/>
        <v>-</v>
      </c>
      <c r="AE145" s="265">
        <f t="shared" si="27"/>
        <v>0</v>
      </c>
      <c r="AF145" s="492">
        <f t="shared" si="28"/>
        <v>0</v>
      </c>
      <c r="AG145" s="265"/>
      <c r="AK145" s="80" t="s">
        <v>459</v>
      </c>
      <c r="AL145" s="80" t="s">
        <v>673</v>
      </c>
      <c r="AM145" s="80" t="s">
        <v>21</v>
      </c>
      <c r="AN145"/>
      <c r="AO145"/>
      <c r="AP145"/>
      <c r="AS145" s="6">
        <v>1</v>
      </c>
      <c r="AT145" s="6">
        <v>0</v>
      </c>
      <c r="AU145" s="6" t="s">
        <v>661</v>
      </c>
      <c r="AV145"/>
      <c r="AW145"/>
      <c r="BW145"/>
      <c r="BX145"/>
      <c r="BY145"/>
      <c r="BZ145"/>
      <c r="CA145"/>
      <c r="CF145"/>
    </row>
    <row r="146" spans="3:84" ht="14.25" customHeight="1" thickBot="1" x14ac:dyDescent="0.2">
      <c r="C146" s="611">
        <v>12</v>
      </c>
      <c r="D146" s="259" t="s">
        <v>858</v>
      </c>
      <c r="E146" s="175" t="s">
        <v>861</v>
      </c>
      <c r="F146" s="752" t="s">
        <v>741</v>
      </c>
      <c r="G146" s="778"/>
      <c r="H146" s="752" t="s">
        <v>691</v>
      </c>
      <c r="I146" s="753"/>
      <c r="J146" s="753"/>
      <c r="K146" s="753"/>
      <c r="L146" s="753"/>
      <c r="M146" s="753"/>
      <c r="N146" s="753"/>
      <c r="O146" s="753"/>
      <c r="P146" s="753"/>
      <c r="Q146" s="754"/>
      <c r="R146" s="755"/>
      <c r="S146" s="756"/>
      <c r="T146" s="187" t="str">
        <f t="shared" si="29"/>
        <v>-</v>
      </c>
      <c r="U146" s="536"/>
      <c r="V146" s="536"/>
      <c r="W146" s="163"/>
      <c r="X146" s="464" t="str">
        <f>IF($R146=AK146,AS146,IF($R146=AL146,AT146,AU146))</f>
        <v>-</v>
      </c>
      <c r="Y146" s="462" t="s">
        <v>7</v>
      </c>
      <c r="Z146" s="292">
        <f t="shared" si="24"/>
        <v>0</v>
      </c>
      <c r="AA146" s="462">
        <v>0.03</v>
      </c>
      <c r="AB146" s="1">
        <v>1</v>
      </c>
      <c r="AC146" s="488">
        <f t="shared" si="25"/>
        <v>1</v>
      </c>
      <c r="AD146" s="265" t="str">
        <f t="shared" si="26"/>
        <v>-</v>
      </c>
      <c r="AE146" s="265">
        <f t="shared" si="27"/>
        <v>0</v>
      </c>
      <c r="AF146" s="492">
        <f t="shared" si="28"/>
        <v>0</v>
      </c>
      <c r="AG146" s="265"/>
      <c r="AK146" s="80" t="s">
        <v>459</v>
      </c>
      <c r="AL146" s="80" t="s">
        <v>287</v>
      </c>
      <c r="AM146" s="80" t="s">
        <v>397</v>
      </c>
      <c r="AN146"/>
      <c r="AO146"/>
      <c r="AP146"/>
      <c r="AS146" s="6">
        <v>1</v>
      </c>
      <c r="AT146" s="6">
        <v>0</v>
      </c>
      <c r="AU146" s="6" t="s">
        <v>114</v>
      </c>
      <c r="AV146"/>
      <c r="AW146"/>
      <c r="BW146"/>
      <c r="BX146"/>
      <c r="BY146"/>
      <c r="BZ146"/>
      <c r="CA146"/>
      <c r="CF146"/>
    </row>
    <row r="147" spans="3:84" ht="24" customHeight="1" thickBot="1" x14ac:dyDescent="0.2">
      <c r="C147" s="611">
        <v>13</v>
      </c>
      <c r="D147" s="259" t="s">
        <v>858</v>
      </c>
      <c r="E147" s="175" t="s">
        <v>862</v>
      </c>
      <c r="F147" s="752" t="s">
        <v>863</v>
      </c>
      <c r="G147" s="778"/>
      <c r="H147" s="752" t="s">
        <v>864</v>
      </c>
      <c r="I147" s="753"/>
      <c r="J147" s="753"/>
      <c r="K147" s="753"/>
      <c r="L147" s="753"/>
      <c r="M147" s="753"/>
      <c r="N147" s="753"/>
      <c r="O147" s="753"/>
      <c r="P147" s="753"/>
      <c r="Q147" s="754"/>
      <c r="R147" s="755"/>
      <c r="S147" s="756"/>
      <c r="T147" s="187" t="str">
        <f t="shared" si="29"/>
        <v>-</v>
      </c>
      <c r="U147" s="536"/>
      <c r="V147" s="536"/>
      <c r="W147" s="163"/>
      <c r="X147" s="464" t="str">
        <f>IF($R147=AK147,AS147,IF($R147=AL147,AT147,AU147))</f>
        <v>-</v>
      </c>
      <c r="Y147" s="462" t="s">
        <v>418</v>
      </c>
      <c r="Z147" s="292">
        <f t="shared" si="24"/>
        <v>0</v>
      </c>
      <c r="AA147" s="462">
        <v>0.12</v>
      </c>
      <c r="AB147" s="1">
        <v>1</v>
      </c>
      <c r="AC147" s="488">
        <f t="shared" si="25"/>
        <v>1</v>
      </c>
      <c r="AD147" s="265" t="str">
        <f t="shared" si="26"/>
        <v>-</v>
      </c>
      <c r="AE147" s="265">
        <f t="shared" si="27"/>
        <v>0</v>
      </c>
      <c r="AF147" s="492">
        <f t="shared" si="28"/>
        <v>0</v>
      </c>
      <c r="AG147" s="265"/>
      <c r="AK147" s="80" t="s">
        <v>459</v>
      </c>
      <c r="AL147" s="80" t="s">
        <v>673</v>
      </c>
      <c r="AM147" s="80" t="s">
        <v>438</v>
      </c>
      <c r="AN147"/>
      <c r="AO147"/>
      <c r="AP147"/>
      <c r="AS147" s="6">
        <v>1</v>
      </c>
      <c r="AT147" s="6">
        <v>0</v>
      </c>
      <c r="AU147" s="6" t="s">
        <v>661</v>
      </c>
      <c r="AV147"/>
      <c r="AW147"/>
      <c r="BW147"/>
      <c r="BX147"/>
      <c r="BY147"/>
      <c r="BZ147"/>
      <c r="CA147"/>
      <c r="CF147"/>
    </row>
    <row r="148" spans="3:84" ht="24" customHeight="1" thickBot="1" x14ac:dyDescent="0.2">
      <c r="C148" s="611">
        <v>14</v>
      </c>
      <c r="D148" s="259" t="s">
        <v>858</v>
      </c>
      <c r="E148" s="175" t="s">
        <v>865</v>
      </c>
      <c r="F148" s="752" t="s">
        <v>145</v>
      </c>
      <c r="G148" s="778"/>
      <c r="H148" s="752" t="s">
        <v>866</v>
      </c>
      <c r="I148" s="753"/>
      <c r="J148" s="753"/>
      <c r="K148" s="753"/>
      <c r="L148" s="753"/>
      <c r="M148" s="753"/>
      <c r="N148" s="753"/>
      <c r="O148" s="753"/>
      <c r="P148" s="753"/>
      <c r="Q148" s="754"/>
      <c r="R148" s="755"/>
      <c r="S148" s="756"/>
      <c r="T148" s="187" t="str">
        <f t="shared" si="29"/>
        <v>-</v>
      </c>
      <c r="U148" s="536"/>
      <c r="V148" s="536"/>
      <c r="W148" s="163"/>
      <c r="X148" s="464" t="str">
        <f>IF($R148=AK148,AS148,IF($R148=AL148,AT148,AU148))</f>
        <v>-</v>
      </c>
      <c r="Y148" s="462" t="s">
        <v>7</v>
      </c>
      <c r="Z148" s="292">
        <f t="shared" si="24"/>
        <v>0</v>
      </c>
      <c r="AA148" s="462">
        <v>1.4999999999999999E-2</v>
      </c>
      <c r="AB148" s="1">
        <v>1</v>
      </c>
      <c r="AC148" s="488">
        <f t="shared" si="25"/>
        <v>1</v>
      </c>
      <c r="AD148" s="265" t="str">
        <f t="shared" si="26"/>
        <v>-</v>
      </c>
      <c r="AE148" s="265">
        <f t="shared" si="27"/>
        <v>0</v>
      </c>
      <c r="AF148" s="492">
        <f t="shared" si="28"/>
        <v>0</v>
      </c>
      <c r="AG148" s="265"/>
      <c r="AK148" s="80" t="s">
        <v>459</v>
      </c>
      <c r="AL148" s="80" t="s">
        <v>673</v>
      </c>
      <c r="AM148" s="80" t="s">
        <v>397</v>
      </c>
      <c r="AN148"/>
      <c r="AO148"/>
      <c r="AP148"/>
      <c r="AS148" s="6">
        <v>1</v>
      </c>
      <c r="AT148" s="6">
        <v>0</v>
      </c>
      <c r="AU148" s="6" t="s">
        <v>661</v>
      </c>
      <c r="AV148"/>
      <c r="AW148"/>
      <c r="BW148"/>
      <c r="BX148"/>
      <c r="BY148"/>
      <c r="BZ148"/>
      <c r="CA148"/>
      <c r="CF148"/>
    </row>
    <row r="149" spans="3:84" ht="14.25" customHeight="1" thickBot="1" x14ac:dyDescent="0.2">
      <c r="C149" s="611">
        <v>15</v>
      </c>
      <c r="D149" s="259" t="s">
        <v>858</v>
      </c>
      <c r="E149" s="175" t="s">
        <v>867</v>
      </c>
      <c r="F149" s="786" t="s">
        <v>146</v>
      </c>
      <c r="G149" s="831"/>
      <c r="H149" s="752" t="s">
        <v>278</v>
      </c>
      <c r="I149" s="753"/>
      <c r="J149" s="753"/>
      <c r="K149" s="753"/>
      <c r="L149" s="753"/>
      <c r="M149" s="753"/>
      <c r="N149" s="753"/>
      <c r="O149" s="753"/>
      <c r="P149" s="753"/>
      <c r="Q149" s="754"/>
      <c r="R149" s="755"/>
      <c r="S149" s="756"/>
      <c r="T149" s="187" t="str">
        <f t="shared" si="29"/>
        <v>-</v>
      </c>
      <c r="U149" s="536"/>
      <c r="V149" s="536"/>
      <c r="W149" s="163"/>
      <c r="X149" s="464" t="str">
        <f>IF($R149=AK149,AS149,IF($R149=AL149,AT149,AU149))</f>
        <v>-</v>
      </c>
      <c r="Y149" s="462" t="s">
        <v>7</v>
      </c>
      <c r="Z149" s="292">
        <f t="shared" si="24"/>
        <v>0</v>
      </c>
      <c r="AA149" s="462">
        <v>5.0000000000000001E-3</v>
      </c>
      <c r="AB149" s="1">
        <v>1</v>
      </c>
      <c r="AC149" s="488">
        <f t="shared" si="25"/>
        <v>1</v>
      </c>
      <c r="AD149" s="265" t="str">
        <f t="shared" si="26"/>
        <v>-</v>
      </c>
      <c r="AE149" s="265">
        <f t="shared" si="27"/>
        <v>0</v>
      </c>
      <c r="AF149" s="492">
        <f t="shared" si="28"/>
        <v>0</v>
      </c>
      <c r="AG149" s="265"/>
      <c r="AK149" s="80" t="s">
        <v>459</v>
      </c>
      <c r="AL149" s="80" t="s">
        <v>673</v>
      </c>
      <c r="AM149"/>
      <c r="AN149"/>
      <c r="AO149"/>
      <c r="AP149"/>
      <c r="AS149" s="6">
        <v>1</v>
      </c>
      <c r="AT149" s="6">
        <v>0</v>
      </c>
      <c r="AU149" s="6" t="s">
        <v>661</v>
      </c>
      <c r="AV149"/>
      <c r="AW149"/>
      <c r="BW149"/>
      <c r="BX149"/>
      <c r="BY149"/>
      <c r="BZ149"/>
      <c r="CA149"/>
      <c r="CF149"/>
    </row>
    <row r="150" spans="3:84" ht="24" customHeight="1" thickBot="1" x14ac:dyDescent="0.2">
      <c r="C150" s="611">
        <v>16</v>
      </c>
      <c r="D150" s="259" t="s">
        <v>858</v>
      </c>
      <c r="E150" s="175" t="s">
        <v>868</v>
      </c>
      <c r="F150" s="752" t="s">
        <v>742</v>
      </c>
      <c r="G150" s="778"/>
      <c r="H150" s="752" t="s">
        <v>869</v>
      </c>
      <c r="I150" s="753"/>
      <c r="J150" s="753"/>
      <c r="K150" s="753"/>
      <c r="L150" s="753"/>
      <c r="M150" s="753"/>
      <c r="N150" s="753"/>
      <c r="O150" s="753"/>
      <c r="P150" s="753"/>
      <c r="Q150" s="754"/>
      <c r="R150" s="755"/>
      <c r="S150" s="756"/>
      <c r="T150" s="187" t="str">
        <f t="shared" si="29"/>
        <v>-</v>
      </c>
      <c r="U150" s="536"/>
      <c r="V150" s="536"/>
      <c r="W150" s="163"/>
      <c r="X150" s="464" t="str">
        <f>IF($R150=AK150,AS150,IF($R150=AL150,AT150,IF($R150=AM150,AU150,AV150)))</f>
        <v>-</v>
      </c>
      <c r="Y150" s="462" t="s">
        <v>418</v>
      </c>
      <c r="Z150" s="292">
        <f t="shared" si="24"/>
        <v>0</v>
      </c>
      <c r="AA150" s="462">
        <v>0.05</v>
      </c>
      <c r="AB150" s="1">
        <v>1</v>
      </c>
      <c r="AC150" s="488">
        <f t="shared" si="25"/>
        <v>1</v>
      </c>
      <c r="AD150" s="265" t="str">
        <f t="shared" si="26"/>
        <v>-</v>
      </c>
      <c r="AE150" s="265">
        <f t="shared" si="27"/>
        <v>0</v>
      </c>
      <c r="AF150" s="492">
        <f t="shared" si="28"/>
        <v>0</v>
      </c>
      <c r="AG150" s="265"/>
      <c r="AK150" s="80" t="s">
        <v>459</v>
      </c>
      <c r="AL150" s="80" t="s">
        <v>673</v>
      </c>
      <c r="AM150" s="80" t="s">
        <v>288</v>
      </c>
      <c r="AN150" s="80" t="s">
        <v>428</v>
      </c>
      <c r="AO150"/>
      <c r="AP150"/>
      <c r="AS150" s="6">
        <v>1</v>
      </c>
      <c r="AT150" s="6">
        <v>0</v>
      </c>
      <c r="AU150" s="6" t="s">
        <v>114</v>
      </c>
      <c r="AV150" s="6" t="s">
        <v>661</v>
      </c>
      <c r="AW150"/>
      <c r="BW150"/>
      <c r="BX150"/>
      <c r="BY150"/>
      <c r="BZ150"/>
      <c r="CA150"/>
      <c r="CF150"/>
    </row>
    <row r="151" spans="3:84" ht="14.25" customHeight="1" thickBot="1" x14ac:dyDescent="0.2">
      <c r="C151" s="611">
        <v>17</v>
      </c>
      <c r="D151" s="259" t="s">
        <v>858</v>
      </c>
      <c r="E151" s="175" t="s">
        <v>870</v>
      </c>
      <c r="F151" s="786" t="s">
        <v>147</v>
      </c>
      <c r="G151" s="831"/>
      <c r="H151" s="752" t="s">
        <v>315</v>
      </c>
      <c r="I151" s="753"/>
      <c r="J151" s="753"/>
      <c r="K151" s="753"/>
      <c r="L151" s="753"/>
      <c r="M151" s="753"/>
      <c r="N151" s="753"/>
      <c r="O151" s="753"/>
      <c r="P151" s="753"/>
      <c r="Q151" s="754"/>
      <c r="R151" s="755"/>
      <c r="S151" s="756"/>
      <c r="T151" s="187" t="str">
        <f t="shared" si="29"/>
        <v>-</v>
      </c>
      <c r="U151" s="536"/>
      <c r="V151" s="536"/>
      <c r="W151" s="163"/>
      <c r="X151" s="464" t="str">
        <f>IF($R151=AK151,AS151,IF($R151=AL151,AT151,AU151))</f>
        <v>-</v>
      </c>
      <c r="Y151" s="462" t="s">
        <v>7</v>
      </c>
      <c r="Z151" s="292">
        <f t="shared" si="24"/>
        <v>0</v>
      </c>
      <c r="AA151" s="462">
        <v>0.01</v>
      </c>
      <c r="AB151" s="1">
        <v>1</v>
      </c>
      <c r="AC151" s="488">
        <f t="shared" si="25"/>
        <v>1</v>
      </c>
      <c r="AD151" s="265" t="str">
        <f t="shared" si="26"/>
        <v>-</v>
      </c>
      <c r="AE151" s="265">
        <f t="shared" si="27"/>
        <v>0</v>
      </c>
      <c r="AF151" s="492">
        <f t="shared" si="28"/>
        <v>0</v>
      </c>
      <c r="AG151" s="265"/>
      <c r="AK151" s="80" t="s">
        <v>459</v>
      </c>
      <c r="AL151" s="80" t="s">
        <v>673</v>
      </c>
      <c r="AM151" s="80" t="s">
        <v>55</v>
      </c>
      <c r="AN151"/>
      <c r="AO151"/>
      <c r="AP151"/>
      <c r="AS151" s="6">
        <v>1</v>
      </c>
      <c r="AT151" s="6">
        <v>0</v>
      </c>
      <c r="AU151" s="6" t="s">
        <v>661</v>
      </c>
      <c r="AV151"/>
      <c r="AW151"/>
      <c r="BC151" s="7"/>
      <c r="BW151"/>
      <c r="BX151"/>
      <c r="BY151"/>
      <c r="BZ151"/>
      <c r="CA151"/>
      <c r="CF151"/>
    </row>
    <row r="152" spans="3:84" ht="14.25" customHeight="1" thickBot="1" x14ac:dyDescent="0.2">
      <c r="C152" s="611">
        <v>18</v>
      </c>
      <c r="D152" s="259" t="s">
        <v>858</v>
      </c>
      <c r="E152" s="175" t="s">
        <v>871</v>
      </c>
      <c r="F152" s="786" t="s">
        <v>148</v>
      </c>
      <c r="G152" s="831"/>
      <c r="H152" s="752" t="s">
        <v>449</v>
      </c>
      <c r="I152" s="753"/>
      <c r="J152" s="753"/>
      <c r="K152" s="753"/>
      <c r="L152" s="753"/>
      <c r="M152" s="753"/>
      <c r="N152" s="753"/>
      <c r="O152" s="753"/>
      <c r="P152" s="753"/>
      <c r="Q152" s="754"/>
      <c r="R152" s="755"/>
      <c r="S152" s="756"/>
      <c r="T152" s="187" t="str">
        <f t="shared" si="29"/>
        <v>-</v>
      </c>
      <c r="U152" s="536"/>
      <c r="V152" s="536"/>
      <c r="W152" s="163"/>
      <c r="X152" s="464" t="str">
        <f>IF($R152=AK152,AS152,IF($R152=AL152,AT152,AU152))</f>
        <v>-</v>
      </c>
      <c r="Y152" s="462" t="s">
        <v>7</v>
      </c>
      <c r="Z152" s="292">
        <f t="shared" si="24"/>
        <v>0</v>
      </c>
      <c r="AA152" s="462">
        <v>0.01</v>
      </c>
      <c r="AB152" s="1">
        <v>1</v>
      </c>
      <c r="AC152" s="488">
        <f t="shared" si="25"/>
        <v>1</v>
      </c>
      <c r="AD152" s="265" t="str">
        <f t="shared" si="26"/>
        <v>-</v>
      </c>
      <c r="AE152" s="265">
        <f t="shared" si="27"/>
        <v>0</v>
      </c>
      <c r="AF152" s="492">
        <f t="shared" si="28"/>
        <v>0</v>
      </c>
      <c r="AG152" s="265"/>
      <c r="AK152" s="80" t="s">
        <v>459</v>
      </c>
      <c r="AL152" s="80" t="s">
        <v>673</v>
      </c>
      <c r="AM152" s="80" t="s">
        <v>55</v>
      </c>
      <c r="AN152"/>
      <c r="AO152"/>
      <c r="AP152"/>
      <c r="AS152" s="6">
        <v>1</v>
      </c>
      <c r="AT152" s="6">
        <v>0</v>
      </c>
      <c r="AU152" s="6" t="s">
        <v>661</v>
      </c>
      <c r="AV152"/>
      <c r="AW152"/>
      <c r="BC152" s="7"/>
      <c r="BW152"/>
      <c r="BX152"/>
      <c r="BY152"/>
      <c r="BZ152"/>
      <c r="CA152"/>
      <c r="CF152"/>
    </row>
    <row r="153" spans="3:84" ht="24" customHeight="1" thickBot="1" x14ac:dyDescent="0.2">
      <c r="C153" s="605">
        <v>19</v>
      </c>
      <c r="D153" s="261" t="s">
        <v>858</v>
      </c>
      <c r="E153" s="262" t="s">
        <v>872</v>
      </c>
      <c r="F153" s="752" t="s">
        <v>743</v>
      </c>
      <c r="G153" s="778"/>
      <c r="H153" s="752" t="s">
        <v>744</v>
      </c>
      <c r="I153" s="753"/>
      <c r="J153" s="753"/>
      <c r="K153" s="753"/>
      <c r="L153" s="753"/>
      <c r="M153" s="753"/>
      <c r="N153" s="753"/>
      <c r="O153" s="753"/>
      <c r="P153" s="753"/>
      <c r="Q153" s="754"/>
      <c r="R153" s="755"/>
      <c r="S153" s="756"/>
      <c r="T153" s="263" t="str">
        <f>IF(AF153=0,"-",IF(AF153&gt;=$BO$21,"A",IF(AF153&gt;=$BO$22,"B",IF(AF153&gt;=$BO$23,"C","-"))))</f>
        <v>-</v>
      </c>
      <c r="U153" s="536"/>
      <c r="V153" s="536"/>
      <c r="W153" s="163"/>
      <c r="X153" s="464" t="str">
        <f>IF($R153=AK153,AS153,IF($R153=AL153,AT153,AU153))</f>
        <v>-</v>
      </c>
      <c r="Y153" s="462" t="s">
        <v>7</v>
      </c>
      <c r="Z153" s="292">
        <f t="shared" si="24"/>
        <v>0</v>
      </c>
      <c r="AA153" s="462">
        <v>1.2E-2</v>
      </c>
      <c r="AB153" s="1">
        <v>1</v>
      </c>
      <c r="AC153" s="488">
        <f t="shared" si="25"/>
        <v>1</v>
      </c>
      <c r="AD153" s="265" t="str">
        <f t="shared" si="26"/>
        <v>-</v>
      </c>
      <c r="AE153" s="265">
        <f t="shared" si="27"/>
        <v>0</v>
      </c>
      <c r="AF153" s="492">
        <f t="shared" si="28"/>
        <v>0</v>
      </c>
      <c r="AG153" s="265"/>
      <c r="AK153" s="80" t="s">
        <v>459</v>
      </c>
      <c r="AL153" s="80" t="s">
        <v>733</v>
      </c>
      <c r="AM153" s="80" t="s">
        <v>734</v>
      </c>
      <c r="AN153"/>
      <c r="AO153"/>
      <c r="AP153"/>
      <c r="AS153" s="6">
        <v>1</v>
      </c>
      <c r="AT153" s="6">
        <v>0</v>
      </c>
      <c r="AU153" s="6" t="s">
        <v>114</v>
      </c>
      <c r="AV153"/>
      <c r="AW153"/>
      <c r="BW153"/>
      <c r="BX153"/>
      <c r="BY153"/>
      <c r="BZ153"/>
      <c r="CA153"/>
      <c r="CF153"/>
    </row>
    <row r="154" spans="3:84" ht="14.25" customHeight="1" x14ac:dyDescent="0.15">
      <c r="C154" s="8" t="s">
        <v>873</v>
      </c>
      <c r="D154" s="1"/>
      <c r="E154" s="180"/>
      <c r="F154" s="180"/>
      <c r="G154" s="180"/>
      <c r="T154" s="70"/>
      <c r="U154" s="39"/>
      <c r="V154" s="39"/>
      <c r="Y154" s="1"/>
      <c r="AC154" s="1"/>
      <c r="AE154" s="1"/>
      <c r="AF154" s="1"/>
      <c r="AG154" s="1"/>
      <c r="AK154" s="264"/>
      <c r="AL154" s="264"/>
      <c r="AM154" s="264"/>
      <c r="AN154" s="264"/>
      <c r="AO154" s="264"/>
      <c r="AP154" s="264"/>
      <c r="AQ154" s="264"/>
      <c r="AR154" s="264"/>
      <c r="AS154" s="264"/>
      <c r="AT154" s="264"/>
      <c r="AU154" s="264"/>
      <c r="AV154" s="264"/>
      <c r="AW154" s="264"/>
      <c r="BW154"/>
      <c r="BX154"/>
      <c r="BY154"/>
      <c r="BZ154"/>
      <c r="CA154"/>
      <c r="CF154"/>
    </row>
    <row r="155" spans="3:84" ht="14.25" customHeight="1" x14ac:dyDescent="0.15">
      <c r="C155" s="336" t="s">
        <v>827</v>
      </c>
      <c r="D155" s="168" t="s">
        <v>828</v>
      </c>
      <c r="E155" s="169"/>
      <c r="F155" s="170" t="s">
        <v>64</v>
      </c>
      <c r="G155" s="171"/>
      <c r="H155" s="762" t="s">
        <v>67</v>
      </c>
      <c r="I155" s="763"/>
      <c r="J155" s="763"/>
      <c r="K155" s="763"/>
      <c r="L155" s="763"/>
      <c r="M155" s="763"/>
      <c r="N155" s="763"/>
      <c r="O155" s="763"/>
      <c r="P155" s="763"/>
      <c r="Q155" s="763"/>
      <c r="R155" s="763"/>
      <c r="S155" s="764"/>
      <c r="T155" s="172" t="s">
        <v>980</v>
      </c>
      <c r="U155" s="183"/>
      <c r="V155" s="7"/>
      <c r="W155" s="3"/>
      <c r="Y155" s="1"/>
      <c r="Z155" s="3"/>
      <c r="AA155" s="184" t="str">
        <f>IF(Z155="","",HLOOKUP(Z155,#REF!,2,0))</f>
        <v/>
      </c>
      <c r="AE155" s="1"/>
      <c r="AJ155" s="1" t="str">
        <f>IF(空調機!$I$1=0,"",空調機!$I$1)</f>
        <v/>
      </c>
      <c r="AK155" s="1" t="s">
        <v>757</v>
      </c>
      <c r="AL155" s="3"/>
      <c r="AM155" s="3"/>
      <c r="AN155" s="3"/>
      <c r="AO155"/>
      <c r="AP155"/>
      <c r="AQ155"/>
      <c r="AR155"/>
      <c r="AS155"/>
      <c r="AT155"/>
      <c r="AU155"/>
      <c r="AV155"/>
      <c r="AW155"/>
      <c r="BW155"/>
      <c r="BX155"/>
      <c r="BY155"/>
      <c r="BZ155"/>
      <c r="CA155"/>
      <c r="CF155"/>
    </row>
    <row r="156" spans="3:84" ht="47.25" customHeight="1" thickBot="1" x14ac:dyDescent="0.2">
      <c r="C156" s="611">
        <v>20</v>
      </c>
      <c r="D156" s="611" t="s">
        <v>831</v>
      </c>
      <c r="E156" s="254" t="s">
        <v>874</v>
      </c>
      <c r="F156" s="781" t="s">
        <v>149</v>
      </c>
      <c r="G156" s="782"/>
      <c r="H156" s="781" t="s">
        <v>875</v>
      </c>
      <c r="I156" s="783"/>
      <c r="J156" s="783"/>
      <c r="K156" s="783"/>
      <c r="L156" s="783"/>
      <c r="M156" s="783"/>
      <c r="N156" s="783"/>
      <c r="O156" s="783"/>
      <c r="P156" s="783"/>
      <c r="Q156" s="783"/>
      <c r="R156" s="783"/>
      <c r="S156" s="783"/>
      <c r="T156" s="287" t="str">
        <f>IF(AF156=0,"-",IF(AF156&gt;=$BO$21,"A",IF(AF156&gt;=$BO$22,"B",IF(AF156&gt;=$BO$23,"C","-"))))</f>
        <v>-</v>
      </c>
      <c r="U156" s="536"/>
      <c r="V156" s="7"/>
      <c r="W156" s="3"/>
      <c r="X156" s="3"/>
      <c r="Z156" s="3"/>
      <c r="AA156" s="3"/>
      <c r="AB156" s="3"/>
      <c r="AD156" s="3"/>
      <c r="AF156" s="163">
        <f>SUM(AF157:AF162)</f>
        <v>0</v>
      </c>
      <c r="AJ156" s="1">
        <f>空調機!$J$10</f>
        <v>0</v>
      </c>
      <c r="AK156" s="1" t="s">
        <v>758</v>
      </c>
      <c r="BW156"/>
      <c r="BX156"/>
      <c r="BY156"/>
      <c r="BZ156"/>
      <c r="CA156"/>
      <c r="CF156"/>
    </row>
    <row r="157" spans="3:84" ht="14.25" customHeight="1" thickBot="1" x14ac:dyDescent="0.2">
      <c r="C157" s="612"/>
      <c r="D157" s="612"/>
      <c r="E157" s="257"/>
      <c r="F157" s="267"/>
      <c r="H157" s="810" t="s">
        <v>846</v>
      </c>
      <c r="I157" s="811"/>
      <c r="J157" s="811"/>
      <c r="K157" s="811"/>
      <c r="L157" s="811"/>
      <c r="M157" s="811"/>
      <c r="N157" s="811"/>
      <c r="O157" s="752" t="s">
        <v>876</v>
      </c>
      <c r="P157" s="753"/>
      <c r="Q157" s="754"/>
      <c r="R157" s="750" t="str">
        <f t="shared" ref="R157:R162" si="30">AJ157</f>
        <v>空調機無し</v>
      </c>
      <c r="S157" s="751"/>
      <c r="T157" s="222"/>
      <c r="U157" s="540"/>
      <c r="V157" s="7"/>
      <c r="W157" s="3">
        <f>IF(OR(AI157="",R157&lt;&gt;AJ157,R158&lt;&gt;AJ158,R159&lt;&gt;AJ159,R160&lt;&gt;AJ160,R161&lt;&gt;AJ161,R162&lt;&gt;AJ162),SUMPRODUCT(AH157:AH162,AQ157:AQ162),SUMPRODUCT(AI157:AI162,AQ157:AQ162))</f>
        <v>0</v>
      </c>
      <c r="X157" s="1">
        <f>IF(W157="","",IF(W157&gt;1,1,IF(W157&lt;0,0,W157)))</f>
        <v>0</v>
      </c>
      <c r="Y157" s="462" t="s">
        <v>35</v>
      </c>
      <c r="Z157" s="292">
        <f>HLOOKUP(Y157,$AO$11:$BC$26,$BD$26,0)</f>
        <v>0</v>
      </c>
      <c r="AA157" s="462">
        <v>0.16500000000000001</v>
      </c>
      <c r="AB157" s="1">
        <f>$AT$38</f>
        <v>0</v>
      </c>
      <c r="AC157" s="1">
        <f>$AW$35</f>
        <v>1</v>
      </c>
      <c r="AD157" s="265">
        <f>IF(X157="-","-",X157*Z157*AA157*AB157*AC157)</f>
        <v>0</v>
      </c>
      <c r="AE157" s="265">
        <f>IF(X157="-",0,(1-X157)*Z157*AA157*AB157*AC157)</f>
        <v>0</v>
      </c>
      <c r="AF157" s="492">
        <f>IF(X157="-",0,IF($M$160&lt;&gt;0,(1-X157)*Z157*AA157*AB157*AC157*$M$160/100,SUMPRODUCT(AG157:AG159,AQ157:AQ159)*Z157*AA157*AB157*AC157))</f>
        <v>0</v>
      </c>
      <c r="AG157" s="282">
        <f>空調機!$K$1</f>
        <v>0</v>
      </c>
      <c r="AH157" s="1" t="str">
        <f t="shared" ref="AH157:AH162" si="31">IF($R157=AK157,AS157,IF($R157=AL157,AT157,IF($R157=AM157,AU157,IF($R157=AN157,AV157,IF($R157=AO157,AW157,AX157)))))</f>
        <v>-</v>
      </c>
      <c r="AI157" s="282" t="str">
        <f>IF(空調機!$I$10=0,"",空調機!$K$9)</f>
        <v/>
      </c>
      <c r="AJ157" s="441" t="str">
        <f>IF(空調機!$I$10=0,AP157,IF(空調機!$K$9&gt;=0.95,AK157,IF(空調機!$K$9&gt;=0.7,AL157,IF(空調機!$K$9&gt;=0.3,AM157,IF(空調機!$K$9&gt;=0.05,AN157,AO157)))))</f>
        <v>空調機無し</v>
      </c>
      <c r="AK157" s="48" t="s">
        <v>178</v>
      </c>
      <c r="AL157" s="48" t="s">
        <v>69</v>
      </c>
      <c r="AM157" s="48" t="s">
        <v>348</v>
      </c>
      <c r="AN157" s="48" t="s">
        <v>72</v>
      </c>
      <c r="AO157" s="48" t="s">
        <v>73</v>
      </c>
      <c r="AP157" s="80" t="s">
        <v>283</v>
      </c>
      <c r="AQ157" s="6">
        <v>0.54</v>
      </c>
      <c r="AR157" s="221">
        <v>0.17</v>
      </c>
      <c r="AS157" s="6">
        <v>1</v>
      </c>
      <c r="AT157" s="6">
        <f t="shared" ref="AT157:AT162" si="32">$BO$74</f>
        <v>0.8</v>
      </c>
      <c r="AU157" s="6">
        <v>0.5</v>
      </c>
      <c r="AV157" s="6">
        <v>0.2</v>
      </c>
      <c r="AW157" s="6">
        <v>0</v>
      </c>
      <c r="AX157" s="6" t="s">
        <v>661</v>
      </c>
      <c r="BE157" s="221"/>
      <c r="BF157" s="1"/>
      <c r="BG157" s="1"/>
      <c r="BH157" s="1"/>
      <c r="BI157" s="1"/>
      <c r="BJ157" s="1"/>
      <c r="BK157" s="1"/>
      <c r="BW157"/>
      <c r="BX157"/>
      <c r="BY157"/>
      <c r="BZ157"/>
      <c r="CA157"/>
      <c r="CF157"/>
    </row>
    <row r="158" spans="3:84" ht="14.25" customHeight="1" thickBot="1" x14ac:dyDescent="0.2">
      <c r="C158" s="612"/>
      <c r="D158" s="612"/>
      <c r="E158" s="257"/>
      <c r="F158" s="267"/>
      <c r="H158" s="810"/>
      <c r="I158" s="811"/>
      <c r="J158" s="811"/>
      <c r="K158" s="811"/>
      <c r="L158" s="811"/>
      <c r="M158" s="811"/>
      <c r="N158" s="811"/>
      <c r="O158" s="752" t="s">
        <v>385</v>
      </c>
      <c r="P158" s="753"/>
      <c r="Q158" s="754"/>
      <c r="R158" s="750" t="str">
        <f t="shared" si="30"/>
        <v>空調機無し</v>
      </c>
      <c r="S158" s="751"/>
      <c r="T158" s="222"/>
      <c r="U158" s="540"/>
      <c r="V158" s="7"/>
      <c r="W158" s="3"/>
      <c r="X158"/>
      <c r="Y158"/>
      <c r="AG158" s="282">
        <f>空調機!$L$1</f>
        <v>0</v>
      </c>
      <c r="AH158" s="1" t="str">
        <f t="shared" si="31"/>
        <v>-</v>
      </c>
      <c r="AI158" s="282" t="str">
        <f>IF(空調機!$I$10=0,"",空調機!$L$9)</f>
        <v/>
      </c>
      <c r="AJ158" s="441" t="str">
        <f>IF(空調機!$I$10=0,AP158,IF(空調機!$L$9&gt;=0.95,AK158,IF(空調機!$L$9&gt;=0.7,AL158,IF(空調機!$L$9&gt;=0.3,AM158,IF(空調機!$L$9&gt;=0.05,AN158,AO158)))))</f>
        <v>空調機無し</v>
      </c>
      <c r="AK158" s="48" t="s">
        <v>178</v>
      </c>
      <c r="AL158" s="48" t="s">
        <v>69</v>
      </c>
      <c r="AM158" s="48" t="s">
        <v>348</v>
      </c>
      <c r="AN158" s="48" t="s">
        <v>72</v>
      </c>
      <c r="AO158" s="48" t="s">
        <v>73</v>
      </c>
      <c r="AP158" s="80" t="s">
        <v>283</v>
      </c>
      <c r="AQ158" s="6">
        <v>0.16</v>
      </c>
      <c r="AR158" s="221">
        <v>0.05</v>
      </c>
      <c r="AS158" s="6">
        <v>1</v>
      </c>
      <c r="AT158" s="6">
        <f t="shared" si="32"/>
        <v>0.8</v>
      </c>
      <c r="AU158" s="6">
        <v>0.5</v>
      </c>
      <c r="AV158" s="6">
        <v>0.2</v>
      </c>
      <c r="AW158" s="6">
        <v>0</v>
      </c>
      <c r="AX158" s="6" t="s">
        <v>661</v>
      </c>
      <c r="BE158" s="221"/>
      <c r="BF158" s="1"/>
      <c r="BG158" s="1"/>
      <c r="BH158" s="1"/>
      <c r="BI158" s="1"/>
      <c r="BJ158" s="1"/>
      <c r="BK158" s="1"/>
      <c r="BW158"/>
      <c r="BX158"/>
      <c r="BY158"/>
      <c r="BZ158"/>
      <c r="CA158"/>
      <c r="CF158"/>
    </row>
    <row r="159" spans="3:84" ht="14.25" customHeight="1" thickBot="1" x14ac:dyDescent="0.2">
      <c r="C159" s="612"/>
      <c r="D159" s="612"/>
      <c r="E159" s="257"/>
      <c r="F159" s="267"/>
      <c r="H159" s="43"/>
      <c r="K159" s="544" t="s">
        <v>297</v>
      </c>
      <c r="L159" s="3" t="str">
        <f ca="1">空調機!$S$5</f>
        <v/>
      </c>
      <c r="M159" s="545"/>
      <c r="N159" s="319"/>
      <c r="O159" s="752" t="s">
        <v>1034</v>
      </c>
      <c r="P159" s="753"/>
      <c r="Q159" s="754"/>
      <c r="R159" s="750" t="str">
        <f t="shared" si="30"/>
        <v>空調機無し</v>
      </c>
      <c r="S159" s="751"/>
      <c r="T159" s="222"/>
      <c r="U159" s="540"/>
      <c r="V159" s="7"/>
      <c r="W159" s="3"/>
      <c r="Y159"/>
      <c r="AG159" s="282">
        <f>空調機!$M$1</f>
        <v>0</v>
      </c>
      <c r="AH159" s="1" t="str">
        <f t="shared" si="31"/>
        <v>-</v>
      </c>
      <c r="AI159" s="282" t="str">
        <f>IF(空調機!$I$10=0,"",空調機!$M$9)</f>
        <v/>
      </c>
      <c r="AJ159" s="441" t="str">
        <f>IF(空調機!$I$10=0,AP159,IF(空調機!$M$9&gt;=0.95,AK159,IF(空調機!$M$9&gt;=0.7,AL159,IF(空調機!$M$9&gt;=0.3,AM159,IF(空調機!$M$9&gt;=0.05,AN159,AO159)))))</f>
        <v>空調機無し</v>
      </c>
      <c r="AK159" s="48" t="s">
        <v>178</v>
      </c>
      <c r="AL159" s="48" t="s">
        <v>69</v>
      </c>
      <c r="AM159" s="48" t="s">
        <v>348</v>
      </c>
      <c r="AN159" s="48" t="s">
        <v>72</v>
      </c>
      <c r="AO159" s="48" t="s">
        <v>73</v>
      </c>
      <c r="AP159" s="80" t="s">
        <v>283</v>
      </c>
      <c r="AQ159" s="6">
        <v>0.3</v>
      </c>
      <c r="AR159" s="221">
        <v>9.6000000000000002E-2</v>
      </c>
      <c r="AS159" s="6">
        <v>1</v>
      </c>
      <c r="AT159" s="6">
        <f t="shared" si="32"/>
        <v>0.8</v>
      </c>
      <c r="AU159" s="6">
        <v>0.5</v>
      </c>
      <c r="AV159" s="6">
        <v>0.2</v>
      </c>
      <c r="AW159" s="6">
        <v>0</v>
      </c>
      <c r="AX159" s="6" t="s">
        <v>661</v>
      </c>
      <c r="BE159" s="221"/>
      <c r="BF159" s="1"/>
      <c r="BG159" s="1"/>
      <c r="BH159" s="1"/>
      <c r="BI159" s="1"/>
      <c r="BJ159" s="1"/>
      <c r="BK159" s="1"/>
      <c r="BW159"/>
      <c r="BX159"/>
      <c r="BY159"/>
      <c r="BZ159"/>
      <c r="CA159"/>
      <c r="CF159"/>
    </row>
    <row r="160" spans="3:84" ht="14.25" customHeight="1" thickBot="1" x14ac:dyDescent="0.2">
      <c r="C160" s="612"/>
      <c r="D160" s="612"/>
      <c r="E160" s="257"/>
      <c r="F160" s="267"/>
      <c r="H160" s="546" t="s">
        <v>130</v>
      </c>
      <c r="I160" s="547">
        <f>$AO$4</f>
        <v>-20</v>
      </c>
      <c r="J160" s="300"/>
      <c r="K160" s="544" t="s">
        <v>696</v>
      </c>
      <c r="L160" s="548" t="str">
        <f>AJ155</f>
        <v/>
      </c>
      <c r="M160" s="545"/>
      <c r="N160" s="319" t="str">
        <f>IF(L160="","%","")</f>
        <v>%</v>
      </c>
      <c r="O160" s="752" t="s">
        <v>842</v>
      </c>
      <c r="P160" s="753"/>
      <c r="Q160" s="754"/>
      <c r="R160" s="750" t="str">
        <f t="shared" si="30"/>
        <v>空調機無し</v>
      </c>
      <c r="S160" s="751"/>
      <c r="T160" s="222"/>
      <c r="U160" s="540"/>
      <c r="V160" s="7"/>
      <c r="W160" s="3"/>
      <c r="Y160"/>
      <c r="AG160" s="282">
        <f>空調機!$N$1</f>
        <v>0</v>
      </c>
      <c r="AH160" s="1" t="str">
        <f t="shared" si="31"/>
        <v>-</v>
      </c>
      <c r="AI160" s="282" t="str">
        <f>IF(空調機!$I$10=0,"",空調機!$N$9)</f>
        <v/>
      </c>
      <c r="AJ160" s="441" t="str">
        <f>IF(空調機!$I$10=0,AP160,IF(空調機!$N$9&gt;=0.95,AK160,IF(空調機!$N$9&gt;=0.7,AL160,IF(空調機!$N$9&gt;=0.3,AM160,IF(空調機!$N$9&gt;=0.05,AN160,AO160)))))</f>
        <v>空調機無し</v>
      </c>
      <c r="AK160" s="48" t="s">
        <v>178</v>
      </c>
      <c r="AL160" s="48" t="s">
        <v>69</v>
      </c>
      <c r="AM160" s="48" t="s">
        <v>348</v>
      </c>
      <c r="AN160" s="48" t="s">
        <v>72</v>
      </c>
      <c r="AO160" s="48" t="s">
        <v>73</v>
      </c>
      <c r="AP160" s="80" t="s">
        <v>283</v>
      </c>
      <c r="AQ160" s="6">
        <v>0.23</v>
      </c>
      <c r="AR160" s="221"/>
      <c r="AS160" s="6">
        <v>1</v>
      </c>
      <c r="AT160" s="6">
        <f t="shared" si="32"/>
        <v>0.8</v>
      </c>
      <c r="AU160" s="6">
        <v>0.5</v>
      </c>
      <c r="AV160" s="6">
        <v>0.2</v>
      </c>
      <c r="AW160" s="6">
        <v>0</v>
      </c>
      <c r="AX160" s="6" t="s">
        <v>114</v>
      </c>
      <c r="BE160" s="221"/>
      <c r="BF160" s="1"/>
      <c r="BG160" s="1"/>
      <c r="BH160" s="1"/>
      <c r="BI160" s="1"/>
      <c r="BJ160" s="1"/>
      <c r="BK160" s="1"/>
      <c r="BW160"/>
      <c r="BX160"/>
      <c r="BY160"/>
      <c r="BZ160"/>
      <c r="CA160"/>
      <c r="CF160"/>
    </row>
    <row r="161" spans="3:84" ht="14.25" customHeight="1" thickBot="1" x14ac:dyDescent="0.2">
      <c r="C161" s="612"/>
      <c r="D161" s="612"/>
      <c r="E161" s="257"/>
      <c r="F161" s="267"/>
      <c r="H161" s="612"/>
      <c r="O161" s="752" t="s">
        <v>843</v>
      </c>
      <c r="P161" s="753"/>
      <c r="Q161" s="754"/>
      <c r="R161" s="750" t="str">
        <f t="shared" si="30"/>
        <v>空調機無し</v>
      </c>
      <c r="S161" s="751"/>
      <c r="T161" s="222"/>
      <c r="U161" s="540"/>
      <c r="V161" s="7"/>
      <c r="W161" s="3"/>
      <c r="Y161"/>
      <c r="Z161"/>
      <c r="AA161"/>
      <c r="AB161"/>
      <c r="AC161"/>
      <c r="AD161"/>
      <c r="AE161"/>
      <c r="AF161"/>
      <c r="AG161" s="282">
        <f>空調機!$O$1</f>
        <v>0</v>
      </c>
      <c r="AH161" s="1" t="str">
        <f t="shared" si="31"/>
        <v>-</v>
      </c>
      <c r="AI161" s="282" t="str">
        <f>IF(空調機!$I$10=0,"",空調機!$O$9)</f>
        <v/>
      </c>
      <c r="AJ161" s="441" t="str">
        <f>IF(空調機!$I$10=0,AP161,IF(空調機!$O$9&gt;=0.95,AK161,IF(空調機!$O$9&gt;=0.7,AL161,IF(空調機!$O$9&gt;=0.3,AM161,IF(空調機!$O$9&gt;=0.05,AN161,AO161)))))</f>
        <v>空調機無し</v>
      </c>
      <c r="AK161" s="48" t="s">
        <v>178</v>
      </c>
      <c r="AL161" s="48" t="s">
        <v>69</v>
      </c>
      <c r="AM161" s="48" t="s">
        <v>348</v>
      </c>
      <c r="AN161" s="48" t="s">
        <v>72</v>
      </c>
      <c r="AO161" s="48" t="s">
        <v>73</v>
      </c>
      <c r="AP161" s="80" t="s">
        <v>283</v>
      </c>
      <c r="AQ161" s="6">
        <v>0.11</v>
      </c>
      <c r="AR161" s="221">
        <v>3.5999999999999997E-2</v>
      </c>
      <c r="AS161" s="6">
        <v>1</v>
      </c>
      <c r="AT161" s="6">
        <f t="shared" si="32"/>
        <v>0.8</v>
      </c>
      <c r="AU161" s="6">
        <v>0.5</v>
      </c>
      <c r="AV161" s="6">
        <v>0.2</v>
      </c>
      <c r="AW161" s="6">
        <v>0</v>
      </c>
      <c r="AX161" s="6" t="s">
        <v>661</v>
      </c>
      <c r="BE161" s="221"/>
      <c r="BF161" s="1"/>
      <c r="BG161" s="1"/>
      <c r="BH161" s="1"/>
      <c r="BI161" s="1"/>
      <c r="BJ161" s="1"/>
      <c r="BK161" s="1"/>
      <c r="BW161"/>
      <c r="BX161"/>
      <c r="BY161"/>
      <c r="BZ161"/>
      <c r="CA161"/>
      <c r="CF161"/>
    </row>
    <row r="162" spans="3:84" ht="14.25" customHeight="1" thickBot="1" x14ac:dyDescent="0.2">
      <c r="C162" s="612"/>
      <c r="D162" s="612"/>
      <c r="E162" s="257"/>
      <c r="F162" s="267"/>
      <c r="H162" s="612"/>
      <c r="O162" s="752" t="s">
        <v>877</v>
      </c>
      <c r="P162" s="753"/>
      <c r="Q162" s="754"/>
      <c r="R162" s="750" t="str">
        <f t="shared" si="30"/>
        <v>空調機無し</v>
      </c>
      <c r="S162" s="751"/>
      <c r="T162" s="222"/>
      <c r="U162" s="540"/>
      <c r="V162" s="7"/>
      <c r="X162" s="3"/>
      <c r="AA162" s="184" t="str">
        <f>IF(Z162="","",HLOOKUP(Z162,#REF!,2,0))</f>
        <v/>
      </c>
      <c r="AE162" s="1"/>
      <c r="AG162" s="282">
        <f>空調機!$P$1</f>
        <v>0</v>
      </c>
      <c r="AH162" s="1" t="str">
        <f t="shared" si="31"/>
        <v>-</v>
      </c>
      <c r="AI162" s="282" t="str">
        <f>IF(空調機!$I$10=0,"",空調機!$P$9)</f>
        <v/>
      </c>
      <c r="AJ162" s="441" t="str">
        <f>IF(空調機!$I$10=0,AP162,IF(空調機!$P$9&gt;=0.95,AK162,IF(空調機!$P$9&gt;=0.7,AL162,IF(空調機!$P$9&gt;=0.3,AM162,IF(空調機!$P$9&gt;=0.05,AN162,AO162)))))</f>
        <v>空調機無し</v>
      </c>
      <c r="AK162" s="48" t="s">
        <v>178</v>
      </c>
      <c r="AL162" s="48" t="s">
        <v>69</v>
      </c>
      <c r="AM162" s="48" t="s">
        <v>348</v>
      </c>
      <c r="AN162" s="48" t="s">
        <v>72</v>
      </c>
      <c r="AO162" s="48" t="s">
        <v>73</v>
      </c>
      <c r="AP162" s="80" t="s">
        <v>283</v>
      </c>
      <c r="AQ162" s="6">
        <v>0.16</v>
      </c>
      <c r="AR162" s="221">
        <v>0.05</v>
      </c>
      <c r="AS162" s="6">
        <v>1</v>
      </c>
      <c r="AT162" s="6">
        <f t="shared" si="32"/>
        <v>0.8</v>
      </c>
      <c r="AU162" s="6">
        <v>0.5</v>
      </c>
      <c r="AV162" s="6">
        <v>0.2</v>
      </c>
      <c r="AW162" s="6">
        <v>0</v>
      </c>
      <c r="AX162" s="6" t="s">
        <v>661</v>
      </c>
      <c r="AZ162" s="7"/>
      <c r="BB162" s="7"/>
      <c r="BC162" s="7"/>
      <c r="BD162" s="1"/>
      <c r="BE162" s="221"/>
      <c r="BF162" s="1"/>
      <c r="BG162" s="1"/>
      <c r="BH162" s="1"/>
      <c r="BI162" s="1"/>
      <c r="BJ162" s="1"/>
      <c r="BK162" s="1"/>
      <c r="BW162"/>
      <c r="BX162"/>
      <c r="BY162"/>
      <c r="BZ162"/>
      <c r="CA162"/>
      <c r="CF162"/>
    </row>
    <row r="163" spans="3:84" x14ac:dyDescent="0.15">
      <c r="C163" s="611">
        <v>21</v>
      </c>
      <c r="D163" s="611" t="s">
        <v>831</v>
      </c>
      <c r="E163" s="268" t="s">
        <v>462</v>
      </c>
      <c r="F163" s="781" t="s">
        <v>155</v>
      </c>
      <c r="G163" s="782"/>
      <c r="H163" s="781" t="s">
        <v>756</v>
      </c>
      <c r="I163" s="783"/>
      <c r="J163" s="783"/>
      <c r="K163" s="783"/>
      <c r="L163" s="783"/>
      <c r="M163" s="783"/>
      <c r="N163" s="783"/>
      <c r="O163" s="783"/>
      <c r="P163" s="783"/>
      <c r="Q163" s="783"/>
      <c r="R163" s="783"/>
      <c r="S163" s="782"/>
      <c r="T163" s="287" t="str">
        <f>IF(AF163=0,"-",IF(AF163&gt;=$BO$21,"A",IF(AF163&gt;=$BO$22,"B",IF(AF163&gt;=$BO$23,"C","-"))))</f>
        <v>-</v>
      </c>
      <c r="U163" s="535"/>
      <c r="V163" s="7"/>
      <c r="Y163" s="1"/>
      <c r="AC163" s="1"/>
      <c r="AE163" s="1"/>
      <c r="AF163" s="163">
        <f>SUM(AF166:AF170)</f>
        <v>0</v>
      </c>
      <c r="AG163" s="1"/>
      <c r="AH163"/>
      <c r="AI163"/>
      <c r="AJ163" s="1" t="str">
        <f>IF(パッケージ形空調機!$N$1=0,"",パッケージ形空調機!$N$1)</f>
        <v/>
      </c>
      <c r="AK163" s="1" t="s">
        <v>757</v>
      </c>
      <c r="AL163" s="227"/>
      <c r="AM163" s="227"/>
      <c r="AN163" s="227"/>
      <c r="AO163" s="227"/>
      <c r="AP163" s="227"/>
      <c r="AQ163"/>
      <c r="AR163" s="227"/>
      <c r="AS163" s="227"/>
      <c r="AT163" s="227"/>
      <c r="AU163" s="227"/>
      <c r="AV163" s="227"/>
      <c r="AW163" s="227"/>
      <c r="BW163"/>
      <c r="BX163"/>
      <c r="BY163"/>
      <c r="BZ163"/>
      <c r="CA163"/>
      <c r="CF163"/>
    </row>
    <row r="164" spans="3:84" ht="36" customHeight="1" x14ac:dyDescent="0.15">
      <c r="C164" s="612"/>
      <c r="D164" s="612"/>
      <c r="E164" s="269"/>
      <c r="F164" s="616"/>
      <c r="G164" s="300"/>
      <c r="H164" s="770" t="s">
        <v>878</v>
      </c>
      <c r="I164" s="771"/>
      <c r="J164" s="771"/>
      <c r="K164" s="771"/>
      <c r="L164" s="771"/>
      <c r="M164" s="771"/>
      <c r="N164" s="771"/>
      <c r="O164" s="771"/>
      <c r="P164" s="771"/>
      <c r="Q164" s="771"/>
      <c r="R164" s="771"/>
      <c r="S164" s="772"/>
      <c r="T164" s="257"/>
      <c r="U164" s="535"/>
      <c r="V164" s="7"/>
      <c r="Y164" s="1"/>
      <c r="AC164" s="1"/>
      <c r="AE164" s="1"/>
      <c r="AF164" s="163"/>
      <c r="AG164" s="1"/>
      <c r="AH164"/>
      <c r="AI164"/>
      <c r="AJ164" s="1" t="str">
        <f>IF(パッケージ形空調機!$L$1=0,"",パッケージ形空調機!$L$1)</f>
        <v/>
      </c>
      <c r="AK164" s="1" t="s">
        <v>779</v>
      </c>
      <c r="AL164" s="227"/>
      <c r="AM164" s="227"/>
      <c r="AN164" s="227"/>
      <c r="AO164" s="227"/>
      <c r="AP164" s="227"/>
      <c r="AQ164"/>
      <c r="AR164" s="227"/>
      <c r="AS164" s="227"/>
      <c r="AT164" s="227"/>
      <c r="AU164" s="227"/>
      <c r="AV164" s="227"/>
      <c r="AW164" s="227"/>
      <c r="BW164"/>
      <c r="BX164"/>
      <c r="BY164"/>
      <c r="BZ164"/>
      <c r="CA164"/>
      <c r="CF164"/>
    </row>
    <row r="165" spans="3:84" ht="36" customHeight="1" thickBot="1" x14ac:dyDescent="0.2">
      <c r="C165" s="612"/>
      <c r="D165" s="612"/>
      <c r="E165" s="269"/>
      <c r="F165" s="616"/>
      <c r="G165" s="300"/>
      <c r="H165" s="770" t="s">
        <v>760</v>
      </c>
      <c r="I165" s="771"/>
      <c r="J165" s="771"/>
      <c r="K165" s="771"/>
      <c r="L165" s="771"/>
      <c r="M165" s="771"/>
      <c r="N165" s="771"/>
      <c r="O165" s="771"/>
      <c r="P165" s="771"/>
      <c r="Q165" s="771"/>
      <c r="R165" s="771"/>
      <c r="S165" s="772"/>
      <c r="T165" s="257"/>
      <c r="U165" s="535"/>
      <c r="V165" s="7"/>
      <c r="Y165" s="1"/>
      <c r="AC165" s="1"/>
      <c r="AE165" s="1"/>
      <c r="AF165" s="163"/>
      <c r="AG165" s="1"/>
      <c r="AH165" s="282">
        <f>SUM(AH166:AH167)+MIN(AH168:AH169)</f>
        <v>0</v>
      </c>
      <c r="AI165" s="282">
        <f>SUM(AI166:AI167)+MIN(AI168:AI169)</f>
        <v>0</v>
      </c>
      <c r="AJ165" s="1">
        <f>パッケージ形空調機!$N$10</f>
        <v>0</v>
      </c>
      <c r="AK165" s="1" t="s">
        <v>758</v>
      </c>
      <c r="AL165" s="227"/>
      <c r="AM165" s="227"/>
      <c r="AN165" s="227"/>
      <c r="AO165" s="227"/>
      <c r="AP165" s="227"/>
      <c r="AQ165" s="6">
        <f>AQ166</f>
        <v>0.85</v>
      </c>
      <c r="AR165" s="227"/>
      <c r="AS165" s="227"/>
      <c r="AT165" s="227"/>
      <c r="AU165" s="227"/>
      <c r="AV165" s="227"/>
      <c r="AW165" s="227"/>
      <c r="BW165"/>
      <c r="BX165"/>
      <c r="BY165"/>
      <c r="BZ165"/>
      <c r="CA165"/>
      <c r="CF165"/>
    </row>
    <row r="166" spans="3:84" ht="14.25" customHeight="1" thickBot="1" x14ac:dyDescent="0.2">
      <c r="C166" s="612"/>
      <c r="D166" s="612"/>
      <c r="E166" s="269"/>
      <c r="F166" s="616"/>
      <c r="G166" s="300"/>
      <c r="H166" s="810" t="s">
        <v>879</v>
      </c>
      <c r="I166" s="811"/>
      <c r="J166" s="811"/>
      <c r="K166" s="811"/>
      <c r="L166" s="811"/>
      <c r="M166" s="811"/>
      <c r="N166" s="811"/>
      <c r="O166" s="752" t="s">
        <v>693</v>
      </c>
      <c r="P166" s="753"/>
      <c r="Q166" s="754"/>
      <c r="R166" s="750" t="str">
        <f>AJ166</f>
        <v>ﾊﾟｯｹｰｼﾞ形空調機無し</v>
      </c>
      <c r="S166" s="751"/>
      <c r="T166" s="219"/>
      <c r="U166" s="535"/>
      <c r="V166" s="7"/>
      <c r="W166" s="3">
        <f>IF(OR(AI166="",R166&lt;&gt;AJ166,R167&lt;&gt;AJ167,R168&lt;&gt;AJ168,R169&lt;&gt;AJ169,R170&lt;&gt;AJ170),SUMPRODUCT(AH165:AH170,AQ165:AQ170),SUMPRODUCT(AI165:AI170,AQ165:AQ170))</f>
        <v>0</v>
      </c>
      <c r="X166" s="1">
        <f>IF(W166="","",IF(W166&gt;1,1,IF(W166&lt;0,0,W166)))</f>
        <v>0</v>
      </c>
      <c r="Y166" s="462" t="s">
        <v>174</v>
      </c>
      <c r="Z166" s="292">
        <f>HLOOKUP(Y166,$AO$11:$BC$26,$BD$26,0)</f>
        <v>0</v>
      </c>
      <c r="AA166" s="462">
        <v>0.3</v>
      </c>
      <c r="AB166" s="1">
        <f>$AT$38</f>
        <v>0</v>
      </c>
      <c r="AC166" s="488">
        <f>$AW$33</f>
        <v>0</v>
      </c>
      <c r="AD166" s="265">
        <f>IF(X166="-","-",X166*Z166*AA166*AB166*AC166)</f>
        <v>0</v>
      </c>
      <c r="AE166" s="265">
        <f>IF(X166="-",0,(1-X166)*Z166*AA166*AB166*AC166)</f>
        <v>0</v>
      </c>
      <c r="AF166" s="492">
        <f>IF(X166="-",0,IF($M$169&lt;&gt;0,(1-X166)*Z166*AA166*AB166*AC166*$M$169/100,SUMPRODUCT(AG166:AG170,AQ166:AQ170)*Z166*AA166*AB166*AC166))</f>
        <v>0</v>
      </c>
      <c r="AG166" s="282">
        <f>パッケージ形空調機!$S$1</f>
        <v>0</v>
      </c>
      <c r="AH166" s="1" t="str">
        <f>IF($R166=AK166,AS166,IF($R166=AL166,AT166,IF($R166=AM166,AU166,IF($R166=AN166,AV166,IF($R166=AO166,AW166,AX166)))))</f>
        <v>-</v>
      </c>
      <c r="AI166" s="282" t="str">
        <f>IF(パッケージ形空調機!$L$10=0,"",パッケージ形空調機!$O$9)</f>
        <v/>
      </c>
      <c r="AJ166" s="441" t="str">
        <f>IF(パッケージ形空調機!$L$10=0,AP166,IF(パッケージ形空調機!$O$9&gt;=0.95,AK166,IF(パッケージ形空調機!$O$9&gt;=0.7,AL166,IF(パッケージ形空調機!$O$9&gt;=0.3,AM166,IF(パッケージ形空調機!$O$9&gt;=0.05,AN166,AO166)))))</f>
        <v>ﾊﾟｯｹｰｼﾞ形空調機無し</v>
      </c>
      <c r="AK166" s="48" t="s">
        <v>178</v>
      </c>
      <c r="AL166" s="48" t="s">
        <v>69</v>
      </c>
      <c r="AM166" s="48" t="s">
        <v>348</v>
      </c>
      <c r="AN166" s="48" t="s">
        <v>72</v>
      </c>
      <c r="AO166" s="48" t="s">
        <v>73</v>
      </c>
      <c r="AP166" s="80" t="s">
        <v>367</v>
      </c>
      <c r="AQ166" s="6">
        <v>0.85</v>
      </c>
      <c r="AR166"/>
      <c r="AS166" s="6">
        <v>1</v>
      </c>
      <c r="AT166" s="6">
        <f t="shared" ref="AT166:AT171" si="33">$BO$74</f>
        <v>0.8</v>
      </c>
      <c r="AU166" s="6">
        <v>0.5</v>
      </c>
      <c r="AV166" s="6">
        <v>0.2</v>
      </c>
      <c r="AW166" s="6">
        <v>0</v>
      </c>
      <c r="AX166" s="6" t="s">
        <v>114</v>
      </c>
      <c r="BW166"/>
      <c r="BX166"/>
      <c r="BY166"/>
      <c r="BZ166"/>
      <c r="CA166"/>
      <c r="CF166"/>
    </row>
    <row r="167" spans="3:84" ht="14.25" customHeight="1" thickBot="1" x14ac:dyDescent="0.2">
      <c r="C167" s="612"/>
      <c r="D167" s="612"/>
      <c r="E167" s="269"/>
      <c r="F167" s="616"/>
      <c r="G167" s="300"/>
      <c r="H167" s="810"/>
      <c r="I167" s="811"/>
      <c r="J167" s="811"/>
      <c r="K167" s="811"/>
      <c r="L167" s="811"/>
      <c r="M167" s="811"/>
      <c r="N167" s="811"/>
      <c r="O167" s="752" t="s">
        <v>692</v>
      </c>
      <c r="P167" s="753"/>
      <c r="Q167" s="754"/>
      <c r="R167" s="750" t="str">
        <f>AJ167</f>
        <v>ﾊﾟｯｹｰｼﾞ形空調機無し</v>
      </c>
      <c r="S167" s="751"/>
      <c r="T167" s="219"/>
      <c r="U167" s="535"/>
      <c r="V167" s="7"/>
      <c r="Y167" s="1"/>
      <c r="AC167" s="490"/>
      <c r="AE167" s="1"/>
      <c r="AF167" s="1"/>
      <c r="AG167" s="282"/>
      <c r="AH167" s="1" t="str">
        <f>IF($R167=AK167,AS167,IF($R167=AL167,AT167,IF($R167=AM167,AU167,IF($R167=AN167,AV167,IF($R167=AO167,AW167,AX167)))))</f>
        <v>-</v>
      </c>
      <c r="AI167" s="282" t="str">
        <f>IF(パッケージ形空調機!$L$10=0,"",パッケージ形空調機!$P$9)</f>
        <v/>
      </c>
      <c r="AJ167" s="441" t="str">
        <f>IF(パッケージ形空調機!$L$10=0,AP167,IF(パッケージ形空調機!$P$9&gt;=0.95,AK167,IF(パッケージ形空調機!$P$9&gt;=0.7,AL167,IF(パッケージ形空調機!$P$9&gt;=0.3,AM167,IF(パッケージ形空調機!$P$9&gt;=0.05,AN167,AO167)))))</f>
        <v>ﾊﾟｯｹｰｼﾞ形空調機無し</v>
      </c>
      <c r="AK167" s="48" t="s">
        <v>178</v>
      </c>
      <c r="AL167" s="48" t="s">
        <v>69</v>
      </c>
      <c r="AM167" s="48" t="s">
        <v>348</v>
      </c>
      <c r="AN167" s="48" t="s">
        <v>72</v>
      </c>
      <c r="AO167" s="48" t="s">
        <v>73</v>
      </c>
      <c r="AP167" s="80" t="s">
        <v>367</v>
      </c>
      <c r="AQ167"/>
      <c r="AR167"/>
      <c r="AS167" s="6">
        <v>1</v>
      </c>
      <c r="AT167" s="6">
        <f t="shared" si="33"/>
        <v>0.8</v>
      </c>
      <c r="AU167" s="6">
        <v>0.5</v>
      </c>
      <c r="AV167" s="6">
        <v>0.2</v>
      </c>
      <c r="AW167" s="6">
        <v>0</v>
      </c>
      <c r="AX167" s="6" t="s">
        <v>114</v>
      </c>
      <c r="BW167"/>
      <c r="BX167"/>
      <c r="BY167"/>
      <c r="BZ167"/>
      <c r="CA167"/>
      <c r="CF167"/>
    </row>
    <row r="168" spans="3:84" ht="14.25" customHeight="1" thickBot="1" x14ac:dyDescent="0.2">
      <c r="C168" s="270"/>
      <c r="D168" s="270"/>
      <c r="E168" s="269"/>
      <c r="F168" s="256"/>
      <c r="H168" s="43"/>
      <c r="K168" s="544" t="s">
        <v>298</v>
      </c>
      <c r="L168" s="3" t="str">
        <f ca="1">パッケージ形空調機!$AC$5</f>
        <v/>
      </c>
      <c r="M168" s="545"/>
      <c r="N168" s="319"/>
      <c r="O168" s="832" t="s">
        <v>880</v>
      </c>
      <c r="P168" s="773" t="s">
        <v>443</v>
      </c>
      <c r="Q168" s="774"/>
      <c r="R168" s="750" t="str">
        <f>AJ168</f>
        <v>ﾊﾟｯｹｰｼﾞ形空調機無し</v>
      </c>
      <c r="S168" s="751"/>
      <c r="T168" s="222"/>
      <c r="U168" s="540"/>
      <c r="V168" s="7"/>
      <c r="Z168"/>
      <c r="AA168"/>
      <c r="AB168"/>
      <c r="AC168" s="486"/>
      <c r="AE168" s="1"/>
      <c r="AG168" s="282"/>
      <c r="AH168" s="1" t="str">
        <f>IF($R168=AK168,AS168,IF($R168=AL168,AT168,IF($R168=AM168,AU168,IF($R168=AN168,AV168,IF($R168=AO168,AW168,AX168)))))</f>
        <v>-</v>
      </c>
      <c r="AI168" s="282" t="str">
        <f>IF(パッケージ形空調機!$L$10=0,"",パッケージ形空調機!$Q$9)</f>
        <v/>
      </c>
      <c r="AJ168" s="441" t="str">
        <f>IF(パッケージ形空調機!$L$10=0,AP168,IF(パッケージ形空調機!$Q$9&gt;=0.95,AK168,IF(パッケージ形空調機!$Q$9&gt;=0.7,AL168,IF(パッケージ形空調機!$Q$9&gt;=0.3,AM168,IF(パッケージ形空調機!$Q$9&gt;=0.05,AN168,AO168)))))</f>
        <v>ﾊﾟｯｹｰｼﾞ形空調機無し</v>
      </c>
      <c r="AK168" s="48" t="s">
        <v>178</v>
      </c>
      <c r="AL168" s="48" t="s">
        <v>69</v>
      </c>
      <c r="AM168" s="48" t="s">
        <v>348</v>
      </c>
      <c r="AN168" s="48" t="s">
        <v>72</v>
      </c>
      <c r="AO168" s="48" t="s">
        <v>73</v>
      </c>
      <c r="AP168" s="80" t="s">
        <v>367</v>
      </c>
      <c r="AQ168"/>
      <c r="AR168"/>
      <c r="AS168" s="6">
        <v>1</v>
      </c>
      <c r="AT168" s="6">
        <f t="shared" si="33"/>
        <v>0.8</v>
      </c>
      <c r="AU168" s="6">
        <v>0.5</v>
      </c>
      <c r="AV168" s="6">
        <v>0.2</v>
      </c>
      <c r="AW168" s="6">
        <v>0</v>
      </c>
      <c r="AX168" s="6" t="s">
        <v>661</v>
      </c>
      <c r="BW168"/>
      <c r="BX168"/>
      <c r="BY168"/>
      <c r="BZ168"/>
      <c r="CA168"/>
      <c r="CF168"/>
    </row>
    <row r="169" spans="3:84" ht="14.25" customHeight="1" thickBot="1" x14ac:dyDescent="0.2">
      <c r="C169" s="612"/>
      <c r="D169" s="612"/>
      <c r="E169" s="269"/>
      <c r="F169" s="256"/>
      <c r="H169" s="546" t="s">
        <v>130</v>
      </c>
      <c r="I169" s="547">
        <f>$AP$4</f>
        <v>-15</v>
      </c>
      <c r="J169" s="300"/>
      <c r="K169" s="544" t="s">
        <v>696</v>
      </c>
      <c r="L169" s="548" t="str">
        <f>AJ163</f>
        <v/>
      </c>
      <c r="M169" s="545"/>
      <c r="N169" s="319" t="str">
        <f>IF(L169="","%","")</f>
        <v>%</v>
      </c>
      <c r="O169" s="833"/>
      <c r="P169" s="773" t="s">
        <v>414</v>
      </c>
      <c r="Q169" s="774"/>
      <c r="R169" s="750" t="str">
        <f>AJ169</f>
        <v>ﾊﾟｯｹｰｼﾞ形空調機無し</v>
      </c>
      <c r="S169" s="751"/>
      <c r="T169" s="222"/>
      <c r="U169" s="540"/>
      <c r="V169" s="7"/>
      <c r="Z169"/>
      <c r="AA169"/>
      <c r="AB169"/>
      <c r="AC169" s="486"/>
      <c r="AE169" s="1"/>
      <c r="AG169" s="282"/>
      <c r="AH169" s="1" t="str">
        <f>IF($R169=AK169,AS169,IF($R169=AL169,AT169,IF($R169=AM169,AU169,IF($R169=AN169,AV169,IF($R169=AO169,AW169,AX169)))))</f>
        <v>-</v>
      </c>
      <c r="AI169" s="282" t="str">
        <f>IF(パッケージ形空調機!$L$10=0,"",パッケージ形空調機!$R$9)</f>
        <v/>
      </c>
      <c r="AJ169" s="441" t="str">
        <f>IF(パッケージ形空調機!$L$10=0,AP169,IF(パッケージ形空調機!$R$9&gt;=0.95,AK169,IF(パッケージ形空調機!$R$9&gt;=0.7,AL169,IF(パッケージ形空調機!$R$9&gt;=0.3,AM169,IF(パッケージ形空調機!$R$9&gt;=0.05,AN169,AO169)))))</f>
        <v>ﾊﾟｯｹｰｼﾞ形空調機無し</v>
      </c>
      <c r="AK169" s="48" t="s">
        <v>178</v>
      </c>
      <c r="AL169" s="48" t="s">
        <v>69</v>
      </c>
      <c r="AM169" s="48" t="s">
        <v>348</v>
      </c>
      <c r="AN169" s="48" t="s">
        <v>72</v>
      </c>
      <c r="AO169" s="48" t="s">
        <v>73</v>
      </c>
      <c r="AP169" s="80" t="s">
        <v>367</v>
      </c>
      <c r="AQ169"/>
      <c r="AR169"/>
      <c r="AS169" s="6">
        <v>1</v>
      </c>
      <c r="AT169" s="6">
        <f t="shared" si="33"/>
        <v>0.8</v>
      </c>
      <c r="AU169" s="6">
        <v>0.5</v>
      </c>
      <c r="AV169" s="6">
        <v>0.2</v>
      </c>
      <c r="AW169" s="6">
        <v>0</v>
      </c>
      <c r="AX169" s="6" t="s">
        <v>661</v>
      </c>
      <c r="BW169"/>
      <c r="BX169"/>
      <c r="BY169"/>
      <c r="BZ169"/>
      <c r="CA169"/>
      <c r="CF169"/>
    </row>
    <row r="170" spans="3:84" ht="14.25" customHeight="1" thickBot="1" x14ac:dyDescent="0.2">
      <c r="C170" s="634"/>
      <c r="D170" s="634"/>
      <c r="E170" s="271"/>
      <c r="F170" s="272"/>
      <c r="G170" s="211"/>
      <c r="H170" s="634"/>
      <c r="I170" s="618"/>
      <c r="J170" s="618"/>
      <c r="K170" s="273"/>
      <c r="L170" s="273"/>
      <c r="M170" s="211"/>
      <c r="N170" s="211"/>
      <c r="O170" s="752" t="s">
        <v>213</v>
      </c>
      <c r="P170" s="753"/>
      <c r="Q170" s="754"/>
      <c r="R170" s="750" t="str">
        <f>AJ170</f>
        <v>ﾊﾟｯｹｰｼﾞ形空調機無し</v>
      </c>
      <c r="S170" s="751"/>
      <c r="T170" s="275"/>
      <c r="U170" s="540"/>
      <c r="V170" s="7"/>
      <c r="W170" s="3"/>
      <c r="AA170" s="184" t="str">
        <f>IF(Z170="","",HLOOKUP(Z170,#REF!,2,0))</f>
        <v/>
      </c>
      <c r="AC170" s="486"/>
      <c r="AE170" s="1"/>
      <c r="AG170" s="282">
        <f>パッケージ形空調機!$T$1</f>
        <v>0</v>
      </c>
      <c r="AH170" s="1" t="str">
        <f>IF($R170=AK170,AS170,IF($R170=AL170,AT170,IF($R170=AM170,AU170,IF($R170=AN170,AV170,IF($R170=AO170,AW170,AX170)))))</f>
        <v>-</v>
      </c>
      <c r="AI170" s="282" t="str">
        <f>IF(パッケージ形空調機!$L$10=0,"",パッケージ形空調機!$T$9)</f>
        <v/>
      </c>
      <c r="AJ170" s="441" t="str">
        <f>IF(パッケージ形空調機!$L$10=0,AP170,IF(パッケージ形空調機!$T$9&gt;=0.95,AK170,IF(パッケージ形空調機!$T$9&gt;=0.7,AL170,IF(パッケージ形空調機!$T$9&gt;=0.3,AM170,IF(パッケージ形空調機!$T$9&gt;=0.05,AN170,AO170)))))</f>
        <v>ﾊﾟｯｹｰｼﾞ形空調機無し</v>
      </c>
      <c r="AK170" s="48" t="s">
        <v>178</v>
      </c>
      <c r="AL170" s="48" t="s">
        <v>69</v>
      </c>
      <c r="AM170" s="48" t="s">
        <v>348</v>
      </c>
      <c r="AN170" s="48" t="s">
        <v>72</v>
      </c>
      <c r="AO170" s="48" t="s">
        <v>73</v>
      </c>
      <c r="AP170" s="80" t="s">
        <v>367</v>
      </c>
      <c r="AQ170" s="6">
        <v>0.15</v>
      </c>
      <c r="AR170"/>
      <c r="AS170" s="6">
        <v>1</v>
      </c>
      <c r="AT170" s="6">
        <f t="shared" si="33"/>
        <v>0.8</v>
      </c>
      <c r="AU170" s="6">
        <v>0.5</v>
      </c>
      <c r="AV170" s="6">
        <v>0.2</v>
      </c>
      <c r="AW170" s="6">
        <v>0</v>
      </c>
      <c r="AX170" s="6" t="s">
        <v>661</v>
      </c>
      <c r="BW170"/>
      <c r="BX170"/>
      <c r="BY170"/>
      <c r="BZ170"/>
      <c r="CA170"/>
      <c r="CF170"/>
    </row>
    <row r="171" spans="3:84" ht="24" customHeight="1" thickBot="1" x14ac:dyDescent="0.2">
      <c r="C171" s="622">
        <v>22</v>
      </c>
      <c r="D171" s="622" t="s">
        <v>831</v>
      </c>
      <c r="E171" s="175" t="s">
        <v>881</v>
      </c>
      <c r="F171" s="752" t="s">
        <v>745</v>
      </c>
      <c r="G171" s="778"/>
      <c r="H171" s="752" t="s">
        <v>205</v>
      </c>
      <c r="I171" s="753"/>
      <c r="J171" s="753"/>
      <c r="K171" s="753"/>
      <c r="L171" s="753"/>
      <c r="M171" s="753"/>
      <c r="N171" s="753"/>
      <c r="O171" s="753"/>
      <c r="P171" s="753"/>
      <c r="Q171" s="754"/>
      <c r="R171" s="755"/>
      <c r="S171" s="756"/>
      <c r="T171" s="187" t="str">
        <f t="shared" ref="T171:T176" si="34">IF(AF171=0,"-",IF(AF171&gt;=$BO$21,"A",IF(AF171&gt;=$BO$22,"B",IF(AF171&gt;=$BO$23,"C","-"))))</f>
        <v>-</v>
      </c>
      <c r="U171" s="536"/>
      <c r="V171" s="7"/>
      <c r="W171" s="163"/>
      <c r="X171" s="1" t="str">
        <f>IF($R171=AK171,AS171,IF($R171=AL171,AT171,IF($R171=AM171,AU171,IF($R171=AN171,AV171,IF($R171=AO171,AW171,IF($R171=AP171,AX171,AY171))))))</f>
        <v>-</v>
      </c>
      <c r="Y171" s="462" t="s">
        <v>726</v>
      </c>
      <c r="Z171" s="292">
        <f t="shared" ref="Z171:Z176" si="35">HLOOKUP(Y171,$AO$11:$BC$26,$BD$26,0)</f>
        <v>0</v>
      </c>
      <c r="AA171" s="462">
        <v>0.06</v>
      </c>
      <c r="AB171" s="1">
        <f t="shared" ref="AB171:AB176" si="36">$AT$38</f>
        <v>0</v>
      </c>
      <c r="AC171" s="488">
        <v>1</v>
      </c>
      <c r="AD171" s="265" t="str">
        <f>IF(X171="-","-",X171*Z171*AA171*AB171*AC171)</f>
        <v>-</v>
      </c>
      <c r="AE171" s="265">
        <f>IF(X171="-",0,(1-X171)*Z171*AA171*AB171*AC171)</f>
        <v>0</v>
      </c>
      <c r="AF171" s="492">
        <f>IF(X171="-",0,AE171)</f>
        <v>0</v>
      </c>
      <c r="AG171" s="265"/>
      <c r="AK171" s="48" t="s">
        <v>178</v>
      </c>
      <c r="AL171" s="48" t="s">
        <v>69</v>
      </c>
      <c r="AM171" s="48" t="s">
        <v>348</v>
      </c>
      <c r="AN171" s="48" t="s">
        <v>72</v>
      </c>
      <c r="AO171" s="48" t="s">
        <v>73</v>
      </c>
      <c r="AP171" s="80" t="s">
        <v>728</v>
      </c>
      <c r="AQ171" s="80" t="s">
        <v>75</v>
      </c>
      <c r="AS171" s="6">
        <v>1</v>
      </c>
      <c r="AT171" s="6">
        <f t="shared" si="33"/>
        <v>0.8</v>
      </c>
      <c r="AU171" s="6">
        <v>0.5</v>
      </c>
      <c r="AV171" s="6">
        <v>0.2</v>
      </c>
      <c r="AW171" s="6">
        <v>0</v>
      </c>
      <c r="AX171" s="6" t="s">
        <v>661</v>
      </c>
      <c r="AY171" s="6" t="s">
        <v>114</v>
      </c>
      <c r="BW171"/>
      <c r="BX171"/>
      <c r="BY171"/>
      <c r="BZ171"/>
      <c r="CA171"/>
      <c r="CF171"/>
    </row>
    <row r="172" spans="3:84" ht="14.25" customHeight="1" thickBot="1" x14ac:dyDescent="0.2">
      <c r="C172" s="622">
        <v>23</v>
      </c>
      <c r="D172" s="622" t="s">
        <v>831</v>
      </c>
      <c r="E172" s="175" t="s">
        <v>882</v>
      </c>
      <c r="F172" s="752" t="s">
        <v>24</v>
      </c>
      <c r="G172" s="778"/>
      <c r="H172" s="752" t="s">
        <v>336</v>
      </c>
      <c r="I172" s="753"/>
      <c r="J172" s="753"/>
      <c r="K172" s="753"/>
      <c r="L172" s="753"/>
      <c r="M172" s="753"/>
      <c r="N172" s="753"/>
      <c r="O172" s="753"/>
      <c r="P172" s="753"/>
      <c r="Q172" s="754"/>
      <c r="R172" s="755"/>
      <c r="S172" s="756"/>
      <c r="T172" s="187" t="str">
        <f t="shared" si="34"/>
        <v>-</v>
      </c>
      <c r="U172" s="536"/>
      <c r="V172" s="536"/>
      <c r="W172" s="163"/>
      <c r="X172" s="1" t="str">
        <f>IF($R172=AK172,AS172,IF($R172=AL172,AT172,IF($R172=AM172,AU172,IF($R172=AN172,AV172,IF($R172=AO172,AW172,AX172)))))</f>
        <v>-</v>
      </c>
      <c r="Y172" s="462" t="s">
        <v>174</v>
      </c>
      <c r="Z172" s="292">
        <f t="shared" si="35"/>
        <v>0</v>
      </c>
      <c r="AA172" s="462">
        <v>0.01</v>
      </c>
      <c r="AB172" s="1">
        <f t="shared" si="36"/>
        <v>0</v>
      </c>
      <c r="AC172" s="488">
        <f>$AW$35</f>
        <v>1</v>
      </c>
      <c r="AD172" s="265" t="str">
        <f t="shared" ref="AD172:AD180" si="37">IF(X172="-","-",X172*Z172*AA172*AB172*AC172)</f>
        <v>-</v>
      </c>
      <c r="AE172" s="265">
        <f t="shared" ref="AE172:AE180" si="38">IF(X172="-",0,(1-X172)*Z172*AA172*AB172*AC172)</f>
        <v>0</v>
      </c>
      <c r="AF172" s="492">
        <f t="shared" ref="AF172:AF180" si="39">IF(X172="-",0,AE172)</f>
        <v>0</v>
      </c>
      <c r="AG172" s="265"/>
      <c r="AK172" s="48" t="s">
        <v>178</v>
      </c>
      <c r="AL172" s="48" t="s">
        <v>69</v>
      </c>
      <c r="AM172" s="48" t="s">
        <v>348</v>
      </c>
      <c r="AN172" s="48" t="s">
        <v>72</v>
      </c>
      <c r="AO172" s="48" t="s">
        <v>73</v>
      </c>
      <c r="AP172" s="80" t="s">
        <v>283</v>
      </c>
      <c r="AQ172"/>
      <c r="AS172" s="6">
        <v>1</v>
      </c>
      <c r="AT172" s="6">
        <f t="shared" ref="AT172:AT179" si="40">$BO$74</f>
        <v>0.8</v>
      </c>
      <c r="AU172" s="6">
        <v>0.5</v>
      </c>
      <c r="AV172" s="6">
        <v>0.2</v>
      </c>
      <c r="AW172" s="6">
        <v>0</v>
      </c>
      <c r="AX172" s="6" t="s">
        <v>661</v>
      </c>
      <c r="BW172"/>
      <c r="BX172"/>
      <c r="BY172"/>
      <c r="BZ172"/>
      <c r="CA172"/>
      <c r="CF172"/>
    </row>
    <row r="173" spans="3:84" ht="14.25" customHeight="1" thickBot="1" x14ac:dyDescent="0.2">
      <c r="C173" s="622">
        <v>24</v>
      </c>
      <c r="D173" s="622" t="s">
        <v>831</v>
      </c>
      <c r="E173" s="175" t="s">
        <v>883</v>
      </c>
      <c r="F173" s="752" t="s">
        <v>150</v>
      </c>
      <c r="G173" s="778"/>
      <c r="H173" s="752" t="s">
        <v>340</v>
      </c>
      <c r="I173" s="753"/>
      <c r="J173" s="753"/>
      <c r="K173" s="753"/>
      <c r="L173" s="753"/>
      <c r="M173" s="753"/>
      <c r="N173" s="753"/>
      <c r="O173" s="753"/>
      <c r="P173" s="753"/>
      <c r="Q173" s="754"/>
      <c r="R173" s="755"/>
      <c r="S173" s="756"/>
      <c r="T173" s="187" t="str">
        <f t="shared" si="34"/>
        <v>-</v>
      </c>
      <c r="U173" s="536"/>
      <c r="V173" s="536"/>
      <c r="W173" s="163"/>
      <c r="X173" s="1" t="str">
        <f t="shared" ref="X173:X180" si="41">IF($R173=AK173,AS173,IF($R173=AL173,AT173,IF($R173=AM173,AU173,IF($R173=AN173,AV173,IF($R173=AO173,AW173,AX173)))))</f>
        <v>-</v>
      </c>
      <c r="Y173" s="462" t="s">
        <v>726</v>
      </c>
      <c r="Z173" s="292">
        <f t="shared" si="35"/>
        <v>0</v>
      </c>
      <c r="AA173" s="462">
        <v>0.03</v>
      </c>
      <c r="AB173" s="1">
        <f t="shared" si="36"/>
        <v>0</v>
      </c>
      <c r="AC173" s="488">
        <v>1</v>
      </c>
      <c r="AD173" s="265" t="str">
        <f t="shared" si="37"/>
        <v>-</v>
      </c>
      <c r="AE173" s="265">
        <f t="shared" si="38"/>
        <v>0</v>
      </c>
      <c r="AF173" s="492">
        <f t="shared" si="39"/>
        <v>0</v>
      </c>
      <c r="AG173" s="265"/>
      <c r="AK173" s="48" t="s">
        <v>178</v>
      </c>
      <c r="AL173" s="48" t="s">
        <v>69</v>
      </c>
      <c r="AM173" s="48" t="s">
        <v>348</v>
      </c>
      <c r="AN173" s="48" t="s">
        <v>72</v>
      </c>
      <c r="AO173" s="48" t="s">
        <v>73</v>
      </c>
      <c r="AP173" s="80" t="s">
        <v>728</v>
      </c>
      <c r="AQ173"/>
      <c r="AS173" s="6">
        <v>1</v>
      </c>
      <c r="AT173" s="6">
        <f t="shared" si="40"/>
        <v>0.8</v>
      </c>
      <c r="AU173" s="6">
        <v>0.5</v>
      </c>
      <c r="AV173" s="6">
        <v>0.2</v>
      </c>
      <c r="AW173" s="6">
        <v>0</v>
      </c>
      <c r="AX173" s="6" t="s">
        <v>661</v>
      </c>
      <c r="BW173"/>
      <c r="BX173"/>
      <c r="BY173"/>
      <c r="BZ173"/>
      <c r="CA173"/>
      <c r="CF173"/>
    </row>
    <row r="174" spans="3:84" ht="39" customHeight="1" thickBot="1" x14ac:dyDescent="0.2">
      <c r="C174" s="622">
        <v>25</v>
      </c>
      <c r="D174" s="622" t="s">
        <v>831</v>
      </c>
      <c r="E174" s="175" t="s">
        <v>884</v>
      </c>
      <c r="F174" s="752" t="s">
        <v>151</v>
      </c>
      <c r="G174" s="778"/>
      <c r="H174" s="752" t="s">
        <v>337</v>
      </c>
      <c r="I174" s="753"/>
      <c r="J174" s="753"/>
      <c r="K174" s="753"/>
      <c r="L174" s="753"/>
      <c r="M174" s="753"/>
      <c r="N174" s="753"/>
      <c r="O174" s="753"/>
      <c r="P174" s="753"/>
      <c r="Q174" s="754"/>
      <c r="R174" s="755"/>
      <c r="S174" s="756"/>
      <c r="T174" s="187" t="str">
        <f t="shared" si="34"/>
        <v>-</v>
      </c>
      <c r="U174" s="536"/>
      <c r="V174" s="536"/>
      <c r="W174" s="163"/>
      <c r="X174" s="1" t="str">
        <f t="shared" si="41"/>
        <v>-</v>
      </c>
      <c r="Y174" s="462" t="s">
        <v>174</v>
      </c>
      <c r="Z174" s="292">
        <f t="shared" si="35"/>
        <v>0</v>
      </c>
      <c r="AA174" s="462">
        <v>0.03</v>
      </c>
      <c r="AB174" s="1">
        <f t="shared" si="36"/>
        <v>0</v>
      </c>
      <c r="AC174" s="488">
        <f>$AW$35</f>
        <v>1</v>
      </c>
      <c r="AD174" s="265" t="str">
        <f t="shared" si="37"/>
        <v>-</v>
      </c>
      <c r="AE174" s="265">
        <f t="shared" si="38"/>
        <v>0</v>
      </c>
      <c r="AF174" s="492">
        <f t="shared" si="39"/>
        <v>0</v>
      </c>
      <c r="AG174" s="265"/>
      <c r="AK174" s="48" t="s">
        <v>178</v>
      </c>
      <c r="AL174" s="48" t="s">
        <v>69</v>
      </c>
      <c r="AM174" s="48" t="s">
        <v>348</v>
      </c>
      <c r="AN174" s="48" t="s">
        <v>72</v>
      </c>
      <c r="AO174" s="48" t="s">
        <v>73</v>
      </c>
      <c r="AP174" s="80" t="s">
        <v>429</v>
      </c>
      <c r="AQ174"/>
      <c r="AS174" s="6">
        <v>1</v>
      </c>
      <c r="AT174" s="6">
        <f t="shared" si="40"/>
        <v>0.8</v>
      </c>
      <c r="AU174" s="6">
        <v>0.5</v>
      </c>
      <c r="AV174" s="6">
        <v>0.2</v>
      </c>
      <c r="AW174" s="6">
        <v>0</v>
      </c>
      <c r="AX174" s="6" t="s">
        <v>661</v>
      </c>
      <c r="BW174"/>
      <c r="BX174"/>
      <c r="BY174"/>
      <c r="BZ174"/>
      <c r="CA174"/>
      <c r="CF174"/>
    </row>
    <row r="175" spans="3:84" ht="14.25" customHeight="1" thickBot="1" x14ac:dyDescent="0.2">
      <c r="C175" s="622">
        <v>26</v>
      </c>
      <c r="D175" s="622" t="s">
        <v>831</v>
      </c>
      <c r="E175" s="175" t="s">
        <v>885</v>
      </c>
      <c r="F175" s="752" t="s">
        <v>152</v>
      </c>
      <c r="G175" s="778"/>
      <c r="H175" s="752" t="s">
        <v>338</v>
      </c>
      <c r="I175" s="753"/>
      <c r="J175" s="753"/>
      <c r="K175" s="753"/>
      <c r="L175" s="753"/>
      <c r="M175" s="753"/>
      <c r="N175" s="753"/>
      <c r="O175" s="753"/>
      <c r="P175" s="753"/>
      <c r="Q175" s="754"/>
      <c r="R175" s="755"/>
      <c r="S175" s="756"/>
      <c r="T175" s="187" t="str">
        <f t="shared" si="34"/>
        <v>-</v>
      </c>
      <c r="U175" s="536"/>
      <c r="V175" s="536"/>
      <c r="W175" s="163"/>
      <c r="X175" s="1" t="str">
        <f>IF($R175=AK175,AS175,IF($R175=AL175,AT175,IF($R175=AM175,AU175,IF($R175=AN175,AV175,IF($R175=AO175,AW175,IF($R175=AP175,AX175,AY175))))))</f>
        <v>-</v>
      </c>
      <c r="Y175" s="462" t="s">
        <v>174</v>
      </c>
      <c r="Z175" s="292">
        <f t="shared" si="35"/>
        <v>0</v>
      </c>
      <c r="AA175" s="462">
        <v>0.03</v>
      </c>
      <c r="AB175" s="1">
        <f t="shared" si="36"/>
        <v>0</v>
      </c>
      <c r="AC175" s="488">
        <v>1</v>
      </c>
      <c r="AD175" s="265" t="str">
        <f t="shared" si="37"/>
        <v>-</v>
      </c>
      <c r="AE175" s="265">
        <f t="shared" si="38"/>
        <v>0</v>
      </c>
      <c r="AF175" s="492">
        <f t="shared" si="39"/>
        <v>0</v>
      </c>
      <c r="AG175" s="265"/>
      <c r="AK175" s="48" t="s">
        <v>178</v>
      </c>
      <c r="AL175" s="48" t="s">
        <v>69</v>
      </c>
      <c r="AM175" s="48" t="s">
        <v>348</v>
      </c>
      <c r="AN175" s="48" t="s">
        <v>72</v>
      </c>
      <c r="AO175" s="191" t="s">
        <v>285</v>
      </c>
      <c r="AP175" s="48" t="s">
        <v>73</v>
      </c>
      <c r="AQ175" s="80" t="s">
        <v>728</v>
      </c>
      <c r="AS175" s="6">
        <v>1</v>
      </c>
      <c r="AT175" s="6">
        <f t="shared" si="40"/>
        <v>0.8</v>
      </c>
      <c r="AU175" s="6">
        <v>0.5</v>
      </c>
      <c r="AV175" s="6">
        <v>0.2</v>
      </c>
      <c r="AW175" s="6">
        <v>0.1</v>
      </c>
      <c r="AX175" s="6">
        <v>0</v>
      </c>
      <c r="AY175" s="6" t="s">
        <v>661</v>
      </c>
      <c r="BW175"/>
      <c r="BX175"/>
      <c r="BY175"/>
      <c r="BZ175"/>
      <c r="CA175"/>
      <c r="CF175"/>
    </row>
    <row r="176" spans="3:84" ht="24.75" customHeight="1" thickBot="1" x14ac:dyDescent="0.2">
      <c r="C176" s="233">
        <v>27</v>
      </c>
      <c r="D176" s="611" t="s">
        <v>831</v>
      </c>
      <c r="E176" s="268" t="s">
        <v>886</v>
      </c>
      <c r="F176" s="781" t="s">
        <v>496</v>
      </c>
      <c r="G176" s="782"/>
      <c r="H176" s="829" t="s">
        <v>301</v>
      </c>
      <c r="I176" s="830"/>
      <c r="J176" s="830"/>
      <c r="K176" s="830"/>
      <c r="L176" s="830"/>
      <c r="M176" s="830"/>
      <c r="N176" s="830"/>
      <c r="O176" s="830"/>
      <c r="P176" s="830"/>
      <c r="Q176" s="830"/>
      <c r="R176" s="859"/>
      <c r="S176" s="860"/>
      <c r="T176" s="438" t="str">
        <f t="shared" si="34"/>
        <v>-</v>
      </c>
      <c r="U176" s="535"/>
      <c r="V176" s="536"/>
      <c r="W176" s="163"/>
      <c r="X176" s="1" t="str">
        <f t="shared" si="41"/>
        <v>-</v>
      </c>
      <c r="Y176" s="462" t="s">
        <v>174</v>
      </c>
      <c r="Z176" s="292">
        <f t="shared" si="35"/>
        <v>0</v>
      </c>
      <c r="AA176" s="462">
        <v>5.7000000000000002E-2</v>
      </c>
      <c r="AB176" s="1">
        <f t="shared" si="36"/>
        <v>0</v>
      </c>
      <c r="AC176" s="488">
        <f>$AW$37</f>
        <v>0</v>
      </c>
      <c r="AD176" s="265" t="str">
        <f t="shared" si="37"/>
        <v>-</v>
      </c>
      <c r="AE176" s="265">
        <f t="shared" si="38"/>
        <v>0</v>
      </c>
      <c r="AF176" s="492">
        <f t="shared" si="39"/>
        <v>0</v>
      </c>
      <c r="AG176" s="265"/>
      <c r="AK176" s="48" t="s">
        <v>178</v>
      </c>
      <c r="AL176" s="48" t="s">
        <v>69</v>
      </c>
      <c r="AM176" s="48" t="s">
        <v>348</v>
      </c>
      <c r="AN176" s="48" t="s">
        <v>72</v>
      </c>
      <c r="AO176" s="48" t="s">
        <v>73</v>
      </c>
      <c r="AP176" s="80" t="s">
        <v>488</v>
      </c>
      <c r="AQ176"/>
      <c r="AS176" s="6">
        <v>1</v>
      </c>
      <c r="AT176" s="6">
        <f t="shared" si="40"/>
        <v>0.8</v>
      </c>
      <c r="AU176" s="6">
        <v>0.5</v>
      </c>
      <c r="AV176" s="6">
        <v>0.2</v>
      </c>
      <c r="AW176" s="6">
        <v>0</v>
      </c>
      <c r="AX176" s="6" t="s">
        <v>661</v>
      </c>
      <c r="BW176"/>
      <c r="BX176"/>
      <c r="BY176"/>
      <c r="BZ176"/>
      <c r="CA176"/>
      <c r="CF176"/>
    </row>
    <row r="177" spans="3:84" ht="14.25" customHeight="1" thickBot="1" x14ac:dyDescent="0.2">
      <c r="C177" s="634"/>
      <c r="D177" s="634"/>
      <c r="E177" s="271"/>
      <c r="F177" s="627"/>
      <c r="G177" s="630"/>
      <c r="H177" s="634"/>
      <c r="I177" s="618"/>
      <c r="J177" s="618"/>
      <c r="K177" s="618"/>
      <c r="L177" s="276" t="s">
        <v>300</v>
      </c>
      <c r="M177" s="59"/>
      <c r="N177" s="550"/>
      <c r="O177" s="618"/>
      <c r="P177" s="618"/>
      <c r="Q177" s="277"/>
      <c r="R177" s="837"/>
      <c r="S177" s="838"/>
      <c r="T177" s="472"/>
      <c r="U177" s="538"/>
      <c r="V177" s="536"/>
      <c r="W177" s="163"/>
      <c r="X177" s="163"/>
      <c r="Y177" s="163"/>
      <c r="Z177" s="163"/>
      <c r="AA177" s="163"/>
      <c r="AB177" s="163"/>
      <c r="AC177" s="497"/>
      <c r="AD177" s="163"/>
      <c r="AE177" s="163"/>
      <c r="AF177" s="163"/>
      <c r="AG177" s="163"/>
      <c r="AH177" s="163"/>
      <c r="AI177" s="163"/>
      <c r="AK177"/>
      <c r="AL177"/>
      <c r="AM177"/>
      <c r="AN177"/>
      <c r="AO177"/>
      <c r="AP177"/>
      <c r="AQ177"/>
      <c r="AS177"/>
      <c r="AT177"/>
      <c r="AU177"/>
      <c r="AV177"/>
      <c r="AW177"/>
      <c r="BW177"/>
      <c r="BX177"/>
      <c r="BY177"/>
      <c r="BZ177"/>
      <c r="CA177"/>
      <c r="CF177"/>
    </row>
    <row r="178" spans="3:84" ht="39" customHeight="1" thickBot="1" x14ac:dyDescent="0.2">
      <c r="C178" s="622">
        <v>28</v>
      </c>
      <c r="D178" s="622" t="s">
        <v>831</v>
      </c>
      <c r="E178" s="175" t="s">
        <v>887</v>
      </c>
      <c r="F178" s="752" t="s">
        <v>153</v>
      </c>
      <c r="G178" s="778"/>
      <c r="H178" s="752" t="s">
        <v>339</v>
      </c>
      <c r="I178" s="753"/>
      <c r="J178" s="753"/>
      <c r="K178" s="753"/>
      <c r="L178" s="753"/>
      <c r="M178" s="753"/>
      <c r="N178" s="806"/>
      <c r="O178" s="753"/>
      <c r="P178" s="753"/>
      <c r="Q178" s="754"/>
      <c r="R178" s="755"/>
      <c r="S178" s="756"/>
      <c r="T178" s="80" t="str">
        <f>IF(AF178=0,"-",IF(AF178&gt;=$BO$21,"A",IF(AF178&gt;=$BO$22,"B",IF(AF178&gt;=$BO$23,"C","-"))))</f>
        <v>-</v>
      </c>
      <c r="U178" s="535"/>
      <c r="V178" s="536"/>
      <c r="W178" s="163"/>
      <c r="X178" s="1" t="str">
        <f t="shared" si="41"/>
        <v>-</v>
      </c>
      <c r="Y178" s="462" t="s">
        <v>174</v>
      </c>
      <c r="Z178" s="292">
        <f>HLOOKUP(Y178,$AO$11:$BC$26,$BD$26,0)</f>
        <v>0</v>
      </c>
      <c r="AA178" s="462">
        <v>0.01</v>
      </c>
      <c r="AB178" s="1">
        <f>$AT$38</f>
        <v>0</v>
      </c>
      <c r="AC178" s="488">
        <v>1</v>
      </c>
      <c r="AD178" s="265" t="str">
        <f t="shared" si="37"/>
        <v>-</v>
      </c>
      <c r="AE178" s="265">
        <f t="shared" si="38"/>
        <v>0</v>
      </c>
      <c r="AF178" s="492">
        <f t="shared" si="39"/>
        <v>0</v>
      </c>
      <c r="AG178" s="265"/>
      <c r="AK178" s="48" t="s">
        <v>178</v>
      </c>
      <c r="AL178" s="48" t="s">
        <v>69</v>
      </c>
      <c r="AM178" s="48" t="s">
        <v>348</v>
      </c>
      <c r="AN178" s="48" t="s">
        <v>72</v>
      </c>
      <c r="AO178" s="48" t="s">
        <v>73</v>
      </c>
      <c r="AP178" s="80" t="s">
        <v>735</v>
      </c>
      <c r="AQ178"/>
      <c r="AS178" s="6">
        <v>1</v>
      </c>
      <c r="AT178" s="6">
        <f t="shared" si="40"/>
        <v>0.8</v>
      </c>
      <c r="AU178" s="6">
        <v>0.5</v>
      </c>
      <c r="AV178" s="6">
        <v>0.2</v>
      </c>
      <c r="AW178" s="6">
        <v>0</v>
      </c>
      <c r="AX178" s="6" t="s">
        <v>661</v>
      </c>
      <c r="BW178"/>
      <c r="BX178"/>
      <c r="BY178"/>
      <c r="BZ178"/>
      <c r="CA178"/>
      <c r="CF178"/>
    </row>
    <row r="179" spans="3:84" ht="24.95" customHeight="1" thickBot="1" x14ac:dyDescent="0.2">
      <c r="C179" s="622">
        <v>29</v>
      </c>
      <c r="D179" s="622" t="s">
        <v>831</v>
      </c>
      <c r="E179" s="175" t="s">
        <v>888</v>
      </c>
      <c r="F179" s="752" t="s">
        <v>889</v>
      </c>
      <c r="G179" s="778"/>
      <c r="H179" s="752" t="s">
        <v>890</v>
      </c>
      <c r="I179" s="753"/>
      <c r="J179" s="753"/>
      <c r="K179" s="753"/>
      <c r="L179" s="753"/>
      <c r="M179" s="753"/>
      <c r="N179" s="753"/>
      <c r="O179" s="753"/>
      <c r="P179" s="753"/>
      <c r="Q179" s="754"/>
      <c r="R179" s="755"/>
      <c r="S179" s="756"/>
      <c r="T179" s="187" t="str">
        <f>IF(AF179=0,"-",IF(AF179&gt;=$BO$21,"A",IF(AF179&gt;=$BO$22,"B",IF(AF179&gt;=$BO$23,"C","-"))))</f>
        <v>-</v>
      </c>
      <c r="U179" s="535"/>
      <c r="V179" s="536"/>
      <c r="X179" s="1" t="str">
        <f t="shared" si="41"/>
        <v>-</v>
      </c>
      <c r="Y179" s="462" t="s">
        <v>726</v>
      </c>
      <c r="Z179" s="292">
        <f>HLOOKUP(Y179,$AO$11:$BC$26,$BD$26,0)</f>
        <v>0</v>
      </c>
      <c r="AA179" s="462">
        <v>0.18</v>
      </c>
      <c r="AB179" s="1">
        <f>$AT$39</f>
        <v>0</v>
      </c>
      <c r="AC179" s="488">
        <v>1</v>
      </c>
      <c r="AD179" s="265" t="str">
        <f t="shared" si="37"/>
        <v>-</v>
      </c>
      <c r="AE179" s="265">
        <f t="shared" si="38"/>
        <v>0</v>
      </c>
      <c r="AF179" s="492">
        <f t="shared" si="39"/>
        <v>0</v>
      </c>
      <c r="AG179" s="265"/>
      <c r="AK179" s="48" t="s">
        <v>178</v>
      </c>
      <c r="AL179" s="48" t="s">
        <v>69</v>
      </c>
      <c r="AM179" s="48" t="s">
        <v>348</v>
      </c>
      <c r="AN179" s="48" t="s">
        <v>72</v>
      </c>
      <c r="AO179" s="48" t="s">
        <v>73</v>
      </c>
      <c r="AP179"/>
      <c r="AQ179"/>
      <c r="AS179" s="6">
        <v>1</v>
      </c>
      <c r="AT179" s="6">
        <f t="shared" si="40"/>
        <v>0.8</v>
      </c>
      <c r="AU179" s="6">
        <v>0.5</v>
      </c>
      <c r="AV179" s="6">
        <v>0.2</v>
      </c>
      <c r="AW179" s="6">
        <v>0</v>
      </c>
      <c r="AX179" s="6" t="s">
        <v>114</v>
      </c>
      <c r="BW179"/>
      <c r="BX179"/>
      <c r="BY179"/>
      <c r="BZ179"/>
      <c r="CA179"/>
      <c r="CF179"/>
    </row>
    <row r="180" spans="3:84" ht="24.95" customHeight="1" thickBot="1" x14ac:dyDescent="0.2">
      <c r="C180" s="622">
        <v>30</v>
      </c>
      <c r="D180" s="622" t="s">
        <v>831</v>
      </c>
      <c r="E180" s="175" t="s">
        <v>891</v>
      </c>
      <c r="F180" s="752" t="s">
        <v>154</v>
      </c>
      <c r="G180" s="778"/>
      <c r="H180" s="752" t="s">
        <v>892</v>
      </c>
      <c r="I180" s="753"/>
      <c r="J180" s="753"/>
      <c r="K180" s="753"/>
      <c r="L180" s="753"/>
      <c r="M180" s="753"/>
      <c r="N180" s="753"/>
      <c r="O180" s="753"/>
      <c r="P180" s="753"/>
      <c r="Q180" s="754"/>
      <c r="R180" s="755"/>
      <c r="S180" s="756"/>
      <c r="T180" s="263" t="str">
        <f>IF(AF180=0,"-",IF(AF180&gt;=$BO$21,"A",IF(AF180&gt;=$BO$22,"B",IF(AF180&gt;=$BO$23,"C","-"))))</f>
        <v>-</v>
      </c>
      <c r="U180" s="536"/>
      <c r="V180" s="536"/>
      <c r="X180" s="1" t="str">
        <f t="shared" si="41"/>
        <v>-</v>
      </c>
      <c r="Y180" s="462" t="s">
        <v>174</v>
      </c>
      <c r="Z180" s="292">
        <f>HLOOKUP(Y180,$AO$11:$BC$26,$BD$26,0)</f>
        <v>0</v>
      </c>
      <c r="AA180" s="462">
        <v>7.1999999999999995E-2</v>
      </c>
      <c r="AB180" s="1">
        <f>$AT$38</f>
        <v>0</v>
      </c>
      <c r="AC180" s="488">
        <f>$AW$35</f>
        <v>1</v>
      </c>
      <c r="AD180" s="265" t="str">
        <f t="shared" si="37"/>
        <v>-</v>
      </c>
      <c r="AE180" s="265">
        <f t="shared" si="38"/>
        <v>0</v>
      </c>
      <c r="AF180" s="492">
        <f t="shared" si="39"/>
        <v>0</v>
      </c>
      <c r="AG180" s="265"/>
      <c r="AK180" s="48" t="s">
        <v>178</v>
      </c>
      <c r="AL180" s="48" t="s">
        <v>69</v>
      </c>
      <c r="AM180" s="48" t="s">
        <v>348</v>
      </c>
      <c r="AN180" s="48" t="s">
        <v>72</v>
      </c>
      <c r="AO180" s="48" t="s">
        <v>73</v>
      </c>
      <c r="AP180" s="80" t="s">
        <v>283</v>
      </c>
      <c r="AQ180"/>
      <c r="AS180" s="6">
        <v>1</v>
      </c>
      <c r="AT180" s="6">
        <f>$BO$74</f>
        <v>0.8</v>
      </c>
      <c r="AU180" s="6">
        <v>0.5</v>
      </c>
      <c r="AV180" s="6">
        <f>$BQ$74</f>
        <v>0.2</v>
      </c>
      <c r="AW180" s="6">
        <v>0</v>
      </c>
      <c r="AX180" s="6" t="s">
        <v>661</v>
      </c>
      <c r="BW180"/>
      <c r="BX180"/>
      <c r="BY180"/>
      <c r="BZ180"/>
      <c r="CA180"/>
      <c r="CF180"/>
    </row>
    <row r="181" spans="3:84" ht="14.25" customHeight="1" x14ac:dyDescent="0.15">
      <c r="C181" s="611">
        <v>31</v>
      </c>
      <c r="D181" s="611" t="s">
        <v>831</v>
      </c>
      <c r="E181" s="268" t="s">
        <v>495</v>
      </c>
      <c r="F181" s="781" t="s">
        <v>156</v>
      </c>
      <c r="G181" s="782"/>
      <c r="H181" s="783" t="s">
        <v>320</v>
      </c>
      <c r="I181" s="783"/>
      <c r="J181" s="783"/>
      <c r="K181" s="783"/>
      <c r="L181" s="783"/>
      <c r="M181" s="783"/>
      <c r="N181" s="783"/>
      <c r="O181" s="783"/>
      <c r="P181" s="783"/>
      <c r="Q181" s="783"/>
      <c r="R181" s="783"/>
      <c r="S181" s="782"/>
      <c r="T181" s="187" t="str">
        <f>IF(AF181=0,"-",IF(AF181&gt;=$BO$21,"A",IF(AF181&gt;=$BO$22,"B",IF(AF181&gt;=$BO$23,"C","-"))))</f>
        <v>-</v>
      </c>
      <c r="U181" s="535"/>
      <c r="V181" s="536"/>
      <c r="Y181" s="1"/>
      <c r="AC181" s="490"/>
      <c r="AE181" s="1"/>
      <c r="AF181" s="163">
        <f>SUM(AF183:AF186)</f>
        <v>0</v>
      </c>
      <c r="AG181" s="265"/>
      <c r="AJ181" s="1" t="str">
        <f>IF(ファン!$I$1=0,"",ファン!$I$1)</f>
        <v/>
      </c>
      <c r="AK181" s="1" t="s">
        <v>757</v>
      </c>
      <c r="AL181"/>
      <c r="AM181"/>
      <c r="AN181"/>
      <c r="AO181"/>
      <c r="AP181"/>
      <c r="AQ181"/>
      <c r="AR181"/>
      <c r="AS181"/>
      <c r="AT181"/>
      <c r="AU181"/>
      <c r="AV181"/>
      <c r="AW181"/>
      <c r="BW181"/>
      <c r="BX181"/>
      <c r="BY181"/>
      <c r="BZ181"/>
      <c r="CA181"/>
      <c r="CF181"/>
    </row>
    <row r="182" spans="3:84" ht="24" customHeight="1" thickBot="1" x14ac:dyDescent="0.2">
      <c r="C182" s="612"/>
      <c r="D182" s="612"/>
      <c r="E182" s="269"/>
      <c r="F182" s="616"/>
      <c r="G182" s="626"/>
      <c r="H182" s="770" t="s">
        <v>893</v>
      </c>
      <c r="I182" s="771"/>
      <c r="J182" s="771"/>
      <c r="K182" s="771"/>
      <c r="L182" s="771"/>
      <c r="M182" s="771"/>
      <c r="N182" s="771"/>
      <c r="O182" s="771"/>
      <c r="P182" s="771"/>
      <c r="Q182" s="771"/>
      <c r="R182" s="771"/>
      <c r="S182" s="772"/>
      <c r="T182" s="219"/>
      <c r="U182" s="536"/>
      <c r="V182" s="536"/>
      <c r="X182" s="163"/>
      <c r="Y182" s="1"/>
      <c r="AA182" s="184"/>
      <c r="AC182" s="493"/>
      <c r="AD182" s="265"/>
      <c r="AE182" s="266"/>
      <c r="AF182" s="163"/>
      <c r="AG182" s="163"/>
      <c r="AJ182" s="1">
        <f>ファン!$J$10</f>
        <v>0</v>
      </c>
      <c r="AK182" s="1" t="s">
        <v>758</v>
      </c>
      <c r="AL182"/>
      <c r="AM182"/>
      <c r="AN182"/>
      <c r="AO182"/>
      <c r="AP182"/>
      <c r="AQ182"/>
      <c r="AR182"/>
      <c r="AS182"/>
      <c r="AT182"/>
      <c r="AU182"/>
      <c r="AV182"/>
      <c r="AW182"/>
      <c r="BW182"/>
      <c r="BX182"/>
      <c r="BY182"/>
      <c r="BZ182"/>
      <c r="CA182"/>
      <c r="CF182"/>
    </row>
    <row r="183" spans="3:84" ht="14.25" customHeight="1" thickBot="1" x14ac:dyDescent="0.2">
      <c r="C183" s="612"/>
      <c r="D183" s="612"/>
      <c r="E183" s="269"/>
      <c r="F183" s="256"/>
      <c r="G183" s="173"/>
      <c r="H183" s="810" t="s">
        <v>694</v>
      </c>
      <c r="I183" s="811"/>
      <c r="J183" s="811"/>
      <c r="K183" s="811"/>
      <c r="L183" s="811"/>
      <c r="M183" s="811"/>
      <c r="N183" s="811"/>
      <c r="O183" s="752" t="s">
        <v>385</v>
      </c>
      <c r="P183" s="753"/>
      <c r="Q183" s="754"/>
      <c r="R183" s="750" t="str">
        <f>AJ183</f>
        <v>全てに導入</v>
      </c>
      <c r="S183" s="751"/>
      <c r="T183" s="219"/>
      <c r="U183" s="540"/>
      <c r="V183" s="536"/>
      <c r="W183" s="1">
        <f>IF(OR(AI183="",R183&lt;&gt;AJ183,R184&lt;&gt;AJ184,R185&lt;&gt;AJ185,R186&lt;&gt;AJ186,R194&lt;&gt;AJ186),SUMPRODUCT(AH183:AH186,AQ183:AQ186),SUMPRODUCT(AI183:AI186,AQ183:AQ186))</f>
        <v>2.8</v>
      </c>
      <c r="X183" s="1">
        <f>IF(W183="","",IF(W183&gt;1,1,IF(W183&lt;0,0,W183)))</f>
        <v>1</v>
      </c>
      <c r="Y183" s="462" t="s">
        <v>724</v>
      </c>
      <c r="Z183" s="292">
        <f>HLOOKUP(Y183,$AO$11:$BC$26,$BD$26,0)</f>
        <v>0</v>
      </c>
      <c r="AA183" s="462">
        <v>0.13100000000000001</v>
      </c>
      <c r="AB183" s="1">
        <f>$AT$39</f>
        <v>0</v>
      </c>
      <c r="AC183" s="488">
        <v>1</v>
      </c>
      <c r="AD183" s="265">
        <f>IF(X183="-","-",X183*Z183*AA183*AB183*AC183)</f>
        <v>0</v>
      </c>
      <c r="AE183" s="265">
        <f>IF(X183="-",0,(1-X183)*Z183*AA183*AB183*AC183)</f>
        <v>0</v>
      </c>
      <c r="AF183" s="492">
        <f>IF(X183="-",0,IF($M$186&lt;&gt;0,(1-X183)*Z183*AA183*AB183*AC183*$M$186/100,SUMPRODUCT(AG183:AG184,AQ183:AQ184)*Z183*AA183*AB183*AC183))</f>
        <v>0</v>
      </c>
      <c r="AG183" s="282">
        <f>ファン!$K$1</f>
        <v>0</v>
      </c>
      <c r="AH183" s="1">
        <f>IF($R183=AK183,AS183,IF($R183=AL183,AT183,IF($R183=AM183,AU183,IF($R183=AN183,AV183,IF($R183=AO183,AW183,AX183)))))</f>
        <v>1</v>
      </c>
      <c r="AI183" s="282" t="str">
        <f>IF(ファン!$I$10=0,"",ファン!$K$9)</f>
        <v/>
      </c>
      <c r="AJ183" s="441" t="str">
        <f>IF(ファン!$I$10="",AP183,IF(ファン!$K$9&gt;=0.95,AK183,IF(ファン!$K$9&gt;=0.7,AL183,IF(ファン!$K$9&gt;=0.3,AM183,IF(ファン!$K$9&gt;=0.05,AN183,AO183)))))</f>
        <v>全てに導入</v>
      </c>
      <c r="AK183" s="80" t="s">
        <v>178</v>
      </c>
      <c r="AL183" s="80" t="s">
        <v>69</v>
      </c>
      <c r="AM183" s="48" t="s">
        <v>348</v>
      </c>
      <c r="AN183" s="80" t="s">
        <v>72</v>
      </c>
      <c r="AO183" s="80" t="s">
        <v>73</v>
      </c>
      <c r="AP183" s="80" t="s">
        <v>792</v>
      </c>
      <c r="AQ183" s="6">
        <v>0.6</v>
      </c>
      <c r="AR183" s="221">
        <v>0.05</v>
      </c>
      <c r="AS183" s="6">
        <v>1</v>
      </c>
      <c r="AT183" s="6">
        <v>0.8</v>
      </c>
      <c r="AU183" s="6">
        <v>0.5</v>
      </c>
      <c r="AV183" s="6">
        <v>0.2</v>
      </c>
      <c r="AW183" s="6">
        <v>0</v>
      </c>
      <c r="AX183" s="6" t="s">
        <v>114</v>
      </c>
      <c r="BW183"/>
      <c r="BX183"/>
      <c r="BY183"/>
      <c r="BZ183"/>
      <c r="CA183"/>
      <c r="CF183"/>
    </row>
    <row r="184" spans="3:84" ht="14.25" customHeight="1" thickBot="1" x14ac:dyDescent="0.2">
      <c r="C184" s="612"/>
      <c r="D184" s="612"/>
      <c r="E184" s="269"/>
      <c r="F184" s="256"/>
      <c r="G184" s="173"/>
      <c r="H184" s="43"/>
      <c r="O184" s="752" t="s">
        <v>1034</v>
      </c>
      <c r="P184" s="753"/>
      <c r="Q184" s="754"/>
      <c r="R184" s="750" t="str">
        <f>AJ184</f>
        <v>全てに導入</v>
      </c>
      <c r="S184" s="751"/>
      <c r="T184" s="219"/>
      <c r="U184" s="540"/>
      <c r="V184" s="536"/>
      <c r="Y184" s="1"/>
      <c r="AA184" s="184" t="str">
        <f>IF(Z184="","",HLOOKUP(Z184,#REF!,2,0))</f>
        <v/>
      </c>
      <c r="AC184" s="486"/>
      <c r="AE184" s="1"/>
      <c r="AG184" s="282">
        <f>ファン!$L$1</f>
        <v>0</v>
      </c>
      <c r="AH184" s="1">
        <f>IF($R184=AK184,AS184,IF($R184=AL184,AT184,IF($R184=AM184,AU184,IF($R184=AN184,AV184,IF($R184=AO184,AW184,AX184)))))</f>
        <v>1</v>
      </c>
      <c r="AI184" s="282" t="str">
        <f>IF(ファン!$I$10=0,"",ファン!$L$9)</f>
        <v/>
      </c>
      <c r="AJ184" s="441" t="str">
        <f>IF(ファン!$I$10="",AP184,IF(ファン!$L$9&gt;=0.95,AK184,IF(ファン!$L$9&gt;=0.7,AL184,IF(ファン!$L$9&gt;=0.3,AM184,IF(ファン!$L$9&gt;=0.05,AN184,AO184)))))</f>
        <v>全てに導入</v>
      </c>
      <c r="AK184" s="80" t="s">
        <v>178</v>
      </c>
      <c r="AL184" s="80" t="s">
        <v>69</v>
      </c>
      <c r="AM184" s="48" t="s">
        <v>348</v>
      </c>
      <c r="AN184" s="80" t="s">
        <v>72</v>
      </c>
      <c r="AO184" s="80" t="s">
        <v>73</v>
      </c>
      <c r="AP184" s="80" t="s">
        <v>792</v>
      </c>
      <c r="AQ184" s="6">
        <v>1</v>
      </c>
      <c r="AR184" s="221">
        <v>9.6000000000000002E-2</v>
      </c>
      <c r="AS184" s="6">
        <v>1</v>
      </c>
      <c r="AT184" s="6">
        <v>0.8</v>
      </c>
      <c r="AU184" s="6">
        <v>0.5</v>
      </c>
      <c r="AV184" s="6">
        <v>0.2</v>
      </c>
      <c r="AW184" s="6">
        <v>0</v>
      </c>
      <c r="AX184" s="6" t="s">
        <v>114</v>
      </c>
      <c r="BW184"/>
      <c r="BX184"/>
      <c r="BY184"/>
      <c r="BZ184"/>
      <c r="CA184"/>
      <c r="CF184"/>
    </row>
    <row r="185" spans="3:84" ht="14.25" customHeight="1" thickBot="1" x14ac:dyDescent="0.2">
      <c r="C185" s="612"/>
      <c r="D185" s="612"/>
      <c r="E185" s="269"/>
      <c r="F185" s="256"/>
      <c r="G185" s="173"/>
      <c r="K185" s="544" t="s">
        <v>894</v>
      </c>
      <c r="L185" s="3" t="str">
        <f ca="1">ファン!$Q$5</f>
        <v/>
      </c>
      <c r="M185" s="545"/>
      <c r="N185" s="319"/>
      <c r="O185" s="752" t="s">
        <v>842</v>
      </c>
      <c r="P185" s="753"/>
      <c r="Q185" s="754"/>
      <c r="R185" s="750" t="str">
        <f>AJ185</f>
        <v>全てに導入</v>
      </c>
      <c r="S185" s="751"/>
      <c r="T185" s="219"/>
      <c r="U185" s="540"/>
      <c r="V185" s="536"/>
      <c r="Y185" s="1"/>
      <c r="AA185" s="184"/>
      <c r="AC185" s="486"/>
      <c r="AE185" s="1"/>
      <c r="AG185" s="282">
        <f>ファン!$M$1</f>
        <v>0</v>
      </c>
      <c r="AH185" s="1">
        <f>IF($R185=AK185,AS185,IF($R185=AL185,AT185,IF($R185=AM185,AU185,IF($R185=AN185,AV185,IF($R185=AO185,AW185,AX185)))))</f>
        <v>1</v>
      </c>
      <c r="AI185" s="282" t="str">
        <f>IF(ファン!$I$10=0,"",ファン!$M$9)</f>
        <v/>
      </c>
      <c r="AJ185" s="441" t="str">
        <f>IF(ファン!$I$10="",AP185,IF(ファン!$M$9&gt;=0.95,AK185,IF(ファン!$M$9&gt;=0.7,AL185,IF(ファン!$M$9&gt;=0.3,AM185,IF(ファン!$M$9&gt;=0.05,AN185,AO185)))))</f>
        <v>全てに導入</v>
      </c>
      <c r="AK185" s="80" t="s">
        <v>178</v>
      </c>
      <c r="AL185" s="80" t="s">
        <v>69</v>
      </c>
      <c r="AM185" s="48" t="s">
        <v>348</v>
      </c>
      <c r="AN185" s="80" t="s">
        <v>72</v>
      </c>
      <c r="AO185" s="80" t="s">
        <v>73</v>
      </c>
      <c r="AP185" s="80" t="s">
        <v>792</v>
      </c>
      <c r="AQ185" s="6">
        <v>0.7</v>
      </c>
      <c r="AR185" s="221"/>
      <c r="AS185" s="6">
        <v>1</v>
      </c>
      <c r="AT185" s="6">
        <v>0.8</v>
      </c>
      <c r="AU185" s="6">
        <v>0.5</v>
      </c>
      <c r="AV185" s="6">
        <v>0.2</v>
      </c>
      <c r="AW185" s="6">
        <v>0</v>
      </c>
      <c r="AX185" s="6" t="s">
        <v>114</v>
      </c>
      <c r="BW185"/>
      <c r="BX185"/>
      <c r="BY185"/>
      <c r="BZ185"/>
      <c r="CA185"/>
      <c r="CF185"/>
    </row>
    <row r="186" spans="3:84" ht="14.25" customHeight="1" thickBot="1" x14ac:dyDescent="0.2">
      <c r="C186" s="612"/>
      <c r="D186" s="612"/>
      <c r="E186" s="269"/>
      <c r="F186" s="256"/>
      <c r="G186" s="173"/>
      <c r="H186" s="544" t="s">
        <v>130</v>
      </c>
      <c r="I186" s="547">
        <f>$AR$4</f>
        <v>-15</v>
      </c>
      <c r="J186" s="300"/>
      <c r="K186" s="544" t="s">
        <v>696</v>
      </c>
      <c r="L186" s="548" t="str">
        <f>AJ181</f>
        <v/>
      </c>
      <c r="M186" s="545"/>
      <c r="N186" s="319" t="str">
        <f>IF(L186="","%","")</f>
        <v>%</v>
      </c>
      <c r="O186" s="752" t="s">
        <v>843</v>
      </c>
      <c r="P186" s="753"/>
      <c r="Q186" s="754"/>
      <c r="R186" s="750" t="str">
        <f>AJ186</f>
        <v>全てに導入</v>
      </c>
      <c r="S186" s="751"/>
      <c r="T186" s="219"/>
      <c r="U186" s="540"/>
      <c r="V186" s="536"/>
      <c r="Y186" s="1"/>
      <c r="AA186" s="184" t="str">
        <f>IF(Z186="","",HLOOKUP(Z186,#REF!,2,0))</f>
        <v/>
      </c>
      <c r="AC186" s="486"/>
      <c r="AE186" s="1"/>
      <c r="AG186" s="282">
        <f>ファン!$N$1</f>
        <v>0</v>
      </c>
      <c r="AH186" s="1">
        <f>IF($R186=AK186,AS186,IF($R186=AL186,AT186,IF($R186=AM186,AU186,IF($R186=AN186,AV186,IF($R186=AO186,AW186,AX186)))))</f>
        <v>1</v>
      </c>
      <c r="AI186" s="282" t="str">
        <f>IF(ファン!$I$10=0,"",ファン!$N$9)</f>
        <v/>
      </c>
      <c r="AJ186" s="441" t="str">
        <f>IF(ファン!$I$10="",AP186,IF(ファン!$N$9&gt;=0.95,AK186,IF(ファン!$N$9&gt;=0.7,AL186,IF(ファン!$N$9&gt;=0.3,AM186,IF(ファン!$N$9&gt;=0.05,AN186,AO186)))))</f>
        <v>全てに導入</v>
      </c>
      <c r="AK186" s="80" t="s">
        <v>178</v>
      </c>
      <c r="AL186" s="80" t="s">
        <v>69</v>
      </c>
      <c r="AM186" s="48" t="s">
        <v>348</v>
      </c>
      <c r="AN186" s="80" t="s">
        <v>72</v>
      </c>
      <c r="AO186" s="80" t="s">
        <v>73</v>
      </c>
      <c r="AP186" s="80" t="s">
        <v>792</v>
      </c>
      <c r="AQ186" s="6">
        <v>0.5</v>
      </c>
      <c r="AR186" s="221">
        <v>3.5999999999999997E-2</v>
      </c>
      <c r="AS186" s="6">
        <v>1</v>
      </c>
      <c r="AT186" s="6">
        <v>0.8</v>
      </c>
      <c r="AU186" s="6">
        <v>0.5</v>
      </c>
      <c r="AV186" s="6">
        <v>0.2</v>
      </c>
      <c r="AW186" s="6">
        <v>0</v>
      </c>
      <c r="AX186" s="6" t="s">
        <v>114</v>
      </c>
      <c r="BW186"/>
      <c r="BX186"/>
      <c r="BY186"/>
      <c r="BZ186"/>
      <c r="CA186"/>
      <c r="CF186"/>
    </row>
    <row r="187" spans="3:84" ht="24.95" customHeight="1" thickBot="1" x14ac:dyDescent="0.2">
      <c r="C187" s="622">
        <v>32</v>
      </c>
      <c r="D187" s="622" t="s">
        <v>831</v>
      </c>
      <c r="E187" s="262" t="s">
        <v>386</v>
      </c>
      <c r="F187" s="752" t="s">
        <v>895</v>
      </c>
      <c r="G187" s="778"/>
      <c r="H187" s="752" t="s">
        <v>214</v>
      </c>
      <c r="I187" s="753"/>
      <c r="J187" s="753"/>
      <c r="K187" s="753"/>
      <c r="L187" s="753"/>
      <c r="M187" s="753"/>
      <c r="N187" s="753"/>
      <c r="O187" s="753"/>
      <c r="P187" s="753"/>
      <c r="Q187" s="754"/>
      <c r="R187" s="755"/>
      <c r="S187" s="756"/>
      <c r="T187" s="187" t="str">
        <f>IF(AF187=0,"-",IF(AF187&gt;=$BO$21,"A",IF(AF187&gt;=$BO$22,"B",IF(AF187&gt;=$BO$23,"C","-"))))</f>
        <v>-</v>
      </c>
      <c r="U187" s="536"/>
      <c r="V187" s="536"/>
      <c r="X187" s="1" t="str">
        <f>IF($R187=AK187,AS187,IF($R187=AL187,AT187,IF($R187=AM187,AU187,IF($R187=AN187,AV187,IF($R187=AO187,AW187,AX187)))))</f>
        <v>-</v>
      </c>
      <c r="Y187" s="462" t="s">
        <v>28</v>
      </c>
      <c r="Z187" s="292">
        <f t="shared" ref="Z187:Z195" si="42">HLOOKUP(Y187,$AO$11:$BC$26,$BD$26,0)</f>
        <v>0</v>
      </c>
      <c r="AA187" s="462">
        <v>1.6E-2</v>
      </c>
      <c r="AB187" s="1">
        <f>$AT$39</f>
        <v>0</v>
      </c>
      <c r="AC187" s="488">
        <v>1</v>
      </c>
      <c r="AD187" s="265" t="str">
        <f t="shared" ref="AD187:AD195" si="43">IF(X187="-","-",X187*Z187*AA187*AB187*AC187)</f>
        <v>-</v>
      </c>
      <c r="AE187" s="265">
        <f t="shared" ref="AE187:AE195" si="44">IF(X187="-",0,(1-X187)*Z187*AA187*AB187*AC187)</f>
        <v>0</v>
      </c>
      <c r="AF187" s="492">
        <f t="shared" ref="AF187:AF195" si="45">IF(X187="-",0,AE187)</f>
        <v>0</v>
      </c>
      <c r="AG187" s="265"/>
      <c r="AK187" s="80" t="s">
        <v>178</v>
      </c>
      <c r="AL187" s="80" t="s">
        <v>69</v>
      </c>
      <c r="AM187" s="48" t="s">
        <v>348</v>
      </c>
      <c r="AN187" s="80" t="s">
        <v>72</v>
      </c>
      <c r="AO187" s="80" t="s">
        <v>73</v>
      </c>
      <c r="AP187" s="80" t="s">
        <v>736</v>
      </c>
      <c r="AQ187"/>
      <c r="AR187"/>
      <c r="AS187" s="6">
        <v>1</v>
      </c>
      <c r="AT187" s="6">
        <v>0.8</v>
      </c>
      <c r="AU187" s="6">
        <v>0.5</v>
      </c>
      <c r="AV187" s="6">
        <v>0.2</v>
      </c>
      <c r="AW187" s="6">
        <v>0</v>
      </c>
      <c r="AX187" s="6" t="s">
        <v>661</v>
      </c>
      <c r="BW187"/>
      <c r="BX187"/>
      <c r="BY187"/>
      <c r="BZ187"/>
      <c r="CA187"/>
      <c r="CF187"/>
    </row>
    <row r="188" spans="3:84" ht="24.75" customHeight="1" thickBot="1" x14ac:dyDescent="0.2">
      <c r="C188" s="622">
        <v>33</v>
      </c>
      <c r="D188" s="622" t="s">
        <v>831</v>
      </c>
      <c r="E188" s="262" t="s">
        <v>387</v>
      </c>
      <c r="F188" s="752" t="s">
        <v>497</v>
      </c>
      <c r="G188" s="778"/>
      <c r="H188" s="752" t="s">
        <v>215</v>
      </c>
      <c r="I188" s="753"/>
      <c r="J188" s="753"/>
      <c r="K188" s="753"/>
      <c r="L188" s="753"/>
      <c r="M188" s="753"/>
      <c r="N188" s="753"/>
      <c r="O188" s="753"/>
      <c r="P188" s="753"/>
      <c r="Q188" s="754"/>
      <c r="R188" s="755"/>
      <c r="S188" s="756"/>
      <c r="T188" s="187" t="str">
        <f>IF(AF188=0,"-",IF(AF188&gt;=$BO$21,"A",IF(AF188&gt;=$BO$22,"B",IF(AF188&gt;=$BO$23,"C","-"))))</f>
        <v>-</v>
      </c>
      <c r="U188" s="536"/>
      <c r="V188" s="536"/>
      <c r="X188" s="1" t="str">
        <f>IF($R188=AK188,AS188,IF($R188=AL188,AT188,IF($R188=AM188,AU188,IF($R188=AN188,AV188,IF($R188=AO188,AW188,AX188)))))</f>
        <v>-</v>
      </c>
      <c r="Y188" s="462" t="s">
        <v>28</v>
      </c>
      <c r="Z188" s="292">
        <f t="shared" si="42"/>
        <v>0</v>
      </c>
      <c r="AA188" s="462">
        <v>4.8000000000000001E-2</v>
      </c>
      <c r="AB188" s="1">
        <f>$AT$39</f>
        <v>0</v>
      </c>
      <c r="AC188" s="488">
        <v>1</v>
      </c>
      <c r="AD188" s="265" t="str">
        <f t="shared" si="43"/>
        <v>-</v>
      </c>
      <c r="AE188" s="265">
        <f t="shared" si="44"/>
        <v>0</v>
      </c>
      <c r="AF188" s="492">
        <f t="shared" si="45"/>
        <v>0</v>
      </c>
      <c r="AG188" s="265"/>
      <c r="AK188" s="80" t="s">
        <v>178</v>
      </c>
      <c r="AL188" s="80" t="s">
        <v>69</v>
      </c>
      <c r="AM188" s="48" t="s">
        <v>348</v>
      </c>
      <c r="AN188" s="80" t="s">
        <v>72</v>
      </c>
      <c r="AO188" s="80" t="s">
        <v>73</v>
      </c>
      <c r="AP188" s="80" t="s">
        <v>392</v>
      </c>
      <c r="AQ188"/>
      <c r="AR188"/>
      <c r="AS188" s="6">
        <v>1</v>
      </c>
      <c r="AT188" s="6">
        <v>0.8</v>
      </c>
      <c r="AU188" s="6">
        <v>0.5</v>
      </c>
      <c r="AV188" s="6">
        <v>0.2</v>
      </c>
      <c r="AW188" s="6">
        <v>0</v>
      </c>
      <c r="AX188" s="6" t="s">
        <v>661</v>
      </c>
      <c r="BD188" s="7"/>
      <c r="BE188" s="4"/>
      <c r="BF188" s="1"/>
      <c r="BG188" s="1"/>
      <c r="BW188"/>
      <c r="BX188"/>
      <c r="BY188"/>
      <c r="BZ188"/>
      <c r="CA188"/>
      <c r="CF188"/>
    </row>
    <row r="189" spans="3:84" ht="38.1" customHeight="1" thickBot="1" x14ac:dyDescent="0.2">
      <c r="C189" s="622">
        <v>34</v>
      </c>
      <c r="D189" s="622" t="s">
        <v>831</v>
      </c>
      <c r="E189" s="262" t="s">
        <v>896</v>
      </c>
      <c r="F189" s="781" t="s">
        <v>746</v>
      </c>
      <c r="G189" s="782"/>
      <c r="H189" s="752" t="s">
        <v>304</v>
      </c>
      <c r="I189" s="753"/>
      <c r="J189" s="753"/>
      <c r="K189" s="753"/>
      <c r="L189" s="753"/>
      <c r="M189" s="753"/>
      <c r="N189" s="753"/>
      <c r="O189" s="753"/>
      <c r="P189" s="753"/>
      <c r="Q189" s="754"/>
      <c r="R189" s="837"/>
      <c r="S189" s="838"/>
      <c r="T189" s="187" t="str">
        <f>IF(AF189=0,"-",IF(AF189&gt;=$BO$21,"A",IF(AF189&gt;=$BO$22,"B",IF(AF189&gt;=$BO$23,"C","-"))))</f>
        <v>-</v>
      </c>
      <c r="U189" s="536"/>
      <c r="V189" s="536"/>
      <c r="X189" s="464" t="str">
        <f>IF($R189=AK189,AS189,IF($R189=AL189,AT189,AU189))</f>
        <v>-</v>
      </c>
      <c r="Y189" s="462" t="s">
        <v>174</v>
      </c>
      <c r="Z189" s="292">
        <f t="shared" si="42"/>
        <v>0</v>
      </c>
      <c r="AA189" s="462">
        <v>0.03</v>
      </c>
      <c r="AB189" s="1">
        <f>$AT$38</f>
        <v>0</v>
      </c>
      <c r="AC189" s="488">
        <f>$AN$18</f>
        <v>0</v>
      </c>
      <c r="AD189" s="265" t="str">
        <f t="shared" si="43"/>
        <v>-</v>
      </c>
      <c r="AE189" s="265">
        <f t="shared" si="44"/>
        <v>0</v>
      </c>
      <c r="AF189" s="492">
        <f t="shared" si="45"/>
        <v>0</v>
      </c>
      <c r="AG189" s="265"/>
      <c r="AK189" s="80" t="s">
        <v>355</v>
      </c>
      <c r="AL189" s="80" t="s">
        <v>353</v>
      </c>
      <c r="AM189" s="80" t="s">
        <v>500</v>
      </c>
      <c r="AN189"/>
      <c r="AO189"/>
      <c r="AP189"/>
      <c r="AQ189"/>
      <c r="AR189"/>
      <c r="AS189" s="6">
        <v>1</v>
      </c>
      <c r="AT189" s="6">
        <v>0</v>
      </c>
      <c r="AU189" s="6" t="s">
        <v>661</v>
      </c>
      <c r="AV189"/>
      <c r="AW189"/>
      <c r="BD189" s="7"/>
      <c r="BE189" s="4"/>
      <c r="BF189" s="1"/>
      <c r="BG189" s="1"/>
      <c r="BW189"/>
      <c r="BX189"/>
      <c r="BY189"/>
      <c r="BZ189"/>
      <c r="CA189"/>
      <c r="CF189"/>
    </row>
    <row r="190" spans="3:84" ht="24" customHeight="1" thickBot="1" x14ac:dyDescent="0.2">
      <c r="C190" s="622">
        <v>35</v>
      </c>
      <c r="D190" s="622" t="s">
        <v>831</v>
      </c>
      <c r="E190" s="262" t="s">
        <v>897</v>
      </c>
      <c r="F190" s="752" t="s">
        <v>747</v>
      </c>
      <c r="G190" s="778"/>
      <c r="H190" s="752" t="s">
        <v>84</v>
      </c>
      <c r="I190" s="753"/>
      <c r="J190" s="753"/>
      <c r="K190" s="753"/>
      <c r="L190" s="753"/>
      <c r="M190" s="753"/>
      <c r="N190" s="753"/>
      <c r="O190" s="753"/>
      <c r="P190" s="753"/>
      <c r="Q190" s="754"/>
      <c r="R190" s="755"/>
      <c r="S190" s="756"/>
      <c r="T190" s="187" t="str">
        <f>IF(AF190=0,"-",IF(AF190&gt;=$BO$21,"A",IF(AF190&gt;=$BO$22,"B",IF(AF190&gt;=$BO$23,"C","-"))))</f>
        <v>-</v>
      </c>
      <c r="U190" s="536"/>
      <c r="V190" s="536"/>
      <c r="X190" s="1" t="str">
        <f>IF($R190=AK190,AS190,IF($R190=AL190,AT190,IF($R190=AM190,AU190,IF($R190=AN190,AV190,IF($R190=AO190,AW190,AX190)))))</f>
        <v>-</v>
      </c>
      <c r="Y190" s="462" t="s">
        <v>28</v>
      </c>
      <c r="Z190" s="292">
        <f t="shared" si="42"/>
        <v>0</v>
      </c>
      <c r="AA190" s="462">
        <v>5.0000000000000001E-3</v>
      </c>
      <c r="AB190" s="1">
        <f>$AT$39</f>
        <v>0</v>
      </c>
      <c r="AC190" s="488">
        <f>$AN$24</f>
        <v>0</v>
      </c>
      <c r="AD190" s="265" t="str">
        <f t="shared" si="43"/>
        <v>-</v>
      </c>
      <c r="AE190" s="265">
        <f t="shared" si="44"/>
        <v>0</v>
      </c>
      <c r="AF190" s="492">
        <f t="shared" si="45"/>
        <v>0</v>
      </c>
      <c r="AG190" s="265"/>
      <c r="AK190" s="80" t="s">
        <v>178</v>
      </c>
      <c r="AL190" s="80" t="s">
        <v>69</v>
      </c>
      <c r="AM190" s="48" t="s">
        <v>348</v>
      </c>
      <c r="AN190" s="80" t="s">
        <v>72</v>
      </c>
      <c r="AO190" s="80" t="s">
        <v>73</v>
      </c>
      <c r="AP190" s="80" t="s">
        <v>47</v>
      </c>
      <c r="AQ190"/>
      <c r="AR190"/>
      <c r="AS190" s="6">
        <v>1</v>
      </c>
      <c r="AT190" s="6">
        <v>0.8</v>
      </c>
      <c r="AU190" s="6">
        <v>0.5</v>
      </c>
      <c r="AV190" s="6">
        <v>0.2</v>
      </c>
      <c r="AW190" s="6">
        <v>0</v>
      </c>
      <c r="AX190" s="6" t="s">
        <v>661</v>
      </c>
      <c r="BD190" s="7"/>
      <c r="BE190" s="3"/>
      <c r="BF190" s="1"/>
      <c r="BG190" s="1"/>
      <c r="BW190"/>
      <c r="BX190"/>
      <c r="BY190"/>
      <c r="BZ190"/>
      <c r="CA190"/>
      <c r="CF190"/>
    </row>
    <row r="191" spans="3:84" ht="14.25" customHeight="1" thickBot="1" x14ac:dyDescent="0.2">
      <c r="C191" s="611">
        <v>36</v>
      </c>
      <c r="D191" s="611" t="s">
        <v>831</v>
      </c>
      <c r="E191" s="867" t="s">
        <v>898</v>
      </c>
      <c r="F191" s="781" t="s">
        <v>899</v>
      </c>
      <c r="G191" s="782"/>
      <c r="H191" s="829" t="s">
        <v>900</v>
      </c>
      <c r="I191" s="830"/>
      <c r="J191" s="830"/>
      <c r="K191" s="830"/>
      <c r="L191" s="830"/>
      <c r="M191" s="830"/>
      <c r="N191" s="830"/>
      <c r="O191" s="830"/>
      <c r="P191" s="830"/>
      <c r="Q191" s="830"/>
      <c r="R191" s="839"/>
      <c r="S191" s="840"/>
      <c r="T191" s="187" t="str">
        <f>IF(AF191=0,"-",IF(AF191&gt;=$BO$21,"A",IF(AF191&gt;=$BO$22,"B",IF(AF191&gt;=$BO$23,"C","-"))))</f>
        <v>-</v>
      </c>
      <c r="U191" s="536"/>
      <c r="V191" s="536"/>
      <c r="Y191" s="1"/>
      <c r="AC191" s="497"/>
      <c r="AE191" s="1"/>
      <c r="AF191" s="163">
        <f>SUM(AF192:AF193)</f>
        <v>0</v>
      </c>
      <c r="AG191" s="265"/>
      <c r="AK191" s="3"/>
      <c r="AL191" s="3"/>
      <c r="AM191" s="3"/>
      <c r="AN191" s="3"/>
      <c r="AO191" s="3"/>
      <c r="AP191" s="3"/>
      <c r="AQ191" s="3"/>
      <c r="AR191" s="3"/>
      <c r="AS191" s="3"/>
      <c r="AT191" s="3"/>
      <c r="AU191" s="3"/>
      <c r="AV191" s="3"/>
      <c r="AW191" s="3"/>
      <c r="AX191" s="3"/>
      <c r="AY191" s="3"/>
      <c r="AZ191" s="3"/>
      <c r="BD191" s="7"/>
      <c r="BE191" s="3"/>
      <c r="BF191" s="1"/>
      <c r="BG191" s="1"/>
      <c r="BW191"/>
      <c r="BX191"/>
      <c r="BY191"/>
      <c r="BZ191"/>
      <c r="CA191"/>
      <c r="CF191"/>
    </row>
    <row r="192" spans="3:84" ht="14.25" customHeight="1" thickBot="1" x14ac:dyDescent="0.2">
      <c r="C192" s="612"/>
      <c r="D192" s="612"/>
      <c r="E192" s="868"/>
      <c r="F192" s="300"/>
      <c r="G192" s="300"/>
      <c r="H192" s="810" t="s">
        <v>901</v>
      </c>
      <c r="I192" s="811"/>
      <c r="J192" s="811"/>
      <c r="K192" s="811"/>
      <c r="L192" s="811"/>
      <c r="M192" s="811"/>
      <c r="N192" s="812"/>
      <c r="O192" s="752" t="s">
        <v>748</v>
      </c>
      <c r="P192" s="753"/>
      <c r="Q192" s="754"/>
      <c r="R192" s="755"/>
      <c r="S192" s="756"/>
      <c r="T192" s="280"/>
      <c r="U192" s="536"/>
      <c r="V192" s="536"/>
      <c r="X192" s="1" t="str">
        <f>IF($R192=AK192,AS192,IF($R192=AL192,AT192,IF($R192=AM192,AU192,IF($R192=AN192,AV192,IF($R192=AO192,AW192,AX192)))))</f>
        <v>-</v>
      </c>
      <c r="Y192" s="462" t="s">
        <v>174</v>
      </c>
      <c r="Z192" s="292">
        <f>HLOOKUP(Y192,$AO$11:$BC$26,$BD$26,0)</f>
        <v>0</v>
      </c>
      <c r="AA192" s="462">
        <v>0.01</v>
      </c>
      <c r="AB192" s="1">
        <f>$AT$38</f>
        <v>0</v>
      </c>
      <c r="AC192" s="488">
        <f>$BK$26</f>
        <v>0</v>
      </c>
      <c r="AD192" s="265" t="str">
        <f>IF(X192="-","-",X192*Z192*AA192*AB192*AC192)</f>
        <v>-</v>
      </c>
      <c r="AE192" s="265">
        <f>IF(X192="-",0,(1-X192)*Z192*AA192*AB192*AC192)</f>
        <v>0</v>
      </c>
      <c r="AF192" s="492">
        <f>IF(X192="-",0,AE192)</f>
        <v>0</v>
      </c>
      <c r="AG192" s="265"/>
      <c r="AK192" s="80" t="s">
        <v>178</v>
      </c>
      <c r="AL192" s="80" t="s">
        <v>69</v>
      </c>
      <c r="AM192" s="48" t="s">
        <v>348</v>
      </c>
      <c r="AN192" s="80" t="s">
        <v>72</v>
      </c>
      <c r="AO192" s="80" t="s">
        <v>73</v>
      </c>
      <c r="AP192" s="80" t="s">
        <v>284</v>
      </c>
      <c r="AQ192" s="183"/>
      <c r="AR192"/>
      <c r="AS192" s="6">
        <v>1</v>
      </c>
      <c r="AT192" s="6">
        <v>0.8</v>
      </c>
      <c r="AU192" s="6">
        <v>0.5</v>
      </c>
      <c r="AV192" s="6">
        <v>0.2</v>
      </c>
      <c r="AW192" s="6">
        <v>0</v>
      </c>
      <c r="AX192" s="6" t="s">
        <v>114</v>
      </c>
      <c r="BD192" s="7"/>
      <c r="BE192" s="3"/>
      <c r="BF192" s="1"/>
      <c r="BG192" s="1"/>
      <c r="BW192"/>
      <c r="BX192"/>
      <c r="BY192"/>
      <c r="BZ192"/>
      <c r="CA192"/>
      <c r="CF192"/>
    </row>
    <row r="193" spans="3:84" ht="26.25" customHeight="1" thickBot="1" x14ac:dyDescent="0.2">
      <c r="C193" s="468"/>
      <c r="D193" s="634"/>
      <c r="E193" s="271"/>
      <c r="F193" s="301"/>
      <c r="G193" s="274"/>
      <c r="H193" s="834"/>
      <c r="I193" s="835"/>
      <c r="J193" s="835"/>
      <c r="K193" s="835"/>
      <c r="L193" s="835"/>
      <c r="M193" s="835"/>
      <c r="N193" s="836"/>
      <c r="O193" s="869" t="s">
        <v>95</v>
      </c>
      <c r="P193" s="870"/>
      <c r="Q193" s="871"/>
      <c r="R193" s="755"/>
      <c r="S193" s="756"/>
      <c r="T193" s="176"/>
      <c r="U193" s="536"/>
      <c r="V193" s="536"/>
      <c r="X193" s="1" t="str">
        <f>IF($R193=AK193,AS193,IF($R193=AL193,AT193,IF($R193=AM193,AU193,IF($R193=AN193,AV193,IF($R193=AO193,AW193,AX193)))))</f>
        <v>-</v>
      </c>
      <c r="Y193" s="462" t="s">
        <v>174</v>
      </c>
      <c r="Z193" s="292">
        <f>HLOOKUP(Y193,$AO$11:$BC$26,$BD$26,0)</f>
        <v>0</v>
      </c>
      <c r="AA193" s="462">
        <v>7.5999999999999998E-2</v>
      </c>
      <c r="AB193" s="1">
        <f>$AT$38</f>
        <v>0</v>
      </c>
      <c r="AC193" s="488">
        <f>$BK$26</f>
        <v>0</v>
      </c>
      <c r="AD193" s="265" t="str">
        <f>IF(X193="-","-",X193*Z193*AA193*AB193*AC193)</f>
        <v>-</v>
      </c>
      <c r="AE193" s="265">
        <f>IF(X193="-",0,(1-X193)*Z193*AA193*AB193*AC193)</f>
        <v>0</v>
      </c>
      <c r="AF193" s="492">
        <f>IF(X193="-",0,AE193)</f>
        <v>0</v>
      </c>
      <c r="AG193" s="265"/>
      <c r="AK193" s="80" t="s">
        <v>178</v>
      </c>
      <c r="AL193" s="80" t="s">
        <v>69</v>
      </c>
      <c r="AM193" s="48" t="s">
        <v>348</v>
      </c>
      <c r="AN193" s="80" t="s">
        <v>72</v>
      </c>
      <c r="AO193" s="80" t="s">
        <v>73</v>
      </c>
      <c r="AP193" s="80" t="s">
        <v>284</v>
      </c>
      <c r="AQ193"/>
      <c r="AR193" s="39" t="s">
        <v>412</v>
      </c>
      <c r="AS193" s="6">
        <v>1</v>
      </c>
      <c r="AT193" s="6">
        <v>0.8</v>
      </c>
      <c r="AU193" s="6">
        <v>0.5</v>
      </c>
      <c r="AV193" s="6">
        <v>0.2</v>
      </c>
      <c r="AW193" s="6">
        <v>0</v>
      </c>
      <c r="AX193" s="6" t="s">
        <v>661</v>
      </c>
      <c r="BD193" s="7"/>
      <c r="BE193" s="3"/>
      <c r="BF193" s="1"/>
      <c r="BG193" s="1"/>
      <c r="BW193"/>
      <c r="BX193"/>
      <c r="BY193"/>
      <c r="BZ193"/>
      <c r="CA193"/>
      <c r="CF193"/>
    </row>
    <row r="194" spans="3:84" ht="24" customHeight="1" thickBot="1" x14ac:dyDescent="0.2">
      <c r="C194" s="634">
        <v>37</v>
      </c>
      <c r="D194" s="611" t="s">
        <v>831</v>
      </c>
      <c r="E194" s="262" t="s">
        <v>902</v>
      </c>
      <c r="F194" s="752" t="s">
        <v>903</v>
      </c>
      <c r="G194" s="778"/>
      <c r="H194" s="752" t="s">
        <v>904</v>
      </c>
      <c r="I194" s="753"/>
      <c r="J194" s="753"/>
      <c r="K194" s="753"/>
      <c r="L194" s="753"/>
      <c r="M194" s="753"/>
      <c r="N194" s="753"/>
      <c r="O194" s="753" t="s">
        <v>905</v>
      </c>
      <c r="P194" s="753"/>
      <c r="Q194" s="754"/>
      <c r="R194" s="755"/>
      <c r="S194" s="756"/>
      <c r="T194" s="187" t="str">
        <f>IF(AF194=0,"-",IF(AF194&gt;=$BO$21,"A",IF(AF194&gt;=$BO$22,"B",IF(AF194&gt;=$BO$23,"C","-"))))</f>
        <v>-</v>
      </c>
      <c r="U194" s="540"/>
      <c r="V194" s="536"/>
      <c r="X194" s="1" t="str">
        <f>IF($R194=AK194,AS194,IF($R194=AL194,AT194,IF($R194=AM194,AU194,IF($R194=AN194,AV194,IF($R194=AO194,AW194,AX194)))))</f>
        <v>-</v>
      </c>
      <c r="Y194" s="462" t="s">
        <v>35</v>
      </c>
      <c r="Z194" s="292">
        <f>HLOOKUP(Y194,$AO$11:$BC$26,$BD$26,0)</f>
        <v>0</v>
      </c>
      <c r="AA194" s="462">
        <v>0.2</v>
      </c>
      <c r="AB194" s="1">
        <f>$AT$38</f>
        <v>0</v>
      </c>
      <c r="AC194" s="488">
        <v>1</v>
      </c>
      <c r="AD194" s="265" t="str">
        <f>IF(X194="-","-",X194*Z194*AA194*AB194*AC194)</f>
        <v>-</v>
      </c>
      <c r="AE194" s="265">
        <f>IF(X194="-",0,(1-X194)*Z194*AA194*AB194*AC194)</f>
        <v>0</v>
      </c>
      <c r="AF194" s="492">
        <f>IF(X194="-",0,AE194)</f>
        <v>0</v>
      </c>
      <c r="AG194" s="265"/>
      <c r="AH194" s="1"/>
      <c r="AK194" s="80" t="s">
        <v>178</v>
      </c>
      <c r="AL194" s="80" t="s">
        <v>69</v>
      </c>
      <c r="AM194" s="48" t="s">
        <v>348</v>
      </c>
      <c r="AN194" s="80" t="s">
        <v>72</v>
      </c>
      <c r="AO194" s="80" t="s">
        <v>73</v>
      </c>
      <c r="AP194" s="80" t="s">
        <v>728</v>
      </c>
      <c r="AQ194" s="221"/>
      <c r="AR194"/>
      <c r="AS194" s="6">
        <v>1</v>
      </c>
      <c r="AT194" s="6">
        <v>0.8</v>
      </c>
      <c r="AU194" s="6">
        <v>0.5</v>
      </c>
      <c r="AV194" s="6">
        <v>0.2</v>
      </c>
      <c r="AW194" s="6">
        <v>0</v>
      </c>
      <c r="AX194" s="6" t="s">
        <v>114</v>
      </c>
      <c r="BW194"/>
      <c r="BX194"/>
      <c r="BY194"/>
      <c r="BZ194"/>
      <c r="CA194"/>
      <c r="CF194"/>
    </row>
    <row r="195" spans="3:84" ht="38.1" customHeight="1" thickBot="1" x14ac:dyDescent="0.2">
      <c r="C195" s="260">
        <v>38</v>
      </c>
      <c r="D195" s="259" t="s">
        <v>858</v>
      </c>
      <c r="E195" s="175" t="s">
        <v>906</v>
      </c>
      <c r="F195" s="752" t="s">
        <v>907</v>
      </c>
      <c r="G195" s="778"/>
      <c r="H195" s="752" t="s">
        <v>321</v>
      </c>
      <c r="I195" s="753"/>
      <c r="J195" s="753"/>
      <c r="K195" s="753"/>
      <c r="L195" s="753"/>
      <c r="M195" s="753"/>
      <c r="N195" s="753"/>
      <c r="O195" s="753"/>
      <c r="P195" s="753"/>
      <c r="Q195" s="754"/>
      <c r="R195" s="755"/>
      <c r="S195" s="756"/>
      <c r="T195" s="187" t="str">
        <f>IF(AF195=0,"-",IF(AF195&gt;=$BO$21,"A",IF(AF195&gt;=$BO$22,"B",IF(AF195&gt;=$BO$23,"C","-"))))</f>
        <v>-</v>
      </c>
      <c r="U195" s="536"/>
      <c r="V195" s="536"/>
      <c r="X195" s="1" t="str">
        <f>IF($R195=AK195,AS195,IF($R195=AL195,AT195,IF($R195=AM195,AU195,IF($R195=AN195,AV195,IF($R195=AO195,AW195,AX195)))))</f>
        <v>-</v>
      </c>
      <c r="Y195" s="462" t="s">
        <v>174</v>
      </c>
      <c r="Z195" s="292">
        <f t="shared" si="42"/>
        <v>0</v>
      </c>
      <c r="AA195" s="462">
        <v>1.2999999999999999E-2</v>
      </c>
      <c r="AB195" s="1">
        <v>1</v>
      </c>
      <c r="AC195" s="488">
        <v>1</v>
      </c>
      <c r="AD195" s="265" t="str">
        <f t="shared" si="43"/>
        <v>-</v>
      </c>
      <c r="AE195" s="265">
        <f t="shared" si="44"/>
        <v>0</v>
      </c>
      <c r="AF195" s="492">
        <f t="shared" si="45"/>
        <v>0</v>
      </c>
      <c r="AG195" s="265"/>
      <c r="AK195" s="80" t="s">
        <v>674</v>
      </c>
      <c r="AL195" s="80" t="s">
        <v>90</v>
      </c>
      <c r="AM195" s="80" t="s">
        <v>352</v>
      </c>
      <c r="AN195" s="80" t="s">
        <v>91</v>
      </c>
      <c r="AO195" s="80" t="s">
        <v>70</v>
      </c>
      <c r="AP195" s="80" t="s">
        <v>56</v>
      </c>
      <c r="AQ195"/>
      <c r="AR195"/>
      <c r="AS195" s="6">
        <v>1</v>
      </c>
      <c r="AT195" s="6">
        <v>0.8</v>
      </c>
      <c r="AU195" s="6">
        <v>0.5</v>
      </c>
      <c r="AV195" s="6">
        <v>0.2</v>
      </c>
      <c r="AW195" s="6">
        <v>0</v>
      </c>
      <c r="AX195" s="6" t="s">
        <v>661</v>
      </c>
      <c r="BC195" s="1"/>
      <c r="BD195" s="7"/>
      <c r="BE195" s="3"/>
      <c r="BF195" s="1"/>
      <c r="BG195" s="1"/>
      <c r="BW195"/>
      <c r="BX195"/>
      <c r="BY195"/>
      <c r="BZ195"/>
      <c r="CA195"/>
      <c r="CF195"/>
    </row>
    <row r="196" spans="3:84" ht="14.25" customHeight="1" thickBot="1" x14ac:dyDescent="0.2">
      <c r="C196" s="278">
        <v>39</v>
      </c>
      <c r="D196" s="253" t="s">
        <v>858</v>
      </c>
      <c r="E196" s="841" t="s">
        <v>908</v>
      </c>
      <c r="F196" s="829" t="s">
        <v>749</v>
      </c>
      <c r="G196" s="843"/>
      <c r="H196" s="829" t="s">
        <v>641</v>
      </c>
      <c r="I196" s="830"/>
      <c r="J196" s="830"/>
      <c r="K196" s="830"/>
      <c r="L196" s="830"/>
      <c r="M196" s="830"/>
      <c r="N196" s="830"/>
      <c r="O196" s="830"/>
      <c r="P196" s="830"/>
      <c r="Q196" s="830"/>
      <c r="R196" s="839"/>
      <c r="S196" s="840"/>
      <c r="T196" s="438" t="str">
        <f>IF(AF196=0,"-",IF(AF196&gt;=$BO$21,"A",IF(AF196&gt;=$BO$22,"B",IF(AF196&gt;=$BO$23,"C","-"))))</f>
        <v>-</v>
      </c>
      <c r="U196" s="536"/>
      <c r="V196" s="536"/>
      <c r="Y196" s="1"/>
      <c r="AC196" s="497"/>
      <c r="AE196" s="1"/>
      <c r="AF196" s="163">
        <f>SUM(AF197:AF202)</f>
        <v>0</v>
      </c>
      <c r="AG196" s="1"/>
      <c r="AJ196" s="2"/>
      <c r="AK196" s="2"/>
      <c r="AL196" s="2"/>
      <c r="AM196" s="2"/>
      <c r="AN196" s="2"/>
      <c r="AO196" s="2"/>
      <c r="AP196" s="2"/>
      <c r="AQ196" s="2"/>
      <c r="AR196" s="2"/>
      <c r="AS196" s="2"/>
      <c r="AT196" s="2"/>
      <c r="AU196" s="2"/>
      <c r="AV196" s="2"/>
      <c r="AW196" s="2"/>
      <c r="BD196" s="7"/>
      <c r="BE196" s="3"/>
      <c r="BF196" s="1"/>
      <c r="BG196" s="1"/>
      <c r="BW196"/>
      <c r="BX196"/>
      <c r="BY196"/>
      <c r="BZ196"/>
      <c r="CA196"/>
      <c r="CF196"/>
    </row>
    <row r="197" spans="3:84" ht="14.25" customHeight="1" thickBot="1" x14ac:dyDescent="0.2">
      <c r="C197" s="279"/>
      <c r="D197" s="256"/>
      <c r="E197" s="842"/>
      <c r="F197" s="810"/>
      <c r="G197" s="812"/>
      <c r="H197" s="810" t="s">
        <v>909</v>
      </c>
      <c r="I197" s="811"/>
      <c r="J197" s="811"/>
      <c r="K197" s="811"/>
      <c r="L197" s="811"/>
      <c r="M197" s="811"/>
      <c r="N197" s="811"/>
      <c r="O197" s="752" t="s">
        <v>910</v>
      </c>
      <c r="P197" s="753"/>
      <c r="Q197" s="754"/>
      <c r="R197" s="755"/>
      <c r="S197" s="756"/>
      <c r="T197" s="280"/>
      <c r="U197" s="536"/>
      <c r="V197" s="536"/>
      <c r="W197" s="1" t="str">
        <f>IF(SUM(AH197:AH202)=0,"-",SUMPRODUCT(AH197:AH202,AP197:AP202))</f>
        <v>-</v>
      </c>
      <c r="X197" s="1" t="str">
        <f>IF(W197="-","-",IF(W197&gt;1,1,IF(W197&lt;0,0,W197)))</f>
        <v>-</v>
      </c>
      <c r="Y197" s="462" t="s">
        <v>174</v>
      </c>
      <c r="Z197" s="292">
        <f>HLOOKUP(Y197,$AO$11:$BC$26,$BD$26,0)</f>
        <v>0</v>
      </c>
      <c r="AA197" s="462">
        <f>0.015+0.023</f>
        <v>3.7999999999999999E-2</v>
      </c>
      <c r="AB197" s="1">
        <v>1</v>
      </c>
      <c r="AC197" s="488">
        <v>1</v>
      </c>
      <c r="AD197" s="265" t="str">
        <f>IF(X197="-","-",X197*Z197*AA197*AB197*AC197)</f>
        <v>-</v>
      </c>
      <c r="AE197" s="265">
        <f>IF(X197="-",0,(1-X197)*Z197*AA197*AB197*AC197)</f>
        <v>0</v>
      </c>
      <c r="AF197" s="492">
        <f>IF(X197="-",0,AE197)</f>
        <v>0</v>
      </c>
      <c r="AG197" s="265"/>
      <c r="AH197" s="1">
        <f t="shared" ref="AH197:AH202" si="46">IF($R197=AK197,AS197,IF($R197=AL197,AT197,IF($R197=AM197,AU197,IF($R197=AN197,AV197,AW197))))</f>
        <v>0</v>
      </c>
      <c r="AJ197" s="2"/>
      <c r="AK197" s="80" t="s">
        <v>206</v>
      </c>
      <c r="AL197" s="80" t="s">
        <v>118</v>
      </c>
      <c r="AM197" s="80" t="s">
        <v>349</v>
      </c>
      <c r="AN197" s="80" t="s">
        <v>120</v>
      </c>
      <c r="AO197" s="80" t="s">
        <v>66</v>
      </c>
      <c r="AP197" s="6">
        <v>0.01</v>
      </c>
      <c r="AQ197" s="1"/>
      <c r="AR197" s="39"/>
      <c r="AS197" s="6">
        <v>1</v>
      </c>
      <c r="AT197" s="6">
        <v>0.8</v>
      </c>
      <c r="AU197" s="6">
        <v>0.5</v>
      </c>
      <c r="AV197" s="6">
        <v>0.2</v>
      </c>
      <c r="AW197" s="6">
        <v>0</v>
      </c>
      <c r="BD197" s="7"/>
      <c r="BE197" s="3"/>
      <c r="BF197" s="1"/>
      <c r="BG197" s="1"/>
      <c r="BW197"/>
      <c r="BX197"/>
      <c r="BY197"/>
      <c r="BZ197"/>
      <c r="CA197"/>
      <c r="CF197"/>
    </row>
    <row r="198" spans="3:84" ht="14.25" customHeight="1" thickBot="1" x14ac:dyDescent="0.2">
      <c r="C198" s="279"/>
      <c r="D198" s="256"/>
      <c r="E198" s="842"/>
      <c r="F198" s="810"/>
      <c r="G198" s="812"/>
      <c r="H198" s="810"/>
      <c r="I198" s="811"/>
      <c r="J198" s="811"/>
      <c r="K198" s="811"/>
      <c r="L198" s="811"/>
      <c r="M198" s="811"/>
      <c r="N198" s="811"/>
      <c r="O198" s="752" t="s">
        <v>911</v>
      </c>
      <c r="P198" s="753"/>
      <c r="Q198" s="754"/>
      <c r="R198" s="755"/>
      <c r="S198" s="756"/>
      <c r="T198" s="280"/>
      <c r="U198" s="536"/>
      <c r="V198" s="536"/>
      <c r="Y198" s="1"/>
      <c r="AC198" s="1"/>
      <c r="AD198" s="265"/>
      <c r="AE198" s="266"/>
      <c r="AF198" s="163"/>
      <c r="AG198" s="163"/>
      <c r="AH198" s="1">
        <f t="shared" si="46"/>
        <v>0</v>
      </c>
      <c r="AJ198" s="2"/>
      <c r="AK198" s="80" t="s">
        <v>675</v>
      </c>
      <c r="AL198" s="80" t="s">
        <v>118</v>
      </c>
      <c r="AM198" s="80" t="s">
        <v>349</v>
      </c>
      <c r="AN198" s="80" t="s">
        <v>120</v>
      </c>
      <c r="AO198" s="80" t="s">
        <v>66</v>
      </c>
      <c r="AP198" s="6">
        <v>0.2</v>
      </c>
      <c r="AQ198" s="1">
        <f>AP198*AI198</f>
        <v>0</v>
      </c>
      <c r="AR198" s="39"/>
      <c r="AS198" s="6">
        <v>1</v>
      </c>
      <c r="AT198" s="6">
        <v>0.8</v>
      </c>
      <c r="AU198" s="6">
        <v>0.5</v>
      </c>
      <c r="AV198" s="6">
        <v>0.2</v>
      </c>
      <c r="AW198" s="6">
        <v>0</v>
      </c>
      <c r="BD198" s="7"/>
      <c r="BE198" s="3"/>
      <c r="BF198" s="1"/>
      <c r="BG198" s="1"/>
      <c r="BW198"/>
      <c r="BX198"/>
      <c r="BY198"/>
      <c r="BZ198"/>
      <c r="CA198"/>
      <c r="CF198"/>
    </row>
    <row r="199" spans="3:84" ht="14.25" customHeight="1" thickBot="1" x14ac:dyDescent="0.2">
      <c r="C199" s="279"/>
      <c r="D199" s="256"/>
      <c r="E199" s="629"/>
      <c r="F199" s="616"/>
      <c r="G199" s="626"/>
      <c r="H199" s="612"/>
      <c r="I199" s="617"/>
      <c r="J199" s="617"/>
      <c r="K199" s="617"/>
      <c r="L199" s="617"/>
      <c r="M199" s="617"/>
      <c r="N199" s="617"/>
      <c r="O199" s="752" t="s">
        <v>912</v>
      </c>
      <c r="P199" s="753"/>
      <c r="Q199" s="754"/>
      <c r="R199" s="755"/>
      <c r="S199" s="756"/>
      <c r="T199" s="280"/>
      <c r="U199" s="536"/>
      <c r="V199" s="536"/>
      <c r="Y199" s="1"/>
      <c r="AC199" s="1"/>
      <c r="AD199" s="265"/>
      <c r="AE199" s="266"/>
      <c r="AF199" s="163"/>
      <c r="AG199" s="163"/>
      <c r="AH199" s="1">
        <f t="shared" si="46"/>
        <v>0</v>
      </c>
      <c r="AJ199" s="2"/>
      <c r="AK199" s="80" t="s">
        <v>675</v>
      </c>
      <c r="AL199" s="80" t="s">
        <v>118</v>
      </c>
      <c r="AM199" s="80" t="s">
        <v>349</v>
      </c>
      <c r="AN199" s="80" t="s">
        <v>120</v>
      </c>
      <c r="AO199" s="80" t="s">
        <v>66</v>
      </c>
      <c r="AP199" s="6">
        <v>0.4</v>
      </c>
      <c r="AQ199" s="1">
        <f>AP199*AI199</f>
        <v>0</v>
      </c>
      <c r="AR199" s="39"/>
      <c r="AS199" s="6">
        <v>1</v>
      </c>
      <c r="AT199" s="6">
        <v>0.8</v>
      </c>
      <c r="AU199" s="6">
        <v>0.5</v>
      </c>
      <c r="AV199" s="6">
        <v>0.2</v>
      </c>
      <c r="AW199" s="6">
        <v>0</v>
      </c>
      <c r="BD199" s="7"/>
      <c r="BE199" s="3"/>
      <c r="BF199" s="1"/>
      <c r="BG199" s="1"/>
      <c r="BW199"/>
      <c r="BX199"/>
      <c r="BY199"/>
      <c r="BZ199"/>
      <c r="CA199"/>
      <c r="CF199"/>
    </row>
    <row r="200" spans="3:84" ht="14.25" customHeight="1" thickBot="1" x14ac:dyDescent="0.2">
      <c r="C200" s="279"/>
      <c r="D200" s="256"/>
      <c r="E200" s="629"/>
      <c r="F200" s="616"/>
      <c r="G200" s="626"/>
      <c r="H200" s="281"/>
      <c r="I200" s="281"/>
      <c r="J200" s="281"/>
      <c r="K200" s="281"/>
      <c r="L200" s="281"/>
      <c r="M200" s="281"/>
      <c r="N200" s="281"/>
      <c r="O200" s="752" t="s">
        <v>913</v>
      </c>
      <c r="P200" s="753"/>
      <c r="Q200" s="754"/>
      <c r="R200" s="755"/>
      <c r="S200" s="756"/>
      <c r="T200" s="280"/>
      <c r="U200" s="536"/>
      <c r="V200" s="536"/>
      <c r="Y200" s="1"/>
      <c r="AC200" s="1"/>
      <c r="AD200" s="265"/>
      <c r="AE200" s="266"/>
      <c r="AF200" s="163"/>
      <c r="AG200" s="163"/>
      <c r="AH200" s="1">
        <f t="shared" si="46"/>
        <v>0</v>
      </c>
      <c r="AJ200" s="2"/>
      <c r="AK200" s="80" t="s">
        <v>675</v>
      </c>
      <c r="AL200" s="80" t="s">
        <v>118</v>
      </c>
      <c r="AM200" s="80" t="s">
        <v>349</v>
      </c>
      <c r="AN200" s="80" t="s">
        <v>120</v>
      </c>
      <c r="AO200" s="80" t="s">
        <v>66</v>
      </c>
      <c r="AP200" s="6">
        <v>0.6</v>
      </c>
      <c r="AQ200" s="1">
        <f>AP200*AI200</f>
        <v>0</v>
      </c>
      <c r="AR200" s="39"/>
      <c r="AS200" s="6">
        <v>1</v>
      </c>
      <c r="AT200" s="6">
        <v>0.8</v>
      </c>
      <c r="AU200" s="6">
        <v>0.5</v>
      </c>
      <c r="AV200" s="6">
        <v>0.2</v>
      </c>
      <c r="AW200" s="6">
        <v>0</v>
      </c>
      <c r="BD200" s="7"/>
      <c r="BE200" s="3"/>
      <c r="BF200" s="1"/>
      <c r="BG200" s="1"/>
      <c r="BW200"/>
      <c r="BX200"/>
      <c r="BY200"/>
      <c r="BZ200"/>
      <c r="CA200"/>
      <c r="CF200"/>
    </row>
    <row r="201" spans="3:84" ht="14.25" customHeight="1" thickBot="1" x14ac:dyDescent="0.2">
      <c r="C201" s="279"/>
      <c r="D201" s="256"/>
      <c r="E201" s="629"/>
      <c r="F201" s="616"/>
      <c r="G201" s="626"/>
      <c r="H201" s="281"/>
      <c r="I201" s="281"/>
      <c r="J201" s="281"/>
      <c r="K201" s="281"/>
      <c r="L201" s="281"/>
      <c r="M201" s="281"/>
      <c r="N201" s="281"/>
      <c r="O201" s="752" t="s">
        <v>914</v>
      </c>
      <c r="P201" s="753"/>
      <c r="Q201" s="754"/>
      <c r="R201" s="755"/>
      <c r="S201" s="756"/>
      <c r="T201" s="280"/>
      <c r="U201" s="536"/>
      <c r="V201" s="536"/>
      <c r="Y201" s="1"/>
      <c r="AC201" s="1"/>
      <c r="AD201" s="265"/>
      <c r="AE201" s="266"/>
      <c r="AF201" s="163"/>
      <c r="AG201" s="163"/>
      <c r="AH201" s="1">
        <f t="shared" si="46"/>
        <v>0</v>
      </c>
      <c r="AJ201" s="2"/>
      <c r="AK201" s="80" t="s">
        <v>675</v>
      </c>
      <c r="AL201" s="80" t="s">
        <v>118</v>
      </c>
      <c r="AM201" s="80" t="s">
        <v>349</v>
      </c>
      <c r="AN201" s="80" t="s">
        <v>120</v>
      </c>
      <c r="AO201" s="80" t="s">
        <v>66</v>
      </c>
      <c r="AP201" s="6">
        <v>0.8</v>
      </c>
      <c r="AQ201" s="1">
        <f>AP201*AI201</f>
        <v>0</v>
      </c>
      <c r="AR201" s="39"/>
      <c r="AS201" s="6">
        <v>1</v>
      </c>
      <c r="AT201" s="6">
        <v>0.8</v>
      </c>
      <c r="AU201" s="6">
        <v>0.5</v>
      </c>
      <c r="AV201" s="6">
        <v>0.2</v>
      </c>
      <c r="AW201" s="6">
        <v>0</v>
      </c>
      <c r="AY201" s="1" t="s">
        <v>313</v>
      </c>
      <c r="BD201" s="7"/>
      <c r="BE201" s="3"/>
      <c r="BF201" s="1"/>
      <c r="BG201" s="1"/>
      <c r="BW201"/>
      <c r="BX201"/>
      <c r="BY201"/>
      <c r="BZ201"/>
      <c r="CA201"/>
      <c r="CF201"/>
    </row>
    <row r="202" spans="3:84" ht="14.25" customHeight="1" thickBot="1" x14ac:dyDescent="0.2">
      <c r="C202" s="279"/>
      <c r="D202" s="256"/>
      <c r="E202" s="629"/>
      <c r="F202" s="616"/>
      <c r="G202" s="626"/>
      <c r="H202" s="281"/>
      <c r="I202" s="281"/>
      <c r="J202" s="281"/>
      <c r="K202" s="281"/>
      <c r="L202" s="281"/>
      <c r="M202" s="281"/>
      <c r="N202" s="281"/>
      <c r="O202" s="752" t="s">
        <v>915</v>
      </c>
      <c r="P202" s="753"/>
      <c r="Q202" s="754"/>
      <c r="R202" s="755"/>
      <c r="S202" s="756"/>
      <c r="T202" s="176"/>
      <c r="U202" s="536"/>
      <c r="V202" s="536"/>
      <c r="Y202" s="1"/>
      <c r="AC202" s="1"/>
      <c r="AD202" s="265"/>
      <c r="AE202" s="266"/>
      <c r="AF202" s="163"/>
      <c r="AG202" s="163"/>
      <c r="AH202" s="1">
        <f t="shared" si="46"/>
        <v>0</v>
      </c>
      <c r="AJ202" s="2"/>
      <c r="AK202" s="80" t="s">
        <v>675</v>
      </c>
      <c r="AL202" s="80" t="s">
        <v>118</v>
      </c>
      <c r="AM202" s="80" t="s">
        <v>349</v>
      </c>
      <c r="AN202" s="80" t="s">
        <v>120</v>
      </c>
      <c r="AO202" s="80" t="s">
        <v>66</v>
      </c>
      <c r="AP202" s="6">
        <v>1</v>
      </c>
      <c r="AQ202" s="1">
        <f>AP202*AI202</f>
        <v>0</v>
      </c>
      <c r="AR202" s="39"/>
      <c r="AS202" s="6">
        <v>1</v>
      </c>
      <c r="AT202" s="6">
        <v>0.8</v>
      </c>
      <c r="AU202" s="6">
        <v>0.5</v>
      </c>
      <c r="AV202" s="6">
        <v>0.2</v>
      </c>
      <c r="AW202" s="6">
        <v>0</v>
      </c>
      <c r="AY202" s="1" t="str">
        <f>IF(OR(R196="",R198="",R199="",R200="",R201="",R202=""),"-",SUMPRODUCT(AP196:AP202,AQ196:AQ202)/SUM(AQ196:AQ202))</f>
        <v>-</v>
      </c>
      <c r="BD202" s="7"/>
      <c r="BE202" s="3"/>
      <c r="BF202" s="1"/>
      <c r="BG202" s="1"/>
      <c r="BW202"/>
      <c r="BX202"/>
      <c r="BY202"/>
      <c r="BZ202"/>
      <c r="CA202"/>
      <c r="CF202"/>
    </row>
    <row r="203" spans="3:84" ht="23.25" customHeight="1" thickBot="1" x14ac:dyDescent="0.2">
      <c r="C203" s="260">
        <v>40</v>
      </c>
      <c r="D203" s="259" t="s">
        <v>858</v>
      </c>
      <c r="E203" s="175" t="s">
        <v>390</v>
      </c>
      <c r="F203" s="752" t="s">
        <v>157</v>
      </c>
      <c r="G203" s="778"/>
      <c r="H203" s="752" t="s">
        <v>341</v>
      </c>
      <c r="I203" s="753"/>
      <c r="J203" s="753"/>
      <c r="K203" s="753"/>
      <c r="L203" s="753"/>
      <c r="M203" s="753"/>
      <c r="N203" s="753"/>
      <c r="O203" s="753"/>
      <c r="P203" s="753"/>
      <c r="Q203" s="754"/>
      <c r="R203" s="755"/>
      <c r="S203" s="756"/>
      <c r="T203" s="187" t="str">
        <f t="shared" ref="T203:T209" si="47">IF(AF203=0,"-",IF(AF203&gt;=$BO$21,"A",IF(AF203&gt;=$BO$22,"B",IF(AF203&gt;=$BO$23,"C","-"))))</f>
        <v>-</v>
      </c>
      <c r="U203" s="536"/>
      <c r="V203" s="536"/>
      <c r="X203" s="1" t="str">
        <f>IF($R203=AK203,AS203,IF($R203=AL203,AT203,IF($R203=AM203,AU203,IF($R203=AN203,AV203,IF($R203=AO203,AW203,AX203)))))</f>
        <v>-</v>
      </c>
      <c r="Y203" s="462" t="s">
        <v>28</v>
      </c>
      <c r="Z203" s="292">
        <f t="shared" ref="Z203:Z209" si="48">HLOOKUP(Y203,$AO$11:$BC$26,$BD$26,0)</f>
        <v>0</v>
      </c>
      <c r="AA203" s="462">
        <v>0.05</v>
      </c>
      <c r="AB203" s="1">
        <v>1</v>
      </c>
      <c r="AC203" s="488">
        <v>1</v>
      </c>
      <c r="AD203" s="265" t="str">
        <f t="shared" ref="AD203:AD209" si="49">IF(X203="-","-",X203*Z203*AA203*AB203*AC203)</f>
        <v>-</v>
      </c>
      <c r="AE203" s="265">
        <f t="shared" ref="AE203:AE209" si="50">IF(X203="-",0,(1-X203)*Z203*AA203*AB203*AC203)</f>
        <v>0</v>
      </c>
      <c r="AF203" s="492">
        <f t="shared" ref="AF203:AF209" si="51">IF(X203="-",0,AE203)</f>
        <v>0</v>
      </c>
      <c r="AG203" s="265"/>
      <c r="AK203" s="80" t="s">
        <v>674</v>
      </c>
      <c r="AL203" s="80" t="s">
        <v>90</v>
      </c>
      <c r="AM203" s="80" t="s">
        <v>352</v>
      </c>
      <c r="AN203" s="80" t="s">
        <v>91</v>
      </c>
      <c r="AO203" s="80" t="s">
        <v>70</v>
      </c>
      <c r="AP203"/>
      <c r="AQ203"/>
      <c r="AR203"/>
      <c r="AS203" s="6">
        <v>1</v>
      </c>
      <c r="AT203" s="6">
        <v>0.8</v>
      </c>
      <c r="AU203" s="6">
        <v>0.5</v>
      </c>
      <c r="AV203" s="6">
        <v>0.2</v>
      </c>
      <c r="AW203" s="6">
        <v>0</v>
      </c>
      <c r="AX203" s="6" t="s">
        <v>114</v>
      </c>
      <c r="BD203" s="7"/>
      <c r="BE203" s="3"/>
      <c r="BF203" s="1"/>
      <c r="BG203" s="1"/>
      <c r="BW203"/>
      <c r="BX203"/>
      <c r="BY203"/>
      <c r="BZ203"/>
      <c r="CA203"/>
      <c r="CF203"/>
    </row>
    <row r="204" spans="3:84" ht="23.25" customHeight="1" thickBot="1" x14ac:dyDescent="0.2">
      <c r="C204" s="260">
        <v>41</v>
      </c>
      <c r="D204" s="259" t="s">
        <v>858</v>
      </c>
      <c r="E204" s="175" t="s">
        <v>916</v>
      </c>
      <c r="F204" s="609" t="s">
        <v>917</v>
      </c>
      <c r="G204" s="610"/>
      <c r="H204" s="752" t="s">
        <v>918</v>
      </c>
      <c r="I204" s="753"/>
      <c r="J204" s="753"/>
      <c r="K204" s="753"/>
      <c r="L204" s="753"/>
      <c r="M204" s="753"/>
      <c r="N204" s="753"/>
      <c r="O204" s="753"/>
      <c r="P204" s="753"/>
      <c r="Q204" s="754"/>
      <c r="R204" s="755"/>
      <c r="S204" s="756"/>
      <c r="T204" s="187" t="str">
        <f t="shared" si="47"/>
        <v>-</v>
      </c>
      <c r="U204" s="536"/>
      <c r="V204" s="536"/>
      <c r="X204" s="1" t="str">
        <f>IF($R204=AK204,AS204,IF($R204=AL204,AT204,IF($R204=AM204,AU204,IF($R204=AN204,AV204,IF($R204=AO204,AW204,AX204)))))</f>
        <v>-</v>
      </c>
      <c r="Y204" s="462" t="s">
        <v>174</v>
      </c>
      <c r="Z204" s="292">
        <f t="shared" si="48"/>
        <v>0</v>
      </c>
      <c r="AA204" s="462">
        <v>1.2999999999999999E-2</v>
      </c>
      <c r="AB204" s="1">
        <v>1</v>
      </c>
      <c r="AC204" s="488">
        <v>1</v>
      </c>
      <c r="AD204" s="265" t="str">
        <f t="shared" si="49"/>
        <v>-</v>
      </c>
      <c r="AE204" s="265">
        <f t="shared" si="50"/>
        <v>0</v>
      </c>
      <c r="AF204" s="492">
        <f t="shared" si="51"/>
        <v>0</v>
      </c>
      <c r="AG204" s="265"/>
      <c r="AK204" s="80" t="s">
        <v>351</v>
      </c>
      <c r="AL204" s="80" t="s">
        <v>90</v>
      </c>
      <c r="AM204" s="80" t="s">
        <v>352</v>
      </c>
      <c r="AN204" s="80" t="s">
        <v>91</v>
      </c>
      <c r="AO204" s="80" t="s">
        <v>70</v>
      </c>
      <c r="AP204"/>
      <c r="AQ204"/>
      <c r="AR204"/>
      <c r="AS204" s="6">
        <v>1</v>
      </c>
      <c r="AT204" s="6">
        <v>0.8</v>
      </c>
      <c r="AU204" s="6">
        <v>0.5</v>
      </c>
      <c r="AV204" s="6">
        <v>0.2</v>
      </c>
      <c r="AW204" s="6">
        <v>0</v>
      </c>
      <c r="AX204" s="6" t="s">
        <v>114</v>
      </c>
      <c r="BD204" s="7"/>
      <c r="BE204" s="3"/>
      <c r="BF204" s="1"/>
      <c r="BG204" s="1"/>
      <c r="BW204"/>
      <c r="BX204"/>
      <c r="BY204"/>
      <c r="BZ204"/>
      <c r="CA204"/>
      <c r="CF204"/>
    </row>
    <row r="205" spans="3:84" ht="23.25" customHeight="1" thickBot="1" x14ac:dyDescent="0.2">
      <c r="C205" s="260">
        <v>42</v>
      </c>
      <c r="D205" s="259" t="s">
        <v>858</v>
      </c>
      <c r="E205" s="175" t="s">
        <v>493</v>
      </c>
      <c r="F205" s="752" t="s">
        <v>919</v>
      </c>
      <c r="G205" s="778"/>
      <c r="H205" s="752" t="s">
        <v>207</v>
      </c>
      <c r="I205" s="753"/>
      <c r="J205" s="753"/>
      <c r="K205" s="753"/>
      <c r="L205" s="753"/>
      <c r="M205" s="753"/>
      <c r="N205" s="753"/>
      <c r="O205" s="753"/>
      <c r="P205" s="753"/>
      <c r="Q205" s="754"/>
      <c r="R205" s="755"/>
      <c r="S205" s="756"/>
      <c r="T205" s="187" t="str">
        <f t="shared" si="47"/>
        <v>-</v>
      </c>
      <c r="U205" s="536"/>
      <c r="V205" s="536"/>
      <c r="X205" s="1" t="str">
        <f>IF($R205=AK205,AS205,IF($R205=AL205,AT205,IF($R205=AM205,AU205,IF($R205=AN205,AV205,IF($R205=AO205,AW205,AX205)))))</f>
        <v>-</v>
      </c>
      <c r="Y205" s="462" t="s">
        <v>6</v>
      </c>
      <c r="Z205" s="292">
        <f t="shared" si="48"/>
        <v>0</v>
      </c>
      <c r="AA205" s="462">
        <v>0.05</v>
      </c>
      <c r="AB205" s="1">
        <v>1</v>
      </c>
      <c r="AC205" s="488">
        <v>1</v>
      </c>
      <c r="AD205" s="265" t="str">
        <f t="shared" si="49"/>
        <v>-</v>
      </c>
      <c r="AE205" s="265">
        <f t="shared" si="50"/>
        <v>0</v>
      </c>
      <c r="AF205" s="492">
        <f t="shared" si="51"/>
        <v>0</v>
      </c>
      <c r="AG205" s="265"/>
      <c r="AK205" s="80" t="s">
        <v>674</v>
      </c>
      <c r="AL205" s="80" t="s">
        <v>90</v>
      </c>
      <c r="AM205" s="80" t="s">
        <v>352</v>
      </c>
      <c r="AN205" s="80" t="s">
        <v>91</v>
      </c>
      <c r="AO205" s="80" t="s">
        <v>70</v>
      </c>
      <c r="AP205" s="80" t="s">
        <v>342</v>
      </c>
      <c r="AQ205"/>
      <c r="AR205" s="39" t="s">
        <v>430</v>
      </c>
      <c r="AS205" s="6">
        <v>1</v>
      </c>
      <c r="AT205" s="6">
        <v>0.8</v>
      </c>
      <c r="AU205" s="6">
        <v>0.5</v>
      </c>
      <c r="AV205" s="6">
        <v>0.2</v>
      </c>
      <c r="AW205" s="6">
        <v>0</v>
      </c>
      <c r="AX205" s="6" t="s">
        <v>661</v>
      </c>
      <c r="BD205" s="1"/>
      <c r="BE205" s="3"/>
      <c r="BF205" s="1"/>
      <c r="BG205" s="1"/>
      <c r="BW205"/>
      <c r="BX205"/>
      <c r="BY205"/>
      <c r="BZ205"/>
      <c r="CA205"/>
      <c r="CF205"/>
    </row>
    <row r="206" spans="3:84" ht="24" customHeight="1" thickBot="1" x14ac:dyDescent="0.2">
      <c r="C206" s="260">
        <v>43</v>
      </c>
      <c r="D206" s="259" t="s">
        <v>858</v>
      </c>
      <c r="E206" s="175" t="s">
        <v>494</v>
      </c>
      <c r="F206" s="752" t="s">
        <v>158</v>
      </c>
      <c r="G206" s="778"/>
      <c r="H206" s="752" t="s">
        <v>242</v>
      </c>
      <c r="I206" s="753"/>
      <c r="J206" s="753"/>
      <c r="K206" s="753"/>
      <c r="L206" s="753"/>
      <c r="M206" s="753"/>
      <c r="N206" s="753"/>
      <c r="O206" s="753"/>
      <c r="P206" s="753"/>
      <c r="Q206" s="754"/>
      <c r="R206" s="779"/>
      <c r="S206" s="780"/>
      <c r="T206" s="187" t="str">
        <f t="shared" si="47"/>
        <v>-</v>
      </c>
      <c r="U206" s="536"/>
      <c r="V206" s="536"/>
      <c r="X206" s="464" t="str">
        <f>IF($R206=AK206,AS206,IF($R206=AL206,AT206,IF($R206=AM206,AU206,AV206)))</f>
        <v>-</v>
      </c>
      <c r="Y206" s="462" t="s">
        <v>174</v>
      </c>
      <c r="Z206" s="292">
        <f t="shared" si="48"/>
        <v>0</v>
      </c>
      <c r="AA206" s="462">
        <v>5.0000000000000001E-3</v>
      </c>
      <c r="AB206" s="1">
        <v>1</v>
      </c>
      <c r="AC206" s="488">
        <v>1</v>
      </c>
      <c r="AD206" s="265" t="str">
        <f t="shared" si="49"/>
        <v>-</v>
      </c>
      <c r="AE206" s="265">
        <f t="shared" si="50"/>
        <v>0</v>
      </c>
      <c r="AF206" s="492">
        <f t="shared" si="51"/>
        <v>0</v>
      </c>
      <c r="AG206" s="265"/>
      <c r="AK206" s="80" t="s">
        <v>61</v>
      </c>
      <c r="AL206" s="80" t="s">
        <v>62</v>
      </c>
      <c r="AM206" s="80" t="s">
        <v>673</v>
      </c>
      <c r="AN206" s="80" t="s">
        <v>344</v>
      </c>
      <c r="AO206"/>
      <c r="AP206"/>
      <c r="AQ206"/>
      <c r="AR206"/>
      <c r="AS206" s="6">
        <v>1</v>
      </c>
      <c r="AT206" s="6">
        <v>0.5</v>
      </c>
      <c r="AU206" s="6">
        <v>0</v>
      </c>
      <c r="AV206" s="6" t="s">
        <v>661</v>
      </c>
      <c r="AW206"/>
      <c r="BC206" s="1"/>
      <c r="BD206" s="1"/>
      <c r="BE206" s="3"/>
      <c r="BF206" s="1"/>
      <c r="BG206" s="1"/>
      <c r="BW206"/>
      <c r="BX206"/>
      <c r="BY206"/>
      <c r="BZ206"/>
      <c r="CA206"/>
      <c r="CF206"/>
    </row>
    <row r="207" spans="3:84" ht="23.25" customHeight="1" thickBot="1" x14ac:dyDescent="0.2">
      <c r="C207" s="260">
        <v>44</v>
      </c>
      <c r="D207" s="259" t="s">
        <v>858</v>
      </c>
      <c r="E207" s="175" t="s">
        <v>920</v>
      </c>
      <c r="F207" s="752" t="s">
        <v>921</v>
      </c>
      <c r="G207" s="778"/>
      <c r="H207" s="752" t="s">
        <v>316</v>
      </c>
      <c r="I207" s="753"/>
      <c r="J207" s="753"/>
      <c r="K207" s="753"/>
      <c r="L207" s="753"/>
      <c r="M207" s="753"/>
      <c r="N207" s="753"/>
      <c r="O207" s="753"/>
      <c r="P207" s="753"/>
      <c r="Q207" s="754"/>
      <c r="R207" s="755"/>
      <c r="S207" s="756"/>
      <c r="T207" s="187" t="str">
        <f t="shared" si="47"/>
        <v>-</v>
      </c>
      <c r="U207" s="536"/>
      <c r="V207" s="536"/>
      <c r="X207" s="1" t="str">
        <f>IF($R207=AK207,AS207,IF($R207=AL207,AT207,IF($R207=AM207,AU207,IF($R207=AN207,AV207,IF($R207=AO207,AW207,AX207)))))</f>
        <v>-</v>
      </c>
      <c r="Y207" s="462" t="s">
        <v>28</v>
      </c>
      <c r="Z207" s="292">
        <f t="shared" si="48"/>
        <v>0</v>
      </c>
      <c r="AA207" s="462">
        <v>3.5000000000000003E-2</v>
      </c>
      <c r="AB207" s="1">
        <v>1</v>
      </c>
      <c r="AC207" s="488">
        <v>1</v>
      </c>
      <c r="AD207" s="265" t="str">
        <f t="shared" si="49"/>
        <v>-</v>
      </c>
      <c r="AE207" s="265">
        <f t="shared" si="50"/>
        <v>0</v>
      </c>
      <c r="AF207" s="492">
        <f t="shared" si="51"/>
        <v>0</v>
      </c>
      <c r="AG207" s="265"/>
      <c r="AK207" s="80" t="s">
        <v>674</v>
      </c>
      <c r="AL207" s="80" t="s">
        <v>90</v>
      </c>
      <c r="AM207" s="80" t="s">
        <v>352</v>
      </c>
      <c r="AN207" s="80" t="s">
        <v>91</v>
      </c>
      <c r="AO207" s="80" t="s">
        <v>70</v>
      </c>
      <c r="AP207" s="80" t="s">
        <v>737</v>
      </c>
      <c r="AQ207"/>
      <c r="AR207"/>
      <c r="AS207" s="6">
        <v>1</v>
      </c>
      <c r="AT207" s="6">
        <f>$BO$74</f>
        <v>0.8</v>
      </c>
      <c r="AU207" s="6">
        <v>0.5</v>
      </c>
      <c r="AV207" s="6">
        <f>$BQ$74</f>
        <v>0.2</v>
      </c>
      <c r="AW207" s="6">
        <v>0</v>
      </c>
      <c r="AX207" s="6" t="s">
        <v>114</v>
      </c>
      <c r="BC207" s="1"/>
      <c r="BD207" s="1"/>
      <c r="BE207" s="3"/>
      <c r="BF207" s="1"/>
      <c r="BG207" s="1"/>
      <c r="BW207"/>
      <c r="BX207"/>
      <c r="BY207"/>
      <c r="BZ207"/>
      <c r="CA207"/>
      <c r="CF207"/>
    </row>
    <row r="208" spans="3:84" ht="14.25" customHeight="1" thickBot="1" x14ac:dyDescent="0.2">
      <c r="C208" s="260">
        <v>45</v>
      </c>
      <c r="D208" s="261" t="s">
        <v>858</v>
      </c>
      <c r="E208" s="262" t="s">
        <v>922</v>
      </c>
      <c r="F208" s="752" t="s">
        <v>303</v>
      </c>
      <c r="G208" s="778"/>
      <c r="H208" s="781" t="s">
        <v>923</v>
      </c>
      <c r="I208" s="783"/>
      <c r="J208" s="783"/>
      <c r="K208" s="783"/>
      <c r="L208" s="783"/>
      <c r="M208" s="783"/>
      <c r="N208" s="783"/>
      <c r="O208" s="783"/>
      <c r="P208" s="783"/>
      <c r="Q208" s="849"/>
      <c r="R208" s="755"/>
      <c r="S208" s="756"/>
      <c r="T208" s="187" t="str">
        <f t="shared" si="47"/>
        <v>-</v>
      </c>
      <c r="U208" s="536"/>
      <c r="V208" s="536"/>
      <c r="X208" s="1" t="str">
        <f>IF($R208=AK208,AS208,IF($R208=AL208,AT208,IF($R208=AM208,AU208,IF($R208=AN208,AV208,IF($R208=AO208,AW208,AX208)))))</f>
        <v>-</v>
      </c>
      <c r="Y208" s="462" t="s">
        <v>35</v>
      </c>
      <c r="Z208" s="292">
        <f t="shared" si="48"/>
        <v>0</v>
      </c>
      <c r="AA208" s="462">
        <v>8.0000000000000002E-3</v>
      </c>
      <c r="AB208" s="1">
        <v>1</v>
      </c>
      <c r="AC208" s="488">
        <v>1</v>
      </c>
      <c r="AD208" s="265" t="str">
        <f t="shared" si="49"/>
        <v>-</v>
      </c>
      <c r="AE208" s="265">
        <f t="shared" si="50"/>
        <v>0</v>
      </c>
      <c r="AF208" s="492">
        <f t="shared" si="51"/>
        <v>0</v>
      </c>
      <c r="AG208" s="265"/>
      <c r="AK208" s="80" t="s">
        <v>395</v>
      </c>
      <c r="AL208" s="80" t="s">
        <v>456</v>
      </c>
      <c r="AM208" s="80" t="s">
        <v>455</v>
      </c>
      <c r="AN208" s="80" t="s">
        <v>396</v>
      </c>
      <c r="AO208" s="80" t="s">
        <v>676</v>
      </c>
      <c r="AP208"/>
      <c r="AQ208"/>
      <c r="AR208"/>
      <c r="AS208" s="6">
        <v>1</v>
      </c>
      <c r="AT208" s="6">
        <f>$BO$74</f>
        <v>0.8</v>
      </c>
      <c r="AU208" s="6">
        <v>0.5</v>
      </c>
      <c r="AV208" s="6">
        <f>$BQ$74</f>
        <v>0.2</v>
      </c>
      <c r="AW208" s="6">
        <v>0</v>
      </c>
      <c r="AX208" s="6" t="s">
        <v>114</v>
      </c>
      <c r="BC208" s="1"/>
      <c r="BD208" s="1"/>
      <c r="BE208" s="3"/>
      <c r="BF208" s="1"/>
      <c r="BG208" s="1"/>
      <c r="BW208"/>
      <c r="BX208"/>
      <c r="BY208"/>
      <c r="BZ208"/>
      <c r="CA208"/>
      <c r="CF208"/>
    </row>
    <row r="209" spans="3:84" ht="37.5" customHeight="1" thickBot="1" x14ac:dyDescent="0.2">
      <c r="C209" s="260">
        <v>46</v>
      </c>
      <c r="D209" s="261" t="s">
        <v>858</v>
      </c>
      <c r="E209" s="262" t="s">
        <v>924</v>
      </c>
      <c r="F209" s="752" t="s">
        <v>159</v>
      </c>
      <c r="G209" s="778"/>
      <c r="H209" s="752" t="s">
        <v>216</v>
      </c>
      <c r="I209" s="753"/>
      <c r="J209" s="753"/>
      <c r="K209" s="753"/>
      <c r="L209" s="753"/>
      <c r="M209" s="753"/>
      <c r="N209" s="753"/>
      <c r="O209" s="753"/>
      <c r="P209" s="753"/>
      <c r="Q209" s="754"/>
      <c r="R209" s="755"/>
      <c r="S209" s="756"/>
      <c r="T209" s="263" t="str">
        <f t="shared" si="47"/>
        <v>-</v>
      </c>
      <c r="U209" s="536"/>
      <c r="V209" s="536"/>
      <c r="X209" s="1" t="str">
        <f>IF($R209=AK209,AS209,IF($R209=AL209,AT209,IF($R209=AM209,AU209,IF($R209=AN209,AV209,IF($R209=AO209,AW209,AX209)))))</f>
        <v>-</v>
      </c>
      <c r="Y209" s="462" t="s">
        <v>28</v>
      </c>
      <c r="Z209" s="292">
        <f t="shared" si="48"/>
        <v>0</v>
      </c>
      <c r="AA209" s="462">
        <v>1E-3</v>
      </c>
      <c r="AB209" s="1">
        <v>1</v>
      </c>
      <c r="AC209" s="488">
        <v>1</v>
      </c>
      <c r="AD209" s="265" t="str">
        <f t="shared" si="49"/>
        <v>-</v>
      </c>
      <c r="AE209" s="265">
        <f t="shared" si="50"/>
        <v>0</v>
      </c>
      <c r="AF209" s="492">
        <f t="shared" si="51"/>
        <v>0</v>
      </c>
      <c r="AG209" s="265"/>
      <c r="AK209" s="80" t="s">
        <v>674</v>
      </c>
      <c r="AL209" s="80" t="s">
        <v>90</v>
      </c>
      <c r="AM209" s="80" t="s">
        <v>352</v>
      </c>
      <c r="AN209" s="80" t="s">
        <v>91</v>
      </c>
      <c r="AO209" s="80" t="s">
        <v>70</v>
      </c>
      <c r="AP209" s="80" t="s">
        <v>401</v>
      </c>
      <c r="AQ209"/>
      <c r="AR209"/>
      <c r="AS209" s="6">
        <v>1</v>
      </c>
      <c r="AT209" s="6">
        <v>0.8</v>
      </c>
      <c r="AU209" s="6">
        <v>0.5</v>
      </c>
      <c r="AV209" s="6">
        <v>0.2</v>
      </c>
      <c r="AW209" s="6">
        <v>0</v>
      </c>
      <c r="AX209" s="6" t="s">
        <v>661</v>
      </c>
      <c r="BW209"/>
      <c r="BX209"/>
      <c r="BY209"/>
      <c r="BZ209"/>
      <c r="CA209"/>
      <c r="CF209"/>
    </row>
    <row r="210" spans="3:84" ht="14.25" customHeight="1" x14ac:dyDescent="0.15">
      <c r="C210" s="132" t="s">
        <v>925</v>
      </c>
      <c r="D210" s="283"/>
      <c r="E210" s="284"/>
      <c r="F210" s="284"/>
      <c r="G210" s="284"/>
      <c r="H210" s="284"/>
      <c r="I210" s="284"/>
      <c r="J210" s="284"/>
      <c r="K210" s="211"/>
      <c r="L210" s="211"/>
      <c r="M210" s="211"/>
      <c r="N210" s="211"/>
      <c r="O210" s="211"/>
      <c r="P210" s="211"/>
      <c r="Q210" s="211"/>
      <c r="R210" s="211"/>
      <c r="S210" s="211"/>
      <c r="T210" s="285"/>
      <c r="U210" s="70"/>
      <c r="V210" s="70"/>
      <c r="Y210" s="1"/>
      <c r="AC210" s="497"/>
      <c r="AE210" s="1"/>
      <c r="AF210" s="1"/>
      <c r="AG210" s="1"/>
      <c r="AH210"/>
      <c r="AI210" s="1"/>
      <c r="AJ210" s="1"/>
      <c r="BW210"/>
      <c r="BX210"/>
      <c r="BY210"/>
      <c r="BZ210"/>
      <c r="CA210"/>
      <c r="CF210"/>
    </row>
    <row r="211" spans="3:84" ht="14.25" customHeight="1" x14ac:dyDescent="0.15">
      <c r="C211" s="336" t="s">
        <v>827</v>
      </c>
      <c r="D211" s="168" t="s">
        <v>828</v>
      </c>
      <c r="E211" s="169"/>
      <c r="F211" s="170" t="s">
        <v>64</v>
      </c>
      <c r="G211" s="171"/>
      <c r="H211" s="762" t="s">
        <v>67</v>
      </c>
      <c r="I211" s="763"/>
      <c r="J211" s="763"/>
      <c r="K211" s="763"/>
      <c r="L211" s="763"/>
      <c r="M211" s="763"/>
      <c r="N211" s="763"/>
      <c r="O211" s="763"/>
      <c r="P211" s="763"/>
      <c r="Q211" s="763"/>
      <c r="R211" s="763"/>
      <c r="S211" s="764"/>
      <c r="T211" s="172" t="s">
        <v>980</v>
      </c>
      <c r="U211" s="7"/>
      <c r="V211" s="7"/>
      <c r="X211" s="3"/>
      <c r="Y211" s="4"/>
      <c r="AC211" s="498"/>
      <c r="AD211" s="163"/>
      <c r="AE211" s="163"/>
      <c r="AF211" s="163">
        <f>SUM(AF212:AF214,AF275:AF276)</f>
        <v>0</v>
      </c>
      <c r="AG211" s="163"/>
      <c r="AI211" s="1"/>
      <c r="AJ211" s="1"/>
      <c r="AK211" s="80" t="s">
        <v>178</v>
      </c>
      <c r="AL211" s="80" t="s">
        <v>69</v>
      </c>
      <c r="AM211" s="80" t="s">
        <v>348</v>
      </c>
      <c r="AN211" s="80" t="s">
        <v>72</v>
      </c>
      <c r="AO211" s="80" t="s">
        <v>73</v>
      </c>
      <c r="AS211" s="6">
        <v>1</v>
      </c>
      <c r="AT211" s="6">
        <v>0.8</v>
      </c>
      <c r="AU211" s="6">
        <v>0.5</v>
      </c>
      <c r="AV211" s="6">
        <v>0.2</v>
      </c>
      <c r="AW211" s="6">
        <v>0</v>
      </c>
      <c r="BW211"/>
      <c r="BX211"/>
      <c r="BY211"/>
      <c r="BZ211"/>
      <c r="CA211"/>
      <c r="CF211"/>
    </row>
    <row r="212" spans="3:84" ht="48" customHeight="1" x14ac:dyDescent="0.15">
      <c r="C212" s="278">
        <v>47</v>
      </c>
      <c r="D212" s="286" t="s">
        <v>831</v>
      </c>
      <c r="E212" s="867" t="s">
        <v>926</v>
      </c>
      <c r="F212" s="781" t="s">
        <v>927</v>
      </c>
      <c r="G212" s="782"/>
      <c r="H212" s="783" t="s">
        <v>985</v>
      </c>
      <c r="I212" s="783"/>
      <c r="J212" s="783"/>
      <c r="K212" s="783"/>
      <c r="L212" s="783"/>
      <c r="M212" s="783"/>
      <c r="N212" s="783"/>
      <c r="O212" s="783"/>
      <c r="P212" s="783"/>
      <c r="Q212" s="783"/>
      <c r="R212" s="783"/>
      <c r="S212" s="783"/>
      <c r="T212" s="287" t="str">
        <f>IF(AF211=0,"-",IF(AF211&gt;=$BO$21,"A",IF(AF211&gt;=$BO$22,"B",IF(AF211&gt;=$BO$23,"C","-"))))</f>
        <v>-</v>
      </c>
      <c r="U212" s="551"/>
      <c r="V212" s="551"/>
      <c r="W212" s="487" t="s">
        <v>773</v>
      </c>
      <c r="X212" s="488" t="str">
        <f>IF(AND(AG226=0,AJ226=0),"-",IF(AJ226&gt;0,照明器具!T10,IF(AG226&gt;1,1,IF(AG226&lt;=1,AG226))))</f>
        <v>-</v>
      </c>
      <c r="Y212" s="462" t="s">
        <v>477</v>
      </c>
      <c r="Z212" s="292">
        <f>HLOOKUP(Y212,$AO$11:$BC$26,$BD$26,0)</f>
        <v>0</v>
      </c>
      <c r="AA212" s="462">
        <v>0.7</v>
      </c>
      <c r="AB212" s="1">
        <v>1</v>
      </c>
      <c r="AC212" s="488">
        <v>1</v>
      </c>
      <c r="AD212" s="265" t="str">
        <f>IF(X212="-","-",X212*Z212*AA212*AB212*AC212)</f>
        <v>-</v>
      </c>
      <c r="AE212" s="265">
        <f>IF(X212="-",0,(1-X212)*Z212*AA212*AB212*AC212)</f>
        <v>0</v>
      </c>
      <c r="AF212" s="492">
        <f>IF(AJ226=0,(1-AG226)*Z212*AA212*AB212*AC212*AJ224,AG212*Z212*AA212*AB212*AC212)</f>
        <v>0</v>
      </c>
      <c r="AG212" s="163">
        <f>照明器具!$M$1</f>
        <v>0</v>
      </c>
      <c r="AI212" s="1"/>
      <c r="AJ212" s="288"/>
      <c r="AK212" s="289" t="s">
        <v>16</v>
      </c>
      <c r="AL212" s="289" t="s">
        <v>410</v>
      </c>
      <c r="AM212" s="289" t="s">
        <v>63</v>
      </c>
      <c r="AN212" s="289" t="s">
        <v>17</v>
      </c>
      <c r="AO212" s="289" t="s">
        <v>18</v>
      </c>
      <c r="AP212" s="289" t="s">
        <v>19</v>
      </c>
      <c r="AQ212" s="289" t="s">
        <v>408</v>
      </c>
      <c r="AR212" s="289" t="s">
        <v>409</v>
      </c>
      <c r="AS212" s="289" t="s">
        <v>439</v>
      </c>
      <c r="AT212" s="289" t="s">
        <v>677</v>
      </c>
      <c r="AU212" s="289" t="s">
        <v>678</v>
      </c>
      <c r="AV212" s="289" t="s">
        <v>416</v>
      </c>
      <c r="AW212" s="289" t="s">
        <v>415</v>
      </c>
      <c r="AX212" s="48" t="s">
        <v>712</v>
      </c>
      <c r="AY212" s="48" t="s">
        <v>711</v>
      </c>
      <c r="BW212"/>
      <c r="BX212"/>
      <c r="BY212"/>
      <c r="BZ212"/>
      <c r="CA212"/>
      <c r="CF212"/>
    </row>
    <row r="213" spans="3:84" x14ac:dyDescent="0.15">
      <c r="C213" s="279"/>
      <c r="D213" s="290"/>
      <c r="E213" s="868"/>
      <c r="F213" s="616"/>
      <c r="G213" s="626"/>
      <c r="H213" s="607" t="s">
        <v>984</v>
      </c>
      <c r="I213" s="300"/>
      <c r="J213" s="300"/>
      <c r="K213" s="300"/>
      <c r="L213" s="300"/>
      <c r="M213" s="300"/>
      <c r="N213" s="300"/>
      <c r="O213" s="300"/>
      <c r="P213" s="300"/>
      <c r="Q213" s="300"/>
      <c r="R213" s="300"/>
      <c r="S213" s="300"/>
      <c r="T213" s="606"/>
      <c r="U213" s="551"/>
      <c r="V213" s="551"/>
      <c r="W213" s="487"/>
      <c r="X213" s="488"/>
      <c r="Y213" s="462"/>
      <c r="Z213" s="292"/>
      <c r="AA213" s="462"/>
      <c r="AC213" s="488"/>
      <c r="AD213" s="265"/>
      <c r="AE213" s="265"/>
      <c r="AF213" s="492"/>
      <c r="AG213" s="163"/>
      <c r="AI213" s="1"/>
      <c r="AJ213" s="475" t="s">
        <v>765</v>
      </c>
      <c r="AK213" s="6">
        <v>0.9</v>
      </c>
      <c r="AL213" s="6">
        <v>0.7</v>
      </c>
      <c r="AM213" s="6">
        <v>0.5</v>
      </c>
      <c r="AN213" s="6">
        <v>0.9</v>
      </c>
      <c r="AO213" s="6">
        <v>0.7</v>
      </c>
      <c r="AP213" s="6">
        <v>0.5</v>
      </c>
      <c r="AQ213" s="6">
        <v>0.1</v>
      </c>
      <c r="AR213" s="6">
        <v>0.1</v>
      </c>
      <c r="AS213" s="6">
        <v>0</v>
      </c>
      <c r="AT213" s="6">
        <v>0.9</v>
      </c>
      <c r="AU213" s="6">
        <v>0.8</v>
      </c>
      <c r="AV213" s="6">
        <v>0.9</v>
      </c>
      <c r="AW213" s="6">
        <v>0</v>
      </c>
      <c r="AX213" s="6">
        <v>0.9</v>
      </c>
      <c r="AY213" s="6">
        <v>1</v>
      </c>
      <c r="BW213"/>
      <c r="BX213"/>
      <c r="BY213"/>
      <c r="BZ213"/>
      <c r="CA213"/>
      <c r="CF213"/>
    </row>
    <row r="214" spans="3:84" ht="24" customHeight="1" x14ac:dyDescent="0.15">
      <c r="C214" s="279"/>
      <c r="D214" s="290"/>
      <c r="E214" s="868"/>
      <c r="F214" s="291"/>
      <c r="G214" s="173"/>
      <c r="H214" s="770" t="s">
        <v>986</v>
      </c>
      <c r="I214" s="771"/>
      <c r="J214" s="771"/>
      <c r="K214" s="771"/>
      <c r="L214" s="771"/>
      <c r="M214" s="771"/>
      <c r="N214" s="771"/>
      <c r="O214" s="771"/>
      <c r="P214" s="771"/>
      <c r="Q214" s="771"/>
      <c r="R214" s="771"/>
      <c r="S214" s="772"/>
      <c r="T214" s="191"/>
      <c r="U214" s="536"/>
      <c r="V214" s="536"/>
      <c r="W214" s="32" t="s">
        <v>774</v>
      </c>
      <c r="X214" s="488" t="str">
        <f>IF(AND(AG226=0,AJ226=0),"-",SUMPRODUCT(AA217:AA222,Z217:Z222)/SUM(Z217:Z222))</f>
        <v>-</v>
      </c>
      <c r="Y214" s="462" t="s">
        <v>477</v>
      </c>
      <c r="Z214" s="163">
        <f>Z212</f>
        <v>0</v>
      </c>
      <c r="AA214" s="462">
        <v>0.3</v>
      </c>
      <c r="AB214" s="1">
        <v>1</v>
      </c>
      <c r="AC214" s="488">
        <f>Z223</f>
        <v>0.2</v>
      </c>
      <c r="AD214" s="265" t="str">
        <f>IF(X214="-","-",X214*Z214*AA214*AB214*AC214)</f>
        <v>-</v>
      </c>
      <c r="AE214" s="265">
        <f>IF(X214="-",0,(1-X214)*Z214*AA214*AB214*AC214)</f>
        <v>0</v>
      </c>
      <c r="AF214" s="492">
        <f>IF(X214="-",0,AE214)</f>
        <v>0</v>
      </c>
      <c r="AG214" s="163"/>
      <c r="AH214" s="7"/>
      <c r="AI214" s="288"/>
      <c r="AJ214" s="475" t="s">
        <v>139</v>
      </c>
      <c r="AK214" s="6">
        <v>100</v>
      </c>
      <c r="AL214" s="6">
        <v>80</v>
      </c>
      <c r="AM214" s="6">
        <v>60</v>
      </c>
      <c r="AN214" s="6">
        <v>100</v>
      </c>
      <c r="AO214" s="6">
        <v>80</v>
      </c>
      <c r="AP214" s="6">
        <v>60</v>
      </c>
      <c r="AQ214" s="6">
        <v>20</v>
      </c>
      <c r="AR214" s="6">
        <v>20</v>
      </c>
      <c r="AS214" s="6">
        <v>15</v>
      </c>
      <c r="AT214" s="6">
        <v>100</v>
      </c>
      <c r="AU214" s="6">
        <v>90</v>
      </c>
      <c r="AV214" s="6">
        <v>100</v>
      </c>
      <c r="AW214" s="6">
        <v>40</v>
      </c>
      <c r="AX214" s="6">
        <v>110</v>
      </c>
      <c r="AY214" s="6">
        <v>120</v>
      </c>
      <c r="BW214"/>
      <c r="BX214"/>
      <c r="BY214"/>
      <c r="BZ214"/>
      <c r="CA214"/>
      <c r="CF214"/>
    </row>
    <row r="215" spans="3:84" x14ac:dyDescent="0.15">
      <c r="C215" s="279"/>
      <c r="D215" s="290"/>
      <c r="E215" s="868"/>
      <c r="F215" s="291"/>
      <c r="G215" s="173"/>
      <c r="H215" s="616"/>
      <c r="I215" s="300"/>
      <c r="J215" s="300"/>
      <c r="K215" s="300"/>
      <c r="L215" s="300"/>
      <c r="M215" s="300"/>
      <c r="N215" s="300"/>
      <c r="O215" s="300"/>
      <c r="P215" s="300"/>
      <c r="Q215" s="300"/>
      <c r="R215" s="300"/>
      <c r="S215" s="626"/>
      <c r="T215" s="191"/>
      <c r="U215" s="536"/>
      <c r="V215" s="536"/>
      <c r="W215" s="3"/>
      <c r="X215" s="3"/>
      <c r="Z215" s="3"/>
      <c r="AA215" s="3"/>
      <c r="AB215" s="3"/>
      <c r="AD215" s="3"/>
      <c r="BW215"/>
      <c r="BX215"/>
      <c r="BY215"/>
      <c r="BZ215"/>
      <c r="CA215"/>
      <c r="CF215"/>
    </row>
    <row r="216" spans="3:84" ht="13.5" customHeight="1" x14ac:dyDescent="0.15">
      <c r="C216" s="279"/>
      <c r="D216" s="290"/>
      <c r="E216" s="868"/>
      <c r="F216" s="291"/>
      <c r="G216" s="173"/>
      <c r="H216" s="544" t="s">
        <v>130</v>
      </c>
      <c r="I216" s="547">
        <f>$AS$4</f>
        <v>-15</v>
      </c>
      <c r="J216" s="300"/>
      <c r="K216" s="544" t="s">
        <v>696</v>
      </c>
      <c r="L216" s="548">
        <f>IF(AJ226=0,AJ224,AJ225)</f>
        <v>0</v>
      </c>
      <c r="M216" s="300"/>
      <c r="N216" s="300" t="str">
        <f>IF(L216="","%","")</f>
        <v/>
      </c>
      <c r="P216" s="300"/>
      <c r="Q216" s="300"/>
      <c r="R216" s="300"/>
      <c r="S216" s="626"/>
      <c r="T216" s="191"/>
      <c r="U216" s="536"/>
      <c r="V216" s="536"/>
      <c r="W216" s="3"/>
      <c r="X216" s="1" t="s">
        <v>777</v>
      </c>
      <c r="Y216" s="3" t="s">
        <v>710</v>
      </c>
      <c r="Z216" s="7" t="s">
        <v>968</v>
      </c>
      <c r="AA216" s="3" t="s">
        <v>110</v>
      </c>
      <c r="AB216" s="3"/>
      <c r="AD216" s="3"/>
      <c r="AJ216"/>
      <c r="AK216"/>
      <c r="AL216" s="1"/>
      <c r="AM216" s="1"/>
      <c r="AN216" s="1"/>
      <c r="AO216" s="1"/>
      <c r="AP216" s="1"/>
      <c r="AQ216" s="1"/>
      <c r="AR216" s="1"/>
      <c r="AS216" s="1"/>
      <c r="AT216" s="1"/>
      <c r="AU216" s="1"/>
      <c r="AV216" s="1"/>
      <c r="AW216" s="1"/>
      <c r="AX216" s="1"/>
      <c r="BW216"/>
      <c r="BX216"/>
      <c r="BY216"/>
      <c r="BZ216"/>
      <c r="CA216"/>
      <c r="CF216"/>
    </row>
    <row r="217" spans="3:84" x14ac:dyDescent="0.15">
      <c r="C217" s="279"/>
      <c r="D217" s="290"/>
      <c r="E217" s="868"/>
      <c r="F217" s="291"/>
      <c r="G217" s="173"/>
      <c r="H217" s="616"/>
      <c r="I217" s="300"/>
      <c r="J217" s="300"/>
      <c r="K217" s="300"/>
      <c r="L217" s="300"/>
      <c r="M217" s="300"/>
      <c r="N217" s="300"/>
      <c r="O217" s="300"/>
      <c r="P217" s="300"/>
      <c r="Q217" s="300"/>
      <c r="R217" s="300"/>
      <c r="S217" s="626"/>
      <c r="T217" s="191"/>
      <c r="U217" s="536"/>
      <c r="V217" s="536"/>
      <c r="W217" s="39" t="str">
        <f>L227</f>
        <v>ｴﾝﾄﾗﾝｽﾎｰﾙ</v>
      </c>
      <c r="X217" s="1">
        <v>300</v>
      </c>
      <c r="Y217" s="460">
        <f>IF(M227&lt;X217,0,1-X217/M227)</f>
        <v>0</v>
      </c>
      <c r="Z217" s="282">
        <v>0.05</v>
      </c>
      <c r="AA217" s="505">
        <f t="shared" ref="AA217:AA222" si="52">1-Y217</f>
        <v>1</v>
      </c>
      <c r="AD217" s="292"/>
      <c r="AE217" s="293"/>
      <c r="AF217" s="163"/>
      <c r="AG217" s="163"/>
      <c r="AH217" s="7"/>
      <c r="AI217" s="288"/>
      <c r="AL217" s="1"/>
      <c r="AM217" s="1"/>
      <c r="AN217" s="1"/>
      <c r="AO217" s="1"/>
      <c r="AP217" s="1"/>
      <c r="AQ217" s="1"/>
      <c r="AR217" s="3"/>
      <c r="AS217" s="1"/>
      <c r="AT217" s="3"/>
      <c r="AU217" s="1"/>
      <c r="AV217" s="1"/>
      <c r="AW217" s="1"/>
      <c r="AX217" s="1"/>
      <c r="BW217"/>
      <c r="BX217"/>
      <c r="BY217"/>
      <c r="BZ217"/>
      <c r="CA217"/>
      <c r="CF217"/>
    </row>
    <row r="218" spans="3:84" hidden="1" x14ac:dyDescent="0.15">
      <c r="C218" s="279"/>
      <c r="D218" s="290"/>
      <c r="E218" s="868"/>
      <c r="F218" s="291"/>
      <c r="G218" s="173"/>
      <c r="H218" s="616"/>
      <c r="I218" s="300"/>
      <c r="J218" s="300"/>
      <c r="K218" s="300"/>
      <c r="L218" s="300"/>
      <c r="M218" s="300"/>
      <c r="N218" s="300"/>
      <c r="O218" s="300"/>
      <c r="P218" s="300"/>
      <c r="Q218" s="300"/>
      <c r="R218" s="300"/>
      <c r="S218" s="626"/>
      <c r="T218" s="191"/>
      <c r="U218" s="536"/>
      <c r="V218" s="536"/>
      <c r="W218" s="1" t="str">
        <f>L229</f>
        <v>廊下</v>
      </c>
      <c r="X218" s="1">
        <v>100</v>
      </c>
      <c r="Y218" s="460">
        <f>IF(M229&lt;X218,0,1-X218/M229)</f>
        <v>0</v>
      </c>
      <c r="Z218" s="282">
        <v>0.1</v>
      </c>
      <c r="AA218" s="505">
        <f t="shared" si="52"/>
        <v>1</v>
      </c>
      <c r="AD218" s="292"/>
      <c r="AE218" s="293"/>
      <c r="AF218" s="163"/>
      <c r="AG218" s="163"/>
      <c r="AH218" s="7"/>
      <c r="AI218" s="288"/>
      <c r="AJ218" s="288"/>
      <c r="AK218" s="1"/>
      <c r="AL218" s="1"/>
      <c r="AM218" s="1"/>
      <c r="AN218" s="1"/>
      <c r="AO218" s="1"/>
      <c r="AP218" s="1"/>
      <c r="AQ218" s="39"/>
      <c r="AR218" s="1"/>
      <c r="AS218" s="1"/>
      <c r="AT218" s="3"/>
      <c r="AU218" s="1"/>
      <c r="AV218" s="1"/>
      <c r="AW218" s="1"/>
      <c r="AX218" s="1"/>
      <c r="BW218"/>
      <c r="BX218"/>
      <c r="BY218"/>
      <c r="BZ218"/>
      <c r="CA218"/>
      <c r="CF218"/>
    </row>
    <row r="219" spans="3:84" hidden="1" x14ac:dyDescent="0.15">
      <c r="C219" s="279"/>
      <c r="D219" s="290"/>
      <c r="E219" s="868"/>
      <c r="F219" s="291"/>
      <c r="G219" s="173"/>
      <c r="H219" s="616"/>
      <c r="I219" s="300"/>
      <c r="J219" s="300"/>
      <c r="K219" s="300"/>
      <c r="L219" s="300"/>
      <c r="M219" s="300"/>
      <c r="N219" s="300"/>
      <c r="O219" s="300"/>
      <c r="P219" s="300"/>
      <c r="Q219" s="300"/>
      <c r="R219" s="300"/>
      <c r="S219" s="626"/>
      <c r="T219" s="191"/>
      <c r="U219" s="536"/>
      <c r="V219" s="536"/>
      <c r="W219" s="1" t="str">
        <f>L231</f>
        <v>便所</v>
      </c>
      <c r="X219" s="1">
        <v>200</v>
      </c>
      <c r="Y219" s="460">
        <f>IF(M231&lt;X219,0,1-X219/M231)</f>
        <v>0</v>
      </c>
      <c r="Z219" s="282">
        <v>0.05</v>
      </c>
      <c r="AA219" s="505">
        <f t="shared" si="52"/>
        <v>1</v>
      </c>
      <c r="AD219" s="292"/>
      <c r="AE219" s="293"/>
      <c r="AF219" s="163"/>
      <c r="AG219" s="163"/>
      <c r="AH219" s="7"/>
      <c r="AI219" s="288"/>
      <c r="AL219" s="1"/>
      <c r="AM219" s="1"/>
      <c r="AN219" s="1"/>
      <c r="AO219" s="1"/>
      <c r="AP219" s="1"/>
      <c r="AQ219" s="39"/>
      <c r="AR219" s="1"/>
      <c r="AS219" s="1"/>
      <c r="AT219" s="3"/>
      <c r="AU219" s="1"/>
      <c r="AV219" s="1"/>
      <c r="AW219" s="1"/>
      <c r="AX219" s="1"/>
      <c r="BW219"/>
      <c r="BX219"/>
      <c r="BY219"/>
      <c r="BZ219"/>
      <c r="CA219"/>
      <c r="CF219"/>
    </row>
    <row r="220" spans="3:84" hidden="1" x14ac:dyDescent="0.15">
      <c r="C220" s="279"/>
      <c r="D220" s="290"/>
      <c r="E220" s="868"/>
      <c r="F220" s="291"/>
      <c r="G220" s="173"/>
      <c r="H220" s="616"/>
      <c r="I220" s="300"/>
      <c r="J220" s="300"/>
      <c r="K220" s="300"/>
      <c r="L220" s="300"/>
      <c r="M220" s="300"/>
      <c r="N220" s="300"/>
      <c r="O220" s="300"/>
      <c r="P220" s="300"/>
      <c r="Q220" s="300"/>
      <c r="R220" s="300"/>
      <c r="S220" s="626"/>
      <c r="T220" s="191"/>
      <c r="U220" s="536"/>
      <c r="V220" s="536"/>
      <c r="W220" s="4" t="str">
        <f>L233</f>
        <v>駐車場</v>
      </c>
      <c r="X220" s="1">
        <v>75</v>
      </c>
      <c r="Y220" s="460">
        <f>IF(M233&lt;X220,0,1-X220/M233)</f>
        <v>0</v>
      </c>
      <c r="Z220" s="460">
        <f>IF(J14="",0,J24/J14*0.2)</f>
        <v>0</v>
      </c>
      <c r="AA220" s="505">
        <f t="shared" si="52"/>
        <v>1</v>
      </c>
      <c r="AD220" s="292"/>
      <c r="AE220" s="293"/>
      <c r="AF220" s="163"/>
      <c r="AG220" s="163"/>
      <c r="AH220" s="7"/>
      <c r="AI220" s="288"/>
      <c r="AJ220" s="288"/>
      <c r="AK220" s="1"/>
      <c r="AL220" s="1"/>
      <c r="AM220" s="1"/>
      <c r="AN220" s="1"/>
      <c r="AO220" s="1"/>
      <c r="AP220" s="1"/>
      <c r="AQ220" s="39"/>
      <c r="AR220" s="1"/>
      <c r="AS220" s="1"/>
      <c r="AT220" s="3"/>
      <c r="AU220" s="1"/>
      <c r="AV220" s="1"/>
      <c r="AW220" s="1"/>
      <c r="AX220" s="1"/>
      <c r="BW220"/>
      <c r="BX220"/>
      <c r="BY220"/>
      <c r="BZ220"/>
      <c r="CA220"/>
      <c r="CF220"/>
    </row>
    <row r="221" spans="3:84" hidden="1" x14ac:dyDescent="0.15">
      <c r="C221" s="279"/>
      <c r="D221" s="290"/>
      <c r="E221" s="868"/>
      <c r="F221" s="291"/>
      <c r="G221" s="173"/>
      <c r="H221" s="616"/>
      <c r="I221" s="300"/>
      <c r="J221" s="300"/>
      <c r="K221" s="300"/>
      <c r="L221" s="300"/>
      <c r="M221" s="300"/>
      <c r="N221" s="300"/>
      <c r="O221" s="300"/>
      <c r="P221" s="300"/>
      <c r="Q221" s="300"/>
      <c r="R221" s="300"/>
      <c r="S221" s="626"/>
      <c r="T221" s="191"/>
      <c r="U221" s="536"/>
      <c r="V221" s="536"/>
      <c r="W221" s="4" t="str">
        <f>L235</f>
        <v>事務室</v>
      </c>
      <c r="X221" s="1">
        <v>500</v>
      </c>
      <c r="Y221" s="460">
        <f>IF(M235&lt;X221,0,1-X221/M235)</f>
        <v>0</v>
      </c>
      <c r="Z221" s="460">
        <f>IF(J14="",0,J15*0.6/J14)</f>
        <v>0</v>
      </c>
      <c r="AA221" s="505">
        <f t="shared" si="52"/>
        <v>1</v>
      </c>
      <c r="AD221" s="292"/>
      <c r="AE221" s="293"/>
      <c r="AF221" s="163"/>
      <c r="AG221" s="163"/>
      <c r="AH221" s="7"/>
      <c r="AI221" s="288"/>
      <c r="AJ221" s="288"/>
      <c r="AK221" s="1"/>
      <c r="AL221" s="1"/>
      <c r="AM221" s="1"/>
      <c r="AN221" s="1"/>
      <c r="AO221" s="1"/>
      <c r="AP221" s="1"/>
      <c r="AQ221" s="39"/>
      <c r="AR221" s="1"/>
      <c r="AS221" s="1"/>
      <c r="AT221" s="3"/>
      <c r="AU221" s="1"/>
      <c r="AV221" s="1"/>
      <c r="AW221" s="1"/>
      <c r="AX221" s="1"/>
      <c r="BW221"/>
      <c r="BX221"/>
      <c r="BY221"/>
      <c r="BZ221"/>
      <c r="CA221"/>
      <c r="CF221"/>
    </row>
    <row r="222" spans="3:84" hidden="1" x14ac:dyDescent="0.15">
      <c r="C222" s="279"/>
      <c r="D222" s="290"/>
      <c r="E222" s="868"/>
      <c r="F222" s="291"/>
      <c r="G222" s="173"/>
      <c r="H222" s="616"/>
      <c r="I222" s="300"/>
      <c r="J222" s="300"/>
      <c r="K222" s="300"/>
      <c r="L222" s="300"/>
      <c r="M222" s="300"/>
      <c r="N222" s="300"/>
      <c r="O222" s="300"/>
      <c r="P222" s="300"/>
      <c r="Q222" s="300"/>
      <c r="R222" s="300"/>
      <c r="S222" s="626"/>
      <c r="T222" s="191"/>
      <c r="U222" s="536"/>
      <c r="V222" s="536"/>
      <c r="W222" s="4" t="str">
        <f>L237</f>
        <v>電算室</v>
      </c>
      <c r="X222" s="1">
        <v>300</v>
      </c>
      <c r="Y222" s="460">
        <f>IF(M237&lt;X222,0,1-X222/M237)</f>
        <v>0</v>
      </c>
      <c r="Z222" s="460">
        <f>IF(J14="",0,J16/J14)</f>
        <v>0</v>
      </c>
      <c r="AA222" s="505">
        <f t="shared" si="52"/>
        <v>1</v>
      </c>
      <c r="AD222" s="292"/>
      <c r="AE222" s="293"/>
      <c r="AF222" s="163"/>
      <c r="AG222" s="163"/>
      <c r="AH222" s="7"/>
      <c r="AI222" s="288"/>
      <c r="AJ222" s="288"/>
      <c r="AK222" s="1"/>
      <c r="AL222" s="1"/>
      <c r="AM222" s="1"/>
      <c r="AN222" s="1"/>
      <c r="AO222" s="1"/>
      <c r="AP222" s="1"/>
      <c r="AQ222" s="39"/>
      <c r="AR222" s="1"/>
      <c r="AS222" s="1"/>
      <c r="AT222" s="3"/>
      <c r="AU222" s="1"/>
      <c r="AV222" s="1"/>
      <c r="AW222" s="1"/>
      <c r="AX222" s="1"/>
      <c r="BW222"/>
      <c r="BX222"/>
      <c r="BY222"/>
      <c r="BZ222"/>
      <c r="CA222"/>
      <c r="CF222"/>
    </row>
    <row r="223" spans="3:84" hidden="1" x14ac:dyDescent="0.15">
      <c r="C223" s="279"/>
      <c r="D223" s="290"/>
      <c r="E223" s="868"/>
      <c r="F223" s="291"/>
      <c r="G223" s="173"/>
      <c r="H223" s="616"/>
      <c r="I223" s="300"/>
      <c r="J223" s="300"/>
      <c r="K223" s="300"/>
      <c r="L223" s="300"/>
      <c r="M223" s="300"/>
      <c r="N223" s="300"/>
      <c r="O223" s="300"/>
      <c r="P223" s="300"/>
      <c r="Q223" s="300"/>
      <c r="R223" s="300"/>
      <c r="S223" s="626"/>
      <c r="T223" s="191"/>
      <c r="U223" s="536"/>
      <c r="V223" s="536"/>
      <c r="W223" s="3"/>
      <c r="Y223" s="4"/>
      <c r="Z223" s="288">
        <f>SUM(Z217:Z222)</f>
        <v>0.2</v>
      </c>
      <c r="AA223" s="1" t="s">
        <v>778</v>
      </c>
      <c r="AD223" s="292"/>
      <c r="AE223" s="293"/>
      <c r="AF223" s="163"/>
      <c r="AG223" s="163"/>
      <c r="AH223" s="7"/>
      <c r="AI223" s="288"/>
      <c r="AJ223" s="288"/>
      <c r="AK223" s="1"/>
      <c r="AL223" s="1"/>
      <c r="AM223" s="1"/>
      <c r="AN223" s="1"/>
      <c r="AO223" s="1"/>
      <c r="AP223" s="1"/>
      <c r="AQ223" s="39"/>
      <c r="AR223" s="1"/>
      <c r="AS223" s="3"/>
      <c r="AT223" s="296"/>
      <c r="AU223" s="1"/>
      <c r="AV223" s="1"/>
      <c r="AW223" s="1"/>
      <c r="AX223" s="1"/>
      <c r="BW223"/>
      <c r="BX223"/>
      <c r="BY223"/>
      <c r="BZ223"/>
      <c r="CA223"/>
      <c r="CF223"/>
    </row>
    <row r="224" spans="3:84" hidden="1" x14ac:dyDescent="0.15">
      <c r="C224" s="279"/>
      <c r="D224" s="290"/>
      <c r="E224" s="868"/>
      <c r="F224" s="291"/>
      <c r="G224" s="173"/>
      <c r="H224" s="616"/>
      <c r="I224" s="300"/>
      <c r="J224" s="300"/>
      <c r="K224" s="300"/>
      <c r="L224" s="300"/>
      <c r="M224" s="300"/>
      <c r="N224" s="300"/>
      <c r="O224" s="300"/>
      <c r="P224" s="300"/>
      <c r="Q224" s="300"/>
      <c r="R224" s="300"/>
      <c r="S224" s="626"/>
      <c r="T224" s="191"/>
      <c r="U224" s="536"/>
      <c r="V224" s="536"/>
      <c r="W224" s="3"/>
      <c r="X224" s="7"/>
      <c r="Y224" s="4"/>
      <c r="AA224" s="184"/>
      <c r="AD224" s="292"/>
      <c r="AE224" s="293"/>
      <c r="AF224" s="163"/>
      <c r="AG224" s="163"/>
      <c r="AH224" s="7"/>
      <c r="AI224" s="288"/>
      <c r="AJ224" s="506">
        <f>SUMPRODUCT(AE227:AE274,AF227:AF274,AH227:AH274)</f>
        <v>0</v>
      </c>
      <c r="AK224" s="1" t="s">
        <v>785</v>
      </c>
      <c r="AL224" s="1"/>
      <c r="AM224" s="1"/>
      <c r="AN224" s="1"/>
      <c r="AO224" s="1"/>
      <c r="AP224" s="1"/>
      <c r="AQ224"/>
      <c r="AR224"/>
      <c r="AS224"/>
      <c r="AT224"/>
      <c r="AU224" s="1"/>
      <c r="AV224" s="1"/>
      <c r="AW224" s="1"/>
      <c r="AX224" s="1"/>
      <c r="BW224"/>
      <c r="BX224"/>
      <c r="BY224"/>
      <c r="BZ224"/>
      <c r="CA224"/>
      <c r="CF224"/>
    </row>
    <row r="225" spans="3:84" ht="14.25" customHeight="1" x14ac:dyDescent="0.15">
      <c r="C225" s="294"/>
      <c r="D225" s="11"/>
      <c r="E225" s="868"/>
      <c r="F225" s="291"/>
      <c r="G225" s="173"/>
      <c r="K225" s="827" t="s">
        <v>491</v>
      </c>
      <c r="L225" s="852" t="s">
        <v>305</v>
      </c>
      <c r="M225" s="854" t="s">
        <v>362</v>
      </c>
      <c r="N225" s="852" t="s">
        <v>65</v>
      </c>
      <c r="O225" s="872" t="s">
        <v>633</v>
      </c>
      <c r="P225" s="873"/>
      <c r="Q225" s="873"/>
      <c r="R225" s="873"/>
      <c r="S225" s="874"/>
      <c r="T225" s="199"/>
      <c r="U225" s="183"/>
      <c r="V225" s="7"/>
      <c r="W225" s="3"/>
      <c r="Y225"/>
      <c r="Z225"/>
      <c r="AD225"/>
      <c r="AE225"/>
      <c r="AF225"/>
      <c r="AG225" s="3" t="s">
        <v>967</v>
      </c>
      <c r="AH225"/>
      <c r="AJ225" s="1">
        <f>IF(AJ226=0,AJ224,照明器具!AA2)</f>
        <v>0</v>
      </c>
      <c r="AK225" s="1" t="s">
        <v>757</v>
      </c>
      <c r="BW225"/>
      <c r="BX225"/>
      <c r="BY225"/>
      <c r="BZ225"/>
      <c r="CA225"/>
      <c r="CF225"/>
    </row>
    <row r="226" spans="3:84" ht="24" customHeight="1" thickBot="1" x14ac:dyDescent="0.2">
      <c r="C226" s="294"/>
      <c r="D226" s="11"/>
      <c r="E226" s="868"/>
      <c r="F226" s="291"/>
      <c r="G226" s="173"/>
      <c r="K226" s="851"/>
      <c r="L226" s="853"/>
      <c r="M226" s="855"/>
      <c r="N226" s="853"/>
      <c r="O226" s="856" t="s">
        <v>472</v>
      </c>
      <c r="P226" s="858"/>
      <c r="Q226" s="857"/>
      <c r="R226" s="856" t="s">
        <v>248</v>
      </c>
      <c r="S226" s="857"/>
      <c r="T226" s="199"/>
      <c r="U226" s="183"/>
      <c r="V226" s="7"/>
      <c r="W226" s="1" t="s">
        <v>765</v>
      </c>
      <c r="AB226" s="198"/>
      <c r="AC226" s="7"/>
      <c r="AD226"/>
      <c r="AE226" s="399" t="s">
        <v>784</v>
      </c>
      <c r="AF226" s="3" t="s">
        <v>783</v>
      </c>
      <c r="AG226" s="504">
        <f>SUMPRODUCT(AF227:AF274,AH227:AH274,W227:W274)</f>
        <v>0</v>
      </c>
      <c r="AH226" s="35" t="s">
        <v>820</v>
      </c>
      <c r="AJ226" s="1">
        <f>照明器具!$K$10</f>
        <v>0</v>
      </c>
      <c r="AK226" s="1" t="s">
        <v>758</v>
      </c>
      <c r="AO226" s="198"/>
      <c r="AT226"/>
      <c r="AU226"/>
      <c r="AV226"/>
      <c r="AW226"/>
      <c r="AZ226" s="1" t="s">
        <v>782</v>
      </c>
      <c r="BN226" s="686" t="s">
        <v>65</v>
      </c>
      <c r="BO226" s="686" t="s">
        <v>1000</v>
      </c>
      <c r="BP226" s="686" t="s">
        <v>1001</v>
      </c>
      <c r="BQ226" s="686" t="s">
        <v>765</v>
      </c>
      <c r="BR226" s="686"/>
      <c r="BS226" s="686" t="s">
        <v>765</v>
      </c>
      <c r="BT226" s="686" t="s">
        <v>991</v>
      </c>
      <c r="BU226" s="369" t="s">
        <v>1002</v>
      </c>
      <c r="BV226" s="369" t="s">
        <v>1003</v>
      </c>
      <c r="BW226" s="686"/>
      <c r="BX226" s="686"/>
      <c r="BY226"/>
      <c r="BZ226"/>
      <c r="CA226"/>
      <c r="CF226"/>
    </row>
    <row r="227" spans="3:84" ht="14.25" customHeight="1" thickBot="1" x14ac:dyDescent="0.2">
      <c r="C227" s="294"/>
      <c r="D227" s="11"/>
      <c r="E227" s="295"/>
      <c r="F227" s="290"/>
      <c r="G227" s="173"/>
      <c r="K227" s="11" t="s">
        <v>407</v>
      </c>
      <c r="L227" s="476" t="s">
        <v>928</v>
      </c>
      <c r="M227" s="760"/>
      <c r="N227" s="623" t="str">
        <f t="shared" ref="N227:N237" si="53">AI227</f>
        <v/>
      </c>
      <c r="O227" s="757" t="str">
        <f t="shared" ref="O227:O237" si="54">AJ227</f>
        <v/>
      </c>
      <c r="P227" s="758"/>
      <c r="Q227" s="759"/>
      <c r="R227" s="750" t="str">
        <f t="shared" ref="R227:R237" si="55">BA227</f>
        <v/>
      </c>
      <c r="S227" s="751"/>
      <c r="T227" s="199"/>
      <c r="U227" s="183"/>
      <c r="V227" s="7"/>
      <c r="W227" s="503">
        <f t="shared" ref="W227:W274" si="56">IF(O227="",0,HLOOKUP(O227,$AK$212:$AY$213,2,FALSE))</f>
        <v>0</v>
      </c>
      <c r="AB227" s="484"/>
      <c r="AC227" s="1"/>
      <c r="AD227"/>
      <c r="AE227" s="1">
        <f>IF(N227&lt;=$AS$4,1,0)</f>
        <v>0</v>
      </c>
      <c r="AF227" s="163">
        <v>0.05</v>
      </c>
      <c r="AG227"/>
      <c r="AH227" s="1" t="str">
        <f>IF(R227="","-",IF($R227=BB227,BH227,IF($R227=BC227,BI227,IF($R227=BD227,BJ227,IF($R227=BE227,BK227,BL227)))))</f>
        <v>-</v>
      </c>
      <c r="AI227" s="478" t="str">
        <f>照明器具!E13</f>
        <v/>
      </c>
      <c r="AJ227" s="478" t="str">
        <f>照明器具!I13</f>
        <v/>
      </c>
      <c r="AK227" s="477" t="str">
        <f t="shared" ref="AK227:AK258" si="57">AK$212</f>
        <v>直管形蛍光ﾗﾝﾌﾟHf（FHF,FHC）</v>
      </c>
      <c r="AL227" s="477" t="str">
        <f t="shared" ref="AL227:AY242" si="58">AL$212</f>
        <v>直管形蛍光ﾗﾝﾌﾟFLR,FSL</v>
      </c>
      <c r="AM227" s="477" t="str">
        <f t="shared" si="58"/>
        <v>直管形蛍光ﾗﾝﾌﾟFL,FCL</v>
      </c>
      <c r="AN227" s="477" t="str">
        <f t="shared" si="58"/>
        <v>ｺﾝﾊﾟｸﾄ形蛍光ﾗﾝﾌﾟHf（FHT,FHP）</v>
      </c>
      <c r="AO227" s="477" t="str">
        <f t="shared" si="58"/>
        <v>ｺﾝﾊﾟｸﾄ形蛍光ﾗﾝﾌﾟFPR</v>
      </c>
      <c r="AP227" s="477" t="str">
        <f t="shared" si="58"/>
        <v>ｺﾝﾊﾟｸﾄ形蛍光ﾗﾝﾌﾟFPL,FDL,FML,FWL</v>
      </c>
      <c r="AQ227" s="477" t="str">
        <f t="shared" si="58"/>
        <v>ハロゲン電球</v>
      </c>
      <c r="AR227" s="477" t="str">
        <f t="shared" si="58"/>
        <v>クリプトン電球</v>
      </c>
      <c r="AS227" s="477" t="str">
        <f t="shared" si="58"/>
        <v>白熱電球</v>
      </c>
      <c r="AT227" s="477" t="str">
        <f t="shared" si="58"/>
        <v>ｾﾗﾐｯｸﾒﾀﾙﾊﾗｲﾄﾞﾗﾝﾌﾟ</v>
      </c>
      <c r="AU227" s="477" t="str">
        <f t="shared" si="58"/>
        <v>メタルハライドランプ</v>
      </c>
      <c r="AV227" s="477" t="str">
        <f t="shared" si="58"/>
        <v>高圧ナトリウムランプ</v>
      </c>
      <c r="AW227" s="477" t="str">
        <f t="shared" si="58"/>
        <v>高圧水銀ランプ</v>
      </c>
      <c r="AX227" s="477" t="str">
        <f t="shared" si="58"/>
        <v>LED（120lm/W未満）</v>
      </c>
      <c r="AY227" s="477" t="str">
        <f t="shared" si="58"/>
        <v>高効率LED（120lm/W以上）</v>
      </c>
      <c r="AZ227" s="479">
        <f>IF(照明器具!S13="",0,照明器具!S13)</f>
        <v>0</v>
      </c>
      <c r="BA227" s="441" t="str">
        <f>IF(照明器具!S13="","",IF(照明器具!S13&gt;=0.95,BB227,IF(照明器具!S13&gt;=0.7,BC227,IF(照明器具!S13&gt;=0.3,BD227,IF(照明器具!S13&gt;=0.05,BE227,BF227)))))</f>
        <v/>
      </c>
      <c r="BB227" s="80" t="str">
        <f>AK$211</f>
        <v>全てに導入</v>
      </c>
      <c r="BC227" s="80" t="str">
        <f>AL$211</f>
        <v>大半に導入</v>
      </c>
      <c r="BD227" s="80" t="str">
        <f>AM$211</f>
        <v>半分に導入</v>
      </c>
      <c r="BE227" s="80" t="str">
        <f>AN$211</f>
        <v>一部に導入</v>
      </c>
      <c r="BF227" s="80" t="str">
        <f>AO$211</f>
        <v>導入無し</v>
      </c>
      <c r="BH227" s="6">
        <v>1</v>
      </c>
      <c r="BI227" s="6">
        <v>0.8</v>
      </c>
      <c r="BJ227" s="6">
        <v>0.5</v>
      </c>
      <c r="BK227" s="6">
        <v>0.2</v>
      </c>
      <c r="BL227" s="6">
        <v>0</v>
      </c>
      <c r="BN227" s="686" t="str">
        <f t="shared" ref="BN227:BO245" si="59">N227</f>
        <v/>
      </c>
      <c r="BO227" s="686" t="str">
        <f t="shared" si="59"/>
        <v/>
      </c>
      <c r="BP227" s="686" t="str">
        <f t="shared" ref="BP227:BP245" si="60">IFERROR(AF227*AH227,"")</f>
        <v/>
      </c>
      <c r="BQ227" s="686" t="str">
        <f>IFERROR(VLOOKUP(BO227,$BR$227:$BS$241,2,FALSE),"")</f>
        <v/>
      </c>
      <c r="BR227" s="686" t="s">
        <v>16</v>
      </c>
      <c r="BS227" s="686">
        <v>0.9</v>
      </c>
      <c r="BT227" s="693">
        <f>SUMIF(点検表!$BO$227:$BO$274,BR227,点検表!$BP$227:$BP$274)</f>
        <v>0</v>
      </c>
      <c r="BU227" s="694">
        <f>SUMIFS($BP$227:$BP$274,$BO$227:$BO$274,BR227,$BN$227:$BN$274,"&lt;=2000")</f>
        <v>0</v>
      </c>
      <c r="BV227" s="694">
        <f>SUMIFS($BP$227:$BP$274,$BO$227:$BO$274,BR227,$BN$227:$BN$274,"&gt;=2001")</f>
        <v>0</v>
      </c>
      <c r="BW227" s="686" t="s">
        <v>1004</v>
      </c>
      <c r="BX227" s="686">
        <f>SUMIF($BS$227:$BS$241,1,$BT$227:$BT$241)</f>
        <v>0</v>
      </c>
      <c r="BY227"/>
      <c r="BZ227"/>
      <c r="CA227"/>
      <c r="CF227"/>
    </row>
    <row r="228" spans="3:84" ht="14.25" customHeight="1" thickBot="1" x14ac:dyDescent="0.2">
      <c r="C228" s="294"/>
      <c r="D228" s="11"/>
      <c r="E228" s="295"/>
      <c r="F228" s="290"/>
      <c r="G228" s="471"/>
      <c r="K228" s="11"/>
      <c r="L228" s="552">
        <v>300</v>
      </c>
      <c r="M228" s="761"/>
      <c r="N228" s="623" t="str">
        <f t="shared" si="53"/>
        <v/>
      </c>
      <c r="O228" s="757" t="str">
        <f t="shared" si="54"/>
        <v/>
      </c>
      <c r="P228" s="758"/>
      <c r="Q228" s="759"/>
      <c r="R228" s="750" t="str">
        <f t="shared" si="55"/>
        <v/>
      </c>
      <c r="S228" s="751"/>
      <c r="T228" s="199"/>
      <c r="U228" s="183"/>
      <c r="V228" s="7"/>
      <c r="W228" s="503">
        <f t="shared" si="56"/>
        <v>0</v>
      </c>
      <c r="AB228" s="484"/>
      <c r="AC228" s="1"/>
      <c r="AD228"/>
      <c r="AE228" s="1">
        <f t="shared" ref="AE228:AE274" si="61">IF(N228&lt;=$AS$4,1,0)</f>
        <v>0</v>
      </c>
      <c r="AF228" s="163">
        <v>0.05</v>
      </c>
      <c r="AG228"/>
      <c r="AH228" s="1" t="str">
        <f t="shared" ref="AH228:AH274" si="62">IF(R228="","-",IF($R228=BB228,BH228,IF($R228=BC228,BI228,IF($R228=BD228,BJ228,IF($R228=BE228,BK228,BL228)))))</f>
        <v>-</v>
      </c>
      <c r="AI228" s="478" t="str">
        <f>照明器具!E14</f>
        <v/>
      </c>
      <c r="AJ228" s="478" t="str">
        <f>照明器具!I14</f>
        <v/>
      </c>
      <c r="AK228" s="477" t="str">
        <f t="shared" si="57"/>
        <v>直管形蛍光ﾗﾝﾌﾟHf（FHF,FHC）</v>
      </c>
      <c r="AL228" s="477" t="str">
        <f t="shared" si="58"/>
        <v>直管形蛍光ﾗﾝﾌﾟFLR,FSL</v>
      </c>
      <c r="AM228" s="477" t="str">
        <f t="shared" si="58"/>
        <v>直管形蛍光ﾗﾝﾌﾟFL,FCL</v>
      </c>
      <c r="AN228" s="477" t="str">
        <f t="shared" si="58"/>
        <v>ｺﾝﾊﾟｸﾄ形蛍光ﾗﾝﾌﾟHf（FHT,FHP）</v>
      </c>
      <c r="AO228" s="477" t="str">
        <f t="shared" si="58"/>
        <v>ｺﾝﾊﾟｸﾄ形蛍光ﾗﾝﾌﾟFPR</v>
      </c>
      <c r="AP228" s="477" t="str">
        <f t="shared" si="58"/>
        <v>ｺﾝﾊﾟｸﾄ形蛍光ﾗﾝﾌﾟFPL,FDL,FML,FWL</v>
      </c>
      <c r="AQ228" s="477" t="str">
        <f t="shared" si="58"/>
        <v>ハロゲン電球</v>
      </c>
      <c r="AR228" s="477" t="str">
        <f t="shared" si="58"/>
        <v>クリプトン電球</v>
      </c>
      <c r="AS228" s="477" t="str">
        <f t="shared" si="58"/>
        <v>白熱電球</v>
      </c>
      <c r="AT228" s="477" t="str">
        <f t="shared" si="58"/>
        <v>ｾﾗﾐｯｸﾒﾀﾙﾊﾗｲﾄﾞﾗﾝﾌﾟ</v>
      </c>
      <c r="AU228" s="477" t="str">
        <f t="shared" si="58"/>
        <v>メタルハライドランプ</v>
      </c>
      <c r="AV228" s="477" t="str">
        <f t="shared" si="58"/>
        <v>高圧ナトリウムランプ</v>
      </c>
      <c r="AW228" s="477" t="str">
        <f t="shared" si="58"/>
        <v>高圧水銀ランプ</v>
      </c>
      <c r="AX228" s="477" t="str">
        <f t="shared" si="58"/>
        <v>LED（120lm/W未満）</v>
      </c>
      <c r="AY228" s="477" t="str">
        <f t="shared" si="58"/>
        <v>高効率LED（120lm/W以上）</v>
      </c>
      <c r="AZ228" s="479">
        <f>IF(照明器具!S14="",0,照明器具!S14)</f>
        <v>0</v>
      </c>
      <c r="BA228" s="441" t="str">
        <f>IF(照明器具!S14="","",IF(照明器具!S14&gt;=0.95,BB228,IF(照明器具!S14&gt;=0.7,BC228,IF(照明器具!S14&gt;=0.3,BD228,IF(照明器具!S14&gt;=0.05,BE228,BF228)))))</f>
        <v/>
      </c>
      <c r="BB228" s="80" t="str">
        <f t="shared" ref="BB228:BB274" si="63">AK$211</f>
        <v>全てに導入</v>
      </c>
      <c r="BC228" s="80" t="str">
        <f t="shared" ref="BC228:BC274" si="64">AL$211</f>
        <v>大半に導入</v>
      </c>
      <c r="BD228" s="80" t="str">
        <f t="shared" ref="BD228:BD274" si="65">AM$211</f>
        <v>半分に導入</v>
      </c>
      <c r="BE228" s="80" t="str">
        <f t="shared" ref="BE228:BE274" si="66">AN$211</f>
        <v>一部に導入</v>
      </c>
      <c r="BF228" s="80" t="str">
        <f t="shared" ref="BF228:BF274" si="67">AO$211</f>
        <v>導入無し</v>
      </c>
      <c r="BH228" s="6">
        <v>1</v>
      </c>
      <c r="BI228" s="6">
        <v>0.8</v>
      </c>
      <c r="BJ228" s="6">
        <v>0.5</v>
      </c>
      <c r="BK228" s="6">
        <v>0.2</v>
      </c>
      <c r="BL228" s="6">
        <v>0</v>
      </c>
      <c r="BN228" s="686" t="str">
        <f t="shared" si="59"/>
        <v/>
      </c>
      <c r="BO228" s="686" t="str">
        <f t="shared" si="59"/>
        <v/>
      </c>
      <c r="BP228" s="686" t="str">
        <f t="shared" si="60"/>
        <v/>
      </c>
      <c r="BQ228" s="686" t="str">
        <f t="shared" ref="BQ228:BQ245" si="68">IFERROR(VLOOKUP(BO228,$BR$227:$BS$241,2,FALSE),"")</f>
        <v/>
      </c>
      <c r="BR228" s="686" t="s">
        <v>410</v>
      </c>
      <c r="BS228" s="686">
        <v>0.7</v>
      </c>
      <c r="BT228" s="693">
        <f>SUMIF(点検表!$BO$227:$BO$274,BR228,点検表!$BP$227:$BP$274)</f>
        <v>0</v>
      </c>
      <c r="BU228" s="694">
        <f t="shared" ref="BU228:BU241" si="69">SUMIFS($BP$227:$BP$274,$BO$227:$BO$274,BR228,$BN$227:$BN$274,"&lt;=2000")</f>
        <v>0</v>
      </c>
      <c r="BV228" s="694">
        <f t="shared" ref="BV228:BV241" si="70">SUMIFS($BP$227:$BP$274,$BO$227:$BO$274,BR228,$BN$227:$BN$274,"&gt;=2001")</f>
        <v>0</v>
      </c>
      <c r="BW228" s="686" t="s">
        <v>1005</v>
      </c>
      <c r="BX228" s="686">
        <f>SUMIF($BS$227:$BS$241,0.9,$BV$227:$BV$241)+SUMIF($BS$227:$BS$241,0.8,$BV$227:$BV$241)</f>
        <v>0</v>
      </c>
      <c r="BY228"/>
      <c r="BZ228"/>
      <c r="CA228"/>
      <c r="CF228"/>
    </row>
    <row r="229" spans="3:84" ht="14.25" customHeight="1" thickBot="1" x14ac:dyDescent="0.2">
      <c r="C229" s="294"/>
      <c r="D229" s="11"/>
      <c r="E229" s="295"/>
      <c r="F229" s="290"/>
      <c r="G229" s="471"/>
      <c r="K229" s="11"/>
      <c r="L229" s="17" t="s">
        <v>478</v>
      </c>
      <c r="M229" s="760"/>
      <c r="N229" s="623" t="str">
        <f t="shared" si="53"/>
        <v/>
      </c>
      <c r="O229" s="757" t="str">
        <f t="shared" si="54"/>
        <v/>
      </c>
      <c r="P229" s="758"/>
      <c r="Q229" s="759"/>
      <c r="R229" s="750" t="str">
        <f t="shared" si="55"/>
        <v/>
      </c>
      <c r="S229" s="751"/>
      <c r="T229" s="199"/>
      <c r="U229" s="183"/>
      <c r="V229" s="7"/>
      <c r="W229" s="503">
        <f t="shared" si="56"/>
        <v>0</v>
      </c>
      <c r="AB229" s="484"/>
      <c r="AC229" s="1"/>
      <c r="AD229"/>
      <c r="AE229" s="1">
        <f t="shared" si="61"/>
        <v>0</v>
      </c>
      <c r="AF229" s="163">
        <v>0.1</v>
      </c>
      <c r="AG229"/>
      <c r="AH229" s="1" t="str">
        <f t="shared" si="62"/>
        <v>-</v>
      </c>
      <c r="AI229" s="478" t="str">
        <f>照明器具!E15</f>
        <v/>
      </c>
      <c r="AJ229" s="478" t="str">
        <f>照明器具!I15</f>
        <v/>
      </c>
      <c r="AK229" s="477" t="str">
        <f t="shared" si="57"/>
        <v>直管形蛍光ﾗﾝﾌﾟHf（FHF,FHC）</v>
      </c>
      <c r="AL229" s="477" t="str">
        <f t="shared" si="58"/>
        <v>直管形蛍光ﾗﾝﾌﾟFLR,FSL</v>
      </c>
      <c r="AM229" s="477" t="str">
        <f t="shared" si="58"/>
        <v>直管形蛍光ﾗﾝﾌﾟFL,FCL</v>
      </c>
      <c r="AN229" s="477" t="str">
        <f t="shared" si="58"/>
        <v>ｺﾝﾊﾟｸﾄ形蛍光ﾗﾝﾌﾟHf（FHT,FHP）</v>
      </c>
      <c r="AO229" s="477" t="str">
        <f t="shared" si="58"/>
        <v>ｺﾝﾊﾟｸﾄ形蛍光ﾗﾝﾌﾟFPR</v>
      </c>
      <c r="AP229" s="477" t="str">
        <f t="shared" si="58"/>
        <v>ｺﾝﾊﾟｸﾄ形蛍光ﾗﾝﾌﾟFPL,FDL,FML,FWL</v>
      </c>
      <c r="AQ229" s="477" t="str">
        <f t="shared" si="58"/>
        <v>ハロゲン電球</v>
      </c>
      <c r="AR229" s="477" t="str">
        <f t="shared" si="58"/>
        <v>クリプトン電球</v>
      </c>
      <c r="AS229" s="477" t="str">
        <f t="shared" si="58"/>
        <v>白熱電球</v>
      </c>
      <c r="AT229" s="477" t="str">
        <f t="shared" si="58"/>
        <v>ｾﾗﾐｯｸﾒﾀﾙﾊﾗｲﾄﾞﾗﾝﾌﾟ</v>
      </c>
      <c r="AU229" s="477" t="str">
        <f t="shared" si="58"/>
        <v>メタルハライドランプ</v>
      </c>
      <c r="AV229" s="477" t="str">
        <f t="shared" si="58"/>
        <v>高圧ナトリウムランプ</v>
      </c>
      <c r="AW229" s="477" t="str">
        <f t="shared" si="58"/>
        <v>高圧水銀ランプ</v>
      </c>
      <c r="AX229" s="477" t="str">
        <f t="shared" si="58"/>
        <v>LED（120lm/W未満）</v>
      </c>
      <c r="AY229" s="477" t="str">
        <f t="shared" si="58"/>
        <v>高効率LED（120lm/W以上）</v>
      </c>
      <c r="AZ229" s="479">
        <f>IF(照明器具!S15="",0,照明器具!S15)</f>
        <v>0</v>
      </c>
      <c r="BA229" s="441" t="str">
        <f>IF(照明器具!S15="","",IF(照明器具!S15&gt;=0.95,BB229,IF(照明器具!S15&gt;=0.7,BC229,IF(照明器具!S15&gt;=0.3,BD229,IF(照明器具!S15&gt;=0.05,BE229,BF229)))))</f>
        <v/>
      </c>
      <c r="BB229" s="80" t="str">
        <f t="shared" si="63"/>
        <v>全てに導入</v>
      </c>
      <c r="BC229" s="80" t="str">
        <f t="shared" si="64"/>
        <v>大半に導入</v>
      </c>
      <c r="BD229" s="80" t="str">
        <f t="shared" si="65"/>
        <v>半分に導入</v>
      </c>
      <c r="BE229" s="80" t="str">
        <f t="shared" si="66"/>
        <v>一部に導入</v>
      </c>
      <c r="BF229" s="80" t="str">
        <f t="shared" si="67"/>
        <v>導入無し</v>
      </c>
      <c r="BH229" s="6">
        <v>1</v>
      </c>
      <c r="BI229" s="6">
        <v>0.8</v>
      </c>
      <c r="BJ229" s="6">
        <v>0.5</v>
      </c>
      <c r="BK229" s="6">
        <v>0.2</v>
      </c>
      <c r="BL229" s="6">
        <v>0</v>
      </c>
      <c r="BN229" s="686" t="str">
        <f t="shared" si="59"/>
        <v/>
      </c>
      <c r="BO229" s="686" t="str">
        <f t="shared" si="59"/>
        <v/>
      </c>
      <c r="BP229" s="686" t="str">
        <f t="shared" si="60"/>
        <v/>
      </c>
      <c r="BQ229" s="686" t="str">
        <f t="shared" si="68"/>
        <v/>
      </c>
      <c r="BR229" s="686" t="s">
        <v>63</v>
      </c>
      <c r="BS229" s="686">
        <v>0.5</v>
      </c>
      <c r="BT229" s="693">
        <f>SUMIF(点検表!$BO$227:$BO$274,BR229,点検表!$BP$227:$BP$274)</f>
        <v>0</v>
      </c>
      <c r="BU229" s="694">
        <f t="shared" si="69"/>
        <v>0</v>
      </c>
      <c r="BV229" s="694">
        <f t="shared" si="70"/>
        <v>0</v>
      </c>
      <c r="BW229" s="686" t="s">
        <v>1006</v>
      </c>
      <c r="BX229" s="686">
        <f>SUMIF($BS$227:$BS$241,"&lt;0.8",$BV$227:$BV$241)</f>
        <v>0</v>
      </c>
      <c r="BY229"/>
      <c r="BZ229"/>
      <c r="CA229"/>
      <c r="CF229"/>
    </row>
    <row r="230" spans="3:84" ht="14.25" customHeight="1" thickBot="1" x14ac:dyDescent="0.2">
      <c r="C230" s="294"/>
      <c r="D230" s="11"/>
      <c r="E230" s="295"/>
      <c r="F230" s="290"/>
      <c r="G230" s="471"/>
      <c r="K230" s="11"/>
      <c r="L230" s="552">
        <v>100</v>
      </c>
      <c r="M230" s="761"/>
      <c r="N230" s="623" t="str">
        <f t="shared" si="53"/>
        <v/>
      </c>
      <c r="O230" s="757" t="str">
        <f t="shared" si="54"/>
        <v/>
      </c>
      <c r="P230" s="758"/>
      <c r="Q230" s="759"/>
      <c r="R230" s="750" t="str">
        <f t="shared" si="55"/>
        <v/>
      </c>
      <c r="S230" s="751"/>
      <c r="T230" s="199"/>
      <c r="U230" s="183"/>
      <c r="V230" s="7"/>
      <c r="W230" s="503">
        <f t="shared" si="56"/>
        <v>0</v>
      </c>
      <c r="AB230" s="484"/>
      <c r="AC230" s="1"/>
      <c r="AD230"/>
      <c r="AE230" s="1">
        <f t="shared" si="61"/>
        <v>0</v>
      </c>
      <c r="AF230" s="163">
        <v>0.1</v>
      </c>
      <c r="AG230"/>
      <c r="AH230" s="1" t="str">
        <f t="shared" si="62"/>
        <v>-</v>
      </c>
      <c r="AI230" s="478" t="str">
        <f>照明器具!E16</f>
        <v/>
      </c>
      <c r="AJ230" s="478" t="str">
        <f>照明器具!I16</f>
        <v/>
      </c>
      <c r="AK230" s="477" t="str">
        <f t="shared" si="57"/>
        <v>直管形蛍光ﾗﾝﾌﾟHf（FHF,FHC）</v>
      </c>
      <c r="AL230" s="477" t="str">
        <f t="shared" si="58"/>
        <v>直管形蛍光ﾗﾝﾌﾟFLR,FSL</v>
      </c>
      <c r="AM230" s="477" t="str">
        <f t="shared" si="58"/>
        <v>直管形蛍光ﾗﾝﾌﾟFL,FCL</v>
      </c>
      <c r="AN230" s="477" t="str">
        <f t="shared" si="58"/>
        <v>ｺﾝﾊﾟｸﾄ形蛍光ﾗﾝﾌﾟHf（FHT,FHP）</v>
      </c>
      <c r="AO230" s="477" t="str">
        <f t="shared" si="58"/>
        <v>ｺﾝﾊﾟｸﾄ形蛍光ﾗﾝﾌﾟFPR</v>
      </c>
      <c r="AP230" s="477" t="str">
        <f t="shared" si="58"/>
        <v>ｺﾝﾊﾟｸﾄ形蛍光ﾗﾝﾌﾟFPL,FDL,FML,FWL</v>
      </c>
      <c r="AQ230" s="477" t="str">
        <f t="shared" si="58"/>
        <v>ハロゲン電球</v>
      </c>
      <c r="AR230" s="477" t="str">
        <f t="shared" si="58"/>
        <v>クリプトン電球</v>
      </c>
      <c r="AS230" s="477" t="str">
        <f t="shared" si="58"/>
        <v>白熱電球</v>
      </c>
      <c r="AT230" s="477" t="str">
        <f t="shared" si="58"/>
        <v>ｾﾗﾐｯｸﾒﾀﾙﾊﾗｲﾄﾞﾗﾝﾌﾟ</v>
      </c>
      <c r="AU230" s="477" t="str">
        <f t="shared" si="58"/>
        <v>メタルハライドランプ</v>
      </c>
      <c r="AV230" s="477" t="str">
        <f t="shared" si="58"/>
        <v>高圧ナトリウムランプ</v>
      </c>
      <c r="AW230" s="477" t="str">
        <f t="shared" si="58"/>
        <v>高圧水銀ランプ</v>
      </c>
      <c r="AX230" s="477" t="str">
        <f t="shared" si="58"/>
        <v>LED（120lm/W未満）</v>
      </c>
      <c r="AY230" s="477" t="str">
        <f t="shared" si="58"/>
        <v>高効率LED（120lm/W以上）</v>
      </c>
      <c r="AZ230" s="479">
        <f>IF(照明器具!S16="",0,照明器具!S16)</f>
        <v>0</v>
      </c>
      <c r="BA230" s="441" t="str">
        <f>IF(照明器具!S16="","",IF(照明器具!S16&gt;=0.95,BB230,IF(照明器具!S16&gt;=0.7,BC230,IF(照明器具!S16&gt;=0.3,BD230,IF(照明器具!S16&gt;=0.05,BE230,BF230)))))</f>
        <v/>
      </c>
      <c r="BB230" s="80" t="str">
        <f t="shared" si="63"/>
        <v>全てに導入</v>
      </c>
      <c r="BC230" s="80" t="str">
        <f t="shared" si="64"/>
        <v>大半に導入</v>
      </c>
      <c r="BD230" s="80" t="str">
        <f t="shared" si="65"/>
        <v>半分に導入</v>
      </c>
      <c r="BE230" s="80" t="str">
        <f t="shared" si="66"/>
        <v>一部に導入</v>
      </c>
      <c r="BF230" s="80" t="str">
        <f t="shared" si="67"/>
        <v>導入無し</v>
      </c>
      <c r="BH230" s="6">
        <v>1</v>
      </c>
      <c r="BI230" s="6">
        <v>0.8</v>
      </c>
      <c r="BJ230" s="6">
        <v>0.5</v>
      </c>
      <c r="BK230" s="6">
        <v>0.2</v>
      </c>
      <c r="BL230" s="6">
        <v>0</v>
      </c>
      <c r="BN230" s="686" t="str">
        <f t="shared" si="59"/>
        <v/>
      </c>
      <c r="BO230" s="686" t="str">
        <f t="shared" si="59"/>
        <v/>
      </c>
      <c r="BP230" s="686" t="str">
        <f t="shared" si="60"/>
        <v/>
      </c>
      <c r="BQ230" s="686" t="str">
        <f t="shared" si="68"/>
        <v/>
      </c>
      <c r="BR230" s="686" t="s">
        <v>17</v>
      </c>
      <c r="BS230" s="686">
        <v>0.9</v>
      </c>
      <c r="BT230" s="693">
        <f>SUMIF(点検表!$BO$227:$BO$274,BR230,点検表!$BP$227:$BP$274)</f>
        <v>0</v>
      </c>
      <c r="BU230" s="694">
        <f t="shared" si="69"/>
        <v>0</v>
      </c>
      <c r="BV230" s="694">
        <f t="shared" si="70"/>
        <v>0</v>
      </c>
      <c r="BW230" s="686" t="s">
        <v>1007</v>
      </c>
      <c r="BX230" s="686">
        <f>SUMIF($BS$227:$BS$241,0.9,$BU$227:$BU$241)+SUMIF($BS$227:$BS$241,0.8,$BU$227:$BU$241)</f>
        <v>0</v>
      </c>
      <c r="BY230"/>
      <c r="BZ230"/>
      <c r="CA230"/>
      <c r="CF230"/>
    </row>
    <row r="231" spans="3:84" ht="14.25" customHeight="1" thickBot="1" x14ac:dyDescent="0.2">
      <c r="C231" s="294"/>
      <c r="D231" s="11"/>
      <c r="E231" s="295"/>
      <c r="F231" s="290"/>
      <c r="G231" s="471"/>
      <c r="K231" s="11"/>
      <c r="L231" s="17" t="s">
        <v>249</v>
      </c>
      <c r="M231" s="760"/>
      <c r="N231" s="623" t="str">
        <f t="shared" si="53"/>
        <v/>
      </c>
      <c r="O231" s="757" t="str">
        <f t="shared" si="54"/>
        <v/>
      </c>
      <c r="P231" s="758"/>
      <c r="Q231" s="759"/>
      <c r="R231" s="750" t="str">
        <f t="shared" si="55"/>
        <v/>
      </c>
      <c r="S231" s="751"/>
      <c r="T231" s="199"/>
      <c r="U231" s="183"/>
      <c r="V231" s="7"/>
      <c r="W231" s="503">
        <f t="shared" si="56"/>
        <v>0</v>
      </c>
      <c r="AB231" s="484"/>
      <c r="AC231" s="1"/>
      <c r="AD231"/>
      <c r="AE231" s="1">
        <f t="shared" si="61"/>
        <v>0</v>
      </c>
      <c r="AF231" s="163">
        <v>0.05</v>
      </c>
      <c r="AG231"/>
      <c r="AH231" s="1" t="str">
        <f t="shared" si="62"/>
        <v>-</v>
      </c>
      <c r="AI231" s="478" t="str">
        <f>照明器具!E17</f>
        <v/>
      </c>
      <c r="AJ231" s="478" t="str">
        <f>照明器具!I17</f>
        <v/>
      </c>
      <c r="AK231" s="477" t="str">
        <f t="shared" si="57"/>
        <v>直管形蛍光ﾗﾝﾌﾟHf（FHF,FHC）</v>
      </c>
      <c r="AL231" s="477" t="str">
        <f t="shared" si="58"/>
        <v>直管形蛍光ﾗﾝﾌﾟFLR,FSL</v>
      </c>
      <c r="AM231" s="477" t="str">
        <f t="shared" si="58"/>
        <v>直管形蛍光ﾗﾝﾌﾟFL,FCL</v>
      </c>
      <c r="AN231" s="477" t="str">
        <f t="shared" si="58"/>
        <v>ｺﾝﾊﾟｸﾄ形蛍光ﾗﾝﾌﾟHf（FHT,FHP）</v>
      </c>
      <c r="AO231" s="477" t="str">
        <f t="shared" si="58"/>
        <v>ｺﾝﾊﾟｸﾄ形蛍光ﾗﾝﾌﾟFPR</v>
      </c>
      <c r="AP231" s="477" t="str">
        <f t="shared" si="58"/>
        <v>ｺﾝﾊﾟｸﾄ形蛍光ﾗﾝﾌﾟFPL,FDL,FML,FWL</v>
      </c>
      <c r="AQ231" s="477" t="str">
        <f t="shared" si="58"/>
        <v>ハロゲン電球</v>
      </c>
      <c r="AR231" s="477" t="str">
        <f t="shared" si="58"/>
        <v>クリプトン電球</v>
      </c>
      <c r="AS231" s="477" t="str">
        <f t="shared" si="58"/>
        <v>白熱電球</v>
      </c>
      <c r="AT231" s="477" t="str">
        <f t="shared" si="58"/>
        <v>ｾﾗﾐｯｸﾒﾀﾙﾊﾗｲﾄﾞﾗﾝﾌﾟ</v>
      </c>
      <c r="AU231" s="477" t="str">
        <f t="shared" si="58"/>
        <v>メタルハライドランプ</v>
      </c>
      <c r="AV231" s="477" t="str">
        <f t="shared" si="58"/>
        <v>高圧ナトリウムランプ</v>
      </c>
      <c r="AW231" s="477" t="str">
        <f t="shared" si="58"/>
        <v>高圧水銀ランプ</v>
      </c>
      <c r="AX231" s="477" t="str">
        <f t="shared" si="58"/>
        <v>LED（120lm/W未満）</v>
      </c>
      <c r="AY231" s="477" t="str">
        <f t="shared" si="58"/>
        <v>高効率LED（120lm/W以上）</v>
      </c>
      <c r="AZ231" s="479">
        <f>IF(照明器具!S17="",0,照明器具!S17)</f>
        <v>0</v>
      </c>
      <c r="BA231" s="441" t="str">
        <f>IF(照明器具!S17="","",IF(照明器具!S17&gt;=0.95,BB231,IF(照明器具!S17&gt;=0.7,BC231,IF(照明器具!S17&gt;=0.3,BD231,IF(照明器具!S17&gt;=0.05,BE231,BF231)))))</f>
        <v/>
      </c>
      <c r="BB231" s="80" t="str">
        <f t="shared" si="63"/>
        <v>全てに導入</v>
      </c>
      <c r="BC231" s="80" t="str">
        <f t="shared" si="64"/>
        <v>大半に導入</v>
      </c>
      <c r="BD231" s="80" t="str">
        <f t="shared" si="65"/>
        <v>半分に導入</v>
      </c>
      <c r="BE231" s="80" t="str">
        <f t="shared" si="66"/>
        <v>一部に導入</v>
      </c>
      <c r="BF231" s="80" t="str">
        <f t="shared" si="67"/>
        <v>導入無し</v>
      </c>
      <c r="BH231" s="6">
        <v>1</v>
      </c>
      <c r="BI231" s="6">
        <v>0.8</v>
      </c>
      <c r="BJ231" s="6">
        <v>0.5</v>
      </c>
      <c r="BK231" s="6">
        <v>0.2</v>
      </c>
      <c r="BL231" s="6">
        <v>0</v>
      </c>
      <c r="BN231" s="686" t="str">
        <f t="shared" si="59"/>
        <v/>
      </c>
      <c r="BO231" s="686" t="str">
        <f t="shared" si="59"/>
        <v/>
      </c>
      <c r="BP231" s="686" t="str">
        <f t="shared" si="60"/>
        <v/>
      </c>
      <c r="BQ231" s="686" t="str">
        <f t="shared" si="68"/>
        <v/>
      </c>
      <c r="BR231" s="686" t="s">
        <v>18</v>
      </c>
      <c r="BS231" s="686">
        <v>0.7</v>
      </c>
      <c r="BT231" s="693">
        <f>SUMIF(点検表!$BO$227:$BO$274,BR231,点検表!$BP$227:$BP$274)</f>
        <v>0</v>
      </c>
      <c r="BU231" s="694">
        <f t="shared" si="69"/>
        <v>0</v>
      </c>
      <c r="BV231" s="694">
        <f t="shared" si="70"/>
        <v>0</v>
      </c>
      <c r="BW231" s="686" t="s">
        <v>1008</v>
      </c>
      <c r="BX231" s="686">
        <f>SUMIF($BS$227:$BS$241,"&lt;0.8",$BU$227:$BU$241)</f>
        <v>0</v>
      </c>
      <c r="BY231"/>
      <c r="BZ231"/>
      <c r="CA231"/>
      <c r="CF231"/>
    </row>
    <row r="232" spans="3:84" ht="14.25" customHeight="1" thickBot="1" x14ac:dyDescent="0.2">
      <c r="C232" s="294"/>
      <c r="D232" s="11"/>
      <c r="E232" s="295"/>
      <c r="F232" s="290"/>
      <c r="G232" s="471"/>
      <c r="K232" s="11"/>
      <c r="L232" s="552">
        <v>200</v>
      </c>
      <c r="M232" s="761"/>
      <c r="N232" s="623" t="str">
        <f t="shared" si="53"/>
        <v/>
      </c>
      <c r="O232" s="757" t="str">
        <f t="shared" si="54"/>
        <v/>
      </c>
      <c r="P232" s="758"/>
      <c r="Q232" s="759"/>
      <c r="R232" s="750" t="str">
        <f t="shared" si="55"/>
        <v/>
      </c>
      <c r="S232" s="751"/>
      <c r="T232" s="199"/>
      <c r="U232" s="183"/>
      <c r="V232" s="7"/>
      <c r="W232" s="503">
        <f t="shared" si="56"/>
        <v>0</v>
      </c>
      <c r="AB232" s="484"/>
      <c r="AC232" s="1"/>
      <c r="AD232"/>
      <c r="AE232" s="1">
        <f t="shared" si="61"/>
        <v>0</v>
      </c>
      <c r="AF232" s="163">
        <v>0.05</v>
      </c>
      <c r="AG232"/>
      <c r="AH232" s="1" t="str">
        <f t="shared" si="62"/>
        <v>-</v>
      </c>
      <c r="AI232" s="478" t="str">
        <f>照明器具!E18</f>
        <v/>
      </c>
      <c r="AJ232" s="478" t="str">
        <f>照明器具!I18</f>
        <v/>
      </c>
      <c r="AK232" s="477" t="str">
        <f t="shared" si="57"/>
        <v>直管形蛍光ﾗﾝﾌﾟHf（FHF,FHC）</v>
      </c>
      <c r="AL232" s="477" t="str">
        <f t="shared" si="58"/>
        <v>直管形蛍光ﾗﾝﾌﾟFLR,FSL</v>
      </c>
      <c r="AM232" s="477" t="str">
        <f t="shared" si="58"/>
        <v>直管形蛍光ﾗﾝﾌﾟFL,FCL</v>
      </c>
      <c r="AN232" s="477" t="str">
        <f t="shared" si="58"/>
        <v>ｺﾝﾊﾟｸﾄ形蛍光ﾗﾝﾌﾟHf（FHT,FHP）</v>
      </c>
      <c r="AO232" s="477" t="str">
        <f t="shared" si="58"/>
        <v>ｺﾝﾊﾟｸﾄ形蛍光ﾗﾝﾌﾟFPR</v>
      </c>
      <c r="AP232" s="477" t="str">
        <f t="shared" si="58"/>
        <v>ｺﾝﾊﾟｸﾄ形蛍光ﾗﾝﾌﾟFPL,FDL,FML,FWL</v>
      </c>
      <c r="AQ232" s="477" t="str">
        <f t="shared" si="58"/>
        <v>ハロゲン電球</v>
      </c>
      <c r="AR232" s="477" t="str">
        <f t="shared" si="58"/>
        <v>クリプトン電球</v>
      </c>
      <c r="AS232" s="477" t="str">
        <f t="shared" si="58"/>
        <v>白熱電球</v>
      </c>
      <c r="AT232" s="477" t="str">
        <f t="shared" si="58"/>
        <v>ｾﾗﾐｯｸﾒﾀﾙﾊﾗｲﾄﾞﾗﾝﾌﾟ</v>
      </c>
      <c r="AU232" s="477" t="str">
        <f t="shared" si="58"/>
        <v>メタルハライドランプ</v>
      </c>
      <c r="AV232" s="477" t="str">
        <f t="shared" si="58"/>
        <v>高圧ナトリウムランプ</v>
      </c>
      <c r="AW232" s="477" t="str">
        <f t="shared" si="58"/>
        <v>高圧水銀ランプ</v>
      </c>
      <c r="AX232" s="477" t="str">
        <f t="shared" si="58"/>
        <v>LED（120lm/W未満）</v>
      </c>
      <c r="AY232" s="477" t="str">
        <f t="shared" si="58"/>
        <v>高効率LED（120lm/W以上）</v>
      </c>
      <c r="AZ232" s="479">
        <f>IF(照明器具!S18="",0,照明器具!S18)</f>
        <v>0</v>
      </c>
      <c r="BA232" s="441" t="str">
        <f>IF(照明器具!S18="","",IF(照明器具!S18&gt;=0.95,BB232,IF(照明器具!S18&gt;=0.7,BC232,IF(照明器具!S18&gt;=0.3,BD232,IF(照明器具!S18&gt;=0.05,BE232,BF232)))))</f>
        <v/>
      </c>
      <c r="BB232" s="80" t="str">
        <f t="shared" si="63"/>
        <v>全てに導入</v>
      </c>
      <c r="BC232" s="80" t="str">
        <f t="shared" si="64"/>
        <v>大半に導入</v>
      </c>
      <c r="BD232" s="80" t="str">
        <f t="shared" si="65"/>
        <v>半分に導入</v>
      </c>
      <c r="BE232" s="80" t="str">
        <f t="shared" si="66"/>
        <v>一部に導入</v>
      </c>
      <c r="BF232" s="80" t="str">
        <f t="shared" si="67"/>
        <v>導入無し</v>
      </c>
      <c r="BH232" s="6">
        <v>1</v>
      </c>
      <c r="BI232" s="6">
        <v>0.8</v>
      </c>
      <c r="BJ232" s="6">
        <v>0.5</v>
      </c>
      <c r="BK232" s="6">
        <v>0.2</v>
      </c>
      <c r="BL232" s="6">
        <v>0</v>
      </c>
      <c r="BN232" s="686" t="str">
        <f t="shared" si="59"/>
        <v/>
      </c>
      <c r="BO232" s="686" t="str">
        <f t="shared" si="59"/>
        <v/>
      </c>
      <c r="BP232" s="686" t="str">
        <f t="shared" si="60"/>
        <v/>
      </c>
      <c r="BQ232" s="686" t="str">
        <f t="shared" si="68"/>
        <v/>
      </c>
      <c r="BR232" s="686" t="s">
        <v>19</v>
      </c>
      <c r="BS232" s="686">
        <v>0.5</v>
      </c>
      <c r="BT232" s="693">
        <f>SUMIF(点検表!$BO$227:$BO$274,BR232,点検表!$BP$227:$BP$274)</f>
        <v>0</v>
      </c>
      <c r="BU232" s="694">
        <f t="shared" si="69"/>
        <v>0</v>
      </c>
      <c r="BV232" s="694">
        <f t="shared" si="70"/>
        <v>0</v>
      </c>
      <c r="BW232" s="686"/>
      <c r="BX232" s="686"/>
      <c r="BY232"/>
      <c r="BZ232"/>
      <c r="CA232"/>
      <c r="CF232"/>
    </row>
    <row r="233" spans="3:84" ht="14.25" customHeight="1" thickBot="1" x14ac:dyDescent="0.2">
      <c r="C233" s="294"/>
      <c r="D233" s="11"/>
      <c r="E233" s="295"/>
      <c r="F233" s="290"/>
      <c r="G233" s="471"/>
      <c r="K233" s="11"/>
      <c r="L233" s="17" t="s">
        <v>11</v>
      </c>
      <c r="M233" s="760"/>
      <c r="N233" s="623" t="str">
        <f t="shared" si="53"/>
        <v/>
      </c>
      <c r="O233" s="757" t="str">
        <f t="shared" si="54"/>
        <v/>
      </c>
      <c r="P233" s="758"/>
      <c r="Q233" s="759"/>
      <c r="R233" s="750" t="str">
        <f t="shared" si="55"/>
        <v/>
      </c>
      <c r="S233" s="751"/>
      <c r="T233" s="199"/>
      <c r="U233" s="183"/>
      <c r="V233" s="7"/>
      <c r="W233" s="503">
        <f t="shared" si="56"/>
        <v>0</v>
      </c>
      <c r="X233"/>
      <c r="Y233"/>
      <c r="Z233"/>
      <c r="AB233" s="484"/>
      <c r="AC233" s="1"/>
      <c r="AD233"/>
      <c r="AE233" s="1">
        <f t="shared" si="61"/>
        <v>0</v>
      </c>
      <c r="AF233" s="403">
        <f>IF($J$14="",0,$J$24/$J$14*0.2)</f>
        <v>0</v>
      </c>
      <c r="AG233"/>
      <c r="AH233" s="1" t="str">
        <f t="shared" si="62"/>
        <v>-</v>
      </c>
      <c r="AI233" s="478" t="str">
        <f>照明器具!E19</f>
        <v/>
      </c>
      <c r="AJ233" s="478" t="str">
        <f>照明器具!I19</f>
        <v/>
      </c>
      <c r="AK233" s="477" t="str">
        <f t="shared" si="57"/>
        <v>直管形蛍光ﾗﾝﾌﾟHf（FHF,FHC）</v>
      </c>
      <c r="AL233" s="477" t="str">
        <f t="shared" si="58"/>
        <v>直管形蛍光ﾗﾝﾌﾟFLR,FSL</v>
      </c>
      <c r="AM233" s="477" t="str">
        <f t="shared" si="58"/>
        <v>直管形蛍光ﾗﾝﾌﾟFL,FCL</v>
      </c>
      <c r="AN233" s="477" t="str">
        <f t="shared" si="58"/>
        <v>ｺﾝﾊﾟｸﾄ形蛍光ﾗﾝﾌﾟHf（FHT,FHP）</v>
      </c>
      <c r="AO233" s="477" t="str">
        <f t="shared" si="58"/>
        <v>ｺﾝﾊﾟｸﾄ形蛍光ﾗﾝﾌﾟFPR</v>
      </c>
      <c r="AP233" s="477" t="str">
        <f t="shared" si="58"/>
        <v>ｺﾝﾊﾟｸﾄ形蛍光ﾗﾝﾌﾟFPL,FDL,FML,FWL</v>
      </c>
      <c r="AQ233" s="477" t="str">
        <f t="shared" si="58"/>
        <v>ハロゲン電球</v>
      </c>
      <c r="AR233" s="477" t="str">
        <f t="shared" si="58"/>
        <v>クリプトン電球</v>
      </c>
      <c r="AS233" s="477" t="str">
        <f t="shared" si="58"/>
        <v>白熱電球</v>
      </c>
      <c r="AT233" s="477" t="str">
        <f t="shared" si="58"/>
        <v>ｾﾗﾐｯｸﾒﾀﾙﾊﾗｲﾄﾞﾗﾝﾌﾟ</v>
      </c>
      <c r="AU233" s="477" t="str">
        <f t="shared" si="58"/>
        <v>メタルハライドランプ</v>
      </c>
      <c r="AV233" s="477" t="str">
        <f t="shared" si="58"/>
        <v>高圧ナトリウムランプ</v>
      </c>
      <c r="AW233" s="477" t="str">
        <f t="shared" si="58"/>
        <v>高圧水銀ランプ</v>
      </c>
      <c r="AX233" s="477" t="str">
        <f t="shared" si="58"/>
        <v>LED（120lm/W未満）</v>
      </c>
      <c r="AY233" s="477" t="str">
        <f t="shared" si="58"/>
        <v>高効率LED（120lm/W以上）</v>
      </c>
      <c r="AZ233" s="479">
        <f>IF(照明器具!S19="",0,照明器具!S19)</f>
        <v>0</v>
      </c>
      <c r="BA233" s="441" t="str">
        <f>IF(照明器具!S19="","",IF(照明器具!S19&gt;=0.95,BB233,IF(照明器具!S19&gt;=0.7,BC233,IF(照明器具!S19&gt;=0.3,BD233,IF(照明器具!S19&gt;=0.05,BE233,BF233)))))</f>
        <v/>
      </c>
      <c r="BB233" s="80" t="str">
        <f t="shared" si="63"/>
        <v>全てに導入</v>
      </c>
      <c r="BC233" s="80" t="str">
        <f t="shared" si="64"/>
        <v>大半に導入</v>
      </c>
      <c r="BD233" s="80" t="str">
        <f t="shared" si="65"/>
        <v>半分に導入</v>
      </c>
      <c r="BE233" s="80" t="str">
        <f t="shared" si="66"/>
        <v>一部に導入</v>
      </c>
      <c r="BF233" s="80" t="str">
        <f t="shared" si="67"/>
        <v>導入無し</v>
      </c>
      <c r="BH233" s="6">
        <v>1</v>
      </c>
      <c r="BI233" s="6">
        <v>0.8</v>
      </c>
      <c r="BJ233" s="6">
        <v>0.5</v>
      </c>
      <c r="BK233" s="6">
        <v>0.2</v>
      </c>
      <c r="BL233" s="6">
        <v>0</v>
      </c>
      <c r="BN233" s="686" t="str">
        <f t="shared" si="59"/>
        <v/>
      </c>
      <c r="BO233" s="686" t="str">
        <f t="shared" si="59"/>
        <v/>
      </c>
      <c r="BP233" s="686" t="str">
        <f t="shared" si="60"/>
        <v/>
      </c>
      <c r="BQ233" s="686" t="str">
        <f t="shared" si="68"/>
        <v/>
      </c>
      <c r="BR233" s="686" t="s">
        <v>408</v>
      </c>
      <c r="BS233" s="686">
        <v>0.1</v>
      </c>
      <c r="BT233" s="693">
        <f>SUMIF(点検表!$BO$227:$BO$274,BR233,点検表!$BP$227:$BP$274)</f>
        <v>0</v>
      </c>
      <c r="BU233" s="694">
        <f t="shared" si="69"/>
        <v>0</v>
      </c>
      <c r="BV233" s="694">
        <f t="shared" si="70"/>
        <v>0</v>
      </c>
      <c r="BW233" s="686"/>
      <c r="BX233" s="686"/>
      <c r="BY233"/>
      <c r="BZ233"/>
      <c r="CA233"/>
      <c r="CF233"/>
    </row>
    <row r="234" spans="3:84" ht="14.25" customHeight="1" thickBot="1" x14ac:dyDescent="0.2">
      <c r="C234" s="294"/>
      <c r="D234" s="11"/>
      <c r="E234" s="295"/>
      <c r="F234" s="290"/>
      <c r="G234" s="471"/>
      <c r="K234" s="11"/>
      <c r="L234" s="552">
        <v>75</v>
      </c>
      <c r="M234" s="761"/>
      <c r="N234" s="623" t="str">
        <f t="shared" si="53"/>
        <v/>
      </c>
      <c r="O234" s="757" t="str">
        <f t="shared" si="54"/>
        <v/>
      </c>
      <c r="P234" s="758"/>
      <c r="Q234" s="759"/>
      <c r="R234" s="750" t="str">
        <f t="shared" si="55"/>
        <v/>
      </c>
      <c r="S234" s="751"/>
      <c r="T234" s="199"/>
      <c r="U234" s="183"/>
      <c r="V234" s="7"/>
      <c r="W234" s="503">
        <f t="shared" si="56"/>
        <v>0</v>
      </c>
      <c r="X234"/>
      <c r="Y234"/>
      <c r="Z234" s="683"/>
      <c r="AB234" s="484"/>
      <c r="AC234" s="1"/>
      <c r="AD234"/>
      <c r="AE234" s="1">
        <f t="shared" si="61"/>
        <v>0</v>
      </c>
      <c r="AF234" s="403">
        <f>IF($J$14="",0,$J$24/$J$14*0.2)</f>
        <v>0</v>
      </c>
      <c r="AG234"/>
      <c r="AH234" s="1" t="str">
        <f t="shared" si="62"/>
        <v>-</v>
      </c>
      <c r="AI234" s="478" t="str">
        <f>照明器具!E20</f>
        <v/>
      </c>
      <c r="AJ234" s="478" t="str">
        <f>照明器具!I20</f>
        <v/>
      </c>
      <c r="AK234" s="477" t="str">
        <f t="shared" si="57"/>
        <v>直管形蛍光ﾗﾝﾌﾟHf（FHF,FHC）</v>
      </c>
      <c r="AL234" s="477" t="str">
        <f t="shared" si="58"/>
        <v>直管形蛍光ﾗﾝﾌﾟFLR,FSL</v>
      </c>
      <c r="AM234" s="477" t="str">
        <f t="shared" si="58"/>
        <v>直管形蛍光ﾗﾝﾌﾟFL,FCL</v>
      </c>
      <c r="AN234" s="477" t="str">
        <f t="shared" si="58"/>
        <v>ｺﾝﾊﾟｸﾄ形蛍光ﾗﾝﾌﾟHf（FHT,FHP）</v>
      </c>
      <c r="AO234" s="477" t="str">
        <f t="shared" si="58"/>
        <v>ｺﾝﾊﾟｸﾄ形蛍光ﾗﾝﾌﾟFPR</v>
      </c>
      <c r="AP234" s="477" t="str">
        <f t="shared" si="58"/>
        <v>ｺﾝﾊﾟｸﾄ形蛍光ﾗﾝﾌﾟFPL,FDL,FML,FWL</v>
      </c>
      <c r="AQ234" s="477" t="str">
        <f t="shared" si="58"/>
        <v>ハロゲン電球</v>
      </c>
      <c r="AR234" s="477" t="str">
        <f t="shared" si="58"/>
        <v>クリプトン電球</v>
      </c>
      <c r="AS234" s="477" t="str">
        <f t="shared" si="58"/>
        <v>白熱電球</v>
      </c>
      <c r="AT234" s="477" t="str">
        <f t="shared" si="58"/>
        <v>ｾﾗﾐｯｸﾒﾀﾙﾊﾗｲﾄﾞﾗﾝﾌﾟ</v>
      </c>
      <c r="AU234" s="477" t="str">
        <f t="shared" si="58"/>
        <v>メタルハライドランプ</v>
      </c>
      <c r="AV234" s="477" t="str">
        <f t="shared" si="58"/>
        <v>高圧ナトリウムランプ</v>
      </c>
      <c r="AW234" s="477" t="str">
        <f t="shared" si="58"/>
        <v>高圧水銀ランプ</v>
      </c>
      <c r="AX234" s="477" t="str">
        <f t="shared" si="58"/>
        <v>LED（120lm/W未満）</v>
      </c>
      <c r="AY234" s="477" t="str">
        <f t="shared" si="58"/>
        <v>高効率LED（120lm/W以上）</v>
      </c>
      <c r="AZ234" s="479">
        <f>IF(照明器具!S20="",0,照明器具!S20)</f>
        <v>0</v>
      </c>
      <c r="BA234" s="441" t="str">
        <f>IF(照明器具!S20="","",IF(照明器具!S20&gt;=0.95,BB234,IF(照明器具!S20&gt;=0.7,BC234,IF(照明器具!S20&gt;=0.3,BD234,IF(照明器具!S20&gt;=0.05,BE234,BF234)))))</f>
        <v/>
      </c>
      <c r="BB234" s="80" t="str">
        <f t="shared" si="63"/>
        <v>全てに導入</v>
      </c>
      <c r="BC234" s="80" t="str">
        <f t="shared" si="64"/>
        <v>大半に導入</v>
      </c>
      <c r="BD234" s="80" t="str">
        <f t="shared" si="65"/>
        <v>半分に導入</v>
      </c>
      <c r="BE234" s="80" t="str">
        <f t="shared" si="66"/>
        <v>一部に導入</v>
      </c>
      <c r="BF234" s="80" t="str">
        <f t="shared" si="67"/>
        <v>導入無し</v>
      </c>
      <c r="BH234" s="6">
        <v>1</v>
      </c>
      <c r="BI234" s="6">
        <v>0.8</v>
      </c>
      <c r="BJ234" s="6">
        <v>0.5</v>
      </c>
      <c r="BK234" s="6">
        <v>0.2</v>
      </c>
      <c r="BL234" s="6">
        <v>0</v>
      </c>
      <c r="BN234" s="686" t="str">
        <f t="shared" si="59"/>
        <v/>
      </c>
      <c r="BO234" s="686" t="str">
        <f t="shared" si="59"/>
        <v/>
      </c>
      <c r="BP234" s="686" t="str">
        <f t="shared" si="60"/>
        <v/>
      </c>
      <c r="BQ234" s="686" t="str">
        <f t="shared" si="68"/>
        <v/>
      </c>
      <c r="BR234" s="686" t="s">
        <v>409</v>
      </c>
      <c r="BS234" s="686">
        <v>0.1</v>
      </c>
      <c r="BT234" s="693">
        <f>SUMIF(点検表!$BO$227:$BO$274,BR234,点検表!$BP$227:$BP$274)</f>
        <v>0</v>
      </c>
      <c r="BU234" s="694">
        <f t="shared" si="69"/>
        <v>0</v>
      </c>
      <c r="BV234" s="694">
        <f t="shared" si="70"/>
        <v>0</v>
      </c>
      <c r="BW234" s="686"/>
      <c r="BX234" s="686"/>
      <c r="BY234"/>
      <c r="BZ234"/>
      <c r="CA234"/>
      <c r="CF234"/>
    </row>
    <row r="235" spans="3:84" ht="14.25" customHeight="1" thickBot="1" x14ac:dyDescent="0.2">
      <c r="C235" s="294"/>
      <c r="D235" s="11"/>
      <c r="E235" s="295"/>
      <c r="F235" s="290"/>
      <c r="G235" s="471"/>
      <c r="K235" s="11"/>
      <c r="L235" s="17" t="s">
        <v>0</v>
      </c>
      <c r="M235" s="760"/>
      <c r="N235" s="623" t="str">
        <f>AI235</f>
        <v/>
      </c>
      <c r="O235" s="757" t="str">
        <f>AJ235</f>
        <v/>
      </c>
      <c r="P235" s="758"/>
      <c r="Q235" s="759"/>
      <c r="R235" s="750" t="str">
        <f>BA235</f>
        <v/>
      </c>
      <c r="S235" s="751"/>
      <c r="T235" s="199"/>
      <c r="U235" s="183"/>
      <c r="V235" s="7"/>
      <c r="W235" s="503">
        <f t="shared" si="56"/>
        <v>0</v>
      </c>
      <c r="X235"/>
      <c r="Y235"/>
      <c r="Z235"/>
      <c r="AB235" s="484"/>
      <c r="AC235" s="1"/>
      <c r="AD235"/>
      <c r="AE235" s="1">
        <f t="shared" si="61"/>
        <v>0</v>
      </c>
      <c r="AF235" s="403">
        <f>IF($J$14="",0,$J$15/$J$14*0.6)</f>
        <v>0</v>
      </c>
      <c r="AG235"/>
      <c r="AH235" s="1" t="str">
        <f t="shared" si="62"/>
        <v>-</v>
      </c>
      <c r="AI235" s="478" t="str">
        <f>照明器具!E21</f>
        <v/>
      </c>
      <c r="AJ235" s="478" t="str">
        <f>照明器具!I21</f>
        <v/>
      </c>
      <c r="AK235" s="477" t="str">
        <f t="shared" si="57"/>
        <v>直管形蛍光ﾗﾝﾌﾟHf（FHF,FHC）</v>
      </c>
      <c r="AL235" s="477" t="str">
        <f t="shared" si="58"/>
        <v>直管形蛍光ﾗﾝﾌﾟFLR,FSL</v>
      </c>
      <c r="AM235" s="477" t="str">
        <f t="shared" si="58"/>
        <v>直管形蛍光ﾗﾝﾌﾟFL,FCL</v>
      </c>
      <c r="AN235" s="477" t="str">
        <f t="shared" si="58"/>
        <v>ｺﾝﾊﾟｸﾄ形蛍光ﾗﾝﾌﾟHf（FHT,FHP）</v>
      </c>
      <c r="AO235" s="477" t="str">
        <f t="shared" si="58"/>
        <v>ｺﾝﾊﾟｸﾄ形蛍光ﾗﾝﾌﾟFPR</v>
      </c>
      <c r="AP235" s="477" t="str">
        <f t="shared" si="58"/>
        <v>ｺﾝﾊﾟｸﾄ形蛍光ﾗﾝﾌﾟFPL,FDL,FML,FWL</v>
      </c>
      <c r="AQ235" s="477" t="str">
        <f t="shared" si="58"/>
        <v>ハロゲン電球</v>
      </c>
      <c r="AR235" s="477" t="str">
        <f t="shared" si="58"/>
        <v>クリプトン電球</v>
      </c>
      <c r="AS235" s="477" t="str">
        <f t="shared" si="58"/>
        <v>白熱電球</v>
      </c>
      <c r="AT235" s="477" t="str">
        <f t="shared" si="58"/>
        <v>ｾﾗﾐｯｸﾒﾀﾙﾊﾗｲﾄﾞﾗﾝﾌﾟ</v>
      </c>
      <c r="AU235" s="477" t="str">
        <f t="shared" si="58"/>
        <v>メタルハライドランプ</v>
      </c>
      <c r="AV235" s="477" t="str">
        <f t="shared" si="58"/>
        <v>高圧ナトリウムランプ</v>
      </c>
      <c r="AW235" s="477" t="str">
        <f t="shared" si="58"/>
        <v>高圧水銀ランプ</v>
      </c>
      <c r="AX235" s="477" t="str">
        <f t="shared" si="58"/>
        <v>LED（120lm/W未満）</v>
      </c>
      <c r="AY235" s="477" t="str">
        <f t="shared" si="58"/>
        <v>高効率LED（120lm/W以上）</v>
      </c>
      <c r="AZ235" s="479">
        <f>IF(照明器具!S21="",0,照明器具!S21)</f>
        <v>0</v>
      </c>
      <c r="BA235" s="441" t="str">
        <f>IF(照明器具!S21="","",IF(照明器具!S21&gt;=0.95,BB235,IF(照明器具!S21&gt;=0.7,BC235,IF(照明器具!S21&gt;=0.3,BD235,IF(照明器具!S21&gt;=0.05,BE235,BF235)))))</f>
        <v/>
      </c>
      <c r="BB235" s="80" t="str">
        <f t="shared" si="63"/>
        <v>全てに導入</v>
      </c>
      <c r="BC235" s="80" t="str">
        <f t="shared" si="64"/>
        <v>大半に導入</v>
      </c>
      <c r="BD235" s="80" t="str">
        <f t="shared" si="65"/>
        <v>半分に導入</v>
      </c>
      <c r="BE235" s="80" t="str">
        <f t="shared" si="66"/>
        <v>一部に導入</v>
      </c>
      <c r="BF235" s="80" t="str">
        <f t="shared" si="67"/>
        <v>導入無し</v>
      </c>
      <c r="BH235" s="6">
        <v>1</v>
      </c>
      <c r="BI235" s="6">
        <v>0.8</v>
      </c>
      <c r="BJ235" s="6">
        <v>0.5</v>
      </c>
      <c r="BK235" s="6">
        <v>0.2</v>
      </c>
      <c r="BL235" s="6">
        <v>0</v>
      </c>
      <c r="BN235" s="686" t="str">
        <f t="shared" si="59"/>
        <v/>
      </c>
      <c r="BO235" s="686" t="str">
        <f t="shared" si="59"/>
        <v/>
      </c>
      <c r="BP235" s="686" t="str">
        <f t="shared" si="60"/>
        <v/>
      </c>
      <c r="BQ235" s="686" t="str">
        <f t="shared" si="68"/>
        <v/>
      </c>
      <c r="BR235" s="686" t="s">
        <v>439</v>
      </c>
      <c r="BS235" s="686">
        <v>0</v>
      </c>
      <c r="BT235" s="693">
        <f>SUMIF(点検表!$BO$227:$BO$274,BR235,点検表!$BP$227:$BP$274)</f>
        <v>0</v>
      </c>
      <c r="BU235" s="694">
        <f t="shared" si="69"/>
        <v>0</v>
      </c>
      <c r="BV235" s="694">
        <f t="shared" si="70"/>
        <v>0</v>
      </c>
      <c r="BW235" s="686"/>
      <c r="BX235" s="686"/>
      <c r="BY235"/>
      <c r="BZ235"/>
      <c r="CA235"/>
      <c r="CF235"/>
    </row>
    <row r="236" spans="3:84" ht="14.25" customHeight="1" thickBot="1" x14ac:dyDescent="0.2">
      <c r="C236" s="294"/>
      <c r="D236" s="11"/>
      <c r="E236" s="295"/>
      <c r="F236" s="290"/>
      <c r="G236" s="471"/>
      <c r="K236" s="11"/>
      <c r="L236" s="552">
        <v>500</v>
      </c>
      <c r="M236" s="761"/>
      <c r="N236" s="623" t="str">
        <f>AI236</f>
        <v/>
      </c>
      <c r="O236" s="757" t="str">
        <f>AJ236</f>
        <v/>
      </c>
      <c r="P236" s="758"/>
      <c r="Q236" s="759"/>
      <c r="R236" s="750" t="str">
        <f>BA236</f>
        <v/>
      </c>
      <c r="S236" s="751"/>
      <c r="T236" s="199"/>
      <c r="U236" s="183"/>
      <c r="V236" s="7"/>
      <c r="W236" s="503">
        <f t="shared" si="56"/>
        <v>0</v>
      </c>
      <c r="X236"/>
      <c r="Y236"/>
      <c r="Z236"/>
      <c r="AB236" s="484"/>
      <c r="AC236" s="1"/>
      <c r="AD236"/>
      <c r="AE236" s="1">
        <f t="shared" si="61"/>
        <v>0</v>
      </c>
      <c r="AF236" s="403">
        <f>IF($J$14="",0,$J$15/$J$14*0.6)</f>
        <v>0</v>
      </c>
      <c r="AG236"/>
      <c r="AH236" s="1" t="str">
        <f t="shared" si="62"/>
        <v>-</v>
      </c>
      <c r="AI236" s="478" t="str">
        <f>照明器具!E22</f>
        <v/>
      </c>
      <c r="AJ236" s="478" t="str">
        <f>照明器具!I22</f>
        <v/>
      </c>
      <c r="AK236" s="477" t="str">
        <f t="shared" si="57"/>
        <v>直管形蛍光ﾗﾝﾌﾟHf（FHF,FHC）</v>
      </c>
      <c r="AL236" s="477" t="str">
        <f t="shared" si="58"/>
        <v>直管形蛍光ﾗﾝﾌﾟFLR,FSL</v>
      </c>
      <c r="AM236" s="477" t="str">
        <f t="shared" si="58"/>
        <v>直管形蛍光ﾗﾝﾌﾟFL,FCL</v>
      </c>
      <c r="AN236" s="477" t="str">
        <f t="shared" si="58"/>
        <v>ｺﾝﾊﾟｸﾄ形蛍光ﾗﾝﾌﾟHf（FHT,FHP）</v>
      </c>
      <c r="AO236" s="477" t="str">
        <f t="shared" si="58"/>
        <v>ｺﾝﾊﾟｸﾄ形蛍光ﾗﾝﾌﾟFPR</v>
      </c>
      <c r="AP236" s="477" t="str">
        <f t="shared" si="58"/>
        <v>ｺﾝﾊﾟｸﾄ形蛍光ﾗﾝﾌﾟFPL,FDL,FML,FWL</v>
      </c>
      <c r="AQ236" s="477" t="str">
        <f t="shared" si="58"/>
        <v>ハロゲン電球</v>
      </c>
      <c r="AR236" s="477" t="str">
        <f t="shared" si="58"/>
        <v>クリプトン電球</v>
      </c>
      <c r="AS236" s="477" t="str">
        <f t="shared" si="58"/>
        <v>白熱電球</v>
      </c>
      <c r="AT236" s="477" t="str">
        <f t="shared" si="58"/>
        <v>ｾﾗﾐｯｸﾒﾀﾙﾊﾗｲﾄﾞﾗﾝﾌﾟ</v>
      </c>
      <c r="AU236" s="477" t="str">
        <f t="shared" si="58"/>
        <v>メタルハライドランプ</v>
      </c>
      <c r="AV236" s="477" t="str">
        <f t="shared" si="58"/>
        <v>高圧ナトリウムランプ</v>
      </c>
      <c r="AW236" s="477" t="str">
        <f t="shared" si="58"/>
        <v>高圧水銀ランプ</v>
      </c>
      <c r="AX236" s="477" t="str">
        <f t="shared" si="58"/>
        <v>LED（120lm/W未満）</v>
      </c>
      <c r="AY236" s="477" t="str">
        <f t="shared" si="58"/>
        <v>高効率LED（120lm/W以上）</v>
      </c>
      <c r="AZ236" s="479">
        <f>IF(照明器具!S22="",0,照明器具!S22)</f>
        <v>0</v>
      </c>
      <c r="BA236" s="441" t="str">
        <f>IF(照明器具!S22="","",IF(照明器具!S22&gt;=0.95,BB236,IF(照明器具!S22&gt;=0.7,BC236,IF(照明器具!S22&gt;=0.3,BD236,IF(照明器具!S22&gt;=0.05,BE236,BF236)))))</f>
        <v/>
      </c>
      <c r="BB236" s="80" t="str">
        <f t="shared" si="63"/>
        <v>全てに導入</v>
      </c>
      <c r="BC236" s="80" t="str">
        <f t="shared" si="64"/>
        <v>大半に導入</v>
      </c>
      <c r="BD236" s="80" t="str">
        <f t="shared" si="65"/>
        <v>半分に導入</v>
      </c>
      <c r="BE236" s="80" t="str">
        <f t="shared" si="66"/>
        <v>一部に導入</v>
      </c>
      <c r="BF236" s="80" t="str">
        <f t="shared" si="67"/>
        <v>導入無し</v>
      </c>
      <c r="BH236" s="6">
        <v>1</v>
      </c>
      <c r="BI236" s="6">
        <v>0.8</v>
      </c>
      <c r="BJ236" s="6">
        <v>0.5</v>
      </c>
      <c r="BK236" s="6">
        <v>0.2</v>
      </c>
      <c r="BL236" s="6">
        <v>0</v>
      </c>
      <c r="BN236" s="686" t="str">
        <f t="shared" si="59"/>
        <v/>
      </c>
      <c r="BO236" s="686" t="str">
        <f t="shared" si="59"/>
        <v/>
      </c>
      <c r="BP236" s="686" t="str">
        <f t="shared" si="60"/>
        <v/>
      </c>
      <c r="BQ236" s="686" t="str">
        <f t="shared" si="68"/>
        <v/>
      </c>
      <c r="BR236" s="686" t="s">
        <v>138</v>
      </c>
      <c r="BS236" s="686">
        <v>0.9</v>
      </c>
      <c r="BT236" s="693">
        <f>SUMIF(点検表!$BO$227:$BO$274,BR236,点検表!$BP$227:$BP$274)</f>
        <v>0</v>
      </c>
      <c r="BU236" s="694">
        <f t="shared" si="69"/>
        <v>0</v>
      </c>
      <c r="BV236" s="694">
        <f t="shared" si="70"/>
        <v>0</v>
      </c>
      <c r="BW236" s="686"/>
      <c r="BX236" s="686"/>
      <c r="BY236"/>
      <c r="BZ236"/>
      <c r="CA236"/>
      <c r="CF236"/>
    </row>
    <row r="237" spans="3:84" ht="14.25" customHeight="1" thickBot="1" x14ac:dyDescent="0.2">
      <c r="C237" s="294"/>
      <c r="D237" s="11"/>
      <c r="E237" s="295"/>
      <c r="F237" s="290"/>
      <c r="G237" s="471"/>
      <c r="K237" s="294"/>
      <c r="L237" s="17" t="s">
        <v>46</v>
      </c>
      <c r="M237" s="760"/>
      <c r="N237" s="623" t="str">
        <f t="shared" si="53"/>
        <v/>
      </c>
      <c r="O237" s="757" t="str">
        <f t="shared" si="54"/>
        <v/>
      </c>
      <c r="P237" s="758"/>
      <c r="Q237" s="759"/>
      <c r="R237" s="750" t="str">
        <f t="shared" si="55"/>
        <v/>
      </c>
      <c r="S237" s="751"/>
      <c r="T237" s="199"/>
      <c r="U237" s="183"/>
      <c r="V237" s="7"/>
      <c r="W237" s="503">
        <f t="shared" si="56"/>
        <v>0</v>
      </c>
      <c r="X237"/>
      <c r="Y237"/>
      <c r="Z237"/>
      <c r="AB237" s="484"/>
      <c r="AC237" s="1"/>
      <c r="AD237"/>
      <c r="AE237" s="1">
        <f t="shared" si="61"/>
        <v>0</v>
      </c>
      <c r="AF237" s="403">
        <f>IF($J$14="",0,$J$16/$J$14)</f>
        <v>0</v>
      </c>
      <c r="AG237"/>
      <c r="AH237" s="1" t="str">
        <f t="shared" si="62"/>
        <v>-</v>
      </c>
      <c r="AI237" s="478" t="str">
        <f>照明器具!E23</f>
        <v/>
      </c>
      <c r="AJ237" s="478" t="str">
        <f>照明器具!I23</f>
        <v/>
      </c>
      <c r="AK237" s="477" t="str">
        <f t="shared" si="57"/>
        <v>直管形蛍光ﾗﾝﾌﾟHf（FHF,FHC）</v>
      </c>
      <c r="AL237" s="477" t="str">
        <f t="shared" si="58"/>
        <v>直管形蛍光ﾗﾝﾌﾟFLR,FSL</v>
      </c>
      <c r="AM237" s="477" t="str">
        <f t="shared" si="58"/>
        <v>直管形蛍光ﾗﾝﾌﾟFL,FCL</v>
      </c>
      <c r="AN237" s="477" t="str">
        <f t="shared" si="58"/>
        <v>ｺﾝﾊﾟｸﾄ形蛍光ﾗﾝﾌﾟHf（FHT,FHP）</v>
      </c>
      <c r="AO237" s="477" t="str">
        <f t="shared" si="58"/>
        <v>ｺﾝﾊﾟｸﾄ形蛍光ﾗﾝﾌﾟFPR</v>
      </c>
      <c r="AP237" s="477" t="str">
        <f t="shared" si="58"/>
        <v>ｺﾝﾊﾟｸﾄ形蛍光ﾗﾝﾌﾟFPL,FDL,FML,FWL</v>
      </c>
      <c r="AQ237" s="477" t="str">
        <f t="shared" si="58"/>
        <v>ハロゲン電球</v>
      </c>
      <c r="AR237" s="477" t="str">
        <f t="shared" si="58"/>
        <v>クリプトン電球</v>
      </c>
      <c r="AS237" s="477" t="str">
        <f t="shared" si="58"/>
        <v>白熱電球</v>
      </c>
      <c r="AT237" s="477" t="str">
        <f t="shared" si="58"/>
        <v>ｾﾗﾐｯｸﾒﾀﾙﾊﾗｲﾄﾞﾗﾝﾌﾟ</v>
      </c>
      <c r="AU237" s="477" t="str">
        <f t="shared" si="58"/>
        <v>メタルハライドランプ</v>
      </c>
      <c r="AV237" s="477" t="str">
        <f t="shared" si="58"/>
        <v>高圧ナトリウムランプ</v>
      </c>
      <c r="AW237" s="477" t="str">
        <f t="shared" si="58"/>
        <v>高圧水銀ランプ</v>
      </c>
      <c r="AX237" s="477" t="str">
        <f t="shared" si="58"/>
        <v>LED（120lm/W未満）</v>
      </c>
      <c r="AY237" s="477" t="str">
        <f t="shared" si="58"/>
        <v>高効率LED（120lm/W以上）</v>
      </c>
      <c r="AZ237" s="479">
        <f>IF(照明器具!S23="",0,照明器具!S23)</f>
        <v>0</v>
      </c>
      <c r="BA237" s="441" t="str">
        <f>IF(照明器具!S23="","",IF(照明器具!S23&gt;=0.95,BB237,IF(照明器具!S23&gt;=0.7,BC237,IF(照明器具!S23&gt;=0.3,BD237,IF(照明器具!S23&gt;=0.05,BE237,BF237)))))</f>
        <v/>
      </c>
      <c r="BB237" s="80" t="str">
        <f t="shared" si="63"/>
        <v>全てに導入</v>
      </c>
      <c r="BC237" s="80" t="str">
        <f t="shared" si="64"/>
        <v>大半に導入</v>
      </c>
      <c r="BD237" s="80" t="str">
        <f t="shared" si="65"/>
        <v>半分に導入</v>
      </c>
      <c r="BE237" s="80" t="str">
        <f t="shared" si="66"/>
        <v>一部に導入</v>
      </c>
      <c r="BF237" s="80" t="str">
        <f t="shared" si="67"/>
        <v>導入無し</v>
      </c>
      <c r="BH237" s="6">
        <v>1</v>
      </c>
      <c r="BI237" s="6">
        <v>0.8</v>
      </c>
      <c r="BJ237" s="6">
        <v>0.5</v>
      </c>
      <c r="BK237" s="6">
        <v>0.2</v>
      </c>
      <c r="BL237" s="6">
        <v>0</v>
      </c>
      <c r="BN237" s="686" t="str">
        <f t="shared" si="59"/>
        <v/>
      </c>
      <c r="BO237" s="686" t="str">
        <f t="shared" si="59"/>
        <v/>
      </c>
      <c r="BP237" s="686" t="str">
        <f t="shared" si="60"/>
        <v/>
      </c>
      <c r="BQ237" s="686" t="str">
        <f t="shared" si="68"/>
        <v/>
      </c>
      <c r="BR237" s="686" t="s">
        <v>137</v>
      </c>
      <c r="BS237" s="686">
        <v>0.8</v>
      </c>
      <c r="BT237" s="693">
        <f>SUMIF(点検表!$BO$227:$BO$274,BR237,点検表!$BP$227:$BP$274)</f>
        <v>0</v>
      </c>
      <c r="BU237" s="694">
        <f t="shared" si="69"/>
        <v>0</v>
      </c>
      <c r="BV237" s="694">
        <f t="shared" si="70"/>
        <v>0</v>
      </c>
      <c r="BW237" s="686"/>
      <c r="BX237" s="686"/>
      <c r="BY237"/>
      <c r="BZ237"/>
      <c r="CA237"/>
      <c r="CF237"/>
    </row>
    <row r="238" spans="3:84" ht="14.25" customHeight="1" thickBot="1" x14ac:dyDescent="0.2">
      <c r="C238" s="294"/>
      <c r="D238" s="11"/>
      <c r="E238" s="295"/>
      <c r="F238" s="290"/>
      <c r="G238" s="471"/>
      <c r="K238" s="297"/>
      <c r="L238" s="552">
        <v>300</v>
      </c>
      <c r="M238" s="761"/>
      <c r="N238" s="623" t="str">
        <f t="shared" ref="N238:N274" si="71">AI238</f>
        <v/>
      </c>
      <c r="O238" s="757" t="str">
        <f t="shared" ref="O238:O274" si="72">AJ238</f>
        <v/>
      </c>
      <c r="P238" s="758"/>
      <c r="Q238" s="759"/>
      <c r="R238" s="750" t="str">
        <f t="shared" ref="R238:R274" si="73">BA238</f>
        <v/>
      </c>
      <c r="S238" s="751"/>
      <c r="T238" s="199"/>
      <c r="U238" s="183"/>
      <c r="V238" s="7"/>
      <c r="W238" s="503">
        <f t="shared" si="56"/>
        <v>0</v>
      </c>
      <c r="X238"/>
      <c r="Y238"/>
      <c r="Z238"/>
      <c r="AB238" s="484"/>
      <c r="AC238" s="1"/>
      <c r="AD238"/>
      <c r="AE238" s="1">
        <f t="shared" si="61"/>
        <v>0</v>
      </c>
      <c r="AF238" s="403">
        <f>IF($J$14="",0,$J$16/$J$14)</f>
        <v>0</v>
      </c>
      <c r="AG238"/>
      <c r="AH238" s="1" t="str">
        <f t="shared" si="62"/>
        <v>-</v>
      </c>
      <c r="AI238" s="478" t="str">
        <f>照明器具!E24</f>
        <v/>
      </c>
      <c r="AJ238" s="478" t="str">
        <f>照明器具!I24</f>
        <v/>
      </c>
      <c r="AK238" s="477" t="str">
        <f t="shared" si="57"/>
        <v>直管形蛍光ﾗﾝﾌﾟHf（FHF,FHC）</v>
      </c>
      <c r="AL238" s="477" t="str">
        <f t="shared" si="58"/>
        <v>直管形蛍光ﾗﾝﾌﾟFLR,FSL</v>
      </c>
      <c r="AM238" s="477" t="str">
        <f t="shared" si="58"/>
        <v>直管形蛍光ﾗﾝﾌﾟFL,FCL</v>
      </c>
      <c r="AN238" s="477" t="str">
        <f t="shared" si="58"/>
        <v>ｺﾝﾊﾟｸﾄ形蛍光ﾗﾝﾌﾟHf（FHT,FHP）</v>
      </c>
      <c r="AO238" s="477" t="str">
        <f t="shared" si="58"/>
        <v>ｺﾝﾊﾟｸﾄ形蛍光ﾗﾝﾌﾟFPR</v>
      </c>
      <c r="AP238" s="477" t="str">
        <f t="shared" si="58"/>
        <v>ｺﾝﾊﾟｸﾄ形蛍光ﾗﾝﾌﾟFPL,FDL,FML,FWL</v>
      </c>
      <c r="AQ238" s="477" t="str">
        <f t="shared" si="58"/>
        <v>ハロゲン電球</v>
      </c>
      <c r="AR238" s="477" t="str">
        <f t="shared" si="58"/>
        <v>クリプトン電球</v>
      </c>
      <c r="AS238" s="477" t="str">
        <f t="shared" si="58"/>
        <v>白熱電球</v>
      </c>
      <c r="AT238" s="477" t="str">
        <f t="shared" si="58"/>
        <v>ｾﾗﾐｯｸﾒﾀﾙﾊﾗｲﾄﾞﾗﾝﾌﾟ</v>
      </c>
      <c r="AU238" s="477" t="str">
        <f t="shared" si="58"/>
        <v>メタルハライドランプ</v>
      </c>
      <c r="AV238" s="477" t="str">
        <f t="shared" si="58"/>
        <v>高圧ナトリウムランプ</v>
      </c>
      <c r="AW238" s="477" t="str">
        <f t="shared" si="58"/>
        <v>高圧水銀ランプ</v>
      </c>
      <c r="AX238" s="477" t="str">
        <f t="shared" si="58"/>
        <v>LED（120lm/W未満）</v>
      </c>
      <c r="AY238" s="477" t="str">
        <f t="shared" si="58"/>
        <v>高効率LED（120lm/W以上）</v>
      </c>
      <c r="AZ238" s="479">
        <f>IF(照明器具!S24="",0,照明器具!S24)</f>
        <v>0</v>
      </c>
      <c r="BA238" s="441" t="str">
        <f>IF(照明器具!S24="","",IF(照明器具!S24&gt;=0.95,BB238,IF(照明器具!S24&gt;=0.7,BC238,IF(照明器具!S24&gt;=0.3,BD238,IF(照明器具!S24&gt;=0.05,BE238,BF238)))))</f>
        <v/>
      </c>
      <c r="BB238" s="80" t="str">
        <f t="shared" si="63"/>
        <v>全てに導入</v>
      </c>
      <c r="BC238" s="80" t="str">
        <f t="shared" si="64"/>
        <v>大半に導入</v>
      </c>
      <c r="BD238" s="80" t="str">
        <f t="shared" si="65"/>
        <v>半分に導入</v>
      </c>
      <c r="BE238" s="80" t="str">
        <f t="shared" si="66"/>
        <v>一部に導入</v>
      </c>
      <c r="BF238" s="80" t="str">
        <f t="shared" si="67"/>
        <v>導入無し</v>
      </c>
      <c r="BH238" s="6">
        <v>1</v>
      </c>
      <c r="BI238" s="6">
        <v>0.8</v>
      </c>
      <c r="BJ238" s="6">
        <v>0.5</v>
      </c>
      <c r="BK238" s="6">
        <v>0.2</v>
      </c>
      <c r="BL238" s="6">
        <v>0</v>
      </c>
      <c r="BN238" s="686" t="str">
        <f t="shared" si="59"/>
        <v/>
      </c>
      <c r="BO238" s="686" t="str">
        <f t="shared" si="59"/>
        <v/>
      </c>
      <c r="BP238" s="686" t="str">
        <f t="shared" si="60"/>
        <v/>
      </c>
      <c r="BQ238" s="686" t="str">
        <f t="shared" si="68"/>
        <v/>
      </c>
      <c r="BR238" s="686" t="s">
        <v>416</v>
      </c>
      <c r="BS238" s="686">
        <v>0.9</v>
      </c>
      <c r="BT238" s="693">
        <f>SUMIF(点検表!$BO$227:$BO$274,BR238,点検表!$BP$227:$BP$274)</f>
        <v>0</v>
      </c>
      <c r="BU238" s="694">
        <f t="shared" si="69"/>
        <v>0</v>
      </c>
      <c r="BV238" s="694">
        <f t="shared" si="70"/>
        <v>0</v>
      </c>
      <c r="BW238" s="686"/>
      <c r="BX238" s="686"/>
      <c r="BY238"/>
      <c r="BZ238"/>
      <c r="CA238"/>
      <c r="CF238"/>
    </row>
    <row r="239" spans="3:84" ht="14.25" customHeight="1" thickBot="1" x14ac:dyDescent="0.2">
      <c r="C239" s="294"/>
      <c r="D239" s="11"/>
      <c r="E239" s="295"/>
      <c r="F239" s="290"/>
      <c r="G239" s="471"/>
      <c r="K239" s="11" t="s">
        <v>458</v>
      </c>
      <c r="L239" s="17" t="s">
        <v>40</v>
      </c>
      <c r="M239" s="760"/>
      <c r="N239" s="623" t="str">
        <f t="shared" si="71"/>
        <v/>
      </c>
      <c r="O239" s="757" t="str">
        <f t="shared" si="72"/>
        <v/>
      </c>
      <c r="P239" s="758"/>
      <c r="Q239" s="759"/>
      <c r="R239" s="750" t="str">
        <f t="shared" si="73"/>
        <v/>
      </c>
      <c r="S239" s="751"/>
      <c r="T239" s="199"/>
      <c r="U239" s="183"/>
      <c r="V239" s="7"/>
      <c r="W239" s="503">
        <f t="shared" si="56"/>
        <v>0</v>
      </c>
      <c r="X239"/>
      <c r="Y239"/>
      <c r="Z239"/>
      <c r="AB239" s="484"/>
      <c r="AC239" s="1"/>
      <c r="AD239"/>
      <c r="AE239" s="1">
        <f t="shared" si="61"/>
        <v>0</v>
      </c>
      <c r="AF239" s="403">
        <f>IF($J$14="",0,(1-$AW$31)*$J$18/$J$14)</f>
        <v>0</v>
      </c>
      <c r="AG239"/>
      <c r="AH239" s="1" t="str">
        <f t="shared" si="62"/>
        <v>-</v>
      </c>
      <c r="AI239" s="478" t="str">
        <f>照明器具!E25</f>
        <v/>
      </c>
      <c r="AJ239" s="478" t="str">
        <f>照明器具!I25</f>
        <v/>
      </c>
      <c r="AK239" s="477" t="str">
        <f t="shared" si="57"/>
        <v>直管形蛍光ﾗﾝﾌﾟHf（FHF,FHC）</v>
      </c>
      <c r="AL239" s="477" t="str">
        <f t="shared" si="58"/>
        <v>直管形蛍光ﾗﾝﾌﾟFLR,FSL</v>
      </c>
      <c r="AM239" s="477" t="str">
        <f t="shared" si="58"/>
        <v>直管形蛍光ﾗﾝﾌﾟFL,FCL</v>
      </c>
      <c r="AN239" s="477" t="str">
        <f t="shared" si="58"/>
        <v>ｺﾝﾊﾟｸﾄ形蛍光ﾗﾝﾌﾟHf（FHT,FHP）</v>
      </c>
      <c r="AO239" s="477" t="str">
        <f t="shared" si="58"/>
        <v>ｺﾝﾊﾟｸﾄ形蛍光ﾗﾝﾌﾟFPR</v>
      </c>
      <c r="AP239" s="477" t="str">
        <f t="shared" si="58"/>
        <v>ｺﾝﾊﾟｸﾄ形蛍光ﾗﾝﾌﾟFPL,FDL,FML,FWL</v>
      </c>
      <c r="AQ239" s="477" t="str">
        <f t="shared" si="58"/>
        <v>ハロゲン電球</v>
      </c>
      <c r="AR239" s="477" t="str">
        <f t="shared" si="58"/>
        <v>クリプトン電球</v>
      </c>
      <c r="AS239" s="477" t="str">
        <f t="shared" si="58"/>
        <v>白熱電球</v>
      </c>
      <c r="AT239" s="477" t="str">
        <f t="shared" si="58"/>
        <v>ｾﾗﾐｯｸﾒﾀﾙﾊﾗｲﾄﾞﾗﾝﾌﾟ</v>
      </c>
      <c r="AU239" s="477" t="str">
        <f t="shared" si="58"/>
        <v>メタルハライドランプ</v>
      </c>
      <c r="AV239" s="477" t="str">
        <f t="shared" si="58"/>
        <v>高圧ナトリウムランプ</v>
      </c>
      <c r="AW239" s="477" t="str">
        <f t="shared" si="58"/>
        <v>高圧水銀ランプ</v>
      </c>
      <c r="AX239" s="477" t="str">
        <f t="shared" si="58"/>
        <v>LED（120lm/W未満）</v>
      </c>
      <c r="AY239" s="477" t="str">
        <f t="shared" si="58"/>
        <v>高効率LED（120lm/W以上）</v>
      </c>
      <c r="AZ239" s="479">
        <f>IF(照明器具!S25="",0,照明器具!S25)</f>
        <v>0</v>
      </c>
      <c r="BA239" s="441" t="str">
        <f>IF(照明器具!S25="","",IF(照明器具!S25&gt;=0.95,BB239,IF(照明器具!S25&gt;=0.7,BC239,IF(照明器具!S25&gt;=0.3,BD239,IF(照明器具!S25&gt;=0.05,BE239,BF239)))))</f>
        <v/>
      </c>
      <c r="BB239" s="80" t="str">
        <f t="shared" si="63"/>
        <v>全てに導入</v>
      </c>
      <c r="BC239" s="80" t="str">
        <f t="shared" si="64"/>
        <v>大半に導入</v>
      </c>
      <c r="BD239" s="80" t="str">
        <f t="shared" si="65"/>
        <v>半分に導入</v>
      </c>
      <c r="BE239" s="80" t="str">
        <f t="shared" si="66"/>
        <v>一部に導入</v>
      </c>
      <c r="BF239" s="80" t="str">
        <f t="shared" si="67"/>
        <v>導入無し</v>
      </c>
      <c r="BH239" s="6">
        <v>1</v>
      </c>
      <c r="BI239" s="6">
        <v>0.8</v>
      </c>
      <c r="BJ239" s="6">
        <v>0.5</v>
      </c>
      <c r="BK239" s="6">
        <v>0.2</v>
      </c>
      <c r="BL239" s="6">
        <v>0</v>
      </c>
      <c r="BN239" s="686" t="str">
        <f t="shared" si="59"/>
        <v/>
      </c>
      <c r="BO239" s="686" t="str">
        <f t="shared" si="59"/>
        <v/>
      </c>
      <c r="BP239" s="686" t="str">
        <f t="shared" si="60"/>
        <v/>
      </c>
      <c r="BQ239" s="686" t="str">
        <f t="shared" si="68"/>
        <v/>
      </c>
      <c r="BR239" s="686" t="s">
        <v>415</v>
      </c>
      <c r="BS239" s="686">
        <v>0</v>
      </c>
      <c r="BT239" s="693">
        <f>SUMIF(点検表!$BO$227:$BO$274,BR239,点検表!$BP$227:$BP$274)</f>
        <v>0</v>
      </c>
      <c r="BU239" s="694">
        <f t="shared" si="69"/>
        <v>0</v>
      </c>
      <c r="BV239" s="694">
        <f t="shared" si="70"/>
        <v>0</v>
      </c>
      <c r="BW239" s="686"/>
      <c r="BX239" s="686"/>
      <c r="BY239"/>
      <c r="BZ239"/>
      <c r="CA239"/>
      <c r="CF239"/>
    </row>
    <row r="240" spans="3:84" ht="14.25" customHeight="1" thickBot="1" x14ac:dyDescent="0.2">
      <c r="C240" s="294"/>
      <c r="D240" s="11"/>
      <c r="E240" s="295"/>
      <c r="F240" s="290"/>
      <c r="G240" s="471"/>
      <c r="K240" s="11"/>
      <c r="L240" s="9"/>
      <c r="M240" s="761"/>
      <c r="N240" s="623" t="str">
        <f t="shared" si="71"/>
        <v/>
      </c>
      <c r="O240" s="757" t="str">
        <f t="shared" si="72"/>
        <v/>
      </c>
      <c r="P240" s="758"/>
      <c r="Q240" s="759"/>
      <c r="R240" s="750" t="str">
        <f t="shared" si="73"/>
        <v/>
      </c>
      <c r="S240" s="751"/>
      <c r="T240" s="199"/>
      <c r="U240" s="183"/>
      <c r="V240" s="7"/>
      <c r="W240" s="503">
        <f t="shared" si="56"/>
        <v>0</v>
      </c>
      <c r="X240"/>
      <c r="Y240"/>
      <c r="Z240"/>
      <c r="AB240" s="484"/>
      <c r="AC240" s="1"/>
      <c r="AD240"/>
      <c r="AE240" s="1">
        <f t="shared" si="61"/>
        <v>0</v>
      </c>
      <c r="AF240" s="403">
        <f>IF($J$14="",0,(1-$AW$31)*$J$18/$J$14)</f>
        <v>0</v>
      </c>
      <c r="AG240"/>
      <c r="AH240" s="1" t="str">
        <f t="shared" si="62"/>
        <v>-</v>
      </c>
      <c r="AI240" s="478" t="str">
        <f>照明器具!E26</f>
        <v/>
      </c>
      <c r="AJ240" s="478" t="str">
        <f>照明器具!I26</f>
        <v/>
      </c>
      <c r="AK240" s="477" t="str">
        <f t="shared" si="57"/>
        <v>直管形蛍光ﾗﾝﾌﾟHf（FHF,FHC）</v>
      </c>
      <c r="AL240" s="477" t="str">
        <f t="shared" si="58"/>
        <v>直管形蛍光ﾗﾝﾌﾟFLR,FSL</v>
      </c>
      <c r="AM240" s="477" t="str">
        <f t="shared" si="58"/>
        <v>直管形蛍光ﾗﾝﾌﾟFL,FCL</v>
      </c>
      <c r="AN240" s="477" t="str">
        <f t="shared" si="58"/>
        <v>ｺﾝﾊﾟｸﾄ形蛍光ﾗﾝﾌﾟHf（FHT,FHP）</v>
      </c>
      <c r="AO240" s="477" t="str">
        <f t="shared" si="58"/>
        <v>ｺﾝﾊﾟｸﾄ形蛍光ﾗﾝﾌﾟFPR</v>
      </c>
      <c r="AP240" s="477" t="str">
        <f t="shared" si="58"/>
        <v>ｺﾝﾊﾟｸﾄ形蛍光ﾗﾝﾌﾟFPL,FDL,FML,FWL</v>
      </c>
      <c r="AQ240" s="477" t="str">
        <f t="shared" si="58"/>
        <v>ハロゲン電球</v>
      </c>
      <c r="AR240" s="477" t="str">
        <f t="shared" si="58"/>
        <v>クリプトン電球</v>
      </c>
      <c r="AS240" s="477" t="str">
        <f t="shared" si="58"/>
        <v>白熱電球</v>
      </c>
      <c r="AT240" s="477" t="str">
        <f t="shared" si="58"/>
        <v>ｾﾗﾐｯｸﾒﾀﾙﾊﾗｲﾄﾞﾗﾝﾌﾟ</v>
      </c>
      <c r="AU240" s="477" t="str">
        <f t="shared" si="58"/>
        <v>メタルハライドランプ</v>
      </c>
      <c r="AV240" s="477" t="str">
        <f t="shared" si="58"/>
        <v>高圧ナトリウムランプ</v>
      </c>
      <c r="AW240" s="477" t="str">
        <f t="shared" si="58"/>
        <v>高圧水銀ランプ</v>
      </c>
      <c r="AX240" s="477" t="str">
        <f t="shared" si="58"/>
        <v>LED（120lm/W未満）</v>
      </c>
      <c r="AY240" s="477" t="str">
        <f t="shared" si="58"/>
        <v>高効率LED（120lm/W以上）</v>
      </c>
      <c r="AZ240" s="479">
        <f>IF(照明器具!S26="",0,照明器具!S26)</f>
        <v>0</v>
      </c>
      <c r="BA240" s="441" t="str">
        <f>IF(照明器具!S26="","",IF(照明器具!S26&gt;=0.95,BB240,IF(照明器具!S26&gt;=0.7,BC240,IF(照明器具!S26&gt;=0.3,BD240,IF(照明器具!S26&gt;=0.05,BE240,BF240)))))</f>
        <v/>
      </c>
      <c r="BB240" s="80" t="str">
        <f t="shared" si="63"/>
        <v>全てに導入</v>
      </c>
      <c r="BC240" s="80" t="str">
        <f t="shared" si="64"/>
        <v>大半に導入</v>
      </c>
      <c r="BD240" s="80" t="str">
        <f t="shared" si="65"/>
        <v>半分に導入</v>
      </c>
      <c r="BE240" s="80" t="str">
        <f t="shared" si="66"/>
        <v>一部に導入</v>
      </c>
      <c r="BF240" s="80" t="str">
        <f t="shared" si="67"/>
        <v>導入無し</v>
      </c>
      <c r="BH240" s="6">
        <v>1</v>
      </c>
      <c r="BI240" s="6">
        <v>0.8</v>
      </c>
      <c r="BJ240" s="6">
        <v>0.5</v>
      </c>
      <c r="BK240" s="6">
        <v>0.2</v>
      </c>
      <c r="BL240" s="6">
        <v>0</v>
      </c>
      <c r="BN240" s="686" t="str">
        <f t="shared" si="59"/>
        <v/>
      </c>
      <c r="BO240" s="686" t="str">
        <f t="shared" si="59"/>
        <v/>
      </c>
      <c r="BP240" s="686" t="str">
        <f t="shared" si="60"/>
        <v/>
      </c>
      <c r="BQ240" s="686" t="str">
        <f t="shared" si="68"/>
        <v/>
      </c>
      <c r="BR240" s="686" t="s">
        <v>712</v>
      </c>
      <c r="BS240" s="686">
        <v>0.9</v>
      </c>
      <c r="BT240" s="693">
        <f>SUMIF(点検表!$BO$227:$BO$274,BR240,点検表!$BP$227:$BP$274)</f>
        <v>0</v>
      </c>
      <c r="BU240" s="694">
        <f t="shared" si="69"/>
        <v>0</v>
      </c>
      <c r="BV240" s="694">
        <f t="shared" si="70"/>
        <v>0</v>
      </c>
      <c r="BW240" s="686"/>
      <c r="BX240" s="686"/>
      <c r="BY240"/>
      <c r="BZ240"/>
      <c r="CA240"/>
      <c r="CF240"/>
    </row>
    <row r="241" spans="3:84" ht="14.25" customHeight="1" thickBot="1" x14ac:dyDescent="0.2">
      <c r="C241" s="294"/>
      <c r="D241" s="11"/>
      <c r="E241" s="295"/>
      <c r="F241" s="290"/>
      <c r="G241" s="471"/>
      <c r="K241" s="11"/>
      <c r="L241" s="481" t="s">
        <v>41</v>
      </c>
      <c r="M241" s="760"/>
      <c r="N241" s="623" t="str">
        <f t="shared" si="71"/>
        <v/>
      </c>
      <c r="O241" s="757" t="str">
        <f t="shared" si="72"/>
        <v/>
      </c>
      <c r="P241" s="758"/>
      <c r="Q241" s="759"/>
      <c r="R241" s="750" t="str">
        <f t="shared" si="73"/>
        <v/>
      </c>
      <c r="S241" s="751"/>
      <c r="T241" s="199"/>
      <c r="U241" s="183"/>
      <c r="V241" s="7"/>
      <c r="W241" s="503">
        <f t="shared" si="56"/>
        <v>0</v>
      </c>
      <c r="X241"/>
      <c r="Y241"/>
      <c r="Z241"/>
      <c r="AB241" s="484"/>
      <c r="AC241" s="1"/>
      <c r="AD241"/>
      <c r="AE241" s="1">
        <f t="shared" si="61"/>
        <v>0</v>
      </c>
      <c r="AF241" s="403">
        <f>IF($J$14="",0,$AW$31*0.4*$J$18/$J$14)</f>
        <v>0</v>
      </c>
      <c r="AG241"/>
      <c r="AH241" s="1" t="str">
        <f t="shared" si="62"/>
        <v>-</v>
      </c>
      <c r="AI241" s="478" t="str">
        <f>照明器具!E27</f>
        <v/>
      </c>
      <c r="AJ241" s="478" t="str">
        <f>照明器具!I27</f>
        <v/>
      </c>
      <c r="AK241" s="477" t="str">
        <f t="shared" si="57"/>
        <v>直管形蛍光ﾗﾝﾌﾟHf（FHF,FHC）</v>
      </c>
      <c r="AL241" s="477" t="str">
        <f t="shared" si="58"/>
        <v>直管形蛍光ﾗﾝﾌﾟFLR,FSL</v>
      </c>
      <c r="AM241" s="477" t="str">
        <f t="shared" si="58"/>
        <v>直管形蛍光ﾗﾝﾌﾟFL,FCL</v>
      </c>
      <c r="AN241" s="477" t="str">
        <f t="shared" si="58"/>
        <v>ｺﾝﾊﾟｸﾄ形蛍光ﾗﾝﾌﾟHf（FHT,FHP）</v>
      </c>
      <c r="AO241" s="477" t="str">
        <f t="shared" si="58"/>
        <v>ｺﾝﾊﾟｸﾄ形蛍光ﾗﾝﾌﾟFPR</v>
      </c>
      <c r="AP241" s="477" t="str">
        <f t="shared" si="58"/>
        <v>ｺﾝﾊﾟｸﾄ形蛍光ﾗﾝﾌﾟFPL,FDL,FML,FWL</v>
      </c>
      <c r="AQ241" s="477" t="str">
        <f t="shared" si="58"/>
        <v>ハロゲン電球</v>
      </c>
      <c r="AR241" s="477" t="str">
        <f t="shared" si="58"/>
        <v>クリプトン電球</v>
      </c>
      <c r="AS241" s="477" t="str">
        <f t="shared" si="58"/>
        <v>白熱電球</v>
      </c>
      <c r="AT241" s="477" t="str">
        <f t="shared" si="58"/>
        <v>ｾﾗﾐｯｸﾒﾀﾙﾊﾗｲﾄﾞﾗﾝﾌﾟ</v>
      </c>
      <c r="AU241" s="477" t="str">
        <f t="shared" si="58"/>
        <v>メタルハライドランプ</v>
      </c>
      <c r="AV241" s="477" t="str">
        <f t="shared" si="58"/>
        <v>高圧ナトリウムランプ</v>
      </c>
      <c r="AW241" s="477" t="str">
        <f t="shared" si="58"/>
        <v>高圧水銀ランプ</v>
      </c>
      <c r="AX241" s="477" t="str">
        <f t="shared" si="58"/>
        <v>LED（120lm/W未満）</v>
      </c>
      <c r="AY241" s="477" t="str">
        <f t="shared" si="58"/>
        <v>高効率LED（120lm/W以上）</v>
      </c>
      <c r="AZ241" s="479">
        <f>IF(照明器具!S27="",0,照明器具!S27)</f>
        <v>0</v>
      </c>
      <c r="BA241" s="441" t="str">
        <f>IF(照明器具!S27="","",IF(照明器具!S27&gt;=0.95,BB241,IF(照明器具!S27&gt;=0.7,BC241,IF(照明器具!S27&gt;=0.3,BD241,IF(照明器具!S27&gt;=0.05,BE241,BF241)))))</f>
        <v/>
      </c>
      <c r="BB241" s="80" t="str">
        <f t="shared" si="63"/>
        <v>全てに導入</v>
      </c>
      <c r="BC241" s="80" t="str">
        <f t="shared" si="64"/>
        <v>大半に導入</v>
      </c>
      <c r="BD241" s="80" t="str">
        <f t="shared" si="65"/>
        <v>半分に導入</v>
      </c>
      <c r="BE241" s="80" t="str">
        <f t="shared" si="66"/>
        <v>一部に導入</v>
      </c>
      <c r="BF241" s="80" t="str">
        <f t="shared" si="67"/>
        <v>導入無し</v>
      </c>
      <c r="BH241" s="6">
        <v>1</v>
      </c>
      <c r="BI241" s="6">
        <v>0.8</v>
      </c>
      <c r="BJ241" s="6">
        <v>0.5</v>
      </c>
      <c r="BK241" s="6">
        <v>0.2</v>
      </c>
      <c r="BL241" s="6">
        <v>0</v>
      </c>
      <c r="BN241" s="686" t="str">
        <f t="shared" si="59"/>
        <v/>
      </c>
      <c r="BO241" s="686" t="str">
        <f t="shared" si="59"/>
        <v/>
      </c>
      <c r="BP241" s="686" t="str">
        <f t="shared" si="60"/>
        <v/>
      </c>
      <c r="BQ241" s="686" t="str">
        <f t="shared" si="68"/>
        <v/>
      </c>
      <c r="BR241" s="686" t="s">
        <v>711</v>
      </c>
      <c r="BS241" s="686">
        <v>1</v>
      </c>
      <c r="BT241" s="693">
        <f>SUMIF(点検表!$BO$227:$BO$274,BR241,点検表!$BP$227:$BP$274)</f>
        <v>0</v>
      </c>
      <c r="BU241" s="694">
        <f t="shared" si="69"/>
        <v>0</v>
      </c>
      <c r="BV241" s="694">
        <f t="shared" si="70"/>
        <v>0</v>
      </c>
      <c r="BW241" s="686"/>
      <c r="BX241" s="686"/>
      <c r="BY241"/>
      <c r="BZ241"/>
      <c r="CA241"/>
      <c r="CF241"/>
    </row>
    <row r="242" spans="3:84" ht="14.25" customHeight="1" thickBot="1" x14ac:dyDescent="0.2">
      <c r="C242" s="294"/>
      <c r="D242" s="11"/>
      <c r="E242" s="295"/>
      <c r="F242" s="290"/>
      <c r="G242" s="471"/>
      <c r="K242" s="11"/>
      <c r="L242" s="482"/>
      <c r="M242" s="761"/>
      <c r="N242" s="623" t="str">
        <f t="shared" si="71"/>
        <v/>
      </c>
      <c r="O242" s="757" t="str">
        <f t="shared" si="72"/>
        <v/>
      </c>
      <c r="P242" s="758"/>
      <c r="Q242" s="759"/>
      <c r="R242" s="750" t="str">
        <f t="shared" si="73"/>
        <v/>
      </c>
      <c r="S242" s="751"/>
      <c r="T242" s="199"/>
      <c r="U242" s="183"/>
      <c r="V242" s="7"/>
      <c r="W242" s="503">
        <f t="shared" si="56"/>
        <v>0</v>
      </c>
      <c r="X242"/>
      <c r="Y242"/>
      <c r="Z242"/>
      <c r="AB242" s="484"/>
      <c r="AC242" s="1"/>
      <c r="AD242"/>
      <c r="AE242" s="1">
        <f t="shared" si="61"/>
        <v>0</v>
      </c>
      <c r="AF242" s="403">
        <f>IF($J$14="",0,$AW$31*0.4*$J$18/$J$14)</f>
        <v>0</v>
      </c>
      <c r="AG242"/>
      <c r="AH242" s="1" t="str">
        <f t="shared" si="62"/>
        <v>-</v>
      </c>
      <c r="AI242" s="478" t="str">
        <f>照明器具!E28</f>
        <v/>
      </c>
      <c r="AJ242" s="478" t="str">
        <f>照明器具!I28</f>
        <v/>
      </c>
      <c r="AK242" s="477" t="str">
        <f t="shared" si="57"/>
        <v>直管形蛍光ﾗﾝﾌﾟHf（FHF,FHC）</v>
      </c>
      <c r="AL242" s="477" t="str">
        <f t="shared" si="58"/>
        <v>直管形蛍光ﾗﾝﾌﾟFLR,FSL</v>
      </c>
      <c r="AM242" s="477" t="str">
        <f t="shared" si="58"/>
        <v>直管形蛍光ﾗﾝﾌﾟFL,FCL</v>
      </c>
      <c r="AN242" s="477" t="str">
        <f t="shared" si="58"/>
        <v>ｺﾝﾊﾟｸﾄ形蛍光ﾗﾝﾌﾟHf（FHT,FHP）</v>
      </c>
      <c r="AO242" s="477" t="str">
        <f t="shared" si="58"/>
        <v>ｺﾝﾊﾟｸﾄ形蛍光ﾗﾝﾌﾟFPR</v>
      </c>
      <c r="AP242" s="477" t="str">
        <f t="shared" si="58"/>
        <v>ｺﾝﾊﾟｸﾄ形蛍光ﾗﾝﾌﾟFPL,FDL,FML,FWL</v>
      </c>
      <c r="AQ242" s="477" t="str">
        <f t="shared" si="58"/>
        <v>ハロゲン電球</v>
      </c>
      <c r="AR242" s="477" t="str">
        <f t="shared" si="58"/>
        <v>クリプトン電球</v>
      </c>
      <c r="AS242" s="477" t="str">
        <f t="shared" si="58"/>
        <v>白熱電球</v>
      </c>
      <c r="AT242" s="477" t="str">
        <f t="shared" si="58"/>
        <v>ｾﾗﾐｯｸﾒﾀﾙﾊﾗｲﾄﾞﾗﾝﾌﾟ</v>
      </c>
      <c r="AU242" s="477" t="str">
        <f t="shared" si="58"/>
        <v>メタルハライドランプ</v>
      </c>
      <c r="AV242" s="477" t="str">
        <f t="shared" si="58"/>
        <v>高圧ナトリウムランプ</v>
      </c>
      <c r="AW242" s="477" t="str">
        <f t="shared" si="58"/>
        <v>高圧水銀ランプ</v>
      </c>
      <c r="AX242" s="477" t="str">
        <f t="shared" si="58"/>
        <v>LED（120lm/W未満）</v>
      </c>
      <c r="AY242" s="477" t="str">
        <f t="shared" si="58"/>
        <v>高効率LED（120lm/W以上）</v>
      </c>
      <c r="AZ242" s="479">
        <f>IF(照明器具!S28="",0,照明器具!S28)</f>
        <v>0</v>
      </c>
      <c r="BA242" s="441" t="str">
        <f>IF(照明器具!S28="","",IF(照明器具!S28&gt;=0.95,BB242,IF(照明器具!S28&gt;=0.7,BC242,IF(照明器具!S28&gt;=0.3,BD242,IF(照明器具!S28&gt;=0.05,BE242,BF242)))))</f>
        <v/>
      </c>
      <c r="BB242" s="80" t="str">
        <f t="shared" si="63"/>
        <v>全てに導入</v>
      </c>
      <c r="BC242" s="80" t="str">
        <f t="shared" si="64"/>
        <v>大半に導入</v>
      </c>
      <c r="BD242" s="80" t="str">
        <f t="shared" si="65"/>
        <v>半分に導入</v>
      </c>
      <c r="BE242" s="80" t="str">
        <f t="shared" si="66"/>
        <v>一部に導入</v>
      </c>
      <c r="BF242" s="80" t="str">
        <f t="shared" si="67"/>
        <v>導入無し</v>
      </c>
      <c r="BH242" s="6">
        <v>1</v>
      </c>
      <c r="BI242" s="6">
        <v>0.8</v>
      </c>
      <c r="BJ242" s="6">
        <v>0.5</v>
      </c>
      <c r="BK242" s="6">
        <v>0.2</v>
      </c>
      <c r="BL242" s="6">
        <v>0</v>
      </c>
      <c r="BN242" s="686" t="str">
        <f t="shared" si="59"/>
        <v/>
      </c>
      <c r="BO242" s="686" t="str">
        <f t="shared" si="59"/>
        <v/>
      </c>
      <c r="BP242" s="686" t="str">
        <f t="shared" si="60"/>
        <v/>
      </c>
      <c r="BQ242" s="686" t="str">
        <f t="shared" si="68"/>
        <v/>
      </c>
      <c r="BR242" s="686"/>
      <c r="BS242" s="686"/>
      <c r="BT242" s="686"/>
      <c r="BU242" s="686"/>
      <c r="BV242" s="686"/>
      <c r="BW242" s="686"/>
      <c r="BX242" s="686"/>
      <c r="BY242"/>
      <c r="BZ242"/>
      <c r="CA242"/>
      <c r="CF242"/>
    </row>
    <row r="243" spans="3:84" ht="14.25" customHeight="1" thickBot="1" x14ac:dyDescent="0.2">
      <c r="C243" s="294"/>
      <c r="D243" s="11"/>
      <c r="E243" s="295"/>
      <c r="F243" s="290"/>
      <c r="G243" s="471"/>
      <c r="K243" s="11"/>
      <c r="L243" s="481" t="s">
        <v>763</v>
      </c>
      <c r="M243" s="760"/>
      <c r="N243" s="623" t="str">
        <f t="shared" si="71"/>
        <v/>
      </c>
      <c r="O243" s="757" t="str">
        <f t="shared" si="72"/>
        <v/>
      </c>
      <c r="P243" s="758"/>
      <c r="Q243" s="759"/>
      <c r="R243" s="750" t="str">
        <f t="shared" si="73"/>
        <v/>
      </c>
      <c r="S243" s="751"/>
      <c r="T243" s="199"/>
      <c r="U243" s="183"/>
      <c r="V243" s="7"/>
      <c r="W243" s="503">
        <f t="shared" si="56"/>
        <v>0</v>
      </c>
      <c r="X243"/>
      <c r="Y243"/>
      <c r="Z243"/>
      <c r="AB243" s="484"/>
      <c r="AC243" s="1"/>
      <c r="AD243"/>
      <c r="AE243" s="1">
        <f t="shared" si="61"/>
        <v>0</v>
      </c>
      <c r="AF243" s="403">
        <f>IF($J$14="",0,$AW$31*0.2*$J$18/$J$14)</f>
        <v>0</v>
      </c>
      <c r="AG243"/>
      <c r="AH243" s="1" t="str">
        <f t="shared" si="62"/>
        <v>-</v>
      </c>
      <c r="AI243" s="478" t="str">
        <f>照明器具!E29</f>
        <v/>
      </c>
      <c r="AJ243" s="478" t="str">
        <f>照明器具!I29</f>
        <v/>
      </c>
      <c r="AK243" s="477" t="str">
        <f t="shared" si="57"/>
        <v>直管形蛍光ﾗﾝﾌﾟHf（FHF,FHC）</v>
      </c>
      <c r="AL243" s="477" t="str">
        <f t="shared" ref="AL243:AY252" si="74">AL$212</f>
        <v>直管形蛍光ﾗﾝﾌﾟFLR,FSL</v>
      </c>
      <c r="AM243" s="477" t="str">
        <f t="shared" si="74"/>
        <v>直管形蛍光ﾗﾝﾌﾟFL,FCL</v>
      </c>
      <c r="AN243" s="477" t="str">
        <f t="shared" si="74"/>
        <v>ｺﾝﾊﾟｸﾄ形蛍光ﾗﾝﾌﾟHf（FHT,FHP）</v>
      </c>
      <c r="AO243" s="477" t="str">
        <f t="shared" si="74"/>
        <v>ｺﾝﾊﾟｸﾄ形蛍光ﾗﾝﾌﾟFPR</v>
      </c>
      <c r="AP243" s="477" t="str">
        <f t="shared" si="74"/>
        <v>ｺﾝﾊﾟｸﾄ形蛍光ﾗﾝﾌﾟFPL,FDL,FML,FWL</v>
      </c>
      <c r="AQ243" s="477" t="str">
        <f t="shared" si="74"/>
        <v>ハロゲン電球</v>
      </c>
      <c r="AR243" s="477" t="str">
        <f t="shared" si="74"/>
        <v>クリプトン電球</v>
      </c>
      <c r="AS243" s="477" t="str">
        <f t="shared" si="74"/>
        <v>白熱電球</v>
      </c>
      <c r="AT243" s="477" t="str">
        <f t="shared" si="74"/>
        <v>ｾﾗﾐｯｸﾒﾀﾙﾊﾗｲﾄﾞﾗﾝﾌﾟ</v>
      </c>
      <c r="AU243" s="477" t="str">
        <f t="shared" si="74"/>
        <v>メタルハライドランプ</v>
      </c>
      <c r="AV243" s="477" t="str">
        <f t="shared" si="74"/>
        <v>高圧ナトリウムランプ</v>
      </c>
      <c r="AW243" s="477" t="str">
        <f t="shared" si="74"/>
        <v>高圧水銀ランプ</v>
      </c>
      <c r="AX243" s="477" t="str">
        <f t="shared" si="74"/>
        <v>LED（120lm/W未満）</v>
      </c>
      <c r="AY243" s="477" t="str">
        <f t="shared" si="74"/>
        <v>高効率LED（120lm/W以上）</v>
      </c>
      <c r="AZ243" s="479">
        <f>IF(照明器具!S29="",0,照明器具!S29)</f>
        <v>0</v>
      </c>
      <c r="BA243" s="441" t="str">
        <f>IF(照明器具!S29="","",IF(照明器具!S29&gt;=0.95,BB243,IF(照明器具!S29&gt;=0.7,BC243,IF(照明器具!S29&gt;=0.3,BD243,IF(照明器具!S29&gt;=0.05,BE243,BF243)))))</f>
        <v/>
      </c>
      <c r="BB243" s="80" t="str">
        <f t="shared" si="63"/>
        <v>全てに導入</v>
      </c>
      <c r="BC243" s="80" t="str">
        <f t="shared" si="64"/>
        <v>大半に導入</v>
      </c>
      <c r="BD243" s="80" t="str">
        <f t="shared" si="65"/>
        <v>半分に導入</v>
      </c>
      <c r="BE243" s="80" t="str">
        <f t="shared" si="66"/>
        <v>一部に導入</v>
      </c>
      <c r="BF243" s="80" t="str">
        <f t="shared" si="67"/>
        <v>導入無し</v>
      </c>
      <c r="BH243" s="6">
        <v>1</v>
      </c>
      <c r="BI243" s="6">
        <v>0.8</v>
      </c>
      <c r="BJ243" s="6">
        <v>0.5</v>
      </c>
      <c r="BK243" s="6">
        <v>0.2</v>
      </c>
      <c r="BL243" s="6">
        <v>0</v>
      </c>
      <c r="BN243" s="686" t="str">
        <f t="shared" si="59"/>
        <v/>
      </c>
      <c r="BO243" s="686" t="str">
        <f t="shared" si="59"/>
        <v/>
      </c>
      <c r="BP243" s="686" t="str">
        <f t="shared" si="60"/>
        <v/>
      </c>
      <c r="BQ243" s="686" t="str">
        <f t="shared" si="68"/>
        <v/>
      </c>
      <c r="BR243" s="686"/>
      <c r="BS243" s="686"/>
      <c r="BT243" s="686"/>
      <c r="BU243" s="686"/>
      <c r="BV243" s="686"/>
      <c r="BW243" s="686"/>
      <c r="BX243" s="686"/>
      <c r="BY243"/>
      <c r="BZ243"/>
      <c r="CA243"/>
      <c r="CF243"/>
    </row>
    <row r="244" spans="3:84" ht="14.25" customHeight="1" thickBot="1" x14ac:dyDescent="0.2">
      <c r="C244" s="294"/>
      <c r="D244" s="11"/>
      <c r="E244" s="295"/>
      <c r="F244" s="290"/>
      <c r="G244" s="471"/>
      <c r="K244" s="11"/>
      <c r="L244" s="552"/>
      <c r="M244" s="761"/>
      <c r="N244" s="623" t="str">
        <f t="shared" si="71"/>
        <v/>
      </c>
      <c r="O244" s="757" t="str">
        <f t="shared" si="72"/>
        <v/>
      </c>
      <c r="P244" s="758"/>
      <c r="Q244" s="759"/>
      <c r="R244" s="750" t="str">
        <f t="shared" si="73"/>
        <v/>
      </c>
      <c r="S244" s="751"/>
      <c r="T244" s="199"/>
      <c r="U244" s="183"/>
      <c r="V244" s="7"/>
      <c r="W244" s="503">
        <f t="shared" si="56"/>
        <v>0</v>
      </c>
      <c r="X244"/>
      <c r="Y244"/>
      <c r="Z244"/>
      <c r="AB244" s="484"/>
      <c r="AC244" s="1"/>
      <c r="AD244"/>
      <c r="AE244" s="1">
        <f t="shared" si="61"/>
        <v>0</v>
      </c>
      <c r="AF244" s="403">
        <f>IF($J$14="",0,$AW$31*0.2*$J$18/$J$14)</f>
        <v>0</v>
      </c>
      <c r="AG244"/>
      <c r="AH244" s="1" t="str">
        <f t="shared" si="62"/>
        <v>-</v>
      </c>
      <c r="AI244" s="478" t="str">
        <f>照明器具!E30</f>
        <v/>
      </c>
      <c r="AJ244" s="478" t="str">
        <f>照明器具!I30</f>
        <v/>
      </c>
      <c r="AK244" s="477" t="str">
        <f t="shared" si="57"/>
        <v>直管形蛍光ﾗﾝﾌﾟHf（FHF,FHC）</v>
      </c>
      <c r="AL244" s="477" t="str">
        <f t="shared" si="74"/>
        <v>直管形蛍光ﾗﾝﾌﾟFLR,FSL</v>
      </c>
      <c r="AM244" s="477" t="str">
        <f t="shared" si="74"/>
        <v>直管形蛍光ﾗﾝﾌﾟFL,FCL</v>
      </c>
      <c r="AN244" s="477" t="str">
        <f t="shared" si="74"/>
        <v>ｺﾝﾊﾟｸﾄ形蛍光ﾗﾝﾌﾟHf（FHT,FHP）</v>
      </c>
      <c r="AO244" s="477" t="str">
        <f t="shared" si="74"/>
        <v>ｺﾝﾊﾟｸﾄ形蛍光ﾗﾝﾌﾟFPR</v>
      </c>
      <c r="AP244" s="477" t="str">
        <f t="shared" si="74"/>
        <v>ｺﾝﾊﾟｸﾄ形蛍光ﾗﾝﾌﾟFPL,FDL,FML,FWL</v>
      </c>
      <c r="AQ244" s="477" t="str">
        <f t="shared" si="74"/>
        <v>ハロゲン電球</v>
      </c>
      <c r="AR244" s="477" t="str">
        <f t="shared" si="74"/>
        <v>クリプトン電球</v>
      </c>
      <c r="AS244" s="477" t="str">
        <f t="shared" si="74"/>
        <v>白熱電球</v>
      </c>
      <c r="AT244" s="477" t="str">
        <f t="shared" si="74"/>
        <v>ｾﾗﾐｯｸﾒﾀﾙﾊﾗｲﾄﾞﾗﾝﾌﾟ</v>
      </c>
      <c r="AU244" s="477" t="str">
        <f t="shared" si="74"/>
        <v>メタルハライドランプ</v>
      </c>
      <c r="AV244" s="477" t="str">
        <f t="shared" si="74"/>
        <v>高圧ナトリウムランプ</v>
      </c>
      <c r="AW244" s="477" t="str">
        <f t="shared" si="74"/>
        <v>高圧水銀ランプ</v>
      </c>
      <c r="AX244" s="477" t="str">
        <f t="shared" si="74"/>
        <v>LED（120lm/W未満）</v>
      </c>
      <c r="AY244" s="477" t="str">
        <f t="shared" si="74"/>
        <v>高効率LED（120lm/W以上）</v>
      </c>
      <c r="AZ244" s="479">
        <f>IF(照明器具!S30="",0,照明器具!S30)</f>
        <v>0</v>
      </c>
      <c r="BA244" s="441" t="str">
        <f>IF(照明器具!S30="","",IF(照明器具!S30&gt;=0.95,BB244,IF(照明器具!S30&gt;=0.7,BC244,IF(照明器具!S30&gt;=0.3,BD244,IF(照明器具!S30&gt;=0.05,BE244,BF244)))))</f>
        <v/>
      </c>
      <c r="BB244" s="80" t="str">
        <f t="shared" si="63"/>
        <v>全てに導入</v>
      </c>
      <c r="BC244" s="80" t="str">
        <f t="shared" si="64"/>
        <v>大半に導入</v>
      </c>
      <c r="BD244" s="80" t="str">
        <f t="shared" si="65"/>
        <v>半分に導入</v>
      </c>
      <c r="BE244" s="80" t="str">
        <f t="shared" si="66"/>
        <v>一部に導入</v>
      </c>
      <c r="BF244" s="80" t="str">
        <f t="shared" si="67"/>
        <v>導入無し</v>
      </c>
      <c r="BH244" s="6">
        <v>1</v>
      </c>
      <c r="BI244" s="6">
        <v>0.8</v>
      </c>
      <c r="BJ244" s="6">
        <v>0.5</v>
      </c>
      <c r="BK244" s="6">
        <v>0.2</v>
      </c>
      <c r="BL244" s="6">
        <v>0</v>
      </c>
      <c r="BN244" t="str">
        <f t="shared" si="59"/>
        <v/>
      </c>
      <c r="BO244" t="str">
        <f t="shared" si="59"/>
        <v/>
      </c>
      <c r="BP244" t="str">
        <f t="shared" si="60"/>
        <v/>
      </c>
      <c r="BQ244" t="str">
        <f t="shared" si="68"/>
        <v/>
      </c>
      <c r="BW244"/>
      <c r="BX244"/>
      <c r="BY244"/>
      <c r="BZ244"/>
      <c r="CA244"/>
      <c r="CF244"/>
    </row>
    <row r="245" spans="3:84" ht="14.25" customHeight="1" thickBot="1" x14ac:dyDescent="0.2">
      <c r="C245" s="294"/>
      <c r="D245" s="11"/>
      <c r="E245" s="295"/>
      <c r="F245" s="290"/>
      <c r="G245" s="471"/>
      <c r="K245" s="11"/>
      <c r="L245" s="481" t="s">
        <v>764</v>
      </c>
      <c r="M245" s="760"/>
      <c r="N245" s="623" t="str">
        <f t="shared" si="71"/>
        <v/>
      </c>
      <c r="O245" s="757" t="str">
        <f t="shared" si="72"/>
        <v/>
      </c>
      <c r="P245" s="758"/>
      <c r="Q245" s="759"/>
      <c r="R245" s="750" t="str">
        <f t="shared" si="73"/>
        <v/>
      </c>
      <c r="S245" s="751"/>
      <c r="T245" s="199"/>
      <c r="U245" s="183"/>
      <c r="V245" s="7"/>
      <c r="W245" s="503">
        <f t="shared" si="56"/>
        <v>0</v>
      </c>
      <c r="X245"/>
      <c r="Y245"/>
      <c r="Z245"/>
      <c r="AB245" s="484"/>
      <c r="AC245" s="1"/>
      <c r="AD245"/>
      <c r="AE245" s="1">
        <f t="shared" si="61"/>
        <v>0</v>
      </c>
      <c r="AF245" s="403">
        <f>IF($J$14="",0,$J$18*0.3/$J$14)</f>
        <v>0</v>
      </c>
      <c r="AG245"/>
      <c r="AH245" s="1" t="str">
        <f t="shared" si="62"/>
        <v>-</v>
      </c>
      <c r="AI245" s="478" t="str">
        <f>照明器具!E31</f>
        <v/>
      </c>
      <c r="AJ245" s="478" t="str">
        <f>照明器具!I31</f>
        <v/>
      </c>
      <c r="AK245" s="477" t="str">
        <f t="shared" si="57"/>
        <v>直管形蛍光ﾗﾝﾌﾟHf（FHF,FHC）</v>
      </c>
      <c r="AL245" s="477" t="str">
        <f t="shared" si="74"/>
        <v>直管形蛍光ﾗﾝﾌﾟFLR,FSL</v>
      </c>
      <c r="AM245" s="477" t="str">
        <f t="shared" si="74"/>
        <v>直管形蛍光ﾗﾝﾌﾟFL,FCL</v>
      </c>
      <c r="AN245" s="477" t="str">
        <f t="shared" si="74"/>
        <v>ｺﾝﾊﾟｸﾄ形蛍光ﾗﾝﾌﾟHf（FHT,FHP）</v>
      </c>
      <c r="AO245" s="477" t="str">
        <f t="shared" si="74"/>
        <v>ｺﾝﾊﾟｸﾄ形蛍光ﾗﾝﾌﾟFPR</v>
      </c>
      <c r="AP245" s="477" t="str">
        <f t="shared" si="74"/>
        <v>ｺﾝﾊﾟｸﾄ形蛍光ﾗﾝﾌﾟFPL,FDL,FML,FWL</v>
      </c>
      <c r="AQ245" s="477" t="str">
        <f t="shared" si="74"/>
        <v>ハロゲン電球</v>
      </c>
      <c r="AR245" s="477" t="str">
        <f t="shared" si="74"/>
        <v>クリプトン電球</v>
      </c>
      <c r="AS245" s="477" t="str">
        <f t="shared" si="74"/>
        <v>白熱電球</v>
      </c>
      <c r="AT245" s="477" t="str">
        <f t="shared" si="74"/>
        <v>ｾﾗﾐｯｸﾒﾀﾙﾊﾗｲﾄﾞﾗﾝﾌﾟ</v>
      </c>
      <c r="AU245" s="477" t="str">
        <f t="shared" si="74"/>
        <v>メタルハライドランプ</v>
      </c>
      <c r="AV245" s="477" t="str">
        <f t="shared" si="74"/>
        <v>高圧ナトリウムランプ</v>
      </c>
      <c r="AW245" s="477" t="str">
        <f t="shared" si="74"/>
        <v>高圧水銀ランプ</v>
      </c>
      <c r="AX245" s="477" t="str">
        <f t="shared" si="74"/>
        <v>LED（120lm/W未満）</v>
      </c>
      <c r="AY245" s="477" t="str">
        <f t="shared" si="74"/>
        <v>高効率LED（120lm/W以上）</v>
      </c>
      <c r="AZ245" s="479">
        <f>IF(照明器具!S31="",0,照明器具!S31)</f>
        <v>0</v>
      </c>
      <c r="BA245" s="441" t="str">
        <f>IF(照明器具!S31="","",IF(照明器具!S31&gt;=0.95,BB245,IF(照明器具!S31&gt;=0.7,BC245,IF(照明器具!S31&gt;=0.3,BD245,IF(照明器具!S31&gt;=0.05,BE245,BF245)))))</f>
        <v/>
      </c>
      <c r="BB245" s="80" t="str">
        <f t="shared" si="63"/>
        <v>全てに導入</v>
      </c>
      <c r="BC245" s="80" t="str">
        <f t="shared" si="64"/>
        <v>大半に導入</v>
      </c>
      <c r="BD245" s="80" t="str">
        <f t="shared" si="65"/>
        <v>半分に導入</v>
      </c>
      <c r="BE245" s="80" t="str">
        <f t="shared" si="66"/>
        <v>一部に導入</v>
      </c>
      <c r="BF245" s="80" t="str">
        <f t="shared" si="67"/>
        <v>導入無し</v>
      </c>
      <c r="BH245" s="6">
        <v>1</v>
      </c>
      <c r="BI245" s="6">
        <v>0.8</v>
      </c>
      <c r="BJ245" s="6">
        <v>0.5</v>
      </c>
      <c r="BK245" s="6">
        <v>0.2</v>
      </c>
      <c r="BL245" s="6">
        <v>0</v>
      </c>
      <c r="BN245" t="str">
        <f t="shared" si="59"/>
        <v/>
      </c>
      <c r="BO245" t="str">
        <f t="shared" si="59"/>
        <v/>
      </c>
      <c r="BP245" t="str">
        <f t="shared" si="60"/>
        <v/>
      </c>
      <c r="BQ245" t="str">
        <f t="shared" si="68"/>
        <v/>
      </c>
      <c r="BW245"/>
      <c r="BX245"/>
      <c r="BY245"/>
      <c r="BZ245"/>
      <c r="CA245"/>
      <c r="CF245"/>
    </row>
    <row r="246" spans="3:84" ht="14.25" customHeight="1" thickBot="1" x14ac:dyDescent="0.2">
      <c r="C246" s="294"/>
      <c r="D246" s="11"/>
      <c r="E246" s="295"/>
      <c r="F246" s="290"/>
      <c r="G246" s="471"/>
      <c r="K246" s="11"/>
      <c r="L246" s="482"/>
      <c r="M246" s="761"/>
      <c r="N246" s="623" t="str">
        <f t="shared" si="71"/>
        <v/>
      </c>
      <c r="O246" s="757" t="str">
        <f t="shared" si="72"/>
        <v/>
      </c>
      <c r="P246" s="758"/>
      <c r="Q246" s="759"/>
      <c r="R246" s="750" t="str">
        <f t="shared" si="73"/>
        <v/>
      </c>
      <c r="S246" s="751"/>
      <c r="T246" s="199"/>
      <c r="U246" s="183"/>
      <c r="V246" s="7"/>
      <c r="W246" s="503">
        <f t="shared" si="56"/>
        <v>0</v>
      </c>
      <c r="X246"/>
      <c r="Y246"/>
      <c r="Z246"/>
      <c r="AB246" s="484"/>
      <c r="AC246" s="1"/>
      <c r="AD246"/>
      <c r="AE246" s="1">
        <f t="shared" si="61"/>
        <v>0</v>
      </c>
      <c r="AF246" s="403">
        <f>IF($J$14="",0,$J$18*0.3/$J$14)</f>
        <v>0</v>
      </c>
      <c r="AG246"/>
      <c r="AH246" s="1" t="str">
        <f t="shared" si="62"/>
        <v>-</v>
      </c>
      <c r="AI246" s="478" t="str">
        <f>照明器具!E32</f>
        <v/>
      </c>
      <c r="AJ246" s="478" t="str">
        <f>照明器具!I32</f>
        <v/>
      </c>
      <c r="AK246" s="477" t="str">
        <f t="shared" si="57"/>
        <v>直管形蛍光ﾗﾝﾌﾟHf（FHF,FHC）</v>
      </c>
      <c r="AL246" s="477" t="str">
        <f t="shared" si="74"/>
        <v>直管形蛍光ﾗﾝﾌﾟFLR,FSL</v>
      </c>
      <c r="AM246" s="477" t="str">
        <f t="shared" si="74"/>
        <v>直管形蛍光ﾗﾝﾌﾟFL,FCL</v>
      </c>
      <c r="AN246" s="477" t="str">
        <f t="shared" si="74"/>
        <v>ｺﾝﾊﾟｸﾄ形蛍光ﾗﾝﾌﾟHf（FHT,FHP）</v>
      </c>
      <c r="AO246" s="477" t="str">
        <f t="shared" si="74"/>
        <v>ｺﾝﾊﾟｸﾄ形蛍光ﾗﾝﾌﾟFPR</v>
      </c>
      <c r="AP246" s="477" t="str">
        <f t="shared" si="74"/>
        <v>ｺﾝﾊﾟｸﾄ形蛍光ﾗﾝﾌﾟFPL,FDL,FML,FWL</v>
      </c>
      <c r="AQ246" s="477" t="str">
        <f t="shared" si="74"/>
        <v>ハロゲン電球</v>
      </c>
      <c r="AR246" s="477" t="str">
        <f t="shared" si="74"/>
        <v>クリプトン電球</v>
      </c>
      <c r="AS246" s="477" t="str">
        <f t="shared" si="74"/>
        <v>白熱電球</v>
      </c>
      <c r="AT246" s="477" t="str">
        <f t="shared" si="74"/>
        <v>ｾﾗﾐｯｸﾒﾀﾙﾊﾗｲﾄﾞﾗﾝﾌﾟ</v>
      </c>
      <c r="AU246" s="477" t="str">
        <f t="shared" si="74"/>
        <v>メタルハライドランプ</v>
      </c>
      <c r="AV246" s="477" t="str">
        <f t="shared" si="74"/>
        <v>高圧ナトリウムランプ</v>
      </c>
      <c r="AW246" s="477" t="str">
        <f t="shared" si="74"/>
        <v>高圧水銀ランプ</v>
      </c>
      <c r="AX246" s="477" t="str">
        <f t="shared" si="74"/>
        <v>LED（120lm/W未満）</v>
      </c>
      <c r="AY246" s="477" t="str">
        <f t="shared" si="74"/>
        <v>高効率LED（120lm/W以上）</v>
      </c>
      <c r="AZ246" s="479">
        <f>IF(照明器具!S32="",0,照明器具!S32)</f>
        <v>0</v>
      </c>
      <c r="BA246" s="441" t="str">
        <f>IF(照明器具!S32="","",IF(照明器具!S32&gt;=0.95,BB246,IF(照明器具!S32&gt;=0.7,BC246,IF(照明器具!S32&gt;=0.3,BD246,IF(照明器具!S32&gt;=0.05,BE246,BF246)))))</f>
        <v/>
      </c>
      <c r="BB246" s="80" t="str">
        <f t="shared" si="63"/>
        <v>全てに導入</v>
      </c>
      <c r="BC246" s="80" t="str">
        <f t="shared" si="64"/>
        <v>大半に導入</v>
      </c>
      <c r="BD246" s="80" t="str">
        <f t="shared" si="65"/>
        <v>半分に導入</v>
      </c>
      <c r="BE246" s="80" t="str">
        <f t="shared" si="66"/>
        <v>一部に導入</v>
      </c>
      <c r="BF246" s="80" t="str">
        <f t="shared" si="67"/>
        <v>導入無し</v>
      </c>
      <c r="BH246" s="6">
        <v>1</v>
      </c>
      <c r="BI246" s="6">
        <v>0.8</v>
      </c>
      <c r="BJ246" s="6">
        <v>0.5</v>
      </c>
      <c r="BK246" s="6">
        <v>0.2</v>
      </c>
      <c r="BL246" s="6">
        <v>0</v>
      </c>
      <c r="BW246"/>
      <c r="BX246"/>
      <c r="BY246"/>
      <c r="BZ246"/>
      <c r="CA246"/>
      <c r="CF246"/>
    </row>
    <row r="247" spans="3:84" ht="14.25" customHeight="1" thickBot="1" x14ac:dyDescent="0.2">
      <c r="C247" s="294"/>
      <c r="D247" s="11"/>
      <c r="E247" s="295"/>
      <c r="F247" s="290"/>
      <c r="G247" s="471"/>
      <c r="K247" s="298" t="s">
        <v>929</v>
      </c>
      <c r="L247" s="17" t="s">
        <v>930</v>
      </c>
      <c r="M247" s="760"/>
      <c r="N247" s="623" t="str">
        <f t="shared" si="71"/>
        <v/>
      </c>
      <c r="O247" s="757" t="str">
        <f t="shared" si="72"/>
        <v/>
      </c>
      <c r="P247" s="758"/>
      <c r="Q247" s="759"/>
      <c r="R247" s="750" t="str">
        <f t="shared" si="73"/>
        <v/>
      </c>
      <c r="S247" s="751"/>
      <c r="T247" s="199"/>
      <c r="U247" s="183"/>
      <c r="V247" s="7"/>
      <c r="W247" s="503">
        <f t="shared" si="56"/>
        <v>0</v>
      </c>
      <c r="X247"/>
      <c r="Y247"/>
      <c r="Z247"/>
      <c r="AB247" s="484"/>
      <c r="AC247" s="1"/>
      <c r="AD247"/>
      <c r="AE247" s="1">
        <f t="shared" si="61"/>
        <v>0</v>
      </c>
      <c r="AF247" s="403">
        <f>IF($J$14="",0,$J$19*0.1/$J$14)</f>
        <v>0</v>
      </c>
      <c r="AG247"/>
      <c r="AH247" s="1" t="str">
        <f t="shared" si="62"/>
        <v>-</v>
      </c>
      <c r="AI247" s="478" t="str">
        <f>照明器具!E33</f>
        <v/>
      </c>
      <c r="AJ247" s="478" t="str">
        <f>照明器具!I33</f>
        <v/>
      </c>
      <c r="AK247" s="477" t="str">
        <f t="shared" si="57"/>
        <v>直管形蛍光ﾗﾝﾌﾟHf（FHF,FHC）</v>
      </c>
      <c r="AL247" s="477" t="str">
        <f t="shared" si="74"/>
        <v>直管形蛍光ﾗﾝﾌﾟFLR,FSL</v>
      </c>
      <c r="AM247" s="477" t="str">
        <f t="shared" si="74"/>
        <v>直管形蛍光ﾗﾝﾌﾟFL,FCL</v>
      </c>
      <c r="AN247" s="477" t="str">
        <f t="shared" si="74"/>
        <v>ｺﾝﾊﾟｸﾄ形蛍光ﾗﾝﾌﾟHf（FHT,FHP）</v>
      </c>
      <c r="AO247" s="477" t="str">
        <f t="shared" si="74"/>
        <v>ｺﾝﾊﾟｸﾄ形蛍光ﾗﾝﾌﾟFPR</v>
      </c>
      <c r="AP247" s="477" t="str">
        <f t="shared" si="74"/>
        <v>ｺﾝﾊﾟｸﾄ形蛍光ﾗﾝﾌﾟFPL,FDL,FML,FWL</v>
      </c>
      <c r="AQ247" s="477" t="str">
        <f t="shared" si="74"/>
        <v>ハロゲン電球</v>
      </c>
      <c r="AR247" s="477" t="str">
        <f t="shared" si="74"/>
        <v>クリプトン電球</v>
      </c>
      <c r="AS247" s="477" t="str">
        <f t="shared" si="74"/>
        <v>白熱電球</v>
      </c>
      <c r="AT247" s="477" t="str">
        <f t="shared" si="74"/>
        <v>ｾﾗﾐｯｸﾒﾀﾙﾊﾗｲﾄﾞﾗﾝﾌﾟ</v>
      </c>
      <c r="AU247" s="477" t="str">
        <f t="shared" si="74"/>
        <v>メタルハライドランプ</v>
      </c>
      <c r="AV247" s="477" t="str">
        <f t="shared" si="74"/>
        <v>高圧ナトリウムランプ</v>
      </c>
      <c r="AW247" s="477" t="str">
        <f t="shared" si="74"/>
        <v>高圧水銀ランプ</v>
      </c>
      <c r="AX247" s="477" t="str">
        <f t="shared" si="74"/>
        <v>LED（120lm/W未満）</v>
      </c>
      <c r="AY247" s="477" t="str">
        <f t="shared" si="74"/>
        <v>高効率LED（120lm/W以上）</v>
      </c>
      <c r="AZ247" s="479">
        <f>IF(照明器具!S33="",0,照明器具!S33)</f>
        <v>0</v>
      </c>
      <c r="BA247" s="441" t="str">
        <f>IF(照明器具!S33="","",IF(照明器具!S33&gt;=0.95,BB247,IF(照明器具!S33&gt;=0.7,BC247,IF(照明器具!S33&gt;=0.3,BD247,IF(照明器具!S33&gt;=0.05,BE247,BF247)))))</f>
        <v/>
      </c>
      <c r="BB247" s="80" t="str">
        <f t="shared" si="63"/>
        <v>全てに導入</v>
      </c>
      <c r="BC247" s="80" t="str">
        <f t="shared" si="64"/>
        <v>大半に導入</v>
      </c>
      <c r="BD247" s="80" t="str">
        <f t="shared" si="65"/>
        <v>半分に導入</v>
      </c>
      <c r="BE247" s="80" t="str">
        <f t="shared" si="66"/>
        <v>一部に導入</v>
      </c>
      <c r="BF247" s="80" t="str">
        <f t="shared" si="67"/>
        <v>導入無し</v>
      </c>
      <c r="BH247" s="6">
        <v>1</v>
      </c>
      <c r="BI247" s="6">
        <v>0.8</v>
      </c>
      <c r="BJ247" s="6">
        <v>0.5</v>
      </c>
      <c r="BK247" s="6">
        <v>0.2</v>
      </c>
      <c r="BL247" s="6">
        <v>0</v>
      </c>
      <c r="BW247"/>
      <c r="BX247"/>
      <c r="BY247"/>
      <c r="BZ247"/>
      <c r="CA247"/>
      <c r="CF247"/>
    </row>
    <row r="248" spans="3:84" ht="14.25" customHeight="1" thickBot="1" x14ac:dyDescent="0.2">
      <c r="C248" s="294"/>
      <c r="D248" s="11"/>
      <c r="E248" s="295"/>
      <c r="F248" s="290"/>
      <c r="G248" s="471"/>
      <c r="K248" s="11"/>
      <c r="L248" s="9"/>
      <c r="M248" s="761"/>
      <c r="N248" s="623" t="str">
        <f t="shared" si="71"/>
        <v/>
      </c>
      <c r="O248" s="757" t="str">
        <f t="shared" si="72"/>
        <v/>
      </c>
      <c r="P248" s="758"/>
      <c r="Q248" s="759"/>
      <c r="R248" s="750" t="str">
        <f t="shared" si="73"/>
        <v/>
      </c>
      <c r="S248" s="751"/>
      <c r="T248" s="199"/>
      <c r="U248" s="183"/>
      <c r="V248" s="7"/>
      <c r="W248" s="503">
        <f t="shared" si="56"/>
        <v>0</v>
      </c>
      <c r="X248"/>
      <c r="Y248"/>
      <c r="Z248"/>
      <c r="AB248" s="484"/>
      <c r="AC248" s="1"/>
      <c r="AD248"/>
      <c r="AE248" s="1">
        <f t="shared" si="61"/>
        <v>0</v>
      </c>
      <c r="AF248" s="403">
        <f>IF($J$14="",0,$J$19*0.1/$J$14)</f>
        <v>0</v>
      </c>
      <c r="AG248"/>
      <c r="AH248" s="1" t="str">
        <f t="shared" si="62"/>
        <v>-</v>
      </c>
      <c r="AI248" s="478" t="str">
        <f>照明器具!E34</f>
        <v/>
      </c>
      <c r="AJ248" s="478" t="str">
        <f>照明器具!I34</f>
        <v/>
      </c>
      <c r="AK248" s="477" t="str">
        <f t="shared" si="57"/>
        <v>直管形蛍光ﾗﾝﾌﾟHf（FHF,FHC）</v>
      </c>
      <c r="AL248" s="477" t="str">
        <f t="shared" si="74"/>
        <v>直管形蛍光ﾗﾝﾌﾟFLR,FSL</v>
      </c>
      <c r="AM248" s="477" t="str">
        <f t="shared" si="74"/>
        <v>直管形蛍光ﾗﾝﾌﾟFL,FCL</v>
      </c>
      <c r="AN248" s="477" t="str">
        <f t="shared" si="74"/>
        <v>ｺﾝﾊﾟｸﾄ形蛍光ﾗﾝﾌﾟHf（FHT,FHP）</v>
      </c>
      <c r="AO248" s="477" t="str">
        <f t="shared" si="74"/>
        <v>ｺﾝﾊﾟｸﾄ形蛍光ﾗﾝﾌﾟFPR</v>
      </c>
      <c r="AP248" s="477" t="str">
        <f t="shared" si="74"/>
        <v>ｺﾝﾊﾟｸﾄ形蛍光ﾗﾝﾌﾟFPL,FDL,FML,FWL</v>
      </c>
      <c r="AQ248" s="477" t="str">
        <f t="shared" si="74"/>
        <v>ハロゲン電球</v>
      </c>
      <c r="AR248" s="477" t="str">
        <f t="shared" si="74"/>
        <v>クリプトン電球</v>
      </c>
      <c r="AS248" s="477" t="str">
        <f t="shared" si="74"/>
        <v>白熱電球</v>
      </c>
      <c r="AT248" s="477" t="str">
        <f t="shared" si="74"/>
        <v>ｾﾗﾐｯｸﾒﾀﾙﾊﾗｲﾄﾞﾗﾝﾌﾟ</v>
      </c>
      <c r="AU248" s="477" t="str">
        <f t="shared" si="74"/>
        <v>メタルハライドランプ</v>
      </c>
      <c r="AV248" s="477" t="str">
        <f t="shared" si="74"/>
        <v>高圧ナトリウムランプ</v>
      </c>
      <c r="AW248" s="477" t="str">
        <f t="shared" si="74"/>
        <v>高圧水銀ランプ</v>
      </c>
      <c r="AX248" s="477" t="str">
        <f t="shared" si="74"/>
        <v>LED（120lm/W未満）</v>
      </c>
      <c r="AY248" s="477" t="str">
        <f t="shared" si="74"/>
        <v>高効率LED（120lm/W以上）</v>
      </c>
      <c r="AZ248" s="479">
        <f>IF(照明器具!S34="",0,照明器具!S34)</f>
        <v>0</v>
      </c>
      <c r="BA248" s="441" t="str">
        <f>IF(照明器具!S34="","",IF(照明器具!S34&gt;=0.95,BB248,IF(照明器具!S34&gt;=0.7,BC248,IF(照明器具!S34&gt;=0.3,BD248,IF(照明器具!S34&gt;=0.05,BE248,BF248)))))</f>
        <v/>
      </c>
      <c r="BB248" s="80" t="str">
        <f t="shared" si="63"/>
        <v>全てに導入</v>
      </c>
      <c r="BC248" s="80" t="str">
        <f t="shared" si="64"/>
        <v>大半に導入</v>
      </c>
      <c r="BD248" s="80" t="str">
        <f t="shared" si="65"/>
        <v>半分に導入</v>
      </c>
      <c r="BE248" s="80" t="str">
        <f t="shared" si="66"/>
        <v>一部に導入</v>
      </c>
      <c r="BF248" s="80" t="str">
        <f t="shared" si="67"/>
        <v>導入無し</v>
      </c>
      <c r="BH248" s="6">
        <v>1</v>
      </c>
      <c r="BI248" s="6">
        <v>0.8</v>
      </c>
      <c r="BJ248" s="6">
        <v>0.5</v>
      </c>
      <c r="BK248" s="6">
        <v>0.2</v>
      </c>
      <c r="BL248" s="6">
        <v>0</v>
      </c>
      <c r="BW248"/>
      <c r="BX248"/>
      <c r="BY248"/>
      <c r="BZ248"/>
      <c r="CA248"/>
      <c r="CF248"/>
    </row>
    <row r="249" spans="3:84" ht="14.25" customHeight="1" thickBot="1" x14ac:dyDescent="0.2">
      <c r="C249" s="294"/>
      <c r="D249" s="11"/>
      <c r="E249" s="295"/>
      <c r="F249" s="290"/>
      <c r="G249" s="471"/>
      <c r="K249" s="11"/>
      <c r="L249" s="17" t="s">
        <v>426</v>
      </c>
      <c r="M249" s="760"/>
      <c r="N249" s="623" t="str">
        <f t="shared" si="71"/>
        <v/>
      </c>
      <c r="O249" s="757" t="str">
        <f t="shared" si="72"/>
        <v/>
      </c>
      <c r="P249" s="758"/>
      <c r="Q249" s="759"/>
      <c r="R249" s="750" t="str">
        <f t="shared" si="73"/>
        <v/>
      </c>
      <c r="S249" s="751"/>
      <c r="T249" s="199"/>
      <c r="U249" s="183"/>
      <c r="V249" s="7"/>
      <c r="W249" s="503">
        <f t="shared" si="56"/>
        <v>0</v>
      </c>
      <c r="X249"/>
      <c r="Y249"/>
      <c r="Z249"/>
      <c r="AB249" s="484"/>
      <c r="AC249" s="1"/>
      <c r="AD249"/>
      <c r="AE249" s="1">
        <f t="shared" si="61"/>
        <v>0</v>
      </c>
      <c r="AF249" s="403">
        <f>IF($J$14="",0,$J$19*0.3/$J$14)</f>
        <v>0</v>
      </c>
      <c r="AG249"/>
      <c r="AH249" s="1" t="str">
        <f t="shared" si="62"/>
        <v>-</v>
      </c>
      <c r="AI249" s="478" t="str">
        <f>照明器具!E35</f>
        <v/>
      </c>
      <c r="AJ249" s="478" t="str">
        <f>照明器具!I35</f>
        <v/>
      </c>
      <c r="AK249" s="477" t="str">
        <f t="shared" si="57"/>
        <v>直管形蛍光ﾗﾝﾌﾟHf（FHF,FHC）</v>
      </c>
      <c r="AL249" s="477" t="str">
        <f t="shared" si="74"/>
        <v>直管形蛍光ﾗﾝﾌﾟFLR,FSL</v>
      </c>
      <c r="AM249" s="477" t="str">
        <f t="shared" si="74"/>
        <v>直管形蛍光ﾗﾝﾌﾟFL,FCL</v>
      </c>
      <c r="AN249" s="477" t="str">
        <f t="shared" si="74"/>
        <v>ｺﾝﾊﾟｸﾄ形蛍光ﾗﾝﾌﾟHf（FHT,FHP）</v>
      </c>
      <c r="AO249" s="477" t="str">
        <f t="shared" si="74"/>
        <v>ｺﾝﾊﾟｸﾄ形蛍光ﾗﾝﾌﾟFPR</v>
      </c>
      <c r="AP249" s="477" t="str">
        <f t="shared" si="74"/>
        <v>ｺﾝﾊﾟｸﾄ形蛍光ﾗﾝﾌﾟFPL,FDL,FML,FWL</v>
      </c>
      <c r="AQ249" s="477" t="str">
        <f t="shared" si="74"/>
        <v>ハロゲン電球</v>
      </c>
      <c r="AR249" s="477" t="str">
        <f t="shared" si="74"/>
        <v>クリプトン電球</v>
      </c>
      <c r="AS249" s="477" t="str">
        <f t="shared" si="74"/>
        <v>白熱電球</v>
      </c>
      <c r="AT249" s="477" t="str">
        <f t="shared" si="74"/>
        <v>ｾﾗﾐｯｸﾒﾀﾙﾊﾗｲﾄﾞﾗﾝﾌﾟ</v>
      </c>
      <c r="AU249" s="477" t="str">
        <f t="shared" si="74"/>
        <v>メタルハライドランプ</v>
      </c>
      <c r="AV249" s="477" t="str">
        <f t="shared" si="74"/>
        <v>高圧ナトリウムランプ</v>
      </c>
      <c r="AW249" s="477" t="str">
        <f t="shared" si="74"/>
        <v>高圧水銀ランプ</v>
      </c>
      <c r="AX249" s="477" t="str">
        <f t="shared" si="74"/>
        <v>LED（120lm/W未満）</v>
      </c>
      <c r="AY249" s="477" t="str">
        <f t="shared" si="74"/>
        <v>高効率LED（120lm/W以上）</v>
      </c>
      <c r="AZ249" s="479">
        <f>IF(照明器具!S35="",0,照明器具!S35)</f>
        <v>0</v>
      </c>
      <c r="BA249" s="441" t="str">
        <f>IF(照明器具!S35="","",IF(照明器具!S35&gt;=0.95,BB249,IF(照明器具!S35&gt;=0.7,BC249,IF(照明器具!S35&gt;=0.3,BD249,IF(照明器具!S35&gt;=0.05,BE249,BF249)))))</f>
        <v/>
      </c>
      <c r="BB249" s="80" t="str">
        <f t="shared" si="63"/>
        <v>全てに導入</v>
      </c>
      <c r="BC249" s="80" t="str">
        <f t="shared" si="64"/>
        <v>大半に導入</v>
      </c>
      <c r="BD249" s="80" t="str">
        <f t="shared" si="65"/>
        <v>半分に導入</v>
      </c>
      <c r="BE249" s="80" t="str">
        <f t="shared" si="66"/>
        <v>一部に導入</v>
      </c>
      <c r="BF249" s="80" t="str">
        <f t="shared" si="67"/>
        <v>導入無し</v>
      </c>
      <c r="BH249" s="6">
        <v>1</v>
      </c>
      <c r="BI249" s="6">
        <v>0.8</v>
      </c>
      <c r="BJ249" s="6">
        <v>0.5</v>
      </c>
      <c r="BK249" s="6">
        <v>0.2</v>
      </c>
      <c r="BL249" s="6">
        <v>0</v>
      </c>
      <c r="BW249"/>
      <c r="BX249"/>
      <c r="BY249"/>
      <c r="BZ249"/>
      <c r="CA249"/>
      <c r="CF249"/>
    </row>
    <row r="250" spans="3:84" ht="14.25" customHeight="1" thickBot="1" x14ac:dyDescent="0.2">
      <c r="C250" s="294"/>
      <c r="D250" s="11"/>
      <c r="E250" s="295"/>
      <c r="F250" s="290"/>
      <c r="G250" s="471"/>
      <c r="K250" s="11"/>
      <c r="L250" s="9"/>
      <c r="M250" s="761"/>
      <c r="N250" s="623" t="str">
        <f t="shared" si="71"/>
        <v/>
      </c>
      <c r="O250" s="757" t="str">
        <f t="shared" si="72"/>
        <v/>
      </c>
      <c r="P250" s="758"/>
      <c r="Q250" s="759"/>
      <c r="R250" s="750" t="str">
        <f t="shared" si="73"/>
        <v/>
      </c>
      <c r="S250" s="751"/>
      <c r="T250" s="199"/>
      <c r="U250" s="183"/>
      <c r="V250" s="7"/>
      <c r="W250" s="503">
        <f t="shared" si="56"/>
        <v>0</v>
      </c>
      <c r="X250"/>
      <c r="Y250"/>
      <c r="Z250"/>
      <c r="AB250" s="484"/>
      <c r="AC250" s="1"/>
      <c r="AD250"/>
      <c r="AE250" s="1">
        <f t="shared" si="61"/>
        <v>0</v>
      </c>
      <c r="AF250" s="403">
        <f>IF($J$14="",0,$J$19*0.3/$J$14)</f>
        <v>0</v>
      </c>
      <c r="AG250"/>
      <c r="AH250" s="1" t="str">
        <f t="shared" si="62"/>
        <v>-</v>
      </c>
      <c r="AI250" s="478" t="str">
        <f>照明器具!E36</f>
        <v/>
      </c>
      <c r="AJ250" s="478" t="str">
        <f>照明器具!I36</f>
        <v/>
      </c>
      <c r="AK250" s="477" t="str">
        <f t="shared" si="57"/>
        <v>直管形蛍光ﾗﾝﾌﾟHf（FHF,FHC）</v>
      </c>
      <c r="AL250" s="477" t="str">
        <f t="shared" si="74"/>
        <v>直管形蛍光ﾗﾝﾌﾟFLR,FSL</v>
      </c>
      <c r="AM250" s="477" t="str">
        <f t="shared" si="74"/>
        <v>直管形蛍光ﾗﾝﾌﾟFL,FCL</v>
      </c>
      <c r="AN250" s="477" t="str">
        <f t="shared" si="74"/>
        <v>ｺﾝﾊﾟｸﾄ形蛍光ﾗﾝﾌﾟHf（FHT,FHP）</v>
      </c>
      <c r="AO250" s="477" t="str">
        <f t="shared" si="74"/>
        <v>ｺﾝﾊﾟｸﾄ形蛍光ﾗﾝﾌﾟFPR</v>
      </c>
      <c r="AP250" s="477" t="str">
        <f t="shared" si="74"/>
        <v>ｺﾝﾊﾟｸﾄ形蛍光ﾗﾝﾌﾟFPL,FDL,FML,FWL</v>
      </c>
      <c r="AQ250" s="477" t="str">
        <f t="shared" si="74"/>
        <v>ハロゲン電球</v>
      </c>
      <c r="AR250" s="477" t="str">
        <f t="shared" si="74"/>
        <v>クリプトン電球</v>
      </c>
      <c r="AS250" s="477" t="str">
        <f t="shared" si="74"/>
        <v>白熱電球</v>
      </c>
      <c r="AT250" s="477" t="str">
        <f t="shared" si="74"/>
        <v>ｾﾗﾐｯｸﾒﾀﾙﾊﾗｲﾄﾞﾗﾝﾌﾟ</v>
      </c>
      <c r="AU250" s="477" t="str">
        <f t="shared" si="74"/>
        <v>メタルハライドランプ</v>
      </c>
      <c r="AV250" s="477" t="str">
        <f t="shared" si="74"/>
        <v>高圧ナトリウムランプ</v>
      </c>
      <c r="AW250" s="477" t="str">
        <f t="shared" si="74"/>
        <v>高圧水銀ランプ</v>
      </c>
      <c r="AX250" s="477" t="str">
        <f t="shared" si="74"/>
        <v>LED（120lm/W未満）</v>
      </c>
      <c r="AY250" s="477" t="str">
        <f t="shared" si="74"/>
        <v>高効率LED（120lm/W以上）</v>
      </c>
      <c r="AZ250" s="479">
        <f>IF(照明器具!S36="",0,照明器具!S36)</f>
        <v>0</v>
      </c>
      <c r="BA250" s="441" t="str">
        <f>IF(照明器具!S36="","",IF(照明器具!S36&gt;=0.95,BB250,IF(照明器具!S36&gt;=0.7,BC250,IF(照明器具!S36&gt;=0.3,BD250,IF(照明器具!S36&gt;=0.05,BE250,BF250)))))</f>
        <v/>
      </c>
      <c r="BB250" s="80" t="str">
        <f t="shared" si="63"/>
        <v>全てに導入</v>
      </c>
      <c r="BC250" s="80" t="str">
        <f t="shared" si="64"/>
        <v>大半に導入</v>
      </c>
      <c r="BD250" s="80" t="str">
        <f t="shared" si="65"/>
        <v>半分に導入</v>
      </c>
      <c r="BE250" s="80" t="str">
        <f t="shared" si="66"/>
        <v>一部に導入</v>
      </c>
      <c r="BF250" s="80" t="str">
        <f t="shared" si="67"/>
        <v>導入無し</v>
      </c>
      <c r="BH250" s="6">
        <v>1</v>
      </c>
      <c r="BI250" s="6">
        <v>0.8</v>
      </c>
      <c r="BJ250" s="6">
        <v>0.5</v>
      </c>
      <c r="BK250" s="6">
        <v>0.2</v>
      </c>
      <c r="BL250" s="6">
        <v>0</v>
      </c>
      <c r="BW250"/>
      <c r="BX250"/>
      <c r="BY250"/>
      <c r="BZ250"/>
      <c r="CA250"/>
      <c r="CF250"/>
    </row>
    <row r="251" spans="3:84" ht="14.25" customHeight="1" thickBot="1" x14ac:dyDescent="0.2">
      <c r="C251" s="294"/>
      <c r="D251" s="11"/>
      <c r="E251" s="295"/>
      <c r="F251" s="290"/>
      <c r="G251" s="471"/>
      <c r="K251" s="11"/>
      <c r="L251" s="17" t="s">
        <v>448</v>
      </c>
      <c r="M251" s="760"/>
      <c r="N251" s="623" t="str">
        <f t="shared" si="71"/>
        <v/>
      </c>
      <c r="O251" s="757" t="str">
        <f t="shared" si="72"/>
        <v/>
      </c>
      <c r="P251" s="758"/>
      <c r="Q251" s="759"/>
      <c r="R251" s="750" t="str">
        <f t="shared" si="73"/>
        <v/>
      </c>
      <c r="S251" s="751"/>
      <c r="T251" s="199"/>
      <c r="U251" s="183"/>
      <c r="V251" s="7"/>
      <c r="W251" s="503">
        <f t="shared" si="56"/>
        <v>0</v>
      </c>
      <c r="X251"/>
      <c r="Y251"/>
      <c r="Z251"/>
      <c r="AB251" s="484"/>
      <c r="AC251" s="1"/>
      <c r="AD251"/>
      <c r="AE251" s="1">
        <f t="shared" si="61"/>
        <v>0</v>
      </c>
      <c r="AF251" s="403">
        <f>IF($J$14="",0,$J$19*0.2/$J$14)</f>
        <v>0</v>
      </c>
      <c r="AG251"/>
      <c r="AH251" s="1" t="str">
        <f t="shared" si="62"/>
        <v>-</v>
      </c>
      <c r="AI251" s="478" t="str">
        <f>照明器具!E37</f>
        <v/>
      </c>
      <c r="AJ251" s="478" t="str">
        <f>照明器具!I37</f>
        <v/>
      </c>
      <c r="AK251" s="477" t="str">
        <f t="shared" si="57"/>
        <v>直管形蛍光ﾗﾝﾌﾟHf（FHF,FHC）</v>
      </c>
      <c r="AL251" s="477" t="str">
        <f t="shared" si="74"/>
        <v>直管形蛍光ﾗﾝﾌﾟFLR,FSL</v>
      </c>
      <c r="AM251" s="477" t="str">
        <f t="shared" si="74"/>
        <v>直管形蛍光ﾗﾝﾌﾟFL,FCL</v>
      </c>
      <c r="AN251" s="477" t="str">
        <f t="shared" si="74"/>
        <v>ｺﾝﾊﾟｸﾄ形蛍光ﾗﾝﾌﾟHf（FHT,FHP）</v>
      </c>
      <c r="AO251" s="477" t="str">
        <f t="shared" si="74"/>
        <v>ｺﾝﾊﾟｸﾄ形蛍光ﾗﾝﾌﾟFPR</v>
      </c>
      <c r="AP251" s="477" t="str">
        <f t="shared" si="74"/>
        <v>ｺﾝﾊﾟｸﾄ形蛍光ﾗﾝﾌﾟFPL,FDL,FML,FWL</v>
      </c>
      <c r="AQ251" s="477" t="str">
        <f t="shared" si="74"/>
        <v>ハロゲン電球</v>
      </c>
      <c r="AR251" s="477" t="str">
        <f t="shared" si="74"/>
        <v>クリプトン電球</v>
      </c>
      <c r="AS251" s="477" t="str">
        <f t="shared" si="74"/>
        <v>白熱電球</v>
      </c>
      <c r="AT251" s="477" t="str">
        <f t="shared" si="74"/>
        <v>ｾﾗﾐｯｸﾒﾀﾙﾊﾗｲﾄﾞﾗﾝﾌﾟ</v>
      </c>
      <c r="AU251" s="477" t="str">
        <f t="shared" si="74"/>
        <v>メタルハライドランプ</v>
      </c>
      <c r="AV251" s="477" t="str">
        <f t="shared" si="74"/>
        <v>高圧ナトリウムランプ</v>
      </c>
      <c r="AW251" s="477" t="str">
        <f t="shared" si="74"/>
        <v>高圧水銀ランプ</v>
      </c>
      <c r="AX251" s="477" t="str">
        <f t="shared" si="74"/>
        <v>LED（120lm/W未満）</v>
      </c>
      <c r="AY251" s="477" t="str">
        <f t="shared" si="74"/>
        <v>高効率LED（120lm/W以上）</v>
      </c>
      <c r="AZ251" s="479">
        <f>IF(照明器具!S37="",0,照明器具!S37)</f>
        <v>0</v>
      </c>
      <c r="BA251" s="441" t="str">
        <f>IF(照明器具!S37="","",IF(照明器具!S37&gt;=0.95,BB251,IF(照明器具!S37&gt;=0.7,BC251,IF(照明器具!S37&gt;=0.3,BD251,IF(照明器具!S37&gt;=0.05,BE251,BF251)))))</f>
        <v/>
      </c>
      <c r="BB251" s="80" t="str">
        <f t="shared" si="63"/>
        <v>全てに導入</v>
      </c>
      <c r="BC251" s="80" t="str">
        <f t="shared" si="64"/>
        <v>大半に導入</v>
      </c>
      <c r="BD251" s="80" t="str">
        <f t="shared" si="65"/>
        <v>半分に導入</v>
      </c>
      <c r="BE251" s="80" t="str">
        <f t="shared" si="66"/>
        <v>一部に導入</v>
      </c>
      <c r="BF251" s="80" t="str">
        <f t="shared" si="67"/>
        <v>導入無し</v>
      </c>
      <c r="BH251" s="6">
        <v>1</v>
      </c>
      <c r="BI251" s="6">
        <v>0.8</v>
      </c>
      <c r="BJ251" s="6">
        <v>0.5</v>
      </c>
      <c r="BK251" s="6">
        <v>0.2</v>
      </c>
      <c r="BL251" s="6">
        <v>0</v>
      </c>
      <c r="BW251"/>
      <c r="BX251"/>
      <c r="BY251"/>
      <c r="BZ251"/>
      <c r="CA251"/>
      <c r="CF251"/>
    </row>
    <row r="252" spans="3:84" ht="14.25" customHeight="1" thickBot="1" x14ac:dyDescent="0.2">
      <c r="C252" s="294"/>
      <c r="D252" s="11"/>
      <c r="E252" s="295"/>
      <c r="F252" s="290"/>
      <c r="G252" s="471"/>
      <c r="K252" s="11"/>
      <c r="L252" s="9"/>
      <c r="M252" s="761"/>
      <c r="N252" s="623" t="str">
        <f t="shared" si="71"/>
        <v/>
      </c>
      <c r="O252" s="757" t="str">
        <f t="shared" si="72"/>
        <v/>
      </c>
      <c r="P252" s="758"/>
      <c r="Q252" s="759"/>
      <c r="R252" s="750" t="str">
        <f t="shared" si="73"/>
        <v/>
      </c>
      <c r="S252" s="751"/>
      <c r="T252" s="199"/>
      <c r="U252" s="183"/>
      <c r="V252" s="7"/>
      <c r="W252" s="503">
        <f t="shared" si="56"/>
        <v>0</v>
      </c>
      <c r="X252"/>
      <c r="Y252"/>
      <c r="Z252"/>
      <c r="AB252" s="484"/>
      <c r="AC252" s="1"/>
      <c r="AD252"/>
      <c r="AE252" s="1">
        <f t="shared" si="61"/>
        <v>0</v>
      </c>
      <c r="AF252" s="403">
        <f>IF($J$14="",0,$J$19*0.2/$J$14)</f>
        <v>0</v>
      </c>
      <c r="AG252"/>
      <c r="AH252" s="1" t="str">
        <f t="shared" si="62"/>
        <v>-</v>
      </c>
      <c r="AI252" s="478" t="str">
        <f>照明器具!E38</f>
        <v/>
      </c>
      <c r="AJ252" s="478" t="str">
        <f>照明器具!I38</f>
        <v/>
      </c>
      <c r="AK252" s="477" t="str">
        <f t="shared" si="57"/>
        <v>直管形蛍光ﾗﾝﾌﾟHf（FHF,FHC）</v>
      </c>
      <c r="AL252" s="477" t="str">
        <f t="shared" si="74"/>
        <v>直管形蛍光ﾗﾝﾌﾟFLR,FSL</v>
      </c>
      <c r="AM252" s="477" t="str">
        <f t="shared" si="74"/>
        <v>直管形蛍光ﾗﾝﾌﾟFL,FCL</v>
      </c>
      <c r="AN252" s="477" t="str">
        <f t="shared" si="74"/>
        <v>ｺﾝﾊﾟｸﾄ形蛍光ﾗﾝﾌﾟHf（FHT,FHP）</v>
      </c>
      <c r="AO252" s="477" t="str">
        <f t="shared" si="74"/>
        <v>ｺﾝﾊﾟｸﾄ形蛍光ﾗﾝﾌﾟFPR</v>
      </c>
      <c r="AP252" s="477" t="str">
        <f t="shared" si="74"/>
        <v>ｺﾝﾊﾟｸﾄ形蛍光ﾗﾝﾌﾟFPL,FDL,FML,FWL</v>
      </c>
      <c r="AQ252" s="477" t="str">
        <f t="shared" si="74"/>
        <v>ハロゲン電球</v>
      </c>
      <c r="AR252" s="477" t="str">
        <f t="shared" si="74"/>
        <v>クリプトン電球</v>
      </c>
      <c r="AS252" s="477" t="str">
        <f t="shared" si="74"/>
        <v>白熱電球</v>
      </c>
      <c r="AT252" s="477" t="str">
        <f t="shared" si="74"/>
        <v>ｾﾗﾐｯｸﾒﾀﾙﾊﾗｲﾄﾞﾗﾝﾌﾟ</v>
      </c>
      <c r="AU252" s="477" t="str">
        <f t="shared" si="74"/>
        <v>メタルハライドランプ</v>
      </c>
      <c r="AV252" s="477" t="str">
        <f t="shared" si="74"/>
        <v>高圧ナトリウムランプ</v>
      </c>
      <c r="AW252" s="477" t="str">
        <f t="shared" si="74"/>
        <v>高圧水銀ランプ</v>
      </c>
      <c r="AX252" s="477" t="str">
        <f t="shared" si="74"/>
        <v>LED（120lm/W未満）</v>
      </c>
      <c r="AY252" s="477" t="str">
        <f t="shared" si="74"/>
        <v>高効率LED（120lm/W以上）</v>
      </c>
      <c r="AZ252" s="479">
        <f>IF(照明器具!S38="",0,照明器具!S38)</f>
        <v>0</v>
      </c>
      <c r="BA252" s="441" t="str">
        <f>IF(照明器具!S38="","",IF(照明器具!S38&gt;=0.95,BB252,IF(照明器具!S38&gt;=0.7,BC252,IF(照明器具!S38&gt;=0.3,BD252,IF(照明器具!S38&gt;=0.05,BE252,BF252)))))</f>
        <v/>
      </c>
      <c r="BB252" s="80" t="str">
        <f t="shared" si="63"/>
        <v>全てに導入</v>
      </c>
      <c r="BC252" s="80" t="str">
        <f t="shared" si="64"/>
        <v>大半に導入</v>
      </c>
      <c r="BD252" s="80" t="str">
        <f t="shared" si="65"/>
        <v>半分に導入</v>
      </c>
      <c r="BE252" s="80" t="str">
        <f t="shared" si="66"/>
        <v>一部に導入</v>
      </c>
      <c r="BF252" s="80" t="str">
        <f t="shared" si="67"/>
        <v>導入無し</v>
      </c>
      <c r="BH252" s="6">
        <v>1</v>
      </c>
      <c r="BI252" s="6">
        <v>0.8</v>
      </c>
      <c r="BJ252" s="6">
        <v>0.5</v>
      </c>
      <c r="BK252" s="6">
        <v>0.2</v>
      </c>
      <c r="BL252" s="6">
        <v>0</v>
      </c>
      <c r="BW252"/>
      <c r="BX252"/>
      <c r="BY252"/>
      <c r="BZ252"/>
      <c r="CA252"/>
      <c r="CF252"/>
    </row>
    <row r="253" spans="3:84" ht="14.25" customHeight="1" thickBot="1" x14ac:dyDescent="0.2">
      <c r="C253" s="294"/>
      <c r="D253" s="11"/>
      <c r="E253" s="295"/>
      <c r="F253" s="290"/>
      <c r="G253" s="471"/>
      <c r="K253" s="11"/>
      <c r="L253" s="17" t="s">
        <v>194</v>
      </c>
      <c r="M253" s="760"/>
      <c r="N253" s="623" t="str">
        <f t="shared" si="71"/>
        <v/>
      </c>
      <c r="O253" s="757" t="str">
        <f t="shared" si="72"/>
        <v/>
      </c>
      <c r="P253" s="758"/>
      <c r="Q253" s="759"/>
      <c r="R253" s="750" t="str">
        <f t="shared" si="73"/>
        <v/>
      </c>
      <c r="S253" s="751"/>
      <c r="T253" s="199"/>
      <c r="U253" s="183"/>
      <c r="V253" s="7"/>
      <c r="W253" s="503">
        <f t="shared" si="56"/>
        <v>0</v>
      </c>
      <c r="X253"/>
      <c r="Y253"/>
      <c r="Z253"/>
      <c r="AB253" s="484"/>
      <c r="AC253" s="1"/>
      <c r="AD253"/>
      <c r="AE253" s="1">
        <f t="shared" si="61"/>
        <v>0</v>
      </c>
      <c r="AF253" s="403">
        <f>IF($J$14="",0,$J$19*0.3/$J$14)</f>
        <v>0</v>
      </c>
      <c r="AG253"/>
      <c r="AH253" s="1" t="str">
        <f t="shared" si="62"/>
        <v>-</v>
      </c>
      <c r="AI253" s="478" t="str">
        <f>照明器具!E39</f>
        <v/>
      </c>
      <c r="AJ253" s="478" t="str">
        <f>照明器具!I39</f>
        <v/>
      </c>
      <c r="AK253" s="477" t="str">
        <f t="shared" si="57"/>
        <v>直管形蛍光ﾗﾝﾌﾟHf（FHF,FHC）</v>
      </c>
      <c r="AL253" s="477" t="str">
        <f t="shared" ref="AL253:AY258" si="75">AL$212</f>
        <v>直管形蛍光ﾗﾝﾌﾟFLR,FSL</v>
      </c>
      <c r="AM253" s="477" t="str">
        <f t="shared" si="75"/>
        <v>直管形蛍光ﾗﾝﾌﾟFL,FCL</v>
      </c>
      <c r="AN253" s="477" t="str">
        <f t="shared" si="75"/>
        <v>ｺﾝﾊﾟｸﾄ形蛍光ﾗﾝﾌﾟHf（FHT,FHP）</v>
      </c>
      <c r="AO253" s="477" t="str">
        <f t="shared" si="75"/>
        <v>ｺﾝﾊﾟｸﾄ形蛍光ﾗﾝﾌﾟFPR</v>
      </c>
      <c r="AP253" s="477" t="str">
        <f t="shared" si="75"/>
        <v>ｺﾝﾊﾟｸﾄ形蛍光ﾗﾝﾌﾟFPL,FDL,FML,FWL</v>
      </c>
      <c r="AQ253" s="477" t="str">
        <f t="shared" si="75"/>
        <v>ハロゲン電球</v>
      </c>
      <c r="AR253" s="477" t="str">
        <f t="shared" si="75"/>
        <v>クリプトン電球</v>
      </c>
      <c r="AS253" s="477" t="str">
        <f t="shared" si="75"/>
        <v>白熱電球</v>
      </c>
      <c r="AT253" s="477" t="str">
        <f t="shared" si="75"/>
        <v>ｾﾗﾐｯｸﾒﾀﾙﾊﾗｲﾄﾞﾗﾝﾌﾟ</v>
      </c>
      <c r="AU253" s="477" t="str">
        <f t="shared" si="75"/>
        <v>メタルハライドランプ</v>
      </c>
      <c r="AV253" s="477" t="str">
        <f t="shared" si="75"/>
        <v>高圧ナトリウムランプ</v>
      </c>
      <c r="AW253" s="477" t="str">
        <f t="shared" si="75"/>
        <v>高圧水銀ランプ</v>
      </c>
      <c r="AX253" s="477" t="str">
        <f t="shared" si="75"/>
        <v>LED（120lm/W未満）</v>
      </c>
      <c r="AY253" s="477" t="str">
        <f t="shared" si="75"/>
        <v>高効率LED（120lm/W以上）</v>
      </c>
      <c r="AZ253" s="479">
        <f>IF(照明器具!S39="",0,照明器具!S39)</f>
        <v>0</v>
      </c>
      <c r="BA253" s="441" t="str">
        <f>IF(照明器具!S39="","",IF(照明器具!S39&gt;=0.95,BB253,IF(照明器具!S39&gt;=0.7,BC253,IF(照明器具!S39&gt;=0.3,BD253,IF(照明器具!S39&gt;=0.05,BE253,BF253)))))</f>
        <v/>
      </c>
      <c r="BB253" s="80" t="str">
        <f t="shared" si="63"/>
        <v>全てに導入</v>
      </c>
      <c r="BC253" s="80" t="str">
        <f t="shared" si="64"/>
        <v>大半に導入</v>
      </c>
      <c r="BD253" s="80" t="str">
        <f t="shared" si="65"/>
        <v>半分に導入</v>
      </c>
      <c r="BE253" s="80" t="str">
        <f t="shared" si="66"/>
        <v>一部に導入</v>
      </c>
      <c r="BF253" s="80" t="str">
        <f t="shared" si="67"/>
        <v>導入無し</v>
      </c>
      <c r="BH253" s="6">
        <v>1</v>
      </c>
      <c r="BI253" s="6">
        <v>0.8</v>
      </c>
      <c r="BJ253" s="6">
        <v>0.5</v>
      </c>
      <c r="BK253" s="6">
        <v>0.2</v>
      </c>
      <c r="BL253" s="6">
        <v>0</v>
      </c>
      <c r="BW253"/>
      <c r="BX253"/>
      <c r="BY253"/>
      <c r="BZ253"/>
      <c r="CA253"/>
      <c r="CF253"/>
    </row>
    <row r="254" spans="3:84" ht="14.25" customHeight="1" thickBot="1" x14ac:dyDescent="0.2">
      <c r="C254" s="294"/>
      <c r="D254" s="11"/>
      <c r="E254" s="295"/>
      <c r="F254" s="290"/>
      <c r="G254" s="471"/>
      <c r="K254" s="11"/>
      <c r="L254" s="9"/>
      <c r="M254" s="761"/>
      <c r="N254" s="623" t="str">
        <f t="shared" si="71"/>
        <v/>
      </c>
      <c r="O254" s="757" t="str">
        <f t="shared" si="72"/>
        <v/>
      </c>
      <c r="P254" s="758"/>
      <c r="Q254" s="759"/>
      <c r="R254" s="750" t="str">
        <f t="shared" si="73"/>
        <v/>
      </c>
      <c r="S254" s="751"/>
      <c r="T254" s="199"/>
      <c r="U254" s="183"/>
      <c r="V254" s="7"/>
      <c r="W254" s="503">
        <f t="shared" si="56"/>
        <v>0</v>
      </c>
      <c r="X254"/>
      <c r="Y254"/>
      <c r="Z254"/>
      <c r="AB254" s="484"/>
      <c r="AC254" s="1"/>
      <c r="AD254"/>
      <c r="AE254" s="1">
        <f t="shared" si="61"/>
        <v>0</v>
      </c>
      <c r="AF254" s="403">
        <f>IF($J$14="",0,$J$19*0.3/$J$14)</f>
        <v>0</v>
      </c>
      <c r="AG254"/>
      <c r="AH254" s="1" t="str">
        <f t="shared" si="62"/>
        <v>-</v>
      </c>
      <c r="AI254" s="478" t="str">
        <f>照明器具!E40</f>
        <v/>
      </c>
      <c r="AJ254" s="478" t="str">
        <f>照明器具!I40</f>
        <v/>
      </c>
      <c r="AK254" s="477" t="str">
        <f t="shared" si="57"/>
        <v>直管形蛍光ﾗﾝﾌﾟHf（FHF,FHC）</v>
      </c>
      <c r="AL254" s="477" t="str">
        <f t="shared" si="75"/>
        <v>直管形蛍光ﾗﾝﾌﾟFLR,FSL</v>
      </c>
      <c r="AM254" s="477" t="str">
        <f t="shared" si="75"/>
        <v>直管形蛍光ﾗﾝﾌﾟFL,FCL</v>
      </c>
      <c r="AN254" s="477" t="str">
        <f t="shared" si="75"/>
        <v>ｺﾝﾊﾟｸﾄ形蛍光ﾗﾝﾌﾟHf（FHT,FHP）</v>
      </c>
      <c r="AO254" s="477" t="str">
        <f t="shared" si="75"/>
        <v>ｺﾝﾊﾟｸﾄ形蛍光ﾗﾝﾌﾟFPR</v>
      </c>
      <c r="AP254" s="477" t="str">
        <f t="shared" si="75"/>
        <v>ｺﾝﾊﾟｸﾄ形蛍光ﾗﾝﾌﾟFPL,FDL,FML,FWL</v>
      </c>
      <c r="AQ254" s="477" t="str">
        <f t="shared" si="75"/>
        <v>ハロゲン電球</v>
      </c>
      <c r="AR254" s="477" t="str">
        <f t="shared" si="75"/>
        <v>クリプトン電球</v>
      </c>
      <c r="AS254" s="477" t="str">
        <f t="shared" si="75"/>
        <v>白熱電球</v>
      </c>
      <c r="AT254" s="477" t="str">
        <f t="shared" si="75"/>
        <v>ｾﾗﾐｯｸﾒﾀﾙﾊﾗｲﾄﾞﾗﾝﾌﾟ</v>
      </c>
      <c r="AU254" s="477" t="str">
        <f t="shared" si="75"/>
        <v>メタルハライドランプ</v>
      </c>
      <c r="AV254" s="477" t="str">
        <f t="shared" si="75"/>
        <v>高圧ナトリウムランプ</v>
      </c>
      <c r="AW254" s="477" t="str">
        <f t="shared" si="75"/>
        <v>高圧水銀ランプ</v>
      </c>
      <c r="AX254" s="477" t="str">
        <f t="shared" si="75"/>
        <v>LED（120lm/W未満）</v>
      </c>
      <c r="AY254" s="477" t="str">
        <f t="shared" si="75"/>
        <v>高効率LED（120lm/W以上）</v>
      </c>
      <c r="AZ254" s="479">
        <f>IF(照明器具!S40="",0,照明器具!S40)</f>
        <v>0</v>
      </c>
      <c r="BA254" s="441" t="str">
        <f>IF(照明器具!S40="","",IF(照明器具!S40&gt;=0.95,BB254,IF(照明器具!S40&gt;=0.7,BC254,IF(照明器具!S40&gt;=0.3,BD254,IF(照明器具!S40&gt;=0.05,BE254,BF254)))))</f>
        <v/>
      </c>
      <c r="BB254" s="80" t="str">
        <f t="shared" si="63"/>
        <v>全てに導入</v>
      </c>
      <c r="BC254" s="80" t="str">
        <f t="shared" si="64"/>
        <v>大半に導入</v>
      </c>
      <c r="BD254" s="80" t="str">
        <f t="shared" si="65"/>
        <v>半分に導入</v>
      </c>
      <c r="BE254" s="80" t="str">
        <f t="shared" si="66"/>
        <v>一部に導入</v>
      </c>
      <c r="BF254" s="80" t="str">
        <f t="shared" si="67"/>
        <v>導入無し</v>
      </c>
      <c r="BH254" s="6">
        <v>1</v>
      </c>
      <c r="BI254" s="6">
        <v>0.8</v>
      </c>
      <c r="BJ254" s="6">
        <v>0.5</v>
      </c>
      <c r="BK254" s="6">
        <v>0.2</v>
      </c>
      <c r="BL254" s="6">
        <v>0</v>
      </c>
      <c r="BW254"/>
      <c r="BX254"/>
      <c r="BY254"/>
      <c r="BZ254"/>
      <c r="CA254"/>
      <c r="CF254"/>
    </row>
    <row r="255" spans="3:84" ht="14.25" customHeight="1" thickBot="1" x14ac:dyDescent="0.2">
      <c r="C255" s="294"/>
      <c r="D255" s="11"/>
      <c r="E255" s="295"/>
      <c r="F255" s="290"/>
      <c r="G255" s="471"/>
      <c r="K255" s="17" t="s">
        <v>376</v>
      </c>
      <c r="L255" s="17" t="s">
        <v>42</v>
      </c>
      <c r="M255" s="760"/>
      <c r="N255" s="623" t="str">
        <f t="shared" si="71"/>
        <v/>
      </c>
      <c r="O255" s="757" t="str">
        <f t="shared" si="72"/>
        <v/>
      </c>
      <c r="P255" s="758"/>
      <c r="Q255" s="759"/>
      <c r="R255" s="750" t="str">
        <f t="shared" si="73"/>
        <v/>
      </c>
      <c r="S255" s="751"/>
      <c r="T255" s="199"/>
      <c r="U255" s="183"/>
      <c r="V255" s="7"/>
      <c r="W255" s="503">
        <f t="shared" si="56"/>
        <v>0</v>
      </c>
      <c r="X255"/>
      <c r="Y255"/>
      <c r="Z255"/>
      <c r="AB255" s="484"/>
      <c r="AC255" s="1"/>
      <c r="AD255"/>
      <c r="AE255" s="1">
        <f t="shared" si="61"/>
        <v>0</v>
      </c>
      <c r="AF255" s="403">
        <f>IF($J$14="",0,$J$20*0.3/$J$14)</f>
        <v>0</v>
      </c>
      <c r="AG255"/>
      <c r="AH255" s="1" t="str">
        <f t="shared" si="62"/>
        <v>-</v>
      </c>
      <c r="AI255" s="478" t="str">
        <f>照明器具!E41</f>
        <v/>
      </c>
      <c r="AJ255" s="478" t="str">
        <f>照明器具!I41</f>
        <v/>
      </c>
      <c r="AK255" s="477" t="str">
        <f t="shared" si="57"/>
        <v>直管形蛍光ﾗﾝﾌﾟHf（FHF,FHC）</v>
      </c>
      <c r="AL255" s="477" t="str">
        <f t="shared" si="75"/>
        <v>直管形蛍光ﾗﾝﾌﾟFLR,FSL</v>
      </c>
      <c r="AM255" s="477" t="str">
        <f t="shared" si="75"/>
        <v>直管形蛍光ﾗﾝﾌﾟFL,FCL</v>
      </c>
      <c r="AN255" s="477" t="str">
        <f t="shared" si="75"/>
        <v>ｺﾝﾊﾟｸﾄ形蛍光ﾗﾝﾌﾟHf（FHT,FHP）</v>
      </c>
      <c r="AO255" s="477" t="str">
        <f t="shared" si="75"/>
        <v>ｺﾝﾊﾟｸﾄ形蛍光ﾗﾝﾌﾟFPR</v>
      </c>
      <c r="AP255" s="477" t="str">
        <f t="shared" si="75"/>
        <v>ｺﾝﾊﾟｸﾄ形蛍光ﾗﾝﾌﾟFPL,FDL,FML,FWL</v>
      </c>
      <c r="AQ255" s="477" t="str">
        <f t="shared" si="75"/>
        <v>ハロゲン電球</v>
      </c>
      <c r="AR255" s="477" t="str">
        <f t="shared" si="75"/>
        <v>クリプトン電球</v>
      </c>
      <c r="AS255" s="477" t="str">
        <f t="shared" si="75"/>
        <v>白熱電球</v>
      </c>
      <c r="AT255" s="477" t="str">
        <f t="shared" si="75"/>
        <v>ｾﾗﾐｯｸﾒﾀﾙﾊﾗｲﾄﾞﾗﾝﾌﾟ</v>
      </c>
      <c r="AU255" s="477" t="str">
        <f t="shared" si="75"/>
        <v>メタルハライドランプ</v>
      </c>
      <c r="AV255" s="477" t="str">
        <f t="shared" si="75"/>
        <v>高圧ナトリウムランプ</v>
      </c>
      <c r="AW255" s="477" t="str">
        <f t="shared" si="75"/>
        <v>高圧水銀ランプ</v>
      </c>
      <c r="AX255" s="477" t="str">
        <f t="shared" si="75"/>
        <v>LED（120lm/W未満）</v>
      </c>
      <c r="AY255" s="477" t="str">
        <f t="shared" si="75"/>
        <v>高効率LED（120lm/W以上）</v>
      </c>
      <c r="AZ255" s="479">
        <f>IF(照明器具!S41="",0,照明器具!S41)</f>
        <v>0</v>
      </c>
      <c r="BA255" s="441" t="str">
        <f>IF(照明器具!S41="","",IF(照明器具!S41&gt;=0.95,BB255,IF(照明器具!S41&gt;=0.7,BC255,IF(照明器具!S41&gt;=0.3,BD255,IF(照明器具!S41&gt;=0.05,BE255,BF255)))))</f>
        <v/>
      </c>
      <c r="BB255" s="80" t="str">
        <f t="shared" si="63"/>
        <v>全てに導入</v>
      </c>
      <c r="BC255" s="80" t="str">
        <f t="shared" si="64"/>
        <v>大半に導入</v>
      </c>
      <c r="BD255" s="80" t="str">
        <f t="shared" si="65"/>
        <v>半分に導入</v>
      </c>
      <c r="BE255" s="80" t="str">
        <f t="shared" si="66"/>
        <v>一部に導入</v>
      </c>
      <c r="BF255" s="80" t="str">
        <f t="shared" si="67"/>
        <v>導入無し</v>
      </c>
      <c r="BH255" s="6">
        <v>1</v>
      </c>
      <c r="BI255" s="6">
        <v>0.8</v>
      </c>
      <c r="BJ255" s="6">
        <v>0.5</v>
      </c>
      <c r="BK255" s="6">
        <v>0.2</v>
      </c>
      <c r="BL255" s="6">
        <v>0</v>
      </c>
      <c r="BW255"/>
      <c r="BX255"/>
      <c r="BY255"/>
      <c r="BZ255"/>
      <c r="CA255"/>
      <c r="CF255"/>
    </row>
    <row r="256" spans="3:84" ht="14.25" customHeight="1" thickBot="1" x14ac:dyDescent="0.2">
      <c r="C256" s="294"/>
      <c r="D256" s="11"/>
      <c r="E256" s="295"/>
      <c r="F256" s="290"/>
      <c r="G256" s="471"/>
      <c r="K256" s="11"/>
      <c r="L256" s="9"/>
      <c r="M256" s="761"/>
      <c r="N256" s="623" t="str">
        <f t="shared" si="71"/>
        <v/>
      </c>
      <c r="O256" s="757" t="str">
        <f t="shared" si="72"/>
        <v/>
      </c>
      <c r="P256" s="758"/>
      <c r="Q256" s="759"/>
      <c r="R256" s="750" t="str">
        <f t="shared" si="73"/>
        <v/>
      </c>
      <c r="S256" s="751"/>
      <c r="T256" s="199"/>
      <c r="U256" s="183"/>
      <c r="V256" s="7"/>
      <c r="W256" s="503">
        <f t="shared" si="56"/>
        <v>0</v>
      </c>
      <c r="X256"/>
      <c r="Y256"/>
      <c r="Z256"/>
      <c r="AB256" s="484"/>
      <c r="AC256" s="1"/>
      <c r="AD256"/>
      <c r="AE256" s="1">
        <f t="shared" si="61"/>
        <v>0</v>
      </c>
      <c r="AF256" s="403">
        <f>IF($J$14="",0,$J$20*0.3/$J$14)</f>
        <v>0</v>
      </c>
      <c r="AG256"/>
      <c r="AH256" s="1" t="str">
        <f t="shared" si="62"/>
        <v>-</v>
      </c>
      <c r="AI256" s="478" t="str">
        <f>照明器具!E42</f>
        <v/>
      </c>
      <c r="AJ256" s="478" t="str">
        <f>照明器具!I42</f>
        <v/>
      </c>
      <c r="AK256" s="477" t="str">
        <f t="shared" si="57"/>
        <v>直管形蛍光ﾗﾝﾌﾟHf（FHF,FHC）</v>
      </c>
      <c r="AL256" s="477" t="str">
        <f t="shared" si="75"/>
        <v>直管形蛍光ﾗﾝﾌﾟFLR,FSL</v>
      </c>
      <c r="AM256" s="477" t="str">
        <f t="shared" si="75"/>
        <v>直管形蛍光ﾗﾝﾌﾟFL,FCL</v>
      </c>
      <c r="AN256" s="477" t="str">
        <f t="shared" si="75"/>
        <v>ｺﾝﾊﾟｸﾄ形蛍光ﾗﾝﾌﾟHf（FHT,FHP）</v>
      </c>
      <c r="AO256" s="477" t="str">
        <f t="shared" si="75"/>
        <v>ｺﾝﾊﾟｸﾄ形蛍光ﾗﾝﾌﾟFPR</v>
      </c>
      <c r="AP256" s="477" t="str">
        <f t="shared" si="75"/>
        <v>ｺﾝﾊﾟｸﾄ形蛍光ﾗﾝﾌﾟFPL,FDL,FML,FWL</v>
      </c>
      <c r="AQ256" s="477" t="str">
        <f t="shared" si="75"/>
        <v>ハロゲン電球</v>
      </c>
      <c r="AR256" s="477" t="str">
        <f t="shared" si="75"/>
        <v>クリプトン電球</v>
      </c>
      <c r="AS256" s="477" t="str">
        <f t="shared" si="75"/>
        <v>白熱電球</v>
      </c>
      <c r="AT256" s="477" t="str">
        <f t="shared" si="75"/>
        <v>ｾﾗﾐｯｸﾒﾀﾙﾊﾗｲﾄﾞﾗﾝﾌﾟ</v>
      </c>
      <c r="AU256" s="477" t="str">
        <f t="shared" si="75"/>
        <v>メタルハライドランプ</v>
      </c>
      <c r="AV256" s="477" t="str">
        <f t="shared" si="75"/>
        <v>高圧ナトリウムランプ</v>
      </c>
      <c r="AW256" s="477" t="str">
        <f t="shared" si="75"/>
        <v>高圧水銀ランプ</v>
      </c>
      <c r="AX256" s="477" t="str">
        <f t="shared" si="75"/>
        <v>LED（120lm/W未満）</v>
      </c>
      <c r="AY256" s="477" t="str">
        <f t="shared" si="75"/>
        <v>高効率LED（120lm/W以上）</v>
      </c>
      <c r="AZ256" s="479">
        <f>IF(照明器具!S42="",0,照明器具!S42)</f>
        <v>0</v>
      </c>
      <c r="BA256" s="441" t="str">
        <f>IF(照明器具!S42="","",IF(照明器具!S42&gt;=0.95,BB256,IF(照明器具!S42&gt;=0.7,BC256,IF(照明器具!S42&gt;=0.3,BD256,IF(照明器具!S42&gt;=0.05,BE256,BF256)))))</f>
        <v/>
      </c>
      <c r="BB256" s="80" t="str">
        <f t="shared" si="63"/>
        <v>全てに導入</v>
      </c>
      <c r="BC256" s="80" t="str">
        <f t="shared" si="64"/>
        <v>大半に導入</v>
      </c>
      <c r="BD256" s="80" t="str">
        <f t="shared" si="65"/>
        <v>半分に導入</v>
      </c>
      <c r="BE256" s="80" t="str">
        <f t="shared" si="66"/>
        <v>一部に導入</v>
      </c>
      <c r="BF256" s="80" t="str">
        <f t="shared" si="67"/>
        <v>導入無し</v>
      </c>
      <c r="BH256" s="6">
        <v>1</v>
      </c>
      <c r="BI256" s="6">
        <v>0.8</v>
      </c>
      <c r="BJ256" s="6">
        <v>0.5</v>
      </c>
      <c r="BK256" s="6">
        <v>0.2</v>
      </c>
      <c r="BL256" s="6">
        <v>0</v>
      </c>
      <c r="BW256"/>
      <c r="BX256"/>
      <c r="BY256"/>
      <c r="BZ256"/>
      <c r="CA256"/>
      <c r="CF256"/>
    </row>
    <row r="257" spans="3:84" ht="14.25" customHeight="1" thickBot="1" x14ac:dyDescent="0.2">
      <c r="C257" s="294"/>
      <c r="D257" s="11"/>
      <c r="E257" s="295"/>
      <c r="F257" s="290"/>
      <c r="G257" s="471"/>
      <c r="K257" s="11"/>
      <c r="L257" s="17" t="s">
        <v>45</v>
      </c>
      <c r="M257" s="760"/>
      <c r="N257" s="623" t="str">
        <f t="shared" si="71"/>
        <v/>
      </c>
      <c r="O257" s="757" t="str">
        <f t="shared" si="72"/>
        <v/>
      </c>
      <c r="P257" s="758"/>
      <c r="Q257" s="759"/>
      <c r="R257" s="750" t="str">
        <f t="shared" si="73"/>
        <v/>
      </c>
      <c r="S257" s="751"/>
      <c r="T257" s="199"/>
      <c r="U257" s="183"/>
      <c r="V257" s="7"/>
      <c r="W257" s="503">
        <f t="shared" si="56"/>
        <v>0</v>
      </c>
      <c r="X257"/>
      <c r="Y257"/>
      <c r="Z257"/>
      <c r="AB257" s="484"/>
      <c r="AC257" s="1"/>
      <c r="AD257"/>
      <c r="AE257" s="1">
        <f t="shared" si="61"/>
        <v>0</v>
      </c>
      <c r="AF257" s="403">
        <f>IF($J$14="",0,$J$20*0.3/$J$14)</f>
        <v>0</v>
      </c>
      <c r="AG257"/>
      <c r="AH257" s="1" t="str">
        <f t="shared" si="62"/>
        <v>-</v>
      </c>
      <c r="AI257" s="478" t="str">
        <f>照明器具!E43</f>
        <v/>
      </c>
      <c r="AJ257" s="478" t="str">
        <f>照明器具!I43</f>
        <v/>
      </c>
      <c r="AK257" s="477" t="str">
        <f t="shared" si="57"/>
        <v>直管形蛍光ﾗﾝﾌﾟHf（FHF,FHC）</v>
      </c>
      <c r="AL257" s="477" t="str">
        <f t="shared" si="75"/>
        <v>直管形蛍光ﾗﾝﾌﾟFLR,FSL</v>
      </c>
      <c r="AM257" s="477" t="str">
        <f t="shared" si="75"/>
        <v>直管形蛍光ﾗﾝﾌﾟFL,FCL</v>
      </c>
      <c r="AN257" s="477" t="str">
        <f t="shared" si="75"/>
        <v>ｺﾝﾊﾟｸﾄ形蛍光ﾗﾝﾌﾟHf（FHT,FHP）</v>
      </c>
      <c r="AO257" s="477" t="str">
        <f t="shared" si="75"/>
        <v>ｺﾝﾊﾟｸﾄ形蛍光ﾗﾝﾌﾟFPR</v>
      </c>
      <c r="AP257" s="477" t="str">
        <f t="shared" si="75"/>
        <v>ｺﾝﾊﾟｸﾄ形蛍光ﾗﾝﾌﾟFPL,FDL,FML,FWL</v>
      </c>
      <c r="AQ257" s="477" t="str">
        <f t="shared" si="75"/>
        <v>ハロゲン電球</v>
      </c>
      <c r="AR257" s="477" t="str">
        <f t="shared" si="75"/>
        <v>クリプトン電球</v>
      </c>
      <c r="AS257" s="477" t="str">
        <f t="shared" si="75"/>
        <v>白熱電球</v>
      </c>
      <c r="AT257" s="477" t="str">
        <f t="shared" si="75"/>
        <v>ｾﾗﾐｯｸﾒﾀﾙﾊﾗｲﾄﾞﾗﾝﾌﾟ</v>
      </c>
      <c r="AU257" s="477" t="str">
        <f t="shared" si="75"/>
        <v>メタルハライドランプ</v>
      </c>
      <c r="AV257" s="477" t="str">
        <f t="shared" si="75"/>
        <v>高圧ナトリウムランプ</v>
      </c>
      <c r="AW257" s="477" t="str">
        <f t="shared" si="75"/>
        <v>高圧水銀ランプ</v>
      </c>
      <c r="AX257" s="477" t="str">
        <f t="shared" si="75"/>
        <v>LED（120lm/W未満）</v>
      </c>
      <c r="AY257" s="477" t="str">
        <f t="shared" si="75"/>
        <v>高効率LED（120lm/W以上）</v>
      </c>
      <c r="AZ257" s="479">
        <f>IF(照明器具!S43="",0,照明器具!S43)</f>
        <v>0</v>
      </c>
      <c r="BA257" s="441" t="str">
        <f>IF(照明器具!S43="","",IF(照明器具!S43&gt;=0.95,BB257,IF(照明器具!S43&gt;=0.7,BC257,IF(照明器具!S43&gt;=0.3,BD257,IF(照明器具!S43&gt;=0.05,BE257,BF257)))))</f>
        <v/>
      </c>
      <c r="BB257" s="80" t="str">
        <f t="shared" si="63"/>
        <v>全てに導入</v>
      </c>
      <c r="BC257" s="80" t="str">
        <f t="shared" si="64"/>
        <v>大半に導入</v>
      </c>
      <c r="BD257" s="80" t="str">
        <f t="shared" si="65"/>
        <v>半分に導入</v>
      </c>
      <c r="BE257" s="80" t="str">
        <f t="shared" si="66"/>
        <v>一部に導入</v>
      </c>
      <c r="BF257" s="80" t="str">
        <f t="shared" si="67"/>
        <v>導入無し</v>
      </c>
      <c r="BH257" s="6">
        <v>1</v>
      </c>
      <c r="BI257" s="6">
        <v>0.8</v>
      </c>
      <c r="BJ257" s="6">
        <v>0.5</v>
      </c>
      <c r="BK257" s="6">
        <v>0.2</v>
      </c>
      <c r="BL257" s="6">
        <v>0</v>
      </c>
      <c r="BW257"/>
      <c r="BX257"/>
      <c r="BY257"/>
      <c r="BZ257"/>
      <c r="CA257"/>
      <c r="CF257"/>
    </row>
    <row r="258" spans="3:84" ht="14.25" customHeight="1" thickBot="1" x14ac:dyDescent="0.2">
      <c r="C258" s="294"/>
      <c r="D258" s="11"/>
      <c r="E258" s="295"/>
      <c r="F258" s="290"/>
      <c r="G258" s="471"/>
      <c r="K258" s="11"/>
      <c r="L258" s="9"/>
      <c r="M258" s="761"/>
      <c r="N258" s="623" t="str">
        <f t="shared" si="71"/>
        <v/>
      </c>
      <c r="O258" s="757" t="str">
        <f t="shared" si="72"/>
        <v/>
      </c>
      <c r="P258" s="758"/>
      <c r="Q258" s="759"/>
      <c r="R258" s="750" t="str">
        <f t="shared" si="73"/>
        <v/>
      </c>
      <c r="S258" s="751"/>
      <c r="T258" s="199"/>
      <c r="U258" s="183"/>
      <c r="V258" s="7"/>
      <c r="W258" s="503">
        <f t="shared" si="56"/>
        <v>0</v>
      </c>
      <c r="X258"/>
      <c r="Y258"/>
      <c r="Z258"/>
      <c r="AB258" s="484"/>
      <c r="AC258" s="1"/>
      <c r="AD258"/>
      <c r="AE258" s="1">
        <f t="shared" si="61"/>
        <v>0</v>
      </c>
      <c r="AF258" s="403">
        <f>IF($J$14="",0,$J$20*0.3/$J$14)</f>
        <v>0</v>
      </c>
      <c r="AG258"/>
      <c r="AH258" s="1" t="str">
        <f t="shared" si="62"/>
        <v>-</v>
      </c>
      <c r="AI258" s="478" t="str">
        <f>照明器具!E44</f>
        <v/>
      </c>
      <c r="AJ258" s="478" t="str">
        <f>照明器具!I44</f>
        <v/>
      </c>
      <c r="AK258" s="477" t="str">
        <f t="shared" si="57"/>
        <v>直管形蛍光ﾗﾝﾌﾟHf（FHF,FHC）</v>
      </c>
      <c r="AL258" s="477" t="str">
        <f t="shared" si="75"/>
        <v>直管形蛍光ﾗﾝﾌﾟFLR,FSL</v>
      </c>
      <c r="AM258" s="477" t="str">
        <f t="shared" si="75"/>
        <v>直管形蛍光ﾗﾝﾌﾟFL,FCL</v>
      </c>
      <c r="AN258" s="477" t="str">
        <f t="shared" si="75"/>
        <v>ｺﾝﾊﾟｸﾄ形蛍光ﾗﾝﾌﾟHf（FHT,FHP）</v>
      </c>
      <c r="AO258" s="477" t="str">
        <f t="shared" si="75"/>
        <v>ｺﾝﾊﾟｸﾄ形蛍光ﾗﾝﾌﾟFPR</v>
      </c>
      <c r="AP258" s="477" t="str">
        <f t="shared" si="75"/>
        <v>ｺﾝﾊﾟｸﾄ形蛍光ﾗﾝﾌﾟFPL,FDL,FML,FWL</v>
      </c>
      <c r="AQ258" s="477" t="str">
        <f t="shared" si="75"/>
        <v>ハロゲン電球</v>
      </c>
      <c r="AR258" s="477" t="str">
        <f t="shared" si="75"/>
        <v>クリプトン電球</v>
      </c>
      <c r="AS258" s="477" t="str">
        <f t="shared" si="75"/>
        <v>白熱電球</v>
      </c>
      <c r="AT258" s="477" t="str">
        <f t="shared" si="75"/>
        <v>ｾﾗﾐｯｸﾒﾀﾙﾊﾗｲﾄﾞﾗﾝﾌﾟ</v>
      </c>
      <c r="AU258" s="477" t="str">
        <f t="shared" si="75"/>
        <v>メタルハライドランプ</v>
      </c>
      <c r="AV258" s="477" t="str">
        <f t="shared" si="75"/>
        <v>高圧ナトリウムランプ</v>
      </c>
      <c r="AW258" s="477" t="str">
        <f t="shared" si="75"/>
        <v>高圧水銀ランプ</v>
      </c>
      <c r="AX258" s="477" t="str">
        <f t="shared" si="75"/>
        <v>LED（120lm/W未満）</v>
      </c>
      <c r="AY258" s="477" t="str">
        <f t="shared" si="75"/>
        <v>高効率LED（120lm/W以上）</v>
      </c>
      <c r="AZ258" s="479">
        <f>IF(照明器具!S44="",0,照明器具!S44)</f>
        <v>0</v>
      </c>
      <c r="BA258" s="441" t="str">
        <f>IF(照明器具!S44="","",IF(照明器具!S44&gt;=0.95,BB258,IF(照明器具!S44&gt;=0.7,BC258,IF(照明器具!S44&gt;=0.3,BD258,IF(照明器具!S44&gt;=0.05,BE258,BF258)))))</f>
        <v/>
      </c>
      <c r="BB258" s="80" t="str">
        <f t="shared" si="63"/>
        <v>全てに導入</v>
      </c>
      <c r="BC258" s="80" t="str">
        <f t="shared" si="64"/>
        <v>大半に導入</v>
      </c>
      <c r="BD258" s="80" t="str">
        <f t="shared" si="65"/>
        <v>半分に導入</v>
      </c>
      <c r="BE258" s="80" t="str">
        <f t="shared" si="66"/>
        <v>一部に導入</v>
      </c>
      <c r="BF258" s="80" t="str">
        <f t="shared" si="67"/>
        <v>導入無し</v>
      </c>
      <c r="BH258" s="6">
        <v>1</v>
      </c>
      <c r="BI258" s="6">
        <v>0.8</v>
      </c>
      <c r="BJ258" s="6">
        <v>0.5</v>
      </c>
      <c r="BK258" s="6">
        <v>0.2</v>
      </c>
      <c r="BL258" s="6">
        <v>0</v>
      </c>
      <c r="BW258"/>
      <c r="BX258"/>
      <c r="BY258"/>
      <c r="BZ258"/>
      <c r="CA258"/>
      <c r="CF258"/>
    </row>
    <row r="259" spans="3:84" ht="14.25" customHeight="1" thickBot="1" x14ac:dyDescent="0.2">
      <c r="C259" s="294"/>
      <c r="D259" s="11"/>
      <c r="E259" s="295"/>
      <c r="F259" s="290"/>
      <c r="G259" s="471"/>
      <c r="K259" s="11"/>
      <c r="L259" s="17" t="s">
        <v>442</v>
      </c>
      <c r="M259" s="760"/>
      <c r="N259" s="623" t="str">
        <f t="shared" si="71"/>
        <v/>
      </c>
      <c r="O259" s="757" t="str">
        <f t="shared" si="72"/>
        <v/>
      </c>
      <c r="P259" s="758"/>
      <c r="Q259" s="759"/>
      <c r="R259" s="750" t="str">
        <f t="shared" si="73"/>
        <v/>
      </c>
      <c r="S259" s="751"/>
      <c r="T259" s="199"/>
      <c r="U259" s="183"/>
      <c r="V259" s="7"/>
      <c r="W259" s="503">
        <f t="shared" si="56"/>
        <v>0</v>
      </c>
      <c r="X259"/>
      <c r="Y259"/>
      <c r="Z259"/>
      <c r="AB259" s="484"/>
      <c r="AC259" s="1"/>
      <c r="AD259"/>
      <c r="AE259" s="1">
        <f t="shared" si="61"/>
        <v>0</v>
      </c>
      <c r="AF259" s="403">
        <f>IF($J$14="",0,$J$20*0.1/$J$14)</f>
        <v>0</v>
      </c>
      <c r="AG259"/>
      <c r="AH259" s="1" t="str">
        <f t="shared" si="62"/>
        <v>-</v>
      </c>
      <c r="AI259" s="478" t="str">
        <f>照明器具!E45</f>
        <v/>
      </c>
      <c r="AJ259" s="478" t="str">
        <f>照明器具!I45</f>
        <v/>
      </c>
      <c r="AK259" s="477" t="str">
        <f t="shared" ref="AK259:AY274" si="76">AK$212</f>
        <v>直管形蛍光ﾗﾝﾌﾟHf（FHF,FHC）</v>
      </c>
      <c r="AL259" s="477" t="str">
        <f t="shared" si="76"/>
        <v>直管形蛍光ﾗﾝﾌﾟFLR,FSL</v>
      </c>
      <c r="AM259" s="477" t="str">
        <f t="shared" si="76"/>
        <v>直管形蛍光ﾗﾝﾌﾟFL,FCL</v>
      </c>
      <c r="AN259" s="477" t="str">
        <f t="shared" si="76"/>
        <v>ｺﾝﾊﾟｸﾄ形蛍光ﾗﾝﾌﾟHf（FHT,FHP）</v>
      </c>
      <c r="AO259" s="477" t="str">
        <f t="shared" si="76"/>
        <v>ｺﾝﾊﾟｸﾄ形蛍光ﾗﾝﾌﾟFPR</v>
      </c>
      <c r="AP259" s="477" t="str">
        <f t="shared" si="76"/>
        <v>ｺﾝﾊﾟｸﾄ形蛍光ﾗﾝﾌﾟFPL,FDL,FML,FWL</v>
      </c>
      <c r="AQ259" s="477" t="str">
        <f t="shared" si="76"/>
        <v>ハロゲン電球</v>
      </c>
      <c r="AR259" s="477" t="str">
        <f t="shared" si="76"/>
        <v>クリプトン電球</v>
      </c>
      <c r="AS259" s="477" t="str">
        <f t="shared" si="76"/>
        <v>白熱電球</v>
      </c>
      <c r="AT259" s="477" t="str">
        <f t="shared" si="76"/>
        <v>ｾﾗﾐｯｸﾒﾀﾙﾊﾗｲﾄﾞﾗﾝﾌﾟ</v>
      </c>
      <c r="AU259" s="477" t="str">
        <f t="shared" si="76"/>
        <v>メタルハライドランプ</v>
      </c>
      <c r="AV259" s="477" t="str">
        <f t="shared" si="76"/>
        <v>高圧ナトリウムランプ</v>
      </c>
      <c r="AW259" s="477" t="str">
        <f t="shared" si="76"/>
        <v>高圧水銀ランプ</v>
      </c>
      <c r="AX259" s="477" t="str">
        <f t="shared" si="76"/>
        <v>LED（120lm/W未満）</v>
      </c>
      <c r="AY259" s="477" t="str">
        <f t="shared" si="76"/>
        <v>高効率LED（120lm/W以上）</v>
      </c>
      <c r="AZ259" s="479">
        <f>IF(照明器具!S45="",0,照明器具!S45)</f>
        <v>0</v>
      </c>
      <c r="BA259" s="441" t="str">
        <f>IF(照明器具!S45="","",IF(照明器具!S45&gt;=0.95,BB259,IF(照明器具!S45&gt;=0.7,BC259,IF(照明器具!S45&gt;=0.3,BD259,IF(照明器具!S45&gt;=0.05,BE259,BF259)))))</f>
        <v/>
      </c>
      <c r="BB259" s="80" t="str">
        <f t="shared" si="63"/>
        <v>全てに導入</v>
      </c>
      <c r="BC259" s="80" t="str">
        <f t="shared" si="64"/>
        <v>大半に導入</v>
      </c>
      <c r="BD259" s="80" t="str">
        <f t="shared" si="65"/>
        <v>半分に導入</v>
      </c>
      <c r="BE259" s="80" t="str">
        <f t="shared" si="66"/>
        <v>一部に導入</v>
      </c>
      <c r="BF259" s="80" t="str">
        <f t="shared" si="67"/>
        <v>導入無し</v>
      </c>
      <c r="BH259" s="6">
        <v>1</v>
      </c>
      <c r="BI259" s="6">
        <v>0.8</v>
      </c>
      <c r="BJ259" s="6">
        <v>0.5</v>
      </c>
      <c r="BK259" s="6">
        <v>0.2</v>
      </c>
      <c r="BL259" s="6">
        <v>0</v>
      </c>
      <c r="BW259"/>
      <c r="BX259"/>
      <c r="BY259"/>
      <c r="BZ259"/>
      <c r="CA259"/>
      <c r="CF259"/>
    </row>
    <row r="260" spans="3:84" ht="14.25" customHeight="1" thickBot="1" x14ac:dyDescent="0.2">
      <c r="C260" s="294"/>
      <c r="D260" s="11"/>
      <c r="E260" s="295"/>
      <c r="F260" s="290"/>
      <c r="G260" s="471"/>
      <c r="K260" s="11"/>
      <c r="L260" s="9"/>
      <c r="M260" s="761"/>
      <c r="N260" s="623" t="str">
        <f t="shared" si="71"/>
        <v/>
      </c>
      <c r="O260" s="757" t="str">
        <f t="shared" si="72"/>
        <v/>
      </c>
      <c r="P260" s="758"/>
      <c r="Q260" s="759"/>
      <c r="R260" s="750" t="str">
        <f t="shared" si="73"/>
        <v/>
      </c>
      <c r="S260" s="751"/>
      <c r="T260" s="199"/>
      <c r="U260" s="183"/>
      <c r="V260" s="7"/>
      <c r="W260" s="503">
        <f t="shared" si="56"/>
        <v>0</v>
      </c>
      <c r="X260"/>
      <c r="Y260"/>
      <c r="Z260"/>
      <c r="AB260" s="484"/>
      <c r="AC260" s="1"/>
      <c r="AD260"/>
      <c r="AE260" s="1">
        <f t="shared" si="61"/>
        <v>0</v>
      </c>
      <c r="AF260" s="403">
        <f>IF($J$14="",0,$J$20*0.1/$J$14)</f>
        <v>0</v>
      </c>
      <c r="AG260"/>
      <c r="AH260" s="1" t="str">
        <f t="shared" si="62"/>
        <v>-</v>
      </c>
      <c r="AI260" s="478" t="str">
        <f>照明器具!E46</f>
        <v/>
      </c>
      <c r="AJ260" s="478" t="str">
        <f>照明器具!I46</f>
        <v/>
      </c>
      <c r="AK260" s="477" t="str">
        <f t="shared" si="76"/>
        <v>直管形蛍光ﾗﾝﾌﾟHf（FHF,FHC）</v>
      </c>
      <c r="AL260" s="477" t="str">
        <f t="shared" si="76"/>
        <v>直管形蛍光ﾗﾝﾌﾟFLR,FSL</v>
      </c>
      <c r="AM260" s="477" t="str">
        <f t="shared" si="76"/>
        <v>直管形蛍光ﾗﾝﾌﾟFL,FCL</v>
      </c>
      <c r="AN260" s="477" t="str">
        <f t="shared" si="76"/>
        <v>ｺﾝﾊﾟｸﾄ形蛍光ﾗﾝﾌﾟHf（FHT,FHP）</v>
      </c>
      <c r="AO260" s="477" t="str">
        <f t="shared" si="76"/>
        <v>ｺﾝﾊﾟｸﾄ形蛍光ﾗﾝﾌﾟFPR</v>
      </c>
      <c r="AP260" s="477" t="str">
        <f t="shared" si="76"/>
        <v>ｺﾝﾊﾟｸﾄ形蛍光ﾗﾝﾌﾟFPL,FDL,FML,FWL</v>
      </c>
      <c r="AQ260" s="477" t="str">
        <f t="shared" si="76"/>
        <v>ハロゲン電球</v>
      </c>
      <c r="AR260" s="477" t="str">
        <f t="shared" si="76"/>
        <v>クリプトン電球</v>
      </c>
      <c r="AS260" s="477" t="str">
        <f t="shared" si="76"/>
        <v>白熱電球</v>
      </c>
      <c r="AT260" s="477" t="str">
        <f t="shared" si="76"/>
        <v>ｾﾗﾐｯｸﾒﾀﾙﾊﾗｲﾄﾞﾗﾝﾌﾟ</v>
      </c>
      <c r="AU260" s="477" t="str">
        <f t="shared" si="76"/>
        <v>メタルハライドランプ</v>
      </c>
      <c r="AV260" s="477" t="str">
        <f t="shared" si="76"/>
        <v>高圧ナトリウムランプ</v>
      </c>
      <c r="AW260" s="477" t="str">
        <f t="shared" si="76"/>
        <v>高圧水銀ランプ</v>
      </c>
      <c r="AX260" s="477" t="str">
        <f t="shared" si="76"/>
        <v>LED（120lm/W未満）</v>
      </c>
      <c r="AY260" s="477" t="str">
        <f t="shared" si="76"/>
        <v>高効率LED（120lm/W以上）</v>
      </c>
      <c r="AZ260" s="479">
        <f>IF(照明器具!S46="",0,照明器具!S46)</f>
        <v>0</v>
      </c>
      <c r="BA260" s="441" t="str">
        <f>IF(照明器具!S46="","",IF(照明器具!S46&gt;=0.95,BB260,IF(照明器具!S46&gt;=0.7,BC260,IF(照明器具!S46&gt;=0.3,BD260,IF(照明器具!S46&gt;=0.05,BE260,BF260)))))</f>
        <v/>
      </c>
      <c r="BB260" s="80" t="str">
        <f t="shared" si="63"/>
        <v>全てに導入</v>
      </c>
      <c r="BC260" s="80" t="str">
        <f t="shared" si="64"/>
        <v>大半に導入</v>
      </c>
      <c r="BD260" s="80" t="str">
        <f t="shared" si="65"/>
        <v>半分に導入</v>
      </c>
      <c r="BE260" s="80" t="str">
        <f t="shared" si="66"/>
        <v>一部に導入</v>
      </c>
      <c r="BF260" s="80" t="str">
        <f t="shared" si="67"/>
        <v>導入無し</v>
      </c>
      <c r="BH260" s="6">
        <v>1</v>
      </c>
      <c r="BI260" s="6">
        <v>0.8</v>
      </c>
      <c r="BJ260" s="6">
        <v>0.5</v>
      </c>
      <c r="BK260" s="6">
        <v>0.2</v>
      </c>
      <c r="BL260" s="6">
        <v>0</v>
      </c>
      <c r="BW260"/>
      <c r="BX260"/>
      <c r="BY260"/>
      <c r="BZ260"/>
      <c r="CA260"/>
      <c r="CF260"/>
    </row>
    <row r="261" spans="3:84" ht="14.25" customHeight="1" thickBot="1" x14ac:dyDescent="0.2">
      <c r="C261" s="294"/>
      <c r="D261" s="11"/>
      <c r="E261" s="295"/>
      <c r="F261" s="290"/>
      <c r="G261" s="471"/>
      <c r="K261" s="17" t="s">
        <v>384</v>
      </c>
      <c r="L261" s="17" t="s">
        <v>43</v>
      </c>
      <c r="M261" s="760"/>
      <c r="N261" s="623" t="str">
        <f t="shared" si="71"/>
        <v/>
      </c>
      <c r="O261" s="757" t="str">
        <f t="shared" si="72"/>
        <v/>
      </c>
      <c r="P261" s="758"/>
      <c r="Q261" s="759"/>
      <c r="R261" s="750" t="str">
        <f t="shared" si="73"/>
        <v/>
      </c>
      <c r="S261" s="751"/>
      <c r="T261" s="199"/>
      <c r="U261" s="183"/>
      <c r="V261" s="7"/>
      <c r="W261" s="503">
        <f t="shared" si="56"/>
        <v>0</v>
      </c>
      <c r="X261"/>
      <c r="Y261"/>
      <c r="Z261"/>
      <c r="AB261" s="484"/>
      <c r="AC261" s="1"/>
      <c r="AD261"/>
      <c r="AE261" s="1">
        <f t="shared" si="61"/>
        <v>0</v>
      </c>
      <c r="AF261" s="403">
        <f>IF($J$14="",0,$J$21*0.3/$J$14)</f>
        <v>0</v>
      </c>
      <c r="AG261"/>
      <c r="AH261" s="1" t="str">
        <f t="shared" si="62"/>
        <v>-</v>
      </c>
      <c r="AI261" s="478" t="str">
        <f>照明器具!E47</f>
        <v/>
      </c>
      <c r="AJ261" s="478" t="str">
        <f>照明器具!I47</f>
        <v/>
      </c>
      <c r="AK261" s="477" t="str">
        <f t="shared" si="76"/>
        <v>直管形蛍光ﾗﾝﾌﾟHf（FHF,FHC）</v>
      </c>
      <c r="AL261" s="477" t="str">
        <f t="shared" si="76"/>
        <v>直管形蛍光ﾗﾝﾌﾟFLR,FSL</v>
      </c>
      <c r="AM261" s="477" t="str">
        <f t="shared" si="76"/>
        <v>直管形蛍光ﾗﾝﾌﾟFL,FCL</v>
      </c>
      <c r="AN261" s="477" t="str">
        <f t="shared" si="76"/>
        <v>ｺﾝﾊﾟｸﾄ形蛍光ﾗﾝﾌﾟHf（FHT,FHP）</v>
      </c>
      <c r="AO261" s="477" t="str">
        <f t="shared" si="76"/>
        <v>ｺﾝﾊﾟｸﾄ形蛍光ﾗﾝﾌﾟFPR</v>
      </c>
      <c r="AP261" s="477" t="str">
        <f t="shared" si="76"/>
        <v>ｺﾝﾊﾟｸﾄ形蛍光ﾗﾝﾌﾟFPL,FDL,FML,FWL</v>
      </c>
      <c r="AQ261" s="477" t="str">
        <f t="shared" si="76"/>
        <v>ハロゲン電球</v>
      </c>
      <c r="AR261" s="477" t="str">
        <f t="shared" si="76"/>
        <v>クリプトン電球</v>
      </c>
      <c r="AS261" s="477" t="str">
        <f t="shared" si="76"/>
        <v>白熱電球</v>
      </c>
      <c r="AT261" s="477" t="str">
        <f t="shared" si="76"/>
        <v>ｾﾗﾐｯｸﾒﾀﾙﾊﾗｲﾄﾞﾗﾝﾌﾟ</v>
      </c>
      <c r="AU261" s="477" t="str">
        <f t="shared" si="76"/>
        <v>メタルハライドランプ</v>
      </c>
      <c r="AV261" s="477" t="str">
        <f t="shared" si="76"/>
        <v>高圧ナトリウムランプ</v>
      </c>
      <c r="AW261" s="477" t="str">
        <f t="shared" si="76"/>
        <v>高圧水銀ランプ</v>
      </c>
      <c r="AX261" s="477" t="str">
        <f t="shared" si="76"/>
        <v>LED（120lm/W未満）</v>
      </c>
      <c r="AY261" s="477" t="str">
        <f t="shared" si="76"/>
        <v>高効率LED（120lm/W以上）</v>
      </c>
      <c r="AZ261" s="479">
        <f>IF(照明器具!S47="",0,照明器具!S47)</f>
        <v>0</v>
      </c>
      <c r="BA261" s="441" t="str">
        <f>IF(照明器具!S47="","",IF(照明器具!S47&gt;=0.95,BB261,IF(照明器具!S47&gt;=0.7,BC261,IF(照明器具!S47&gt;=0.3,BD261,IF(照明器具!S47&gt;=0.05,BE261,BF261)))))</f>
        <v/>
      </c>
      <c r="BB261" s="80" t="str">
        <f t="shared" si="63"/>
        <v>全てに導入</v>
      </c>
      <c r="BC261" s="80" t="str">
        <f t="shared" si="64"/>
        <v>大半に導入</v>
      </c>
      <c r="BD261" s="80" t="str">
        <f t="shared" si="65"/>
        <v>半分に導入</v>
      </c>
      <c r="BE261" s="80" t="str">
        <f t="shared" si="66"/>
        <v>一部に導入</v>
      </c>
      <c r="BF261" s="80" t="str">
        <f t="shared" si="67"/>
        <v>導入無し</v>
      </c>
      <c r="BH261" s="6">
        <v>1</v>
      </c>
      <c r="BI261" s="6">
        <v>0.8</v>
      </c>
      <c r="BJ261" s="6">
        <v>0.5</v>
      </c>
      <c r="BK261" s="6">
        <v>0.2</v>
      </c>
      <c r="BL261" s="6">
        <v>0</v>
      </c>
      <c r="BW261"/>
      <c r="BX261"/>
      <c r="BY261"/>
      <c r="BZ261"/>
      <c r="CA261"/>
      <c r="CF261"/>
    </row>
    <row r="262" spans="3:84" ht="14.25" customHeight="1" thickBot="1" x14ac:dyDescent="0.2">
      <c r="C262" s="294"/>
      <c r="D262" s="11"/>
      <c r="E262" s="295"/>
      <c r="F262" s="290"/>
      <c r="G262" s="471"/>
      <c r="K262" s="11"/>
      <c r="L262" s="9"/>
      <c r="M262" s="761"/>
      <c r="N262" s="623" t="str">
        <f t="shared" si="71"/>
        <v/>
      </c>
      <c r="O262" s="757" t="str">
        <f t="shared" si="72"/>
        <v/>
      </c>
      <c r="P262" s="758"/>
      <c r="Q262" s="759"/>
      <c r="R262" s="750" t="str">
        <f t="shared" si="73"/>
        <v/>
      </c>
      <c r="S262" s="751"/>
      <c r="T262" s="199"/>
      <c r="U262" s="183"/>
      <c r="V262" s="7"/>
      <c r="W262" s="503">
        <f t="shared" si="56"/>
        <v>0</v>
      </c>
      <c r="X262"/>
      <c r="Y262"/>
      <c r="Z262"/>
      <c r="AB262" s="484"/>
      <c r="AC262" s="1"/>
      <c r="AD262"/>
      <c r="AE262" s="1">
        <f t="shared" si="61"/>
        <v>0</v>
      </c>
      <c r="AF262" s="403">
        <f>IF($J$14="",0,$J$21*0.3/$J$14)</f>
        <v>0</v>
      </c>
      <c r="AG262"/>
      <c r="AH262" s="1" t="str">
        <f t="shared" si="62"/>
        <v>-</v>
      </c>
      <c r="AI262" s="478" t="str">
        <f>照明器具!E48</f>
        <v/>
      </c>
      <c r="AJ262" s="478" t="str">
        <f>照明器具!I48</f>
        <v/>
      </c>
      <c r="AK262" s="477" t="str">
        <f t="shared" si="76"/>
        <v>直管形蛍光ﾗﾝﾌﾟHf（FHF,FHC）</v>
      </c>
      <c r="AL262" s="477" t="str">
        <f t="shared" si="76"/>
        <v>直管形蛍光ﾗﾝﾌﾟFLR,FSL</v>
      </c>
      <c r="AM262" s="477" t="str">
        <f t="shared" si="76"/>
        <v>直管形蛍光ﾗﾝﾌﾟFL,FCL</v>
      </c>
      <c r="AN262" s="477" t="str">
        <f t="shared" si="76"/>
        <v>ｺﾝﾊﾟｸﾄ形蛍光ﾗﾝﾌﾟHf（FHT,FHP）</v>
      </c>
      <c r="AO262" s="477" t="str">
        <f t="shared" si="76"/>
        <v>ｺﾝﾊﾟｸﾄ形蛍光ﾗﾝﾌﾟFPR</v>
      </c>
      <c r="AP262" s="477" t="str">
        <f t="shared" si="76"/>
        <v>ｺﾝﾊﾟｸﾄ形蛍光ﾗﾝﾌﾟFPL,FDL,FML,FWL</v>
      </c>
      <c r="AQ262" s="477" t="str">
        <f t="shared" si="76"/>
        <v>ハロゲン電球</v>
      </c>
      <c r="AR262" s="477" t="str">
        <f t="shared" si="76"/>
        <v>クリプトン電球</v>
      </c>
      <c r="AS262" s="477" t="str">
        <f t="shared" si="76"/>
        <v>白熱電球</v>
      </c>
      <c r="AT262" s="477" t="str">
        <f t="shared" si="76"/>
        <v>ｾﾗﾐｯｸﾒﾀﾙﾊﾗｲﾄﾞﾗﾝﾌﾟ</v>
      </c>
      <c r="AU262" s="477" t="str">
        <f t="shared" si="76"/>
        <v>メタルハライドランプ</v>
      </c>
      <c r="AV262" s="477" t="str">
        <f t="shared" si="76"/>
        <v>高圧ナトリウムランプ</v>
      </c>
      <c r="AW262" s="477" t="str">
        <f t="shared" si="76"/>
        <v>高圧水銀ランプ</v>
      </c>
      <c r="AX262" s="477" t="str">
        <f t="shared" si="76"/>
        <v>LED（120lm/W未満）</v>
      </c>
      <c r="AY262" s="477" t="str">
        <f t="shared" si="76"/>
        <v>高効率LED（120lm/W以上）</v>
      </c>
      <c r="AZ262" s="479">
        <f>IF(照明器具!S48="",0,照明器具!S48)</f>
        <v>0</v>
      </c>
      <c r="BA262" s="441" t="str">
        <f>IF(照明器具!S48="","",IF(照明器具!S48&gt;=0.95,BB262,IF(照明器具!S48&gt;=0.7,BC262,IF(照明器具!S48&gt;=0.3,BD262,IF(照明器具!S48&gt;=0.05,BE262,BF262)))))</f>
        <v/>
      </c>
      <c r="BB262" s="80" t="str">
        <f t="shared" si="63"/>
        <v>全てに導入</v>
      </c>
      <c r="BC262" s="80" t="str">
        <f t="shared" si="64"/>
        <v>大半に導入</v>
      </c>
      <c r="BD262" s="80" t="str">
        <f t="shared" si="65"/>
        <v>半分に導入</v>
      </c>
      <c r="BE262" s="80" t="str">
        <f t="shared" si="66"/>
        <v>一部に導入</v>
      </c>
      <c r="BF262" s="80" t="str">
        <f t="shared" si="67"/>
        <v>導入無し</v>
      </c>
      <c r="BH262" s="6">
        <v>1</v>
      </c>
      <c r="BI262" s="6">
        <v>0.8</v>
      </c>
      <c r="BJ262" s="6">
        <v>0.5</v>
      </c>
      <c r="BK262" s="6">
        <v>0.2</v>
      </c>
      <c r="BL262" s="6">
        <v>0</v>
      </c>
      <c r="BW262"/>
      <c r="BX262"/>
      <c r="BY262"/>
      <c r="BZ262"/>
      <c r="CA262"/>
      <c r="CF262"/>
    </row>
    <row r="263" spans="3:84" ht="14.25" customHeight="1" thickBot="1" x14ac:dyDescent="0.2">
      <c r="C263" s="294"/>
      <c r="D263" s="11"/>
      <c r="E263" s="295"/>
      <c r="F263" s="290"/>
      <c r="G263" s="471"/>
      <c r="K263" s="11"/>
      <c r="L263" s="17" t="s">
        <v>457</v>
      </c>
      <c r="M263" s="760"/>
      <c r="N263" s="623" t="str">
        <f t="shared" si="71"/>
        <v/>
      </c>
      <c r="O263" s="757" t="str">
        <f t="shared" si="72"/>
        <v/>
      </c>
      <c r="P263" s="758"/>
      <c r="Q263" s="759"/>
      <c r="R263" s="750" t="str">
        <f t="shared" si="73"/>
        <v/>
      </c>
      <c r="S263" s="751"/>
      <c r="T263" s="199"/>
      <c r="U263" s="183"/>
      <c r="V263" s="7"/>
      <c r="W263" s="503">
        <f t="shared" si="56"/>
        <v>0</v>
      </c>
      <c r="X263"/>
      <c r="Y263"/>
      <c r="Z263"/>
      <c r="AB263" s="484"/>
      <c r="AC263" s="1"/>
      <c r="AD263"/>
      <c r="AE263" s="1">
        <f t="shared" si="61"/>
        <v>0</v>
      </c>
      <c r="AF263" s="403">
        <f>IF($J$14="",0,$J$21*0.2/$J$14)</f>
        <v>0</v>
      </c>
      <c r="AG263"/>
      <c r="AH263" s="1" t="str">
        <f t="shared" si="62"/>
        <v>-</v>
      </c>
      <c r="AI263" s="478" t="str">
        <f>照明器具!E49</f>
        <v/>
      </c>
      <c r="AJ263" s="478" t="str">
        <f>照明器具!I49</f>
        <v/>
      </c>
      <c r="AK263" s="477" t="str">
        <f t="shared" si="76"/>
        <v>直管形蛍光ﾗﾝﾌﾟHf（FHF,FHC）</v>
      </c>
      <c r="AL263" s="477" t="str">
        <f t="shared" si="76"/>
        <v>直管形蛍光ﾗﾝﾌﾟFLR,FSL</v>
      </c>
      <c r="AM263" s="477" t="str">
        <f t="shared" si="76"/>
        <v>直管形蛍光ﾗﾝﾌﾟFL,FCL</v>
      </c>
      <c r="AN263" s="477" t="str">
        <f t="shared" si="76"/>
        <v>ｺﾝﾊﾟｸﾄ形蛍光ﾗﾝﾌﾟHf（FHT,FHP）</v>
      </c>
      <c r="AO263" s="477" t="str">
        <f t="shared" si="76"/>
        <v>ｺﾝﾊﾟｸﾄ形蛍光ﾗﾝﾌﾟFPR</v>
      </c>
      <c r="AP263" s="477" t="str">
        <f t="shared" si="76"/>
        <v>ｺﾝﾊﾟｸﾄ形蛍光ﾗﾝﾌﾟFPL,FDL,FML,FWL</v>
      </c>
      <c r="AQ263" s="477" t="str">
        <f t="shared" si="76"/>
        <v>ハロゲン電球</v>
      </c>
      <c r="AR263" s="477" t="str">
        <f t="shared" si="76"/>
        <v>クリプトン電球</v>
      </c>
      <c r="AS263" s="477" t="str">
        <f t="shared" si="76"/>
        <v>白熱電球</v>
      </c>
      <c r="AT263" s="477" t="str">
        <f t="shared" si="76"/>
        <v>ｾﾗﾐｯｸﾒﾀﾙﾊﾗｲﾄﾞﾗﾝﾌﾟ</v>
      </c>
      <c r="AU263" s="477" t="str">
        <f t="shared" si="76"/>
        <v>メタルハライドランプ</v>
      </c>
      <c r="AV263" s="477" t="str">
        <f t="shared" si="76"/>
        <v>高圧ナトリウムランプ</v>
      </c>
      <c r="AW263" s="477" t="str">
        <f t="shared" si="76"/>
        <v>高圧水銀ランプ</v>
      </c>
      <c r="AX263" s="477" t="str">
        <f t="shared" si="76"/>
        <v>LED（120lm/W未満）</v>
      </c>
      <c r="AY263" s="477" t="str">
        <f t="shared" si="76"/>
        <v>高効率LED（120lm/W以上）</v>
      </c>
      <c r="AZ263" s="479">
        <f>IF(照明器具!S49="",0,照明器具!S49)</f>
        <v>0</v>
      </c>
      <c r="BA263" s="441" t="str">
        <f>IF(照明器具!S49="","",IF(照明器具!S49&gt;=0.95,BB263,IF(照明器具!S49&gt;=0.7,BC263,IF(照明器具!S49&gt;=0.3,BD263,IF(照明器具!S49&gt;=0.05,BE263,BF263)))))</f>
        <v/>
      </c>
      <c r="BB263" s="80" t="str">
        <f t="shared" si="63"/>
        <v>全てに導入</v>
      </c>
      <c r="BC263" s="80" t="str">
        <f t="shared" si="64"/>
        <v>大半に導入</v>
      </c>
      <c r="BD263" s="80" t="str">
        <f t="shared" si="65"/>
        <v>半分に導入</v>
      </c>
      <c r="BE263" s="80" t="str">
        <f t="shared" si="66"/>
        <v>一部に導入</v>
      </c>
      <c r="BF263" s="80" t="str">
        <f t="shared" si="67"/>
        <v>導入無し</v>
      </c>
      <c r="BH263" s="6">
        <v>1</v>
      </c>
      <c r="BI263" s="6">
        <v>0.8</v>
      </c>
      <c r="BJ263" s="6">
        <v>0.5</v>
      </c>
      <c r="BK263" s="6">
        <v>0.2</v>
      </c>
      <c r="BL263" s="6">
        <v>0</v>
      </c>
      <c r="BW263"/>
      <c r="BX263"/>
      <c r="BY263"/>
      <c r="BZ263"/>
      <c r="CA263"/>
      <c r="CF263"/>
    </row>
    <row r="264" spans="3:84" ht="14.25" customHeight="1" thickBot="1" x14ac:dyDescent="0.2">
      <c r="C264" s="294"/>
      <c r="D264" s="11"/>
      <c r="E264" s="295"/>
      <c r="F264" s="290"/>
      <c r="G264" s="471"/>
      <c r="K264" s="11"/>
      <c r="L264" s="9"/>
      <c r="M264" s="761"/>
      <c r="N264" s="623" t="str">
        <f t="shared" si="71"/>
        <v/>
      </c>
      <c r="O264" s="757" t="str">
        <f t="shared" si="72"/>
        <v/>
      </c>
      <c r="P264" s="758"/>
      <c r="Q264" s="759"/>
      <c r="R264" s="750" t="str">
        <f t="shared" si="73"/>
        <v/>
      </c>
      <c r="S264" s="751"/>
      <c r="T264" s="199"/>
      <c r="U264" s="183"/>
      <c r="V264" s="7"/>
      <c r="W264" s="503">
        <f t="shared" si="56"/>
        <v>0</v>
      </c>
      <c r="X264"/>
      <c r="Y264"/>
      <c r="Z264"/>
      <c r="AB264" s="484"/>
      <c r="AC264" s="1"/>
      <c r="AD264"/>
      <c r="AE264" s="1">
        <f t="shared" si="61"/>
        <v>0</v>
      </c>
      <c r="AF264" s="403">
        <f>IF($J$14="",0,$J$21*0.2/$J$14)</f>
        <v>0</v>
      </c>
      <c r="AG264"/>
      <c r="AH264" s="1" t="str">
        <f t="shared" si="62"/>
        <v>-</v>
      </c>
      <c r="AI264" s="478" t="str">
        <f>照明器具!E50</f>
        <v/>
      </c>
      <c r="AJ264" s="478" t="str">
        <f>照明器具!I50</f>
        <v/>
      </c>
      <c r="AK264" s="477" t="str">
        <f t="shared" si="76"/>
        <v>直管形蛍光ﾗﾝﾌﾟHf（FHF,FHC）</v>
      </c>
      <c r="AL264" s="477" t="str">
        <f t="shared" si="76"/>
        <v>直管形蛍光ﾗﾝﾌﾟFLR,FSL</v>
      </c>
      <c r="AM264" s="477" t="str">
        <f t="shared" si="76"/>
        <v>直管形蛍光ﾗﾝﾌﾟFL,FCL</v>
      </c>
      <c r="AN264" s="477" t="str">
        <f t="shared" si="76"/>
        <v>ｺﾝﾊﾟｸﾄ形蛍光ﾗﾝﾌﾟHf（FHT,FHP）</v>
      </c>
      <c r="AO264" s="477" t="str">
        <f t="shared" si="76"/>
        <v>ｺﾝﾊﾟｸﾄ形蛍光ﾗﾝﾌﾟFPR</v>
      </c>
      <c r="AP264" s="477" t="str">
        <f t="shared" si="76"/>
        <v>ｺﾝﾊﾟｸﾄ形蛍光ﾗﾝﾌﾟFPL,FDL,FML,FWL</v>
      </c>
      <c r="AQ264" s="477" t="str">
        <f t="shared" si="76"/>
        <v>ハロゲン電球</v>
      </c>
      <c r="AR264" s="477" t="str">
        <f t="shared" si="76"/>
        <v>クリプトン電球</v>
      </c>
      <c r="AS264" s="477" t="str">
        <f t="shared" si="76"/>
        <v>白熱電球</v>
      </c>
      <c r="AT264" s="477" t="str">
        <f t="shared" si="76"/>
        <v>ｾﾗﾐｯｸﾒﾀﾙﾊﾗｲﾄﾞﾗﾝﾌﾟ</v>
      </c>
      <c r="AU264" s="477" t="str">
        <f t="shared" si="76"/>
        <v>メタルハライドランプ</v>
      </c>
      <c r="AV264" s="477" t="str">
        <f t="shared" si="76"/>
        <v>高圧ナトリウムランプ</v>
      </c>
      <c r="AW264" s="477" t="str">
        <f t="shared" si="76"/>
        <v>高圧水銀ランプ</v>
      </c>
      <c r="AX264" s="477" t="str">
        <f t="shared" si="76"/>
        <v>LED（120lm/W未満）</v>
      </c>
      <c r="AY264" s="477" t="str">
        <f t="shared" si="76"/>
        <v>高効率LED（120lm/W以上）</v>
      </c>
      <c r="AZ264" s="479">
        <f>IF(照明器具!S50="",0,照明器具!S50)</f>
        <v>0</v>
      </c>
      <c r="BA264" s="441" t="str">
        <f>IF(照明器具!S50="","",IF(照明器具!S50&gt;=0.95,BB264,IF(照明器具!S50&gt;=0.7,BC264,IF(照明器具!S50&gt;=0.3,BD264,IF(照明器具!S50&gt;=0.05,BE264,BF264)))))</f>
        <v/>
      </c>
      <c r="BB264" s="80" t="str">
        <f t="shared" si="63"/>
        <v>全てに導入</v>
      </c>
      <c r="BC264" s="80" t="str">
        <f t="shared" si="64"/>
        <v>大半に導入</v>
      </c>
      <c r="BD264" s="80" t="str">
        <f t="shared" si="65"/>
        <v>半分に導入</v>
      </c>
      <c r="BE264" s="80" t="str">
        <f t="shared" si="66"/>
        <v>一部に導入</v>
      </c>
      <c r="BF264" s="80" t="str">
        <f t="shared" si="67"/>
        <v>導入無し</v>
      </c>
      <c r="BH264" s="6">
        <v>1</v>
      </c>
      <c r="BI264" s="6">
        <v>0.8</v>
      </c>
      <c r="BJ264" s="6">
        <v>0.5</v>
      </c>
      <c r="BK264" s="6">
        <v>0.2</v>
      </c>
      <c r="BL264" s="6">
        <v>0</v>
      </c>
      <c r="BW264"/>
      <c r="BX264"/>
      <c r="BY264"/>
      <c r="BZ264"/>
      <c r="CA264"/>
      <c r="CF264"/>
    </row>
    <row r="265" spans="3:84" ht="14.25" customHeight="1" thickBot="1" x14ac:dyDescent="0.2">
      <c r="C265" s="294"/>
      <c r="D265" s="11"/>
      <c r="E265" s="295"/>
      <c r="F265" s="290"/>
      <c r="G265" s="471"/>
      <c r="K265" s="17" t="s">
        <v>23</v>
      </c>
      <c r="L265" s="17" t="s">
        <v>44</v>
      </c>
      <c r="M265" s="760"/>
      <c r="N265" s="623" t="str">
        <f t="shared" si="71"/>
        <v/>
      </c>
      <c r="O265" s="757" t="str">
        <f t="shared" si="72"/>
        <v/>
      </c>
      <c r="P265" s="758"/>
      <c r="Q265" s="759"/>
      <c r="R265" s="750" t="str">
        <f t="shared" si="73"/>
        <v/>
      </c>
      <c r="S265" s="751"/>
      <c r="T265" s="199"/>
      <c r="U265" s="183"/>
      <c r="V265" s="7"/>
      <c r="W265" s="503">
        <f t="shared" si="56"/>
        <v>0</v>
      </c>
      <c r="X265"/>
      <c r="Y265"/>
      <c r="Z265"/>
      <c r="AB265" s="484"/>
      <c r="AC265" s="1"/>
      <c r="AD265"/>
      <c r="AE265" s="1">
        <f t="shared" si="61"/>
        <v>0</v>
      </c>
      <c r="AF265" s="403">
        <f>IF($J$14="",0,$J$22*0.3/$J$14)</f>
        <v>0</v>
      </c>
      <c r="AG265"/>
      <c r="AH265" s="1" t="str">
        <f t="shared" si="62"/>
        <v>-</v>
      </c>
      <c r="AI265" s="478" t="str">
        <f>照明器具!E51</f>
        <v/>
      </c>
      <c r="AJ265" s="478" t="str">
        <f>照明器具!I51</f>
        <v/>
      </c>
      <c r="AK265" s="477" t="str">
        <f t="shared" si="76"/>
        <v>直管形蛍光ﾗﾝﾌﾟHf（FHF,FHC）</v>
      </c>
      <c r="AL265" s="477" t="str">
        <f t="shared" si="76"/>
        <v>直管形蛍光ﾗﾝﾌﾟFLR,FSL</v>
      </c>
      <c r="AM265" s="477" t="str">
        <f t="shared" si="76"/>
        <v>直管形蛍光ﾗﾝﾌﾟFL,FCL</v>
      </c>
      <c r="AN265" s="477" t="str">
        <f t="shared" si="76"/>
        <v>ｺﾝﾊﾟｸﾄ形蛍光ﾗﾝﾌﾟHf（FHT,FHP）</v>
      </c>
      <c r="AO265" s="477" t="str">
        <f t="shared" si="76"/>
        <v>ｺﾝﾊﾟｸﾄ形蛍光ﾗﾝﾌﾟFPR</v>
      </c>
      <c r="AP265" s="477" t="str">
        <f t="shared" si="76"/>
        <v>ｺﾝﾊﾟｸﾄ形蛍光ﾗﾝﾌﾟFPL,FDL,FML,FWL</v>
      </c>
      <c r="AQ265" s="477" t="str">
        <f t="shared" si="76"/>
        <v>ハロゲン電球</v>
      </c>
      <c r="AR265" s="477" t="str">
        <f t="shared" si="76"/>
        <v>クリプトン電球</v>
      </c>
      <c r="AS265" s="477" t="str">
        <f t="shared" si="76"/>
        <v>白熱電球</v>
      </c>
      <c r="AT265" s="477" t="str">
        <f t="shared" si="76"/>
        <v>ｾﾗﾐｯｸﾒﾀﾙﾊﾗｲﾄﾞﾗﾝﾌﾟ</v>
      </c>
      <c r="AU265" s="477" t="str">
        <f t="shared" si="76"/>
        <v>メタルハライドランプ</v>
      </c>
      <c r="AV265" s="477" t="str">
        <f t="shared" si="76"/>
        <v>高圧ナトリウムランプ</v>
      </c>
      <c r="AW265" s="477" t="str">
        <f t="shared" si="76"/>
        <v>高圧水銀ランプ</v>
      </c>
      <c r="AX265" s="477" t="str">
        <f t="shared" si="76"/>
        <v>LED（120lm/W未満）</v>
      </c>
      <c r="AY265" s="477" t="str">
        <f t="shared" si="76"/>
        <v>高効率LED（120lm/W以上）</v>
      </c>
      <c r="AZ265" s="479">
        <f>IF(照明器具!S51="",0,照明器具!S51)</f>
        <v>0</v>
      </c>
      <c r="BA265" s="441" t="str">
        <f>IF(照明器具!S51="","",IF(照明器具!S51&gt;=0.95,BB265,IF(照明器具!S51&gt;=0.7,BC265,IF(照明器具!S51&gt;=0.3,BD265,IF(照明器具!S51&gt;=0.05,BE265,BF265)))))</f>
        <v/>
      </c>
      <c r="BB265" s="80" t="str">
        <f t="shared" si="63"/>
        <v>全てに導入</v>
      </c>
      <c r="BC265" s="80" t="str">
        <f t="shared" si="64"/>
        <v>大半に導入</v>
      </c>
      <c r="BD265" s="80" t="str">
        <f t="shared" si="65"/>
        <v>半分に導入</v>
      </c>
      <c r="BE265" s="80" t="str">
        <f t="shared" si="66"/>
        <v>一部に導入</v>
      </c>
      <c r="BF265" s="80" t="str">
        <f t="shared" si="67"/>
        <v>導入無し</v>
      </c>
      <c r="BH265" s="6">
        <v>1</v>
      </c>
      <c r="BI265" s="6">
        <v>0.8</v>
      </c>
      <c r="BJ265" s="6">
        <v>0.5</v>
      </c>
      <c r="BK265" s="6">
        <v>0.2</v>
      </c>
      <c r="BL265" s="6">
        <v>0</v>
      </c>
      <c r="BW265"/>
      <c r="BX265"/>
      <c r="BY265"/>
      <c r="BZ265"/>
      <c r="CA265"/>
      <c r="CF265"/>
    </row>
    <row r="266" spans="3:84" ht="14.25" customHeight="1" thickBot="1" x14ac:dyDescent="0.2">
      <c r="C266" s="294"/>
      <c r="D266" s="11"/>
      <c r="E266" s="295"/>
      <c r="F266" s="290"/>
      <c r="G266" s="471"/>
      <c r="K266" s="11"/>
      <c r="L266" s="9"/>
      <c r="M266" s="761"/>
      <c r="N266" s="623" t="str">
        <f t="shared" si="71"/>
        <v/>
      </c>
      <c r="O266" s="757" t="str">
        <f t="shared" si="72"/>
        <v/>
      </c>
      <c r="P266" s="758"/>
      <c r="Q266" s="759"/>
      <c r="R266" s="750" t="str">
        <f t="shared" si="73"/>
        <v/>
      </c>
      <c r="S266" s="751"/>
      <c r="T266" s="199"/>
      <c r="U266" s="183"/>
      <c r="V266" s="7"/>
      <c r="W266" s="503">
        <f t="shared" si="56"/>
        <v>0</v>
      </c>
      <c r="X266"/>
      <c r="Y266"/>
      <c r="Z266"/>
      <c r="AB266" s="484"/>
      <c r="AC266" s="1"/>
      <c r="AD266"/>
      <c r="AE266" s="1">
        <f t="shared" si="61"/>
        <v>0</v>
      </c>
      <c r="AF266" s="403">
        <f>IF($J$14="",0,$J$22*0.3/$J$14)</f>
        <v>0</v>
      </c>
      <c r="AG266"/>
      <c r="AH266" s="1" t="str">
        <f t="shared" si="62"/>
        <v>-</v>
      </c>
      <c r="AI266" s="478" t="str">
        <f>照明器具!E52</f>
        <v/>
      </c>
      <c r="AJ266" s="478" t="str">
        <f>照明器具!I52</f>
        <v/>
      </c>
      <c r="AK266" s="477" t="str">
        <f t="shared" si="76"/>
        <v>直管形蛍光ﾗﾝﾌﾟHf（FHF,FHC）</v>
      </c>
      <c r="AL266" s="477" t="str">
        <f t="shared" si="76"/>
        <v>直管形蛍光ﾗﾝﾌﾟFLR,FSL</v>
      </c>
      <c r="AM266" s="477" t="str">
        <f t="shared" si="76"/>
        <v>直管形蛍光ﾗﾝﾌﾟFL,FCL</v>
      </c>
      <c r="AN266" s="477" t="str">
        <f t="shared" si="76"/>
        <v>ｺﾝﾊﾟｸﾄ形蛍光ﾗﾝﾌﾟHf（FHT,FHP）</v>
      </c>
      <c r="AO266" s="477" t="str">
        <f t="shared" si="76"/>
        <v>ｺﾝﾊﾟｸﾄ形蛍光ﾗﾝﾌﾟFPR</v>
      </c>
      <c r="AP266" s="477" t="str">
        <f t="shared" si="76"/>
        <v>ｺﾝﾊﾟｸﾄ形蛍光ﾗﾝﾌﾟFPL,FDL,FML,FWL</v>
      </c>
      <c r="AQ266" s="477" t="str">
        <f t="shared" si="76"/>
        <v>ハロゲン電球</v>
      </c>
      <c r="AR266" s="477" t="str">
        <f t="shared" si="76"/>
        <v>クリプトン電球</v>
      </c>
      <c r="AS266" s="477" t="str">
        <f t="shared" si="76"/>
        <v>白熱電球</v>
      </c>
      <c r="AT266" s="477" t="str">
        <f t="shared" si="76"/>
        <v>ｾﾗﾐｯｸﾒﾀﾙﾊﾗｲﾄﾞﾗﾝﾌﾟ</v>
      </c>
      <c r="AU266" s="477" t="str">
        <f t="shared" si="76"/>
        <v>メタルハライドランプ</v>
      </c>
      <c r="AV266" s="477" t="str">
        <f t="shared" si="76"/>
        <v>高圧ナトリウムランプ</v>
      </c>
      <c r="AW266" s="477" t="str">
        <f t="shared" si="76"/>
        <v>高圧水銀ランプ</v>
      </c>
      <c r="AX266" s="477" t="str">
        <f t="shared" si="76"/>
        <v>LED（120lm/W未満）</v>
      </c>
      <c r="AY266" s="477" t="str">
        <f t="shared" si="76"/>
        <v>高効率LED（120lm/W以上）</v>
      </c>
      <c r="AZ266" s="479">
        <f>IF(照明器具!S52="",0,照明器具!S52)</f>
        <v>0</v>
      </c>
      <c r="BA266" s="441" t="str">
        <f>IF(照明器具!S52="","",IF(照明器具!S52&gt;=0.95,BB266,IF(照明器具!S52&gt;=0.7,BC266,IF(照明器具!S52&gt;=0.3,BD266,IF(照明器具!S52&gt;=0.05,BE266,BF266)))))</f>
        <v/>
      </c>
      <c r="BB266" s="80" t="str">
        <f t="shared" si="63"/>
        <v>全てに導入</v>
      </c>
      <c r="BC266" s="80" t="str">
        <f t="shared" si="64"/>
        <v>大半に導入</v>
      </c>
      <c r="BD266" s="80" t="str">
        <f t="shared" si="65"/>
        <v>半分に導入</v>
      </c>
      <c r="BE266" s="80" t="str">
        <f t="shared" si="66"/>
        <v>一部に導入</v>
      </c>
      <c r="BF266" s="80" t="str">
        <f t="shared" si="67"/>
        <v>導入無し</v>
      </c>
      <c r="BH266" s="6">
        <v>1</v>
      </c>
      <c r="BI266" s="6">
        <v>0.8</v>
      </c>
      <c r="BJ266" s="6">
        <v>0.5</v>
      </c>
      <c r="BK266" s="6">
        <v>0.2</v>
      </c>
      <c r="BL266" s="6">
        <v>0</v>
      </c>
      <c r="BW266"/>
      <c r="BX266"/>
      <c r="BY266"/>
      <c r="BZ266"/>
      <c r="CA266"/>
      <c r="CF266"/>
    </row>
    <row r="267" spans="3:84" ht="14.25" customHeight="1" thickBot="1" x14ac:dyDescent="0.2">
      <c r="C267" s="294"/>
      <c r="D267" s="11"/>
      <c r="E267" s="295"/>
      <c r="F267" s="290"/>
      <c r="G267" s="471"/>
      <c r="K267" s="11"/>
      <c r="L267" s="17" t="s">
        <v>931</v>
      </c>
      <c r="M267" s="760"/>
      <c r="N267" s="623" t="str">
        <f t="shared" si="71"/>
        <v/>
      </c>
      <c r="O267" s="757" t="str">
        <f t="shared" si="72"/>
        <v/>
      </c>
      <c r="P267" s="758"/>
      <c r="Q267" s="759"/>
      <c r="R267" s="750" t="str">
        <f t="shared" si="73"/>
        <v/>
      </c>
      <c r="S267" s="751"/>
      <c r="T267" s="472"/>
      <c r="U267" s="183"/>
      <c r="V267" s="7"/>
      <c r="W267" s="503">
        <f t="shared" si="56"/>
        <v>0</v>
      </c>
      <c r="X267"/>
      <c r="Y267"/>
      <c r="Z267"/>
      <c r="AB267" s="484"/>
      <c r="AC267" s="1"/>
      <c r="AD267"/>
      <c r="AE267" s="1">
        <f t="shared" si="61"/>
        <v>0</v>
      </c>
      <c r="AF267" s="403">
        <f>IF($J$14="",0,$J$22*0.2/$J$14)</f>
        <v>0</v>
      </c>
      <c r="AG267"/>
      <c r="AH267" s="1" t="str">
        <f t="shared" si="62"/>
        <v>-</v>
      </c>
      <c r="AI267" s="478" t="str">
        <f>照明器具!E53</f>
        <v/>
      </c>
      <c r="AJ267" s="478" t="str">
        <f>照明器具!I53</f>
        <v/>
      </c>
      <c r="AK267" s="477" t="str">
        <f t="shared" si="76"/>
        <v>直管形蛍光ﾗﾝﾌﾟHf（FHF,FHC）</v>
      </c>
      <c r="AL267" s="477" t="str">
        <f t="shared" si="76"/>
        <v>直管形蛍光ﾗﾝﾌﾟFLR,FSL</v>
      </c>
      <c r="AM267" s="477" t="str">
        <f t="shared" si="76"/>
        <v>直管形蛍光ﾗﾝﾌﾟFL,FCL</v>
      </c>
      <c r="AN267" s="477" t="str">
        <f t="shared" si="76"/>
        <v>ｺﾝﾊﾟｸﾄ形蛍光ﾗﾝﾌﾟHf（FHT,FHP）</v>
      </c>
      <c r="AO267" s="477" t="str">
        <f t="shared" si="76"/>
        <v>ｺﾝﾊﾟｸﾄ形蛍光ﾗﾝﾌﾟFPR</v>
      </c>
      <c r="AP267" s="477" t="str">
        <f t="shared" si="76"/>
        <v>ｺﾝﾊﾟｸﾄ形蛍光ﾗﾝﾌﾟFPL,FDL,FML,FWL</v>
      </c>
      <c r="AQ267" s="477" t="str">
        <f t="shared" si="76"/>
        <v>ハロゲン電球</v>
      </c>
      <c r="AR267" s="477" t="str">
        <f t="shared" si="76"/>
        <v>クリプトン電球</v>
      </c>
      <c r="AS267" s="477" t="str">
        <f t="shared" si="76"/>
        <v>白熱電球</v>
      </c>
      <c r="AT267" s="477" t="str">
        <f t="shared" si="76"/>
        <v>ｾﾗﾐｯｸﾒﾀﾙﾊﾗｲﾄﾞﾗﾝﾌﾟ</v>
      </c>
      <c r="AU267" s="477" t="str">
        <f t="shared" si="76"/>
        <v>メタルハライドランプ</v>
      </c>
      <c r="AV267" s="477" t="str">
        <f t="shared" si="76"/>
        <v>高圧ナトリウムランプ</v>
      </c>
      <c r="AW267" s="477" t="str">
        <f t="shared" si="76"/>
        <v>高圧水銀ランプ</v>
      </c>
      <c r="AX267" s="477" t="str">
        <f t="shared" si="76"/>
        <v>LED（120lm/W未満）</v>
      </c>
      <c r="AY267" s="477" t="str">
        <f t="shared" si="76"/>
        <v>高効率LED（120lm/W以上）</v>
      </c>
      <c r="AZ267" s="479">
        <f>IF(照明器具!S53="",0,照明器具!S53)</f>
        <v>0</v>
      </c>
      <c r="BA267" s="441" t="str">
        <f>IF(照明器具!S53="","",IF(照明器具!S53&gt;=0.95,BB267,IF(照明器具!S53&gt;=0.7,BC267,IF(照明器具!S53&gt;=0.3,BD267,IF(照明器具!S53&gt;=0.05,BE267,BF267)))))</f>
        <v/>
      </c>
      <c r="BB267" s="80" t="str">
        <f t="shared" si="63"/>
        <v>全てに導入</v>
      </c>
      <c r="BC267" s="80" t="str">
        <f t="shared" si="64"/>
        <v>大半に導入</v>
      </c>
      <c r="BD267" s="80" t="str">
        <f t="shared" si="65"/>
        <v>半分に導入</v>
      </c>
      <c r="BE267" s="80" t="str">
        <f t="shared" si="66"/>
        <v>一部に導入</v>
      </c>
      <c r="BF267" s="80" t="str">
        <f t="shared" si="67"/>
        <v>導入無し</v>
      </c>
      <c r="BH267" s="6">
        <v>1</v>
      </c>
      <c r="BI267" s="6">
        <v>0.8</v>
      </c>
      <c r="BJ267" s="6">
        <v>0.5</v>
      </c>
      <c r="BK267" s="6">
        <v>0.2</v>
      </c>
      <c r="BL267" s="6">
        <v>0</v>
      </c>
      <c r="BW267"/>
      <c r="BX267"/>
      <c r="BY267"/>
      <c r="BZ267"/>
      <c r="CA267"/>
      <c r="CF267"/>
    </row>
    <row r="268" spans="3:84" ht="14.25" customHeight="1" thickBot="1" x14ac:dyDescent="0.2">
      <c r="C268" s="294"/>
      <c r="D268" s="11"/>
      <c r="E268" s="295"/>
      <c r="F268" s="290"/>
      <c r="G268" s="471"/>
      <c r="K268" s="11"/>
      <c r="L268" s="9"/>
      <c r="M268" s="761"/>
      <c r="N268" s="623" t="str">
        <f t="shared" si="71"/>
        <v/>
      </c>
      <c r="O268" s="757" t="str">
        <f t="shared" si="72"/>
        <v/>
      </c>
      <c r="P268" s="758"/>
      <c r="Q268" s="759"/>
      <c r="R268" s="750" t="str">
        <f t="shared" si="73"/>
        <v/>
      </c>
      <c r="S268" s="751"/>
      <c r="T268" s="472"/>
      <c r="U268" s="183"/>
      <c r="V268" s="7"/>
      <c r="W268" s="503">
        <f t="shared" si="56"/>
        <v>0</v>
      </c>
      <c r="X268"/>
      <c r="Y268"/>
      <c r="Z268"/>
      <c r="AB268" s="484"/>
      <c r="AC268" s="1"/>
      <c r="AD268"/>
      <c r="AE268" s="1">
        <f t="shared" si="61"/>
        <v>0</v>
      </c>
      <c r="AF268" s="403">
        <f>IF($J$14="",0,$J$22*0.2/$J$14)</f>
        <v>0</v>
      </c>
      <c r="AG268"/>
      <c r="AH268" s="1" t="str">
        <f t="shared" si="62"/>
        <v>-</v>
      </c>
      <c r="AI268" s="478" t="str">
        <f>照明器具!E54</f>
        <v/>
      </c>
      <c r="AJ268" s="478" t="str">
        <f>照明器具!I54</f>
        <v/>
      </c>
      <c r="AK268" s="477" t="str">
        <f t="shared" si="76"/>
        <v>直管形蛍光ﾗﾝﾌﾟHf（FHF,FHC）</v>
      </c>
      <c r="AL268" s="477" t="str">
        <f t="shared" si="76"/>
        <v>直管形蛍光ﾗﾝﾌﾟFLR,FSL</v>
      </c>
      <c r="AM268" s="477" t="str">
        <f t="shared" si="76"/>
        <v>直管形蛍光ﾗﾝﾌﾟFL,FCL</v>
      </c>
      <c r="AN268" s="477" t="str">
        <f t="shared" si="76"/>
        <v>ｺﾝﾊﾟｸﾄ形蛍光ﾗﾝﾌﾟHf（FHT,FHP）</v>
      </c>
      <c r="AO268" s="477" t="str">
        <f t="shared" si="76"/>
        <v>ｺﾝﾊﾟｸﾄ形蛍光ﾗﾝﾌﾟFPR</v>
      </c>
      <c r="AP268" s="477" t="str">
        <f t="shared" si="76"/>
        <v>ｺﾝﾊﾟｸﾄ形蛍光ﾗﾝﾌﾟFPL,FDL,FML,FWL</v>
      </c>
      <c r="AQ268" s="477" t="str">
        <f t="shared" si="76"/>
        <v>ハロゲン電球</v>
      </c>
      <c r="AR268" s="477" t="str">
        <f t="shared" si="76"/>
        <v>クリプトン電球</v>
      </c>
      <c r="AS268" s="477" t="str">
        <f t="shared" si="76"/>
        <v>白熱電球</v>
      </c>
      <c r="AT268" s="477" t="str">
        <f t="shared" si="76"/>
        <v>ｾﾗﾐｯｸﾒﾀﾙﾊﾗｲﾄﾞﾗﾝﾌﾟ</v>
      </c>
      <c r="AU268" s="477" t="str">
        <f t="shared" si="76"/>
        <v>メタルハライドランプ</v>
      </c>
      <c r="AV268" s="477" t="str">
        <f t="shared" si="76"/>
        <v>高圧ナトリウムランプ</v>
      </c>
      <c r="AW268" s="477" t="str">
        <f t="shared" si="76"/>
        <v>高圧水銀ランプ</v>
      </c>
      <c r="AX268" s="477" t="str">
        <f t="shared" si="76"/>
        <v>LED（120lm/W未満）</v>
      </c>
      <c r="AY268" s="477" t="str">
        <f t="shared" si="76"/>
        <v>高効率LED（120lm/W以上）</v>
      </c>
      <c r="AZ268" s="479">
        <f>IF(照明器具!S54="",0,照明器具!S54)</f>
        <v>0</v>
      </c>
      <c r="BA268" s="441" t="str">
        <f>IF(照明器具!S54="","",IF(照明器具!S54&gt;=0.95,BB268,IF(照明器具!S54&gt;=0.7,BC268,IF(照明器具!S54&gt;=0.3,BD268,IF(照明器具!S54&gt;=0.05,BE268,BF268)))))</f>
        <v/>
      </c>
      <c r="BB268" s="80" t="str">
        <f t="shared" si="63"/>
        <v>全てに導入</v>
      </c>
      <c r="BC268" s="80" t="str">
        <f t="shared" si="64"/>
        <v>大半に導入</v>
      </c>
      <c r="BD268" s="80" t="str">
        <f t="shared" si="65"/>
        <v>半分に導入</v>
      </c>
      <c r="BE268" s="80" t="str">
        <f t="shared" si="66"/>
        <v>一部に導入</v>
      </c>
      <c r="BF268" s="80" t="str">
        <f t="shared" si="67"/>
        <v>導入無し</v>
      </c>
      <c r="BH268" s="6">
        <v>1</v>
      </c>
      <c r="BI268" s="6">
        <v>0.8</v>
      </c>
      <c r="BJ268" s="6">
        <v>0.5</v>
      </c>
      <c r="BK268" s="6">
        <v>0.2</v>
      </c>
      <c r="BL268" s="6">
        <v>0</v>
      </c>
      <c r="BW268"/>
      <c r="BX268"/>
      <c r="BY268"/>
      <c r="BZ268"/>
      <c r="CA268"/>
      <c r="CF268"/>
    </row>
    <row r="269" spans="3:84" ht="14.25" customHeight="1" thickBot="1" x14ac:dyDescent="0.2">
      <c r="C269" s="294"/>
      <c r="D269" s="11"/>
      <c r="E269" s="295"/>
      <c r="F269" s="290"/>
      <c r="G269" s="471"/>
      <c r="K269" s="17" t="s">
        <v>373</v>
      </c>
      <c r="L269" s="17" t="s">
        <v>492</v>
      </c>
      <c r="M269" s="760"/>
      <c r="N269" s="623" t="str">
        <f t="shared" si="71"/>
        <v/>
      </c>
      <c r="O269" s="757" t="str">
        <f t="shared" si="72"/>
        <v/>
      </c>
      <c r="P269" s="758"/>
      <c r="Q269" s="759"/>
      <c r="R269" s="750" t="str">
        <f t="shared" si="73"/>
        <v/>
      </c>
      <c r="S269" s="751"/>
      <c r="T269" s="472"/>
      <c r="U269" s="183"/>
      <c r="V269" s="7"/>
      <c r="W269" s="503">
        <f t="shared" si="56"/>
        <v>0</v>
      </c>
      <c r="X269"/>
      <c r="Y269"/>
      <c r="Z269"/>
      <c r="AB269" s="484"/>
      <c r="AC269" s="1"/>
      <c r="AD269"/>
      <c r="AE269" s="1">
        <f t="shared" si="61"/>
        <v>0</v>
      </c>
      <c r="AF269" s="403">
        <f>IF($J$14="",0,$J$23*0.8/$J$14)</f>
        <v>0</v>
      </c>
      <c r="AG269"/>
      <c r="AH269" s="1" t="str">
        <f t="shared" si="62"/>
        <v>-</v>
      </c>
      <c r="AI269" s="478" t="str">
        <f>照明器具!E55</f>
        <v/>
      </c>
      <c r="AJ269" s="478" t="str">
        <f>照明器具!I55</f>
        <v/>
      </c>
      <c r="AK269" s="477" t="str">
        <f t="shared" si="76"/>
        <v>直管形蛍光ﾗﾝﾌﾟHf（FHF,FHC）</v>
      </c>
      <c r="AL269" s="477" t="str">
        <f t="shared" si="76"/>
        <v>直管形蛍光ﾗﾝﾌﾟFLR,FSL</v>
      </c>
      <c r="AM269" s="477" t="str">
        <f t="shared" si="76"/>
        <v>直管形蛍光ﾗﾝﾌﾟFL,FCL</v>
      </c>
      <c r="AN269" s="477" t="str">
        <f t="shared" si="76"/>
        <v>ｺﾝﾊﾟｸﾄ形蛍光ﾗﾝﾌﾟHf（FHT,FHP）</v>
      </c>
      <c r="AO269" s="477" t="str">
        <f t="shared" si="76"/>
        <v>ｺﾝﾊﾟｸﾄ形蛍光ﾗﾝﾌﾟFPR</v>
      </c>
      <c r="AP269" s="477" t="str">
        <f t="shared" si="76"/>
        <v>ｺﾝﾊﾟｸﾄ形蛍光ﾗﾝﾌﾟFPL,FDL,FML,FWL</v>
      </c>
      <c r="AQ269" s="477" t="str">
        <f t="shared" si="76"/>
        <v>ハロゲン電球</v>
      </c>
      <c r="AR269" s="477" t="str">
        <f t="shared" si="76"/>
        <v>クリプトン電球</v>
      </c>
      <c r="AS269" s="477" t="str">
        <f t="shared" si="76"/>
        <v>白熱電球</v>
      </c>
      <c r="AT269" s="477" t="str">
        <f t="shared" si="76"/>
        <v>ｾﾗﾐｯｸﾒﾀﾙﾊﾗｲﾄﾞﾗﾝﾌﾟ</v>
      </c>
      <c r="AU269" s="477" t="str">
        <f t="shared" si="76"/>
        <v>メタルハライドランプ</v>
      </c>
      <c r="AV269" s="477" t="str">
        <f t="shared" si="76"/>
        <v>高圧ナトリウムランプ</v>
      </c>
      <c r="AW269" s="477" t="str">
        <f t="shared" si="76"/>
        <v>高圧水銀ランプ</v>
      </c>
      <c r="AX269" s="477" t="str">
        <f t="shared" si="76"/>
        <v>LED（120lm/W未満）</v>
      </c>
      <c r="AY269" s="477" t="str">
        <f t="shared" si="76"/>
        <v>高効率LED（120lm/W以上）</v>
      </c>
      <c r="AZ269" s="479">
        <f>IF(照明器具!S55="",0,照明器具!S55)</f>
        <v>0</v>
      </c>
      <c r="BA269" s="441" t="str">
        <f>IF(照明器具!S55="","",IF(照明器具!S55&gt;=0.95,BB269,IF(照明器具!S55&gt;=0.7,BC269,IF(照明器具!S55&gt;=0.3,BD269,IF(照明器具!S55&gt;=0.05,BE269,BF269)))))</f>
        <v/>
      </c>
      <c r="BB269" s="80" t="str">
        <f t="shared" si="63"/>
        <v>全てに導入</v>
      </c>
      <c r="BC269" s="80" t="str">
        <f t="shared" si="64"/>
        <v>大半に導入</v>
      </c>
      <c r="BD269" s="80" t="str">
        <f t="shared" si="65"/>
        <v>半分に導入</v>
      </c>
      <c r="BE269" s="80" t="str">
        <f t="shared" si="66"/>
        <v>一部に導入</v>
      </c>
      <c r="BF269" s="80" t="str">
        <f t="shared" si="67"/>
        <v>導入無し</v>
      </c>
      <c r="BH269" s="6">
        <v>1</v>
      </c>
      <c r="BI269" s="6">
        <v>0.8</v>
      </c>
      <c r="BJ269" s="6">
        <v>0.5</v>
      </c>
      <c r="BK269" s="6">
        <v>0.2</v>
      </c>
      <c r="BL269" s="6">
        <v>0</v>
      </c>
      <c r="BW269"/>
      <c r="BX269"/>
      <c r="BY269"/>
      <c r="BZ269"/>
      <c r="CA269"/>
      <c r="CF269"/>
    </row>
    <row r="270" spans="3:84" ht="14.25" customHeight="1" thickBot="1" x14ac:dyDescent="0.2">
      <c r="C270" s="11"/>
      <c r="D270" s="11"/>
      <c r="E270" s="295"/>
      <c r="F270" s="290"/>
      <c r="G270" s="471"/>
      <c r="K270" s="299"/>
      <c r="L270" s="552"/>
      <c r="M270" s="761"/>
      <c r="N270" s="623" t="str">
        <f t="shared" si="71"/>
        <v/>
      </c>
      <c r="O270" s="757" t="str">
        <f t="shared" si="72"/>
        <v/>
      </c>
      <c r="P270" s="758"/>
      <c r="Q270" s="759"/>
      <c r="R270" s="750" t="str">
        <f t="shared" si="73"/>
        <v/>
      </c>
      <c r="S270" s="751"/>
      <c r="T270" s="472"/>
      <c r="U270" s="183"/>
      <c r="V270" s="7"/>
      <c r="W270" s="503">
        <f t="shared" si="56"/>
        <v>0</v>
      </c>
      <c r="X270"/>
      <c r="Y270"/>
      <c r="Z270"/>
      <c r="AB270" s="484"/>
      <c r="AC270" s="1"/>
      <c r="AD270"/>
      <c r="AE270" s="1">
        <f t="shared" si="61"/>
        <v>0</v>
      </c>
      <c r="AF270" s="403">
        <f>IF($J$14="",0,$J$23*0.8/$J$14)</f>
        <v>0</v>
      </c>
      <c r="AG270"/>
      <c r="AH270" s="1" t="str">
        <f t="shared" si="62"/>
        <v>-</v>
      </c>
      <c r="AI270" s="478" t="str">
        <f>照明器具!E56</f>
        <v/>
      </c>
      <c r="AJ270" s="478" t="str">
        <f>照明器具!I56</f>
        <v/>
      </c>
      <c r="AK270" s="477" t="str">
        <f t="shared" si="76"/>
        <v>直管形蛍光ﾗﾝﾌﾟHf（FHF,FHC）</v>
      </c>
      <c r="AL270" s="477" t="str">
        <f t="shared" si="76"/>
        <v>直管形蛍光ﾗﾝﾌﾟFLR,FSL</v>
      </c>
      <c r="AM270" s="477" t="str">
        <f t="shared" si="76"/>
        <v>直管形蛍光ﾗﾝﾌﾟFL,FCL</v>
      </c>
      <c r="AN270" s="477" t="str">
        <f t="shared" si="76"/>
        <v>ｺﾝﾊﾟｸﾄ形蛍光ﾗﾝﾌﾟHf（FHT,FHP）</v>
      </c>
      <c r="AO270" s="477" t="str">
        <f t="shared" si="76"/>
        <v>ｺﾝﾊﾟｸﾄ形蛍光ﾗﾝﾌﾟFPR</v>
      </c>
      <c r="AP270" s="477" t="str">
        <f t="shared" si="76"/>
        <v>ｺﾝﾊﾟｸﾄ形蛍光ﾗﾝﾌﾟFPL,FDL,FML,FWL</v>
      </c>
      <c r="AQ270" s="477" t="str">
        <f t="shared" si="76"/>
        <v>ハロゲン電球</v>
      </c>
      <c r="AR270" s="477" t="str">
        <f t="shared" si="76"/>
        <v>クリプトン電球</v>
      </c>
      <c r="AS270" s="477" t="str">
        <f t="shared" si="76"/>
        <v>白熱電球</v>
      </c>
      <c r="AT270" s="477" t="str">
        <f t="shared" si="76"/>
        <v>ｾﾗﾐｯｸﾒﾀﾙﾊﾗｲﾄﾞﾗﾝﾌﾟ</v>
      </c>
      <c r="AU270" s="477" t="str">
        <f t="shared" si="76"/>
        <v>メタルハライドランプ</v>
      </c>
      <c r="AV270" s="477" t="str">
        <f t="shared" si="76"/>
        <v>高圧ナトリウムランプ</v>
      </c>
      <c r="AW270" s="477" t="str">
        <f t="shared" si="76"/>
        <v>高圧水銀ランプ</v>
      </c>
      <c r="AX270" s="477" t="str">
        <f t="shared" si="76"/>
        <v>LED（120lm/W未満）</v>
      </c>
      <c r="AY270" s="477" t="str">
        <f t="shared" si="76"/>
        <v>高効率LED（120lm/W以上）</v>
      </c>
      <c r="AZ270" s="479">
        <f>IF(照明器具!S56="",0,照明器具!S56)</f>
        <v>0</v>
      </c>
      <c r="BA270" s="441" t="str">
        <f>IF(照明器具!S56="","",IF(照明器具!S56&gt;=0.95,BB270,IF(照明器具!S56&gt;=0.7,BC270,IF(照明器具!S56&gt;=0.3,BD270,IF(照明器具!S56&gt;=0.05,BE270,BF270)))))</f>
        <v/>
      </c>
      <c r="BB270" s="80" t="str">
        <f t="shared" si="63"/>
        <v>全てに導入</v>
      </c>
      <c r="BC270" s="80" t="str">
        <f t="shared" si="64"/>
        <v>大半に導入</v>
      </c>
      <c r="BD270" s="80" t="str">
        <f t="shared" si="65"/>
        <v>半分に導入</v>
      </c>
      <c r="BE270" s="80" t="str">
        <f t="shared" si="66"/>
        <v>一部に導入</v>
      </c>
      <c r="BF270" s="80" t="str">
        <f t="shared" si="67"/>
        <v>導入無し</v>
      </c>
      <c r="BH270" s="6">
        <v>1</v>
      </c>
      <c r="BI270" s="6">
        <v>0.8</v>
      </c>
      <c r="BJ270" s="6">
        <v>0.5</v>
      </c>
      <c r="BK270" s="6">
        <v>0.2</v>
      </c>
      <c r="BL270" s="6">
        <v>0</v>
      </c>
      <c r="BW270"/>
      <c r="BX270"/>
      <c r="BY270"/>
      <c r="BZ270"/>
      <c r="CA270"/>
      <c r="CF270"/>
    </row>
    <row r="271" spans="3:84" ht="14.25" customHeight="1" thickBot="1" x14ac:dyDescent="0.2">
      <c r="C271" s="11"/>
      <c r="D271" s="11"/>
      <c r="E271" s="295"/>
      <c r="F271" s="290"/>
      <c r="G271" s="471"/>
      <c r="K271" s="290" t="s">
        <v>452</v>
      </c>
      <c r="L271" s="17" t="s">
        <v>761</v>
      </c>
      <c r="M271" s="523"/>
      <c r="N271" s="623" t="str">
        <f t="shared" si="71"/>
        <v/>
      </c>
      <c r="O271" s="757" t="str">
        <f t="shared" si="72"/>
        <v/>
      </c>
      <c r="P271" s="758"/>
      <c r="Q271" s="759"/>
      <c r="R271" s="750" t="str">
        <f t="shared" si="73"/>
        <v/>
      </c>
      <c r="S271" s="751"/>
      <c r="T271" s="472"/>
      <c r="U271" s="183"/>
      <c r="V271" s="7"/>
      <c r="W271" s="503">
        <f t="shared" si="56"/>
        <v>0</v>
      </c>
      <c r="X271"/>
      <c r="Y271"/>
      <c r="Z271"/>
      <c r="AB271" s="484"/>
      <c r="AC271" s="1"/>
      <c r="AD271"/>
      <c r="AE271" s="1">
        <f t="shared" si="61"/>
        <v>0</v>
      </c>
      <c r="AF271" s="403">
        <f>IF($J$14="",0,$J$25*0.8/$J$14)</f>
        <v>0</v>
      </c>
      <c r="AG271" s="162"/>
      <c r="AH271" s="1" t="str">
        <f t="shared" si="62"/>
        <v>-</v>
      </c>
      <c r="AI271" s="478" t="str">
        <f>照明器具!E57</f>
        <v/>
      </c>
      <c r="AJ271" s="478" t="str">
        <f>照明器具!I57</f>
        <v/>
      </c>
      <c r="AK271" s="477" t="str">
        <f t="shared" si="76"/>
        <v>直管形蛍光ﾗﾝﾌﾟHf（FHF,FHC）</v>
      </c>
      <c r="AL271" s="477" t="str">
        <f t="shared" si="76"/>
        <v>直管形蛍光ﾗﾝﾌﾟFLR,FSL</v>
      </c>
      <c r="AM271" s="477" t="str">
        <f t="shared" si="76"/>
        <v>直管形蛍光ﾗﾝﾌﾟFL,FCL</v>
      </c>
      <c r="AN271" s="477" t="str">
        <f t="shared" si="76"/>
        <v>ｺﾝﾊﾟｸﾄ形蛍光ﾗﾝﾌﾟHf（FHT,FHP）</v>
      </c>
      <c r="AO271" s="477" t="str">
        <f t="shared" si="76"/>
        <v>ｺﾝﾊﾟｸﾄ形蛍光ﾗﾝﾌﾟFPR</v>
      </c>
      <c r="AP271" s="477" t="str">
        <f t="shared" si="76"/>
        <v>ｺﾝﾊﾟｸﾄ形蛍光ﾗﾝﾌﾟFPL,FDL,FML,FWL</v>
      </c>
      <c r="AQ271" s="477" t="str">
        <f t="shared" si="76"/>
        <v>ハロゲン電球</v>
      </c>
      <c r="AR271" s="477" t="str">
        <f t="shared" si="76"/>
        <v>クリプトン電球</v>
      </c>
      <c r="AS271" s="477" t="str">
        <f t="shared" si="76"/>
        <v>白熱電球</v>
      </c>
      <c r="AT271" s="477" t="str">
        <f t="shared" si="76"/>
        <v>ｾﾗﾐｯｸﾒﾀﾙﾊﾗｲﾄﾞﾗﾝﾌﾟ</v>
      </c>
      <c r="AU271" s="477" t="str">
        <f t="shared" si="76"/>
        <v>メタルハライドランプ</v>
      </c>
      <c r="AV271" s="477" t="str">
        <f t="shared" si="76"/>
        <v>高圧ナトリウムランプ</v>
      </c>
      <c r="AW271" s="477" t="str">
        <f t="shared" si="76"/>
        <v>高圧水銀ランプ</v>
      </c>
      <c r="AX271" s="477" t="str">
        <f t="shared" si="76"/>
        <v>LED（120lm/W未満）</v>
      </c>
      <c r="AY271" s="477" t="str">
        <f t="shared" si="76"/>
        <v>高効率LED（120lm/W以上）</v>
      </c>
      <c r="AZ271" s="479">
        <f>IF(照明器具!S57="",0,照明器具!S57)</f>
        <v>0</v>
      </c>
      <c r="BA271" s="441" t="str">
        <f>IF(照明器具!S57="","",IF(照明器具!S57&gt;=0.95,BB271,IF(照明器具!S57&gt;=0.7,BC271,IF(照明器具!S57&gt;=0.3,BD271,IF(照明器具!S57&gt;=0.05,BE271,BF271)))))</f>
        <v/>
      </c>
      <c r="BB271" s="80" t="str">
        <f t="shared" si="63"/>
        <v>全てに導入</v>
      </c>
      <c r="BC271" s="80" t="str">
        <f t="shared" si="64"/>
        <v>大半に導入</v>
      </c>
      <c r="BD271" s="80" t="str">
        <f t="shared" si="65"/>
        <v>半分に導入</v>
      </c>
      <c r="BE271" s="80" t="str">
        <f t="shared" si="66"/>
        <v>一部に導入</v>
      </c>
      <c r="BF271" s="80" t="str">
        <f t="shared" si="67"/>
        <v>導入無し</v>
      </c>
      <c r="BG271" s="473"/>
      <c r="BH271" s="6">
        <v>1</v>
      </c>
      <c r="BI271" s="6">
        <v>0.8</v>
      </c>
      <c r="BJ271" s="6">
        <v>0.5</v>
      </c>
      <c r="BK271" s="6">
        <v>0.2</v>
      </c>
      <c r="BL271" s="6">
        <v>0</v>
      </c>
      <c r="BW271"/>
      <c r="BX271"/>
      <c r="BY271"/>
      <c r="BZ271"/>
      <c r="CA271"/>
      <c r="CF271"/>
    </row>
    <row r="272" spans="3:84" ht="14.25" customHeight="1" thickBot="1" x14ac:dyDescent="0.2">
      <c r="C272" s="11"/>
      <c r="D272" s="11"/>
      <c r="E272" s="295"/>
      <c r="F272" s="290"/>
      <c r="G272" s="471"/>
      <c r="K272" s="290"/>
      <c r="L272" s="297"/>
      <c r="M272" s="524"/>
      <c r="N272" s="623" t="str">
        <f t="shared" si="71"/>
        <v/>
      </c>
      <c r="O272" s="757" t="str">
        <f t="shared" si="72"/>
        <v/>
      </c>
      <c r="P272" s="758"/>
      <c r="Q272" s="759"/>
      <c r="R272" s="750" t="str">
        <f t="shared" si="73"/>
        <v/>
      </c>
      <c r="S272" s="751"/>
      <c r="T272" s="472"/>
      <c r="U272" s="183"/>
      <c r="V272" s="7"/>
      <c r="W272" s="503">
        <f t="shared" si="56"/>
        <v>0</v>
      </c>
      <c r="X272"/>
      <c r="Y272"/>
      <c r="Z272"/>
      <c r="AB272" s="484"/>
      <c r="AC272" s="1"/>
      <c r="AD272"/>
      <c r="AE272" s="1">
        <f t="shared" si="61"/>
        <v>0</v>
      </c>
      <c r="AF272" s="403">
        <f>IF($J$14="",0,$J$25*0.8/$J$14)</f>
        <v>0</v>
      </c>
      <c r="AG272" s="162"/>
      <c r="AH272" s="1" t="str">
        <f t="shared" si="62"/>
        <v>-</v>
      </c>
      <c r="AI272" s="478" t="str">
        <f>照明器具!E58</f>
        <v/>
      </c>
      <c r="AJ272" s="478" t="str">
        <f>照明器具!I58</f>
        <v/>
      </c>
      <c r="AK272" s="477" t="str">
        <f t="shared" si="76"/>
        <v>直管形蛍光ﾗﾝﾌﾟHf（FHF,FHC）</v>
      </c>
      <c r="AL272" s="477" t="str">
        <f t="shared" si="76"/>
        <v>直管形蛍光ﾗﾝﾌﾟFLR,FSL</v>
      </c>
      <c r="AM272" s="477" t="str">
        <f t="shared" si="76"/>
        <v>直管形蛍光ﾗﾝﾌﾟFL,FCL</v>
      </c>
      <c r="AN272" s="477" t="str">
        <f t="shared" si="76"/>
        <v>ｺﾝﾊﾟｸﾄ形蛍光ﾗﾝﾌﾟHf（FHT,FHP）</v>
      </c>
      <c r="AO272" s="477" t="str">
        <f t="shared" si="76"/>
        <v>ｺﾝﾊﾟｸﾄ形蛍光ﾗﾝﾌﾟFPR</v>
      </c>
      <c r="AP272" s="477" t="str">
        <f t="shared" si="76"/>
        <v>ｺﾝﾊﾟｸﾄ形蛍光ﾗﾝﾌﾟFPL,FDL,FML,FWL</v>
      </c>
      <c r="AQ272" s="477" t="str">
        <f t="shared" si="76"/>
        <v>ハロゲン電球</v>
      </c>
      <c r="AR272" s="477" t="str">
        <f t="shared" si="76"/>
        <v>クリプトン電球</v>
      </c>
      <c r="AS272" s="477" t="str">
        <f t="shared" si="76"/>
        <v>白熱電球</v>
      </c>
      <c r="AT272" s="477" t="str">
        <f t="shared" si="76"/>
        <v>ｾﾗﾐｯｸﾒﾀﾙﾊﾗｲﾄﾞﾗﾝﾌﾟ</v>
      </c>
      <c r="AU272" s="477" t="str">
        <f t="shared" si="76"/>
        <v>メタルハライドランプ</v>
      </c>
      <c r="AV272" s="477" t="str">
        <f t="shared" si="76"/>
        <v>高圧ナトリウムランプ</v>
      </c>
      <c r="AW272" s="477" t="str">
        <f t="shared" si="76"/>
        <v>高圧水銀ランプ</v>
      </c>
      <c r="AX272" s="477" t="str">
        <f t="shared" si="76"/>
        <v>LED（120lm/W未満）</v>
      </c>
      <c r="AY272" s="477" t="str">
        <f t="shared" si="76"/>
        <v>高効率LED（120lm/W以上）</v>
      </c>
      <c r="AZ272" s="479">
        <f>IF(照明器具!S58="",0,照明器具!S58)</f>
        <v>0</v>
      </c>
      <c r="BA272" s="441" t="str">
        <f>IF(照明器具!S58="","",IF(照明器具!S58&gt;=0.95,BB272,IF(照明器具!S58&gt;=0.7,BC272,IF(照明器具!S58&gt;=0.3,BD272,IF(照明器具!S58&gt;=0.05,BE272,BF272)))))</f>
        <v/>
      </c>
      <c r="BB272" s="80" t="str">
        <f t="shared" si="63"/>
        <v>全てに導入</v>
      </c>
      <c r="BC272" s="80" t="str">
        <f t="shared" si="64"/>
        <v>大半に導入</v>
      </c>
      <c r="BD272" s="80" t="str">
        <f t="shared" si="65"/>
        <v>半分に導入</v>
      </c>
      <c r="BE272" s="80" t="str">
        <f t="shared" si="66"/>
        <v>一部に導入</v>
      </c>
      <c r="BF272" s="80" t="str">
        <f t="shared" si="67"/>
        <v>導入無し</v>
      </c>
      <c r="BG272" s="473"/>
      <c r="BH272" s="6">
        <v>1</v>
      </c>
      <c r="BI272" s="6">
        <v>0.8</v>
      </c>
      <c r="BJ272" s="6">
        <v>0.5</v>
      </c>
      <c r="BK272" s="6">
        <v>0.2</v>
      </c>
      <c r="BL272" s="6">
        <v>0</v>
      </c>
      <c r="BW272"/>
      <c r="BX272"/>
      <c r="BY272"/>
      <c r="BZ272"/>
      <c r="CA272"/>
      <c r="CF272"/>
    </row>
    <row r="273" spans="3:84" ht="14.25" customHeight="1" thickBot="1" x14ac:dyDescent="0.2">
      <c r="C273" s="11"/>
      <c r="D273" s="11"/>
      <c r="E273" s="295"/>
      <c r="F273" s="290"/>
      <c r="G273" s="471"/>
      <c r="K273" s="290"/>
      <c r="L273" s="290" t="s">
        <v>932</v>
      </c>
      <c r="M273" s="556"/>
      <c r="N273" s="623" t="str">
        <f t="shared" si="71"/>
        <v/>
      </c>
      <c r="O273" s="757" t="str">
        <f t="shared" si="72"/>
        <v/>
      </c>
      <c r="P273" s="758"/>
      <c r="Q273" s="759"/>
      <c r="R273" s="750" t="str">
        <f t="shared" si="73"/>
        <v/>
      </c>
      <c r="S273" s="751"/>
      <c r="T273" s="199"/>
      <c r="U273" s="183"/>
      <c r="V273" s="7"/>
      <c r="W273" s="503">
        <f t="shared" si="56"/>
        <v>0</v>
      </c>
      <c r="X273"/>
      <c r="Y273"/>
      <c r="Z273"/>
      <c r="AB273" s="484"/>
      <c r="AC273" s="1"/>
      <c r="AD273"/>
      <c r="AE273" s="1">
        <f t="shared" si="61"/>
        <v>0</v>
      </c>
      <c r="AF273" s="551">
        <v>0.02</v>
      </c>
      <c r="AG273" s="684"/>
      <c r="AH273" s="1" t="str">
        <f t="shared" si="62"/>
        <v>-</v>
      </c>
      <c r="AI273" s="478" t="str">
        <f>照明器具!E59</f>
        <v/>
      </c>
      <c r="AJ273" s="478" t="str">
        <f>照明器具!I59</f>
        <v/>
      </c>
      <c r="AK273" s="477" t="str">
        <f t="shared" si="76"/>
        <v>直管形蛍光ﾗﾝﾌﾟHf（FHF,FHC）</v>
      </c>
      <c r="AL273" s="477" t="str">
        <f t="shared" si="76"/>
        <v>直管形蛍光ﾗﾝﾌﾟFLR,FSL</v>
      </c>
      <c r="AM273" s="477" t="str">
        <f t="shared" si="76"/>
        <v>直管形蛍光ﾗﾝﾌﾟFL,FCL</v>
      </c>
      <c r="AN273" s="477" t="str">
        <f t="shared" si="76"/>
        <v>ｺﾝﾊﾟｸﾄ形蛍光ﾗﾝﾌﾟHf（FHT,FHP）</v>
      </c>
      <c r="AO273" s="477" t="str">
        <f t="shared" si="76"/>
        <v>ｺﾝﾊﾟｸﾄ形蛍光ﾗﾝﾌﾟFPR</v>
      </c>
      <c r="AP273" s="477" t="str">
        <f t="shared" si="76"/>
        <v>ｺﾝﾊﾟｸﾄ形蛍光ﾗﾝﾌﾟFPL,FDL,FML,FWL</v>
      </c>
      <c r="AQ273" s="477" t="str">
        <f t="shared" si="76"/>
        <v>ハロゲン電球</v>
      </c>
      <c r="AR273" s="477" t="str">
        <f t="shared" si="76"/>
        <v>クリプトン電球</v>
      </c>
      <c r="AS273" s="477" t="str">
        <f t="shared" si="76"/>
        <v>白熱電球</v>
      </c>
      <c r="AT273" s="477" t="str">
        <f t="shared" si="76"/>
        <v>ｾﾗﾐｯｸﾒﾀﾙﾊﾗｲﾄﾞﾗﾝﾌﾟ</v>
      </c>
      <c r="AU273" s="477" t="str">
        <f t="shared" si="76"/>
        <v>メタルハライドランプ</v>
      </c>
      <c r="AV273" s="477" t="str">
        <f t="shared" si="76"/>
        <v>高圧ナトリウムランプ</v>
      </c>
      <c r="AW273" s="477" t="str">
        <f t="shared" si="76"/>
        <v>高圧水銀ランプ</v>
      </c>
      <c r="AX273" s="477" t="str">
        <f t="shared" si="76"/>
        <v>LED（120lm/W未満）</v>
      </c>
      <c r="AY273" s="477" t="str">
        <f t="shared" si="76"/>
        <v>高効率LED（120lm/W以上）</v>
      </c>
      <c r="AZ273" s="479">
        <f>IF(照明器具!S59="",0,照明器具!S59)</f>
        <v>0</v>
      </c>
      <c r="BA273" s="441" t="str">
        <f>IF(照明器具!S59="","",IF(照明器具!S59&gt;=0.95,BB273,IF(照明器具!S59&gt;=0.7,BC273,IF(照明器具!S59&gt;=0.3,BD273,IF(照明器具!S59&gt;=0.05,BE273,BF273)))))</f>
        <v/>
      </c>
      <c r="BB273" s="80" t="str">
        <f t="shared" si="63"/>
        <v>全てに導入</v>
      </c>
      <c r="BC273" s="80" t="str">
        <f t="shared" si="64"/>
        <v>大半に導入</v>
      </c>
      <c r="BD273" s="80" t="str">
        <f t="shared" si="65"/>
        <v>半分に導入</v>
      </c>
      <c r="BE273" s="80" t="str">
        <f t="shared" si="66"/>
        <v>一部に導入</v>
      </c>
      <c r="BF273" s="80" t="str">
        <f t="shared" si="67"/>
        <v>導入無し</v>
      </c>
      <c r="BH273" s="6">
        <v>1</v>
      </c>
      <c r="BI273" s="6">
        <v>0.8</v>
      </c>
      <c r="BJ273" s="6">
        <v>0.5</v>
      </c>
      <c r="BK273" s="6">
        <v>0.2</v>
      </c>
      <c r="BL273" s="6">
        <v>0</v>
      </c>
      <c r="BW273"/>
      <c r="BX273"/>
      <c r="BY273"/>
      <c r="BZ273"/>
      <c r="CA273"/>
      <c r="CF273"/>
    </row>
    <row r="274" spans="3:84" ht="14.25" customHeight="1" thickBot="1" x14ac:dyDescent="0.2">
      <c r="C274" s="11"/>
      <c r="D274" s="11"/>
      <c r="E274" s="295"/>
      <c r="F274" s="290"/>
      <c r="G274" s="471"/>
      <c r="K274" s="302"/>
      <c r="L274" s="297"/>
      <c r="M274" s="524"/>
      <c r="N274" s="623" t="str">
        <f t="shared" si="71"/>
        <v/>
      </c>
      <c r="O274" s="757" t="str">
        <f t="shared" si="72"/>
        <v/>
      </c>
      <c r="P274" s="758"/>
      <c r="Q274" s="759"/>
      <c r="R274" s="750" t="str">
        <f t="shared" si="73"/>
        <v/>
      </c>
      <c r="S274" s="751"/>
      <c r="T274" s="199"/>
      <c r="U274" s="183"/>
      <c r="V274" s="7"/>
      <c r="W274" s="503">
        <f t="shared" si="56"/>
        <v>0</v>
      </c>
      <c r="X274"/>
      <c r="Y274"/>
      <c r="Z274"/>
      <c r="AB274" s="484"/>
      <c r="AC274" s="1"/>
      <c r="AD274"/>
      <c r="AE274" s="1">
        <f t="shared" si="61"/>
        <v>0</v>
      </c>
      <c r="AF274" s="551">
        <v>0.02</v>
      </c>
      <c r="AG274" s="684"/>
      <c r="AH274" s="1" t="str">
        <f t="shared" si="62"/>
        <v>-</v>
      </c>
      <c r="AI274" s="478" t="str">
        <f>照明器具!E60</f>
        <v/>
      </c>
      <c r="AJ274" s="478" t="str">
        <f>照明器具!I60</f>
        <v/>
      </c>
      <c r="AK274" s="477" t="str">
        <f t="shared" si="76"/>
        <v>直管形蛍光ﾗﾝﾌﾟHf（FHF,FHC）</v>
      </c>
      <c r="AL274" s="477" t="str">
        <f t="shared" si="76"/>
        <v>直管形蛍光ﾗﾝﾌﾟFLR,FSL</v>
      </c>
      <c r="AM274" s="477" t="str">
        <f t="shared" si="76"/>
        <v>直管形蛍光ﾗﾝﾌﾟFL,FCL</v>
      </c>
      <c r="AN274" s="477" t="str">
        <f t="shared" si="76"/>
        <v>ｺﾝﾊﾟｸﾄ形蛍光ﾗﾝﾌﾟHf（FHT,FHP）</v>
      </c>
      <c r="AO274" s="477" t="str">
        <f t="shared" si="76"/>
        <v>ｺﾝﾊﾟｸﾄ形蛍光ﾗﾝﾌﾟFPR</v>
      </c>
      <c r="AP274" s="477" t="str">
        <f t="shared" si="76"/>
        <v>ｺﾝﾊﾟｸﾄ形蛍光ﾗﾝﾌﾟFPL,FDL,FML,FWL</v>
      </c>
      <c r="AQ274" s="477" t="str">
        <f t="shared" si="76"/>
        <v>ハロゲン電球</v>
      </c>
      <c r="AR274" s="477" t="str">
        <f t="shared" si="76"/>
        <v>クリプトン電球</v>
      </c>
      <c r="AS274" s="477" t="str">
        <f t="shared" si="76"/>
        <v>白熱電球</v>
      </c>
      <c r="AT274" s="477" t="str">
        <f t="shared" si="76"/>
        <v>ｾﾗﾐｯｸﾒﾀﾙﾊﾗｲﾄﾞﾗﾝﾌﾟ</v>
      </c>
      <c r="AU274" s="477" t="str">
        <f t="shared" si="76"/>
        <v>メタルハライドランプ</v>
      </c>
      <c r="AV274" s="477" t="str">
        <f t="shared" si="76"/>
        <v>高圧ナトリウムランプ</v>
      </c>
      <c r="AW274" s="477" t="str">
        <f t="shared" si="76"/>
        <v>高圧水銀ランプ</v>
      </c>
      <c r="AX274" s="477" t="str">
        <f t="shared" si="76"/>
        <v>LED（120lm/W未満）</v>
      </c>
      <c r="AY274" s="477" t="str">
        <f t="shared" si="76"/>
        <v>高効率LED（120lm/W以上）</v>
      </c>
      <c r="AZ274" s="479">
        <f>IF(照明器具!S60="",0,照明器具!S60)</f>
        <v>0</v>
      </c>
      <c r="BA274" s="441" t="str">
        <f>IF(照明器具!S60="","",IF(照明器具!S60&gt;=0.95,BB274,IF(照明器具!S60&gt;=0.7,BC274,IF(照明器具!S60&gt;=0.3,BD274,IF(照明器具!S60&gt;=0.05,BE274,BF274)))))</f>
        <v/>
      </c>
      <c r="BB274" s="80" t="str">
        <f t="shared" si="63"/>
        <v>全てに導入</v>
      </c>
      <c r="BC274" s="80" t="str">
        <f t="shared" si="64"/>
        <v>大半に導入</v>
      </c>
      <c r="BD274" s="80" t="str">
        <f t="shared" si="65"/>
        <v>半分に導入</v>
      </c>
      <c r="BE274" s="80" t="str">
        <f t="shared" si="66"/>
        <v>一部に導入</v>
      </c>
      <c r="BF274" s="80" t="str">
        <f t="shared" si="67"/>
        <v>導入無し</v>
      </c>
      <c r="BH274" s="6">
        <v>1</v>
      </c>
      <c r="BI274" s="6">
        <v>0.8</v>
      </c>
      <c r="BJ274" s="6">
        <v>0.5</v>
      </c>
      <c r="BK274" s="6">
        <v>0.2</v>
      </c>
      <c r="BL274" s="6">
        <v>0</v>
      </c>
      <c r="BW274"/>
      <c r="BX274"/>
      <c r="BY274"/>
      <c r="BZ274"/>
      <c r="CA274"/>
      <c r="CF274"/>
    </row>
    <row r="275" spans="3:84" ht="14.25" customHeight="1" thickBot="1" x14ac:dyDescent="0.2">
      <c r="C275" s="11"/>
      <c r="D275" s="11"/>
      <c r="E275" s="295"/>
      <c r="F275" s="290"/>
      <c r="G275" s="471"/>
      <c r="H275" s="290"/>
      <c r="I275" s="319"/>
      <c r="J275" s="319"/>
      <c r="K275" s="319"/>
      <c r="L275" s="319"/>
      <c r="M275" s="319"/>
      <c r="N275" s="295"/>
      <c r="O275" s="752" t="s">
        <v>933</v>
      </c>
      <c r="P275" s="753"/>
      <c r="Q275" s="754"/>
      <c r="R275" s="750" t="str">
        <f>AJ275</f>
        <v>事務室・教室無し</v>
      </c>
      <c r="S275" s="751"/>
      <c r="T275" s="199"/>
      <c r="U275" s="183"/>
      <c r="V275" s="536"/>
      <c r="W275" s="32"/>
      <c r="X275" s="491" t="str">
        <f>IF(OR(AI275="",R275&lt;&gt;AJ275),AH275,AI275)</f>
        <v>-</v>
      </c>
      <c r="Y275" s="462" t="s">
        <v>477</v>
      </c>
      <c r="Z275" s="292">
        <f>HLOOKUP(Y275,$AO$11:$BC$26,$BD$26,0)</f>
        <v>0</v>
      </c>
      <c r="AA275" s="462">
        <v>0.105</v>
      </c>
      <c r="AB275" s="1">
        <v>1</v>
      </c>
      <c r="AC275" s="490">
        <f>照明器具!$AE$2</f>
        <v>0</v>
      </c>
      <c r="AD275" s="265" t="str">
        <f>IF(X275="-","-",X275*Z275*AA275*AB275*AC275)</f>
        <v>-</v>
      </c>
      <c r="AE275" s="265">
        <f>IF(X275="-",0,(1-X275)*Z275*AA275*AB275*AC275)</f>
        <v>0</v>
      </c>
      <c r="AF275" s="492">
        <f>IF(X275="-",0,IF(AJ226=0,(1-X275)*Z275*AA275*AB275*AC275*(SUMPRODUCT(AE235:AE236,AF235:AF236,AH235:AH236)+SUMPRODUCT(AE255:AE256,AF255:AF256,AH255:AH256)),AG275*Z275*AA275*AB275*AC275))</f>
        <v>0</v>
      </c>
      <c r="AG275" s="282">
        <f>照明器具!$N$1</f>
        <v>0</v>
      </c>
      <c r="AH275" s="1" t="str">
        <f>IF($R275=AK275,AS275,IF($R275=AL275,AT275,IF($R275=AM275,AU275,IF($R275=AN275,AV275,IF($R275=AO275,AW275,AX275)))))</f>
        <v>-</v>
      </c>
      <c r="AI275" s="282" t="str">
        <f>IF(SUM(照明器具!L21,照明器具!L41)=0,"",照明器具!$N$9)</f>
        <v/>
      </c>
      <c r="AJ275" s="441" t="str">
        <f>IF(SUM(照明器具!L21,照明器具!L41)=0,AP275,IF(照明器具!$N$9&gt;=0.95,AK275,IF(照明器具!$N$9&gt;=0.7,AL275,IF(照明器具!$N$9&gt;=0.3,AM275,IF(照明器具!$N$9&gt;=0.05,AN275,AO275)))))</f>
        <v>事務室・教室無し</v>
      </c>
      <c r="AK275" s="440" t="s">
        <v>178</v>
      </c>
      <c r="AL275" s="439" t="s">
        <v>69</v>
      </c>
      <c r="AM275" s="439" t="s">
        <v>348</v>
      </c>
      <c r="AN275" s="439" t="s">
        <v>72</v>
      </c>
      <c r="AO275" s="439" t="s">
        <v>73</v>
      </c>
      <c r="AP275" s="80" t="s">
        <v>965</v>
      </c>
      <c r="AS275" s="6">
        <v>1</v>
      </c>
      <c r="AT275" s="6">
        <v>0.8</v>
      </c>
      <c r="AU275" s="6">
        <v>0.5</v>
      </c>
      <c r="AV275" s="6">
        <v>0.2</v>
      </c>
      <c r="AW275" s="6">
        <v>0</v>
      </c>
      <c r="AX275" s="6" t="s">
        <v>966</v>
      </c>
      <c r="AY275" s="70"/>
      <c r="AZ275" s="70"/>
      <c r="BW275"/>
      <c r="BX275"/>
      <c r="BY275"/>
      <c r="BZ275"/>
      <c r="CA275"/>
      <c r="CF275"/>
    </row>
    <row r="276" spans="3:84" ht="14.25" customHeight="1" thickBot="1" x14ac:dyDescent="0.2">
      <c r="C276" s="11"/>
      <c r="D276" s="11"/>
      <c r="E276" s="295"/>
      <c r="F276" s="290"/>
      <c r="G276" s="471"/>
      <c r="H276" s="755" t="s">
        <v>999</v>
      </c>
      <c r="I276" s="756"/>
      <c r="J276" s="695"/>
      <c r="K276" s="319"/>
      <c r="L276" s="319"/>
      <c r="M276" s="319"/>
      <c r="N276" s="295"/>
      <c r="O276" s="752" t="s">
        <v>934</v>
      </c>
      <c r="P276" s="753"/>
      <c r="Q276" s="754"/>
      <c r="R276" s="750" t="str">
        <f>AJ276</f>
        <v>事務室・教室無し</v>
      </c>
      <c r="S276" s="751"/>
      <c r="T276" s="199"/>
      <c r="U276" s="183"/>
      <c r="V276" s="536"/>
      <c r="W276" s="32"/>
      <c r="X276" s="491" t="str">
        <f>IF(OR(AI276="",R276&lt;&gt;AJ276),AH276,AI276)</f>
        <v>-</v>
      </c>
      <c r="Y276" s="462" t="s">
        <v>477</v>
      </c>
      <c r="Z276" s="292">
        <f>HLOOKUP(Y276,$AO$11:$BC$26,$BD$26,0)</f>
        <v>0</v>
      </c>
      <c r="AA276" s="462">
        <v>7.0000000000000007E-2</v>
      </c>
      <c r="AB276" s="1">
        <v>1</v>
      </c>
      <c r="AC276" s="490">
        <f>照明器具!$AE$2</f>
        <v>0</v>
      </c>
      <c r="AD276" s="265" t="str">
        <f>IF(X276="-","-",X276*Z276*AA276*AB276*AC276)</f>
        <v>-</v>
      </c>
      <c r="AE276" s="265">
        <f>IF(X276="-",0,(1-X276)*Z276*AA276*AB276*AC276)</f>
        <v>0</v>
      </c>
      <c r="AF276" s="492">
        <f>IF(X276="-",0,IF(AJ227=0,(1-X276)*Z276*AA276*AB276*AC276*(SUMPRODUCT(AE235:AE236,AF235:AF236,AH235:AH236)+SUMPRODUCT(AE255:AE256,AF255:AF256,AH255:AH256)),AG276*Z276*AA276*AB276*AC276))</f>
        <v>0</v>
      </c>
      <c r="AG276" s="282">
        <f>照明器具!$O$1</f>
        <v>0</v>
      </c>
      <c r="AH276" s="1" t="str">
        <f>IF($R276=AK276,AS276,IF($R276=AL276,AT276,IF($R276=AM276,AU276,IF($R276=AN276,AV276,IF($R276=AO276,AW276,AX276)))))</f>
        <v>-</v>
      </c>
      <c r="AI276" s="282" t="str">
        <f>IF(SUM(照明器具!L21,照明器具!L41)=0,"",照明器具!$O$9)</f>
        <v/>
      </c>
      <c r="AJ276" s="441" t="str">
        <f>IF(SUM(照明器具!L21,照明器具!L41)=0,AP276,IF(照明器具!$O$9&gt;=0.95,AK276,IF(照明器具!$O$9&gt;=0.7,AL276,IF(照明器具!$O$9&gt;=0.3,AM276,IF(照明器具!$O$9&gt;=0.05,AN276,AO276)))))</f>
        <v>事務室・教室無し</v>
      </c>
      <c r="AK276" s="440" t="s">
        <v>178</v>
      </c>
      <c r="AL276" s="439" t="s">
        <v>69</v>
      </c>
      <c r="AM276" s="439" t="s">
        <v>348</v>
      </c>
      <c r="AN276" s="439" t="s">
        <v>72</v>
      </c>
      <c r="AO276" s="439" t="s">
        <v>73</v>
      </c>
      <c r="AP276" s="80" t="s">
        <v>965</v>
      </c>
      <c r="AS276" s="6">
        <v>1</v>
      </c>
      <c r="AT276" s="6">
        <v>0.8</v>
      </c>
      <c r="AU276" s="6">
        <v>0.5</v>
      </c>
      <c r="AV276" s="6">
        <v>0.2</v>
      </c>
      <c r="AW276" s="6">
        <v>0</v>
      </c>
      <c r="AX276" s="6" t="s">
        <v>966</v>
      </c>
      <c r="AY276" s="70"/>
      <c r="AZ276" s="70"/>
      <c r="BW276"/>
      <c r="BX276"/>
      <c r="BY276"/>
      <c r="BZ276"/>
      <c r="CA276"/>
      <c r="CF276"/>
    </row>
    <row r="277" spans="3:84" ht="220.35" customHeight="1" x14ac:dyDescent="0.15">
      <c r="C277" s="9"/>
      <c r="D277" s="9"/>
      <c r="E277" s="690"/>
      <c r="F277" s="299"/>
      <c r="G277" s="691"/>
      <c r="H277" s="299"/>
      <c r="I277" s="692"/>
      <c r="J277" s="692"/>
      <c r="K277" s="692"/>
      <c r="L277" s="692"/>
      <c r="M277" s="692"/>
      <c r="N277" s="692"/>
      <c r="O277" s="628"/>
      <c r="P277" s="628"/>
      <c r="Q277" s="628"/>
      <c r="R277" s="692"/>
      <c r="S277" s="692"/>
      <c r="T277" s="321"/>
      <c r="U277" s="183"/>
      <c r="V277" s="536"/>
      <c r="W277" s="32"/>
      <c r="X277" s="491"/>
      <c r="Y277" s="491"/>
      <c r="Z277" s="491"/>
      <c r="AA277" s="491"/>
      <c r="AB277" s="491"/>
      <c r="AC277" s="491"/>
      <c r="AD277" s="491"/>
      <c r="AE277" s="491"/>
      <c r="AF277" s="491"/>
      <c r="AG277" s="491"/>
      <c r="AH277" s="1"/>
      <c r="AI277" s="282"/>
      <c r="AJ277" s="282"/>
      <c r="AK277" s="282"/>
      <c r="AL277" s="282"/>
      <c r="AM277" s="282"/>
      <c r="AN277" s="282"/>
      <c r="AO277" s="282"/>
      <c r="AP277" s="282"/>
      <c r="AQ277" s="282"/>
      <c r="AR277" s="282"/>
      <c r="AS277" s="282"/>
      <c r="AT277" s="282"/>
      <c r="AU277" s="282"/>
      <c r="AV277" s="282"/>
      <c r="AW277" s="282"/>
      <c r="AX277" s="282"/>
      <c r="AY277" s="282"/>
      <c r="AZ277" s="282"/>
      <c r="BA277" s="282"/>
      <c r="BB277" s="282"/>
      <c r="BC277" s="282"/>
      <c r="BW277"/>
      <c r="BX277"/>
      <c r="BY277"/>
      <c r="BZ277"/>
      <c r="CA277"/>
      <c r="CF277"/>
    </row>
    <row r="278" spans="3:84" ht="14.25" customHeight="1" thickBot="1" x14ac:dyDescent="0.2">
      <c r="C278" s="336" t="s">
        <v>827</v>
      </c>
      <c r="D278" s="168" t="s">
        <v>828</v>
      </c>
      <c r="E278" s="169"/>
      <c r="F278" s="170" t="s">
        <v>64</v>
      </c>
      <c r="G278" s="171"/>
      <c r="H278" s="762" t="s">
        <v>67</v>
      </c>
      <c r="I278" s="763"/>
      <c r="J278" s="763"/>
      <c r="K278" s="763"/>
      <c r="L278" s="763"/>
      <c r="M278" s="763"/>
      <c r="N278" s="763"/>
      <c r="O278" s="763"/>
      <c r="P278" s="763"/>
      <c r="Q278" s="763"/>
      <c r="R278" s="763"/>
      <c r="S278" s="764"/>
      <c r="T278" s="172" t="s">
        <v>980</v>
      </c>
      <c r="U278" s="183"/>
      <c r="V278" s="536"/>
      <c r="W278" s="32"/>
      <c r="X278" s="491"/>
      <c r="Y278" s="491"/>
      <c r="Z278" s="491"/>
      <c r="AA278" s="491"/>
      <c r="AB278" s="491"/>
      <c r="AC278" s="491"/>
      <c r="AD278" s="491"/>
      <c r="AE278" s="491"/>
      <c r="AF278" s="491"/>
      <c r="AG278" s="491"/>
      <c r="AH278" s="1"/>
      <c r="AI278" s="282"/>
      <c r="AJ278" s="282"/>
      <c r="AK278" s="282"/>
      <c r="AL278" s="282"/>
      <c r="AM278" s="282"/>
      <c r="AN278" s="282"/>
      <c r="AO278" s="282"/>
      <c r="AP278" s="282"/>
      <c r="AQ278" s="282"/>
      <c r="AR278" s="282"/>
      <c r="AS278" s="282"/>
      <c r="AT278" s="282"/>
      <c r="AU278" s="282"/>
      <c r="AV278" s="282"/>
      <c r="AW278" s="282"/>
      <c r="AX278" s="282"/>
      <c r="AY278" s="282"/>
      <c r="AZ278" s="282"/>
      <c r="BW278"/>
      <c r="BX278"/>
      <c r="BY278"/>
      <c r="BZ278"/>
      <c r="CA278"/>
      <c r="CF278"/>
    </row>
    <row r="279" spans="3:84" ht="24" customHeight="1" thickBot="1" x14ac:dyDescent="0.2">
      <c r="C279" s="611">
        <v>48</v>
      </c>
      <c r="D279" s="611" t="s">
        <v>831</v>
      </c>
      <c r="E279" s="268" t="s">
        <v>479</v>
      </c>
      <c r="F279" s="752" t="s">
        <v>160</v>
      </c>
      <c r="G279" s="778"/>
      <c r="H279" s="752" t="s">
        <v>208</v>
      </c>
      <c r="I279" s="753"/>
      <c r="J279" s="753"/>
      <c r="K279" s="753"/>
      <c r="L279" s="753"/>
      <c r="M279" s="753"/>
      <c r="N279" s="753"/>
      <c r="O279" s="753"/>
      <c r="P279" s="753"/>
      <c r="Q279" s="754"/>
      <c r="R279" s="755"/>
      <c r="S279" s="756"/>
      <c r="T279" s="187" t="str">
        <f>IF(AF279=0,"-",IF(AF279&gt;=$BO$21,"A",IF(AF279&gt;=$BO$22,"B",IF(AF279&gt;=$BO$23,"C","-"))))</f>
        <v>-</v>
      </c>
      <c r="U279" s="535"/>
      <c r="V279" s="536"/>
      <c r="X279" s="1">
        <f>IF($R279=AK279,AS279,IF($R279=AL279,AT279,IF($R279=AM279,AU279,IF($R279=AN279,AV279,AW279))))</f>
        <v>0</v>
      </c>
      <c r="Y279" s="462" t="s">
        <v>477</v>
      </c>
      <c r="Z279" s="292">
        <f>HLOOKUP(Y279,$AO$11:$BC$26,$BD$26,0)</f>
        <v>0</v>
      </c>
      <c r="AA279" s="462">
        <v>1.7999999999999999E-2</v>
      </c>
      <c r="AB279" s="1">
        <v>1</v>
      </c>
      <c r="AC279" s="488">
        <v>1</v>
      </c>
      <c r="AD279" s="265">
        <f>IF(X279="-","-",X279*Z279*AA279*AB279*AC279)</f>
        <v>0</v>
      </c>
      <c r="AE279" s="265">
        <f>IF(X279="-",0,(1-X279)*Z279*AA279*AB279*AC279)</f>
        <v>0</v>
      </c>
      <c r="AF279" s="492">
        <f>IF(X279="-",0,AE279)</f>
        <v>0</v>
      </c>
      <c r="AG279" s="265"/>
      <c r="AK279" s="80" t="s">
        <v>178</v>
      </c>
      <c r="AL279" s="80" t="s">
        <v>69</v>
      </c>
      <c r="AM279" s="80" t="s">
        <v>348</v>
      </c>
      <c r="AN279" s="80" t="s">
        <v>72</v>
      </c>
      <c r="AO279" s="80" t="s">
        <v>73</v>
      </c>
      <c r="AS279" s="6">
        <v>1</v>
      </c>
      <c r="AT279" s="6">
        <v>0.8</v>
      </c>
      <c r="AU279" s="6">
        <v>0.5</v>
      </c>
      <c r="AV279" s="6">
        <v>0.2</v>
      </c>
      <c r="AW279" s="6">
        <v>0</v>
      </c>
      <c r="AY279" s="300"/>
      <c r="BW279"/>
      <c r="BX279"/>
      <c r="BY279"/>
      <c r="BZ279"/>
      <c r="CA279"/>
      <c r="CF279"/>
    </row>
    <row r="280" spans="3:84" x14ac:dyDescent="0.15">
      <c r="C280" s="611">
        <v>49</v>
      </c>
      <c r="D280" s="611" t="s">
        <v>831</v>
      </c>
      <c r="E280" s="268" t="s">
        <v>505</v>
      </c>
      <c r="F280" s="844" t="s">
        <v>161</v>
      </c>
      <c r="G280" s="845"/>
      <c r="H280" s="810" t="s">
        <v>759</v>
      </c>
      <c r="I280" s="811"/>
      <c r="J280" s="811"/>
      <c r="K280" s="811"/>
      <c r="L280" s="811"/>
      <c r="M280" s="811"/>
      <c r="N280" s="811"/>
      <c r="O280" s="811"/>
      <c r="P280" s="811"/>
      <c r="Q280" s="811"/>
      <c r="R280" s="811"/>
      <c r="S280" s="812"/>
      <c r="T280" s="287" t="str">
        <f>IF(AF280=0,"-",IF(AF280&gt;=$BO$21,"A",IF(AF280&gt;=$BO$22,"B",IF(AF280&gt;=$BO$23,"C","-"))))</f>
        <v>-</v>
      </c>
      <c r="U280" s="535"/>
      <c r="V280" s="536"/>
      <c r="Y280" s="1"/>
      <c r="AC280" s="490"/>
      <c r="AE280" s="1"/>
      <c r="AF280" s="163">
        <f>SUM(AF282:AF284)</f>
        <v>0</v>
      </c>
      <c r="AG280" s="1"/>
      <c r="AH280" s="1"/>
      <c r="AJ280" s="1" t="str">
        <f>IF(変圧器!$K$1=0,"",変圧器!$K$1)</f>
        <v/>
      </c>
      <c r="AK280" s="1" t="s">
        <v>757</v>
      </c>
      <c r="AL280" s="227"/>
      <c r="AM280" s="227"/>
      <c r="AN280" s="227"/>
      <c r="AO280" s="227"/>
      <c r="AP280"/>
      <c r="AQ280"/>
      <c r="AR280"/>
      <c r="AS280"/>
      <c r="AT280"/>
      <c r="AU280"/>
      <c r="AV280"/>
      <c r="AW280"/>
      <c r="BW280"/>
      <c r="BX280"/>
      <c r="BY280"/>
      <c r="BZ280"/>
      <c r="CA280"/>
      <c r="CF280"/>
    </row>
    <row r="281" spans="3:84" ht="14.25" thickBot="1" x14ac:dyDescent="0.2">
      <c r="C281" s="612"/>
      <c r="D281" s="612"/>
      <c r="E281" s="269"/>
      <c r="F281" s="846"/>
      <c r="G281" s="847"/>
      <c r="H281" s="810" t="s">
        <v>935</v>
      </c>
      <c r="I281" s="811"/>
      <c r="J281" s="811"/>
      <c r="K281" s="811"/>
      <c r="L281" s="811"/>
      <c r="M281" s="811"/>
      <c r="N281" s="811"/>
      <c r="O281" s="811"/>
      <c r="P281" s="811"/>
      <c r="Q281" s="811"/>
      <c r="R281" s="811"/>
      <c r="S281" s="812"/>
      <c r="T281" s="257"/>
      <c r="U281" s="535"/>
      <c r="V281" s="536"/>
      <c r="Y281" s="1"/>
      <c r="AC281" s="490"/>
      <c r="AE281" s="1"/>
      <c r="AF281" s="163"/>
      <c r="AG281" s="1"/>
      <c r="AH281" s="1"/>
      <c r="AJ281" s="1">
        <f>変圧器!$L$10</f>
        <v>0</v>
      </c>
      <c r="AK281" s="1" t="s">
        <v>758</v>
      </c>
      <c r="AL281" s="227"/>
      <c r="AM281" s="227"/>
      <c r="AN281" s="227"/>
      <c r="AO281" s="227"/>
      <c r="AP281"/>
      <c r="AQ281"/>
      <c r="AR281"/>
      <c r="AS281"/>
      <c r="AT281"/>
      <c r="AU281"/>
      <c r="AV281"/>
      <c r="AW281"/>
      <c r="BW281"/>
      <c r="BX281"/>
      <c r="BY281"/>
      <c r="BZ281"/>
      <c r="CA281"/>
      <c r="CF281"/>
    </row>
    <row r="282" spans="3:84" ht="14.25" customHeight="1" thickBot="1" x14ac:dyDescent="0.2">
      <c r="C282" s="612"/>
      <c r="D282" s="612"/>
      <c r="E282" s="269"/>
      <c r="F282" s="846"/>
      <c r="G282" s="847"/>
      <c r="H282" s="810" t="s">
        <v>846</v>
      </c>
      <c r="I282" s="811"/>
      <c r="J282" s="811"/>
      <c r="K282" s="811"/>
      <c r="L282" s="811"/>
      <c r="M282" s="811"/>
      <c r="N282" s="811"/>
      <c r="O282" s="752" t="s">
        <v>936</v>
      </c>
      <c r="P282" s="753"/>
      <c r="Q282" s="754"/>
      <c r="R282" s="750" t="str">
        <f>AJ282</f>
        <v>対象変圧器無し</v>
      </c>
      <c r="S282" s="751"/>
      <c r="T282" s="472"/>
      <c r="U282" s="540"/>
      <c r="V282" s="536"/>
      <c r="W282" s="501">
        <f>IF(OR(AI282="",R282&lt;&gt;AJ282,R283&lt;&gt;AJ283,R284&lt;&gt;AJ284),SUMPRODUCT(AH282:AH284,AQ282:AQ284),SUMPRODUCT(AI282:AI284,AQ282:AQ284))</f>
        <v>0</v>
      </c>
      <c r="X282" s="501">
        <f>IF(W282="","",IF(W282&gt;1,1,IF(W282&lt;0,0,W282)))</f>
        <v>0</v>
      </c>
      <c r="Y282" s="462" t="s">
        <v>27</v>
      </c>
      <c r="Z282" s="292">
        <f>HLOOKUP(Y282,$AO$11:$BC$26,$BD$26,0)</f>
        <v>0</v>
      </c>
      <c r="AA282" s="462">
        <v>8.5000000000000006E-2</v>
      </c>
      <c r="AB282" s="1">
        <v>1</v>
      </c>
      <c r="AC282" s="488">
        <v>1</v>
      </c>
      <c r="AD282" s="265">
        <f>IF(X282="-","-",X282*Z282*AA282*AB282*AC282)</f>
        <v>0</v>
      </c>
      <c r="AE282" s="265">
        <f>IF(X282="-",0,(1-X282)*Z282*AA282*AB282*AC282)</f>
        <v>0</v>
      </c>
      <c r="AF282" s="492">
        <f>IF(X282="-",0,IF($M$284&lt;&gt;0,(1-X282)*Z282*AA282*AB282*AC282*$M$284/100,AG282*Z282*AA282*AB282*AC282))</f>
        <v>0</v>
      </c>
      <c r="AG282" s="282">
        <f>変圧器!$M$1</f>
        <v>0</v>
      </c>
      <c r="AH282" s="1" t="str">
        <f>IF($R282=AK282,AS282,IF($R282=AL282,AT282,IF($R282=AM282,AU282,IF($R282=AN282,AV282,IF($R282=AO282,AW282,AX282)))))</f>
        <v>-</v>
      </c>
      <c r="AI282" s="282" t="str">
        <f>IF(変圧器!$K$10=0,"",変圧器!$M$9)</f>
        <v/>
      </c>
      <c r="AJ282" s="441" t="str">
        <f>IF(変圧器!$K$10=0,AP282,IF(変圧器!$M$9&gt;=0.95,AK282,IF(変圧器!$M$9&gt;=0.7,AL282,IF(変圧器!$M$9&gt;=0.3,AM282,IF(変圧器!$M$9&gt;=0.05,AN282,AO282)))))</f>
        <v>対象変圧器無し</v>
      </c>
      <c r="AK282" s="80" t="s">
        <v>178</v>
      </c>
      <c r="AL282" s="80" t="s">
        <v>69</v>
      </c>
      <c r="AM282" s="80" t="s">
        <v>348</v>
      </c>
      <c r="AN282" s="80" t="s">
        <v>72</v>
      </c>
      <c r="AO282" s="80" t="s">
        <v>73</v>
      </c>
      <c r="AP282" s="80" t="s">
        <v>469</v>
      </c>
      <c r="AQ282" s="6">
        <v>1</v>
      </c>
      <c r="AR282" s="221">
        <v>8.9999999999999993E-3</v>
      </c>
      <c r="AS282" s="6">
        <v>1</v>
      </c>
      <c r="AT282" s="6">
        <f>$BO$74</f>
        <v>0.8</v>
      </c>
      <c r="AU282" s="6">
        <v>0.5</v>
      </c>
      <c r="AV282" s="6">
        <f t="shared" ref="AV282:AV290" si="77">$BQ$74</f>
        <v>0.2</v>
      </c>
      <c r="AW282" s="6">
        <v>0</v>
      </c>
      <c r="AX282" s="6" t="s">
        <v>679</v>
      </c>
      <c r="BW282"/>
      <c r="BX282"/>
      <c r="BY282"/>
      <c r="BZ282"/>
      <c r="CA282"/>
      <c r="CF282"/>
    </row>
    <row r="283" spans="3:84" ht="14.25" customHeight="1" thickBot="1" x14ac:dyDescent="0.2">
      <c r="C283" s="612"/>
      <c r="D283" s="612"/>
      <c r="E283" s="269"/>
      <c r="F283" s="311"/>
      <c r="G283" s="621"/>
      <c r="K283" s="544" t="s">
        <v>306</v>
      </c>
      <c r="L283" s="3" t="str">
        <f ca="1">変圧器!$R$5</f>
        <v/>
      </c>
      <c r="M283" s="545"/>
      <c r="N283" s="319"/>
      <c r="O283" s="752" t="s">
        <v>937</v>
      </c>
      <c r="P283" s="753"/>
      <c r="Q283" s="754"/>
      <c r="R283" s="750" t="str">
        <f>AJ283</f>
        <v>対象変圧器無し</v>
      </c>
      <c r="S283" s="751"/>
      <c r="T283" s="472"/>
      <c r="U283" s="540"/>
      <c r="V283" s="536"/>
      <c r="AA283" s="184"/>
      <c r="AC283" s="486"/>
      <c r="AE283" s="1"/>
      <c r="AG283" s="282">
        <f>変圧器!$N$1</f>
        <v>0</v>
      </c>
      <c r="AH283" s="1" t="str">
        <f>IF($R283=AK283,AS283,IF($R283=AL283,AT283,IF($R283=AM283,AU283,IF($R283=AN283,AV283,IF($R283=AO283,AW283,AX283)))))</f>
        <v>-</v>
      </c>
      <c r="AI283" s="282" t="str">
        <f>IF(変圧器!$K$10=0,"",変圧器!$N$9)</f>
        <v/>
      </c>
      <c r="AJ283" s="441" t="str">
        <f>IF(変圧器!$K$10=0,AP283,IF(変圧器!$N$9&gt;=0.95,AK283,IF(変圧器!$N$9&gt;=0.7,AL283,IF(変圧器!$N$9&gt;=0.3,AM283,IF(変圧器!$N$9&gt;=0.05,AN283,AO283)))))</f>
        <v>対象変圧器無し</v>
      </c>
      <c r="AK283" s="80" t="s">
        <v>178</v>
      </c>
      <c r="AL283" s="80" t="s">
        <v>69</v>
      </c>
      <c r="AM283" s="80" t="s">
        <v>348</v>
      </c>
      <c r="AN283" s="80" t="s">
        <v>72</v>
      </c>
      <c r="AO283" s="80" t="s">
        <v>73</v>
      </c>
      <c r="AP283" s="80" t="s">
        <v>469</v>
      </c>
      <c r="AQ283" s="6">
        <v>0.9</v>
      </c>
      <c r="AR283" s="221"/>
      <c r="AS283" s="6">
        <v>1</v>
      </c>
      <c r="AT283" s="6">
        <f>$BO$74</f>
        <v>0.8</v>
      </c>
      <c r="AU283" s="6">
        <v>0.5</v>
      </c>
      <c r="AV283" s="6">
        <f t="shared" si="77"/>
        <v>0.2</v>
      </c>
      <c r="AW283" s="6">
        <v>0</v>
      </c>
      <c r="AX283" s="6" t="s">
        <v>114</v>
      </c>
      <c r="BW283"/>
      <c r="BX283"/>
      <c r="BY283"/>
      <c r="BZ283"/>
      <c r="CA283"/>
      <c r="CF283"/>
    </row>
    <row r="284" spans="3:84" ht="14.25" customHeight="1" thickBot="1" x14ac:dyDescent="0.2">
      <c r="C284" s="634"/>
      <c r="D284" s="634"/>
      <c r="E284" s="271"/>
      <c r="F284" s="301"/>
      <c r="H284" s="553" t="s">
        <v>130</v>
      </c>
      <c r="I284" s="547">
        <f>$AT$4</f>
        <v>-25</v>
      </c>
      <c r="J284" s="300"/>
      <c r="K284" s="544" t="s">
        <v>696</v>
      </c>
      <c r="L284" s="548" t="str">
        <f>AJ280</f>
        <v/>
      </c>
      <c r="M284" s="545"/>
      <c r="N284" s="319" t="str">
        <f>IF(L284="","%","")</f>
        <v>%</v>
      </c>
      <c r="O284" s="752" t="s">
        <v>632</v>
      </c>
      <c r="P284" s="753"/>
      <c r="Q284" s="754"/>
      <c r="R284" s="750" t="str">
        <f>AJ284</f>
        <v>対象変圧器無し</v>
      </c>
      <c r="S284" s="751"/>
      <c r="T284" s="472"/>
      <c r="U284" s="540"/>
      <c r="V284" s="536"/>
      <c r="AA284" s="184" t="str">
        <f>IF(Z284="","",HLOOKUP(Z284,#REF!,2,0))</f>
        <v/>
      </c>
      <c r="AC284" s="486"/>
      <c r="AE284" s="1"/>
      <c r="AG284" s="282">
        <f>変圧器!$O$1</f>
        <v>0</v>
      </c>
      <c r="AH284" s="1" t="str">
        <f>IF($R284=AK284,AS284,IF($R284=AL284,AT284,IF($R284=AM284,AU284,IF($R284=AN284,AV284,IF($R284=AO284,AW284,AX284)))))</f>
        <v>-</v>
      </c>
      <c r="AI284" s="282" t="str">
        <f>IF(変圧器!$K$10=0,"",変圧器!$O$9)</f>
        <v/>
      </c>
      <c r="AJ284" s="441" t="str">
        <f>IF(変圧器!$K$10=0,AP284,IF(変圧器!$O$9&gt;=0.95,AK284,IF(変圧器!$O$9&gt;=0.7,AL284,IF(変圧器!$O$9&gt;=0.3,AM284,IF(変圧器!$O$9&gt;=0.05,AN284,AO284)))))</f>
        <v>対象変圧器無し</v>
      </c>
      <c r="AK284" s="80" t="s">
        <v>178</v>
      </c>
      <c r="AL284" s="80" t="s">
        <v>69</v>
      </c>
      <c r="AM284" s="80" t="s">
        <v>348</v>
      </c>
      <c r="AN284" s="80" t="s">
        <v>72</v>
      </c>
      <c r="AO284" s="80" t="s">
        <v>73</v>
      </c>
      <c r="AP284" s="80" t="s">
        <v>469</v>
      </c>
      <c r="AQ284" s="6">
        <f>$BO$74</f>
        <v>0.8</v>
      </c>
      <c r="AR284" s="221">
        <v>4.0000000000000001E-3</v>
      </c>
      <c r="AS284" s="6">
        <v>1</v>
      </c>
      <c r="AT284" s="6">
        <f>$BO$74</f>
        <v>0.8</v>
      </c>
      <c r="AU284" s="6">
        <v>0.5</v>
      </c>
      <c r="AV284" s="6">
        <f t="shared" si="77"/>
        <v>0.2</v>
      </c>
      <c r="AW284" s="6">
        <v>0</v>
      </c>
      <c r="AX284" s="6" t="s">
        <v>679</v>
      </c>
      <c r="BW284"/>
      <c r="BX284"/>
      <c r="BY284"/>
      <c r="BZ284"/>
      <c r="CA284"/>
      <c r="CF284"/>
    </row>
    <row r="285" spans="3:84" ht="14.25" customHeight="1" thickBot="1" x14ac:dyDescent="0.2">
      <c r="C285" s="611">
        <v>50</v>
      </c>
      <c r="D285" s="611" t="s">
        <v>831</v>
      </c>
      <c r="E285" s="268" t="s">
        <v>938</v>
      </c>
      <c r="F285" s="781" t="s">
        <v>645</v>
      </c>
      <c r="G285" s="782"/>
      <c r="H285" s="829" t="s">
        <v>939</v>
      </c>
      <c r="I285" s="830"/>
      <c r="J285" s="830"/>
      <c r="K285" s="830"/>
      <c r="L285" s="830"/>
      <c r="M285" s="830"/>
      <c r="N285" s="830"/>
      <c r="O285" s="830"/>
      <c r="P285" s="830"/>
      <c r="Q285" s="830"/>
      <c r="R285" s="839"/>
      <c r="S285" s="840"/>
      <c r="T285" s="187" t="str">
        <f>IF(AF285=0,"-",IF(AF285&gt;=$BO$21,"A",IF(AF285&gt;=$BO$22,"B",IF(AF285&gt;=$BO$23,"C","-"))))</f>
        <v>-</v>
      </c>
      <c r="U285" s="535"/>
      <c r="V285" s="536"/>
      <c r="Y285" s="1"/>
      <c r="AC285" s="490"/>
      <c r="AE285" s="1"/>
      <c r="AF285" s="163">
        <f>SUM(AF286:AF290)</f>
        <v>0</v>
      </c>
      <c r="AG285" s="265"/>
      <c r="AI285" s="220"/>
      <c r="AJ285" s="220"/>
      <c r="AK285" s="220"/>
      <c r="AL285" s="220"/>
      <c r="AM285" s="220"/>
      <c r="AN285" s="220"/>
      <c r="AO285" s="220"/>
      <c r="AP285" s="220"/>
      <c r="AQ285" s="220"/>
      <c r="AR285" s="220"/>
      <c r="AS285" s="220"/>
      <c r="AT285" s="220"/>
      <c r="AU285" s="220"/>
      <c r="AV285" s="220"/>
      <c r="AW285" s="220"/>
      <c r="BW285"/>
      <c r="BX285"/>
      <c r="BY285"/>
      <c r="BZ285"/>
      <c r="CA285"/>
      <c r="CF285"/>
    </row>
    <row r="286" spans="3:84" ht="14.25" customHeight="1" thickBot="1" x14ac:dyDescent="0.2">
      <c r="C286" s="612"/>
      <c r="D286" s="612"/>
      <c r="E286" s="269"/>
      <c r="F286" s="770"/>
      <c r="G286" s="772"/>
      <c r="H286" s="612"/>
      <c r="I286" s="617"/>
      <c r="J286" s="617"/>
      <c r="K286" s="617"/>
      <c r="L286" s="617"/>
      <c r="M286" s="617"/>
      <c r="N286" s="617"/>
      <c r="O286" s="752" t="s">
        <v>478</v>
      </c>
      <c r="P286" s="753"/>
      <c r="Q286" s="754"/>
      <c r="R286" s="755"/>
      <c r="S286" s="756"/>
      <c r="T286" s="219"/>
      <c r="U286" s="535"/>
      <c r="V286" s="536"/>
      <c r="W286" s="1">
        <f>IF(AND(AH286="-",AH287="-",AH288="-",AH289="-",AH290="-"),"-",IF(AND(AH286=0,AH287=0,AH288=0,AH289=0,AH290=0),0,SUMPRODUCT(AH286:AH290,AP286:AP290)))</f>
        <v>0</v>
      </c>
      <c r="X286" s="1">
        <f>IF(W286=0,0,IF(W286="-","-",IF(W286&gt;1,1,IF(W286&lt;0,0,W286))))</f>
        <v>0</v>
      </c>
      <c r="Y286" s="462" t="s">
        <v>477</v>
      </c>
      <c r="Z286" s="292">
        <f>HLOOKUP(Y286,$AO$11:$BC$26,$BD$26,0)</f>
        <v>0</v>
      </c>
      <c r="AA286" s="462">
        <v>0.15</v>
      </c>
      <c r="AB286" s="1">
        <v>1</v>
      </c>
      <c r="AC286" s="488">
        <v>1</v>
      </c>
      <c r="AD286" s="265">
        <f>IF(X286="-","-",X286*Z286*AA286*AB286*AC286)</f>
        <v>0</v>
      </c>
      <c r="AE286" s="265">
        <f>IF(X286="-",0,(1-X286)*Z286*AA286*AB286*AC286)</f>
        <v>0</v>
      </c>
      <c r="AF286" s="492">
        <f>IF(X286="-",0,AE286)</f>
        <v>0</v>
      </c>
      <c r="AG286" s="265"/>
      <c r="AH286" s="1">
        <f>IF($R286=AK286,AS286,IF($R286=AL286,AT286,IF($R286=AM286,AU286,IF($R286=AN286,AV286,AW286))))</f>
        <v>0</v>
      </c>
      <c r="AI286" s="220"/>
      <c r="AJ286" s="220"/>
      <c r="AK286" s="80" t="s">
        <v>178</v>
      </c>
      <c r="AL286" s="80" t="s">
        <v>69</v>
      </c>
      <c r="AM286" s="80" t="s">
        <v>348</v>
      </c>
      <c r="AN286" s="80" t="s">
        <v>72</v>
      </c>
      <c r="AO286" s="80" t="s">
        <v>73</v>
      </c>
      <c r="AP286" s="6">
        <v>0.1</v>
      </c>
      <c r="AS286" s="6">
        <v>1</v>
      </c>
      <c r="AT286" s="6">
        <f t="shared" ref="AT286:AT292" si="78">$BO$74</f>
        <v>0.8</v>
      </c>
      <c r="AU286" s="6">
        <v>0.5</v>
      </c>
      <c r="AV286" s="6">
        <f t="shared" si="77"/>
        <v>0.2</v>
      </c>
      <c r="AW286" s="6">
        <v>0</v>
      </c>
      <c r="BW286"/>
      <c r="BX286"/>
      <c r="BY286"/>
      <c r="BZ286"/>
      <c r="CA286"/>
      <c r="CF286"/>
    </row>
    <row r="287" spans="3:84" ht="14.25" customHeight="1" thickBot="1" x14ac:dyDescent="0.2">
      <c r="C287" s="612"/>
      <c r="D287" s="612"/>
      <c r="E287" s="269"/>
      <c r="F287" s="770"/>
      <c r="G287" s="772"/>
      <c r="H287" s="612"/>
      <c r="I287" s="617"/>
      <c r="J287" s="617"/>
      <c r="K287" s="617"/>
      <c r="L287" s="617"/>
      <c r="M287" s="617"/>
      <c r="N287" s="617"/>
      <c r="O287" s="752" t="s">
        <v>271</v>
      </c>
      <c r="P287" s="753"/>
      <c r="Q287" s="754"/>
      <c r="R287" s="755"/>
      <c r="S287" s="756"/>
      <c r="T287" s="280"/>
      <c r="U287" s="535"/>
      <c r="V287" s="536"/>
      <c r="Y287" s="1"/>
      <c r="AC287" s="490"/>
      <c r="AE287" s="1"/>
      <c r="AF287" s="1"/>
      <c r="AG287" s="1"/>
      <c r="AH287" s="1">
        <f>IF($R287=AK287,AS287,IF($R287=AL287,AT287,IF($R287=AM287,AU287,IF($R287=AN287,AV287,AW287))))</f>
        <v>0</v>
      </c>
      <c r="AI287" s="220"/>
      <c r="AJ287" s="220"/>
      <c r="AK287" s="80" t="s">
        <v>178</v>
      </c>
      <c r="AL287" s="80" t="s">
        <v>69</v>
      </c>
      <c r="AM287" s="80" t="s">
        <v>348</v>
      </c>
      <c r="AN287" s="80" t="s">
        <v>72</v>
      </c>
      <c r="AO287" s="80" t="s">
        <v>73</v>
      </c>
      <c r="AP287" s="6">
        <v>0.15</v>
      </c>
      <c r="AS287" s="6">
        <v>1</v>
      </c>
      <c r="AT287" s="6">
        <f t="shared" si="78"/>
        <v>0.8</v>
      </c>
      <c r="AU287" s="6">
        <v>0.5</v>
      </c>
      <c r="AV287" s="6">
        <f t="shared" si="77"/>
        <v>0.2</v>
      </c>
      <c r="AW287" s="6">
        <v>0</v>
      </c>
      <c r="BW287"/>
      <c r="BX287"/>
      <c r="BY287"/>
      <c r="BZ287"/>
      <c r="CA287"/>
      <c r="CF287"/>
    </row>
    <row r="288" spans="3:84" ht="14.25" customHeight="1" thickBot="1" x14ac:dyDescent="0.2">
      <c r="C288" s="612"/>
      <c r="D288" s="612"/>
      <c r="E288" s="269"/>
      <c r="F288" s="770"/>
      <c r="G288" s="772"/>
      <c r="H288" s="612"/>
      <c r="I288" s="617"/>
      <c r="J288" s="617"/>
      <c r="K288" s="617"/>
      <c r="L288" s="617"/>
      <c r="M288" s="617"/>
      <c r="N288" s="617"/>
      <c r="O288" s="752" t="s">
        <v>249</v>
      </c>
      <c r="P288" s="753"/>
      <c r="Q288" s="754"/>
      <c r="R288" s="755"/>
      <c r="S288" s="756"/>
      <c r="T288" s="280"/>
      <c r="U288" s="535"/>
      <c r="V288" s="536"/>
      <c r="Y288" s="1"/>
      <c r="AC288" s="490"/>
      <c r="AE288" s="1"/>
      <c r="AF288" s="1"/>
      <c r="AG288" s="1"/>
      <c r="AH288" s="1">
        <f>IF($R288=AK288,AS288,IF($R288=AL288,AT288,IF($R288=AM288,AU288,IF($R288=AN288,AV288,AW288))))</f>
        <v>0</v>
      </c>
      <c r="AI288" s="220"/>
      <c r="AJ288" s="220"/>
      <c r="AK288" s="80" t="s">
        <v>178</v>
      </c>
      <c r="AL288" s="80" t="s">
        <v>69</v>
      </c>
      <c r="AM288" s="80" t="s">
        <v>348</v>
      </c>
      <c r="AN288" s="80" t="s">
        <v>72</v>
      </c>
      <c r="AO288" s="80" t="s">
        <v>73</v>
      </c>
      <c r="AP288" s="6">
        <v>0.2</v>
      </c>
      <c r="AS288" s="6">
        <v>1</v>
      </c>
      <c r="AT288" s="6">
        <f t="shared" si="78"/>
        <v>0.8</v>
      </c>
      <c r="AU288" s="6">
        <v>0.5</v>
      </c>
      <c r="AV288" s="6">
        <f t="shared" si="77"/>
        <v>0.2</v>
      </c>
      <c r="AW288" s="6">
        <v>0</v>
      </c>
      <c r="BW288"/>
      <c r="BX288"/>
      <c r="BY288"/>
      <c r="BZ288"/>
      <c r="CA288"/>
      <c r="CF288"/>
    </row>
    <row r="289" spans="3:84" ht="14.25" customHeight="1" thickBot="1" x14ac:dyDescent="0.2">
      <c r="C289" s="612"/>
      <c r="D289" s="612"/>
      <c r="E289" s="269"/>
      <c r="F289" s="770"/>
      <c r="G289" s="772"/>
      <c r="H289" s="612"/>
      <c r="I289" s="617"/>
      <c r="J289" s="617"/>
      <c r="K289" s="617"/>
      <c r="L289" s="617"/>
      <c r="M289" s="617"/>
      <c r="N289" s="617"/>
      <c r="O289" s="752" t="s">
        <v>740</v>
      </c>
      <c r="P289" s="753"/>
      <c r="Q289" s="754"/>
      <c r="R289" s="755"/>
      <c r="S289" s="756"/>
      <c r="T289" s="280"/>
      <c r="U289" s="535"/>
      <c r="V289" s="536"/>
      <c r="Y289" s="1"/>
      <c r="AC289" s="490"/>
      <c r="AE289" s="1"/>
      <c r="AF289" s="1"/>
      <c r="AG289" s="1"/>
      <c r="AH289" s="1">
        <f>IF($R289=AK289,AS289,IF($R289=AL289,AT289,IF($R289=AM289,AU289,IF($R289=AN289,AV289,AW289))))</f>
        <v>0</v>
      </c>
      <c r="AI289" s="220"/>
      <c r="AJ289" s="220"/>
      <c r="AK289" s="80" t="s">
        <v>178</v>
      </c>
      <c r="AL289" s="80" t="s">
        <v>69</v>
      </c>
      <c r="AM289" s="80" t="s">
        <v>348</v>
      </c>
      <c r="AN289" s="80" t="s">
        <v>72</v>
      </c>
      <c r="AO289" s="80" t="s">
        <v>73</v>
      </c>
      <c r="AP289" s="6">
        <v>0.05</v>
      </c>
      <c r="AS289" s="6">
        <v>1</v>
      </c>
      <c r="AT289" s="6">
        <f t="shared" si="78"/>
        <v>0.8</v>
      </c>
      <c r="AU289" s="6">
        <v>0.5</v>
      </c>
      <c r="AV289" s="6">
        <f t="shared" si="77"/>
        <v>0.2</v>
      </c>
      <c r="AW289" s="6">
        <v>0</v>
      </c>
      <c r="BW289"/>
      <c r="BX289"/>
      <c r="BY289"/>
      <c r="BZ289"/>
      <c r="CA289"/>
      <c r="CF289"/>
    </row>
    <row r="290" spans="3:84" ht="14.25" customHeight="1" thickBot="1" x14ac:dyDescent="0.2">
      <c r="C290" s="634"/>
      <c r="D290" s="634"/>
      <c r="E290" s="271"/>
      <c r="F290" s="825"/>
      <c r="G290" s="807"/>
      <c r="H290" s="627"/>
      <c r="I290" s="628"/>
      <c r="J290" s="628"/>
      <c r="K290" s="628"/>
      <c r="L290" s="628"/>
      <c r="M290" s="628"/>
      <c r="N290" s="628"/>
      <c r="O290" s="752" t="s">
        <v>0</v>
      </c>
      <c r="P290" s="753"/>
      <c r="Q290" s="754"/>
      <c r="R290" s="755"/>
      <c r="S290" s="756"/>
      <c r="T290" s="176"/>
      <c r="U290" s="535"/>
      <c r="V290" s="536"/>
      <c r="X290"/>
      <c r="Y290"/>
      <c r="Z290"/>
      <c r="AA290"/>
      <c r="AB290"/>
      <c r="AC290"/>
      <c r="AD290"/>
      <c r="AE290"/>
      <c r="AF290"/>
      <c r="AG290"/>
      <c r="AH290" s="1">
        <f>IF($R290=AK290,AS290,IF($R290=AL290,AT290,IF($R290=AM290,AU290,IF($R290=AN290,AV290,AW290))))</f>
        <v>0</v>
      </c>
      <c r="AI290" s="220"/>
      <c r="AJ290" s="220"/>
      <c r="AK290" s="80" t="s">
        <v>178</v>
      </c>
      <c r="AL290" s="80" t="s">
        <v>69</v>
      </c>
      <c r="AM290" s="80" t="s">
        <v>348</v>
      </c>
      <c r="AN290" s="80" t="s">
        <v>72</v>
      </c>
      <c r="AO290" s="80" t="s">
        <v>73</v>
      </c>
      <c r="AP290" s="6">
        <v>0.5</v>
      </c>
      <c r="AS290" s="6">
        <v>1</v>
      </c>
      <c r="AT290" s="6">
        <f t="shared" si="78"/>
        <v>0.8</v>
      </c>
      <c r="AU290" s="6">
        <v>0.5</v>
      </c>
      <c r="AV290" s="6">
        <f t="shared" si="77"/>
        <v>0.2</v>
      </c>
      <c r="AW290" s="6">
        <v>0</v>
      </c>
      <c r="BW290"/>
      <c r="BX290"/>
      <c r="BY290"/>
      <c r="BZ290"/>
      <c r="CA290"/>
      <c r="CF290"/>
    </row>
    <row r="291" spans="3:84" ht="24.95" customHeight="1" thickBot="1" x14ac:dyDescent="0.2">
      <c r="C291" s="622">
        <v>51</v>
      </c>
      <c r="D291" s="611" t="s">
        <v>831</v>
      </c>
      <c r="E291" s="262" t="s">
        <v>940</v>
      </c>
      <c r="F291" s="752" t="s">
        <v>162</v>
      </c>
      <c r="G291" s="778"/>
      <c r="H291" s="752" t="s">
        <v>209</v>
      </c>
      <c r="I291" s="879"/>
      <c r="J291" s="879"/>
      <c r="K291" s="879"/>
      <c r="L291" s="879"/>
      <c r="M291" s="879"/>
      <c r="N291" s="879"/>
      <c r="O291" s="879"/>
      <c r="P291" s="879"/>
      <c r="Q291" s="880"/>
      <c r="R291" s="755"/>
      <c r="S291" s="850"/>
      <c r="T291" s="187" t="str">
        <f>IF(AF291=0,"-",IF(AF291&gt;=$BO$21,"A",IF(AF291&gt;=$BO$22,"B",IF(AF291&gt;=$BO$23,"C","-"))))</f>
        <v>-</v>
      </c>
      <c r="U291" s="535"/>
      <c r="V291" s="536"/>
      <c r="X291" s="1" t="str">
        <f>IF($R291=AK291,AS291,IF($R291=AL291,AT291,IF($R291=AM291,AU291,IF($R291=AN291,AV291,AW291))))</f>
        <v>-</v>
      </c>
      <c r="Y291" s="462" t="s">
        <v>477</v>
      </c>
      <c r="Z291" s="292">
        <f>HLOOKUP(Y291,$AO$11:$BC$26,$BD$26,0)</f>
        <v>0</v>
      </c>
      <c r="AA291" s="462">
        <v>1.7999999999999999E-2</v>
      </c>
      <c r="AB291" s="1">
        <v>1</v>
      </c>
      <c r="AC291" s="488">
        <v>1</v>
      </c>
      <c r="AD291" s="265" t="str">
        <f>IF(X291="-","-",X291*Z291*AA291*AB291*AC291)</f>
        <v>-</v>
      </c>
      <c r="AE291" s="265">
        <f>IF(X291="-",0,(1-X291)*Z291*AA291*AB291*AC291)</f>
        <v>0</v>
      </c>
      <c r="AF291" s="492">
        <f>IF(X291="-",0,AE291)</f>
        <v>0</v>
      </c>
      <c r="AG291" s="265"/>
      <c r="AI291" s="1"/>
      <c r="AJ291" s="1"/>
      <c r="AK291" s="80" t="s">
        <v>356</v>
      </c>
      <c r="AL291" s="80" t="s">
        <v>357</v>
      </c>
      <c r="AM291" s="80" t="s">
        <v>358</v>
      </c>
      <c r="AN291" s="80" t="s">
        <v>73</v>
      </c>
      <c r="AO291" s="80" t="s">
        <v>344</v>
      </c>
      <c r="AP291"/>
      <c r="AQ291"/>
      <c r="AS291" s="6">
        <v>1</v>
      </c>
      <c r="AT291" s="6">
        <f t="shared" si="78"/>
        <v>0.8</v>
      </c>
      <c r="AU291" s="6">
        <v>0.5</v>
      </c>
      <c r="AV291" s="6">
        <v>0</v>
      </c>
      <c r="AW291" s="6" t="s">
        <v>679</v>
      </c>
      <c r="BW291"/>
      <c r="BX291"/>
      <c r="BY291"/>
      <c r="BZ291"/>
      <c r="CA291"/>
      <c r="CF291"/>
    </row>
    <row r="292" spans="3:84" ht="24.95" customHeight="1" thickBot="1" x14ac:dyDescent="0.2">
      <c r="C292" s="622">
        <v>52</v>
      </c>
      <c r="D292" s="611" t="s">
        <v>831</v>
      </c>
      <c r="E292" s="262" t="s">
        <v>941</v>
      </c>
      <c r="F292" s="752" t="s">
        <v>163</v>
      </c>
      <c r="G292" s="778"/>
      <c r="H292" s="752" t="s">
        <v>210</v>
      </c>
      <c r="I292" s="753"/>
      <c r="J292" s="753"/>
      <c r="K292" s="753"/>
      <c r="L292" s="753"/>
      <c r="M292" s="753"/>
      <c r="N292" s="753"/>
      <c r="O292" s="753"/>
      <c r="P292" s="753"/>
      <c r="Q292" s="754"/>
      <c r="R292" s="755"/>
      <c r="S292" s="756"/>
      <c r="T292" s="187" t="str">
        <f>IF(AF292=0,"-",IF(AF292&gt;=$BO$21,"A",IF(AF292&gt;=$BO$22,"B",IF(AF292&gt;=$BO$23,"C","-"))))</f>
        <v>-</v>
      </c>
      <c r="U292" s="536"/>
      <c r="V292" s="536"/>
      <c r="X292" s="1" t="str">
        <f>IF($R292=AK292,AS292,IF($R292=AL292,AT292,IF($R292=AM292,AU292,IF($R292=AN292,AV292,IF($R292=AO292,AW292,AX292)))))</f>
        <v>-</v>
      </c>
      <c r="Y292" s="462" t="s">
        <v>477</v>
      </c>
      <c r="Z292" s="292">
        <f>HLOOKUP(Y292,$AO$11:$BC$26,$BD$26,0)</f>
        <v>0</v>
      </c>
      <c r="AA292" s="462">
        <v>1.7999999999999999E-2</v>
      </c>
      <c r="AB292" s="1">
        <v>1</v>
      </c>
      <c r="AC292" s="488">
        <v>1</v>
      </c>
      <c r="AD292" s="265" t="str">
        <f>IF(X292="-","-",X292*Z292*AA292*AB292*AC292)</f>
        <v>-</v>
      </c>
      <c r="AE292" s="265">
        <f>IF(X292="-",0,(1-X292)*Z292*AA292*AB292*AC292)</f>
        <v>0</v>
      </c>
      <c r="AF292" s="492">
        <f>IF(X292="-",0,AE292)</f>
        <v>0</v>
      </c>
      <c r="AG292" s="265"/>
      <c r="AI292" s="1"/>
      <c r="AJ292" s="1"/>
      <c r="AK292" s="80" t="s">
        <v>178</v>
      </c>
      <c r="AL292" s="80" t="s">
        <v>307</v>
      </c>
      <c r="AM292" s="80" t="s">
        <v>308</v>
      </c>
      <c r="AN292" s="80" t="s">
        <v>309</v>
      </c>
      <c r="AO292" s="80" t="s">
        <v>73</v>
      </c>
      <c r="AP292" s="80" t="s">
        <v>738</v>
      </c>
      <c r="AS292" s="6">
        <v>1</v>
      </c>
      <c r="AT292" s="6">
        <f t="shared" si="78"/>
        <v>0.8</v>
      </c>
      <c r="AU292" s="6">
        <f>$BO$74</f>
        <v>0.8</v>
      </c>
      <c r="AV292" s="6">
        <v>0.5</v>
      </c>
      <c r="AW292" s="6">
        <v>0</v>
      </c>
      <c r="AX292" s="6" t="s">
        <v>679</v>
      </c>
      <c r="BW292"/>
      <c r="BX292"/>
      <c r="BY292"/>
      <c r="BZ292"/>
      <c r="CA292"/>
      <c r="CF292"/>
    </row>
    <row r="293" spans="3:84" ht="14.25" customHeight="1" thickBot="1" x14ac:dyDescent="0.2">
      <c r="C293" s="278">
        <v>53</v>
      </c>
      <c r="D293" s="286" t="s">
        <v>858</v>
      </c>
      <c r="E293" s="254" t="s">
        <v>942</v>
      </c>
      <c r="F293" s="829" t="s">
        <v>943</v>
      </c>
      <c r="G293" s="843"/>
      <c r="H293" s="781" t="s">
        <v>317</v>
      </c>
      <c r="I293" s="783"/>
      <c r="J293" s="783"/>
      <c r="K293" s="783"/>
      <c r="L293" s="783"/>
      <c r="M293" s="783"/>
      <c r="N293" s="783"/>
      <c r="O293" s="783"/>
      <c r="P293" s="783"/>
      <c r="Q293" s="783"/>
      <c r="R293" s="783"/>
      <c r="S293" s="782"/>
      <c r="T293" s="287" t="str">
        <f>IF(AF293=0,"-",IF(AF293&gt;=$BO$21,"A",IF(AF293&gt;=$BO$22,"B",IF(AF293&gt;=$BO$23,"C","-"))))</f>
        <v>-</v>
      </c>
      <c r="U293" s="536"/>
      <c r="V293" s="536"/>
      <c r="AC293" s="486"/>
      <c r="AF293" s="163">
        <f>SUM(AF294:AF295)</f>
        <v>0</v>
      </c>
      <c r="AG293" s="265"/>
      <c r="AI293" s="1"/>
      <c r="AJ293" s="1"/>
      <c r="AK293" s="227"/>
      <c r="AL293" s="227"/>
      <c r="AM293" s="227"/>
      <c r="AN293" s="227"/>
      <c r="AO293" s="227"/>
      <c r="AP293" s="227"/>
      <c r="AQ293" s="227"/>
      <c r="AR293"/>
      <c r="AS293"/>
      <c r="AT293"/>
      <c r="AU293"/>
      <c r="AV293"/>
      <c r="AW293"/>
      <c r="BW293"/>
      <c r="BX293"/>
      <c r="BY293"/>
      <c r="BZ293"/>
      <c r="CA293"/>
      <c r="CF293"/>
    </row>
    <row r="294" spans="3:84" ht="14.25" customHeight="1" thickBot="1" x14ac:dyDescent="0.2">
      <c r="C294" s="279"/>
      <c r="D294" s="290"/>
      <c r="E294" s="257"/>
      <c r="F294" s="810"/>
      <c r="G294" s="812"/>
      <c r="H294" s="612"/>
      <c r="I294" s="617"/>
      <c r="J294" s="617"/>
      <c r="K294" s="617"/>
      <c r="L294" s="617"/>
      <c r="O294" s="752" t="s">
        <v>446</v>
      </c>
      <c r="P294" s="753"/>
      <c r="Q294" s="754"/>
      <c r="R294" s="755"/>
      <c r="S294" s="756"/>
      <c r="T294" s="472"/>
      <c r="U294" s="39"/>
      <c r="V294" s="536"/>
      <c r="X294" s="464" t="str">
        <f>IF(AND(AH294="-",AH295="-"),"-",SUMPRODUCT(AH294:AH295,AO294:AO295))</f>
        <v>-</v>
      </c>
      <c r="Y294" s="462" t="s">
        <v>477</v>
      </c>
      <c r="Z294" s="292">
        <f>HLOOKUP(Y294,$AO$11:$BC$26,$BD$26,0)</f>
        <v>0</v>
      </c>
      <c r="AA294" s="462">
        <v>1.7999999999999999E-2</v>
      </c>
      <c r="AB294" s="1">
        <v>1</v>
      </c>
      <c r="AC294" s="488">
        <v>1</v>
      </c>
      <c r="AD294" s="265" t="str">
        <f>IF(X294="-","-",X294*Z294*AA294*AB294*AC294)</f>
        <v>-</v>
      </c>
      <c r="AE294" s="265">
        <f>IF(X294="-",0,(1-X294)*Z294*AA294*AB294*AC294)</f>
        <v>0</v>
      </c>
      <c r="AF294" s="492">
        <f>IF(X294="-",0,AE294)</f>
        <v>0</v>
      </c>
      <c r="AG294" s="1"/>
      <c r="AH294" s="1" t="str">
        <f>IF(R294="","-",IF($R294=AK294,AS294,IF($R294=AL294,AT294,IF($R294=AM294,AU294,AV294))))</f>
        <v>-</v>
      </c>
      <c r="AI294" s="1"/>
      <c r="AJ294" s="1"/>
      <c r="AK294" s="80" t="s">
        <v>464</v>
      </c>
      <c r="AL294" s="80" t="s">
        <v>502</v>
      </c>
      <c r="AM294" s="80" t="s">
        <v>501</v>
      </c>
      <c r="AN294" s="80" t="s">
        <v>427</v>
      </c>
      <c r="AO294" s="6">
        <v>0.5</v>
      </c>
      <c r="AP294"/>
      <c r="AS294" s="6">
        <v>1</v>
      </c>
      <c r="AT294" s="6">
        <f>$BO$74</f>
        <v>0.8</v>
      </c>
      <c r="AU294" s="6">
        <v>0.5</v>
      </c>
      <c r="AV294" s="6">
        <v>0</v>
      </c>
      <c r="AW294"/>
      <c r="BW294"/>
      <c r="BX294"/>
      <c r="BY294"/>
      <c r="BZ294"/>
      <c r="CA294"/>
      <c r="CF294"/>
    </row>
    <row r="295" spans="3:84" ht="14.25" customHeight="1" thickBot="1" x14ac:dyDescent="0.2">
      <c r="C295" s="302"/>
      <c r="D295" s="299"/>
      <c r="E295" s="258"/>
      <c r="F295" s="303"/>
      <c r="G295" s="211"/>
      <c r="H295" s="634"/>
      <c r="I295" s="618"/>
      <c r="J295" s="618"/>
      <c r="K295" s="618"/>
      <c r="L295" s="618"/>
      <c r="M295" s="211"/>
      <c r="N295" s="211"/>
      <c r="O295" s="752" t="s">
        <v>447</v>
      </c>
      <c r="P295" s="753"/>
      <c r="Q295" s="754"/>
      <c r="R295" s="755"/>
      <c r="S295" s="756"/>
      <c r="T295" s="554"/>
      <c r="U295" s="39"/>
      <c r="V295" s="536"/>
      <c r="Y295" s="1"/>
      <c r="AC295" s="497"/>
      <c r="AE295" s="1"/>
      <c r="AF295" s="1"/>
      <c r="AG295" s="1"/>
      <c r="AH295" s="1" t="str">
        <f>IF(R295="","-",IF($R295=AK295,AS295,IF($R295=AL295,AT295,IF($R295=AM295,AU295,AV295))))</f>
        <v>-</v>
      </c>
      <c r="AI295" s="1"/>
      <c r="AJ295" s="1"/>
      <c r="AK295" s="80" t="s">
        <v>464</v>
      </c>
      <c r="AL295" s="80" t="s">
        <v>502</v>
      </c>
      <c r="AM295" s="80" t="s">
        <v>501</v>
      </c>
      <c r="AN295" s="80" t="s">
        <v>427</v>
      </c>
      <c r="AO295" s="6">
        <v>0.5</v>
      </c>
      <c r="AP295"/>
      <c r="AS295" s="6">
        <v>1</v>
      </c>
      <c r="AT295" s="6">
        <f>$BO$74</f>
        <v>0.8</v>
      </c>
      <c r="AU295" s="6">
        <v>0.5</v>
      </c>
      <c r="AV295" s="6">
        <v>0</v>
      </c>
      <c r="AW295"/>
      <c r="BW295"/>
      <c r="BX295"/>
      <c r="BY295"/>
      <c r="BZ295"/>
      <c r="CA295"/>
      <c r="CF295"/>
    </row>
    <row r="296" spans="3:84" ht="14.25" customHeight="1" thickBot="1" x14ac:dyDescent="0.2">
      <c r="C296" s="611">
        <v>54</v>
      </c>
      <c r="D296" s="611" t="s">
        <v>858</v>
      </c>
      <c r="E296" s="254" t="s">
        <v>944</v>
      </c>
      <c r="F296" s="881" t="s">
        <v>646</v>
      </c>
      <c r="G296" s="882"/>
      <c r="H296" s="770" t="s">
        <v>346</v>
      </c>
      <c r="I296" s="771"/>
      <c r="J296" s="771"/>
      <c r="K296" s="771"/>
      <c r="L296" s="771"/>
      <c r="M296" s="771"/>
      <c r="N296" s="771"/>
      <c r="O296" s="771"/>
      <c r="P296" s="771"/>
      <c r="Q296" s="771"/>
      <c r="R296" s="771"/>
      <c r="S296" s="771"/>
      <c r="T296" s="287" t="str">
        <f>IF(AF296=0,"-",IF(AF296&gt;=$BO$21,"A",IF(AF296&gt;=$BO$22,"B",IF(AF296&gt;=$BO$23,"C","-"))))</f>
        <v>-</v>
      </c>
      <c r="U296" s="535"/>
      <c r="V296" s="536"/>
      <c r="Y296" s="1"/>
      <c r="AC296" s="497"/>
      <c r="AE296" s="1"/>
      <c r="AF296" s="163">
        <f>SUM(AF297:AF298)</f>
        <v>0</v>
      </c>
      <c r="AG296" s="265"/>
      <c r="AK296" s="7"/>
      <c r="AL296" s="7"/>
      <c r="AM296" s="7"/>
      <c r="AN296" s="7"/>
      <c r="AO296" s="7"/>
      <c r="AP296"/>
      <c r="AQ296"/>
      <c r="AR296"/>
      <c r="AS296"/>
      <c r="AT296"/>
      <c r="AU296"/>
      <c r="AV296"/>
      <c r="AW296"/>
      <c r="BH296" s="1"/>
      <c r="BI296" s="1"/>
      <c r="BJ296" s="1"/>
      <c r="BW296"/>
      <c r="BX296"/>
      <c r="BY296"/>
      <c r="BZ296"/>
      <c r="CA296"/>
      <c r="CF296"/>
    </row>
    <row r="297" spans="3:84" ht="14.25" customHeight="1" thickBot="1" x14ac:dyDescent="0.2">
      <c r="C297" s="612"/>
      <c r="D297" s="612"/>
      <c r="E297" s="257"/>
      <c r="F297" s="883"/>
      <c r="G297" s="884"/>
      <c r="H297" s="810" t="s">
        <v>322</v>
      </c>
      <c r="I297" s="811"/>
      <c r="J297" s="811"/>
      <c r="K297" s="811"/>
      <c r="L297" s="811"/>
      <c r="M297" s="811"/>
      <c r="N297" s="811"/>
      <c r="O297" s="752" t="s">
        <v>257</v>
      </c>
      <c r="P297" s="753"/>
      <c r="Q297" s="754"/>
      <c r="R297" s="755"/>
      <c r="S297" s="756"/>
      <c r="T297" s="191"/>
      <c r="U297" s="535"/>
      <c r="V297" s="536"/>
      <c r="X297" s="464" t="str">
        <f>IF(AND(AH297="-",AH298="-"),"-",SUMPRODUCT(AH297:AH298,AP297:AP298))</f>
        <v>-</v>
      </c>
      <c r="Y297" s="462" t="s">
        <v>477</v>
      </c>
      <c r="Z297" s="292">
        <f>HLOOKUP(Y297,$AO$11:$BC$26,$BD$26,0)</f>
        <v>0</v>
      </c>
      <c r="AA297" s="462">
        <v>1.7999999999999999E-2</v>
      </c>
      <c r="AB297" s="1">
        <v>1</v>
      </c>
      <c r="AC297" s="488">
        <v>1</v>
      </c>
      <c r="AD297" s="265" t="str">
        <f>IF(X297="-","-",X297*Z297*AA297*AB297*AC297)</f>
        <v>-</v>
      </c>
      <c r="AE297" s="265">
        <f>IF(X297="-",0,(1-X297)*Z297*AA297*AB297*AC297)</f>
        <v>0</v>
      </c>
      <c r="AF297" s="492">
        <f>IF(X297="-",0,AE297)</f>
        <v>0</v>
      </c>
      <c r="AG297" s="1"/>
      <c r="AH297" s="1" t="str">
        <f>IF(R297="","-",IF($R297=AK297,AS297,IF($R297=AL297,AT297,IF($R297=AM297,AU297,IF($R297=AN297,AV297,AW297)))))</f>
        <v>-</v>
      </c>
      <c r="AI297" s="220"/>
      <c r="AJ297" s="220"/>
      <c r="AK297" s="80" t="s">
        <v>680</v>
      </c>
      <c r="AL297" s="80" t="s">
        <v>90</v>
      </c>
      <c r="AM297" s="80" t="s">
        <v>352</v>
      </c>
      <c r="AN297" s="80" t="s">
        <v>258</v>
      </c>
      <c r="AO297" s="80" t="s">
        <v>70</v>
      </c>
      <c r="AP297" s="6">
        <v>0.35</v>
      </c>
      <c r="AQ297" s="221">
        <v>0.05</v>
      </c>
      <c r="AS297" s="6">
        <v>1</v>
      </c>
      <c r="AT297" s="6">
        <f>$BO$74</f>
        <v>0.8</v>
      </c>
      <c r="AU297" s="6">
        <v>0.5</v>
      </c>
      <c r="AV297" s="6">
        <f>$BQ$74</f>
        <v>0.2</v>
      </c>
      <c r="AW297" s="6">
        <v>0</v>
      </c>
      <c r="BH297" s="1"/>
      <c r="BI297" s="1"/>
      <c r="BJ297" s="1"/>
      <c r="BW297"/>
      <c r="BX297"/>
      <c r="BY297"/>
      <c r="BZ297"/>
      <c r="CA297"/>
      <c r="CF297"/>
    </row>
    <row r="298" spans="3:84" ht="14.25" customHeight="1" thickBot="1" x14ac:dyDescent="0.2">
      <c r="C298" s="634"/>
      <c r="D298" s="634"/>
      <c r="E298" s="258"/>
      <c r="F298" s="304"/>
      <c r="G298" s="304"/>
      <c r="H298" s="627"/>
      <c r="I298" s="628"/>
      <c r="J298" s="628"/>
      <c r="K298" s="628"/>
      <c r="L298" s="628"/>
      <c r="M298" s="628"/>
      <c r="N298" s="628"/>
      <c r="O298" s="752" t="s">
        <v>345</v>
      </c>
      <c r="P298" s="753"/>
      <c r="Q298" s="754"/>
      <c r="R298" s="755"/>
      <c r="S298" s="756"/>
      <c r="T298" s="176"/>
      <c r="U298" s="535"/>
      <c r="V298" s="536"/>
      <c r="Y298" s="1"/>
      <c r="AC298" s="497"/>
      <c r="AE298" s="1"/>
      <c r="AF298" s="1"/>
      <c r="AG298" s="1"/>
      <c r="AH298" s="1" t="str">
        <f>IF(R298="","-",IF($R298=AK298,AS298,IF($R298=AL298,AT298,IF($R298=AM298,AU298,IF($R298=AN298,AV298,AW298)))))</f>
        <v>-</v>
      </c>
      <c r="AI298" s="220"/>
      <c r="AJ298" s="220"/>
      <c r="AK298" s="80" t="s">
        <v>680</v>
      </c>
      <c r="AL298" s="80" t="s">
        <v>90</v>
      </c>
      <c r="AM298" s="80" t="s">
        <v>352</v>
      </c>
      <c r="AN298" s="80" t="s">
        <v>258</v>
      </c>
      <c r="AO298" s="80" t="s">
        <v>70</v>
      </c>
      <c r="AP298" s="6">
        <v>0.65</v>
      </c>
      <c r="AQ298" s="221">
        <v>0.1</v>
      </c>
      <c r="AS298" s="6">
        <v>1</v>
      </c>
      <c r="AT298" s="6">
        <f>$BO$74</f>
        <v>0.8</v>
      </c>
      <c r="AU298" s="6">
        <v>0.5</v>
      </c>
      <c r="AV298" s="6">
        <f>$BQ$74</f>
        <v>0.2</v>
      </c>
      <c r="AW298" s="6">
        <v>0</v>
      </c>
      <c r="BH298" s="1"/>
      <c r="BI298" s="1"/>
      <c r="BJ298" s="1"/>
      <c r="BW298"/>
      <c r="BX298"/>
      <c r="BY298"/>
      <c r="BZ298"/>
      <c r="CA298"/>
      <c r="CF298"/>
    </row>
    <row r="299" spans="3:84" ht="14.25" customHeight="1" x14ac:dyDescent="0.15">
      <c r="C299" s="132" t="s">
        <v>945</v>
      </c>
      <c r="D299" s="18"/>
      <c r="E299" s="283"/>
      <c r="F299" s="283"/>
      <c r="G299" s="283"/>
      <c r="H299" s="18"/>
      <c r="I299" s="211"/>
      <c r="J299" s="211"/>
      <c r="K299" s="211"/>
      <c r="L299" s="211"/>
      <c r="M299" s="211"/>
      <c r="N299" s="211"/>
      <c r="O299" s="211"/>
      <c r="P299" s="211"/>
      <c r="Q299" s="211"/>
      <c r="R299" s="211"/>
      <c r="S299" s="211"/>
      <c r="T299" s="70"/>
      <c r="U299" s="39"/>
      <c r="V299" s="39"/>
      <c r="X299" s="3"/>
      <c r="AA299" s="184"/>
      <c r="AC299" s="493"/>
      <c r="AD299" s="163"/>
      <c r="AE299" s="163"/>
      <c r="AF299" s="163"/>
      <c r="AG299" s="163"/>
      <c r="AK299" s="264"/>
      <c r="AL299" s="264"/>
      <c r="AM299" s="264"/>
      <c r="AN299" s="264"/>
      <c r="AO299" s="264"/>
      <c r="AP299" s="264"/>
      <c r="AS299" s="264"/>
      <c r="AT299" s="264"/>
      <c r="AU299" s="264"/>
      <c r="AV299" s="264"/>
      <c r="AW299" s="264"/>
      <c r="BW299"/>
      <c r="BX299"/>
      <c r="BY299"/>
      <c r="BZ299"/>
      <c r="CA299"/>
      <c r="CF299"/>
    </row>
    <row r="300" spans="3:84" ht="14.25" customHeight="1" x14ac:dyDescent="0.15">
      <c r="C300" s="336" t="s">
        <v>827</v>
      </c>
      <c r="D300" s="168" t="s">
        <v>828</v>
      </c>
      <c r="E300" s="169"/>
      <c r="F300" s="170" t="s">
        <v>64</v>
      </c>
      <c r="G300" s="171"/>
      <c r="H300" s="762" t="s">
        <v>67</v>
      </c>
      <c r="I300" s="763"/>
      <c r="J300" s="763"/>
      <c r="K300" s="763"/>
      <c r="L300" s="763"/>
      <c r="M300" s="763"/>
      <c r="N300" s="763"/>
      <c r="O300" s="763"/>
      <c r="P300" s="763"/>
      <c r="Q300" s="763"/>
      <c r="R300" s="763"/>
      <c r="S300" s="764"/>
      <c r="T300" s="172" t="s">
        <v>980</v>
      </c>
      <c r="U300" s="183"/>
      <c r="V300" s="7"/>
      <c r="X300" s="3"/>
      <c r="Z300" s="3"/>
      <c r="AA300" s="184" t="str">
        <f>IF(Z300="","",HLOOKUP(Z300,#REF!,2,0))</f>
        <v/>
      </c>
      <c r="AC300" s="486"/>
      <c r="AE300" s="1"/>
      <c r="AJ300" s="1" t="str">
        <f>IF(給水ポンプ!$J$1=0,"",給水ポンプ!$J$1)</f>
        <v/>
      </c>
      <c r="AK300" s="1" t="s">
        <v>757</v>
      </c>
      <c r="AL300"/>
      <c r="AM300" s="80" t="s">
        <v>53</v>
      </c>
      <c r="AN300" s="685">
        <f>IF(給水ポンプ!$H$1="",0.5,給水ポンプ!$H$1)</f>
        <v>0</v>
      </c>
      <c r="AO300"/>
      <c r="AP300"/>
      <c r="AS300"/>
      <c r="AT300"/>
      <c r="AU300"/>
      <c r="AV300"/>
      <c r="AW300"/>
      <c r="BW300"/>
      <c r="BX300"/>
      <c r="BY300"/>
      <c r="BZ300"/>
      <c r="CA300"/>
      <c r="CF300"/>
    </row>
    <row r="301" spans="3:84" ht="24" customHeight="1" thickBot="1" x14ac:dyDescent="0.2">
      <c r="C301" s="611">
        <v>55</v>
      </c>
      <c r="D301" s="611" t="s">
        <v>831</v>
      </c>
      <c r="E301" s="306" t="s">
        <v>466</v>
      </c>
      <c r="F301" s="844" t="s">
        <v>164</v>
      </c>
      <c r="G301" s="845"/>
      <c r="H301" s="781" t="s">
        <v>946</v>
      </c>
      <c r="I301" s="783"/>
      <c r="J301" s="783"/>
      <c r="K301" s="783"/>
      <c r="L301" s="783"/>
      <c r="M301" s="783"/>
      <c r="N301" s="783"/>
      <c r="O301" s="783"/>
      <c r="P301" s="783"/>
      <c r="Q301" s="783"/>
      <c r="R301" s="783"/>
      <c r="S301" s="783"/>
      <c r="T301" s="287" t="str">
        <f>IF(AF301=0,"-",IF(AF301&gt;=$BO$21,"A",IF(AF301&gt;=$BO$22,"B",IF(AF301&gt;=$BO$23,"C","-"))))</f>
        <v>-</v>
      </c>
      <c r="U301" s="535"/>
      <c r="V301" s="7"/>
      <c r="Y301" s="1"/>
      <c r="AC301" s="497"/>
      <c r="AE301" s="1"/>
      <c r="AF301" s="163">
        <f>SUM(AF302:AF305)</f>
        <v>0</v>
      </c>
      <c r="AG301" s="1"/>
      <c r="AH301" s="1"/>
      <c r="AJ301" s="1">
        <f>給水ポンプ!$K$10</f>
        <v>0</v>
      </c>
      <c r="AK301" s="1" t="s">
        <v>758</v>
      </c>
      <c r="AL301"/>
      <c r="AM301"/>
      <c r="AN301"/>
      <c r="AO301"/>
      <c r="AP301"/>
      <c r="AS301"/>
      <c r="AT301"/>
      <c r="AU301"/>
      <c r="AV301"/>
      <c r="BW301"/>
      <c r="BX301"/>
      <c r="BY301"/>
      <c r="BZ301"/>
      <c r="CA301"/>
      <c r="CF301"/>
    </row>
    <row r="302" spans="3:84" ht="24" customHeight="1" thickBot="1" x14ac:dyDescent="0.2">
      <c r="C302" s="612"/>
      <c r="D302" s="612"/>
      <c r="F302" s="43"/>
      <c r="G302" s="173"/>
      <c r="H302" s="810" t="s">
        <v>694</v>
      </c>
      <c r="I302" s="811"/>
      <c r="J302" s="811"/>
      <c r="K302" s="811"/>
      <c r="L302" s="811"/>
      <c r="M302" s="811"/>
      <c r="N302" s="173"/>
      <c r="O302" s="752" t="s">
        <v>272</v>
      </c>
      <c r="P302" s="753"/>
      <c r="Q302" s="754"/>
      <c r="R302" s="750" t="str">
        <f>AJ302</f>
        <v>給水ポンプユニット無し</v>
      </c>
      <c r="S302" s="751"/>
      <c r="T302" s="555"/>
      <c r="U302" s="538"/>
      <c r="V302" s="7"/>
      <c r="W302" s="497">
        <f>IF(OR(AI302="",R302&lt;&gt;AJ302,R303&lt;&gt;AJ303,R304&lt;&gt;AJ304,R305&lt;&gt;AJ305),AH302*AN300*AQ302+SUMPRODUCT(AH303:AH305,AQ303:AQ305),AI302*AN300*AQ302+SUMPRODUCT(AI303:AI305,AQ303:AQ305))</f>
        <v>0</v>
      </c>
      <c r="X302" s="1">
        <f>IF(W302="","",IF(W302&gt;1,1,IF(W302&lt;0,0,W302)))</f>
        <v>0</v>
      </c>
      <c r="Y302" s="462" t="s">
        <v>725</v>
      </c>
      <c r="Z302" s="292">
        <f>HLOOKUP(Y302,$AO$11:$BC$26,$BD$26,0)</f>
        <v>0</v>
      </c>
      <c r="AA302" s="462">
        <v>0.1</v>
      </c>
      <c r="AB302" s="1">
        <v>1</v>
      </c>
      <c r="AC302" s="488">
        <v>1</v>
      </c>
      <c r="AD302" s="265">
        <f>IF(X302="-","-",X302*Z302*AA302*AB302*AC302)</f>
        <v>0</v>
      </c>
      <c r="AE302" s="265">
        <f>IF(X302="-",0,(1-X302)*Z302*AA302*AB302*AC302)</f>
        <v>0</v>
      </c>
      <c r="AF302" s="492">
        <f>IF(X302="-",0,IF($M$304&lt;&gt;0,(1-X302)*Z302*AA302*AB302*AC302*$M$304/100,SUMPRODUCT(AG302:AG303,AQ302:AQ303)*Z302*AA302*AB302*AC302))</f>
        <v>0</v>
      </c>
      <c r="AG302" s="282">
        <f>給水ポンプ!$L$1</f>
        <v>0</v>
      </c>
      <c r="AH302" s="1" t="str">
        <f>IF($R302=AK302,AS302,IF($R302=AL302,AT302,IF($R302=AM302,AU302,IF($R302=AN302,AV302,IF($R302=AO302,AW302,AX302)))))</f>
        <v>-</v>
      </c>
      <c r="AI302" s="282">
        <f>IF(給水ポンプ!$H$10=0,0,給水ポンプ!$L$9)</f>
        <v>0</v>
      </c>
      <c r="AJ302" s="441" t="str">
        <f>IF(給水ポンプ!$H$10=0,AP302,IF(給水ポンプ!$L$9&gt;=0.95,AK302,IF(給水ポンプ!$L$9&gt;=0.7,AL302,IF(給水ポンプ!$L$9&gt;=0.3,AM302,IF(給水ポンプ!$L$9&gt;=0.05,AN302,AO302)))))</f>
        <v>給水ポンプユニット無し</v>
      </c>
      <c r="AK302" s="80" t="s">
        <v>178</v>
      </c>
      <c r="AL302" s="80" t="s">
        <v>69</v>
      </c>
      <c r="AM302" s="80" t="s">
        <v>348</v>
      </c>
      <c r="AN302" s="80" t="s">
        <v>72</v>
      </c>
      <c r="AO302" s="80" t="s">
        <v>73</v>
      </c>
      <c r="AP302" s="80" t="s">
        <v>739</v>
      </c>
      <c r="AQ302" s="6">
        <v>0.4</v>
      </c>
      <c r="AR302" s="221"/>
      <c r="AS302" s="6">
        <v>1</v>
      </c>
      <c r="AT302" s="6">
        <v>0.8</v>
      </c>
      <c r="AU302" s="6">
        <v>0.5</v>
      </c>
      <c r="AV302" s="6">
        <v>0.2</v>
      </c>
      <c r="AW302" s="6">
        <v>0</v>
      </c>
      <c r="AX302" s="6" t="s">
        <v>114</v>
      </c>
      <c r="BW302"/>
      <c r="BX302"/>
      <c r="BY302"/>
      <c r="BZ302"/>
      <c r="CA302"/>
      <c r="CF302"/>
    </row>
    <row r="303" spans="3:84" ht="14.25" customHeight="1" thickBot="1" x14ac:dyDescent="0.2">
      <c r="C303" s="612"/>
      <c r="D303" s="612"/>
      <c r="F303" s="43"/>
      <c r="G303" s="173"/>
      <c r="H303" s="43"/>
      <c r="K303" s="544" t="s">
        <v>310</v>
      </c>
      <c r="L303" s="3" t="str">
        <f ca="1">給水ポンプ!$R$5</f>
        <v/>
      </c>
      <c r="M303" s="545"/>
      <c r="N303" s="173"/>
      <c r="O303" s="752" t="s">
        <v>841</v>
      </c>
      <c r="P303" s="753"/>
      <c r="Q303" s="754"/>
      <c r="R303" s="750" t="str">
        <f>AJ303</f>
        <v>給水ポンプ無し</v>
      </c>
      <c r="S303" s="751"/>
      <c r="T303" s="555"/>
      <c r="U303" s="538"/>
      <c r="V303" s="7"/>
      <c r="Y303"/>
      <c r="Z303"/>
      <c r="AA303"/>
      <c r="AB303"/>
      <c r="AC303" s="499"/>
      <c r="AD303"/>
      <c r="AE303"/>
      <c r="AF303"/>
      <c r="AG303" s="282">
        <f>給水ポンプ!$M$1</f>
        <v>0</v>
      </c>
      <c r="AH303" s="1" t="str">
        <f>IF($R303=AK303,AS303,IF($R303=AL303,AT303,IF($R303=AM303,AU303,IF($R303=AN303,AV303,IF($R303=AO303,AW303,AX303)))))</f>
        <v>-</v>
      </c>
      <c r="AI303" s="282" t="str">
        <f>IF(給水ポンプ!$J$10=0,"",給水ポンプ!$M$9)</f>
        <v/>
      </c>
      <c r="AJ303" s="441" t="str">
        <f>IF(給水ポンプ!$J$10=0,AP303,IF(給水ポンプ!$M$9&gt;=0.95,AK303,IF(給水ポンプ!$M$9&gt;=0.7,AL303,IF(給水ポンプ!$M$9&gt;=0.3,AM303,IF(給水ポンプ!$M$9&gt;=0.05,AN303,AO303)))))</f>
        <v>給水ポンプ無し</v>
      </c>
      <c r="AK303" s="80" t="s">
        <v>178</v>
      </c>
      <c r="AL303" s="80" t="s">
        <v>69</v>
      </c>
      <c r="AM303" s="80" t="s">
        <v>348</v>
      </c>
      <c r="AN303" s="80" t="s">
        <v>72</v>
      </c>
      <c r="AO303" s="80" t="s">
        <v>73</v>
      </c>
      <c r="AP303" s="80" t="s">
        <v>286</v>
      </c>
      <c r="AQ303" s="6">
        <v>1</v>
      </c>
      <c r="AR303" s="221">
        <v>9.6000000000000002E-2</v>
      </c>
      <c r="AS303" s="6">
        <v>1</v>
      </c>
      <c r="AT303" s="6">
        <v>0.8</v>
      </c>
      <c r="AU303" s="6">
        <v>0.5</v>
      </c>
      <c r="AV303" s="6">
        <v>0.2</v>
      </c>
      <c r="AW303" s="6">
        <v>0</v>
      </c>
      <c r="AX303" s="6" t="s">
        <v>679</v>
      </c>
      <c r="BW303"/>
      <c r="BX303"/>
      <c r="BY303"/>
      <c r="BZ303"/>
      <c r="CA303"/>
      <c r="CF303"/>
    </row>
    <row r="304" spans="3:84" ht="14.25" customHeight="1" thickBot="1" x14ac:dyDescent="0.2">
      <c r="C304" s="612"/>
      <c r="D304" s="612"/>
      <c r="F304" s="43"/>
      <c r="G304" s="173"/>
      <c r="H304" s="544" t="s">
        <v>130</v>
      </c>
      <c r="I304" s="547">
        <f>$AM$4</f>
        <v>-15</v>
      </c>
      <c r="J304" s="300"/>
      <c r="K304" s="544" t="s">
        <v>696</v>
      </c>
      <c r="L304" s="548" t="str">
        <f>AJ300</f>
        <v/>
      </c>
      <c r="M304" s="545"/>
      <c r="N304" s="319" t="str">
        <f>IF(L304="","%","")</f>
        <v>%</v>
      </c>
      <c r="O304" s="752" t="s">
        <v>842</v>
      </c>
      <c r="P304" s="753"/>
      <c r="Q304" s="754"/>
      <c r="R304" s="750" t="str">
        <f>AJ304</f>
        <v>給水ポンプ無し</v>
      </c>
      <c r="S304" s="751"/>
      <c r="T304" s="555"/>
      <c r="U304" s="538"/>
      <c r="V304" s="7"/>
      <c r="Y304"/>
      <c r="Z304"/>
      <c r="AA304"/>
      <c r="AB304"/>
      <c r="AC304" s="499"/>
      <c r="AD304"/>
      <c r="AE304"/>
      <c r="AF304"/>
      <c r="AG304" s="282">
        <f>給水ポンプ!$N$1</f>
        <v>0</v>
      </c>
      <c r="AH304" s="1" t="str">
        <f>IF($R304=AK304,AS304,IF($R304=AL304,AT304,IF($R304=AM304,AU304,IF($R304=AN304,AV304,IF($R304=AO304,AW304,AX304)))))</f>
        <v>-</v>
      </c>
      <c r="AI304" s="282" t="str">
        <f>IF(給水ポンプ!$J$10=0,"",給水ポンプ!$N$9)</f>
        <v/>
      </c>
      <c r="AJ304" s="441" t="str">
        <f>IF(給水ポンプ!$J$10=0,AP304,IF(給水ポンプ!$N$9&gt;=0.95,AK304,IF(給水ポンプ!$N$9&gt;=0.7,AL304,IF(給水ポンプ!$N$9&gt;=0.3,AM304,IF(給水ポンプ!$N$9&gt;=0.05,AN304,AO304)))))</f>
        <v>給水ポンプ無し</v>
      </c>
      <c r="AK304" s="80" t="s">
        <v>178</v>
      </c>
      <c r="AL304" s="80" t="s">
        <v>69</v>
      </c>
      <c r="AM304" s="80" t="s">
        <v>348</v>
      </c>
      <c r="AN304" s="80" t="s">
        <v>72</v>
      </c>
      <c r="AO304" s="80" t="s">
        <v>73</v>
      </c>
      <c r="AP304" s="80" t="s">
        <v>286</v>
      </c>
      <c r="AQ304" s="6">
        <v>0.9</v>
      </c>
      <c r="AR304" s="221"/>
      <c r="AS304" s="6">
        <v>1</v>
      </c>
      <c r="AT304" s="6">
        <v>0.8</v>
      </c>
      <c r="AU304" s="6">
        <v>0.5</v>
      </c>
      <c r="AV304" s="6">
        <v>0.2</v>
      </c>
      <c r="AW304" s="6">
        <v>0</v>
      </c>
      <c r="AX304" s="6" t="s">
        <v>114</v>
      </c>
      <c r="BW304"/>
      <c r="BX304"/>
      <c r="BY304"/>
      <c r="BZ304"/>
      <c r="CA304"/>
      <c r="CF304"/>
    </row>
    <row r="305" spans="3:84" ht="14.25" customHeight="1" thickBot="1" x14ac:dyDescent="0.2">
      <c r="C305" s="612"/>
      <c r="D305" s="612"/>
      <c r="F305" s="509"/>
      <c r="G305" s="274"/>
      <c r="O305" s="752" t="s">
        <v>843</v>
      </c>
      <c r="P305" s="753"/>
      <c r="Q305" s="754"/>
      <c r="R305" s="750" t="str">
        <f>AJ305</f>
        <v>給水ポンプ無し</v>
      </c>
      <c r="S305" s="751"/>
      <c r="T305" s="554"/>
      <c r="U305" s="538"/>
      <c r="V305" s="7"/>
      <c r="Y305"/>
      <c r="Z305"/>
      <c r="AA305"/>
      <c r="AB305"/>
      <c r="AC305" s="499"/>
      <c r="AD305"/>
      <c r="AE305"/>
      <c r="AF305"/>
      <c r="AG305" s="282">
        <f>給水ポンプ!$O$1</f>
        <v>0</v>
      </c>
      <c r="AH305" s="1" t="str">
        <f>IF($R305=AK305,AS305,IF($R305=AL305,AT305,IF($R305=AM305,AU305,IF($R305=AN305,AV305,IF($R305=AO305,AW305,AX305)))))</f>
        <v>-</v>
      </c>
      <c r="AI305" s="282" t="str">
        <f>IF(給水ポンプ!$J$10=0,"",給水ポンプ!$O$9)</f>
        <v/>
      </c>
      <c r="AJ305" s="441" t="str">
        <f>IF(給水ポンプ!$J$10=0,AP305,IF(給水ポンプ!$O$9&gt;=0.95,AK305,IF(給水ポンプ!$O$9&gt;=0.7,AL305,IF(給水ポンプ!$O$9&gt;=0.3,AM305,IF(給水ポンプ!$O$9&gt;=0.05,AN305,AO305)))))</f>
        <v>給水ポンプ無し</v>
      </c>
      <c r="AK305" s="80" t="s">
        <v>178</v>
      </c>
      <c r="AL305" s="80" t="s">
        <v>69</v>
      </c>
      <c r="AM305" s="80" t="s">
        <v>348</v>
      </c>
      <c r="AN305" s="80" t="s">
        <v>72</v>
      </c>
      <c r="AO305" s="80" t="s">
        <v>73</v>
      </c>
      <c r="AP305" s="80" t="s">
        <v>286</v>
      </c>
      <c r="AQ305" s="6">
        <v>0.8</v>
      </c>
      <c r="AR305" s="221">
        <v>3.5999999999999997E-2</v>
      </c>
      <c r="AS305" s="6">
        <v>1</v>
      </c>
      <c r="AT305" s="6">
        <v>0.8</v>
      </c>
      <c r="AU305" s="6">
        <v>0.5</v>
      </c>
      <c r="AV305" s="6">
        <v>0.2</v>
      </c>
      <c r="AW305" s="6">
        <v>0</v>
      </c>
      <c r="AX305" s="6" t="s">
        <v>679</v>
      </c>
      <c r="BW305"/>
      <c r="BX305"/>
      <c r="BY305"/>
      <c r="BZ305"/>
      <c r="CA305"/>
      <c r="CF305"/>
    </row>
    <row r="306" spans="3:84" ht="14.25" customHeight="1" thickBot="1" x14ac:dyDescent="0.2">
      <c r="C306" s="622">
        <v>56</v>
      </c>
      <c r="D306" s="622" t="s">
        <v>831</v>
      </c>
      <c r="E306" s="307" t="s">
        <v>480</v>
      </c>
      <c r="F306" s="786" t="s">
        <v>165</v>
      </c>
      <c r="G306" s="831"/>
      <c r="H306" s="781" t="s">
        <v>311</v>
      </c>
      <c r="I306" s="783"/>
      <c r="J306" s="783"/>
      <c r="K306" s="783"/>
      <c r="L306" s="783"/>
      <c r="M306" s="783"/>
      <c r="N306" s="783"/>
      <c r="O306" s="783"/>
      <c r="P306" s="783"/>
      <c r="Q306" s="849"/>
      <c r="R306" s="755"/>
      <c r="S306" s="756"/>
      <c r="T306" s="187" t="str">
        <f>IF(AF306=0,"-",IF(AF306&gt;=$BO$21,"A",IF(AF306&gt;=$BO$22,"B",IF(AF306&gt;=$BO$23,"C","-"))))</f>
        <v>-</v>
      </c>
      <c r="U306" s="536"/>
      <c r="V306" s="536"/>
      <c r="X306" s="4" t="str">
        <f>IF($R306=AK306,AS306,IF($R306=AL306,AT306,IF($R306=AM306,AU306,IF($R306=AN306,AV306,IF($R306=AO306,AW306,AX306)))))</f>
        <v>-</v>
      </c>
      <c r="Y306" s="462" t="s">
        <v>725</v>
      </c>
      <c r="Z306" s="292">
        <f>HLOOKUP(Y306,$AO$11:$BC$26,$BD$26,0)</f>
        <v>0</v>
      </c>
      <c r="AA306" s="462">
        <v>0.22</v>
      </c>
      <c r="AB306" s="1">
        <v>1</v>
      </c>
      <c r="AC306" s="488">
        <v>1</v>
      </c>
      <c r="AD306" s="265" t="str">
        <f>IF(X306="-","-",X306*Z306*AA306*AB306*AC306)</f>
        <v>-</v>
      </c>
      <c r="AE306" s="265">
        <f>IF(X306="-",0,(1-X306)*Z306*AA306*AB306*AC306)</f>
        <v>0</v>
      </c>
      <c r="AF306" s="492">
        <f>IF(X306="-",0,AE306)</f>
        <v>0</v>
      </c>
      <c r="AG306" s="265"/>
      <c r="AK306" s="80" t="s">
        <v>178</v>
      </c>
      <c r="AL306" s="80" t="s">
        <v>69</v>
      </c>
      <c r="AM306" s="80" t="s">
        <v>348</v>
      </c>
      <c r="AN306" s="80" t="s">
        <v>72</v>
      </c>
      <c r="AO306" s="80" t="s">
        <v>73</v>
      </c>
      <c r="AP306" s="80" t="s">
        <v>347</v>
      </c>
      <c r="AQ306"/>
      <c r="AR306"/>
      <c r="AS306" s="6">
        <v>1</v>
      </c>
      <c r="AT306" s="6">
        <v>0.8</v>
      </c>
      <c r="AU306" s="6">
        <v>0.5</v>
      </c>
      <c r="AV306" s="6">
        <v>0.2</v>
      </c>
      <c r="AW306" s="6">
        <v>0</v>
      </c>
      <c r="AX306" s="6" t="s">
        <v>679</v>
      </c>
      <c r="BW306"/>
      <c r="BX306"/>
      <c r="BY306"/>
      <c r="BZ306"/>
      <c r="CA306"/>
      <c r="CF306"/>
    </row>
    <row r="307" spans="3:84" ht="14.25" customHeight="1" thickBot="1" x14ac:dyDescent="0.2">
      <c r="C307" s="622">
        <v>57</v>
      </c>
      <c r="D307" s="622" t="s">
        <v>831</v>
      </c>
      <c r="E307" s="307" t="s">
        <v>371</v>
      </c>
      <c r="F307" s="786" t="s">
        <v>490</v>
      </c>
      <c r="G307" s="831"/>
      <c r="H307" s="781" t="s">
        <v>212</v>
      </c>
      <c r="I307" s="783"/>
      <c r="J307" s="783"/>
      <c r="K307" s="783"/>
      <c r="L307" s="783"/>
      <c r="M307" s="783"/>
      <c r="N307" s="783"/>
      <c r="O307" s="783"/>
      <c r="P307" s="783"/>
      <c r="Q307" s="849"/>
      <c r="R307" s="755"/>
      <c r="S307" s="756"/>
      <c r="T307" s="187" t="str">
        <f>IF(AF307=0,"-",IF(AF307&gt;=$BO$21,"A",IF(AF307&gt;=$BO$22,"B",IF(AF307&gt;=$BO$23,"C","-"))))</f>
        <v>-</v>
      </c>
      <c r="U307" s="536"/>
      <c r="V307" s="536"/>
      <c r="X307" s="4" t="str">
        <f>IF($R307=AK307,AS307,IF($R307=AL307,AT307,IF($R307=AM307,AU307,IF($R307=AN307,AV307,IF($R307=AO307,AW307,AX307)))))</f>
        <v>-</v>
      </c>
      <c r="Y307" s="462" t="s">
        <v>22</v>
      </c>
      <c r="Z307" s="292">
        <f>HLOOKUP(Y307,$AO$11:$BC$26,$BD$26,0)</f>
        <v>0</v>
      </c>
      <c r="AA307" s="462">
        <v>0.01</v>
      </c>
      <c r="AB307" s="1">
        <v>1</v>
      </c>
      <c r="AC307" s="488">
        <v>1</v>
      </c>
      <c r="AD307" s="265" t="str">
        <f>IF(X307="-","-",X307*Z307*AA307*AB307*AC307)</f>
        <v>-</v>
      </c>
      <c r="AE307" s="265">
        <f>IF(X307="-",0,(1-X307)*Z307*AA307*AB307*AC307)</f>
        <v>0</v>
      </c>
      <c r="AF307" s="492">
        <f>IF(X307="-",0,AE307)</f>
        <v>0</v>
      </c>
      <c r="AG307" s="265"/>
      <c r="AK307" s="80" t="s">
        <v>178</v>
      </c>
      <c r="AL307" s="80" t="s">
        <v>69</v>
      </c>
      <c r="AM307" s="80" t="s">
        <v>348</v>
      </c>
      <c r="AN307" s="80" t="s">
        <v>72</v>
      </c>
      <c r="AO307" s="80" t="s">
        <v>73</v>
      </c>
      <c r="AP307" s="80" t="s">
        <v>55</v>
      </c>
      <c r="AQ307"/>
      <c r="AR307"/>
      <c r="AS307" s="6">
        <v>1</v>
      </c>
      <c r="AT307" s="6">
        <v>0.8</v>
      </c>
      <c r="AU307" s="6">
        <v>0.5</v>
      </c>
      <c r="AV307" s="6">
        <v>0.2</v>
      </c>
      <c r="AW307" s="6">
        <v>0</v>
      </c>
      <c r="AX307" s="6" t="s">
        <v>679</v>
      </c>
      <c r="BD307" s="1"/>
      <c r="BW307"/>
      <c r="BX307"/>
      <c r="BY307"/>
      <c r="BZ307"/>
      <c r="CA307"/>
      <c r="CF307"/>
    </row>
    <row r="308" spans="3:84" ht="14.25" customHeight="1" thickBot="1" x14ac:dyDescent="0.2">
      <c r="C308" s="622">
        <v>58</v>
      </c>
      <c r="D308" s="622" t="s">
        <v>831</v>
      </c>
      <c r="E308" s="307" t="s">
        <v>444</v>
      </c>
      <c r="F308" s="786" t="s">
        <v>166</v>
      </c>
      <c r="G308" s="831"/>
      <c r="H308" s="752" t="s">
        <v>211</v>
      </c>
      <c r="I308" s="753"/>
      <c r="J308" s="753"/>
      <c r="K308" s="753"/>
      <c r="L308" s="753"/>
      <c r="M308" s="753"/>
      <c r="N308" s="753"/>
      <c r="O308" s="753"/>
      <c r="P308" s="753"/>
      <c r="Q308" s="754"/>
      <c r="R308" s="755"/>
      <c r="S308" s="756"/>
      <c r="T308" s="187" t="str">
        <f>IF(AF308=0,"-",IF(AF308&gt;=$BO$21,"A",IF(AF308&gt;=$BO$22,"B",IF(AF308&gt;=$BO$23,"C","-"))))</f>
        <v>-</v>
      </c>
      <c r="U308" s="536"/>
      <c r="V308" s="536"/>
      <c r="X308" s="4" t="str">
        <f>IF($R308=AK308,AS308,IF($R308=AL308,AT308,IF($R308=AM308,AU308,IF($R308=AN308,AV308,IF($R308=AO308,AW308,AX308)))))</f>
        <v>-</v>
      </c>
      <c r="Y308" s="462" t="s">
        <v>22</v>
      </c>
      <c r="Z308" s="292">
        <f>HLOOKUP(Y308,$AO$11:$BC$26,$BD$26,0)</f>
        <v>0</v>
      </c>
      <c r="AA308" s="462">
        <v>0.29199999999999998</v>
      </c>
      <c r="AB308" s="1">
        <v>1</v>
      </c>
      <c r="AC308" s="488">
        <v>1</v>
      </c>
      <c r="AD308" s="265" t="str">
        <f>IF(X308="-","-",X308*Z308*AA308*AB308*AC308)</f>
        <v>-</v>
      </c>
      <c r="AE308" s="265">
        <f>IF(X308="-",0,(1-X308)*Z308*AA308*AB308*AC308)</f>
        <v>0</v>
      </c>
      <c r="AF308" s="492">
        <f>IF(X308="-",0,AE308)</f>
        <v>0</v>
      </c>
      <c r="AG308" s="265"/>
      <c r="AK308" s="80" t="s">
        <v>178</v>
      </c>
      <c r="AL308" s="80" t="s">
        <v>69</v>
      </c>
      <c r="AM308" s="80" t="s">
        <v>348</v>
      </c>
      <c r="AN308" s="80" t="s">
        <v>72</v>
      </c>
      <c r="AO308" s="80" t="s">
        <v>73</v>
      </c>
      <c r="AP308" s="80" t="s">
        <v>55</v>
      </c>
      <c r="AQ308"/>
      <c r="AR308"/>
      <c r="AS308" s="6">
        <v>1</v>
      </c>
      <c r="AT308" s="6">
        <v>0.8</v>
      </c>
      <c r="AU308" s="6">
        <v>0.5</v>
      </c>
      <c r="AV308" s="6">
        <v>0.2</v>
      </c>
      <c r="AW308" s="6">
        <v>0</v>
      </c>
      <c r="AX308" s="6" t="s">
        <v>679</v>
      </c>
      <c r="BW308"/>
      <c r="BX308"/>
      <c r="BY308"/>
      <c r="BZ308"/>
      <c r="CA308"/>
      <c r="CF308"/>
    </row>
    <row r="309" spans="3:84" ht="14.25" customHeight="1" thickBot="1" x14ac:dyDescent="0.2">
      <c r="C309" s="622">
        <v>59</v>
      </c>
      <c r="D309" s="299" t="s">
        <v>858</v>
      </c>
      <c r="E309" s="175" t="s">
        <v>20</v>
      </c>
      <c r="F309" s="786" t="s">
        <v>167</v>
      </c>
      <c r="G309" s="831"/>
      <c r="H309" s="875" t="s">
        <v>947</v>
      </c>
      <c r="I309" s="876"/>
      <c r="J309" s="876"/>
      <c r="K309" s="876"/>
      <c r="L309" s="876"/>
      <c r="M309" s="876"/>
      <c r="N309" s="876"/>
      <c r="O309" s="876"/>
      <c r="P309" s="632"/>
      <c r="Q309" s="633"/>
      <c r="R309" s="755"/>
      <c r="S309" s="756"/>
      <c r="T309" s="187" t="str">
        <f>IF(AF309=0,"-",IF(AF309&gt;=$BO$21,"A",IF(AF309&gt;=$BO$22,"B",IF(AF309&gt;=$BO$23,"C","-"))))</f>
        <v>-</v>
      </c>
      <c r="U309" s="536"/>
      <c r="V309" s="536"/>
      <c r="X309" s="500" t="str">
        <f>IF($R309=AK309,AS309,IF($R309=AL309,AT309,AU309))</f>
        <v>-</v>
      </c>
      <c r="Y309" s="462" t="s">
        <v>725</v>
      </c>
      <c r="Z309" s="292">
        <f>HLOOKUP(Y309,$AO$11:$BC$26,$BD$26,0)</f>
        <v>0</v>
      </c>
      <c r="AA309" s="462">
        <v>0.2</v>
      </c>
      <c r="AB309" s="1">
        <v>1</v>
      </c>
      <c r="AC309" s="488">
        <v>1</v>
      </c>
      <c r="AD309" s="265" t="str">
        <f>IF(X309="-","-",X309*Z309*AA309*AB309*AC309)</f>
        <v>-</v>
      </c>
      <c r="AE309" s="265">
        <f>IF(X309="-",0,(1-X309)*Z309*AA309*AB309*AC309)</f>
        <v>0</v>
      </c>
      <c r="AF309" s="492">
        <f>IF(X309="-",0,AE309)</f>
        <v>0</v>
      </c>
      <c r="AG309" s="265"/>
      <c r="AK309" s="80" t="s">
        <v>459</v>
      </c>
      <c r="AL309" s="80" t="s">
        <v>681</v>
      </c>
      <c r="AM309" s="80" t="s">
        <v>437</v>
      </c>
      <c r="AN309"/>
      <c r="AO309"/>
      <c r="AP309"/>
      <c r="AQ309"/>
      <c r="AR309"/>
      <c r="AS309" s="6">
        <v>1</v>
      </c>
      <c r="AT309" s="6">
        <v>0</v>
      </c>
      <c r="AU309" s="6" t="s">
        <v>679</v>
      </c>
      <c r="AV309"/>
      <c r="AW309"/>
      <c r="BW309"/>
      <c r="BX309"/>
      <c r="BY309"/>
      <c r="BZ309"/>
      <c r="CA309"/>
      <c r="CF309"/>
    </row>
    <row r="310" spans="3:84" ht="14.25" customHeight="1" thickBot="1" x14ac:dyDescent="0.2">
      <c r="C310" s="279">
        <v>60</v>
      </c>
      <c r="D310" s="290" t="s">
        <v>858</v>
      </c>
      <c r="E310" s="841" t="s">
        <v>948</v>
      </c>
      <c r="F310" s="844" t="s">
        <v>647</v>
      </c>
      <c r="G310" s="845"/>
      <c r="H310" s="770" t="s">
        <v>318</v>
      </c>
      <c r="I310" s="771"/>
      <c r="J310" s="771"/>
      <c r="K310" s="771"/>
      <c r="L310" s="771"/>
      <c r="M310" s="771"/>
      <c r="N310" s="771"/>
      <c r="O310" s="771"/>
      <c r="P310" s="771"/>
      <c r="Q310" s="771"/>
      <c r="R310" s="771"/>
      <c r="S310" s="771"/>
      <c r="T310" s="187" t="str">
        <f>IF(AF310=0,"-",IF(AF310&gt;=$BO$21,"A",IF(AF310&gt;=$BO$22,"B",IF(AF310&gt;=$BO$23,"C","-"))))</f>
        <v>-</v>
      </c>
      <c r="U310" s="535"/>
      <c r="V310" s="536"/>
      <c r="X310" s="4"/>
      <c r="Y310" s="1"/>
      <c r="AC310" s="497"/>
      <c r="AE310" s="1"/>
      <c r="AF310" s="163">
        <f>SUM(AF311:AF313)</f>
        <v>0</v>
      </c>
      <c r="AG310" s="265"/>
      <c r="AK310"/>
      <c r="AL310"/>
      <c r="AM310"/>
      <c r="AN310"/>
      <c r="AO310"/>
      <c r="AP310"/>
      <c r="AQ310"/>
      <c r="AR310"/>
      <c r="AS310"/>
      <c r="AT310"/>
      <c r="AU310"/>
      <c r="AV310"/>
      <c r="AW310"/>
      <c r="BW310"/>
      <c r="BX310"/>
      <c r="BY310"/>
      <c r="BZ310"/>
      <c r="CA310"/>
      <c r="CF310"/>
    </row>
    <row r="311" spans="3:84" ht="14.25" customHeight="1" thickBot="1" x14ac:dyDescent="0.2">
      <c r="C311" s="279"/>
      <c r="D311" s="290"/>
      <c r="E311" s="842"/>
      <c r="F311" s="308"/>
      <c r="G311" s="173"/>
      <c r="H311" s="612"/>
      <c r="I311" s="617"/>
      <c r="J311" s="617"/>
      <c r="K311" s="617"/>
      <c r="L311" s="617"/>
      <c r="M311" s="617"/>
      <c r="N311" s="786" t="s">
        <v>80</v>
      </c>
      <c r="O311" s="787"/>
      <c r="P311" s="787"/>
      <c r="Q311" s="788"/>
      <c r="R311" s="755"/>
      <c r="S311" s="756"/>
      <c r="T311" s="472"/>
      <c r="U311" s="540"/>
      <c r="V311" s="536"/>
      <c r="X311" s="4" t="str">
        <f>IF($R311=AK311,AS311,IF($R311=AL311,AT311,AU311))</f>
        <v>-</v>
      </c>
      <c r="Y311" s="462" t="s">
        <v>22</v>
      </c>
      <c r="Z311" s="292">
        <f>HLOOKUP(Y311,$AO$11:$BC$26,$BD$26,0)</f>
        <v>0</v>
      </c>
      <c r="AA311" s="462">
        <v>0.05</v>
      </c>
      <c r="AB311" s="1">
        <v>1</v>
      </c>
      <c r="AC311" s="488">
        <v>1</v>
      </c>
      <c r="AD311" s="265" t="str">
        <f>IF(X311="-","-",X311*Z311*AA311*AB311*AC311)</f>
        <v>-</v>
      </c>
      <c r="AE311" s="265">
        <f>IF(X311="-",0,(1-X311)*Z311*AA311*AB311*AC311)</f>
        <v>0</v>
      </c>
      <c r="AF311" s="492">
        <f>IF(X311="-",0,AE311)</f>
        <v>0</v>
      </c>
      <c r="AH311" s="464"/>
      <c r="AK311" s="80" t="s">
        <v>459</v>
      </c>
      <c r="AL311" s="80" t="s">
        <v>681</v>
      </c>
      <c r="AM311" s="80" t="s">
        <v>393</v>
      </c>
      <c r="AN311"/>
      <c r="AO311"/>
      <c r="AP311"/>
      <c r="AQ311"/>
      <c r="AR311"/>
      <c r="AS311" s="6">
        <v>1</v>
      </c>
      <c r="AT311" s="6">
        <v>0</v>
      </c>
      <c r="AU311" s="6" t="s">
        <v>679</v>
      </c>
      <c r="AV311"/>
      <c r="AW311"/>
      <c r="BW311"/>
      <c r="BX311"/>
      <c r="BY311"/>
      <c r="BZ311"/>
      <c r="CA311"/>
      <c r="CF311"/>
    </row>
    <row r="312" spans="3:84" ht="14.25" customHeight="1" thickBot="1" x14ac:dyDescent="0.2">
      <c r="C312" s="279"/>
      <c r="D312" s="290"/>
      <c r="E312" s="842"/>
      <c r="F312" s="308"/>
      <c r="G312" s="173"/>
      <c r="H312" s="612"/>
      <c r="I312" s="617"/>
      <c r="J312" s="617"/>
      <c r="K312" s="617"/>
      <c r="L312" s="617"/>
      <c r="M312" s="617"/>
      <c r="N312" s="786" t="s">
        <v>750</v>
      </c>
      <c r="O312" s="787"/>
      <c r="P312" s="787"/>
      <c r="Q312" s="788"/>
      <c r="R312" s="755"/>
      <c r="S312" s="756"/>
      <c r="T312" s="472"/>
      <c r="U312" s="540"/>
      <c r="V312" s="536"/>
      <c r="X312" s="4" t="str">
        <f>IF($R312=AK312,AS312,IF($R312=AL312,AT312,AU312))</f>
        <v>-</v>
      </c>
      <c r="Y312" s="462" t="s">
        <v>22</v>
      </c>
      <c r="Z312" s="292">
        <f>HLOOKUP(Y312,$AO$11:$BC$26,$BD$26,0)</f>
        <v>0</v>
      </c>
      <c r="AA312" s="462">
        <v>0.05</v>
      </c>
      <c r="AB312" s="1">
        <v>1</v>
      </c>
      <c r="AC312" s="488">
        <v>1</v>
      </c>
      <c r="AD312" s="265" t="str">
        <f>IF(X312="-","-",X312*Z312*AA312*AB312*AC312)</f>
        <v>-</v>
      </c>
      <c r="AE312" s="265">
        <f>IF(X312="-",0,(1-X312)*Z312*AA312*AB312*AC312)</f>
        <v>0</v>
      </c>
      <c r="AF312" s="492">
        <f>IF(X312="-",0,AE312)</f>
        <v>0</v>
      </c>
      <c r="AH312" s="464"/>
      <c r="AK312" s="80" t="s">
        <v>459</v>
      </c>
      <c r="AL312" s="80" t="s">
        <v>681</v>
      </c>
      <c r="AM312" s="80" t="s">
        <v>55</v>
      </c>
      <c r="AN312"/>
      <c r="AO312"/>
      <c r="AP312"/>
      <c r="AQ312"/>
      <c r="AR312"/>
      <c r="AS312" s="6">
        <v>1</v>
      </c>
      <c r="AT312" s="6">
        <v>0</v>
      </c>
      <c r="AU312" s="6" t="s">
        <v>679</v>
      </c>
      <c r="AV312"/>
      <c r="AW312"/>
      <c r="BW312"/>
      <c r="BX312"/>
      <c r="BY312"/>
      <c r="BZ312"/>
      <c r="CA312"/>
      <c r="CF312"/>
    </row>
    <row r="313" spans="3:84" ht="14.25" customHeight="1" thickBot="1" x14ac:dyDescent="0.2">
      <c r="C313" s="302"/>
      <c r="D313" s="299"/>
      <c r="E313" s="848"/>
      <c r="F313" s="309"/>
      <c r="G313" s="274"/>
      <c r="H313" s="634"/>
      <c r="I313" s="618"/>
      <c r="J313" s="618"/>
      <c r="K313" s="618"/>
      <c r="L313" s="618"/>
      <c r="M313" s="618"/>
      <c r="N313" s="786" t="s">
        <v>79</v>
      </c>
      <c r="O313" s="787"/>
      <c r="P313" s="787"/>
      <c r="Q313" s="788"/>
      <c r="R313" s="755"/>
      <c r="S313" s="756"/>
      <c r="T313" s="554"/>
      <c r="U313" s="540"/>
      <c r="V313" s="536"/>
      <c r="X313" s="500" t="str">
        <f>IF($R313=AK313,AS313,IF($R313=AL313,AT313,IF($R313=AM313,AU313,AV313)))</f>
        <v>-</v>
      </c>
      <c r="Y313" s="462" t="s">
        <v>22</v>
      </c>
      <c r="Z313" s="292">
        <f>HLOOKUP(Y313,$AO$11:$BC$26,$BD$26,0)</f>
        <v>0</v>
      </c>
      <c r="AA313" s="462">
        <v>0.1</v>
      </c>
      <c r="AB313" s="1">
        <v>1</v>
      </c>
      <c r="AC313" s="488">
        <v>1</v>
      </c>
      <c r="AD313" s="265" t="str">
        <f>IF(X313="-","-",X313*Z313*AA313*AB313*AC313)</f>
        <v>-</v>
      </c>
      <c r="AE313" s="265">
        <f>IF(X313="-",0,(1-X313)*Z313*AA313*AB313*AC313)</f>
        <v>0</v>
      </c>
      <c r="AF313" s="492">
        <f>IF(X313="-",0,AE313)</f>
        <v>0</v>
      </c>
      <c r="AH313" s="1"/>
      <c r="AK313" s="80" t="s">
        <v>682</v>
      </c>
      <c r="AL313" s="80" t="s">
        <v>683</v>
      </c>
      <c r="AM313" s="80" t="s">
        <v>681</v>
      </c>
      <c r="AN313" s="80" t="s">
        <v>393</v>
      </c>
      <c r="AO313"/>
      <c r="AP313"/>
      <c r="AQ313"/>
      <c r="AR313"/>
      <c r="AS313" s="6">
        <v>1</v>
      </c>
      <c r="AT313" s="6">
        <f>$BO$74</f>
        <v>0.8</v>
      </c>
      <c r="AU313" s="6">
        <v>0</v>
      </c>
      <c r="AV313" s="6" t="s">
        <v>114</v>
      </c>
      <c r="AW313"/>
      <c r="BW313"/>
      <c r="BX313"/>
      <c r="BY313"/>
      <c r="BZ313"/>
      <c r="CA313"/>
      <c r="CF313"/>
    </row>
    <row r="314" spans="3:84" ht="14.25" customHeight="1" x14ac:dyDescent="0.15">
      <c r="C314" s="8" t="s">
        <v>949</v>
      </c>
      <c r="D314" s="1"/>
      <c r="E314" s="180"/>
      <c r="F314" s="180"/>
      <c r="G314" s="180"/>
      <c r="H314" s="1"/>
      <c r="T314" s="70"/>
      <c r="U314" s="39"/>
      <c r="V314" s="39"/>
      <c r="X314" s="4"/>
      <c r="AA314" s="292"/>
      <c r="AC314" s="493"/>
      <c r="AD314" s="163"/>
      <c r="AE314" s="163"/>
      <c r="AF314" s="163"/>
      <c r="AG314" s="163"/>
      <c r="AK314"/>
      <c r="AL314"/>
      <c r="AM314"/>
      <c r="AN314"/>
      <c r="AO314"/>
      <c r="AP314"/>
      <c r="AQ314"/>
      <c r="AR314"/>
      <c r="AS314"/>
      <c r="AT314"/>
      <c r="AU314"/>
      <c r="AV314"/>
      <c r="AW314"/>
      <c r="BW314"/>
      <c r="BX314"/>
      <c r="BY314"/>
      <c r="BZ314"/>
      <c r="CA314"/>
      <c r="CF314"/>
    </row>
    <row r="315" spans="3:84" ht="14.25" customHeight="1" x14ac:dyDescent="0.15">
      <c r="C315" s="336" t="s">
        <v>827</v>
      </c>
      <c r="D315" s="168" t="s">
        <v>828</v>
      </c>
      <c r="E315" s="169"/>
      <c r="F315" s="170" t="s">
        <v>64</v>
      </c>
      <c r="G315" s="171"/>
      <c r="H315" s="762" t="s">
        <v>67</v>
      </c>
      <c r="I315" s="763"/>
      <c r="J315" s="763"/>
      <c r="K315" s="763"/>
      <c r="L315" s="763"/>
      <c r="M315" s="763"/>
      <c r="N315" s="763"/>
      <c r="O315" s="763"/>
      <c r="P315" s="763"/>
      <c r="Q315" s="763"/>
      <c r="R315" s="763"/>
      <c r="S315" s="764"/>
      <c r="T315" s="172" t="s">
        <v>980</v>
      </c>
      <c r="U315" s="183"/>
      <c r="V315" s="7"/>
      <c r="W315" s="3"/>
      <c r="X315" s="3"/>
      <c r="Z315" s="3"/>
      <c r="AA315" s="292" t="str">
        <f>IF(Z315="","",HLOOKUP(Z315,#REF!,2,0))</f>
        <v/>
      </c>
      <c r="AC315" s="486"/>
      <c r="AE315" s="1"/>
      <c r="AJ315" s="1" t="str">
        <f>IF(昇降機!$I$1=0,"",昇降機!$I$1)</f>
        <v/>
      </c>
      <c r="AK315" s="1" t="s">
        <v>757</v>
      </c>
      <c r="AL315" s="7"/>
      <c r="AM315" s="7"/>
      <c r="AN315" s="7"/>
      <c r="AO315" s="7"/>
      <c r="AP315" s="7"/>
      <c r="AQ315" s="7"/>
      <c r="AR315" s="7"/>
      <c r="AS315"/>
      <c r="AT315"/>
      <c r="AU315"/>
      <c r="AV315"/>
      <c r="AW315"/>
      <c r="BW315"/>
      <c r="BX315"/>
      <c r="BY315"/>
      <c r="BZ315"/>
      <c r="CA315"/>
      <c r="CF315"/>
    </row>
    <row r="316" spans="3:84" ht="36" customHeight="1" x14ac:dyDescent="0.15">
      <c r="C316" s="611">
        <v>61</v>
      </c>
      <c r="D316" s="611" t="s">
        <v>831</v>
      </c>
      <c r="E316" s="624" t="s">
        <v>950</v>
      </c>
      <c r="F316" s="781" t="s">
        <v>951</v>
      </c>
      <c r="G316" s="782"/>
      <c r="H316" s="781" t="s">
        <v>987</v>
      </c>
      <c r="I316" s="783"/>
      <c r="J316" s="783"/>
      <c r="K316" s="783"/>
      <c r="L316" s="783"/>
      <c r="M316" s="783"/>
      <c r="N316" s="783"/>
      <c r="O316" s="783"/>
      <c r="P316" s="783"/>
      <c r="Q316" s="783"/>
      <c r="R316" s="783"/>
      <c r="S316" s="783"/>
      <c r="T316" s="287" t="str">
        <f>IF(AF316=0,"-",IF(AF316&gt;=$BO$21,"A",IF(AF316&gt;=$BO$22,"B",IF(AF316&gt;=$BO$23,"C","-"))))</f>
        <v>-</v>
      </c>
      <c r="U316" s="183"/>
      <c r="V316" s="7"/>
      <c r="W316" s="3"/>
      <c r="X316" s="3"/>
      <c r="Z316" s="3"/>
      <c r="AA316" s="292"/>
      <c r="AC316" s="486"/>
      <c r="AE316" s="1"/>
      <c r="AF316" s="163">
        <f>SUM(AF318:AF320)</f>
        <v>0</v>
      </c>
      <c r="AJ316" s="1">
        <f>昇降機!$J$10</f>
        <v>0</v>
      </c>
      <c r="AK316" s="1" t="s">
        <v>758</v>
      </c>
      <c r="AL316" s="7"/>
      <c r="AM316" s="7"/>
      <c r="AN316" s="7"/>
      <c r="AO316" s="7"/>
      <c r="AP316" s="7"/>
      <c r="AQ316" s="7"/>
      <c r="AR316" s="7"/>
      <c r="AS316"/>
      <c r="AT316"/>
      <c r="AU316"/>
      <c r="AV316"/>
      <c r="AW316"/>
      <c r="BW316"/>
      <c r="BX316"/>
      <c r="BY316"/>
      <c r="BZ316"/>
      <c r="CA316"/>
      <c r="CF316"/>
    </row>
    <row r="317" spans="3:84" ht="14.25" thickBot="1" x14ac:dyDescent="0.2">
      <c r="C317" s="612"/>
      <c r="D317" s="612"/>
      <c r="E317" s="625"/>
      <c r="F317" s="616"/>
      <c r="G317" s="626"/>
      <c r="H317" s="608" t="s">
        <v>988</v>
      </c>
      <c r="I317" s="300"/>
      <c r="J317" s="300"/>
      <c r="K317" s="300"/>
      <c r="L317" s="300"/>
      <c r="M317" s="300"/>
      <c r="N317" s="300"/>
      <c r="O317" s="300"/>
      <c r="P317" s="300"/>
      <c r="Q317" s="300"/>
      <c r="R317" s="300"/>
      <c r="S317" s="626"/>
      <c r="T317" s="257"/>
      <c r="U317" s="183"/>
      <c r="V317" s="7"/>
      <c r="W317" s="3"/>
      <c r="X317" s="3"/>
      <c r="Z317" s="3"/>
      <c r="AA317" s="292"/>
      <c r="AC317" s="486"/>
      <c r="AE317" s="1"/>
      <c r="AF317" s="163"/>
      <c r="AJ317" s="1"/>
      <c r="AK317" s="1"/>
      <c r="AL317" s="7"/>
      <c r="AM317" s="7"/>
      <c r="AN317" s="7"/>
      <c r="AO317" s="7"/>
      <c r="AP317" s="7"/>
      <c r="AQ317" s="7"/>
      <c r="AR317" s="7"/>
      <c r="AS317"/>
      <c r="AT317"/>
      <c r="AU317"/>
      <c r="AV317"/>
      <c r="AW317"/>
      <c r="BW317"/>
      <c r="BX317"/>
      <c r="BY317"/>
      <c r="BZ317"/>
      <c r="CA317"/>
      <c r="CF317"/>
    </row>
    <row r="318" spans="3:84" ht="24" customHeight="1" thickBot="1" x14ac:dyDescent="0.2">
      <c r="C318" s="612"/>
      <c r="D318" s="612"/>
      <c r="E318" s="269"/>
      <c r="F318" s="846"/>
      <c r="G318" s="847"/>
      <c r="H318" s="861" t="s">
        <v>846</v>
      </c>
      <c r="I318" s="862"/>
      <c r="J318" s="862"/>
      <c r="K318" s="862"/>
      <c r="L318" s="862"/>
      <c r="M318" s="862"/>
      <c r="N318" s="173"/>
      <c r="O318" s="752" t="s">
        <v>952</v>
      </c>
      <c r="P318" s="753"/>
      <c r="Q318" s="754"/>
      <c r="R318" s="750" t="str">
        <f>AJ318</f>
        <v>エレベーター無し</v>
      </c>
      <c r="S318" s="751"/>
      <c r="T318" s="280"/>
      <c r="U318" s="535"/>
      <c r="V318" s="7"/>
      <c r="X318" s="1" t="str">
        <f>IF(OR(AI318="",R318&lt;&gt;AJ318),AH318,AI318)</f>
        <v>-</v>
      </c>
      <c r="Y318" s="462" t="s">
        <v>453</v>
      </c>
      <c r="Z318" s="292">
        <f>HLOOKUP(Y318,$AO$11:$BC$26,$BD$26,0)</f>
        <v>0</v>
      </c>
      <c r="AA318" s="462">
        <v>0.5</v>
      </c>
      <c r="AB318" s="1">
        <v>1</v>
      </c>
      <c r="AC318" s="488">
        <v>1</v>
      </c>
      <c r="AD318" s="265" t="str">
        <f>IF(X318="-","-",X318*Z318*AA318*AB318*AC318)</f>
        <v>-</v>
      </c>
      <c r="AE318" s="265">
        <f>IF(X318="-",0,(1-X318)*Z318*AA318*AB318*AC318)</f>
        <v>0</v>
      </c>
      <c r="AF318" s="492">
        <f>IF(X318="-",0,IF($M$320&lt;&gt;0,(1-X318)*Z318*AA318*AB318*AC318*$M$320/100,AG318*Z318*AA318*AB318*AC318))</f>
        <v>0</v>
      </c>
      <c r="AG318" s="282">
        <f>昇降機!$K$1</f>
        <v>0</v>
      </c>
      <c r="AH318" s="1" t="str">
        <f>IF($R318=AK318,AS318,IF($R318=AL318,AT318,IF($R318=AM318,AU318,IF($R318=AN318,AV318,IF($R318=AO318,AW318,AX318)))))</f>
        <v>-</v>
      </c>
      <c r="AI318" s="282" t="str">
        <f>IF(昇降機!$G$10=0,"",昇降機!$K$9)</f>
        <v/>
      </c>
      <c r="AJ318" s="441" t="str">
        <f>IF(昇降機!$G$10=0,AP318,IF(昇降機!$K$9&gt;=0.95,AK318,IF(昇降機!$K$9&gt;=0.7,AL318,IF(昇降機!$K$9&gt;=0.3,AM318,IF(昇降機!$K$9&gt;=0.05,AN318,AO318)))))</f>
        <v>エレベーター無し</v>
      </c>
      <c r="AK318" s="80" t="s">
        <v>178</v>
      </c>
      <c r="AL318" s="80" t="s">
        <v>69</v>
      </c>
      <c r="AM318" s="80" t="s">
        <v>348</v>
      </c>
      <c r="AN318" s="80" t="s">
        <v>72</v>
      </c>
      <c r="AO318" s="80" t="s">
        <v>73</v>
      </c>
      <c r="AP318" s="80" t="s">
        <v>389</v>
      </c>
      <c r="AQ318"/>
      <c r="AR318"/>
      <c r="AS318" s="6">
        <v>1</v>
      </c>
      <c r="AT318" s="6">
        <v>0.8</v>
      </c>
      <c r="AU318" s="6">
        <v>0.5</v>
      </c>
      <c r="AV318" s="6">
        <v>0.2</v>
      </c>
      <c r="AW318" s="6">
        <v>0</v>
      </c>
      <c r="AX318" s="6" t="s">
        <v>679</v>
      </c>
      <c r="BW318"/>
      <c r="BX318"/>
      <c r="BY318"/>
      <c r="BZ318"/>
      <c r="CA318"/>
      <c r="CF318"/>
    </row>
    <row r="319" spans="3:84" ht="14.25" customHeight="1" thickBot="1" x14ac:dyDescent="0.2">
      <c r="C319" s="612"/>
      <c r="D319" s="612"/>
      <c r="E319" s="269"/>
      <c r="F319" s="846"/>
      <c r="G319" s="847"/>
      <c r="K319" s="544" t="s">
        <v>767</v>
      </c>
      <c r="L319" s="3" t="str">
        <f ca="1">昇降機!$P$5</f>
        <v/>
      </c>
      <c r="M319" s="545"/>
      <c r="O319" s="752" t="s">
        <v>953</v>
      </c>
      <c r="P319" s="753"/>
      <c r="Q319" s="754"/>
      <c r="R319" s="750" t="str">
        <f>AJ319</f>
        <v>エレベーター無し</v>
      </c>
      <c r="S319" s="751"/>
      <c r="T319" s="280"/>
      <c r="U319" s="536"/>
      <c r="V319" s="7"/>
      <c r="X319" s="1" t="str">
        <f>IF(OR(AI319="",R319&lt;&gt;AJ319),AH319,AI319)</f>
        <v>-</v>
      </c>
      <c r="Y319" s="462" t="s">
        <v>453</v>
      </c>
      <c r="Z319" s="292">
        <f>HLOOKUP(Y319,$AO$11:$BC$26,$BD$26,0)</f>
        <v>0</v>
      </c>
      <c r="AA319" s="462">
        <v>0.111</v>
      </c>
      <c r="AB319" s="1">
        <v>1</v>
      </c>
      <c r="AC319" s="488">
        <v>1</v>
      </c>
      <c r="AD319" s="265" t="str">
        <f>IF(X319="-","-",X319*Z319*AA319*AB319*AC319)</f>
        <v>-</v>
      </c>
      <c r="AE319" s="265">
        <f>IF(X319="-",0,(1-X319)*Z319*AA319*AB319*AC319)</f>
        <v>0</v>
      </c>
      <c r="AF319" s="492">
        <f>IF(X319="-",0,IF($M$320&lt;&gt;0,(1-X319)*Z319*AA319*AB319*AC319*$M$320/100,AG319*Z319*AA319*AB319*AC319))</f>
        <v>0</v>
      </c>
      <c r="AG319" s="282">
        <f>昇降機!$L$1</f>
        <v>0</v>
      </c>
      <c r="AH319" s="1" t="str">
        <f>IF($R319=AK319,AS319,IF($R319=AL319,AT319,IF($R319=AM319,AU319,IF($R319=AN319,AV319,IF($R319=AO319,AW319,AX319)))))</f>
        <v>-</v>
      </c>
      <c r="AI319" s="282" t="str">
        <f>IF(昇降機!$G$10=0,"",昇降機!$L$9)</f>
        <v/>
      </c>
      <c r="AJ319" s="441" t="str">
        <f>IF(昇降機!$G$10=0,AP319,IF(昇降機!$L$9&gt;=0.95,AK319,IF(昇降機!$L$9&gt;=0.7,AL319,IF(昇降機!$L$9&gt;=0.3,AM319,IF(昇降機!$L$9&gt;=0.05,AN319,AO319)))))</f>
        <v>エレベーター無し</v>
      </c>
      <c r="AK319" s="80" t="s">
        <v>178</v>
      </c>
      <c r="AL319" s="80" t="s">
        <v>69</v>
      </c>
      <c r="AM319" s="80" t="s">
        <v>348</v>
      </c>
      <c r="AN319" s="80" t="s">
        <v>72</v>
      </c>
      <c r="AO319" s="80" t="s">
        <v>73</v>
      </c>
      <c r="AP319" s="80" t="s">
        <v>389</v>
      </c>
      <c r="AQ319"/>
      <c r="AR319"/>
      <c r="AS319" s="6">
        <v>1</v>
      </c>
      <c r="AT319" s="6">
        <v>0.8</v>
      </c>
      <c r="AU319" s="6">
        <v>0.5</v>
      </c>
      <c r="AV319" s="6">
        <v>0.2</v>
      </c>
      <c r="AW319" s="6">
        <v>0</v>
      </c>
      <c r="AX319" s="6" t="s">
        <v>679</v>
      </c>
      <c r="BW319"/>
      <c r="BX319"/>
      <c r="BY319"/>
      <c r="BZ319"/>
      <c r="CA319"/>
      <c r="CF319"/>
    </row>
    <row r="320" spans="3:84" ht="14.25" customHeight="1" thickBot="1" x14ac:dyDescent="0.2">
      <c r="C320" s="612"/>
      <c r="D320" s="612"/>
      <c r="E320" s="269"/>
      <c r="F320" s="846"/>
      <c r="G320" s="847"/>
      <c r="H320" s="544" t="s">
        <v>130</v>
      </c>
      <c r="I320" s="547">
        <f>$AU$4</f>
        <v>-20</v>
      </c>
      <c r="J320" s="300"/>
      <c r="K320" s="544" t="s">
        <v>696</v>
      </c>
      <c r="L320" s="548" t="str">
        <f>AJ315</f>
        <v/>
      </c>
      <c r="M320" s="545"/>
      <c r="N320" s="319" t="str">
        <f>IF(L320="","%","")</f>
        <v>%</v>
      </c>
      <c r="O320" s="781" t="s">
        <v>954</v>
      </c>
      <c r="P320" s="783"/>
      <c r="Q320" s="849"/>
      <c r="R320" s="863" t="str">
        <f>AJ320</f>
        <v>エスカレーター無し</v>
      </c>
      <c r="S320" s="864"/>
      <c r="T320" s="280"/>
      <c r="U320" s="536"/>
      <c r="V320" s="7"/>
      <c r="X320" s="1" t="str">
        <f>IF(OR(AI320="",R320&lt;&gt;AJ320),AH320,AI320)</f>
        <v>-</v>
      </c>
      <c r="Y320" s="462" t="s">
        <v>453</v>
      </c>
      <c r="Z320" s="292">
        <f>HLOOKUP(Y320,$AO$11:$BC$26,$BD$26,0)</f>
        <v>0</v>
      </c>
      <c r="AA320" s="462">
        <v>1.2E-2</v>
      </c>
      <c r="AB320" s="1">
        <v>1</v>
      </c>
      <c r="AC320" s="488">
        <v>1</v>
      </c>
      <c r="AD320" s="265" t="str">
        <f>IF(X320="-","-",X320*Z320*AA320*AB320*AC320)</f>
        <v>-</v>
      </c>
      <c r="AE320" s="265">
        <f>IF(X320="-",0,(1-X320)*Z320*AA320*AB320*AC320)</f>
        <v>0</v>
      </c>
      <c r="AF320" s="492">
        <f>IF(X320="-",0,IF($M$320&lt;&gt;0,(1-X320)*Z320*AA320*AB320*AC320*$M$320/100,AG320*Z320*AA320*AB320*AC320))</f>
        <v>0</v>
      </c>
      <c r="AG320" s="282">
        <f>昇降機!$M$1</f>
        <v>0</v>
      </c>
      <c r="AH320" s="1" t="str">
        <f>IF($R320=AK320,AS320,IF($R320=AL320,AT320,IF($R320=AM320,AU320,IF($R320=AN320,AV320,IF($R320=AO320,AW320,AX320)))))</f>
        <v>-</v>
      </c>
      <c r="AI320" s="282" t="str">
        <f>IF(昇降機!$H$10=0,"",昇降機!$M$9)</f>
        <v/>
      </c>
      <c r="AJ320" s="441" t="str">
        <f>IF(昇降機!$H$10=0,AP320,IF(昇降機!$M$9&gt;=0.95,AK320,IF(昇降機!$M$9&gt;=0.7,AL320,IF(昇降機!$M$9&gt;=0.3,AM320,IF(昇降機!$M$9&gt;=0.05,AN320,AO320)))))</f>
        <v>エスカレーター無し</v>
      </c>
      <c r="AK320" s="80" t="s">
        <v>178</v>
      </c>
      <c r="AL320" s="80" t="s">
        <v>69</v>
      </c>
      <c r="AM320" s="80" t="s">
        <v>348</v>
      </c>
      <c r="AN320" s="80" t="s">
        <v>72</v>
      </c>
      <c r="AO320" s="80" t="s">
        <v>73</v>
      </c>
      <c r="AP320" s="80" t="s">
        <v>223</v>
      </c>
      <c r="AQ320"/>
      <c r="AR320"/>
      <c r="AS320" s="6">
        <v>1</v>
      </c>
      <c r="AT320" s="6">
        <v>0.8</v>
      </c>
      <c r="AU320" s="6">
        <v>0.5</v>
      </c>
      <c r="AV320" s="6">
        <v>0.2</v>
      </c>
      <c r="AW320" s="6">
        <v>0</v>
      </c>
      <c r="AX320" s="6" t="s">
        <v>679</v>
      </c>
      <c r="BW320"/>
      <c r="BX320"/>
      <c r="BY320"/>
      <c r="BZ320"/>
      <c r="CA320"/>
      <c r="CF320"/>
    </row>
    <row r="321" spans="2:84" ht="14.25" customHeight="1" thickBot="1" x14ac:dyDescent="0.2">
      <c r="C321" s="634"/>
      <c r="D321" s="634"/>
      <c r="E321" s="271"/>
      <c r="F321" s="877"/>
      <c r="G321" s="878"/>
      <c r="H321" s="509"/>
      <c r="I321" s="618"/>
      <c r="J321" s="618"/>
      <c r="K321" s="618"/>
      <c r="L321" s="618"/>
      <c r="M321" s="618"/>
      <c r="N321" s="274"/>
      <c r="O321" s="825"/>
      <c r="P321" s="806"/>
      <c r="Q321" s="826"/>
      <c r="R321" s="865"/>
      <c r="S321" s="866"/>
      <c r="T321" s="176"/>
      <c r="U321" s="536"/>
      <c r="V321" s="7"/>
      <c r="Y321" s="1"/>
      <c r="AC321" s="497"/>
      <c r="AE321" s="265"/>
      <c r="AF321" s="265"/>
      <c r="AG321" s="282"/>
      <c r="AH321" s="1"/>
      <c r="AI321" s="282"/>
      <c r="AJ321" s="39"/>
      <c r="AK321" s="7"/>
      <c r="AL321" s="7"/>
      <c r="AM321" s="7"/>
      <c r="AN321" s="7"/>
      <c r="AO321" s="7"/>
      <c r="AP321" s="7"/>
      <c r="AQ321"/>
      <c r="AR321"/>
      <c r="AS321" s="1"/>
      <c r="AT321" s="1"/>
      <c r="AU321" s="1"/>
      <c r="AV321" s="1"/>
      <c r="AW321" s="1"/>
      <c r="AX321" s="1"/>
      <c r="BW321"/>
      <c r="BX321"/>
      <c r="BY321"/>
      <c r="BZ321"/>
      <c r="CA321"/>
      <c r="CF321"/>
    </row>
    <row r="322" spans="2:84" ht="14.25" customHeight="1" x14ac:dyDescent="0.15">
      <c r="C322" s="8" t="s">
        <v>363</v>
      </c>
      <c r="D322" s="1"/>
      <c r="E322" s="180"/>
      <c r="F322" s="180"/>
      <c r="G322" s="180"/>
      <c r="T322" s="70"/>
      <c r="U322" s="39"/>
      <c r="V322" s="39"/>
      <c r="X322" s="3"/>
      <c r="AA322" s="184"/>
      <c r="AC322" s="493"/>
      <c r="AD322" s="163"/>
      <c r="AE322" s="163"/>
      <c r="AF322" s="163"/>
      <c r="AG322" s="163"/>
      <c r="AK322" s="264"/>
      <c r="AL322" s="264"/>
      <c r="AM322" s="264"/>
      <c r="AN322" s="264"/>
      <c r="AO322" s="264"/>
      <c r="AP322" s="264"/>
      <c r="AQ322"/>
      <c r="AR322"/>
      <c r="AS322"/>
      <c r="AT322"/>
      <c r="AU322"/>
      <c r="AV322"/>
      <c r="AW322"/>
      <c r="BW322"/>
      <c r="BX322"/>
      <c r="BY322"/>
      <c r="BZ322"/>
      <c r="CA322"/>
      <c r="CF322"/>
    </row>
    <row r="323" spans="2:84" ht="14.25" customHeight="1" x14ac:dyDescent="0.15">
      <c r="C323" s="336" t="s">
        <v>827</v>
      </c>
      <c r="D323" s="168" t="s">
        <v>828</v>
      </c>
      <c r="E323" s="169"/>
      <c r="F323" s="170" t="s">
        <v>64</v>
      </c>
      <c r="G323" s="171"/>
      <c r="H323" s="762" t="s">
        <v>67</v>
      </c>
      <c r="I323" s="763"/>
      <c r="J323" s="763"/>
      <c r="K323" s="763"/>
      <c r="L323" s="763"/>
      <c r="M323" s="763"/>
      <c r="N323" s="763"/>
      <c r="O323" s="763"/>
      <c r="P323" s="763"/>
      <c r="Q323" s="763"/>
      <c r="R323" s="763"/>
      <c r="S323" s="764"/>
      <c r="T323" s="172" t="s">
        <v>980</v>
      </c>
      <c r="U323" s="183"/>
      <c r="V323" s="7"/>
      <c r="X323" s="3"/>
      <c r="Z323" s="3"/>
      <c r="AA323" s="184" t="str">
        <f>IF(Z323="","",HLOOKUP(Z323,#REF!,2,0))</f>
        <v/>
      </c>
      <c r="AC323" s="486"/>
      <c r="AE323" s="1"/>
      <c r="AM323" s="7"/>
      <c r="AN323" s="7"/>
      <c r="AO323" s="7"/>
      <c r="AP323" s="7"/>
      <c r="AQ323" s="7"/>
      <c r="AR323" s="7"/>
      <c r="AS323"/>
      <c r="AT323"/>
      <c r="AU323"/>
      <c r="AV323"/>
      <c r="AW323"/>
      <c r="BW323"/>
      <c r="BX323"/>
      <c r="BY323"/>
      <c r="BZ323"/>
      <c r="CA323"/>
      <c r="CF323"/>
    </row>
    <row r="324" spans="2:84" ht="14.25" customHeight="1" x14ac:dyDescent="0.15">
      <c r="B324" s="310"/>
      <c r="C324" s="611">
        <v>62</v>
      </c>
      <c r="D324" s="611" t="s">
        <v>831</v>
      </c>
      <c r="E324" s="268" t="s">
        <v>955</v>
      </c>
      <c r="F324" s="844" t="s">
        <v>168</v>
      </c>
      <c r="G324" s="845"/>
      <c r="H324" s="771" t="s">
        <v>276</v>
      </c>
      <c r="I324" s="771"/>
      <c r="J324" s="771"/>
      <c r="K324" s="771"/>
      <c r="L324" s="771"/>
      <c r="M324" s="771"/>
      <c r="N324" s="771"/>
      <c r="O324" s="771"/>
      <c r="P324" s="771"/>
      <c r="Q324" s="771"/>
      <c r="R324" s="771"/>
      <c r="S324" s="771"/>
      <c r="T324" s="287" t="str">
        <f>IF(AF324=0,"-",IF(AF324&gt;=$BO$21,"A",IF(AF324&gt;=$BO$22,"B",IF(AF324&gt;=$BO$23,"C","-"))))</f>
        <v>-</v>
      </c>
      <c r="U324" s="536"/>
      <c r="V324" s="7"/>
      <c r="Y324" s="1"/>
      <c r="AC324" s="490"/>
      <c r="AE324" s="1"/>
      <c r="AF324" s="163">
        <f>SUM(AF326:AF332)</f>
        <v>0</v>
      </c>
      <c r="AG324" s="1"/>
      <c r="AH324" s="1"/>
      <c r="AI324" s="2"/>
      <c r="AJ324" s="1" t="str">
        <f>IF(冷凍・冷蔵設備!$J$1=0,"",冷凍・冷蔵設備!$J$1)</f>
        <v/>
      </c>
      <c r="AK324" s="1" t="s">
        <v>757</v>
      </c>
      <c r="AL324"/>
      <c r="AM324"/>
      <c r="AN324" s="311"/>
      <c r="AO324" s="311"/>
      <c r="AP324" s="311"/>
      <c r="AQ324" s="311"/>
      <c r="AR324" s="311"/>
      <c r="AS324" s="311"/>
      <c r="AT324" s="311"/>
      <c r="AU324" s="311"/>
      <c r="AV324" s="311"/>
      <c r="AW324" s="311"/>
      <c r="AX324" s="1"/>
      <c r="BB324" s="1"/>
      <c r="BC324" s="1"/>
      <c r="BD324" s="1"/>
      <c r="BW324"/>
      <c r="BX324"/>
      <c r="BY324"/>
      <c r="BZ324"/>
      <c r="CA324"/>
      <c r="CF324"/>
    </row>
    <row r="325" spans="2:84" ht="24.75" customHeight="1" thickBot="1" x14ac:dyDescent="0.2">
      <c r="B325" s="310"/>
      <c r="C325" s="612"/>
      <c r="D325" s="612"/>
      <c r="E325" s="269"/>
      <c r="F325" s="620"/>
      <c r="G325" s="621"/>
      <c r="H325" s="810" t="s">
        <v>956</v>
      </c>
      <c r="I325" s="811"/>
      <c r="J325" s="811"/>
      <c r="K325" s="811"/>
      <c r="L325" s="811"/>
      <c r="M325" s="811"/>
      <c r="N325" s="811"/>
      <c r="O325" s="811"/>
      <c r="P325" s="811"/>
      <c r="Q325" s="811"/>
      <c r="R325" s="835"/>
      <c r="S325" s="836"/>
      <c r="T325" s="191"/>
      <c r="U325" s="535"/>
      <c r="V325" s="7"/>
      <c r="X325" s="4"/>
      <c r="AA325" s="184"/>
      <c r="AC325" s="493"/>
      <c r="AD325" s="313"/>
      <c r="AE325" s="314"/>
      <c r="AF325"/>
      <c r="AG325" s="163"/>
      <c r="AI325" s="2"/>
      <c r="AJ325" s="2">
        <f>冷凍・冷蔵設備!$K$10</f>
        <v>0</v>
      </c>
      <c r="AK325" s="1" t="s">
        <v>758</v>
      </c>
      <c r="AL325"/>
      <c r="AM325"/>
      <c r="AN325" s="311"/>
      <c r="AO325" s="311"/>
      <c r="AP325" s="311"/>
      <c r="AQ325" s="311"/>
      <c r="AR325" s="311"/>
      <c r="AS325" s="311"/>
      <c r="AT325" s="311"/>
      <c r="AU325" s="311"/>
      <c r="AV325" s="311"/>
      <c r="AW325" s="311"/>
      <c r="AX325" s="1"/>
      <c r="BB325" s="1"/>
      <c r="BC325" s="1"/>
      <c r="BD325" s="1"/>
      <c r="BW325"/>
      <c r="BX325"/>
      <c r="BY325"/>
      <c r="BZ325"/>
      <c r="CA325"/>
      <c r="CF325"/>
    </row>
    <row r="326" spans="2:84" ht="14.25" customHeight="1" thickBot="1" x14ac:dyDescent="0.2">
      <c r="B326" s="310"/>
      <c r="C326" s="612"/>
      <c r="D326" s="612"/>
      <c r="E326" s="269"/>
      <c r="F326" s="256"/>
      <c r="G326" s="173"/>
      <c r="H326" s="810" t="s">
        <v>964</v>
      </c>
      <c r="I326" s="811"/>
      <c r="J326" s="811"/>
      <c r="K326" s="811"/>
      <c r="L326" s="811"/>
      <c r="M326" s="811"/>
      <c r="N326" s="173"/>
      <c r="O326" s="752" t="s">
        <v>957</v>
      </c>
      <c r="P326" s="753"/>
      <c r="Q326" s="754"/>
      <c r="R326" s="750" t="str">
        <f>AJ326</f>
        <v>冷凍設備無し</v>
      </c>
      <c r="S326" s="751"/>
      <c r="T326" s="555"/>
      <c r="U326" s="538"/>
      <c r="V326" s="7"/>
      <c r="W326" s="1">
        <f>IF(OR(AI326="",R326&lt;&gt;AJ326,R327&lt;&gt;AJ327,R328&lt;&gt;AJ328,R329&lt;&gt;AJ329,R330&lt;&gt;AJ330,R331&lt;&gt;AJ331,R332&lt;&gt;AJ332),SUMPRODUCT(AH326:AH332,AQ326:AQ332),SUMPRODUCT(AI326:AI332,AQ326:AQ332))</f>
        <v>0</v>
      </c>
      <c r="X326" s="1">
        <f>IF(W326="","",IF(W326&gt;1,1,IF(W326&lt;0,0,W326)))</f>
        <v>0</v>
      </c>
      <c r="Y326" s="462" t="s">
        <v>394</v>
      </c>
      <c r="Z326" s="292">
        <f>HLOOKUP(Y326,$AO$11:$BC$26,$BD$26,0)</f>
        <v>1</v>
      </c>
      <c r="AA326" s="462">
        <v>0.38400000000000001</v>
      </c>
      <c r="AB326" s="1">
        <v>1</v>
      </c>
      <c r="AC326" s="488">
        <f>IF(冷凍・冷蔵設備!$J$10=0,0.01,IF(Q16="",0,冷凍・冷蔵設備!$J$10*9.76*1700/(Q16*1000)))</f>
        <v>0.01</v>
      </c>
      <c r="AD326" s="265">
        <f>IF(X326="-","-",X326*Z326*AA326*AB326*AC326)</f>
        <v>0</v>
      </c>
      <c r="AE326" s="265">
        <f>IF(X326="-",0,(1-X326)*Z326*AA326*AB326*AC326)</f>
        <v>3.8400000000000001E-3</v>
      </c>
      <c r="AF326" s="492">
        <f>IF(X326="-",0,IF($M$329&lt;&gt;0,(1-X326)*Z326*AA326*AB326*AC326*$M$329/100,SUMPRODUCT(AG326:AG332,AQ326:AQ332)*Z326*AA326*AB326*AC326))</f>
        <v>0</v>
      </c>
      <c r="AG326" s="265">
        <f>冷凍・冷蔵設備!$L$1</f>
        <v>0</v>
      </c>
      <c r="AH326" s="1" t="str">
        <f t="shared" ref="AH326:AH332" si="79">IF($R326=AK326,AS326,IF($R326=AL326,AT326,IF($R326=AM326,AU326,IF($R326=AN326,AV326,IF($R326=AO326,AW326,AX326)))))</f>
        <v>-</v>
      </c>
      <c r="AI326" s="282" t="str">
        <f>IF(冷凍・冷蔵設備!$I$10=0,"",冷凍・冷蔵設備!$L$9)</f>
        <v/>
      </c>
      <c r="AJ326" s="441" t="str">
        <f>IF(冷凍・冷蔵設備!$I$10=0,AP326,IF(冷凍・冷蔵設備!$L$9&gt;=0.95,AK326,IF(冷凍・冷蔵設備!$L$9&gt;=0.7,AL326,IF(冷凍・冷蔵設備!$L$9&gt;=0.3,AM326,IF(冷凍・冷蔵設備!$L$9&gt;=0.05,AN326,AO326)))))</f>
        <v>冷凍設備無し</v>
      </c>
      <c r="AK326" s="80" t="s">
        <v>178</v>
      </c>
      <c r="AL326" s="80" t="s">
        <v>69</v>
      </c>
      <c r="AM326" s="80" t="s">
        <v>348</v>
      </c>
      <c r="AN326" s="80" t="s">
        <v>72</v>
      </c>
      <c r="AO326" s="80" t="s">
        <v>73</v>
      </c>
      <c r="AP326" s="80" t="s">
        <v>274</v>
      </c>
      <c r="AQ326" s="6">
        <v>0.08</v>
      </c>
      <c r="AR326"/>
      <c r="AS326" s="6">
        <v>1</v>
      </c>
      <c r="AT326" s="6">
        <v>0.8</v>
      </c>
      <c r="AU326" s="6">
        <v>0.5</v>
      </c>
      <c r="AV326" s="6">
        <v>0.2</v>
      </c>
      <c r="AW326" s="6">
        <v>0</v>
      </c>
      <c r="AX326" s="6" t="s">
        <v>679</v>
      </c>
      <c r="BB326" s="1"/>
      <c r="BC326" s="1"/>
      <c r="BD326" s="1"/>
      <c r="BW326"/>
      <c r="BX326"/>
      <c r="BY326"/>
      <c r="BZ326"/>
      <c r="CA326"/>
      <c r="CF326"/>
    </row>
    <row r="327" spans="2:84" ht="14.25" customHeight="1" thickBot="1" x14ac:dyDescent="0.2">
      <c r="B327" s="310"/>
      <c r="C327" s="612"/>
      <c r="D327" s="612"/>
      <c r="E327" s="269"/>
      <c r="F327" s="256"/>
      <c r="G327" s="173"/>
      <c r="H327" s="810"/>
      <c r="I327" s="811"/>
      <c r="J327" s="811"/>
      <c r="K327" s="811"/>
      <c r="L327" s="811"/>
      <c r="M327" s="811"/>
      <c r="N327" s="173"/>
      <c r="O327" s="752" t="s">
        <v>958</v>
      </c>
      <c r="P327" s="753"/>
      <c r="Q327" s="754"/>
      <c r="R327" s="750" t="str">
        <f t="shared" ref="R327:R332" si="80">AJ327</f>
        <v>冷凍・冷蔵設備無し</v>
      </c>
      <c r="S327" s="751"/>
      <c r="T327" s="555"/>
      <c r="U327" s="538"/>
      <c r="V327" s="7"/>
      <c r="W327"/>
      <c r="Y327"/>
      <c r="Z327"/>
      <c r="AA327"/>
      <c r="AB327"/>
      <c r="AC327"/>
      <c r="AD327"/>
      <c r="AE327"/>
      <c r="AF327"/>
      <c r="AG327" s="265">
        <f>冷凍・冷蔵設備!$M$1</f>
        <v>0</v>
      </c>
      <c r="AH327" s="1" t="str">
        <f t="shared" si="79"/>
        <v>-</v>
      </c>
      <c r="AI327" s="282" t="str">
        <f>IF(冷凍・冷蔵設備!$J$10=0,"",冷凍・冷蔵設備!$M$9)</f>
        <v/>
      </c>
      <c r="AJ327" s="441" t="str">
        <f>IF(冷凍・冷蔵設備!$J$10=0,AP327,IF(冷凍・冷蔵設備!$M$9&gt;=0.95,AK327,IF(冷凍・冷蔵設備!$M$9&gt;=0.7,AL327,IF(冷凍・冷蔵設備!$M$9&gt;=0.3,AM327,IF(冷凍・冷蔵設備!$M$9&gt;=0.05,AN327,AO327)))))</f>
        <v>冷凍・冷蔵設備無し</v>
      </c>
      <c r="AK327" s="80" t="s">
        <v>178</v>
      </c>
      <c r="AL327" s="80" t="s">
        <v>69</v>
      </c>
      <c r="AM327" s="80" t="s">
        <v>348</v>
      </c>
      <c r="AN327" s="80" t="s">
        <v>72</v>
      </c>
      <c r="AO327" s="80" t="s">
        <v>73</v>
      </c>
      <c r="AP327" s="80" t="s">
        <v>388</v>
      </c>
      <c r="AQ327" s="6">
        <v>0.09</v>
      </c>
      <c r="AR327"/>
      <c r="AS327" s="6">
        <v>1</v>
      </c>
      <c r="AT327" s="6">
        <v>0.8</v>
      </c>
      <c r="AU327" s="6">
        <v>0.5</v>
      </c>
      <c r="AV327" s="6">
        <v>0.2</v>
      </c>
      <c r="AW327" s="6">
        <v>0</v>
      </c>
      <c r="AX327" s="6" t="s">
        <v>679</v>
      </c>
      <c r="BB327" s="1"/>
      <c r="BC327" s="1"/>
      <c r="BD327" s="1"/>
      <c r="BW327"/>
      <c r="BX327"/>
      <c r="BY327"/>
      <c r="BZ327"/>
      <c r="CA327"/>
      <c r="CF327"/>
    </row>
    <row r="328" spans="2:84" ht="14.25" customHeight="1" thickBot="1" x14ac:dyDescent="0.2">
      <c r="B328" s="310"/>
      <c r="C328" s="612"/>
      <c r="D328" s="612"/>
      <c r="E328" s="269"/>
      <c r="F328" s="256"/>
      <c r="G328" s="173"/>
      <c r="K328" s="544" t="s">
        <v>312</v>
      </c>
      <c r="L328" s="3" t="str">
        <f ca="1">冷凍・冷蔵設備!$U$5</f>
        <v/>
      </c>
      <c r="M328" s="545"/>
      <c r="O328" s="786" t="s">
        <v>959</v>
      </c>
      <c r="P328" s="787"/>
      <c r="Q328" s="788"/>
      <c r="R328" s="750" t="str">
        <f t="shared" si="80"/>
        <v>冷凍・冷蔵設備無し</v>
      </c>
      <c r="S328" s="751"/>
      <c r="T328" s="555"/>
      <c r="U328" s="538"/>
      <c r="V328" s="7"/>
      <c r="W328"/>
      <c r="Y328"/>
      <c r="Z328"/>
      <c r="AA328"/>
      <c r="AB328"/>
      <c r="AC328"/>
      <c r="AD328"/>
      <c r="AE328"/>
      <c r="AF328"/>
      <c r="AG328" s="265">
        <f>冷凍・冷蔵設備!$N$1</f>
        <v>0</v>
      </c>
      <c r="AH328" s="1" t="str">
        <f t="shared" si="79"/>
        <v>-</v>
      </c>
      <c r="AI328" s="282" t="str">
        <f>IF(冷凍・冷蔵設備!$J$10=0,"",冷凍・冷蔵設備!$N$9)</f>
        <v/>
      </c>
      <c r="AJ328" s="441" t="str">
        <f>IF(冷凍・冷蔵設備!$J$10=0,AP328,IF(冷凍・冷蔵設備!$N$9&gt;=0.95,AK328,IF(冷凍・冷蔵設備!$N$9&gt;=0.7,AL328,IF(冷凍・冷蔵設備!$N$9&gt;=0.3,AM328,IF(冷凍・冷蔵設備!$N$9&gt;=0.05,AN328,AO328)))))</f>
        <v>冷凍・冷蔵設備無し</v>
      </c>
      <c r="AK328" s="80" t="s">
        <v>178</v>
      </c>
      <c r="AL328" s="80" t="s">
        <v>69</v>
      </c>
      <c r="AM328" s="80" t="s">
        <v>348</v>
      </c>
      <c r="AN328" s="80" t="s">
        <v>72</v>
      </c>
      <c r="AO328" s="80" t="s">
        <v>73</v>
      </c>
      <c r="AP328" s="80" t="s">
        <v>388</v>
      </c>
      <c r="AQ328" s="6">
        <v>0.09</v>
      </c>
      <c r="AR328"/>
      <c r="AS328" s="6">
        <v>1</v>
      </c>
      <c r="AT328" s="6">
        <v>0.8</v>
      </c>
      <c r="AU328" s="6">
        <v>0.5</v>
      </c>
      <c r="AV328" s="6">
        <v>0.2</v>
      </c>
      <c r="AW328" s="6">
        <v>0</v>
      </c>
      <c r="AX328" s="6" t="s">
        <v>679</v>
      </c>
      <c r="BB328" s="1"/>
      <c r="BC328" s="1"/>
      <c r="BD328" s="1"/>
      <c r="BW328"/>
      <c r="BX328"/>
      <c r="BY328"/>
      <c r="BZ328"/>
      <c r="CA328"/>
      <c r="CF328"/>
    </row>
    <row r="329" spans="2:84" ht="14.25" customHeight="1" thickBot="1" x14ac:dyDescent="0.2">
      <c r="B329" s="310"/>
      <c r="C329" s="612"/>
      <c r="D329" s="612"/>
      <c r="E329" s="269"/>
      <c r="F329" s="256"/>
      <c r="G329" s="173"/>
      <c r="H329" s="544" t="s">
        <v>130</v>
      </c>
      <c r="I329" s="547">
        <f>$AV$4</f>
        <v>-10</v>
      </c>
      <c r="J329" s="300"/>
      <c r="K329" s="544" t="s">
        <v>696</v>
      </c>
      <c r="L329" s="548" t="str">
        <f>AJ324</f>
        <v/>
      </c>
      <c r="M329" s="545"/>
      <c r="N329" s="319" t="str">
        <f>IF(L329="","%","")</f>
        <v>%</v>
      </c>
      <c r="O329" s="752" t="s">
        <v>960</v>
      </c>
      <c r="P329" s="753"/>
      <c r="Q329" s="754"/>
      <c r="R329" s="750" t="str">
        <f t="shared" si="80"/>
        <v>冷凍・冷蔵設備無し</v>
      </c>
      <c r="S329" s="751"/>
      <c r="T329" s="555"/>
      <c r="U329" s="538"/>
      <c r="V329" s="7"/>
      <c r="W329"/>
      <c r="Y329"/>
      <c r="Z329"/>
      <c r="AA329"/>
      <c r="AB329"/>
      <c r="AC329"/>
      <c r="AD329"/>
      <c r="AE329"/>
      <c r="AF329"/>
      <c r="AG329" s="265">
        <f>冷凍・冷蔵設備!$O$1</f>
        <v>0</v>
      </c>
      <c r="AH329" s="1" t="str">
        <f t="shared" si="79"/>
        <v>-</v>
      </c>
      <c r="AI329" s="282" t="str">
        <f>IF(冷凍・冷蔵設備!$J$10=0,"",冷凍・冷蔵設備!$O$9)</f>
        <v/>
      </c>
      <c r="AJ329" s="441" t="str">
        <f>IF(冷凍・冷蔵設備!$J$10=0,AP329,IF(冷凍・冷蔵設備!$O$9&gt;=0.95,AK329,IF(冷凍・冷蔵設備!$O$9&gt;=0.7,AL329,IF(冷凍・冷蔵設備!$O$9&gt;=0.3,AM329,IF(冷凍・冷蔵設備!$O$9&gt;=0.05,AN329,AO329)))))</f>
        <v>冷凍・冷蔵設備無し</v>
      </c>
      <c r="AK329" s="80" t="s">
        <v>178</v>
      </c>
      <c r="AL329" s="80" t="s">
        <v>69</v>
      </c>
      <c r="AM329" s="80" t="s">
        <v>348</v>
      </c>
      <c r="AN329" s="80" t="s">
        <v>72</v>
      </c>
      <c r="AO329" s="80" t="s">
        <v>73</v>
      </c>
      <c r="AP329" s="80" t="s">
        <v>388</v>
      </c>
      <c r="AQ329" s="6">
        <v>0.04</v>
      </c>
      <c r="AR329"/>
      <c r="AS329" s="6">
        <v>1</v>
      </c>
      <c r="AT329" s="6">
        <v>0.8</v>
      </c>
      <c r="AU329" s="6">
        <v>0.5</v>
      </c>
      <c r="AV329" s="6">
        <v>0.2</v>
      </c>
      <c r="AW329" s="6">
        <v>0</v>
      </c>
      <c r="AX329" s="6" t="s">
        <v>679</v>
      </c>
      <c r="BB329" s="1"/>
      <c r="BC329" s="1"/>
      <c r="BD329" s="1"/>
      <c r="BW329"/>
      <c r="BX329"/>
      <c r="BY329"/>
      <c r="BZ329"/>
      <c r="CA329"/>
      <c r="CF329"/>
    </row>
    <row r="330" spans="2:84" ht="14.25" customHeight="1" thickBot="1" x14ac:dyDescent="0.2">
      <c r="B330" s="310"/>
      <c r="C330" s="612"/>
      <c r="D330" s="612"/>
      <c r="E330" s="269"/>
      <c r="F330" s="256"/>
      <c r="G330" s="173"/>
      <c r="O330" s="752" t="s">
        <v>961</v>
      </c>
      <c r="P330" s="753"/>
      <c r="Q330" s="754"/>
      <c r="R330" s="750" t="str">
        <f t="shared" si="80"/>
        <v>冷凍・冷蔵設備無し</v>
      </c>
      <c r="S330" s="751"/>
      <c r="T330" s="555"/>
      <c r="U330" s="538"/>
      <c r="V330" s="7"/>
      <c r="W330"/>
      <c r="Y330"/>
      <c r="Z330"/>
      <c r="AA330"/>
      <c r="AB330"/>
      <c r="AC330"/>
      <c r="AD330"/>
      <c r="AE330"/>
      <c r="AF330"/>
      <c r="AG330" s="265">
        <f>冷凍・冷蔵設備!$P$1</f>
        <v>0</v>
      </c>
      <c r="AH330" s="1" t="str">
        <f t="shared" si="79"/>
        <v>-</v>
      </c>
      <c r="AI330" s="282" t="str">
        <f>IF(冷凍・冷蔵設備!$J$10=0,"",冷凍・冷蔵設備!$P$9)</f>
        <v/>
      </c>
      <c r="AJ330" s="441" t="str">
        <f>IF(冷凍・冷蔵設備!$J$10=0,AP330,IF(冷凍・冷蔵設備!$P$9&gt;=0.95,AK330,IF(冷凍・冷蔵設備!$P$9&gt;=0.7,AL330,IF(冷凍・冷蔵設備!$P$9&gt;=0.3,AM330,IF(冷凍・冷蔵設備!$P$9&gt;=0.05,AN330,AO330)))))</f>
        <v>冷凍・冷蔵設備無し</v>
      </c>
      <c r="AK330" s="80" t="s">
        <v>178</v>
      </c>
      <c r="AL330" s="80" t="s">
        <v>69</v>
      </c>
      <c r="AM330" s="80" t="s">
        <v>348</v>
      </c>
      <c r="AN330" s="80" t="s">
        <v>72</v>
      </c>
      <c r="AO330" s="80" t="s">
        <v>73</v>
      </c>
      <c r="AP330" s="80" t="s">
        <v>388</v>
      </c>
      <c r="AQ330" s="6">
        <v>0.04</v>
      </c>
      <c r="AR330"/>
      <c r="AS330" s="6">
        <v>1</v>
      </c>
      <c r="AT330" s="6">
        <v>0.8</v>
      </c>
      <c r="AU330" s="6">
        <v>0.5</v>
      </c>
      <c r="AV330" s="6">
        <v>0.2</v>
      </c>
      <c r="AW330" s="6">
        <v>0</v>
      </c>
      <c r="AX330" s="6" t="s">
        <v>679</v>
      </c>
      <c r="AY330" s="1"/>
      <c r="AZ330" s="1"/>
      <c r="BA330" s="1"/>
      <c r="BB330" s="1"/>
      <c r="BC330" s="1"/>
      <c r="BD330" s="1"/>
      <c r="BW330"/>
      <c r="BX330"/>
      <c r="BY330"/>
      <c r="BZ330"/>
      <c r="CA330"/>
      <c r="CF330"/>
    </row>
    <row r="331" spans="2:84" ht="14.25" customHeight="1" thickBot="1" x14ac:dyDescent="0.2">
      <c r="B331" s="310"/>
      <c r="C331" s="612"/>
      <c r="D331" s="612"/>
      <c r="E331" s="269"/>
      <c r="F331" s="256"/>
      <c r="G331" s="173"/>
      <c r="O331" s="752" t="s">
        <v>962</v>
      </c>
      <c r="P331" s="753"/>
      <c r="Q331" s="754"/>
      <c r="R331" s="750" t="str">
        <f t="shared" si="80"/>
        <v>冷凍・冷蔵設備無し</v>
      </c>
      <c r="S331" s="751"/>
      <c r="T331" s="555"/>
      <c r="U331" s="538"/>
      <c r="V331" s="7"/>
      <c r="W331"/>
      <c r="Y331"/>
      <c r="Z331"/>
      <c r="AA331"/>
      <c r="AB331"/>
      <c r="AC331"/>
      <c r="AD331"/>
      <c r="AE331"/>
      <c r="AF331"/>
      <c r="AG331" s="265">
        <f>冷凍・冷蔵設備!$Q$1</f>
        <v>0</v>
      </c>
      <c r="AH331" s="1" t="str">
        <f t="shared" si="79"/>
        <v>-</v>
      </c>
      <c r="AI331" s="282" t="str">
        <f>IF(冷凍・冷蔵設備!$J$10=0,"",冷凍・冷蔵設備!$Q$9)</f>
        <v/>
      </c>
      <c r="AJ331" s="441" t="str">
        <f>IF(冷凍・冷蔵設備!$J$10=0,AP331,IF(冷凍・冷蔵設備!$Q$9&gt;=0.95,AK331,IF(冷凍・冷蔵設備!$Q$9&gt;=0.7,AL331,IF(冷凍・冷蔵設備!$Q$9&gt;=0.3,AM331,IF(冷凍・冷蔵設備!$Q$9&gt;=0.05,AN331,AO331)))))</f>
        <v>冷凍・冷蔵設備無し</v>
      </c>
      <c r="AK331" s="80" t="s">
        <v>178</v>
      </c>
      <c r="AL331" s="80" t="s">
        <v>69</v>
      </c>
      <c r="AM331" s="80" t="s">
        <v>348</v>
      </c>
      <c r="AN331" s="80" t="s">
        <v>72</v>
      </c>
      <c r="AO331" s="80" t="s">
        <v>73</v>
      </c>
      <c r="AP331" s="80" t="s">
        <v>388</v>
      </c>
      <c r="AQ331" s="6">
        <v>0.18</v>
      </c>
      <c r="AR331"/>
      <c r="AS331" s="6">
        <v>1</v>
      </c>
      <c r="AT331" s="6">
        <v>0.8</v>
      </c>
      <c r="AU331" s="6">
        <v>0.5</v>
      </c>
      <c r="AV331" s="6">
        <v>0.2</v>
      </c>
      <c r="AW331" s="6">
        <v>0</v>
      </c>
      <c r="AX331" s="6" t="s">
        <v>679</v>
      </c>
      <c r="AY331" s="1"/>
      <c r="AZ331" s="1"/>
      <c r="BA331" s="1"/>
      <c r="BB331" s="1"/>
      <c r="BC331" s="1"/>
      <c r="BD331" s="1"/>
      <c r="BW331"/>
      <c r="BX331"/>
      <c r="BY331"/>
      <c r="BZ331"/>
      <c r="CA331"/>
      <c r="CF331"/>
    </row>
    <row r="332" spans="2:84" ht="14.25" customHeight="1" thickBot="1" x14ac:dyDescent="0.2">
      <c r="B332" s="310"/>
      <c r="C332" s="634"/>
      <c r="D332" s="634"/>
      <c r="E332" s="271"/>
      <c r="F332" s="272"/>
      <c r="G332" s="274"/>
      <c r="H332" s="509"/>
      <c r="I332" s="211"/>
      <c r="J332" s="211"/>
      <c r="K332" s="211"/>
      <c r="L332" s="211"/>
      <c r="M332" s="211"/>
      <c r="N332" s="274"/>
      <c r="O332" s="752" t="s">
        <v>136</v>
      </c>
      <c r="P332" s="753"/>
      <c r="Q332" s="754"/>
      <c r="R332" s="750" t="str">
        <f t="shared" si="80"/>
        <v>冷凍・冷蔵設備無し</v>
      </c>
      <c r="S332" s="751"/>
      <c r="T332" s="554"/>
      <c r="U332" s="538"/>
      <c r="V332" s="7"/>
      <c r="W332"/>
      <c r="Y332"/>
      <c r="Z332"/>
      <c r="AA332"/>
      <c r="AB332"/>
      <c r="AC332"/>
      <c r="AD332"/>
      <c r="AE332"/>
      <c r="AF332"/>
      <c r="AG332" s="265">
        <f>冷凍・冷蔵設備!$R$1</f>
        <v>0</v>
      </c>
      <c r="AH332" s="1" t="str">
        <f t="shared" si="79"/>
        <v>-</v>
      </c>
      <c r="AI332" s="282" t="str">
        <f>IF(冷凍・冷蔵設備!$J$10=0,"",冷凍・冷蔵設備!$R$9)</f>
        <v/>
      </c>
      <c r="AJ332" s="441" t="str">
        <f>IF(冷凍・冷蔵設備!$J$10=0,AP332,IF(冷凍・冷蔵設備!$R$9&gt;=0.95,AK332,IF(冷凍・冷蔵設備!$R$9&gt;=0.7,AL332,IF(冷凍・冷蔵設備!$R$9&gt;=0.3,AM332,IF(冷凍・冷蔵設備!$R$9&gt;=0.05,AN332,AO332)))))</f>
        <v>冷凍・冷蔵設備無し</v>
      </c>
      <c r="AK332" s="80" t="s">
        <v>178</v>
      </c>
      <c r="AL332" s="80" t="s">
        <v>69</v>
      </c>
      <c r="AM332" s="80" t="s">
        <v>348</v>
      </c>
      <c r="AN332" s="80" t="s">
        <v>72</v>
      </c>
      <c r="AO332" s="80" t="s">
        <v>73</v>
      </c>
      <c r="AP332" s="80" t="s">
        <v>388</v>
      </c>
      <c r="AQ332" s="6">
        <v>0.56000000000000005</v>
      </c>
      <c r="AR332"/>
      <c r="AS332" s="6">
        <v>1</v>
      </c>
      <c r="AT332" s="6">
        <v>0.8</v>
      </c>
      <c r="AU332" s="6">
        <v>0.5</v>
      </c>
      <c r="AV332" s="6">
        <v>0.2</v>
      </c>
      <c r="AW332" s="6">
        <v>0</v>
      </c>
      <c r="AX332" s="6" t="s">
        <v>679</v>
      </c>
      <c r="AY332" s="1"/>
      <c r="AZ332" s="1"/>
      <c r="BA332" s="1"/>
      <c r="BB332" s="1"/>
      <c r="BC332" s="1"/>
      <c r="BD332" s="1"/>
      <c r="BW332"/>
      <c r="BX332"/>
      <c r="BY332"/>
      <c r="BZ332"/>
      <c r="CA332"/>
      <c r="CF332"/>
    </row>
    <row r="333" spans="2:84" ht="14.25" customHeight="1" x14ac:dyDescent="0.15">
      <c r="C333" s="8" t="s">
        <v>1021</v>
      </c>
      <c r="T333" s="70"/>
      <c r="U333" s="39"/>
      <c r="V333" s="7"/>
      <c r="X333" s="3"/>
      <c r="AR333"/>
      <c r="AS333"/>
      <c r="AT333"/>
      <c r="AU333"/>
      <c r="AV333"/>
      <c r="AW333"/>
      <c r="BW333"/>
      <c r="BX333"/>
      <c r="BY333"/>
      <c r="BZ333"/>
      <c r="CA333"/>
      <c r="CF333"/>
    </row>
    <row r="334" spans="2:84" ht="14.25" customHeight="1" thickBot="1" x14ac:dyDescent="0.2">
      <c r="C334" s="336" t="s">
        <v>827</v>
      </c>
      <c r="D334" s="168" t="s">
        <v>828</v>
      </c>
      <c r="E334" s="169"/>
      <c r="F334" s="170" t="s">
        <v>64</v>
      </c>
      <c r="G334" s="171"/>
      <c r="H334" s="762" t="s">
        <v>67</v>
      </c>
      <c r="I334" s="763"/>
      <c r="J334" s="763"/>
      <c r="K334" s="763"/>
      <c r="L334" s="763"/>
      <c r="M334" s="763"/>
      <c r="N334" s="763"/>
      <c r="O334" s="763"/>
      <c r="P334" s="763"/>
      <c r="Q334" s="763"/>
      <c r="R334" s="763"/>
      <c r="S334" s="764"/>
      <c r="T334" s="172" t="s">
        <v>980</v>
      </c>
      <c r="U334" s="183"/>
      <c r="V334" s="7"/>
      <c r="X334" s="3"/>
      <c r="Z334" s="3"/>
      <c r="AA334" s="184" t="str">
        <f>IF(Z334="","",HLOOKUP(Z334,#REF!,2,0))</f>
        <v/>
      </c>
      <c r="AC334" s="486"/>
      <c r="AE334" s="1"/>
      <c r="AM334" s="7"/>
      <c r="AN334" s="7"/>
      <c r="AO334" s="7"/>
      <c r="AP334" s="7"/>
      <c r="AQ334" s="7"/>
      <c r="AR334" s="7"/>
      <c r="AS334"/>
      <c r="AT334"/>
      <c r="AU334"/>
      <c r="AV334"/>
      <c r="AW334"/>
      <c r="BW334"/>
      <c r="BX334"/>
      <c r="BY334"/>
      <c r="BZ334"/>
      <c r="CA334"/>
      <c r="CF334"/>
    </row>
    <row r="335" spans="2:84" ht="24.95" customHeight="1" thickBot="1" x14ac:dyDescent="0.2">
      <c r="C335" s="611">
        <v>63</v>
      </c>
      <c r="D335" s="259" t="s">
        <v>1022</v>
      </c>
      <c r="E335" s="175">
        <v>1.1000000000000001</v>
      </c>
      <c r="F335" s="752" t="s">
        <v>1023</v>
      </c>
      <c r="G335" s="778"/>
      <c r="H335" s="752" t="s">
        <v>1024</v>
      </c>
      <c r="I335" s="753"/>
      <c r="J335" s="753"/>
      <c r="K335" s="753"/>
      <c r="L335" s="753"/>
      <c r="M335" s="753"/>
      <c r="N335" s="753"/>
      <c r="O335" s="753"/>
      <c r="P335" s="753"/>
      <c r="Q335" s="754"/>
      <c r="R335" s="755"/>
      <c r="S335" s="756"/>
      <c r="T335" s="187" t="str">
        <f t="shared" ref="T335:T336" si="81">IF(AF335=0,"-",IF(AF335&gt;=$BO$21,"A",IF(AF335&gt;=$BO$22,"B",IF(AF335&gt;=$BO$23,"C","-"))))</f>
        <v>-</v>
      </c>
      <c r="U335" s="536"/>
      <c r="V335" s="536"/>
      <c r="W335" s="163"/>
      <c r="X335" s="464">
        <f t="shared" ref="X335:X336" si="82">IF($R335=AK335,AS335,IF($R335=AL335,AT335,AU335))</f>
        <v>0</v>
      </c>
      <c r="Y335" s="462" t="s">
        <v>394</v>
      </c>
      <c r="Z335" s="292">
        <f t="shared" ref="Z335:Z336" si="83">HLOOKUP(Y335,$AO$11:$BC$26,$BD$26,0)</f>
        <v>1</v>
      </c>
      <c r="AA335" s="462">
        <v>0</v>
      </c>
      <c r="AB335" s="1">
        <v>1</v>
      </c>
      <c r="AC335" s="488">
        <v>1</v>
      </c>
      <c r="AD335" s="265">
        <f t="shared" ref="AD335:AD336" si="84">IF(X335="-","-",X335*Z335*AA335*AB335*AC335)</f>
        <v>0</v>
      </c>
      <c r="AE335" s="265">
        <f t="shared" ref="AE335:AE336" si="85">IF(X335="-",0,(1-X335)*Z335*AA335*AB335*AC335)</f>
        <v>0</v>
      </c>
      <c r="AF335" s="492">
        <f t="shared" ref="AF335:AF336" si="86">IF(X335="-",0,AE335)</f>
        <v>0</v>
      </c>
      <c r="AG335" s="265"/>
      <c r="AK335" s="80" t="s">
        <v>1025</v>
      </c>
      <c r="AL335" s="80" t="s">
        <v>1026</v>
      </c>
      <c r="AM335" s="699" t="s">
        <v>70</v>
      </c>
      <c r="AN335"/>
      <c r="AO335"/>
      <c r="AP335"/>
      <c r="AS335" s="6">
        <v>1</v>
      </c>
      <c r="AT335" s="6">
        <v>0.5</v>
      </c>
      <c r="AU335" s="6">
        <v>0</v>
      </c>
      <c r="AV335"/>
      <c r="AW335"/>
      <c r="BW335"/>
      <c r="BX335"/>
      <c r="BY335"/>
      <c r="BZ335"/>
      <c r="CA335"/>
      <c r="CF335"/>
    </row>
    <row r="336" spans="2:84" ht="24.95" customHeight="1" thickBot="1" x14ac:dyDescent="0.2">
      <c r="C336" s="605">
        <v>64</v>
      </c>
      <c r="D336" s="259" t="s">
        <v>1022</v>
      </c>
      <c r="E336" s="175">
        <v>1.2</v>
      </c>
      <c r="F336" s="752" t="s">
        <v>1027</v>
      </c>
      <c r="G336" s="778"/>
      <c r="H336" s="752" t="s">
        <v>1028</v>
      </c>
      <c r="I336" s="753"/>
      <c r="J336" s="753"/>
      <c r="K336" s="753"/>
      <c r="L336" s="753"/>
      <c r="M336" s="753"/>
      <c r="N336" s="753"/>
      <c r="O336" s="753"/>
      <c r="P336" s="753"/>
      <c r="Q336" s="754"/>
      <c r="R336" s="755"/>
      <c r="S336" s="756"/>
      <c r="T336" s="263" t="str">
        <f t="shared" si="81"/>
        <v>-</v>
      </c>
      <c r="U336" s="536"/>
      <c r="V336" s="536"/>
      <c r="W336" s="163"/>
      <c r="X336" s="464">
        <f t="shared" si="82"/>
        <v>0</v>
      </c>
      <c r="Y336" s="462" t="s">
        <v>394</v>
      </c>
      <c r="Z336" s="292">
        <f t="shared" si="83"/>
        <v>1</v>
      </c>
      <c r="AA336" s="462">
        <v>0</v>
      </c>
      <c r="AB336" s="1">
        <v>1</v>
      </c>
      <c r="AC336" s="488">
        <v>1</v>
      </c>
      <c r="AD336" s="265">
        <f t="shared" si="84"/>
        <v>0</v>
      </c>
      <c r="AE336" s="265">
        <f t="shared" si="85"/>
        <v>0</v>
      </c>
      <c r="AF336" s="492">
        <f t="shared" si="86"/>
        <v>0</v>
      </c>
      <c r="AG336" s="265"/>
      <c r="AK336" s="80" t="s">
        <v>1025</v>
      </c>
      <c r="AL336" s="80" t="s">
        <v>1026</v>
      </c>
      <c r="AM336" s="699" t="s">
        <v>70</v>
      </c>
      <c r="AN336"/>
      <c r="AO336"/>
      <c r="AP336"/>
      <c r="AS336" s="6">
        <v>1</v>
      </c>
      <c r="AT336" s="6">
        <v>0.5</v>
      </c>
      <c r="AU336" s="6">
        <v>0</v>
      </c>
      <c r="AV336"/>
      <c r="AW336"/>
      <c r="BW336"/>
      <c r="BX336"/>
      <c r="BY336"/>
      <c r="BZ336"/>
      <c r="CA336"/>
      <c r="CF336"/>
    </row>
    <row r="337" spans="20:84" ht="14.25" customHeight="1" x14ac:dyDescent="0.15">
      <c r="T337" s="70"/>
      <c r="U337" s="39"/>
      <c r="V337" s="7"/>
      <c r="X337" s="3"/>
      <c r="AR337"/>
      <c r="AS337"/>
      <c r="AT337"/>
      <c r="AU337"/>
      <c r="AV337"/>
      <c r="AW337"/>
      <c r="BW337"/>
      <c r="BX337"/>
      <c r="BY337"/>
      <c r="BZ337"/>
      <c r="CA337"/>
      <c r="CF337"/>
    </row>
    <row r="338" spans="20:84" ht="14.25" hidden="1" customHeight="1" x14ac:dyDescent="0.15">
      <c r="U338"/>
      <c r="V338" s="7"/>
      <c r="W338"/>
      <c r="X338"/>
      <c r="Y338"/>
      <c r="Z338"/>
      <c r="AA338"/>
      <c r="AB338"/>
      <c r="AC338"/>
      <c r="AD338"/>
      <c r="AE338"/>
      <c r="AF338"/>
      <c r="AG338"/>
      <c r="AH338"/>
      <c r="AI338"/>
      <c r="AJ338"/>
      <c r="AK338"/>
      <c r="AL338"/>
      <c r="AM338"/>
      <c r="AN338"/>
      <c r="AO338"/>
      <c r="AP338"/>
      <c r="AQ338"/>
      <c r="AR338"/>
      <c r="AS338"/>
      <c r="AT338"/>
      <c r="AU338"/>
      <c r="AV338"/>
      <c r="AW338"/>
      <c r="BW338"/>
      <c r="BX338"/>
      <c r="BY338"/>
      <c r="BZ338"/>
      <c r="CA338"/>
      <c r="CF338"/>
    </row>
    <row r="339" spans="20:84" ht="14.25" hidden="1" customHeight="1" x14ac:dyDescent="0.15">
      <c r="U339"/>
      <c r="V339"/>
      <c r="W339"/>
      <c r="X339"/>
      <c r="Y339"/>
      <c r="Z339"/>
      <c r="AA339"/>
      <c r="AB339"/>
      <c r="AC339"/>
      <c r="AD339"/>
      <c r="AE339"/>
      <c r="AF339"/>
      <c r="AG339"/>
      <c r="AH339"/>
      <c r="AI339"/>
      <c r="AJ339"/>
      <c r="AK339"/>
      <c r="AL339"/>
      <c r="AM339"/>
      <c r="AN339"/>
      <c r="AO339"/>
      <c r="AP339"/>
      <c r="AQ339"/>
      <c r="AR339"/>
      <c r="AS339"/>
      <c r="AT339"/>
      <c r="AU339"/>
      <c r="AV339"/>
      <c r="AW339"/>
      <c r="BW339"/>
      <c r="BX339"/>
      <c r="BY339"/>
      <c r="BZ339"/>
      <c r="CA339"/>
      <c r="CF339"/>
    </row>
    <row r="340" spans="20:84" ht="14.25" hidden="1" customHeight="1" x14ac:dyDescent="0.15">
      <c r="U340"/>
      <c r="V340"/>
      <c r="W340"/>
      <c r="X340"/>
      <c r="Y340"/>
      <c r="Z340"/>
      <c r="AA340"/>
      <c r="AB340"/>
      <c r="AC340"/>
      <c r="AD340"/>
      <c r="AE340"/>
      <c r="AF340"/>
      <c r="AG340"/>
      <c r="AH340"/>
      <c r="AI340"/>
      <c r="AJ340"/>
      <c r="AK340"/>
      <c r="AL340"/>
      <c r="AM340"/>
      <c r="AN340"/>
      <c r="AO340"/>
      <c r="AP340"/>
      <c r="AQ340"/>
      <c r="AR340"/>
      <c r="AS340"/>
      <c r="AT340"/>
      <c r="AU340"/>
      <c r="AV340"/>
      <c r="AW340"/>
      <c r="BW340"/>
      <c r="BX340"/>
      <c r="BY340"/>
      <c r="BZ340"/>
      <c r="CA340"/>
      <c r="CF340"/>
    </row>
    <row r="341" spans="20:84" ht="14.25" hidden="1" customHeight="1" x14ac:dyDescent="0.15">
      <c r="U341"/>
      <c r="V341"/>
      <c r="W341"/>
      <c r="X341"/>
      <c r="Y341"/>
      <c r="Z341"/>
      <c r="AA341"/>
      <c r="AB341"/>
      <c r="AC341"/>
      <c r="AD341"/>
      <c r="AE341"/>
      <c r="AF341"/>
      <c r="AG341"/>
      <c r="AH341"/>
      <c r="AI341"/>
      <c r="AJ341"/>
      <c r="AK341"/>
      <c r="AL341"/>
      <c r="AM341"/>
      <c r="AN341"/>
      <c r="AO341"/>
      <c r="AP341"/>
      <c r="AQ341"/>
      <c r="AR341"/>
      <c r="AS341"/>
      <c r="AT341"/>
      <c r="AU341"/>
      <c r="AV341"/>
      <c r="AW341"/>
      <c r="BW341"/>
      <c r="BX341"/>
      <c r="BY341"/>
      <c r="BZ341"/>
      <c r="CA341"/>
      <c r="CF341"/>
    </row>
    <row r="342" spans="20:84" ht="14.25" hidden="1" customHeight="1" x14ac:dyDescent="0.15">
      <c r="U342"/>
      <c r="V342"/>
      <c r="W342"/>
      <c r="X342"/>
      <c r="Y342"/>
      <c r="Z342"/>
      <c r="AA342"/>
      <c r="AB342"/>
      <c r="AC342"/>
      <c r="AD342"/>
      <c r="AE342"/>
      <c r="AF342"/>
      <c r="AG342"/>
      <c r="AH342"/>
      <c r="AI342"/>
      <c r="AJ342"/>
      <c r="AK342"/>
      <c r="AL342"/>
      <c r="AM342"/>
      <c r="AN342"/>
      <c r="AO342"/>
      <c r="AP342"/>
      <c r="AQ342"/>
      <c r="AR342"/>
      <c r="AS342"/>
      <c r="AT342"/>
      <c r="AU342"/>
      <c r="AV342"/>
      <c r="AW342"/>
      <c r="BW342"/>
      <c r="BX342"/>
      <c r="BY342"/>
      <c r="BZ342"/>
      <c r="CA342"/>
      <c r="CF342"/>
    </row>
    <row r="343" spans="20:84" ht="14.25" hidden="1" customHeight="1" x14ac:dyDescent="0.15">
      <c r="U343"/>
      <c r="V343"/>
      <c r="W343"/>
      <c r="X343"/>
      <c r="Y343"/>
      <c r="Z343"/>
      <c r="AA343"/>
      <c r="AB343"/>
      <c r="AC343"/>
      <c r="AD343"/>
      <c r="AE343"/>
      <c r="AF343"/>
      <c r="AG343"/>
      <c r="AH343"/>
      <c r="AI343"/>
      <c r="AJ343"/>
      <c r="AK343"/>
      <c r="AL343"/>
      <c r="AM343"/>
      <c r="AN343"/>
      <c r="AO343"/>
      <c r="AP343"/>
      <c r="AQ343"/>
      <c r="AR343"/>
      <c r="AS343"/>
      <c r="AT343"/>
      <c r="AU343"/>
      <c r="AV343"/>
      <c r="AW343"/>
      <c r="BW343"/>
      <c r="BX343"/>
      <c r="BY343"/>
      <c r="BZ343"/>
      <c r="CA343"/>
      <c r="CF343"/>
    </row>
    <row r="344" spans="20:84" ht="14.25" hidden="1" customHeight="1" x14ac:dyDescent="0.15">
      <c r="U344"/>
      <c r="V344"/>
      <c r="W344"/>
      <c r="X344"/>
      <c r="Y344"/>
      <c r="Z344"/>
      <c r="AA344"/>
      <c r="AB344"/>
      <c r="AC344"/>
      <c r="AD344"/>
      <c r="AE344"/>
      <c r="AF344"/>
      <c r="AG344"/>
      <c r="AH344"/>
      <c r="AI344"/>
      <c r="AJ344"/>
      <c r="AK344"/>
      <c r="AL344"/>
      <c r="AM344"/>
      <c r="AN344"/>
      <c r="AO344"/>
      <c r="AP344"/>
      <c r="AQ344"/>
      <c r="AR344"/>
      <c r="AS344"/>
      <c r="AT344"/>
      <c r="AU344"/>
      <c r="AV344"/>
      <c r="AW344"/>
      <c r="BW344"/>
      <c r="BX344"/>
      <c r="BY344"/>
      <c r="BZ344"/>
      <c r="CA344"/>
      <c r="CF344"/>
    </row>
    <row r="345" spans="20:84" ht="14.25" hidden="1" customHeight="1" x14ac:dyDescent="0.15">
      <c r="U345"/>
      <c r="V345"/>
      <c r="W345"/>
      <c r="X345"/>
      <c r="Y345"/>
      <c r="Z345"/>
      <c r="AA345"/>
      <c r="AB345"/>
      <c r="AC345"/>
      <c r="AD345"/>
      <c r="AE345"/>
      <c r="AF345"/>
      <c r="AG345"/>
      <c r="AH345"/>
      <c r="AI345"/>
      <c r="AJ345"/>
      <c r="AK345"/>
      <c r="AL345"/>
      <c r="AM345"/>
      <c r="AN345"/>
      <c r="AO345"/>
      <c r="AP345"/>
      <c r="AQ345"/>
      <c r="AR345"/>
      <c r="AS345"/>
      <c r="AT345"/>
      <c r="AU345"/>
      <c r="AV345"/>
      <c r="AW345"/>
      <c r="BW345"/>
      <c r="BX345"/>
      <c r="BY345"/>
      <c r="BZ345"/>
      <c r="CA345"/>
      <c r="CF345"/>
    </row>
    <row r="346" spans="20:84" ht="14.25" hidden="1" customHeight="1" x14ac:dyDescent="0.15">
      <c r="U346"/>
      <c r="V346"/>
      <c r="W346"/>
      <c r="X346"/>
      <c r="Y346"/>
      <c r="Z346"/>
      <c r="AA346"/>
      <c r="AB346"/>
      <c r="AC346"/>
      <c r="AD346"/>
      <c r="AE346"/>
      <c r="AF346"/>
      <c r="AG346"/>
      <c r="AH346"/>
      <c r="AI346"/>
      <c r="AJ346"/>
      <c r="AK346"/>
      <c r="AL346"/>
      <c r="AM346"/>
      <c r="AN346"/>
      <c r="AO346"/>
      <c r="AP346"/>
      <c r="AQ346"/>
      <c r="AR346"/>
      <c r="AS346"/>
      <c r="AT346"/>
      <c r="AU346"/>
      <c r="AV346"/>
      <c r="AW346"/>
      <c r="BW346"/>
      <c r="BX346"/>
      <c r="BY346"/>
      <c r="BZ346"/>
      <c r="CA346"/>
      <c r="CF346"/>
    </row>
    <row r="347" spans="20:84" ht="14.25" hidden="1" customHeight="1" x14ac:dyDescent="0.15">
      <c r="U347"/>
      <c r="V347"/>
      <c r="W347"/>
      <c r="X347"/>
      <c r="Y347"/>
      <c r="Z347"/>
      <c r="AA347"/>
      <c r="AB347"/>
      <c r="AC347"/>
      <c r="AD347"/>
      <c r="AE347"/>
      <c r="AF347"/>
      <c r="AG347"/>
      <c r="AH347"/>
      <c r="AI347"/>
      <c r="AJ347"/>
      <c r="AK347"/>
      <c r="AL347"/>
      <c r="AM347"/>
      <c r="AN347"/>
      <c r="AO347"/>
      <c r="AP347"/>
      <c r="AQ347"/>
      <c r="AR347"/>
      <c r="AS347"/>
      <c r="AT347"/>
      <c r="AU347"/>
      <c r="AV347"/>
      <c r="AW347"/>
      <c r="BW347"/>
      <c r="BX347"/>
      <c r="BY347"/>
      <c r="BZ347"/>
      <c r="CA347"/>
      <c r="CF347"/>
    </row>
    <row r="348" spans="20:84" ht="14.25" hidden="1" customHeight="1" x14ac:dyDescent="0.15">
      <c r="U348"/>
      <c r="V348"/>
      <c r="W348"/>
      <c r="X348"/>
      <c r="Y348"/>
      <c r="Z348"/>
      <c r="AA348"/>
      <c r="AB348"/>
      <c r="AC348"/>
      <c r="AD348"/>
      <c r="AE348"/>
      <c r="AF348"/>
      <c r="AG348"/>
      <c r="AH348"/>
      <c r="AI348"/>
      <c r="AJ348"/>
      <c r="AK348"/>
      <c r="AL348"/>
      <c r="AM348"/>
      <c r="AN348"/>
      <c r="AO348"/>
      <c r="AP348"/>
      <c r="AQ348"/>
      <c r="AR348"/>
      <c r="AS348"/>
      <c r="AT348"/>
      <c r="AU348"/>
      <c r="AV348"/>
      <c r="AW348"/>
      <c r="BW348"/>
      <c r="BX348"/>
      <c r="BY348"/>
      <c r="BZ348"/>
      <c r="CA348"/>
      <c r="CF348"/>
    </row>
    <row r="349" spans="20:84" ht="14.25" hidden="1" customHeight="1" x14ac:dyDescent="0.15">
      <c r="U349"/>
      <c r="V349"/>
      <c r="W349"/>
      <c r="X349"/>
      <c r="Y349"/>
      <c r="Z349"/>
      <c r="AA349"/>
      <c r="AB349"/>
      <c r="AC349"/>
      <c r="AD349"/>
      <c r="AE349"/>
      <c r="AF349"/>
      <c r="AG349"/>
      <c r="AH349"/>
      <c r="AI349"/>
      <c r="AJ349"/>
      <c r="AK349"/>
      <c r="AL349"/>
      <c r="AM349"/>
      <c r="AN349"/>
      <c r="AO349"/>
      <c r="AP349"/>
      <c r="AQ349"/>
      <c r="AR349"/>
      <c r="AS349"/>
      <c r="AT349"/>
      <c r="AU349"/>
      <c r="AV349"/>
      <c r="AW349"/>
      <c r="BW349"/>
      <c r="BX349"/>
      <c r="BY349"/>
      <c r="BZ349"/>
      <c r="CA349"/>
      <c r="CF349"/>
    </row>
    <row r="350" spans="20:84" ht="14.25" hidden="1" customHeight="1" x14ac:dyDescent="0.15">
      <c r="U350"/>
      <c r="V350"/>
      <c r="W350"/>
      <c r="X350"/>
      <c r="Y350"/>
      <c r="Z350"/>
      <c r="AA350"/>
      <c r="AB350"/>
      <c r="AC350"/>
      <c r="AD350"/>
      <c r="AE350"/>
      <c r="AF350"/>
      <c r="AG350"/>
      <c r="AH350"/>
      <c r="AI350"/>
      <c r="AJ350"/>
      <c r="AK350"/>
      <c r="AL350"/>
      <c r="AM350"/>
      <c r="AN350"/>
      <c r="AO350"/>
      <c r="AP350"/>
      <c r="AQ350"/>
      <c r="AR350"/>
      <c r="AS350"/>
      <c r="AT350"/>
      <c r="AU350"/>
      <c r="AV350"/>
      <c r="AW350"/>
      <c r="BW350"/>
      <c r="BX350"/>
      <c r="BY350"/>
      <c r="BZ350"/>
      <c r="CA350"/>
      <c r="CF350"/>
    </row>
    <row r="351" spans="20:84" ht="14.25" hidden="1" customHeight="1" x14ac:dyDescent="0.15">
      <c r="U351"/>
      <c r="V351"/>
      <c r="W351"/>
      <c r="X351"/>
      <c r="Y351"/>
      <c r="Z351"/>
      <c r="AA351"/>
      <c r="AB351"/>
      <c r="AC351"/>
      <c r="AD351"/>
      <c r="AE351"/>
      <c r="AF351"/>
      <c r="AG351"/>
      <c r="AH351"/>
      <c r="AI351"/>
      <c r="AJ351"/>
      <c r="AK351"/>
      <c r="AL351"/>
      <c r="AM351"/>
      <c r="AN351"/>
      <c r="AO351"/>
      <c r="AP351"/>
      <c r="AQ351"/>
      <c r="AR351"/>
      <c r="AS351"/>
      <c r="AT351"/>
      <c r="AU351"/>
      <c r="AV351"/>
      <c r="AW351"/>
      <c r="BW351"/>
      <c r="BX351"/>
      <c r="BY351"/>
      <c r="BZ351"/>
      <c r="CA351"/>
      <c r="CF351"/>
    </row>
    <row r="352" spans="20:84" ht="14.25" hidden="1" customHeight="1" x14ac:dyDescent="0.15">
      <c r="U352"/>
      <c r="V352"/>
      <c r="W352"/>
      <c r="X352"/>
      <c r="Y352"/>
      <c r="Z352"/>
      <c r="AA352"/>
      <c r="AB352"/>
      <c r="AC352"/>
      <c r="AD352"/>
      <c r="AE352"/>
      <c r="AF352"/>
      <c r="AG352"/>
      <c r="AH352"/>
      <c r="AI352"/>
      <c r="AJ352"/>
      <c r="AK352"/>
      <c r="AL352"/>
      <c r="AM352"/>
      <c r="AN352"/>
      <c r="AO352"/>
      <c r="AP352"/>
      <c r="AQ352"/>
      <c r="AR352"/>
      <c r="AS352"/>
      <c r="AT352"/>
      <c r="AU352"/>
      <c r="AV352"/>
      <c r="AW352"/>
      <c r="BW352"/>
      <c r="BX352"/>
      <c r="BY352"/>
      <c r="BZ352"/>
      <c r="CA352"/>
      <c r="CF352"/>
    </row>
    <row r="353" customFormat="1" ht="14.25" hidden="1" customHeight="1" x14ac:dyDescent="0.15"/>
    <row r="354" customFormat="1" ht="14.25" hidden="1" customHeight="1" x14ac:dyDescent="0.15"/>
    <row r="355" customFormat="1" ht="14.25" hidden="1" customHeight="1" x14ac:dyDescent="0.15"/>
    <row r="356" customFormat="1" ht="14.25" hidden="1" customHeight="1" x14ac:dyDescent="0.15"/>
    <row r="357" customFormat="1" ht="14.25" hidden="1" customHeight="1" x14ac:dyDescent="0.15"/>
    <row r="358" customFormat="1" ht="14.25" hidden="1" customHeight="1" x14ac:dyDescent="0.15"/>
    <row r="359" customFormat="1" ht="14.25" hidden="1" customHeight="1" x14ac:dyDescent="0.15"/>
    <row r="360" customFormat="1" ht="14.25" hidden="1" customHeight="1" x14ac:dyDescent="0.15"/>
    <row r="361" customFormat="1" ht="14.25" hidden="1" customHeight="1" x14ac:dyDescent="0.15"/>
    <row r="362" customFormat="1" ht="14.25" hidden="1" customHeight="1" x14ac:dyDescent="0.15"/>
    <row r="363" customFormat="1" ht="14.25" hidden="1" customHeight="1" x14ac:dyDescent="0.15"/>
    <row r="364" customFormat="1" ht="14.25" hidden="1" customHeight="1" x14ac:dyDescent="0.15"/>
    <row r="365" customFormat="1" ht="14.25" hidden="1" customHeight="1" x14ac:dyDescent="0.15"/>
    <row r="366" customFormat="1" ht="14.25" hidden="1" customHeight="1" x14ac:dyDescent="0.15"/>
    <row r="367" customFormat="1" ht="14.25" hidden="1" customHeight="1" x14ac:dyDescent="0.15"/>
    <row r="368" customFormat="1" ht="14.25" hidden="1" customHeight="1" x14ac:dyDescent="0.15"/>
    <row r="369" customFormat="1" ht="14.25" hidden="1" customHeight="1" x14ac:dyDescent="0.15"/>
    <row r="370" customFormat="1" ht="14.25" hidden="1" customHeight="1" x14ac:dyDescent="0.15"/>
    <row r="371" customFormat="1" ht="14.25" hidden="1" customHeight="1" x14ac:dyDescent="0.15"/>
    <row r="372" customFormat="1" ht="14.25" hidden="1" customHeight="1" x14ac:dyDescent="0.15"/>
    <row r="373" customFormat="1" ht="14.25" hidden="1" customHeight="1" x14ac:dyDescent="0.15"/>
    <row r="374" customFormat="1" ht="14.25" hidden="1" customHeight="1" x14ac:dyDescent="0.15"/>
    <row r="375" customFormat="1" ht="14.25" hidden="1" customHeight="1" x14ac:dyDescent="0.15"/>
    <row r="376" customFormat="1" ht="14.25" hidden="1" customHeight="1" x14ac:dyDescent="0.15"/>
    <row r="377" customFormat="1" ht="14.25" hidden="1" customHeight="1" x14ac:dyDescent="0.15"/>
    <row r="378" customFormat="1" ht="14.25" hidden="1" customHeight="1" x14ac:dyDescent="0.15"/>
    <row r="379" customFormat="1" ht="14.25" hidden="1" customHeight="1" x14ac:dyDescent="0.15"/>
    <row r="380" customFormat="1" ht="14.25" hidden="1" customHeight="1" x14ac:dyDescent="0.15"/>
    <row r="381" customFormat="1" ht="14.25" hidden="1" customHeight="1" x14ac:dyDescent="0.15"/>
    <row r="382" customFormat="1" ht="14.25" hidden="1" customHeight="1" x14ac:dyDescent="0.15"/>
    <row r="383" customFormat="1" ht="14.25" hidden="1" customHeight="1" x14ac:dyDescent="0.15"/>
    <row r="384" customFormat="1" ht="14.25" hidden="1" customHeight="1" x14ac:dyDescent="0.15"/>
    <row r="385" customFormat="1" ht="14.25" hidden="1" customHeight="1" x14ac:dyDescent="0.15"/>
    <row r="386" customFormat="1" ht="14.25" hidden="1" customHeight="1" x14ac:dyDescent="0.15"/>
    <row r="387" customFormat="1" ht="14.25" hidden="1" customHeight="1" x14ac:dyDescent="0.15"/>
    <row r="388" customFormat="1" ht="14.25" hidden="1" customHeight="1" x14ac:dyDescent="0.15"/>
    <row r="389" customFormat="1" ht="14.25" hidden="1" customHeight="1" x14ac:dyDescent="0.15"/>
    <row r="390" customFormat="1" ht="14.25" hidden="1" customHeight="1" x14ac:dyDescent="0.15"/>
    <row r="391" customFormat="1" ht="14.25" hidden="1" customHeight="1" x14ac:dyDescent="0.15"/>
    <row r="392" customFormat="1" ht="14.25" hidden="1" customHeight="1" x14ac:dyDescent="0.15"/>
    <row r="393" customFormat="1" ht="14.25" hidden="1" customHeight="1" x14ac:dyDescent="0.15"/>
    <row r="394" customFormat="1" ht="14.25" hidden="1" customHeight="1" x14ac:dyDescent="0.15"/>
    <row r="395" customFormat="1" ht="14.25" hidden="1" customHeight="1" x14ac:dyDescent="0.15"/>
    <row r="396" customFormat="1" ht="14.25" hidden="1" customHeight="1" x14ac:dyDescent="0.15"/>
    <row r="397" customFormat="1" ht="14.25" hidden="1" customHeight="1" x14ac:dyDescent="0.15"/>
    <row r="398" customFormat="1" ht="14.25" hidden="1" customHeight="1" x14ac:dyDescent="0.15"/>
    <row r="399" customFormat="1" ht="14.25" hidden="1" customHeight="1" x14ac:dyDescent="0.15"/>
    <row r="400" customFormat="1" ht="14.25" hidden="1" customHeight="1" x14ac:dyDescent="0.15"/>
    <row r="401" customFormat="1" ht="14.25" hidden="1" customHeight="1" x14ac:dyDescent="0.15"/>
    <row r="402" customFormat="1" ht="14.25" hidden="1" customHeight="1" x14ac:dyDescent="0.15"/>
    <row r="403" customFormat="1" ht="14.25" hidden="1" customHeight="1" x14ac:dyDescent="0.15"/>
    <row r="404" customFormat="1" ht="14.25" hidden="1" customHeight="1" x14ac:dyDescent="0.15"/>
    <row r="405" customFormat="1" ht="14.25" hidden="1" customHeight="1" x14ac:dyDescent="0.15"/>
    <row r="406" customFormat="1" ht="14.25" hidden="1" customHeight="1" x14ac:dyDescent="0.15"/>
    <row r="407" customFormat="1" ht="14.25" hidden="1" customHeight="1" x14ac:dyDescent="0.15"/>
    <row r="408" customFormat="1" ht="14.25" hidden="1" customHeight="1" x14ac:dyDescent="0.15"/>
    <row r="409" customFormat="1" ht="14.25" hidden="1" customHeight="1" x14ac:dyDescent="0.15"/>
    <row r="410" customFormat="1" ht="14.25" hidden="1" customHeight="1" x14ac:dyDescent="0.15"/>
    <row r="411" customFormat="1" ht="14.25" hidden="1" customHeight="1" x14ac:dyDescent="0.15"/>
    <row r="412" customFormat="1" ht="14.25" hidden="1" customHeight="1" x14ac:dyDescent="0.15"/>
    <row r="413" customFormat="1" ht="14.25" hidden="1" customHeight="1" x14ac:dyDescent="0.15"/>
    <row r="414" customFormat="1" ht="14.25" hidden="1" customHeight="1" x14ac:dyDescent="0.15"/>
    <row r="415" customFormat="1" ht="14.25" hidden="1" customHeight="1" x14ac:dyDescent="0.15"/>
    <row r="416" customFormat="1" ht="14.25" hidden="1" customHeight="1" x14ac:dyDescent="0.15"/>
    <row r="417" customFormat="1" ht="14.25" hidden="1" customHeight="1" x14ac:dyDescent="0.15"/>
    <row r="418" customFormat="1" ht="14.25" hidden="1" customHeight="1" x14ac:dyDescent="0.15"/>
    <row r="419" customFormat="1" ht="14.25" hidden="1" customHeight="1" x14ac:dyDescent="0.15"/>
    <row r="420" customFormat="1" ht="14.25" hidden="1" customHeight="1" x14ac:dyDescent="0.15"/>
    <row r="421" customFormat="1" ht="14.25" hidden="1" customHeight="1" x14ac:dyDescent="0.15"/>
    <row r="422" customFormat="1" ht="14.25" hidden="1" customHeight="1" x14ac:dyDescent="0.15"/>
    <row r="423" customFormat="1" ht="14.25" hidden="1" customHeight="1" x14ac:dyDescent="0.15"/>
    <row r="424" customFormat="1" ht="14.25" hidden="1" customHeight="1" x14ac:dyDescent="0.15"/>
    <row r="425" customFormat="1" ht="14.25" hidden="1" customHeight="1" x14ac:dyDescent="0.15"/>
    <row r="426" customFormat="1" ht="14.25" hidden="1" customHeight="1" x14ac:dyDescent="0.15"/>
    <row r="427" customFormat="1" ht="14.25" hidden="1" customHeight="1" x14ac:dyDescent="0.15"/>
    <row r="428" customFormat="1" ht="14.25" hidden="1" customHeight="1" x14ac:dyDescent="0.15"/>
    <row r="429" customFormat="1" ht="14.25" hidden="1" customHeight="1" x14ac:dyDescent="0.15"/>
    <row r="430" customFormat="1" ht="14.25" hidden="1" customHeight="1" x14ac:dyDescent="0.15"/>
    <row r="431" customFormat="1" ht="14.25" hidden="1" customHeight="1" x14ac:dyDescent="0.15"/>
    <row r="432" customFormat="1" ht="14.25" hidden="1" customHeight="1" x14ac:dyDescent="0.15"/>
    <row r="433" customFormat="1" ht="14.25" hidden="1" customHeight="1" x14ac:dyDescent="0.15"/>
    <row r="434" customFormat="1" ht="14.25" hidden="1" customHeight="1" x14ac:dyDescent="0.15"/>
    <row r="435" customFormat="1" ht="14.25" hidden="1" customHeight="1" x14ac:dyDescent="0.15"/>
    <row r="436" customFormat="1" ht="14.25" hidden="1" customHeight="1" x14ac:dyDescent="0.15"/>
    <row r="437" customFormat="1" ht="14.25" hidden="1" customHeight="1" x14ac:dyDescent="0.15"/>
    <row r="438" customFormat="1" ht="14.25" hidden="1" customHeight="1" x14ac:dyDescent="0.15"/>
    <row r="439" customFormat="1" ht="14.25" hidden="1" customHeight="1" x14ac:dyDescent="0.15"/>
    <row r="440" customFormat="1" ht="14.25" hidden="1" customHeight="1" x14ac:dyDescent="0.15"/>
    <row r="441" customFormat="1" ht="14.25" hidden="1" customHeight="1" x14ac:dyDescent="0.15"/>
    <row r="442" customFormat="1" ht="14.25" hidden="1" customHeight="1" x14ac:dyDescent="0.15"/>
    <row r="443" customFormat="1" ht="14.25" hidden="1" customHeight="1" x14ac:dyDescent="0.15"/>
    <row r="444" customFormat="1" ht="14.25" hidden="1" customHeight="1" x14ac:dyDescent="0.15"/>
    <row r="445" customFormat="1" ht="14.25" hidden="1" customHeight="1" x14ac:dyDescent="0.15"/>
    <row r="446" customFormat="1" ht="14.25" hidden="1" customHeight="1" x14ac:dyDescent="0.15"/>
    <row r="447" customFormat="1" ht="14.25" hidden="1" customHeight="1" x14ac:dyDescent="0.15"/>
    <row r="448" customFormat="1" ht="14.25" hidden="1" customHeight="1" x14ac:dyDescent="0.15"/>
    <row r="449" customFormat="1" ht="14.25" hidden="1" customHeight="1" x14ac:dyDescent="0.15"/>
    <row r="450" customFormat="1" ht="14.25" hidden="1" customHeight="1" x14ac:dyDescent="0.15"/>
    <row r="451" customFormat="1" ht="14.25" hidden="1" customHeight="1" x14ac:dyDescent="0.15"/>
    <row r="452" customFormat="1" ht="14.25" hidden="1" customHeight="1" x14ac:dyDescent="0.15"/>
    <row r="453" customFormat="1" ht="14.25" hidden="1" customHeight="1" x14ac:dyDescent="0.15"/>
    <row r="454" customFormat="1" ht="14.25" hidden="1" customHeight="1" x14ac:dyDescent="0.15"/>
    <row r="455" customFormat="1" ht="14.25" hidden="1" customHeight="1" x14ac:dyDescent="0.15"/>
    <row r="456" customFormat="1" ht="14.25" hidden="1" customHeight="1" x14ac:dyDescent="0.15"/>
    <row r="457" customFormat="1" ht="14.25" hidden="1" customHeight="1" x14ac:dyDescent="0.15"/>
    <row r="458" customFormat="1" ht="14.25" hidden="1" customHeight="1" x14ac:dyDescent="0.15"/>
    <row r="459" customFormat="1" ht="14.25" hidden="1" customHeight="1" x14ac:dyDescent="0.15"/>
    <row r="460" customFormat="1" ht="14.25" hidden="1" customHeight="1" x14ac:dyDescent="0.15"/>
    <row r="461" customFormat="1" ht="14.25" hidden="1" customHeight="1" x14ac:dyDescent="0.15"/>
    <row r="462" customFormat="1" ht="14.25" hidden="1" customHeight="1" x14ac:dyDescent="0.15"/>
    <row r="463" customFormat="1" ht="14.25" hidden="1" customHeight="1" x14ac:dyDescent="0.15"/>
    <row r="464" customFormat="1" ht="14.25" hidden="1" customHeight="1" x14ac:dyDescent="0.15"/>
    <row r="465" customFormat="1" ht="14.25" hidden="1" customHeight="1" x14ac:dyDescent="0.15"/>
    <row r="466" customFormat="1" ht="14.25" hidden="1" customHeight="1" x14ac:dyDescent="0.15"/>
    <row r="467" customFormat="1" ht="14.25" hidden="1" customHeight="1" x14ac:dyDescent="0.15"/>
    <row r="468" customFormat="1" ht="14.25" hidden="1" customHeight="1" x14ac:dyDescent="0.15"/>
    <row r="469" customFormat="1" ht="14.25" hidden="1" customHeight="1" x14ac:dyDescent="0.15"/>
    <row r="470" customFormat="1" ht="14.25" hidden="1" customHeight="1" x14ac:dyDescent="0.15"/>
    <row r="471" customFormat="1" ht="14.25" hidden="1" customHeight="1" x14ac:dyDescent="0.15"/>
    <row r="472" customFormat="1" ht="14.25" hidden="1" customHeight="1" x14ac:dyDescent="0.15"/>
    <row r="473" customFormat="1" ht="14.25" hidden="1" customHeight="1" x14ac:dyDescent="0.15"/>
    <row r="474" customFormat="1" ht="14.25" hidden="1" customHeight="1" x14ac:dyDescent="0.15"/>
    <row r="475" customFormat="1" ht="14.25" hidden="1" customHeight="1" x14ac:dyDescent="0.15"/>
    <row r="476" customFormat="1" ht="14.25" hidden="1" customHeight="1" x14ac:dyDescent="0.15"/>
    <row r="477" customFormat="1" ht="14.25" hidden="1" customHeight="1" x14ac:dyDescent="0.15"/>
    <row r="478" customFormat="1" ht="14.25" hidden="1" customHeight="1" x14ac:dyDescent="0.15"/>
    <row r="479" customFormat="1" ht="14.25" hidden="1" customHeight="1" x14ac:dyDescent="0.15"/>
    <row r="480" customFormat="1" ht="14.25" hidden="1" customHeight="1" x14ac:dyDescent="0.15"/>
    <row r="481" customFormat="1" ht="14.25" hidden="1" customHeight="1" x14ac:dyDescent="0.15"/>
    <row r="482" customFormat="1" ht="14.25" hidden="1" customHeight="1" x14ac:dyDescent="0.15"/>
    <row r="483" customFormat="1" ht="14.25" hidden="1" customHeight="1" x14ac:dyDescent="0.15"/>
    <row r="484" customFormat="1" ht="14.25" hidden="1" customHeight="1" x14ac:dyDescent="0.15"/>
    <row r="485" customFormat="1" ht="14.25" hidden="1" customHeight="1" x14ac:dyDescent="0.15"/>
    <row r="486" customFormat="1" ht="14.25" hidden="1" customHeight="1" x14ac:dyDescent="0.15"/>
    <row r="487" customFormat="1" ht="14.25" hidden="1" customHeight="1" x14ac:dyDescent="0.15"/>
    <row r="488" customFormat="1" ht="14.25" hidden="1" customHeight="1" x14ac:dyDescent="0.15"/>
    <row r="489" customFormat="1" ht="14.25" hidden="1" customHeight="1" x14ac:dyDescent="0.15"/>
    <row r="490" customFormat="1" ht="14.25" hidden="1" customHeight="1" x14ac:dyDescent="0.15"/>
    <row r="491" customFormat="1" ht="14.25" hidden="1" customHeight="1" x14ac:dyDescent="0.15"/>
    <row r="492" customFormat="1" ht="14.25" hidden="1" customHeight="1" x14ac:dyDescent="0.15"/>
    <row r="493" customFormat="1" ht="14.25" hidden="1" customHeight="1" x14ac:dyDescent="0.15"/>
    <row r="494" customFormat="1" ht="14.25" hidden="1" customHeight="1" x14ac:dyDescent="0.15"/>
    <row r="495" customFormat="1" ht="14.25" hidden="1" customHeight="1" x14ac:dyDescent="0.15"/>
    <row r="496" customFormat="1" ht="14.25" hidden="1" customHeight="1" x14ac:dyDescent="0.15"/>
    <row r="497" customFormat="1" ht="14.25" hidden="1" customHeight="1" x14ac:dyDescent="0.15"/>
    <row r="498" customFormat="1" ht="14.25" hidden="1" customHeight="1" x14ac:dyDescent="0.15"/>
    <row r="499" customFormat="1" ht="14.25" hidden="1" customHeight="1" x14ac:dyDescent="0.15"/>
    <row r="500" customFormat="1" ht="14.25" hidden="1" customHeight="1" x14ac:dyDescent="0.15"/>
    <row r="501" customFormat="1" ht="14.25" hidden="1" customHeight="1" x14ac:dyDescent="0.15"/>
    <row r="502" customFormat="1" ht="14.25" hidden="1" customHeight="1" x14ac:dyDescent="0.15"/>
    <row r="503" customFormat="1" ht="14.25" hidden="1" customHeight="1" x14ac:dyDescent="0.15"/>
    <row r="504" customFormat="1" ht="14.25" hidden="1" customHeight="1" x14ac:dyDescent="0.15"/>
    <row r="505" customFormat="1" ht="14.25" hidden="1" customHeight="1" x14ac:dyDescent="0.15"/>
    <row r="506" customFormat="1" ht="14.25" hidden="1" customHeight="1" x14ac:dyDescent="0.15"/>
    <row r="507" customFormat="1" ht="14.25" hidden="1" customHeight="1" x14ac:dyDescent="0.15"/>
    <row r="508" customFormat="1" ht="14.25" hidden="1" customHeight="1" x14ac:dyDescent="0.15"/>
    <row r="509" customFormat="1" ht="14.25" hidden="1" customHeight="1" x14ac:dyDescent="0.15"/>
    <row r="510" customFormat="1" ht="14.25" hidden="1" customHeight="1" x14ac:dyDescent="0.15"/>
    <row r="511" customFormat="1" ht="14.25" hidden="1" customHeight="1" x14ac:dyDescent="0.15"/>
    <row r="512" customFormat="1" ht="14.25" hidden="1" customHeight="1" x14ac:dyDescent="0.15"/>
    <row r="513" customFormat="1" ht="14.25" hidden="1" customHeight="1" x14ac:dyDescent="0.15"/>
    <row r="514" customFormat="1" ht="14.25" hidden="1" customHeight="1" x14ac:dyDescent="0.15"/>
    <row r="515" customFormat="1" ht="14.25" hidden="1" customHeight="1" x14ac:dyDescent="0.15"/>
    <row r="516" customFormat="1" ht="14.25" hidden="1" customHeight="1" x14ac:dyDescent="0.15"/>
    <row r="517" customFormat="1" ht="14.25" hidden="1" customHeight="1" x14ac:dyDescent="0.15"/>
    <row r="518" customFormat="1" ht="14.25" hidden="1" customHeight="1" x14ac:dyDescent="0.15"/>
    <row r="519" customFormat="1" ht="14.25" hidden="1" customHeight="1" x14ac:dyDescent="0.15"/>
    <row r="520" customFormat="1" ht="14.25" hidden="1" customHeight="1" x14ac:dyDescent="0.15"/>
    <row r="521" customFormat="1" ht="14.25" hidden="1" customHeight="1" x14ac:dyDescent="0.15"/>
    <row r="522" customFormat="1" ht="14.25" hidden="1" customHeight="1" x14ac:dyDescent="0.15"/>
    <row r="523" customFormat="1" ht="14.25" hidden="1" customHeight="1" x14ac:dyDescent="0.15"/>
    <row r="524" customFormat="1" ht="14.25" hidden="1" customHeight="1" x14ac:dyDescent="0.15"/>
    <row r="525" customFormat="1" ht="14.25" hidden="1" customHeight="1" x14ac:dyDescent="0.15"/>
    <row r="526" customFormat="1" ht="14.25" hidden="1" customHeight="1" x14ac:dyDescent="0.15"/>
    <row r="527" customFormat="1" ht="14.25" hidden="1" customHeight="1" x14ac:dyDescent="0.15"/>
    <row r="528" customFormat="1" ht="14.25" hidden="1" customHeight="1" x14ac:dyDescent="0.15"/>
    <row r="529" customFormat="1" ht="14.25" hidden="1" customHeight="1" x14ac:dyDescent="0.15"/>
    <row r="530" customFormat="1" ht="14.25" hidden="1" customHeight="1" x14ac:dyDescent="0.15"/>
    <row r="531" customFormat="1" ht="14.25" hidden="1" customHeight="1" x14ac:dyDescent="0.15"/>
    <row r="532" customFormat="1" ht="14.25" hidden="1" customHeight="1" x14ac:dyDescent="0.15"/>
    <row r="533" customFormat="1" ht="14.25" hidden="1" customHeight="1" x14ac:dyDescent="0.15"/>
    <row r="534" customFormat="1" ht="14.25" hidden="1" customHeight="1" x14ac:dyDescent="0.15"/>
    <row r="535" customFormat="1" ht="14.25" hidden="1" customHeight="1" x14ac:dyDescent="0.15"/>
    <row r="536" customFormat="1" ht="14.25" hidden="1" customHeight="1" x14ac:dyDescent="0.15"/>
    <row r="537" customFormat="1" ht="14.25" hidden="1" customHeight="1" x14ac:dyDescent="0.15"/>
    <row r="538" customFormat="1" ht="14.25" hidden="1" customHeight="1" x14ac:dyDescent="0.15"/>
    <row r="539" customFormat="1" ht="14.25" hidden="1" customHeight="1" x14ac:dyDescent="0.15"/>
    <row r="540" customFormat="1" ht="14.25" hidden="1" customHeight="1" x14ac:dyDescent="0.15"/>
    <row r="541" customFormat="1" ht="14.25" hidden="1" customHeight="1" x14ac:dyDescent="0.15"/>
    <row r="542" customFormat="1" ht="14.25" hidden="1" customHeight="1" x14ac:dyDescent="0.15"/>
    <row r="543" customFormat="1" ht="14.25" hidden="1" customHeight="1" x14ac:dyDescent="0.15"/>
    <row r="544" customFormat="1" ht="14.25" hidden="1" customHeight="1" x14ac:dyDescent="0.15"/>
    <row r="545" customFormat="1" ht="14.25" hidden="1" customHeight="1" x14ac:dyDescent="0.15"/>
    <row r="546" customFormat="1" ht="14.25" hidden="1" customHeight="1" x14ac:dyDescent="0.15"/>
    <row r="547" customFormat="1" ht="14.25" hidden="1" customHeight="1" x14ac:dyDescent="0.15"/>
    <row r="548" customFormat="1" ht="14.25" hidden="1" customHeight="1" x14ac:dyDescent="0.15"/>
    <row r="549" customFormat="1" ht="14.25" hidden="1" customHeight="1" x14ac:dyDescent="0.15"/>
    <row r="550" customFormat="1" ht="14.25" hidden="1" customHeight="1" x14ac:dyDescent="0.15"/>
    <row r="551" customFormat="1" ht="14.25" hidden="1" customHeight="1" x14ac:dyDescent="0.15"/>
    <row r="552" customFormat="1" ht="14.25" hidden="1" customHeight="1" x14ac:dyDescent="0.15"/>
    <row r="553" customFormat="1" ht="14.25" hidden="1" customHeight="1" x14ac:dyDescent="0.15"/>
    <row r="554" customFormat="1" ht="14.25" hidden="1" customHeight="1" x14ac:dyDescent="0.15"/>
    <row r="555" customFormat="1" ht="14.25" hidden="1" customHeight="1" x14ac:dyDescent="0.15"/>
    <row r="556" customFormat="1" ht="14.25" hidden="1" customHeight="1" x14ac:dyDescent="0.15"/>
    <row r="557" customFormat="1" ht="14.25" hidden="1" customHeight="1" x14ac:dyDescent="0.15"/>
    <row r="558" customFormat="1" ht="14.25" hidden="1" customHeight="1" x14ac:dyDescent="0.15"/>
    <row r="559" customFormat="1" ht="14.25" hidden="1" customHeight="1" x14ac:dyDescent="0.15"/>
    <row r="560" customFormat="1" ht="14.25" hidden="1" customHeight="1" x14ac:dyDescent="0.15"/>
    <row r="561" customFormat="1" ht="14.25" hidden="1" customHeight="1" x14ac:dyDescent="0.15"/>
    <row r="562" customFormat="1" ht="14.25" hidden="1" customHeight="1" x14ac:dyDescent="0.15"/>
    <row r="563" customFormat="1" ht="14.25" hidden="1" customHeight="1" x14ac:dyDescent="0.15"/>
    <row r="564" customFormat="1" ht="14.25" hidden="1" customHeight="1" x14ac:dyDescent="0.15"/>
    <row r="565" customFormat="1" ht="14.25" hidden="1" customHeight="1" x14ac:dyDescent="0.15"/>
    <row r="566" customFormat="1" ht="14.25" hidden="1" customHeight="1" x14ac:dyDescent="0.15"/>
    <row r="567" customFormat="1" ht="14.25" hidden="1" customHeight="1" x14ac:dyDescent="0.15"/>
    <row r="568" customFormat="1" ht="14.25" hidden="1" customHeight="1" x14ac:dyDescent="0.15"/>
    <row r="569" customFormat="1" ht="14.25" hidden="1" customHeight="1" x14ac:dyDescent="0.15"/>
    <row r="570" customFormat="1" ht="14.25" hidden="1" customHeight="1" x14ac:dyDescent="0.15"/>
    <row r="571" customFormat="1" ht="14.25" hidden="1" customHeight="1" x14ac:dyDescent="0.15"/>
    <row r="572" customFormat="1" ht="14.25" hidden="1" customHeight="1" x14ac:dyDescent="0.15"/>
    <row r="573" customFormat="1" ht="14.25" hidden="1" customHeight="1" x14ac:dyDescent="0.15"/>
    <row r="574" customFormat="1" ht="14.25" hidden="1" customHeight="1" x14ac:dyDescent="0.15"/>
    <row r="575" customFormat="1" ht="14.25" hidden="1" customHeight="1" x14ac:dyDescent="0.15"/>
    <row r="576" customFormat="1" ht="14.25" hidden="1" customHeight="1" x14ac:dyDescent="0.15"/>
    <row r="577" customFormat="1" ht="14.25" hidden="1" customHeight="1" x14ac:dyDescent="0.15"/>
    <row r="578" customFormat="1" ht="14.25" hidden="1" customHeight="1" x14ac:dyDescent="0.15"/>
    <row r="579" customFormat="1" ht="14.25" hidden="1" customHeight="1" x14ac:dyDescent="0.15"/>
    <row r="580" customFormat="1" ht="14.25" hidden="1" customHeight="1" x14ac:dyDescent="0.15"/>
    <row r="581" customFormat="1" ht="14.25" hidden="1" customHeight="1" x14ac:dyDescent="0.15"/>
    <row r="582" customFormat="1" ht="14.25" hidden="1" customHeight="1" x14ac:dyDescent="0.15"/>
    <row r="583" customFormat="1" ht="14.25" hidden="1" customHeight="1" x14ac:dyDescent="0.15"/>
    <row r="584" customFormat="1" ht="14.25" hidden="1" customHeight="1" x14ac:dyDescent="0.15"/>
    <row r="585" customFormat="1" ht="14.25" hidden="1" customHeight="1" x14ac:dyDescent="0.15"/>
    <row r="586" customFormat="1" ht="14.25" hidden="1" customHeight="1" x14ac:dyDescent="0.15"/>
    <row r="587" customFormat="1" ht="14.25" hidden="1" customHeight="1" x14ac:dyDescent="0.15"/>
    <row r="588" customFormat="1" ht="14.25" hidden="1" customHeight="1" x14ac:dyDescent="0.15"/>
    <row r="589" customFormat="1" ht="14.25" hidden="1" customHeight="1" x14ac:dyDescent="0.15"/>
    <row r="590" customFormat="1" ht="14.25" hidden="1" customHeight="1" x14ac:dyDescent="0.15"/>
    <row r="591" customFormat="1" ht="14.25" hidden="1" customHeight="1" x14ac:dyDescent="0.15"/>
    <row r="592" customFormat="1" ht="14.25" hidden="1" customHeight="1" x14ac:dyDescent="0.15"/>
    <row r="593" customFormat="1" ht="14.25" hidden="1" customHeight="1" x14ac:dyDescent="0.15"/>
    <row r="594" customFormat="1" ht="14.25" hidden="1" customHeight="1" x14ac:dyDescent="0.15"/>
    <row r="595" customFormat="1" ht="14.25" hidden="1" customHeight="1" x14ac:dyDescent="0.15"/>
    <row r="596" customFormat="1" ht="14.25" hidden="1" customHeight="1" x14ac:dyDescent="0.15"/>
    <row r="597" customFormat="1" ht="14.25" hidden="1" customHeight="1" x14ac:dyDescent="0.15"/>
    <row r="598" customFormat="1" ht="14.25" hidden="1" customHeight="1" x14ac:dyDescent="0.15"/>
    <row r="599" customFormat="1" ht="14.25" hidden="1" customHeight="1" x14ac:dyDescent="0.15"/>
    <row r="600" customFormat="1" ht="14.25" hidden="1" customHeight="1" x14ac:dyDescent="0.15"/>
    <row r="601" customFormat="1" ht="14.25" hidden="1" customHeight="1" x14ac:dyDescent="0.15"/>
    <row r="602" customFormat="1" ht="14.25" hidden="1" customHeight="1" x14ac:dyDescent="0.15"/>
    <row r="603" customFormat="1" ht="14.25" hidden="1" customHeight="1" x14ac:dyDescent="0.15"/>
    <row r="604" customFormat="1" ht="14.25" hidden="1" customHeight="1" x14ac:dyDescent="0.15"/>
    <row r="605" customFormat="1" ht="14.25" hidden="1" customHeight="1" x14ac:dyDescent="0.15"/>
    <row r="606" customFormat="1" ht="14.25" hidden="1" customHeight="1" x14ac:dyDescent="0.15"/>
    <row r="607" customFormat="1" ht="14.25" hidden="1" customHeight="1" x14ac:dyDescent="0.15"/>
    <row r="608" customFormat="1" ht="14.25" hidden="1" customHeight="1" x14ac:dyDescent="0.15"/>
    <row r="609" customFormat="1" ht="14.25" hidden="1" customHeight="1" x14ac:dyDescent="0.15"/>
    <row r="610" customFormat="1" ht="14.25" hidden="1" customHeight="1" x14ac:dyDescent="0.15"/>
    <row r="611" customFormat="1" ht="14.25" hidden="1" customHeight="1" x14ac:dyDescent="0.15"/>
    <row r="612" customFormat="1" ht="14.25" hidden="1" customHeight="1" x14ac:dyDescent="0.15"/>
    <row r="613" customFormat="1" ht="14.25" hidden="1" customHeight="1" x14ac:dyDescent="0.15"/>
    <row r="614" customFormat="1" ht="14.25" hidden="1" customHeight="1" x14ac:dyDescent="0.15"/>
    <row r="615" customFormat="1" ht="14.25" hidden="1" customHeight="1" x14ac:dyDescent="0.15"/>
    <row r="616" customFormat="1" ht="14.25" hidden="1" customHeight="1" x14ac:dyDescent="0.15"/>
    <row r="617" customFormat="1" ht="14.25" hidden="1" customHeight="1" x14ac:dyDescent="0.15"/>
    <row r="618" customFormat="1" ht="14.25" hidden="1" customHeight="1" x14ac:dyDescent="0.15"/>
    <row r="619" customFormat="1" ht="14.25" hidden="1" customHeight="1" x14ac:dyDescent="0.15"/>
    <row r="620" customFormat="1" ht="14.25" hidden="1" customHeight="1" x14ac:dyDescent="0.15"/>
    <row r="621" customFormat="1" ht="14.25" hidden="1" customHeight="1" x14ac:dyDescent="0.15"/>
    <row r="622" customFormat="1" ht="14.25" hidden="1" customHeight="1" x14ac:dyDescent="0.15"/>
    <row r="623" customFormat="1" ht="14.25" hidden="1" customHeight="1" x14ac:dyDescent="0.15"/>
    <row r="624" customFormat="1" ht="14.25" hidden="1" customHeight="1" x14ac:dyDescent="0.15"/>
    <row r="625" customFormat="1" ht="14.25" hidden="1" customHeight="1" x14ac:dyDescent="0.15"/>
    <row r="626" customFormat="1" ht="14.25" hidden="1" customHeight="1" x14ac:dyDescent="0.15"/>
    <row r="627" customFormat="1" ht="14.25" hidden="1" customHeight="1" x14ac:dyDescent="0.15"/>
    <row r="628" customFormat="1" ht="14.25" hidden="1" customHeight="1" x14ac:dyDescent="0.15"/>
    <row r="629" customFormat="1" ht="14.25" hidden="1" customHeight="1" x14ac:dyDescent="0.15"/>
    <row r="630" customFormat="1" ht="14.25" hidden="1" customHeight="1" x14ac:dyDescent="0.15"/>
    <row r="631" customFormat="1" ht="14.25" hidden="1" customHeight="1" x14ac:dyDescent="0.15"/>
    <row r="632" customFormat="1" ht="14.25" hidden="1" customHeight="1" x14ac:dyDescent="0.15"/>
    <row r="633" customFormat="1" ht="14.25" hidden="1" customHeight="1" x14ac:dyDescent="0.15"/>
    <row r="634" customFormat="1" ht="14.25" hidden="1" customHeight="1" x14ac:dyDescent="0.15"/>
    <row r="635" customFormat="1" ht="14.25" hidden="1" customHeight="1" x14ac:dyDescent="0.15"/>
    <row r="636" customFormat="1" ht="14.25" hidden="1" customHeight="1" x14ac:dyDescent="0.15"/>
    <row r="637" customFormat="1" ht="14.25" hidden="1" customHeight="1" x14ac:dyDescent="0.15"/>
    <row r="638" customFormat="1" ht="14.25" hidden="1" customHeight="1" x14ac:dyDescent="0.15"/>
    <row r="639" customFormat="1" ht="14.25" hidden="1" customHeight="1" x14ac:dyDescent="0.15"/>
    <row r="640" customFormat="1" ht="14.25" hidden="1" customHeight="1" x14ac:dyDescent="0.15"/>
    <row r="641" customFormat="1" ht="14.25" hidden="1" customHeight="1" x14ac:dyDescent="0.15"/>
    <row r="642" customFormat="1" ht="14.25" hidden="1" customHeight="1" x14ac:dyDescent="0.15"/>
    <row r="643" customFormat="1" ht="14.25" hidden="1" customHeight="1" x14ac:dyDescent="0.15"/>
    <row r="644" customFormat="1" ht="14.25" hidden="1" customHeight="1" x14ac:dyDescent="0.15"/>
    <row r="645" customFormat="1" ht="14.25" hidden="1" customHeight="1" x14ac:dyDescent="0.15"/>
    <row r="646" customFormat="1" ht="14.25" hidden="1" customHeight="1" x14ac:dyDescent="0.15"/>
    <row r="647" customFormat="1" ht="14.25" hidden="1" customHeight="1" x14ac:dyDescent="0.15"/>
    <row r="648" customFormat="1" ht="14.25" hidden="1" customHeight="1" x14ac:dyDescent="0.15"/>
    <row r="649" customFormat="1" ht="14.25" hidden="1" customHeight="1" x14ac:dyDescent="0.15"/>
    <row r="650" customFormat="1" ht="14.25" hidden="1" customHeight="1" x14ac:dyDescent="0.15"/>
    <row r="651" customFormat="1" ht="14.25" hidden="1" customHeight="1" x14ac:dyDescent="0.15"/>
    <row r="652" customFormat="1" ht="14.25" hidden="1" customHeight="1" x14ac:dyDescent="0.15"/>
    <row r="653" customFormat="1" ht="14.25" hidden="1" customHeight="1" x14ac:dyDescent="0.15"/>
    <row r="654" customFormat="1" ht="14.25" hidden="1" customHeight="1" x14ac:dyDescent="0.15"/>
    <row r="655" customFormat="1" ht="14.25" hidden="1" customHeight="1" x14ac:dyDescent="0.15"/>
    <row r="656" customFormat="1" ht="14.25" hidden="1" customHeight="1" x14ac:dyDescent="0.15"/>
    <row r="657" customFormat="1" ht="14.25" hidden="1" customHeight="1" x14ac:dyDescent="0.15"/>
    <row r="658" customFormat="1" ht="14.25" hidden="1" customHeight="1" x14ac:dyDescent="0.15"/>
    <row r="659" customFormat="1" ht="14.25" hidden="1" customHeight="1" x14ac:dyDescent="0.15"/>
    <row r="660" customFormat="1" ht="14.25" hidden="1" customHeight="1" x14ac:dyDescent="0.15"/>
    <row r="661" customFormat="1" ht="14.25" hidden="1" customHeight="1" x14ac:dyDescent="0.15"/>
    <row r="662" customFormat="1" ht="14.25" hidden="1" customHeight="1" x14ac:dyDescent="0.15"/>
    <row r="663" customFormat="1" ht="14.25" hidden="1" customHeight="1" x14ac:dyDescent="0.15"/>
    <row r="664" customFormat="1" ht="14.25" hidden="1" customHeight="1" x14ac:dyDescent="0.15"/>
    <row r="665" customFormat="1" ht="14.25" hidden="1" customHeight="1" x14ac:dyDescent="0.15"/>
    <row r="666" customFormat="1" ht="14.25" hidden="1" customHeight="1" x14ac:dyDescent="0.15"/>
    <row r="667" customFormat="1" ht="14.25" hidden="1" customHeight="1" x14ac:dyDescent="0.15"/>
    <row r="668" customFormat="1" ht="14.25" hidden="1" customHeight="1" x14ac:dyDescent="0.15"/>
    <row r="669" customFormat="1" ht="14.25" hidden="1" customHeight="1" x14ac:dyDescent="0.15"/>
    <row r="670" customFormat="1" ht="14.25" hidden="1" customHeight="1" x14ac:dyDescent="0.15"/>
    <row r="671" customFormat="1" ht="14.25" hidden="1" customHeight="1" x14ac:dyDescent="0.15"/>
    <row r="672" customFormat="1" ht="14.25" hidden="1" customHeight="1" x14ac:dyDescent="0.15"/>
    <row r="673" customFormat="1" ht="14.25" hidden="1" customHeight="1" x14ac:dyDescent="0.15"/>
    <row r="674" customFormat="1" ht="14.25" hidden="1" customHeight="1" x14ac:dyDescent="0.15"/>
    <row r="675" customFormat="1" ht="14.25" hidden="1" customHeight="1" x14ac:dyDescent="0.15"/>
    <row r="676" customFormat="1" ht="14.25" hidden="1" customHeight="1" x14ac:dyDescent="0.15"/>
    <row r="677" customFormat="1" ht="14.25" hidden="1" customHeight="1" x14ac:dyDescent="0.15"/>
    <row r="678" customFormat="1" ht="14.25" hidden="1" customHeight="1" x14ac:dyDescent="0.15"/>
    <row r="679" customFormat="1" ht="14.25" hidden="1" customHeight="1" x14ac:dyDescent="0.15"/>
    <row r="680" customFormat="1" ht="14.25" hidden="1" customHeight="1" x14ac:dyDescent="0.15"/>
    <row r="681" customFormat="1" ht="14.25" hidden="1" customHeight="1" x14ac:dyDescent="0.15"/>
    <row r="682" customFormat="1" ht="14.25" hidden="1" customHeight="1" x14ac:dyDescent="0.15"/>
    <row r="683" customFormat="1" ht="14.25" hidden="1" customHeight="1" x14ac:dyDescent="0.15"/>
    <row r="684" customFormat="1" ht="14.25" hidden="1" customHeight="1" x14ac:dyDescent="0.15"/>
    <row r="685" customFormat="1" ht="14.25" hidden="1" customHeight="1" x14ac:dyDescent="0.15"/>
    <row r="686" customFormat="1" ht="14.25" hidden="1" customHeight="1" x14ac:dyDescent="0.15"/>
    <row r="687" customFormat="1" ht="14.25" hidden="1" customHeight="1" x14ac:dyDescent="0.15"/>
    <row r="688" customFormat="1" ht="14.25" hidden="1" customHeight="1" x14ac:dyDescent="0.15"/>
    <row r="689" customFormat="1" ht="14.25" hidden="1" customHeight="1" x14ac:dyDescent="0.15"/>
    <row r="690" customFormat="1" ht="14.25" hidden="1" customHeight="1" x14ac:dyDescent="0.15"/>
    <row r="691" customFormat="1" ht="14.25" hidden="1" customHeight="1" x14ac:dyDescent="0.15"/>
    <row r="692" customFormat="1" ht="14.25" hidden="1" customHeight="1" x14ac:dyDescent="0.15"/>
    <row r="693" customFormat="1" ht="14.25" hidden="1" customHeight="1" x14ac:dyDescent="0.15"/>
    <row r="694" customFormat="1" ht="14.25" hidden="1" customHeight="1" x14ac:dyDescent="0.15"/>
    <row r="695" customFormat="1" ht="14.25" hidden="1" customHeight="1" x14ac:dyDescent="0.15"/>
    <row r="696" customFormat="1" ht="14.25" hidden="1" customHeight="1" x14ac:dyDescent="0.15"/>
    <row r="697" customFormat="1" ht="14.25" hidden="1" customHeight="1" x14ac:dyDescent="0.15"/>
    <row r="698" customFormat="1" ht="14.25" hidden="1" customHeight="1" x14ac:dyDescent="0.15"/>
    <row r="699" customFormat="1" ht="14.25" hidden="1" customHeight="1" x14ac:dyDescent="0.15"/>
    <row r="700" customFormat="1" ht="14.25" hidden="1" customHeight="1" x14ac:dyDescent="0.15"/>
    <row r="701" customFormat="1" ht="14.25" hidden="1" customHeight="1" x14ac:dyDescent="0.15"/>
    <row r="702" customFormat="1" ht="14.25" hidden="1" customHeight="1" x14ac:dyDescent="0.15"/>
    <row r="703" customFormat="1" ht="14.25" hidden="1" customHeight="1" x14ac:dyDescent="0.15"/>
    <row r="704" customFormat="1" ht="14.25" hidden="1" customHeight="1" x14ac:dyDescent="0.15"/>
    <row r="705" customFormat="1" ht="14.25" hidden="1" customHeight="1" x14ac:dyDescent="0.15"/>
    <row r="706" customFormat="1" ht="14.25" hidden="1" customHeight="1" x14ac:dyDescent="0.15"/>
    <row r="707" customFormat="1" ht="14.25" hidden="1" customHeight="1" x14ac:dyDescent="0.15"/>
    <row r="708" customFormat="1" ht="14.25" hidden="1" customHeight="1" x14ac:dyDescent="0.15"/>
    <row r="709" customFormat="1" ht="14.25" hidden="1" customHeight="1" x14ac:dyDescent="0.15"/>
    <row r="710" customFormat="1" ht="14.25" hidden="1" customHeight="1" x14ac:dyDescent="0.15"/>
    <row r="711" customFormat="1" ht="14.25" hidden="1" customHeight="1" x14ac:dyDescent="0.15"/>
    <row r="712" customFormat="1" ht="14.25" hidden="1" customHeight="1" x14ac:dyDescent="0.15"/>
    <row r="713" customFormat="1" ht="14.25" hidden="1" customHeight="1" x14ac:dyDescent="0.15"/>
    <row r="714" customFormat="1" ht="14.25" hidden="1" customHeight="1" x14ac:dyDescent="0.15"/>
    <row r="715" customFormat="1" ht="14.25" hidden="1" customHeight="1" x14ac:dyDescent="0.15"/>
    <row r="716" customFormat="1" ht="14.25" hidden="1" customHeight="1" x14ac:dyDescent="0.15"/>
    <row r="717" customFormat="1" ht="14.25" hidden="1" customHeight="1" x14ac:dyDescent="0.15"/>
    <row r="718" customFormat="1" ht="14.25" hidden="1" customHeight="1" x14ac:dyDescent="0.15"/>
    <row r="719" customFormat="1" ht="14.25" hidden="1" customHeight="1" x14ac:dyDescent="0.15"/>
    <row r="720" customFormat="1" ht="14.25" hidden="1" customHeight="1" x14ac:dyDescent="0.15"/>
    <row r="721" customFormat="1" ht="14.25" hidden="1" customHeight="1" x14ac:dyDescent="0.15"/>
    <row r="722" customFormat="1" ht="14.25" hidden="1" customHeight="1" x14ac:dyDescent="0.15"/>
    <row r="723" customFormat="1" ht="14.25" hidden="1" customHeight="1" x14ac:dyDescent="0.15"/>
    <row r="724" customFormat="1" ht="14.25" hidden="1" customHeight="1" x14ac:dyDescent="0.15"/>
    <row r="725" customFormat="1" ht="14.25" hidden="1" customHeight="1" x14ac:dyDescent="0.15"/>
    <row r="726" customFormat="1" ht="14.25" hidden="1" customHeight="1" x14ac:dyDescent="0.15"/>
    <row r="727" customFormat="1" ht="14.25" hidden="1" customHeight="1" x14ac:dyDescent="0.15"/>
    <row r="728" customFormat="1" ht="14.25" hidden="1" customHeight="1" x14ac:dyDescent="0.15"/>
    <row r="729" customFormat="1" ht="14.25" hidden="1" customHeight="1" x14ac:dyDescent="0.15"/>
    <row r="730" customFormat="1" ht="14.25" hidden="1" customHeight="1" x14ac:dyDescent="0.15"/>
    <row r="731" customFormat="1" ht="14.25" hidden="1" customHeight="1" x14ac:dyDescent="0.15"/>
    <row r="732" customFormat="1" ht="14.25" hidden="1" customHeight="1" x14ac:dyDescent="0.15"/>
    <row r="733" customFormat="1" ht="14.25" hidden="1" customHeight="1" x14ac:dyDescent="0.15"/>
    <row r="734" customFormat="1" ht="14.25" hidden="1" customHeight="1" x14ac:dyDescent="0.15"/>
    <row r="735" customFormat="1" ht="14.25" hidden="1" customHeight="1" x14ac:dyDescent="0.15"/>
    <row r="736" customFormat="1" ht="14.25" hidden="1" customHeight="1" x14ac:dyDescent="0.15"/>
    <row r="737" customFormat="1" ht="14.25" hidden="1" customHeight="1" x14ac:dyDescent="0.15"/>
    <row r="738" customFormat="1" ht="14.25" hidden="1" customHeight="1" x14ac:dyDescent="0.15"/>
    <row r="739" customFormat="1" ht="14.25" hidden="1" customHeight="1" x14ac:dyDescent="0.15"/>
    <row r="740" customFormat="1" ht="14.25" hidden="1" customHeight="1" x14ac:dyDescent="0.15"/>
    <row r="741" customFormat="1" ht="14.25" hidden="1" customHeight="1" x14ac:dyDescent="0.15"/>
    <row r="742" customFormat="1" ht="14.25" hidden="1" customHeight="1" x14ac:dyDescent="0.15"/>
    <row r="743" customFormat="1" ht="14.25" hidden="1" customHeight="1" x14ac:dyDescent="0.15"/>
    <row r="744" customFormat="1" ht="14.25" hidden="1" customHeight="1" x14ac:dyDescent="0.15"/>
    <row r="745" customFormat="1" ht="14.25" hidden="1" customHeight="1" x14ac:dyDescent="0.15"/>
    <row r="746" customFormat="1" ht="14.25" hidden="1" customHeight="1" x14ac:dyDescent="0.15"/>
    <row r="747" customFormat="1" ht="14.25" hidden="1" customHeight="1" x14ac:dyDescent="0.15"/>
    <row r="748" customFormat="1" ht="14.25" hidden="1" customHeight="1" x14ac:dyDescent="0.15"/>
    <row r="749" customFormat="1" ht="14.25" hidden="1" customHeight="1" x14ac:dyDescent="0.15"/>
    <row r="750" customFormat="1" ht="14.25" hidden="1" customHeight="1" x14ac:dyDescent="0.15"/>
    <row r="751" customFormat="1" ht="14.25" hidden="1" customHeight="1" x14ac:dyDescent="0.15"/>
    <row r="752" customFormat="1" ht="14.25" hidden="1" customHeight="1" x14ac:dyDescent="0.15"/>
    <row r="753" customFormat="1" ht="14.25" hidden="1" customHeight="1" x14ac:dyDescent="0.15"/>
    <row r="754" customFormat="1" ht="14.25" hidden="1" customHeight="1" x14ac:dyDescent="0.15"/>
    <row r="755" customFormat="1" ht="14.25" hidden="1" customHeight="1" x14ac:dyDescent="0.15"/>
    <row r="756" customFormat="1" ht="14.25" hidden="1" customHeight="1" x14ac:dyDescent="0.15"/>
    <row r="757" customFormat="1" ht="14.25" hidden="1" customHeight="1" x14ac:dyDescent="0.15"/>
    <row r="758" customFormat="1" ht="14.25" hidden="1" customHeight="1" x14ac:dyDescent="0.15"/>
    <row r="759" customFormat="1" ht="14.25" hidden="1" customHeight="1" x14ac:dyDescent="0.15"/>
    <row r="760" customFormat="1" ht="14.25" hidden="1" customHeight="1" x14ac:dyDescent="0.15"/>
    <row r="761" customFormat="1" ht="14.25" hidden="1" customHeight="1" x14ac:dyDescent="0.15"/>
    <row r="762" customFormat="1" ht="14.25" hidden="1" customHeight="1" x14ac:dyDescent="0.15"/>
    <row r="763" customFormat="1" ht="14.25" hidden="1" customHeight="1" x14ac:dyDescent="0.15"/>
    <row r="764" customFormat="1" ht="14.25" hidden="1" customHeight="1" x14ac:dyDescent="0.15"/>
    <row r="765" customFormat="1" ht="14.25" hidden="1" customHeight="1" x14ac:dyDescent="0.15"/>
    <row r="766" customFormat="1" ht="14.25" hidden="1" customHeight="1" x14ac:dyDescent="0.15"/>
    <row r="767" customFormat="1" ht="14.25" hidden="1" customHeight="1" x14ac:dyDescent="0.15"/>
    <row r="768" customFormat="1" ht="14.25" hidden="1" customHeight="1" x14ac:dyDescent="0.15"/>
    <row r="769" customFormat="1" ht="14.25" hidden="1" customHeight="1" x14ac:dyDescent="0.15"/>
    <row r="770" customFormat="1" ht="14.25" hidden="1" customHeight="1" x14ac:dyDescent="0.15"/>
    <row r="771" customFormat="1" ht="14.25" hidden="1" customHeight="1" x14ac:dyDescent="0.15"/>
    <row r="772" customFormat="1" ht="14.25" hidden="1" customHeight="1" x14ac:dyDescent="0.15"/>
    <row r="773" customFormat="1" ht="14.25" hidden="1" customHeight="1" x14ac:dyDescent="0.15"/>
    <row r="774" customFormat="1" ht="14.25" hidden="1" customHeight="1" x14ac:dyDescent="0.15"/>
    <row r="775" customFormat="1" ht="14.25" hidden="1" customHeight="1" x14ac:dyDescent="0.15"/>
    <row r="776" customFormat="1" ht="14.25" hidden="1" customHeight="1" x14ac:dyDescent="0.15"/>
    <row r="777" customFormat="1" ht="14.25" hidden="1" customHeight="1" x14ac:dyDescent="0.15"/>
    <row r="778" customFormat="1" ht="14.25" hidden="1" customHeight="1" x14ac:dyDescent="0.15"/>
    <row r="779" customFormat="1" ht="14.25" hidden="1" customHeight="1" x14ac:dyDescent="0.15"/>
    <row r="780" customFormat="1" ht="14.25" hidden="1" customHeight="1" x14ac:dyDescent="0.15"/>
    <row r="781" customFormat="1" ht="14.25" hidden="1" customHeight="1" x14ac:dyDescent="0.15"/>
    <row r="782" customFormat="1" ht="14.25" hidden="1" customHeight="1" x14ac:dyDescent="0.15"/>
    <row r="783" customFormat="1" ht="14.25" hidden="1" customHeight="1" x14ac:dyDescent="0.15"/>
    <row r="784" customFormat="1" ht="14.25" hidden="1" customHeight="1" x14ac:dyDescent="0.15"/>
    <row r="785" spans="21:84" ht="14.25" hidden="1" customHeight="1" x14ac:dyDescent="0.15">
      <c r="U785"/>
      <c r="V785"/>
      <c r="W785"/>
      <c r="X785"/>
      <c r="Y785"/>
      <c r="Z785"/>
      <c r="AA785"/>
      <c r="AB785"/>
      <c r="AC785"/>
      <c r="AD785"/>
      <c r="AE785"/>
      <c r="AF785"/>
      <c r="AG785"/>
      <c r="AH785"/>
      <c r="AI785"/>
      <c r="AJ785"/>
      <c r="AK785"/>
      <c r="AL785"/>
      <c r="AM785"/>
      <c r="AN785"/>
      <c r="AO785"/>
      <c r="AP785"/>
      <c r="AQ785"/>
      <c r="AR785"/>
      <c r="AS785"/>
      <c r="AT785"/>
      <c r="AU785"/>
      <c r="AV785"/>
      <c r="AW785"/>
      <c r="BW785"/>
      <c r="BX785"/>
      <c r="BY785"/>
      <c r="BZ785"/>
      <c r="CA785"/>
      <c r="CF785"/>
    </row>
    <row r="786" spans="21:84" ht="14.25" hidden="1" customHeight="1" x14ac:dyDescent="0.15">
      <c r="U786"/>
      <c r="V786"/>
      <c r="W786"/>
      <c r="X786"/>
      <c r="Y786"/>
      <c r="Z786"/>
      <c r="AA786"/>
      <c r="AB786"/>
      <c r="AC786"/>
      <c r="AD786"/>
      <c r="AE786"/>
      <c r="AF786"/>
      <c r="AG786"/>
      <c r="AH786"/>
      <c r="AI786"/>
      <c r="AJ786"/>
      <c r="AK786"/>
      <c r="AL786"/>
      <c r="AM786"/>
      <c r="AN786"/>
      <c r="AO786"/>
      <c r="AP786"/>
      <c r="AQ786"/>
      <c r="AR786"/>
      <c r="AS786"/>
      <c r="AT786"/>
      <c r="AU786"/>
      <c r="AV786"/>
      <c r="AW786"/>
      <c r="BW786"/>
      <c r="BX786"/>
      <c r="BY786"/>
      <c r="BZ786"/>
      <c r="CA786"/>
      <c r="CF786"/>
    </row>
    <row r="787" spans="21:84" ht="14.25" hidden="1" customHeight="1" x14ac:dyDescent="0.15">
      <c r="U787"/>
      <c r="V787"/>
      <c r="W787"/>
      <c r="X787"/>
      <c r="Y787"/>
      <c r="Z787"/>
      <c r="AA787"/>
      <c r="AB787"/>
      <c r="AC787"/>
      <c r="AD787"/>
      <c r="AE787"/>
      <c r="AF787"/>
      <c r="AG787"/>
      <c r="AH787"/>
      <c r="AI787"/>
      <c r="AJ787"/>
      <c r="AK787"/>
      <c r="AL787"/>
      <c r="AM787"/>
      <c r="AN787"/>
      <c r="AO787"/>
      <c r="AP787"/>
      <c r="AQ787"/>
      <c r="AR787"/>
      <c r="AS787"/>
      <c r="AT787"/>
      <c r="AU787"/>
      <c r="AV787"/>
      <c r="AW787"/>
      <c r="BW787"/>
      <c r="BX787"/>
      <c r="BY787"/>
      <c r="BZ787"/>
      <c r="CA787"/>
      <c r="CF787"/>
    </row>
    <row r="788" spans="21:84" ht="14.25" hidden="1" customHeight="1" x14ac:dyDescent="0.15">
      <c r="U788"/>
      <c r="V788"/>
      <c r="W788"/>
      <c r="X788"/>
      <c r="Y788"/>
      <c r="Z788"/>
      <c r="AA788"/>
      <c r="AB788"/>
      <c r="AC788"/>
      <c r="AD788"/>
      <c r="AE788"/>
      <c r="AF788"/>
      <c r="AG788"/>
      <c r="AH788"/>
      <c r="AI788"/>
      <c r="AJ788"/>
      <c r="AK788"/>
      <c r="AL788"/>
      <c r="AM788"/>
      <c r="AN788"/>
      <c r="AO788"/>
      <c r="AP788"/>
      <c r="AQ788"/>
      <c r="AR788"/>
      <c r="AS788"/>
      <c r="AT788"/>
      <c r="AU788"/>
      <c r="AV788"/>
      <c r="AW788"/>
      <c r="BW788"/>
      <c r="BX788"/>
      <c r="BY788"/>
      <c r="BZ788"/>
      <c r="CA788"/>
      <c r="CF788"/>
    </row>
    <row r="789" spans="21:84" ht="14.25" hidden="1" customHeight="1" x14ac:dyDescent="0.15">
      <c r="U789"/>
      <c r="V789"/>
      <c r="W789"/>
      <c r="X789"/>
      <c r="Y789"/>
      <c r="Z789"/>
      <c r="AA789"/>
      <c r="AB789"/>
      <c r="AC789"/>
      <c r="AD789"/>
      <c r="AE789"/>
      <c r="AF789"/>
      <c r="AG789"/>
      <c r="AH789"/>
      <c r="AI789"/>
      <c r="AJ789"/>
      <c r="AK789"/>
      <c r="AL789"/>
      <c r="AM789"/>
      <c r="AN789"/>
      <c r="AO789"/>
      <c r="AP789"/>
      <c r="AQ789"/>
      <c r="AR789"/>
      <c r="AS789"/>
      <c r="AT789"/>
      <c r="AU789"/>
      <c r="AV789"/>
      <c r="AW789"/>
      <c r="BW789"/>
      <c r="BX789"/>
      <c r="BY789"/>
      <c r="BZ789"/>
      <c r="CA789"/>
      <c r="CF789"/>
    </row>
    <row r="790" spans="21:84" ht="14.25" hidden="1" customHeight="1" x14ac:dyDescent="0.15">
      <c r="U790"/>
      <c r="V790"/>
      <c r="W790"/>
      <c r="X790"/>
      <c r="Y790"/>
      <c r="Z790"/>
      <c r="AA790"/>
      <c r="AB790"/>
      <c r="AC790"/>
      <c r="AD790"/>
      <c r="AE790"/>
      <c r="AF790"/>
      <c r="AG790"/>
      <c r="AH790"/>
      <c r="AI790"/>
      <c r="AJ790"/>
      <c r="AK790"/>
      <c r="AL790"/>
      <c r="AM790"/>
      <c r="AN790"/>
      <c r="AO790"/>
      <c r="AP790"/>
      <c r="AQ790"/>
      <c r="AR790"/>
      <c r="AS790"/>
      <c r="AT790"/>
      <c r="AU790"/>
      <c r="AV790"/>
      <c r="AW790"/>
      <c r="BW790"/>
      <c r="BX790"/>
      <c r="BY790"/>
      <c r="BZ790"/>
      <c r="CA790"/>
      <c r="CF790"/>
    </row>
    <row r="791" spans="21:84" ht="14.25" hidden="1" customHeight="1" x14ac:dyDescent="0.15">
      <c r="U791"/>
      <c r="V791"/>
      <c r="W791"/>
      <c r="X791"/>
      <c r="Y791"/>
      <c r="Z791"/>
      <c r="AA791"/>
      <c r="AB791"/>
      <c r="AC791"/>
      <c r="AD791"/>
      <c r="AE791"/>
      <c r="AF791"/>
      <c r="AG791"/>
      <c r="AH791"/>
      <c r="AI791"/>
      <c r="AJ791"/>
      <c r="AK791"/>
      <c r="AL791"/>
      <c r="AM791"/>
      <c r="AN791"/>
      <c r="AO791"/>
      <c r="AP791"/>
      <c r="AQ791"/>
      <c r="AR791"/>
      <c r="AS791"/>
      <c r="AT791"/>
      <c r="AU791"/>
      <c r="AV791"/>
      <c r="AW791"/>
      <c r="BW791"/>
      <c r="BX791"/>
      <c r="BY791"/>
      <c r="BZ791"/>
      <c r="CA791"/>
      <c r="CF791"/>
    </row>
    <row r="792" spans="21:84" ht="14.25" hidden="1" customHeight="1" x14ac:dyDescent="0.15">
      <c r="U792"/>
      <c r="V792"/>
      <c r="W792"/>
      <c r="X792"/>
      <c r="Y792"/>
      <c r="Z792"/>
      <c r="AA792"/>
      <c r="AB792"/>
      <c r="AC792"/>
      <c r="AD792"/>
      <c r="AE792"/>
      <c r="AF792"/>
      <c r="AG792"/>
      <c r="AH792"/>
      <c r="AI792"/>
      <c r="AJ792"/>
      <c r="AK792"/>
      <c r="AL792"/>
      <c r="AM792"/>
      <c r="AN792"/>
      <c r="AO792"/>
      <c r="AP792"/>
      <c r="AQ792"/>
      <c r="AR792"/>
      <c r="AS792"/>
      <c r="AT792"/>
      <c r="AU792"/>
      <c r="AV792"/>
      <c r="AW792"/>
    </row>
    <row r="793" spans="21:84" ht="14.25" hidden="1" customHeight="1" x14ac:dyDescent="0.15">
      <c r="U793"/>
      <c r="V793"/>
      <c r="W793"/>
      <c r="X793"/>
      <c r="Y793"/>
      <c r="Z793"/>
      <c r="AA793"/>
      <c r="AB793"/>
      <c r="AC793"/>
      <c r="AD793"/>
      <c r="AE793"/>
      <c r="AF793"/>
      <c r="AG793"/>
      <c r="AH793"/>
      <c r="AI793"/>
      <c r="AJ793"/>
      <c r="AK793"/>
      <c r="AL793"/>
      <c r="AM793"/>
      <c r="AN793"/>
      <c r="AO793"/>
      <c r="AP793"/>
      <c r="AQ793"/>
      <c r="AR793"/>
      <c r="AS793"/>
      <c r="AT793"/>
      <c r="AU793"/>
      <c r="AV793"/>
      <c r="AW793"/>
    </row>
    <row r="794" spans="21:84" ht="14.25" hidden="1" customHeight="1" x14ac:dyDescent="0.15">
      <c r="U794"/>
      <c r="V794"/>
      <c r="W794"/>
      <c r="X794"/>
      <c r="Y794"/>
      <c r="Z794"/>
      <c r="AA794"/>
      <c r="AB794"/>
      <c r="AC794"/>
      <c r="AD794"/>
      <c r="AE794"/>
      <c r="AF794"/>
      <c r="AG794"/>
      <c r="AH794"/>
      <c r="AI794"/>
      <c r="AJ794"/>
      <c r="AK794"/>
      <c r="AL794"/>
      <c r="AM794"/>
      <c r="AN794"/>
      <c r="AO794"/>
      <c r="AP794"/>
      <c r="AQ794"/>
      <c r="AR794"/>
      <c r="AS794"/>
      <c r="AT794"/>
      <c r="AU794"/>
      <c r="AV794"/>
      <c r="AW794"/>
    </row>
    <row r="795" spans="21:84" ht="14.25" hidden="1" customHeight="1" x14ac:dyDescent="0.15">
      <c r="U795"/>
      <c r="V795"/>
      <c r="W795"/>
      <c r="X795"/>
      <c r="Y795"/>
      <c r="Z795"/>
      <c r="AA795"/>
      <c r="AB795"/>
      <c r="AC795"/>
      <c r="AD795"/>
      <c r="AE795"/>
      <c r="AF795"/>
      <c r="AG795"/>
      <c r="AH795"/>
      <c r="AI795"/>
      <c r="AJ795"/>
      <c r="AK795"/>
      <c r="AL795"/>
      <c r="AM795"/>
      <c r="AN795"/>
      <c r="AO795"/>
      <c r="AP795"/>
      <c r="AQ795"/>
      <c r="AR795"/>
      <c r="AS795"/>
      <c r="AT795"/>
      <c r="AU795"/>
      <c r="AV795"/>
      <c r="AW795"/>
    </row>
    <row r="796" spans="21:84" ht="14.25" hidden="1" customHeight="1" x14ac:dyDescent="0.15">
      <c r="U796"/>
      <c r="V796"/>
      <c r="W796"/>
      <c r="X796"/>
      <c r="Y796"/>
      <c r="Z796"/>
      <c r="AA796"/>
      <c r="AB796"/>
      <c r="AC796"/>
      <c r="AD796"/>
      <c r="AE796"/>
      <c r="AF796"/>
      <c r="AG796"/>
      <c r="AH796"/>
      <c r="AI796"/>
      <c r="AJ796"/>
      <c r="AK796"/>
      <c r="AL796"/>
      <c r="AM796"/>
      <c r="AN796"/>
      <c r="AO796"/>
      <c r="AP796"/>
      <c r="AQ796"/>
      <c r="AR796"/>
      <c r="AS796"/>
      <c r="AT796"/>
      <c r="AU796"/>
      <c r="AV796"/>
      <c r="AW796"/>
    </row>
    <row r="797" spans="21:84" ht="14.25" hidden="1" customHeight="1" x14ac:dyDescent="0.15"/>
    <row r="798" spans="21:84" ht="14.25" hidden="1" customHeight="1" x14ac:dyDescent="0.15"/>
    <row r="799" spans="21:84" ht="14.25" hidden="1" customHeight="1" x14ac:dyDescent="0.15"/>
    <row r="800" spans="21:84" ht="14.25" hidden="1" customHeight="1" x14ac:dyDescent="0.15"/>
    <row r="801" ht="14.25" hidden="1" customHeight="1" x14ac:dyDescent="0.15"/>
    <row r="802" ht="14.25" hidden="1" customHeight="1" x14ac:dyDescent="0.15"/>
    <row r="803" ht="14.25" hidden="1" customHeight="1" x14ac:dyDescent="0.15"/>
    <row r="804" ht="14.25" hidden="1" customHeight="1" x14ac:dyDescent="0.15"/>
    <row r="805" ht="14.25" hidden="1" customHeight="1" x14ac:dyDescent="0.15"/>
    <row r="806" ht="14.25" hidden="1" customHeight="1" x14ac:dyDescent="0.15"/>
    <row r="807" ht="14.25" hidden="1" customHeight="1" x14ac:dyDescent="0.15"/>
    <row r="808" ht="14.25" hidden="1" customHeight="1" x14ac:dyDescent="0.15"/>
    <row r="809" ht="14.25" hidden="1" customHeight="1" x14ac:dyDescent="0.15"/>
    <row r="810" ht="14.25" hidden="1" customHeight="1" x14ac:dyDescent="0.15"/>
    <row r="811" ht="14.25" hidden="1" customHeight="1" x14ac:dyDescent="0.15"/>
    <row r="812" ht="14.25" hidden="1" customHeight="1" x14ac:dyDescent="0.15"/>
    <row r="813" ht="14.25" hidden="1" customHeight="1" x14ac:dyDescent="0.15"/>
    <row r="814" ht="14.25" hidden="1" customHeight="1" x14ac:dyDescent="0.15"/>
    <row r="815" ht="14.25" hidden="1" customHeight="1" x14ac:dyDescent="0.15"/>
    <row r="816" ht="14.25" hidden="1" customHeight="1" x14ac:dyDescent="0.15"/>
    <row r="817" spans="21:84" ht="14.25" hidden="1" customHeight="1" x14ac:dyDescent="0.15"/>
    <row r="818" spans="21:84" ht="14.25" hidden="1" customHeight="1" x14ac:dyDescent="0.15"/>
    <row r="819" spans="21:84" ht="14.25" hidden="1" customHeight="1" x14ac:dyDescent="0.15"/>
    <row r="820" spans="21:84" ht="14.25" hidden="1" customHeight="1" x14ac:dyDescent="0.15"/>
    <row r="821" spans="21:84" ht="14.25" hidden="1" customHeight="1" x14ac:dyDescent="0.15"/>
    <row r="822" spans="21:84" ht="14.25" hidden="1" customHeight="1" x14ac:dyDescent="0.15"/>
    <row r="823" spans="21:84" ht="14.25" hidden="1" customHeight="1" x14ac:dyDescent="0.15"/>
    <row r="824" spans="21:84" ht="14.25" hidden="1" customHeight="1" x14ac:dyDescent="0.15">
      <c r="U824"/>
      <c r="V824"/>
      <c r="W824"/>
      <c r="X824"/>
      <c r="Y824"/>
      <c r="Z824"/>
      <c r="AA824"/>
      <c r="AB824"/>
      <c r="AC824"/>
      <c r="AD824"/>
      <c r="AE824"/>
      <c r="AF824"/>
      <c r="AG824"/>
      <c r="AH824"/>
      <c r="AI824"/>
      <c r="AJ824"/>
      <c r="AK824"/>
      <c r="AL824"/>
      <c r="AM824"/>
      <c r="AN824"/>
      <c r="AO824"/>
      <c r="AP824"/>
      <c r="AQ824"/>
      <c r="AR824"/>
      <c r="AS824"/>
      <c r="AT824"/>
      <c r="AU824"/>
      <c r="AV824"/>
      <c r="AW824"/>
      <c r="BW824"/>
      <c r="BX824"/>
      <c r="BY824"/>
      <c r="BZ824"/>
      <c r="CA824"/>
      <c r="CF824"/>
    </row>
    <row r="825" spans="21:84" ht="14.25" hidden="1" customHeight="1" x14ac:dyDescent="0.15">
      <c r="U825"/>
      <c r="V825"/>
      <c r="W825"/>
      <c r="X825"/>
      <c r="Y825"/>
      <c r="Z825"/>
      <c r="AA825"/>
      <c r="AB825"/>
      <c r="AC825"/>
      <c r="AD825"/>
      <c r="AE825"/>
      <c r="AF825"/>
      <c r="AG825"/>
      <c r="AH825"/>
      <c r="AI825"/>
      <c r="AJ825"/>
      <c r="AK825"/>
      <c r="AL825"/>
      <c r="AM825"/>
      <c r="AN825"/>
      <c r="AO825"/>
      <c r="AP825"/>
      <c r="AQ825"/>
      <c r="AR825"/>
      <c r="AS825"/>
      <c r="AT825"/>
      <c r="AU825"/>
      <c r="AV825"/>
      <c r="AW825"/>
      <c r="BW825"/>
      <c r="BX825"/>
      <c r="BY825"/>
      <c r="BZ825"/>
      <c r="CA825"/>
      <c r="CF825"/>
    </row>
    <row r="826" spans="21:84" ht="14.25" hidden="1" customHeight="1" x14ac:dyDescent="0.15">
      <c r="U826"/>
      <c r="V826"/>
      <c r="W826"/>
      <c r="X826"/>
      <c r="Y826"/>
      <c r="Z826"/>
      <c r="AA826"/>
      <c r="AB826"/>
      <c r="AC826"/>
      <c r="AD826"/>
      <c r="AE826"/>
      <c r="AF826"/>
      <c r="AG826"/>
      <c r="AH826"/>
      <c r="AI826"/>
      <c r="AJ826"/>
      <c r="AK826"/>
      <c r="AL826"/>
      <c r="AM826"/>
      <c r="AN826"/>
      <c r="AO826"/>
      <c r="AP826"/>
      <c r="AQ826"/>
      <c r="AR826"/>
      <c r="AS826"/>
      <c r="AT826"/>
      <c r="AU826"/>
      <c r="AV826"/>
      <c r="AW826"/>
      <c r="BW826"/>
      <c r="BX826"/>
      <c r="BY826"/>
      <c r="BZ826"/>
      <c r="CA826"/>
      <c r="CF826"/>
    </row>
    <row r="827" spans="21:84" ht="14.25" hidden="1" customHeight="1" x14ac:dyDescent="0.15">
      <c r="U827"/>
      <c r="V827"/>
      <c r="W827"/>
      <c r="X827"/>
      <c r="Y827"/>
      <c r="Z827"/>
      <c r="AA827"/>
      <c r="AB827"/>
      <c r="AC827"/>
      <c r="AD827"/>
      <c r="AE827"/>
      <c r="AF827"/>
      <c r="AG827"/>
      <c r="AH827"/>
      <c r="AI827"/>
      <c r="AJ827"/>
      <c r="AK827"/>
      <c r="AL827"/>
      <c r="AM827"/>
      <c r="AN827"/>
      <c r="AO827"/>
      <c r="AP827"/>
      <c r="AQ827"/>
      <c r="AR827"/>
      <c r="AS827"/>
      <c r="AT827"/>
      <c r="AU827"/>
      <c r="AV827"/>
      <c r="AW827"/>
      <c r="BW827"/>
      <c r="BX827"/>
      <c r="BY827"/>
      <c r="BZ827"/>
      <c r="CA827"/>
      <c r="CF827"/>
    </row>
    <row r="828" spans="21:84" ht="14.25" hidden="1" customHeight="1" x14ac:dyDescent="0.15">
      <c r="U828"/>
      <c r="V828"/>
      <c r="W828"/>
      <c r="X828"/>
      <c r="Y828"/>
      <c r="Z828"/>
      <c r="AA828"/>
      <c r="AB828"/>
      <c r="AC828"/>
      <c r="AD828"/>
      <c r="AE828"/>
      <c r="AF828"/>
      <c r="AG828"/>
      <c r="AH828"/>
      <c r="AI828"/>
      <c r="AJ828"/>
      <c r="AK828"/>
      <c r="AL828"/>
      <c r="AM828"/>
      <c r="AN828"/>
      <c r="AO828"/>
      <c r="AP828"/>
      <c r="AQ828"/>
      <c r="AR828"/>
      <c r="AS828"/>
      <c r="AT828"/>
      <c r="AU828"/>
      <c r="AV828"/>
      <c r="AW828"/>
      <c r="BW828"/>
      <c r="BX828"/>
      <c r="BY828"/>
      <c r="BZ828"/>
      <c r="CA828"/>
      <c r="CF828"/>
    </row>
    <row r="829" spans="21:84" ht="14.25" hidden="1" customHeight="1" x14ac:dyDescent="0.15">
      <c r="U829"/>
      <c r="V829"/>
      <c r="W829"/>
      <c r="X829"/>
      <c r="Y829"/>
      <c r="Z829"/>
      <c r="AA829"/>
      <c r="AB829"/>
      <c r="AC829"/>
      <c r="AD829"/>
      <c r="AE829"/>
      <c r="AF829"/>
      <c r="AG829"/>
      <c r="AH829"/>
      <c r="AI829"/>
      <c r="AJ829"/>
      <c r="AK829"/>
      <c r="AL829"/>
      <c r="AM829"/>
      <c r="AN829"/>
      <c r="AO829"/>
      <c r="AP829"/>
      <c r="AQ829"/>
      <c r="AR829"/>
      <c r="AS829"/>
      <c r="AT829"/>
      <c r="AU829"/>
      <c r="AV829"/>
      <c r="AW829"/>
      <c r="BW829"/>
      <c r="BX829"/>
      <c r="BY829"/>
      <c r="BZ829"/>
      <c r="CA829"/>
      <c r="CF829"/>
    </row>
    <row r="830" spans="21:84" ht="14.25" hidden="1" customHeight="1" x14ac:dyDescent="0.15">
      <c r="U830"/>
      <c r="V830"/>
      <c r="W830"/>
      <c r="X830"/>
      <c r="Y830"/>
      <c r="Z830"/>
      <c r="AA830"/>
      <c r="AB830"/>
      <c r="AC830"/>
      <c r="AD830"/>
      <c r="AE830"/>
      <c r="AF830"/>
      <c r="AG830"/>
      <c r="AH830"/>
      <c r="AI830"/>
      <c r="AJ830"/>
      <c r="AK830"/>
      <c r="AL830"/>
      <c r="AM830"/>
      <c r="AN830"/>
      <c r="AO830"/>
      <c r="AP830"/>
      <c r="AQ830"/>
      <c r="AR830"/>
      <c r="AS830"/>
      <c r="AT830"/>
      <c r="AU830"/>
      <c r="AV830"/>
      <c r="AW830"/>
      <c r="BW830"/>
      <c r="BX830"/>
      <c r="BY830"/>
      <c r="BZ830"/>
      <c r="CA830"/>
      <c r="CF830"/>
    </row>
    <row r="831" spans="21:84" ht="14.25" hidden="1" customHeight="1" x14ac:dyDescent="0.15">
      <c r="U831"/>
      <c r="V831"/>
      <c r="W831"/>
      <c r="X831"/>
      <c r="Y831"/>
      <c r="Z831"/>
      <c r="AA831"/>
      <c r="AB831"/>
      <c r="AC831"/>
      <c r="AD831"/>
      <c r="AE831"/>
      <c r="AF831"/>
      <c r="AG831"/>
      <c r="AH831"/>
      <c r="AI831"/>
      <c r="AJ831"/>
      <c r="AK831"/>
      <c r="AL831"/>
      <c r="AM831"/>
      <c r="AN831"/>
      <c r="AO831"/>
      <c r="AP831"/>
      <c r="AQ831"/>
      <c r="AR831"/>
      <c r="AS831"/>
      <c r="AT831"/>
      <c r="AU831"/>
      <c r="AV831"/>
      <c r="AW831"/>
      <c r="BW831"/>
      <c r="BX831"/>
      <c r="BY831"/>
      <c r="BZ831"/>
      <c r="CA831"/>
      <c r="CF831"/>
    </row>
    <row r="832" spans="21:84" ht="14.25" hidden="1" customHeight="1" x14ac:dyDescent="0.15">
      <c r="U832"/>
      <c r="V832"/>
      <c r="W832"/>
      <c r="X832"/>
      <c r="Y832"/>
      <c r="Z832"/>
      <c r="AA832"/>
      <c r="AB832"/>
      <c r="AC832"/>
      <c r="AD832"/>
      <c r="AE832"/>
      <c r="AF832"/>
      <c r="AG832"/>
      <c r="AH832"/>
      <c r="AI832"/>
      <c r="AJ832"/>
      <c r="AK832"/>
      <c r="AL832"/>
      <c r="AM832"/>
      <c r="AN832"/>
      <c r="AO832"/>
      <c r="AP832"/>
      <c r="AQ832"/>
      <c r="AR832"/>
      <c r="AS832"/>
      <c r="AT832"/>
      <c r="AU832"/>
      <c r="AV832"/>
      <c r="AW832"/>
      <c r="BW832"/>
      <c r="BX832"/>
      <c r="BY832"/>
      <c r="BZ832"/>
      <c r="CA832"/>
      <c r="CF832"/>
    </row>
    <row r="833" customFormat="1" ht="14.25" hidden="1" customHeight="1" x14ac:dyDescent="0.15"/>
    <row r="834" customFormat="1" ht="14.25" hidden="1" customHeight="1" x14ac:dyDescent="0.15"/>
    <row r="835" customFormat="1" ht="14.25" hidden="1" customHeight="1" x14ac:dyDescent="0.15"/>
    <row r="836" customFormat="1" ht="14.25" hidden="1" customHeight="1" x14ac:dyDescent="0.15"/>
    <row r="837" customFormat="1" ht="14.25" hidden="1" customHeight="1" x14ac:dyDescent="0.15"/>
    <row r="838" customFormat="1" ht="14.25" hidden="1" customHeight="1" x14ac:dyDescent="0.15"/>
    <row r="839" customFormat="1" ht="14.25" hidden="1" customHeight="1" x14ac:dyDescent="0.15"/>
    <row r="840" customFormat="1" ht="14.25" hidden="1" customHeight="1" x14ac:dyDescent="0.15"/>
    <row r="841" customFormat="1" ht="14.25" hidden="1" customHeight="1" x14ac:dyDescent="0.15"/>
    <row r="842" customFormat="1" ht="14.25" hidden="1" customHeight="1" x14ac:dyDescent="0.15"/>
    <row r="843" customFormat="1" ht="14.25" hidden="1" customHeight="1" x14ac:dyDescent="0.15"/>
    <row r="844" customFormat="1" ht="14.25" hidden="1" customHeight="1" x14ac:dyDescent="0.15"/>
    <row r="845" customFormat="1" ht="14.25" hidden="1" customHeight="1" x14ac:dyDescent="0.15"/>
    <row r="846" customFormat="1" ht="14.25" hidden="1" customHeight="1" x14ac:dyDescent="0.15"/>
    <row r="847" customFormat="1" ht="14.25" hidden="1" customHeight="1" x14ac:dyDescent="0.15"/>
    <row r="848" customFormat="1" ht="14.25" hidden="1" customHeight="1" x14ac:dyDescent="0.15"/>
    <row r="849" customFormat="1" ht="14.25" hidden="1" customHeight="1" x14ac:dyDescent="0.15"/>
    <row r="850" customFormat="1" ht="14.25" hidden="1" customHeight="1" x14ac:dyDescent="0.15"/>
    <row r="851" customFormat="1" ht="14.25" hidden="1" customHeight="1" x14ac:dyDescent="0.15"/>
    <row r="852" customFormat="1" ht="14.25" hidden="1" customHeight="1" x14ac:dyDescent="0.15"/>
    <row r="853" customFormat="1" ht="14.25" hidden="1" customHeight="1" x14ac:dyDescent="0.15"/>
    <row r="854" customFormat="1" ht="14.25" hidden="1" customHeight="1" x14ac:dyDescent="0.15"/>
    <row r="855" customFormat="1" ht="14.25" hidden="1" customHeight="1" x14ac:dyDescent="0.15"/>
    <row r="856" customFormat="1" ht="14.25" hidden="1" customHeight="1" x14ac:dyDescent="0.15"/>
    <row r="857" customFormat="1" ht="14.25" hidden="1" customHeight="1" x14ac:dyDescent="0.15"/>
    <row r="858" customFormat="1" ht="14.25" hidden="1" customHeight="1" x14ac:dyDescent="0.15"/>
    <row r="859" customFormat="1" ht="14.25" hidden="1" customHeight="1" x14ac:dyDescent="0.15"/>
    <row r="860" customFormat="1" ht="14.25" hidden="1" customHeight="1" x14ac:dyDescent="0.15"/>
    <row r="861" customFormat="1" ht="14.25" hidden="1" customHeight="1" x14ac:dyDescent="0.15"/>
    <row r="862" customFormat="1" ht="14.25" hidden="1" customHeight="1" x14ac:dyDescent="0.15"/>
    <row r="863" customFormat="1" ht="14.25" hidden="1" customHeight="1" x14ac:dyDescent="0.15"/>
    <row r="864" customFormat="1" ht="14.25" hidden="1" customHeight="1" x14ac:dyDescent="0.15"/>
    <row r="865" customFormat="1" ht="14.25" hidden="1" customHeight="1" x14ac:dyDescent="0.15"/>
    <row r="866" customFormat="1" ht="14.25" hidden="1" customHeight="1" x14ac:dyDescent="0.15"/>
    <row r="867" customFormat="1" ht="14.25" hidden="1" customHeight="1" x14ac:dyDescent="0.15"/>
    <row r="868" customFormat="1" ht="14.25" hidden="1" customHeight="1" x14ac:dyDescent="0.15"/>
    <row r="869" customFormat="1" ht="14.25" hidden="1" customHeight="1" x14ac:dyDescent="0.15"/>
    <row r="870" customFormat="1" ht="14.25" hidden="1" customHeight="1" x14ac:dyDescent="0.15"/>
    <row r="871" customFormat="1" ht="14.25" hidden="1" customHeight="1" x14ac:dyDescent="0.15"/>
    <row r="872" customFormat="1" ht="14.25" hidden="1" customHeight="1" x14ac:dyDescent="0.15"/>
    <row r="873" customFormat="1" ht="14.25" hidden="1" customHeight="1" x14ac:dyDescent="0.15"/>
    <row r="874" customFormat="1" ht="14.25" hidden="1" customHeight="1" x14ac:dyDescent="0.15"/>
    <row r="875" customFormat="1" ht="14.25" hidden="1" customHeight="1" x14ac:dyDescent="0.15"/>
    <row r="876" customFormat="1" ht="14.25" hidden="1" customHeight="1" x14ac:dyDescent="0.15"/>
    <row r="877" customFormat="1" ht="14.25" hidden="1" customHeight="1" x14ac:dyDescent="0.15"/>
    <row r="878" customFormat="1" ht="14.25" hidden="1" customHeight="1" x14ac:dyDescent="0.15"/>
    <row r="879" customFormat="1" ht="14.25" hidden="1" customHeight="1" x14ac:dyDescent="0.15"/>
    <row r="880" customFormat="1" ht="14.25" hidden="1" customHeight="1" x14ac:dyDescent="0.15"/>
    <row r="881" customFormat="1" ht="14.25" hidden="1" customHeight="1" x14ac:dyDescent="0.15"/>
    <row r="882" customFormat="1" ht="14.25" hidden="1" customHeight="1" x14ac:dyDescent="0.15"/>
    <row r="883" customFormat="1" ht="14.25" hidden="1" customHeight="1" x14ac:dyDescent="0.15"/>
    <row r="884" customFormat="1" ht="14.25" hidden="1" customHeight="1" x14ac:dyDescent="0.15"/>
    <row r="885" customFormat="1" ht="14.25" hidden="1" customHeight="1" x14ac:dyDescent="0.15"/>
    <row r="886" customFormat="1" ht="14.25" hidden="1" customHeight="1" x14ac:dyDescent="0.15"/>
    <row r="887" customFormat="1" ht="14.25" hidden="1" customHeight="1" x14ac:dyDescent="0.15"/>
    <row r="888" customFormat="1" ht="14.25" hidden="1" customHeight="1" x14ac:dyDescent="0.15"/>
    <row r="889" customFormat="1" ht="14.25" hidden="1" customHeight="1" x14ac:dyDescent="0.15"/>
    <row r="890" customFormat="1" ht="14.25" hidden="1" customHeight="1" x14ac:dyDescent="0.15"/>
    <row r="891" customFormat="1" ht="14.25" hidden="1" customHeight="1" x14ac:dyDescent="0.15"/>
    <row r="892" customFormat="1" ht="14.25" hidden="1" customHeight="1" x14ac:dyDescent="0.15"/>
    <row r="893" customFormat="1" ht="14.25" hidden="1" customHeight="1" x14ac:dyDescent="0.15"/>
    <row r="894" customFormat="1" ht="14.25" hidden="1" customHeight="1" x14ac:dyDescent="0.15"/>
    <row r="895" customFormat="1" ht="14.25" hidden="1" customHeight="1" x14ac:dyDescent="0.15"/>
    <row r="896" customFormat="1" ht="14.25" hidden="1" customHeight="1" x14ac:dyDescent="0.15"/>
    <row r="897" customFormat="1" ht="14.25" hidden="1" customHeight="1" x14ac:dyDescent="0.15"/>
    <row r="898" customFormat="1" ht="14.25" hidden="1" customHeight="1" x14ac:dyDescent="0.15"/>
    <row r="899" customFormat="1" ht="14.25" hidden="1" customHeight="1" x14ac:dyDescent="0.15"/>
    <row r="900" customFormat="1" ht="14.25" hidden="1" customHeight="1" x14ac:dyDescent="0.15"/>
    <row r="901" customFormat="1" ht="14.25" hidden="1" customHeight="1" x14ac:dyDescent="0.15"/>
    <row r="902" customFormat="1" ht="14.25" hidden="1" customHeight="1" x14ac:dyDescent="0.15"/>
    <row r="903" customFormat="1" ht="14.25" hidden="1" customHeight="1" x14ac:dyDescent="0.15"/>
    <row r="904" customFormat="1" ht="14.25" hidden="1" customHeight="1" x14ac:dyDescent="0.15"/>
    <row r="905" customFormat="1" ht="14.25" hidden="1" customHeight="1" x14ac:dyDescent="0.15"/>
    <row r="906" customFormat="1" ht="14.25" hidden="1" customHeight="1" x14ac:dyDescent="0.15"/>
    <row r="907" customFormat="1" ht="14.25" hidden="1" customHeight="1" x14ac:dyDescent="0.15"/>
    <row r="908" customFormat="1" ht="14.25" hidden="1" customHeight="1" x14ac:dyDescent="0.15"/>
    <row r="909" customFormat="1" ht="14.25" hidden="1" customHeight="1" x14ac:dyDescent="0.15"/>
    <row r="910" customFormat="1" ht="14.25" hidden="1" customHeight="1" x14ac:dyDescent="0.15"/>
    <row r="911" customFormat="1" ht="14.25" hidden="1" customHeight="1" x14ac:dyDescent="0.15"/>
    <row r="912" customFormat="1" ht="14.25" hidden="1" customHeight="1" x14ac:dyDescent="0.15"/>
    <row r="913" customFormat="1" ht="14.25" hidden="1" customHeight="1" x14ac:dyDescent="0.15"/>
    <row r="914" customFormat="1" ht="14.25" hidden="1" customHeight="1" x14ac:dyDescent="0.15"/>
    <row r="915" customFormat="1" ht="14.25" hidden="1" customHeight="1" x14ac:dyDescent="0.15"/>
    <row r="916" customFormat="1" ht="14.25" hidden="1" customHeight="1" x14ac:dyDescent="0.15"/>
    <row r="917" customFormat="1" ht="14.25" hidden="1" customHeight="1" x14ac:dyDescent="0.15"/>
    <row r="918" customFormat="1" ht="14.25" hidden="1" customHeight="1" x14ac:dyDescent="0.15"/>
    <row r="919" customFormat="1" ht="14.25" hidden="1" customHeight="1" x14ac:dyDescent="0.15"/>
    <row r="920" customFormat="1" ht="14.25" hidden="1" customHeight="1" x14ac:dyDescent="0.15"/>
    <row r="921" customFormat="1" ht="14.25" hidden="1" customHeight="1" x14ac:dyDescent="0.15"/>
    <row r="922" customFormat="1" ht="14.25" hidden="1" customHeight="1" x14ac:dyDescent="0.15"/>
    <row r="923" customFormat="1" ht="14.25" hidden="1" customHeight="1" x14ac:dyDescent="0.15"/>
    <row r="924" customFormat="1" ht="14.25" hidden="1" customHeight="1" x14ac:dyDescent="0.15"/>
    <row r="925" customFormat="1" ht="14.25" hidden="1" customHeight="1" x14ac:dyDescent="0.15"/>
    <row r="926" customFormat="1" ht="14.25" hidden="1" customHeight="1" x14ac:dyDescent="0.15"/>
    <row r="927" customFormat="1" ht="14.25" hidden="1" customHeight="1" x14ac:dyDescent="0.15"/>
    <row r="928" customFormat="1" ht="14.25" hidden="1" customHeight="1" x14ac:dyDescent="0.15"/>
    <row r="929" customFormat="1" ht="14.25" hidden="1" customHeight="1" x14ac:dyDescent="0.15"/>
    <row r="930" customFormat="1" ht="14.25" hidden="1" customHeight="1" x14ac:dyDescent="0.15"/>
    <row r="931" customFormat="1" ht="14.25" hidden="1" customHeight="1" x14ac:dyDescent="0.15"/>
    <row r="932" customFormat="1" ht="14.25" hidden="1" customHeight="1" x14ac:dyDescent="0.15"/>
    <row r="933" customFormat="1" ht="14.25" hidden="1" customHeight="1" x14ac:dyDescent="0.15"/>
    <row r="934" customFormat="1" ht="14.25" hidden="1" customHeight="1" x14ac:dyDescent="0.15"/>
    <row r="935" customFormat="1" ht="14.25" hidden="1" customHeight="1" x14ac:dyDescent="0.15"/>
    <row r="936" customFormat="1" ht="14.25" hidden="1" customHeight="1" x14ac:dyDescent="0.15"/>
    <row r="937" customFormat="1" ht="14.25" hidden="1" customHeight="1" x14ac:dyDescent="0.15"/>
    <row r="938" customFormat="1" ht="14.25" hidden="1" customHeight="1" x14ac:dyDescent="0.15"/>
    <row r="939" customFormat="1" ht="14.25" hidden="1" customHeight="1" x14ac:dyDescent="0.15"/>
    <row r="940" customFormat="1" ht="14.25" hidden="1" customHeight="1" x14ac:dyDescent="0.15"/>
    <row r="941" customFormat="1" ht="14.25" hidden="1" customHeight="1" x14ac:dyDescent="0.15"/>
    <row r="942" customFormat="1" ht="14.25" hidden="1" customHeight="1" x14ac:dyDescent="0.15"/>
    <row r="943" customFormat="1" ht="14.25" hidden="1" customHeight="1" x14ac:dyDescent="0.15"/>
    <row r="944" customFormat="1" ht="14.25" hidden="1" customHeight="1" x14ac:dyDescent="0.15"/>
    <row r="945" customFormat="1" ht="14.25" hidden="1" customHeight="1" x14ac:dyDescent="0.15"/>
    <row r="946" customFormat="1" ht="14.25" hidden="1" customHeight="1" x14ac:dyDescent="0.15"/>
    <row r="947" customFormat="1" ht="14.25" hidden="1" customHeight="1" x14ac:dyDescent="0.15"/>
    <row r="948" customFormat="1" ht="14.25" hidden="1" customHeight="1" x14ac:dyDescent="0.15"/>
    <row r="949" customFormat="1" ht="14.25" hidden="1" customHeight="1" x14ac:dyDescent="0.15"/>
    <row r="950" customFormat="1" ht="14.25" hidden="1" customHeight="1" x14ac:dyDescent="0.15"/>
    <row r="951" customFormat="1" ht="14.25" hidden="1" customHeight="1" x14ac:dyDescent="0.15"/>
    <row r="952" customFormat="1" ht="14.25" hidden="1" customHeight="1" x14ac:dyDescent="0.15"/>
    <row r="953" customFormat="1" ht="14.25" hidden="1" customHeight="1" x14ac:dyDescent="0.15"/>
    <row r="954" customFormat="1" ht="14.25" hidden="1" customHeight="1" x14ac:dyDescent="0.15"/>
    <row r="955" customFormat="1" ht="14.25" hidden="1" customHeight="1" x14ac:dyDescent="0.15"/>
    <row r="956" customFormat="1" ht="14.25" hidden="1" customHeight="1" x14ac:dyDescent="0.15"/>
    <row r="957" customFormat="1" ht="14.25" hidden="1" customHeight="1" x14ac:dyDescent="0.15"/>
    <row r="958" customFormat="1" ht="14.25" hidden="1" customHeight="1" x14ac:dyDescent="0.15"/>
    <row r="959" customFormat="1" ht="14.25" hidden="1" customHeight="1" x14ac:dyDescent="0.15"/>
    <row r="960" customFormat="1" ht="14.25" hidden="1" customHeight="1" x14ac:dyDescent="0.15"/>
    <row r="961" customFormat="1" ht="14.25" hidden="1" customHeight="1" x14ac:dyDescent="0.15"/>
    <row r="962" customFormat="1" ht="14.25" hidden="1" customHeight="1" x14ac:dyDescent="0.15"/>
    <row r="963" customFormat="1" ht="14.25" hidden="1" customHeight="1" x14ac:dyDescent="0.15"/>
    <row r="964" customFormat="1" ht="14.25" hidden="1" customHeight="1" x14ac:dyDescent="0.15"/>
    <row r="965" customFormat="1" ht="14.25" hidden="1" customHeight="1" x14ac:dyDescent="0.15"/>
    <row r="966" customFormat="1" ht="14.25" hidden="1" customHeight="1" x14ac:dyDescent="0.15"/>
    <row r="967" customFormat="1" ht="14.25" hidden="1" customHeight="1" x14ac:dyDescent="0.15"/>
    <row r="968" customFormat="1" ht="14.25" hidden="1" customHeight="1" x14ac:dyDescent="0.15"/>
    <row r="969" customFormat="1" ht="14.25" hidden="1" customHeight="1" x14ac:dyDescent="0.15"/>
    <row r="970" customFormat="1" ht="14.25" hidden="1" customHeight="1" x14ac:dyDescent="0.15"/>
    <row r="971" customFormat="1" ht="14.25" hidden="1" customHeight="1" x14ac:dyDescent="0.15"/>
    <row r="972" customFormat="1" ht="14.25" hidden="1" customHeight="1" x14ac:dyDescent="0.15"/>
    <row r="973" customFormat="1" ht="14.25" hidden="1" customHeight="1" x14ac:dyDescent="0.15"/>
    <row r="974" customFormat="1" ht="14.25" hidden="1" customHeight="1" x14ac:dyDescent="0.15"/>
    <row r="975" customFormat="1" ht="14.25" hidden="1" customHeight="1" x14ac:dyDescent="0.15"/>
    <row r="976" customFormat="1" ht="14.25" hidden="1" customHeight="1" x14ac:dyDescent="0.15"/>
    <row r="977" customFormat="1" ht="14.25" hidden="1" customHeight="1" x14ac:dyDescent="0.15"/>
    <row r="978" customFormat="1" ht="14.25" hidden="1" customHeight="1" x14ac:dyDescent="0.15"/>
    <row r="979" customFormat="1" ht="14.25" hidden="1" customHeight="1" x14ac:dyDescent="0.15"/>
    <row r="980" customFormat="1" ht="14.25" hidden="1" customHeight="1" x14ac:dyDescent="0.15"/>
    <row r="981" customFormat="1" ht="14.25" hidden="1" customHeight="1" x14ac:dyDescent="0.15"/>
    <row r="982" customFormat="1" ht="14.25" hidden="1" customHeight="1" x14ac:dyDescent="0.15"/>
    <row r="983" customFormat="1" ht="14.25" hidden="1" customHeight="1" x14ac:dyDescent="0.15"/>
    <row r="984" customFormat="1" ht="14.25" hidden="1" customHeight="1" x14ac:dyDescent="0.15"/>
    <row r="985" customFormat="1" ht="14.25" hidden="1" customHeight="1" x14ac:dyDescent="0.15"/>
    <row r="986" customFormat="1" ht="14.25" hidden="1" customHeight="1" x14ac:dyDescent="0.15"/>
    <row r="987" customFormat="1" ht="14.25" hidden="1" customHeight="1" x14ac:dyDescent="0.15"/>
    <row r="988" customFormat="1" ht="14.25" hidden="1" customHeight="1" x14ac:dyDescent="0.15"/>
    <row r="989" customFormat="1" ht="14.25" hidden="1" customHeight="1" x14ac:dyDescent="0.15"/>
    <row r="990" customFormat="1" ht="14.25" hidden="1" customHeight="1" x14ac:dyDescent="0.15"/>
    <row r="991" customFormat="1" ht="14.25" hidden="1" customHeight="1" x14ac:dyDescent="0.15"/>
    <row r="992" customFormat="1" ht="14.25" hidden="1" customHeight="1" x14ac:dyDescent="0.15"/>
    <row r="993" customFormat="1" ht="14.25" hidden="1" customHeight="1" x14ac:dyDescent="0.15"/>
    <row r="994" customFormat="1" ht="14.25" hidden="1" customHeight="1" x14ac:dyDescent="0.15"/>
    <row r="995" customFormat="1" ht="14.25" hidden="1" customHeight="1" x14ac:dyDescent="0.15"/>
    <row r="996" customFormat="1" ht="14.25" hidden="1" customHeight="1" x14ac:dyDescent="0.15"/>
    <row r="997" customFormat="1" ht="14.25" hidden="1" customHeight="1" x14ac:dyDescent="0.15"/>
    <row r="998" customFormat="1" ht="14.25" hidden="1" customHeight="1" x14ac:dyDescent="0.15"/>
    <row r="999" customFormat="1" ht="14.25" hidden="1" customHeight="1" x14ac:dyDescent="0.15"/>
    <row r="1000" customFormat="1" ht="14.25" hidden="1" customHeight="1" x14ac:dyDescent="0.15"/>
    <row r="1001" customFormat="1" ht="14.25" hidden="1" customHeight="1" x14ac:dyDescent="0.15"/>
    <row r="1002" customFormat="1" ht="14.25" hidden="1" customHeight="1" x14ac:dyDescent="0.15"/>
    <row r="1003" customFormat="1" ht="14.25" hidden="1" customHeight="1" x14ac:dyDescent="0.15"/>
    <row r="1004" customFormat="1" ht="14.25" hidden="1" customHeight="1" x14ac:dyDescent="0.15"/>
    <row r="1005" customFormat="1" ht="14.25" hidden="1" customHeight="1" x14ac:dyDescent="0.15"/>
    <row r="1006" customFormat="1" ht="14.25" hidden="1" customHeight="1" x14ac:dyDescent="0.15"/>
    <row r="1007" customFormat="1" ht="14.25" hidden="1" customHeight="1" x14ac:dyDescent="0.15"/>
    <row r="1008" customFormat="1" ht="14.25" hidden="1" customHeight="1" x14ac:dyDescent="0.15"/>
    <row r="1009" customFormat="1" ht="14.25" hidden="1" customHeight="1" x14ac:dyDescent="0.15"/>
    <row r="1010" customFormat="1" ht="14.25" hidden="1" customHeight="1" x14ac:dyDescent="0.15"/>
    <row r="1011" customFormat="1" ht="14.25" hidden="1" customHeight="1" x14ac:dyDescent="0.15"/>
    <row r="1012" customFormat="1" ht="14.25" hidden="1" customHeight="1" x14ac:dyDescent="0.15"/>
    <row r="1013" customFormat="1" ht="14.25" hidden="1" customHeight="1" x14ac:dyDescent="0.15"/>
    <row r="1014" customFormat="1" ht="14.25" hidden="1" customHeight="1" x14ac:dyDescent="0.15"/>
    <row r="1015" customFormat="1" ht="14.25" hidden="1" customHeight="1" x14ac:dyDescent="0.15"/>
    <row r="1016" customFormat="1" ht="14.25" hidden="1" customHeight="1" x14ac:dyDescent="0.15"/>
    <row r="1017" customFormat="1" ht="14.25" hidden="1" customHeight="1" x14ac:dyDescent="0.15"/>
    <row r="1018" customFormat="1" ht="14.25" hidden="1" customHeight="1" x14ac:dyDescent="0.15"/>
    <row r="1019" customFormat="1" ht="14.25" hidden="1" customHeight="1" x14ac:dyDescent="0.15"/>
    <row r="1020" customFormat="1" ht="14.25" hidden="1" customHeight="1" x14ac:dyDescent="0.15"/>
    <row r="1021" customFormat="1" ht="14.25" hidden="1" customHeight="1" x14ac:dyDescent="0.15"/>
    <row r="1022" customFormat="1" ht="14.25" hidden="1" customHeight="1" x14ac:dyDescent="0.15"/>
    <row r="1023" customFormat="1" ht="14.25" hidden="1" customHeight="1" x14ac:dyDescent="0.15"/>
    <row r="1024" customFormat="1" ht="14.25" hidden="1" customHeight="1" x14ac:dyDescent="0.15"/>
    <row r="1025" customFormat="1" ht="14.25" hidden="1" customHeight="1" x14ac:dyDescent="0.15"/>
    <row r="1026" customFormat="1" ht="14.25" hidden="1" customHeight="1" x14ac:dyDescent="0.15"/>
    <row r="1027" customFormat="1" ht="14.25" hidden="1" customHeight="1" x14ac:dyDescent="0.15"/>
    <row r="1028" customFormat="1" ht="14.25" hidden="1" customHeight="1" x14ac:dyDescent="0.15"/>
    <row r="1029" customFormat="1" ht="14.25" hidden="1" customHeight="1" x14ac:dyDescent="0.15"/>
    <row r="1030" customFormat="1" ht="14.25" hidden="1" customHeight="1" x14ac:dyDescent="0.15"/>
    <row r="1031" customFormat="1" ht="14.25" hidden="1" customHeight="1" x14ac:dyDescent="0.15"/>
    <row r="1032" customFormat="1" ht="14.25" hidden="1" customHeight="1" x14ac:dyDescent="0.15"/>
    <row r="1033" customFormat="1" ht="14.25" hidden="1" customHeight="1" x14ac:dyDescent="0.15"/>
    <row r="1034" customFormat="1" ht="14.25" hidden="1" customHeight="1" x14ac:dyDescent="0.15"/>
    <row r="1035" customFormat="1" ht="14.25" hidden="1" customHeight="1" x14ac:dyDescent="0.15"/>
    <row r="1036" customFormat="1" ht="14.25" hidden="1" customHeight="1" x14ac:dyDescent="0.15"/>
    <row r="1037" customFormat="1" ht="14.25" hidden="1" customHeight="1" x14ac:dyDescent="0.15"/>
    <row r="1038" customFormat="1" ht="14.25" hidden="1" customHeight="1" x14ac:dyDescent="0.15"/>
    <row r="1039" customFormat="1" ht="14.25" hidden="1" customHeight="1" x14ac:dyDescent="0.15"/>
    <row r="1040" customFormat="1" ht="14.25" hidden="1" customHeight="1" x14ac:dyDescent="0.15"/>
    <row r="1041" customFormat="1" ht="14.25" hidden="1" customHeight="1" x14ac:dyDescent="0.15"/>
    <row r="1042" customFormat="1" ht="14.25" hidden="1" customHeight="1" x14ac:dyDescent="0.15"/>
    <row r="1043" customFormat="1" ht="14.25" hidden="1" customHeight="1" x14ac:dyDescent="0.15"/>
    <row r="1044" customFormat="1" ht="14.25" hidden="1" customHeight="1" x14ac:dyDescent="0.15"/>
    <row r="1045" customFormat="1" ht="14.25" hidden="1" customHeight="1" x14ac:dyDescent="0.15"/>
    <row r="1046" customFormat="1" ht="14.25" hidden="1" customHeight="1" x14ac:dyDescent="0.15"/>
    <row r="1047" customFormat="1" ht="14.25" hidden="1" customHeight="1" x14ac:dyDescent="0.15"/>
    <row r="1048" customFormat="1" ht="14.25" hidden="1" customHeight="1" x14ac:dyDescent="0.15"/>
    <row r="1049" customFormat="1" ht="14.25" hidden="1" customHeight="1" x14ac:dyDescent="0.15"/>
    <row r="1050" customFormat="1" ht="14.25" hidden="1" customHeight="1" x14ac:dyDescent="0.15"/>
    <row r="1051" customFormat="1" ht="14.25" hidden="1" customHeight="1" x14ac:dyDescent="0.15"/>
    <row r="1052" customFormat="1" ht="14.25" hidden="1" customHeight="1" x14ac:dyDescent="0.15"/>
    <row r="1053" customFormat="1" ht="14.25" hidden="1" customHeight="1" x14ac:dyDescent="0.15"/>
    <row r="1054" customFormat="1" ht="14.25" hidden="1" customHeight="1" x14ac:dyDescent="0.15"/>
    <row r="1055" customFormat="1" ht="14.25" hidden="1" customHeight="1" x14ac:dyDescent="0.15"/>
    <row r="1056" customFormat="1" ht="14.25" hidden="1" customHeight="1" x14ac:dyDescent="0.15"/>
    <row r="1057" customFormat="1" ht="14.25" hidden="1" customHeight="1" x14ac:dyDescent="0.15"/>
    <row r="1058" customFormat="1" ht="14.25" hidden="1" customHeight="1" x14ac:dyDescent="0.15"/>
    <row r="1059" customFormat="1" ht="14.25" hidden="1" customHeight="1" x14ac:dyDescent="0.15"/>
    <row r="1060" customFormat="1" ht="14.25" hidden="1" customHeight="1" x14ac:dyDescent="0.15"/>
    <row r="1061" customFormat="1" ht="14.25" hidden="1" customHeight="1" x14ac:dyDescent="0.15"/>
    <row r="1062" customFormat="1" ht="14.25" hidden="1" customHeight="1" x14ac:dyDescent="0.15"/>
    <row r="1063" customFormat="1" ht="14.25" hidden="1" customHeight="1" x14ac:dyDescent="0.15"/>
    <row r="1064" customFormat="1" ht="14.25" hidden="1" customHeight="1" x14ac:dyDescent="0.15"/>
    <row r="1065" customFormat="1" ht="14.25" hidden="1" customHeight="1" x14ac:dyDescent="0.15"/>
    <row r="1066" customFormat="1" ht="14.25" hidden="1" customHeight="1" x14ac:dyDescent="0.15"/>
    <row r="1067" customFormat="1" ht="14.25" hidden="1" customHeight="1" x14ac:dyDescent="0.15"/>
    <row r="1068" customFormat="1" ht="14.25" hidden="1" customHeight="1" x14ac:dyDescent="0.15"/>
    <row r="1069" customFormat="1" ht="14.25" hidden="1" customHeight="1" x14ac:dyDescent="0.15"/>
    <row r="1070" customFormat="1" ht="14.25" hidden="1" customHeight="1" x14ac:dyDescent="0.15"/>
    <row r="1071" customFormat="1" ht="14.25" hidden="1" customHeight="1" x14ac:dyDescent="0.15"/>
    <row r="1072" customFormat="1" ht="14.25" hidden="1" customHeight="1" x14ac:dyDescent="0.15"/>
    <row r="1073" customFormat="1" ht="14.25" hidden="1" customHeight="1" x14ac:dyDescent="0.15"/>
    <row r="1074" customFormat="1" ht="14.25" hidden="1" customHeight="1" x14ac:dyDescent="0.15"/>
    <row r="1075" customFormat="1" ht="14.25" hidden="1" customHeight="1" x14ac:dyDescent="0.15"/>
    <row r="1076" customFormat="1" ht="14.25" hidden="1" customHeight="1" x14ac:dyDescent="0.15"/>
    <row r="1077" customFormat="1" ht="14.25" hidden="1" customHeight="1" x14ac:dyDescent="0.15"/>
    <row r="1078" customFormat="1" ht="14.25" hidden="1" customHeight="1" x14ac:dyDescent="0.15"/>
    <row r="1079" customFormat="1" ht="14.25" hidden="1" customHeight="1" x14ac:dyDescent="0.15"/>
    <row r="1080" customFormat="1" ht="14.25" hidden="1" customHeight="1" x14ac:dyDescent="0.15"/>
    <row r="1081" customFormat="1" ht="14.25" hidden="1" customHeight="1" x14ac:dyDescent="0.15"/>
    <row r="1082" customFormat="1" ht="14.25" hidden="1" customHeight="1" x14ac:dyDescent="0.15"/>
    <row r="1083" customFormat="1" ht="14.25" hidden="1" customHeight="1" x14ac:dyDescent="0.15"/>
    <row r="1084" customFormat="1" ht="14.25" hidden="1" customHeight="1" x14ac:dyDescent="0.15"/>
    <row r="1085" customFormat="1" ht="14.25" hidden="1" customHeight="1" x14ac:dyDescent="0.15"/>
    <row r="1086" customFormat="1" ht="14.25" hidden="1" customHeight="1" x14ac:dyDescent="0.15"/>
    <row r="1087" customFormat="1" ht="14.25" hidden="1" customHeight="1" x14ac:dyDescent="0.15"/>
    <row r="1088" customFormat="1" ht="14.25" hidden="1" customHeight="1" x14ac:dyDescent="0.15"/>
    <row r="1089" customFormat="1" ht="14.25" hidden="1" customHeight="1" x14ac:dyDescent="0.15"/>
    <row r="1090" customFormat="1" ht="14.25" hidden="1" customHeight="1" x14ac:dyDescent="0.15"/>
    <row r="1091" customFormat="1" ht="14.25" hidden="1" customHeight="1" x14ac:dyDescent="0.15"/>
    <row r="1092" customFormat="1" ht="14.25" hidden="1" customHeight="1" x14ac:dyDescent="0.15"/>
    <row r="1093" customFormat="1" ht="14.25" hidden="1" customHeight="1" x14ac:dyDescent="0.15"/>
    <row r="1094" customFormat="1" ht="14.25" hidden="1" customHeight="1" x14ac:dyDescent="0.15"/>
    <row r="1095" customFormat="1" ht="14.25" hidden="1" customHeight="1" x14ac:dyDescent="0.15"/>
    <row r="1096" customFormat="1" ht="14.25" hidden="1" customHeight="1" x14ac:dyDescent="0.15"/>
    <row r="1097" customFormat="1" ht="14.25" hidden="1" customHeight="1" x14ac:dyDescent="0.15"/>
    <row r="1098" customFormat="1" ht="14.25" hidden="1" customHeight="1" x14ac:dyDescent="0.15"/>
    <row r="1099" customFormat="1" ht="14.25" hidden="1" customHeight="1" x14ac:dyDescent="0.15"/>
    <row r="1100" customFormat="1" ht="14.25" hidden="1" customHeight="1" x14ac:dyDescent="0.15"/>
    <row r="1101" customFormat="1" ht="14.25" hidden="1" customHeight="1" x14ac:dyDescent="0.15"/>
    <row r="1102" customFormat="1" ht="14.25" hidden="1" customHeight="1" x14ac:dyDescent="0.15"/>
    <row r="1103" customFormat="1" ht="14.25" hidden="1" customHeight="1" x14ac:dyDescent="0.15"/>
    <row r="1104" customFormat="1" ht="14.25" hidden="1" customHeight="1" x14ac:dyDescent="0.15"/>
    <row r="1105" customFormat="1" ht="14.25" hidden="1" customHeight="1" x14ac:dyDescent="0.15"/>
    <row r="1106" customFormat="1" ht="14.25" hidden="1" customHeight="1" x14ac:dyDescent="0.15"/>
    <row r="1107" customFormat="1" ht="14.25" hidden="1" customHeight="1" x14ac:dyDescent="0.15"/>
    <row r="1108" customFormat="1" ht="14.25" hidden="1" customHeight="1" x14ac:dyDescent="0.15"/>
    <row r="1109" customFormat="1" ht="14.25" hidden="1" customHeight="1" x14ac:dyDescent="0.15"/>
    <row r="1110" customFormat="1" ht="14.25" hidden="1" customHeight="1" x14ac:dyDescent="0.15"/>
    <row r="1111" customFormat="1" ht="14.25" hidden="1" customHeight="1" x14ac:dyDescent="0.15"/>
    <row r="1112" customFormat="1" ht="14.25" hidden="1" customHeight="1" x14ac:dyDescent="0.15"/>
    <row r="1113" customFormat="1" ht="14.25" hidden="1" customHeight="1" x14ac:dyDescent="0.15"/>
    <row r="1114" customFormat="1" ht="14.25" hidden="1" customHeight="1" x14ac:dyDescent="0.15"/>
    <row r="1115" customFormat="1" ht="14.25" hidden="1" customHeight="1" x14ac:dyDescent="0.15"/>
    <row r="1116" customFormat="1" ht="14.25" hidden="1" customHeight="1" x14ac:dyDescent="0.15"/>
    <row r="1117" customFormat="1" ht="14.25" hidden="1" customHeight="1" x14ac:dyDescent="0.15"/>
    <row r="1118" customFormat="1" ht="14.25" hidden="1" customHeight="1" x14ac:dyDescent="0.15"/>
    <row r="1119" customFormat="1" ht="14.25" hidden="1" customHeight="1" x14ac:dyDescent="0.15"/>
    <row r="1120" customFormat="1" ht="14.25" hidden="1" customHeight="1" x14ac:dyDescent="0.15"/>
    <row r="1121" customFormat="1" ht="14.25" hidden="1" customHeight="1" x14ac:dyDescent="0.15"/>
    <row r="1122" customFormat="1" ht="14.25" hidden="1" customHeight="1" x14ac:dyDescent="0.15"/>
    <row r="1123" customFormat="1" ht="14.25" hidden="1" customHeight="1" x14ac:dyDescent="0.15"/>
    <row r="1124" customFormat="1" ht="14.25" hidden="1" customHeight="1" x14ac:dyDescent="0.15"/>
    <row r="1125" customFormat="1" ht="14.25" hidden="1" customHeight="1" x14ac:dyDescent="0.15"/>
    <row r="1126" customFormat="1" ht="14.25" hidden="1" customHeight="1" x14ac:dyDescent="0.15"/>
    <row r="1127" customFormat="1" ht="14.25" hidden="1" customHeight="1" x14ac:dyDescent="0.15"/>
    <row r="1128" customFormat="1" ht="14.25" hidden="1" customHeight="1" x14ac:dyDescent="0.15"/>
    <row r="1129" customFormat="1" ht="14.25" hidden="1" customHeight="1" x14ac:dyDescent="0.15"/>
    <row r="1130" customFormat="1" ht="14.25" hidden="1" customHeight="1" x14ac:dyDescent="0.15"/>
    <row r="1131" customFormat="1" ht="14.25" hidden="1" customHeight="1" x14ac:dyDescent="0.15"/>
    <row r="1132" customFormat="1" ht="14.25" hidden="1" customHeight="1" x14ac:dyDescent="0.15"/>
    <row r="1133" customFormat="1" ht="14.25" hidden="1" customHeight="1" x14ac:dyDescent="0.15"/>
    <row r="1134" customFormat="1" ht="14.25" hidden="1" customHeight="1" x14ac:dyDescent="0.15"/>
    <row r="1135" customFormat="1" ht="14.25" hidden="1" customHeight="1" x14ac:dyDescent="0.15"/>
    <row r="1136" customFormat="1" ht="14.25" hidden="1" customHeight="1" x14ac:dyDescent="0.15"/>
    <row r="1137" customFormat="1" ht="14.25" hidden="1" customHeight="1" x14ac:dyDescent="0.15"/>
    <row r="1138" customFormat="1" ht="14.25" hidden="1" customHeight="1" x14ac:dyDescent="0.15"/>
    <row r="1139" customFormat="1" ht="14.25" hidden="1" customHeight="1" x14ac:dyDescent="0.15"/>
    <row r="1140" customFormat="1" ht="14.25" hidden="1" customHeight="1" x14ac:dyDescent="0.15"/>
    <row r="1141" customFormat="1" ht="14.25" hidden="1" customHeight="1" x14ac:dyDescent="0.15"/>
    <row r="1142" customFormat="1" ht="14.25" hidden="1" customHeight="1" x14ac:dyDescent="0.15"/>
    <row r="1143" customFormat="1" ht="14.25" hidden="1" customHeight="1" x14ac:dyDescent="0.15"/>
    <row r="1144" customFormat="1" ht="14.25" hidden="1" customHeight="1" x14ac:dyDescent="0.15"/>
    <row r="1145" customFormat="1" ht="14.25" hidden="1" customHeight="1" x14ac:dyDescent="0.15"/>
    <row r="1146" customFormat="1" ht="14.25" hidden="1" customHeight="1" x14ac:dyDescent="0.15"/>
    <row r="1147" customFormat="1" ht="14.25" hidden="1" customHeight="1" x14ac:dyDescent="0.15"/>
    <row r="1148" customFormat="1" ht="14.25" hidden="1" customHeight="1" x14ac:dyDescent="0.15"/>
    <row r="1149" customFormat="1" ht="14.25" hidden="1" customHeight="1" x14ac:dyDescent="0.15"/>
    <row r="1150" customFormat="1" ht="14.25" hidden="1" customHeight="1" x14ac:dyDescent="0.15"/>
    <row r="1151" customFormat="1" ht="14.25" hidden="1" customHeight="1" x14ac:dyDescent="0.15"/>
    <row r="1152" customFormat="1" ht="14.25" hidden="1" customHeight="1" x14ac:dyDescent="0.15"/>
    <row r="1153" customFormat="1" ht="14.25" hidden="1" customHeight="1" x14ac:dyDescent="0.15"/>
    <row r="1154" customFormat="1" ht="14.25" hidden="1" customHeight="1" x14ac:dyDescent="0.15"/>
    <row r="1155" customFormat="1" ht="14.25" hidden="1" customHeight="1" x14ac:dyDescent="0.15"/>
    <row r="1156" customFormat="1" ht="14.25" hidden="1" customHeight="1" x14ac:dyDescent="0.15"/>
    <row r="1157" customFormat="1" ht="14.25" hidden="1" customHeight="1" x14ac:dyDescent="0.15"/>
    <row r="1158" customFormat="1" ht="14.25" hidden="1" customHeight="1" x14ac:dyDescent="0.15"/>
    <row r="1159" customFormat="1" ht="14.25" hidden="1" customHeight="1" x14ac:dyDescent="0.15"/>
    <row r="1160" customFormat="1" ht="14.25" hidden="1" customHeight="1" x14ac:dyDescent="0.15"/>
    <row r="1161" customFormat="1" ht="14.25" hidden="1" customHeight="1" x14ac:dyDescent="0.15"/>
    <row r="1162" customFormat="1" ht="14.25" hidden="1" customHeight="1" x14ac:dyDescent="0.15"/>
    <row r="1163" customFormat="1" ht="14.25" hidden="1" customHeight="1" x14ac:dyDescent="0.15"/>
    <row r="1164" customFormat="1" ht="14.25" hidden="1" customHeight="1" x14ac:dyDescent="0.15"/>
    <row r="1165" customFormat="1" ht="14.25" hidden="1" customHeight="1" x14ac:dyDescent="0.15"/>
    <row r="1166" customFormat="1" ht="14.25" hidden="1" customHeight="1" x14ac:dyDescent="0.15"/>
    <row r="1167" customFormat="1" ht="14.25" hidden="1" customHeight="1" x14ac:dyDescent="0.15"/>
    <row r="1168" customFormat="1" ht="14.25" hidden="1" customHeight="1" x14ac:dyDescent="0.15"/>
    <row r="1169" customFormat="1" ht="14.25" hidden="1" customHeight="1" x14ac:dyDescent="0.15"/>
    <row r="1170" customFormat="1" ht="14.25" hidden="1" customHeight="1" x14ac:dyDescent="0.15"/>
    <row r="1171" customFormat="1" ht="14.25" hidden="1" customHeight="1" x14ac:dyDescent="0.15"/>
    <row r="1172" customFormat="1" ht="14.25" hidden="1" customHeight="1" x14ac:dyDescent="0.15"/>
    <row r="1173" customFormat="1" ht="14.25" hidden="1" customHeight="1" x14ac:dyDescent="0.15"/>
    <row r="1174" customFormat="1" ht="14.25" hidden="1" customHeight="1" x14ac:dyDescent="0.15"/>
    <row r="1175" customFormat="1" ht="14.25" hidden="1" customHeight="1" x14ac:dyDescent="0.15"/>
    <row r="1176" customFormat="1" ht="14.25" hidden="1" customHeight="1" x14ac:dyDescent="0.15"/>
    <row r="1177" customFormat="1" ht="14.25" hidden="1" customHeight="1" x14ac:dyDescent="0.15"/>
    <row r="1178" customFormat="1" ht="14.25" hidden="1" customHeight="1" x14ac:dyDescent="0.15"/>
    <row r="1179" customFormat="1" ht="14.25" hidden="1" customHeight="1" x14ac:dyDescent="0.15"/>
    <row r="1180" customFormat="1" ht="14.25" hidden="1" customHeight="1" x14ac:dyDescent="0.15"/>
    <row r="1181" customFormat="1" ht="14.25" hidden="1" customHeight="1" x14ac:dyDescent="0.15"/>
    <row r="1182" customFormat="1" ht="14.25" hidden="1" customHeight="1" x14ac:dyDescent="0.15"/>
    <row r="1183" customFormat="1" ht="14.25" hidden="1" customHeight="1" x14ac:dyDescent="0.15"/>
    <row r="1184" customFormat="1" ht="14.25" hidden="1" customHeight="1" x14ac:dyDescent="0.15"/>
    <row r="1185" customFormat="1" ht="14.25" hidden="1" customHeight="1" x14ac:dyDescent="0.15"/>
    <row r="1186" customFormat="1" ht="14.25" hidden="1" customHeight="1" x14ac:dyDescent="0.15"/>
    <row r="1187" customFormat="1" ht="14.25" hidden="1" customHeight="1" x14ac:dyDescent="0.15"/>
    <row r="1188" customFormat="1" ht="14.25" hidden="1" customHeight="1" x14ac:dyDescent="0.15"/>
    <row r="1189" customFormat="1" ht="14.25" hidden="1" customHeight="1" x14ac:dyDescent="0.15"/>
    <row r="1190" customFormat="1" ht="14.25" hidden="1" customHeight="1" x14ac:dyDescent="0.15"/>
    <row r="1191" customFormat="1" ht="14.25" hidden="1" customHeight="1" x14ac:dyDescent="0.15"/>
    <row r="1192" customFormat="1" ht="14.25" hidden="1" customHeight="1" x14ac:dyDescent="0.15"/>
    <row r="1193" customFormat="1" ht="14.25" hidden="1" customHeight="1" x14ac:dyDescent="0.15"/>
    <row r="1194" customFormat="1" ht="14.25" hidden="1" customHeight="1" x14ac:dyDescent="0.15"/>
    <row r="1195" customFormat="1" ht="14.25" hidden="1" customHeight="1" x14ac:dyDescent="0.15"/>
    <row r="1196" customFormat="1" ht="14.25" hidden="1" customHeight="1" x14ac:dyDescent="0.15"/>
    <row r="1197" customFormat="1" ht="14.25" hidden="1" customHeight="1" x14ac:dyDescent="0.15"/>
    <row r="1198" customFormat="1" ht="14.25" hidden="1" customHeight="1" x14ac:dyDescent="0.15"/>
    <row r="1199" customFormat="1" ht="14.25" hidden="1" customHeight="1" x14ac:dyDescent="0.15"/>
    <row r="1200" customFormat="1" ht="14.25" hidden="1" customHeight="1" x14ac:dyDescent="0.15"/>
    <row r="1201" customFormat="1" ht="14.25" hidden="1" customHeight="1" x14ac:dyDescent="0.15"/>
    <row r="1202" customFormat="1" ht="14.25" hidden="1" customHeight="1" x14ac:dyDescent="0.15"/>
    <row r="1203" customFormat="1" ht="14.25" hidden="1" customHeight="1" x14ac:dyDescent="0.15"/>
    <row r="1204" customFormat="1" ht="14.25" hidden="1" customHeight="1" x14ac:dyDescent="0.15"/>
    <row r="1205" customFormat="1" ht="14.25" hidden="1" customHeight="1" x14ac:dyDescent="0.15"/>
    <row r="1206" customFormat="1" ht="14.25" hidden="1" customHeight="1" x14ac:dyDescent="0.15"/>
    <row r="1207" customFormat="1" ht="14.25" hidden="1" customHeight="1" x14ac:dyDescent="0.15"/>
    <row r="1208" customFormat="1" ht="14.25" hidden="1" customHeight="1" x14ac:dyDescent="0.15"/>
    <row r="1209" customFormat="1" ht="14.25" hidden="1" customHeight="1" x14ac:dyDescent="0.15"/>
    <row r="1210" customFormat="1" ht="14.25" hidden="1" customHeight="1" x14ac:dyDescent="0.15"/>
    <row r="1211" customFormat="1" ht="14.25" hidden="1" customHeight="1" x14ac:dyDescent="0.15"/>
    <row r="1212" customFormat="1" ht="14.25" hidden="1" customHeight="1" x14ac:dyDescent="0.15"/>
    <row r="1213" customFormat="1" ht="14.25" hidden="1" customHeight="1" x14ac:dyDescent="0.15"/>
    <row r="1214" customFormat="1" ht="14.25" hidden="1" customHeight="1" x14ac:dyDescent="0.15"/>
    <row r="1215" customFormat="1" ht="14.25" hidden="1" customHeight="1" x14ac:dyDescent="0.15"/>
    <row r="1216" customFormat="1" ht="14.25" hidden="1" customHeight="1" x14ac:dyDescent="0.15"/>
    <row r="1217" customFormat="1" ht="14.25" hidden="1" customHeight="1" x14ac:dyDescent="0.15"/>
    <row r="1218" customFormat="1" ht="14.25" hidden="1" customHeight="1" x14ac:dyDescent="0.15"/>
    <row r="1219" customFormat="1" ht="14.25" hidden="1" customHeight="1" x14ac:dyDescent="0.15"/>
    <row r="1220" customFormat="1" ht="14.25" hidden="1" customHeight="1" x14ac:dyDescent="0.15"/>
    <row r="1221" customFormat="1" ht="14.25" hidden="1" customHeight="1" x14ac:dyDescent="0.15"/>
    <row r="1222" customFormat="1" ht="14.25" hidden="1" customHeight="1" x14ac:dyDescent="0.15"/>
    <row r="1223" customFormat="1" ht="14.25" hidden="1" customHeight="1" x14ac:dyDescent="0.15"/>
    <row r="1224" customFormat="1" ht="14.25" hidden="1" customHeight="1" x14ac:dyDescent="0.15"/>
    <row r="1225" customFormat="1" ht="14.25" hidden="1" customHeight="1" x14ac:dyDescent="0.15"/>
    <row r="1226" customFormat="1" ht="14.25" hidden="1" customHeight="1" x14ac:dyDescent="0.15"/>
    <row r="1227" customFormat="1" ht="14.25" hidden="1" customHeight="1" x14ac:dyDescent="0.15"/>
    <row r="1228" customFormat="1" ht="14.25" hidden="1" customHeight="1" x14ac:dyDescent="0.15"/>
    <row r="1229" customFormat="1" ht="14.25" hidden="1" customHeight="1" x14ac:dyDescent="0.15"/>
    <row r="1230" customFormat="1" ht="14.25" hidden="1" customHeight="1" x14ac:dyDescent="0.15"/>
    <row r="1231" customFormat="1" ht="14.25" hidden="1" customHeight="1" x14ac:dyDescent="0.15"/>
    <row r="1232" customFormat="1" ht="14.25" hidden="1" customHeight="1" x14ac:dyDescent="0.15"/>
    <row r="1233" customFormat="1" ht="14.25" hidden="1" customHeight="1" x14ac:dyDescent="0.15"/>
    <row r="1234" customFormat="1" ht="14.25" hidden="1" customHeight="1" x14ac:dyDescent="0.15"/>
    <row r="1235" customFormat="1" ht="14.25" hidden="1" customHeight="1" x14ac:dyDescent="0.15"/>
    <row r="1236" customFormat="1" ht="14.25" hidden="1" customHeight="1" x14ac:dyDescent="0.15"/>
    <row r="1237" customFormat="1" ht="14.25" hidden="1" customHeight="1" x14ac:dyDescent="0.15"/>
    <row r="1238" customFormat="1" ht="14.25" hidden="1" customHeight="1" x14ac:dyDescent="0.15"/>
    <row r="1239" customFormat="1" ht="14.25" hidden="1" customHeight="1" x14ac:dyDescent="0.15"/>
    <row r="1240" customFormat="1" ht="14.25" hidden="1" customHeight="1" x14ac:dyDescent="0.15"/>
    <row r="1241" customFormat="1" ht="14.25" hidden="1" customHeight="1" x14ac:dyDescent="0.15"/>
    <row r="1242" customFormat="1" ht="14.25" hidden="1" customHeight="1" x14ac:dyDescent="0.15"/>
    <row r="1243" customFormat="1" ht="14.25" hidden="1" customHeight="1" x14ac:dyDescent="0.15"/>
    <row r="1244" customFormat="1" ht="14.25" hidden="1" customHeight="1" x14ac:dyDescent="0.15"/>
    <row r="1245" customFormat="1" ht="14.25" hidden="1" customHeight="1" x14ac:dyDescent="0.15"/>
    <row r="1246" customFormat="1" ht="14.25" hidden="1" customHeight="1" x14ac:dyDescent="0.15"/>
    <row r="1247" customFormat="1" ht="14.25" hidden="1" customHeight="1" x14ac:dyDescent="0.15"/>
    <row r="1248" customFormat="1" ht="14.25" hidden="1" customHeight="1" x14ac:dyDescent="0.15"/>
    <row r="1249" customFormat="1" ht="14.25" hidden="1" customHeight="1" x14ac:dyDescent="0.15"/>
    <row r="1250" customFormat="1" ht="14.25" hidden="1" customHeight="1" x14ac:dyDescent="0.15"/>
    <row r="1251" customFormat="1" ht="14.25" hidden="1" customHeight="1" x14ac:dyDescent="0.15"/>
    <row r="1252" customFormat="1" ht="14.25" hidden="1" customHeight="1" x14ac:dyDescent="0.15"/>
    <row r="1253" customFormat="1" ht="14.25" hidden="1" customHeight="1" x14ac:dyDescent="0.15"/>
    <row r="1254" customFormat="1" ht="14.25" hidden="1" customHeight="1" x14ac:dyDescent="0.15"/>
    <row r="1255" customFormat="1" ht="14.25" hidden="1" customHeight="1" x14ac:dyDescent="0.15"/>
    <row r="1256" customFormat="1" ht="14.25" hidden="1" customHeight="1" x14ac:dyDescent="0.15"/>
    <row r="1257" customFormat="1" ht="14.25" hidden="1" customHeight="1" x14ac:dyDescent="0.15"/>
    <row r="1258" customFormat="1" ht="14.25" hidden="1" customHeight="1" x14ac:dyDescent="0.15"/>
    <row r="1259" customFormat="1" ht="14.25" hidden="1" customHeight="1" x14ac:dyDescent="0.15"/>
    <row r="1260" customFormat="1" ht="14.25" hidden="1" customHeight="1" x14ac:dyDescent="0.15"/>
    <row r="1261" customFormat="1" ht="14.25" hidden="1" customHeight="1" x14ac:dyDescent="0.15"/>
    <row r="1262" customFormat="1" ht="14.25" hidden="1" customHeight="1" x14ac:dyDescent="0.15"/>
    <row r="1263" customFormat="1" ht="14.25" hidden="1" customHeight="1" x14ac:dyDescent="0.15"/>
    <row r="1264" customFormat="1" ht="14.25" hidden="1" customHeight="1" x14ac:dyDescent="0.15"/>
    <row r="1265" customFormat="1" ht="14.25" hidden="1" customHeight="1" x14ac:dyDescent="0.15"/>
    <row r="1266" customFormat="1" ht="14.25" hidden="1" customHeight="1" x14ac:dyDescent="0.15"/>
    <row r="1267" customFormat="1" ht="14.25" hidden="1" customHeight="1" x14ac:dyDescent="0.15"/>
    <row r="1268" customFormat="1" ht="14.25" hidden="1" customHeight="1" x14ac:dyDescent="0.15"/>
    <row r="1269" customFormat="1" ht="14.25" hidden="1" customHeight="1" x14ac:dyDescent="0.15"/>
    <row r="1270" customFormat="1" ht="14.25" hidden="1" customHeight="1" x14ac:dyDescent="0.15"/>
    <row r="1271" customFormat="1" ht="14.25" hidden="1" customHeight="1" x14ac:dyDescent="0.15"/>
    <row r="1272" customFormat="1" ht="14.25" hidden="1" customHeight="1" x14ac:dyDescent="0.15"/>
    <row r="1273" customFormat="1" ht="14.25" hidden="1" customHeight="1" x14ac:dyDescent="0.15"/>
    <row r="1274" customFormat="1" ht="14.25" hidden="1" customHeight="1" x14ac:dyDescent="0.15"/>
    <row r="1275" customFormat="1" ht="14.25" hidden="1" customHeight="1" x14ac:dyDescent="0.15"/>
    <row r="1276" customFormat="1" ht="14.25" hidden="1" customHeight="1" x14ac:dyDescent="0.15"/>
    <row r="1277" customFormat="1" ht="14.25" hidden="1" customHeight="1" x14ac:dyDescent="0.15"/>
    <row r="1278" customFormat="1" ht="14.25" hidden="1" customHeight="1" x14ac:dyDescent="0.15"/>
    <row r="1279" customFormat="1" ht="14.25" hidden="1" customHeight="1" x14ac:dyDescent="0.15"/>
    <row r="1280" customFormat="1" ht="14.25" hidden="1" customHeight="1" x14ac:dyDescent="0.15"/>
    <row r="1281" customFormat="1" ht="14.25" hidden="1" customHeight="1" x14ac:dyDescent="0.15"/>
    <row r="1282" customFormat="1" ht="14.25" hidden="1" customHeight="1" x14ac:dyDescent="0.15"/>
    <row r="1283" customFormat="1" ht="14.25" hidden="1" customHeight="1" x14ac:dyDescent="0.15"/>
    <row r="1284" customFormat="1" ht="14.25" hidden="1" customHeight="1" x14ac:dyDescent="0.15"/>
    <row r="1285" customFormat="1" ht="14.25" hidden="1" customHeight="1" x14ac:dyDescent="0.15"/>
    <row r="1286" customFormat="1" ht="14.25" hidden="1" customHeight="1" x14ac:dyDescent="0.15"/>
    <row r="1287" customFormat="1" ht="14.25" hidden="1" customHeight="1" x14ac:dyDescent="0.15"/>
    <row r="1288" customFormat="1" ht="14.25" hidden="1" customHeight="1" x14ac:dyDescent="0.15"/>
    <row r="1289" customFormat="1" ht="14.25" hidden="1" customHeight="1" x14ac:dyDescent="0.15"/>
    <row r="1290" customFormat="1" ht="14.25" hidden="1" customHeight="1" x14ac:dyDescent="0.15"/>
    <row r="1291" customFormat="1" ht="14.25" hidden="1" customHeight="1" x14ac:dyDescent="0.15"/>
    <row r="1292" customFormat="1" ht="14.25" hidden="1" customHeight="1" x14ac:dyDescent="0.15"/>
    <row r="1293" customFormat="1" ht="14.25" hidden="1" customHeight="1" x14ac:dyDescent="0.15"/>
    <row r="1294" customFormat="1" ht="14.25" hidden="1" customHeight="1" x14ac:dyDescent="0.15"/>
    <row r="1295" customFormat="1" ht="14.25" hidden="1" customHeight="1" x14ac:dyDescent="0.15"/>
    <row r="1296" customFormat="1" ht="14.25" hidden="1" customHeight="1" x14ac:dyDescent="0.15"/>
    <row r="1297" customFormat="1" ht="14.25" hidden="1" customHeight="1" x14ac:dyDescent="0.15"/>
    <row r="1298" customFormat="1" ht="14.25" hidden="1" customHeight="1" x14ac:dyDescent="0.15"/>
    <row r="1299" customFormat="1" ht="14.25" hidden="1" customHeight="1" x14ac:dyDescent="0.15"/>
    <row r="1300" customFormat="1" ht="14.25" hidden="1" customHeight="1" x14ac:dyDescent="0.15"/>
    <row r="1301" customFormat="1" ht="14.25" hidden="1" customHeight="1" x14ac:dyDescent="0.15"/>
    <row r="1302" customFormat="1" ht="14.25" hidden="1" customHeight="1" x14ac:dyDescent="0.15"/>
    <row r="1303" customFormat="1" ht="14.25" hidden="1" customHeight="1" x14ac:dyDescent="0.15"/>
    <row r="1304" customFormat="1" ht="14.25" hidden="1" customHeight="1" x14ac:dyDescent="0.15"/>
    <row r="1305" customFormat="1" ht="14.25" hidden="1" customHeight="1" x14ac:dyDescent="0.15"/>
    <row r="1306" customFormat="1" ht="14.25" hidden="1" customHeight="1" x14ac:dyDescent="0.15"/>
    <row r="1307" customFormat="1" ht="14.25" hidden="1" customHeight="1" x14ac:dyDescent="0.15"/>
    <row r="1308" customFormat="1" ht="14.25" hidden="1" customHeight="1" x14ac:dyDescent="0.15"/>
    <row r="1309" customFormat="1" ht="14.25" hidden="1" customHeight="1" x14ac:dyDescent="0.15"/>
    <row r="1310" customFormat="1" ht="14.25" hidden="1" customHeight="1" x14ac:dyDescent="0.15"/>
    <row r="1311" customFormat="1" ht="14.25" hidden="1" customHeight="1" x14ac:dyDescent="0.15"/>
    <row r="1312" customFormat="1" ht="14.25" hidden="1" customHeight="1" x14ac:dyDescent="0.15"/>
    <row r="1313" customFormat="1" ht="14.25" hidden="1" customHeight="1" x14ac:dyDescent="0.15"/>
    <row r="1314" customFormat="1" ht="14.25" hidden="1" customHeight="1" x14ac:dyDescent="0.15"/>
    <row r="1315" customFormat="1" ht="14.25" hidden="1" customHeight="1" x14ac:dyDescent="0.15"/>
    <row r="1316" customFormat="1" ht="14.25" hidden="1" customHeight="1" x14ac:dyDescent="0.15"/>
    <row r="1317" customFormat="1" ht="14.25" hidden="1" customHeight="1" x14ac:dyDescent="0.15"/>
    <row r="1318" customFormat="1" ht="14.25" hidden="1" customHeight="1" x14ac:dyDescent="0.15"/>
    <row r="1319" customFormat="1" ht="14.25" hidden="1" customHeight="1" x14ac:dyDescent="0.15"/>
    <row r="1320" customFormat="1" ht="14.25" hidden="1" customHeight="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row r="2509" customFormat="1" hidden="1" x14ac:dyDescent="0.15"/>
    <row r="2510" customFormat="1" hidden="1" x14ac:dyDescent="0.15"/>
    <row r="2511" customFormat="1" hidden="1" x14ac:dyDescent="0.15"/>
    <row r="2512" customFormat="1" hidden="1" x14ac:dyDescent="0.15"/>
    <row r="2513" customFormat="1" hidden="1" x14ac:dyDescent="0.15"/>
    <row r="2514" customFormat="1" hidden="1" x14ac:dyDescent="0.15"/>
    <row r="2515" customFormat="1" hidden="1" x14ac:dyDescent="0.15"/>
    <row r="2516" customFormat="1" hidden="1" x14ac:dyDescent="0.15"/>
    <row r="2517" customFormat="1" hidden="1" x14ac:dyDescent="0.15"/>
    <row r="2518" customFormat="1" hidden="1" x14ac:dyDescent="0.15"/>
    <row r="2519" customFormat="1" hidden="1" x14ac:dyDescent="0.15"/>
    <row r="2520" customFormat="1" hidden="1" x14ac:dyDescent="0.15"/>
    <row r="2521" customFormat="1" hidden="1" x14ac:dyDescent="0.15"/>
    <row r="2522" customFormat="1" hidden="1" x14ac:dyDescent="0.15"/>
    <row r="2523" customFormat="1" hidden="1" x14ac:dyDescent="0.15"/>
    <row r="2524" customFormat="1" hidden="1" x14ac:dyDescent="0.15"/>
    <row r="2525" customFormat="1" hidden="1" x14ac:dyDescent="0.15"/>
    <row r="2526" customFormat="1" hidden="1" x14ac:dyDescent="0.15"/>
    <row r="2527" customFormat="1" hidden="1" x14ac:dyDescent="0.15"/>
    <row r="2528" customFormat="1" hidden="1" x14ac:dyDescent="0.15"/>
    <row r="2529" customFormat="1" hidden="1" x14ac:dyDescent="0.15"/>
    <row r="2530" customFormat="1" hidden="1" x14ac:dyDescent="0.15"/>
    <row r="2531" customFormat="1" hidden="1" x14ac:dyDescent="0.15"/>
    <row r="2532" customFormat="1" hidden="1" x14ac:dyDescent="0.15"/>
    <row r="2533" customFormat="1" hidden="1" x14ac:dyDescent="0.15"/>
    <row r="2534" customFormat="1" hidden="1" x14ac:dyDescent="0.15"/>
    <row r="2535" customFormat="1" hidden="1" x14ac:dyDescent="0.15"/>
    <row r="2536" customFormat="1" hidden="1" x14ac:dyDescent="0.15"/>
    <row r="2537" customFormat="1" hidden="1" x14ac:dyDescent="0.15"/>
    <row r="2538" customFormat="1" hidden="1" x14ac:dyDescent="0.15"/>
    <row r="2539" customFormat="1" hidden="1" x14ac:dyDescent="0.15"/>
    <row r="2540" customFormat="1" hidden="1" x14ac:dyDescent="0.15"/>
    <row r="2541" customFormat="1" hidden="1" x14ac:dyDescent="0.15"/>
    <row r="2542" customFormat="1" hidden="1" x14ac:dyDescent="0.15"/>
    <row r="2543" customFormat="1" hidden="1" x14ac:dyDescent="0.15"/>
    <row r="2544" customFormat="1" hidden="1" x14ac:dyDescent="0.15"/>
    <row r="2545" customFormat="1" hidden="1" x14ac:dyDescent="0.15"/>
    <row r="2546" customFormat="1" hidden="1" x14ac:dyDescent="0.15"/>
    <row r="2547" customFormat="1" hidden="1" x14ac:dyDescent="0.15"/>
    <row r="2548" customFormat="1" hidden="1" x14ac:dyDescent="0.15"/>
    <row r="2549" customFormat="1" hidden="1" x14ac:dyDescent="0.15"/>
    <row r="2550" customFormat="1" hidden="1" x14ac:dyDescent="0.15"/>
    <row r="2551" customFormat="1" hidden="1" x14ac:dyDescent="0.15"/>
    <row r="2552" customFormat="1" hidden="1" x14ac:dyDescent="0.15"/>
    <row r="2553" customFormat="1" hidden="1" x14ac:dyDescent="0.15"/>
    <row r="2554" customFormat="1" hidden="1" x14ac:dyDescent="0.15"/>
    <row r="2555" customFormat="1" hidden="1" x14ac:dyDescent="0.15"/>
    <row r="2556" customFormat="1" hidden="1" x14ac:dyDescent="0.15"/>
    <row r="2557" customFormat="1" hidden="1" x14ac:dyDescent="0.15"/>
    <row r="2558" customFormat="1" hidden="1" x14ac:dyDescent="0.15"/>
    <row r="2559" customFormat="1" hidden="1" x14ac:dyDescent="0.15"/>
    <row r="2560" customFormat="1" hidden="1" x14ac:dyDescent="0.15"/>
    <row r="2561" customFormat="1" hidden="1" x14ac:dyDescent="0.15"/>
    <row r="2562" customFormat="1" hidden="1" x14ac:dyDescent="0.15"/>
    <row r="2563" customFormat="1" hidden="1" x14ac:dyDescent="0.15"/>
    <row r="2564" customFormat="1" hidden="1" x14ac:dyDescent="0.15"/>
    <row r="2565" customFormat="1" hidden="1" x14ac:dyDescent="0.15"/>
    <row r="2566" customFormat="1" hidden="1" x14ac:dyDescent="0.15"/>
    <row r="2567" customFormat="1" hidden="1" x14ac:dyDescent="0.15"/>
    <row r="2568" customFormat="1" hidden="1" x14ac:dyDescent="0.15"/>
    <row r="2569" customFormat="1" hidden="1" x14ac:dyDescent="0.15"/>
    <row r="2570" customFormat="1" hidden="1" x14ac:dyDescent="0.15"/>
    <row r="2571" customFormat="1" hidden="1" x14ac:dyDescent="0.15"/>
    <row r="2572" customFormat="1" hidden="1" x14ac:dyDescent="0.15"/>
    <row r="2573" customFormat="1" hidden="1" x14ac:dyDescent="0.15"/>
    <row r="2574" customFormat="1" hidden="1" x14ac:dyDescent="0.15"/>
    <row r="2575" customFormat="1" hidden="1" x14ac:dyDescent="0.15"/>
    <row r="2576" customFormat="1" hidden="1" x14ac:dyDescent="0.15"/>
    <row r="2577" customFormat="1" hidden="1" x14ac:dyDescent="0.15"/>
    <row r="2578" customFormat="1" hidden="1" x14ac:dyDescent="0.15"/>
    <row r="2579" customFormat="1" hidden="1" x14ac:dyDescent="0.15"/>
    <row r="2580" customFormat="1" hidden="1" x14ac:dyDescent="0.15"/>
    <row r="2581" customFormat="1" hidden="1" x14ac:dyDescent="0.15"/>
    <row r="2582" customFormat="1" hidden="1" x14ac:dyDescent="0.15"/>
    <row r="2583" customFormat="1" hidden="1" x14ac:dyDescent="0.15"/>
    <row r="2584" customFormat="1" hidden="1" x14ac:dyDescent="0.15"/>
    <row r="2585" customFormat="1" hidden="1" x14ac:dyDescent="0.15"/>
    <row r="2586" customFormat="1" hidden="1" x14ac:dyDescent="0.15"/>
    <row r="2587" customFormat="1" hidden="1" x14ac:dyDescent="0.15"/>
    <row r="2588" customFormat="1" hidden="1" x14ac:dyDescent="0.15"/>
    <row r="2589" customFormat="1" hidden="1" x14ac:dyDescent="0.15"/>
    <row r="2590" customFormat="1" hidden="1" x14ac:dyDescent="0.15"/>
    <row r="2591" customFormat="1" hidden="1" x14ac:dyDescent="0.15"/>
    <row r="2592" customFormat="1" hidden="1" x14ac:dyDescent="0.15"/>
    <row r="2593" customFormat="1" hidden="1" x14ac:dyDescent="0.15"/>
    <row r="2594" customFormat="1" hidden="1" x14ac:dyDescent="0.15"/>
    <row r="2595" customFormat="1" hidden="1" x14ac:dyDescent="0.15"/>
    <row r="2596" customFormat="1" hidden="1" x14ac:dyDescent="0.15"/>
    <row r="2597" customFormat="1" hidden="1" x14ac:dyDescent="0.15"/>
    <row r="2598" customFormat="1" hidden="1" x14ac:dyDescent="0.15"/>
    <row r="2599" customFormat="1" hidden="1" x14ac:dyDescent="0.15"/>
    <row r="2600" customFormat="1" hidden="1" x14ac:dyDescent="0.15"/>
    <row r="2601" customFormat="1" hidden="1" x14ac:dyDescent="0.15"/>
    <row r="2602" customFormat="1" hidden="1" x14ac:dyDescent="0.15"/>
    <row r="2603" customFormat="1" hidden="1" x14ac:dyDescent="0.15"/>
    <row r="2604" customFormat="1" hidden="1" x14ac:dyDescent="0.15"/>
    <row r="2605" customFormat="1" hidden="1" x14ac:dyDescent="0.15"/>
    <row r="2606" customFormat="1" hidden="1" x14ac:dyDescent="0.15"/>
    <row r="2607" customFormat="1" hidden="1" x14ac:dyDescent="0.15"/>
    <row r="2608" customFormat="1" hidden="1" x14ac:dyDescent="0.15"/>
    <row r="2609" customFormat="1" hidden="1" x14ac:dyDescent="0.15"/>
    <row r="2610" customFormat="1" hidden="1" x14ac:dyDescent="0.15"/>
    <row r="2611" customFormat="1" hidden="1" x14ac:dyDescent="0.15"/>
    <row r="2612" customFormat="1" hidden="1" x14ac:dyDescent="0.15"/>
    <row r="2613" customFormat="1" hidden="1" x14ac:dyDescent="0.15"/>
    <row r="2614" customFormat="1" hidden="1" x14ac:dyDescent="0.15"/>
    <row r="2615" customFormat="1" hidden="1" x14ac:dyDescent="0.15"/>
    <row r="2616" customFormat="1" hidden="1" x14ac:dyDescent="0.15"/>
    <row r="2617" customFormat="1" hidden="1" x14ac:dyDescent="0.15"/>
    <row r="2618" customFormat="1" hidden="1" x14ac:dyDescent="0.15"/>
    <row r="2619" customFormat="1" hidden="1" x14ac:dyDescent="0.15"/>
    <row r="2620" customFormat="1" hidden="1" x14ac:dyDescent="0.15"/>
    <row r="2621" customFormat="1" hidden="1" x14ac:dyDescent="0.15"/>
    <row r="2622" customFormat="1" hidden="1" x14ac:dyDescent="0.15"/>
    <row r="2623" customFormat="1" hidden="1" x14ac:dyDescent="0.15"/>
    <row r="2624" customFormat="1" hidden="1" x14ac:dyDescent="0.15"/>
    <row r="2625" customFormat="1" hidden="1" x14ac:dyDescent="0.15"/>
    <row r="2626" customFormat="1" hidden="1" x14ac:dyDescent="0.15"/>
    <row r="2627" customFormat="1" hidden="1" x14ac:dyDescent="0.15"/>
    <row r="2628" customFormat="1" hidden="1" x14ac:dyDescent="0.15"/>
    <row r="2629" customFormat="1" hidden="1" x14ac:dyDescent="0.15"/>
    <row r="2630" customFormat="1" hidden="1" x14ac:dyDescent="0.15"/>
    <row r="2631" customFormat="1" hidden="1" x14ac:dyDescent="0.15"/>
    <row r="2632" customFormat="1" hidden="1" x14ac:dyDescent="0.15"/>
    <row r="2633" customFormat="1" hidden="1" x14ac:dyDescent="0.15"/>
    <row r="2634" customFormat="1" hidden="1" x14ac:dyDescent="0.15"/>
    <row r="2635" customFormat="1" hidden="1" x14ac:dyDescent="0.15"/>
    <row r="2636" customFormat="1" hidden="1" x14ac:dyDescent="0.15"/>
    <row r="2637" customFormat="1" hidden="1" x14ac:dyDescent="0.15"/>
    <row r="2638" customFormat="1" hidden="1" x14ac:dyDescent="0.15"/>
    <row r="2639" customFormat="1" hidden="1" x14ac:dyDescent="0.15"/>
    <row r="2640" customFormat="1" hidden="1" x14ac:dyDescent="0.15"/>
    <row r="2641" customFormat="1" hidden="1" x14ac:dyDescent="0.15"/>
    <row r="2642" customFormat="1" hidden="1" x14ac:dyDescent="0.15"/>
    <row r="2643" customFormat="1" hidden="1" x14ac:dyDescent="0.15"/>
    <row r="2644" customFormat="1" hidden="1" x14ac:dyDescent="0.15"/>
    <row r="2645" customFormat="1" hidden="1" x14ac:dyDescent="0.15"/>
    <row r="2646" customFormat="1" hidden="1" x14ac:dyDescent="0.15"/>
    <row r="2647" customFormat="1" hidden="1" x14ac:dyDescent="0.15"/>
    <row r="2648" customFormat="1" hidden="1" x14ac:dyDescent="0.15"/>
    <row r="2649" customFormat="1" hidden="1" x14ac:dyDescent="0.15"/>
    <row r="2650" customFormat="1" hidden="1" x14ac:dyDescent="0.15"/>
    <row r="2651" customFormat="1" hidden="1" x14ac:dyDescent="0.15"/>
    <row r="2652" customFormat="1" hidden="1" x14ac:dyDescent="0.15"/>
    <row r="2653" customFormat="1" hidden="1" x14ac:dyDescent="0.15"/>
    <row r="2654" customFormat="1" hidden="1" x14ac:dyDescent="0.15"/>
    <row r="2655" customFormat="1" hidden="1" x14ac:dyDescent="0.15"/>
    <row r="2656" customFormat="1" hidden="1" x14ac:dyDescent="0.15"/>
    <row r="2657" customFormat="1" hidden="1" x14ac:dyDescent="0.15"/>
    <row r="2658" customFormat="1" hidden="1" x14ac:dyDescent="0.15"/>
    <row r="2659" customFormat="1" hidden="1" x14ac:dyDescent="0.15"/>
    <row r="2660" customFormat="1" hidden="1" x14ac:dyDescent="0.15"/>
    <row r="2661" customFormat="1" hidden="1" x14ac:dyDescent="0.15"/>
    <row r="2662" customFormat="1" hidden="1" x14ac:dyDescent="0.15"/>
    <row r="2663" customFormat="1" hidden="1" x14ac:dyDescent="0.15"/>
    <row r="2664" customFormat="1" hidden="1" x14ac:dyDescent="0.15"/>
    <row r="2665" customFormat="1" hidden="1" x14ac:dyDescent="0.15"/>
    <row r="2666" customFormat="1" hidden="1" x14ac:dyDescent="0.15"/>
    <row r="2667" customFormat="1" hidden="1" x14ac:dyDescent="0.15"/>
    <row r="2668" customFormat="1" hidden="1" x14ac:dyDescent="0.15"/>
    <row r="2669" customFormat="1" hidden="1" x14ac:dyDescent="0.15"/>
    <row r="2670" customFormat="1" hidden="1" x14ac:dyDescent="0.15"/>
    <row r="2671" customFormat="1" hidden="1" x14ac:dyDescent="0.15"/>
    <row r="2672" customFormat="1" hidden="1" x14ac:dyDescent="0.15"/>
    <row r="2673" customFormat="1" hidden="1" x14ac:dyDescent="0.15"/>
    <row r="2674" customFormat="1" hidden="1" x14ac:dyDescent="0.15"/>
    <row r="2675" customFormat="1" hidden="1" x14ac:dyDescent="0.15"/>
    <row r="2676" customFormat="1" hidden="1" x14ac:dyDescent="0.15"/>
    <row r="2677" customFormat="1" hidden="1" x14ac:dyDescent="0.15"/>
    <row r="2678" customFormat="1" hidden="1" x14ac:dyDescent="0.15"/>
    <row r="2679" customFormat="1" hidden="1" x14ac:dyDescent="0.15"/>
    <row r="2680" customFormat="1" hidden="1" x14ac:dyDescent="0.15"/>
    <row r="2681" customFormat="1" hidden="1" x14ac:dyDescent="0.15"/>
    <row r="2682" customFormat="1" hidden="1" x14ac:dyDescent="0.15"/>
    <row r="2683" customFormat="1" hidden="1" x14ac:dyDescent="0.15"/>
    <row r="2684" customFormat="1" hidden="1" x14ac:dyDescent="0.15"/>
    <row r="2685" customFormat="1" hidden="1" x14ac:dyDescent="0.15"/>
    <row r="2686" customFormat="1" hidden="1" x14ac:dyDescent="0.15"/>
    <row r="2687" customFormat="1" hidden="1" x14ac:dyDescent="0.15"/>
    <row r="2688" customFormat="1" hidden="1" x14ac:dyDescent="0.15"/>
    <row r="2689" customFormat="1" hidden="1" x14ac:dyDescent="0.15"/>
    <row r="2690" customFormat="1" hidden="1" x14ac:dyDescent="0.15"/>
    <row r="2691" customFormat="1" hidden="1" x14ac:dyDescent="0.15"/>
    <row r="2692" customFormat="1" hidden="1" x14ac:dyDescent="0.15"/>
    <row r="2693" customFormat="1" hidden="1" x14ac:dyDescent="0.15"/>
    <row r="2694" customFormat="1" hidden="1" x14ac:dyDescent="0.15"/>
    <row r="2695" customFormat="1" hidden="1" x14ac:dyDescent="0.15"/>
    <row r="2696" customFormat="1" hidden="1" x14ac:dyDescent="0.15"/>
    <row r="2697" customFormat="1" hidden="1" x14ac:dyDescent="0.15"/>
    <row r="2698" customFormat="1" hidden="1" x14ac:dyDescent="0.15"/>
    <row r="2699" customFormat="1" hidden="1" x14ac:dyDescent="0.15"/>
    <row r="2700" customFormat="1" hidden="1" x14ac:dyDescent="0.15"/>
    <row r="2701" customFormat="1" hidden="1" x14ac:dyDescent="0.15"/>
    <row r="2702" customFormat="1" hidden="1" x14ac:dyDescent="0.15"/>
    <row r="2703" customFormat="1" hidden="1" x14ac:dyDescent="0.15"/>
    <row r="2704" customFormat="1" hidden="1" x14ac:dyDescent="0.15"/>
    <row r="2705" customFormat="1" hidden="1" x14ac:dyDescent="0.15"/>
    <row r="2706" customFormat="1" hidden="1" x14ac:dyDescent="0.15"/>
    <row r="2707" customFormat="1" hidden="1" x14ac:dyDescent="0.15"/>
    <row r="2708" customFormat="1" hidden="1" x14ac:dyDescent="0.15"/>
    <row r="2709" customFormat="1" hidden="1" x14ac:dyDescent="0.15"/>
    <row r="2710" customFormat="1" hidden="1" x14ac:dyDescent="0.15"/>
    <row r="2711" customFormat="1" hidden="1" x14ac:dyDescent="0.15"/>
    <row r="2712" customFormat="1" hidden="1" x14ac:dyDescent="0.15"/>
    <row r="2713" customFormat="1" hidden="1" x14ac:dyDescent="0.15"/>
    <row r="2714" customFormat="1" hidden="1" x14ac:dyDescent="0.15"/>
    <row r="2715" customFormat="1" hidden="1" x14ac:dyDescent="0.15"/>
    <row r="2716" customFormat="1" hidden="1" x14ac:dyDescent="0.15"/>
    <row r="2717" customFormat="1" hidden="1" x14ac:dyDescent="0.15"/>
    <row r="2718" customFormat="1" hidden="1" x14ac:dyDescent="0.15"/>
    <row r="2719" customFormat="1" hidden="1" x14ac:dyDescent="0.15"/>
    <row r="2720" customFormat="1" hidden="1" x14ac:dyDescent="0.15"/>
    <row r="2721" customFormat="1" hidden="1" x14ac:dyDescent="0.15"/>
    <row r="2722" customFormat="1" hidden="1" x14ac:dyDescent="0.15"/>
    <row r="2723" customFormat="1" hidden="1" x14ac:dyDescent="0.15"/>
    <row r="2724" customFormat="1" hidden="1" x14ac:dyDescent="0.15"/>
    <row r="2725" customFormat="1" hidden="1" x14ac:dyDescent="0.15"/>
    <row r="2726" customFormat="1" hidden="1" x14ac:dyDescent="0.15"/>
    <row r="2727" customFormat="1" hidden="1" x14ac:dyDescent="0.15"/>
    <row r="2728" customFormat="1" hidden="1" x14ac:dyDescent="0.15"/>
    <row r="2729" customFormat="1" hidden="1" x14ac:dyDescent="0.15"/>
    <row r="2730" customFormat="1" hidden="1" x14ac:dyDescent="0.15"/>
    <row r="2731" customFormat="1" hidden="1" x14ac:dyDescent="0.15"/>
    <row r="2732" customFormat="1" hidden="1" x14ac:dyDescent="0.15"/>
    <row r="2733" customFormat="1" hidden="1" x14ac:dyDescent="0.15"/>
    <row r="2734" customFormat="1" hidden="1" x14ac:dyDescent="0.15"/>
    <row r="2735" customFormat="1" hidden="1" x14ac:dyDescent="0.15"/>
    <row r="2736" customFormat="1" hidden="1" x14ac:dyDescent="0.15"/>
    <row r="2737" customFormat="1" hidden="1" x14ac:dyDescent="0.15"/>
    <row r="2738" customFormat="1" hidden="1" x14ac:dyDescent="0.15"/>
    <row r="2739" customFormat="1" hidden="1" x14ac:dyDescent="0.15"/>
    <row r="2740" customFormat="1" hidden="1" x14ac:dyDescent="0.15"/>
    <row r="2741" customFormat="1" hidden="1" x14ac:dyDescent="0.15"/>
    <row r="2742" customFormat="1" hidden="1" x14ac:dyDescent="0.15"/>
    <row r="2743" customFormat="1" hidden="1" x14ac:dyDescent="0.15"/>
    <row r="2744" customFormat="1" hidden="1" x14ac:dyDescent="0.15"/>
    <row r="2745" customFormat="1" hidden="1" x14ac:dyDescent="0.15"/>
    <row r="2746" customFormat="1" hidden="1" x14ac:dyDescent="0.15"/>
    <row r="2747" customFormat="1" hidden="1" x14ac:dyDescent="0.15"/>
    <row r="2748" customFormat="1" hidden="1" x14ac:dyDescent="0.15"/>
    <row r="2749" customFormat="1" hidden="1" x14ac:dyDescent="0.15"/>
    <row r="2750" customFormat="1" hidden="1" x14ac:dyDescent="0.15"/>
    <row r="2751" customFormat="1" hidden="1" x14ac:dyDescent="0.15"/>
    <row r="2752" customFormat="1" hidden="1" x14ac:dyDescent="0.15"/>
    <row r="2753" customFormat="1" hidden="1" x14ac:dyDescent="0.15"/>
    <row r="2754" customFormat="1" hidden="1" x14ac:dyDescent="0.15"/>
    <row r="2755" customFormat="1" hidden="1" x14ac:dyDescent="0.15"/>
    <row r="2756" customFormat="1" hidden="1" x14ac:dyDescent="0.15"/>
    <row r="2757" customFormat="1" hidden="1" x14ac:dyDescent="0.15"/>
    <row r="2758" customFormat="1" hidden="1" x14ac:dyDescent="0.15"/>
    <row r="2759" customFormat="1" hidden="1" x14ac:dyDescent="0.15"/>
    <row r="2760" customFormat="1" hidden="1" x14ac:dyDescent="0.15"/>
    <row r="2761" customFormat="1" hidden="1" x14ac:dyDescent="0.15"/>
    <row r="2762" customFormat="1" hidden="1" x14ac:dyDescent="0.15"/>
    <row r="2763" customFormat="1" hidden="1" x14ac:dyDescent="0.15"/>
    <row r="2764" customFormat="1" hidden="1" x14ac:dyDescent="0.15"/>
    <row r="2765" customFormat="1" hidden="1" x14ac:dyDescent="0.15"/>
    <row r="2766" customFormat="1" hidden="1" x14ac:dyDescent="0.15"/>
    <row r="2767" customFormat="1" hidden="1" x14ac:dyDescent="0.15"/>
    <row r="2768" customFormat="1" hidden="1" x14ac:dyDescent="0.15"/>
    <row r="2769" customFormat="1" hidden="1" x14ac:dyDescent="0.15"/>
    <row r="2770" customFormat="1" hidden="1" x14ac:dyDescent="0.15"/>
    <row r="2771" customFormat="1" hidden="1" x14ac:dyDescent="0.15"/>
    <row r="2772" customFormat="1" hidden="1" x14ac:dyDescent="0.15"/>
    <row r="2773" customFormat="1" hidden="1" x14ac:dyDescent="0.15"/>
    <row r="2774" customFormat="1" hidden="1" x14ac:dyDescent="0.15"/>
    <row r="2775" customFormat="1" hidden="1" x14ac:dyDescent="0.15"/>
    <row r="2776" customFormat="1" hidden="1" x14ac:dyDescent="0.15"/>
    <row r="2777" customFormat="1" hidden="1" x14ac:dyDescent="0.15"/>
    <row r="2778" customFormat="1" hidden="1" x14ac:dyDescent="0.15"/>
    <row r="2779" customFormat="1" hidden="1" x14ac:dyDescent="0.15"/>
    <row r="2780" customFormat="1" hidden="1" x14ac:dyDescent="0.15"/>
    <row r="2781" customFormat="1" hidden="1" x14ac:dyDescent="0.15"/>
    <row r="2782" customFormat="1" hidden="1" x14ac:dyDescent="0.15"/>
    <row r="2783" customFormat="1" hidden="1" x14ac:dyDescent="0.15"/>
    <row r="2784" customFormat="1" hidden="1" x14ac:dyDescent="0.15"/>
    <row r="2785" customFormat="1" hidden="1" x14ac:dyDescent="0.15"/>
    <row r="2786" customFormat="1" hidden="1" x14ac:dyDescent="0.15"/>
    <row r="2787" customFormat="1" hidden="1" x14ac:dyDescent="0.15"/>
    <row r="2788" customFormat="1" hidden="1" x14ac:dyDescent="0.15"/>
    <row r="2789" customFormat="1" hidden="1" x14ac:dyDescent="0.15"/>
    <row r="2790" customFormat="1" hidden="1" x14ac:dyDescent="0.15"/>
    <row r="2791" customFormat="1" hidden="1" x14ac:dyDescent="0.15"/>
    <row r="2792" customFormat="1" hidden="1" x14ac:dyDescent="0.15"/>
    <row r="2793" customFormat="1" hidden="1" x14ac:dyDescent="0.15"/>
    <row r="2794" customFormat="1" hidden="1" x14ac:dyDescent="0.15"/>
    <row r="2795" customFormat="1" hidden="1" x14ac:dyDescent="0.15"/>
    <row r="2796" customFormat="1" hidden="1" x14ac:dyDescent="0.15"/>
    <row r="2797" customFormat="1" hidden="1" x14ac:dyDescent="0.15"/>
    <row r="2798" customFormat="1" hidden="1" x14ac:dyDescent="0.15"/>
    <row r="2799" customFormat="1" hidden="1" x14ac:dyDescent="0.15"/>
    <row r="2800" customFormat="1" hidden="1" x14ac:dyDescent="0.15"/>
    <row r="2801" customFormat="1" hidden="1" x14ac:dyDescent="0.15"/>
    <row r="2802" customFormat="1" hidden="1" x14ac:dyDescent="0.15"/>
    <row r="2803" customFormat="1" hidden="1" x14ac:dyDescent="0.15"/>
    <row r="2804" customFormat="1" hidden="1" x14ac:dyDescent="0.15"/>
    <row r="2805" customFormat="1" hidden="1" x14ac:dyDescent="0.15"/>
    <row r="2806" customFormat="1" hidden="1" x14ac:dyDescent="0.15"/>
    <row r="2807" customFormat="1" hidden="1" x14ac:dyDescent="0.15"/>
    <row r="2808" customFormat="1" hidden="1" x14ac:dyDescent="0.15"/>
    <row r="2809" customFormat="1" hidden="1" x14ac:dyDescent="0.15"/>
    <row r="2810" customFormat="1" hidden="1" x14ac:dyDescent="0.15"/>
    <row r="2811" customFormat="1" hidden="1" x14ac:dyDescent="0.15"/>
    <row r="2812" customFormat="1" hidden="1" x14ac:dyDescent="0.15"/>
    <row r="2813" customFormat="1" hidden="1" x14ac:dyDescent="0.15"/>
    <row r="2814" customFormat="1" hidden="1" x14ac:dyDescent="0.15"/>
    <row r="2815" customFormat="1" hidden="1" x14ac:dyDescent="0.15"/>
    <row r="2816" customFormat="1" hidden="1" x14ac:dyDescent="0.15"/>
    <row r="2817" customFormat="1" hidden="1" x14ac:dyDescent="0.15"/>
    <row r="2818" customFormat="1" hidden="1" x14ac:dyDescent="0.15"/>
    <row r="2819" customFormat="1" hidden="1" x14ac:dyDescent="0.15"/>
    <row r="2820" customFormat="1" hidden="1" x14ac:dyDescent="0.15"/>
    <row r="2821" customFormat="1" hidden="1" x14ac:dyDescent="0.15"/>
    <row r="2822" customFormat="1" hidden="1" x14ac:dyDescent="0.15"/>
    <row r="2823" customFormat="1" hidden="1" x14ac:dyDescent="0.15"/>
    <row r="2824" customFormat="1" hidden="1" x14ac:dyDescent="0.15"/>
    <row r="2825" customFormat="1" hidden="1" x14ac:dyDescent="0.15"/>
    <row r="2826" customFormat="1" hidden="1" x14ac:dyDescent="0.15"/>
    <row r="2827" customFormat="1" hidden="1" x14ac:dyDescent="0.15"/>
    <row r="2828" customFormat="1" hidden="1" x14ac:dyDescent="0.15"/>
    <row r="2829" customFormat="1" hidden="1" x14ac:dyDescent="0.15"/>
    <row r="2830" customFormat="1" hidden="1" x14ac:dyDescent="0.15"/>
    <row r="2831" customFormat="1" hidden="1" x14ac:dyDescent="0.15"/>
    <row r="2832" customFormat="1" hidden="1" x14ac:dyDescent="0.15"/>
    <row r="2833" customFormat="1" hidden="1" x14ac:dyDescent="0.15"/>
    <row r="2834" customFormat="1" hidden="1" x14ac:dyDescent="0.15"/>
    <row r="2835" customFormat="1" hidden="1" x14ac:dyDescent="0.15"/>
    <row r="2836" customFormat="1" hidden="1" x14ac:dyDescent="0.15"/>
    <row r="2837" customFormat="1" hidden="1" x14ac:dyDescent="0.15"/>
    <row r="2838" customFormat="1" hidden="1" x14ac:dyDescent="0.15"/>
    <row r="2839" customFormat="1" hidden="1" x14ac:dyDescent="0.15"/>
    <row r="2840" customFormat="1" hidden="1" x14ac:dyDescent="0.15"/>
    <row r="2841" customFormat="1" hidden="1" x14ac:dyDescent="0.15"/>
    <row r="2842" customFormat="1" hidden="1" x14ac:dyDescent="0.15"/>
    <row r="2843" customFormat="1" hidden="1" x14ac:dyDescent="0.15"/>
    <row r="2844" customFormat="1" hidden="1" x14ac:dyDescent="0.15"/>
    <row r="2845" customFormat="1" hidden="1" x14ac:dyDescent="0.15"/>
    <row r="2846" customFormat="1" hidden="1" x14ac:dyDescent="0.15"/>
    <row r="2847" customFormat="1" hidden="1" x14ac:dyDescent="0.15"/>
    <row r="2848" customFormat="1" hidden="1" x14ac:dyDescent="0.15"/>
    <row r="2849" customFormat="1" hidden="1" x14ac:dyDescent="0.15"/>
    <row r="2850" customFormat="1" hidden="1" x14ac:dyDescent="0.15"/>
    <row r="2851" customFormat="1" hidden="1" x14ac:dyDescent="0.15"/>
    <row r="2852" customFormat="1" hidden="1" x14ac:dyDescent="0.15"/>
    <row r="2853" customFormat="1" hidden="1" x14ac:dyDescent="0.15"/>
    <row r="2854" customFormat="1" hidden="1" x14ac:dyDescent="0.15"/>
    <row r="2855" customFormat="1" hidden="1" x14ac:dyDescent="0.15"/>
    <row r="2856" customFormat="1" hidden="1" x14ac:dyDescent="0.15"/>
    <row r="2857" customFormat="1" hidden="1" x14ac:dyDescent="0.15"/>
    <row r="2858" customFormat="1" hidden="1" x14ac:dyDescent="0.15"/>
    <row r="2859" customFormat="1" hidden="1" x14ac:dyDescent="0.15"/>
    <row r="2860" customFormat="1" hidden="1" x14ac:dyDescent="0.15"/>
    <row r="2861" customFormat="1" hidden="1" x14ac:dyDescent="0.15"/>
    <row r="2862" customFormat="1" hidden="1" x14ac:dyDescent="0.15"/>
    <row r="2863" customFormat="1" hidden="1" x14ac:dyDescent="0.15"/>
    <row r="2864" customFormat="1" hidden="1" x14ac:dyDescent="0.15"/>
    <row r="2865" customFormat="1" hidden="1" x14ac:dyDescent="0.15"/>
    <row r="2866" customFormat="1" hidden="1" x14ac:dyDescent="0.15"/>
    <row r="2867" customFormat="1" hidden="1" x14ac:dyDescent="0.15"/>
    <row r="2868" customFormat="1" hidden="1" x14ac:dyDescent="0.15"/>
    <row r="2869" customFormat="1" hidden="1" x14ac:dyDescent="0.15"/>
    <row r="2870" customFormat="1" hidden="1" x14ac:dyDescent="0.15"/>
    <row r="2871" customFormat="1" hidden="1" x14ac:dyDescent="0.15"/>
    <row r="2872" customFormat="1" hidden="1" x14ac:dyDescent="0.15"/>
    <row r="2873" customFormat="1" hidden="1" x14ac:dyDescent="0.15"/>
    <row r="2874" customFormat="1" hidden="1" x14ac:dyDescent="0.15"/>
    <row r="2875" customFormat="1" hidden="1" x14ac:dyDescent="0.15"/>
    <row r="2876" customFormat="1" hidden="1" x14ac:dyDescent="0.15"/>
    <row r="2877" customFormat="1" hidden="1" x14ac:dyDescent="0.15"/>
    <row r="2878" customFormat="1" hidden="1" x14ac:dyDescent="0.15"/>
    <row r="2879" customFormat="1" hidden="1" x14ac:dyDescent="0.15"/>
    <row r="2880" customFormat="1" hidden="1" x14ac:dyDescent="0.15"/>
    <row r="2881" customFormat="1" hidden="1" x14ac:dyDescent="0.15"/>
    <row r="2882" customFormat="1" hidden="1" x14ac:dyDescent="0.15"/>
    <row r="2883" customFormat="1" hidden="1" x14ac:dyDescent="0.15"/>
    <row r="2884" customFormat="1" hidden="1" x14ac:dyDescent="0.15"/>
    <row r="2885" customFormat="1" hidden="1" x14ac:dyDescent="0.15"/>
    <row r="2886" customFormat="1" hidden="1" x14ac:dyDescent="0.15"/>
    <row r="2887" customFormat="1" hidden="1" x14ac:dyDescent="0.15"/>
    <row r="2888" customFormat="1" hidden="1" x14ac:dyDescent="0.15"/>
    <row r="2889" customFormat="1" hidden="1" x14ac:dyDescent="0.15"/>
    <row r="2890" customFormat="1" hidden="1" x14ac:dyDescent="0.15"/>
    <row r="2891" customFormat="1" hidden="1" x14ac:dyDescent="0.15"/>
    <row r="2892" customFormat="1" hidden="1" x14ac:dyDescent="0.15"/>
    <row r="2893" customFormat="1" hidden="1" x14ac:dyDescent="0.15"/>
    <row r="2894" customFormat="1" hidden="1" x14ac:dyDescent="0.15"/>
    <row r="2895" customFormat="1" hidden="1" x14ac:dyDescent="0.15"/>
    <row r="2896" customFormat="1" hidden="1" x14ac:dyDescent="0.15"/>
    <row r="2897" customFormat="1" hidden="1" x14ac:dyDescent="0.15"/>
    <row r="2898" customFormat="1" hidden="1" x14ac:dyDescent="0.15"/>
    <row r="2899" customFormat="1" hidden="1" x14ac:dyDescent="0.15"/>
    <row r="2900" customFormat="1" hidden="1" x14ac:dyDescent="0.15"/>
    <row r="2901" customFormat="1" hidden="1" x14ac:dyDescent="0.15"/>
    <row r="2902" customFormat="1" hidden="1" x14ac:dyDescent="0.15"/>
    <row r="2903" customFormat="1" hidden="1" x14ac:dyDescent="0.15"/>
    <row r="2904" customFormat="1" hidden="1" x14ac:dyDescent="0.15"/>
    <row r="2905" customFormat="1" hidden="1" x14ac:dyDescent="0.15"/>
    <row r="2906" customFormat="1" hidden="1" x14ac:dyDescent="0.15"/>
    <row r="2907" customFormat="1" hidden="1" x14ac:dyDescent="0.15"/>
    <row r="2908" customFormat="1" hidden="1" x14ac:dyDescent="0.15"/>
    <row r="2909" customFormat="1" hidden="1" x14ac:dyDescent="0.15"/>
    <row r="2910" customFormat="1" hidden="1" x14ac:dyDescent="0.15"/>
    <row r="2911" customFormat="1" hidden="1" x14ac:dyDescent="0.15"/>
    <row r="2912" customFormat="1" hidden="1" x14ac:dyDescent="0.15"/>
    <row r="2913" customFormat="1" hidden="1" x14ac:dyDescent="0.15"/>
    <row r="2914" customFormat="1" hidden="1" x14ac:dyDescent="0.15"/>
    <row r="2915" customFormat="1" hidden="1" x14ac:dyDescent="0.15"/>
    <row r="2916" customFormat="1" hidden="1" x14ac:dyDescent="0.15"/>
    <row r="2917" customFormat="1" hidden="1" x14ac:dyDescent="0.15"/>
    <row r="2918" customFormat="1" hidden="1" x14ac:dyDescent="0.15"/>
    <row r="2919" customFormat="1" hidden="1" x14ac:dyDescent="0.15"/>
    <row r="2920" customFormat="1" hidden="1" x14ac:dyDescent="0.15"/>
    <row r="2921" customFormat="1" hidden="1" x14ac:dyDescent="0.15"/>
    <row r="2922" customFormat="1" hidden="1" x14ac:dyDescent="0.15"/>
    <row r="2923" customFormat="1" hidden="1" x14ac:dyDescent="0.15"/>
    <row r="2924" customFormat="1" hidden="1" x14ac:dyDescent="0.15"/>
    <row r="2925" customFormat="1" hidden="1" x14ac:dyDescent="0.15"/>
    <row r="2926" customFormat="1" hidden="1" x14ac:dyDescent="0.15"/>
    <row r="2927" customFormat="1" hidden="1" x14ac:dyDescent="0.15"/>
    <row r="2928" customFormat="1" hidden="1" x14ac:dyDescent="0.15"/>
    <row r="2929" customFormat="1" hidden="1" x14ac:dyDescent="0.15"/>
    <row r="2930" customFormat="1" hidden="1" x14ac:dyDescent="0.15"/>
    <row r="2931" customFormat="1" hidden="1" x14ac:dyDescent="0.15"/>
    <row r="2932" customFormat="1" hidden="1" x14ac:dyDescent="0.15"/>
    <row r="2933" customFormat="1" hidden="1" x14ac:dyDescent="0.15"/>
    <row r="2934" customFormat="1" hidden="1" x14ac:dyDescent="0.15"/>
    <row r="2935" customFormat="1" hidden="1" x14ac:dyDescent="0.15"/>
    <row r="2936" customFormat="1" hidden="1" x14ac:dyDescent="0.15"/>
    <row r="2937" customFormat="1" hidden="1" x14ac:dyDescent="0.15"/>
    <row r="2938" customFormat="1" hidden="1" x14ac:dyDescent="0.15"/>
    <row r="2939" customFormat="1" hidden="1" x14ac:dyDescent="0.15"/>
    <row r="2940" customFormat="1" hidden="1" x14ac:dyDescent="0.15"/>
    <row r="2941" customFormat="1" hidden="1" x14ac:dyDescent="0.15"/>
    <row r="2942" customFormat="1" hidden="1" x14ac:dyDescent="0.15"/>
    <row r="2943" customFormat="1" hidden="1" x14ac:dyDescent="0.15"/>
    <row r="2944" customFormat="1" hidden="1" x14ac:dyDescent="0.15"/>
    <row r="2945" customFormat="1" hidden="1" x14ac:dyDescent="0.15"/>
    <row r="2946" customFormat="1" hidden="1" x14ac:dyDescent="0.15"/>
    <row r="2947" customFormat="1" hidden="1" x14ac:dyDescent="0.15"/>
    <row r="2948" customFormat="1" hidden="1" x14ac:dyDescent="0.15"/>
    <row r="2949" customFormat="1" hidden="1" x14ac:dyDescent="0.15"/>
    <row r="2950" customFormat="1" hidden="1" x14ac:dyDescent="0.15"/>
    <row r="2951" customFormat="1" hidden="1" x14ac:dyDescent="0.15"/>
    <row r="2952" customFormat="1" hidden="1" x14ac:dyDescent="0.15"/>
    <row r="2953" customFormat="1" hidden="1" x14ac:dyDescent="0.15"/>
    <row r="2954" customFormat="1" hidden="1" x14ac:dyDescent="0.15"/>
    <row r="2955" customFormat="1" hidden="1" x14ac:dyDescent="0.15"/>
    <row r="2956" customFormat="1" hidden="1" x14ac:dyDescent="0.15"/>
    <row r="2957" customFormat="1" hidden="1" x14ac:dyDescent="0.15"/>
    <row r="2958" customFormat="1" hidden="1" x14ac:dyDescent="0.15"/>
    <row r="2959" customFormat="1" hidden="1" x14ac:dyDescent="0.15"/>
    <row r="2960" customFormat="1" hidden="1" x14ac:dyDescent="0.15"/>
    <row r="2961" customFormat="1" hidden="1" x14ac:dyDescent="0.15"/>
    <row r="2962" customFormat="1" hidden="1" x14ac:dyDescent="0.15"/>
    <row r="2963" customFormat="1" hidden="1" x14ac:dyDescent="0.15"/>
    <row r="2964" customFormat="1" hidden="1" x14ac:dyDescent="0.15"/>
    <row r="2965" customFormat="1" hidden="1" x14ac:dyDescent="0.15"/>
    <row r="2966" customFormat="1" hidden="1" x14ac:dyDescent="0.15"/>
    <row r="2967" customFormat="1" hidden="1" x14ac:dyDescent="0.15"/>
    <row r="2968" customFormat="1" hidden="1" x14ac:dyDescent="0.15"/>
    <row r="2969" customFormat="1" hidden="1" x14ac:dyDescent="0.15"/>
    <row r="2970" customFormat="1" hidden="1" x14ac:dyDescent="0.15"/>
    <row r="2971" customFormat="1" hidden="1" x14ac:dyDescent="0.15"/>
    <row r="2972" customFormat="1" hidden="1" x14ac:dyDescent="0.15"/>
    <row r="2973" customFormat="1" hidden="1" x14ac:dyDescent="0.15"/>
    <row r="2974" customFormat="1" hidden="1" x14ac:dyDescent="0.15"/>
    <row r="2975" customFormat="1" hidden="1" x14ac:dyDescent="0.15"/>
    <row r="2976" customFormat="1" hidden="1" x14ac:dyDescent="0.15"/>
    <row r="2977" customFormat="1" hidden="1" x14ac:dyDescent="0.15"/>
    <row r="2978" customFormat="1" hidden="1" x14ac:dyDescent="0.15"/>
    <row r="2979" customFormat="1" hidden="1" x14ac:dyDescent="0.15"/>
    <row r="2980" customFormat="1" hidden="1" x14ac:dyDescent="0.15"/>
    <row r="2981" customFormat="1" hidden="1" x14ac:dyDescent="0.15"/>
    <row r="2982" customFormat="1" hidden="1" x14ac:dyDescent="0.15"/>
    <row r="2983" customFormat="1" hidden="1" x14ac:dyDescent="0.15"/>
    <row r="2984" customFormat="1" hidden="1" x14ac:dyDescent="0.15"/>
    <row r="2985" customFormat="1" hidden="1" x14ac:dyDescent="0.15"/>
    <row r="2986" customFormat="1" hidden="1" x14ac:dyDescent="0.15"/>
    <row r="2987" customFormat="1" hidden="1" x14ac:dyDescent="0.15"/>
    <row r="2988" customFormat="1" hidden="1" x14ac:dyDescent="0.15"/>
    <row r="2989" customFormat="1" hidden="1" x14ac:dyDescent="0.15"/>
    <row r="2990" customFormat="1" hidden="1" x14ac:dyDescent="0.15"/>
    <row r="2991" customFormat="1" hidden="1" x14ac:dyDescent="0.15"/>
    <row r="2992" customFormat="1" hidden="1" x14ac:dyDescent="0.15"/>
    <row r="2993" customFormat="1" hidden="1" x14ac:dyDescent="0.15"/>
    <row r="2994" customFormat="1" hidden="1" x14ac:dyDescent="0.15"/>
    <row r="2995" customFormat="1" hidden="1" x14ac:dyDescent="0.15"/>
    <row r="2996" customFormat="1" hidden="1" x14ac:dyDescent="0.15"/>
    <row r="2997" customFormat="1" hidden="1" x14ac:dyDescent="0.15"/>
    <row r="2998" customFormat="1" hidden="1" x14ac:dyDescent="0.15"/>
    <row r="2999" customFormat="1" hidden="1" x14ac:dyDescent="0.15"/>
    <row r="3000" customFormat="1" hidden="1" x14ac:dyDescent="0.15"/>
    <row r="3001" customFormat="1" hidden="1" x14ac:dyDescent="0.15"/>
    <row r="3002" customFormat="1" hidden="1" x14ac:dyDescent="0.15"/>
    <row r="3003" customFormat="1" hidden="1" x14ac:dyDescent="0.15"/>
    <row r="3004" customFormat="1" hidden="1" x14ac:dyDescent="0.15"/>
    <row r="3005" customFormat="1" hidden="1" x14ac:dyDescent="0.15"/>
    <row r="3006" customFormat="1" hidden="1" x14ac:dyDescent="0.15"/>
    <row r="3007" customFormat="1" hidden="1" x14ac:dyDescent="0.15"/>
    <row r="3008" customFormat="1" hidden="1" x14ac:dyDescent="0.15"/>
    <row r="3009" customFormat="1" hidden="1" x14ac:dyDescent="0.15"/>
    <row r="3010" customFormat="1" hidden="1" x14ac:dyDescent="0.15"/>
    <row r="3011" customFormat="1" hidden="1" x14ac:dyDescent="0.15"/>
    <row r="3012" customFormat="1" hidden="1" x14ac:dyDescent="0.15"/>
    <row r="3013" customFormat="1" hidden="1" x14ac:dyDescent="0.15"/>
    <row r="3014" customFormat="1" hidden="1" x14ac:dyDescent="0.15"/>
    <row r="3015" customFormat="1" hidden="1" x14ac:dyDescent="0.15"/>
    <row r="3016" customFormat="1" hidden="1" x14ac:dyDescent="0.15"/>
    <row r="3017" customFormat="1" hidden="1" x14ac:dyDescent="0.15"/>
    <row r="3018" customFormat="1" hidden="1" x14ac:dyDescent="0.15"/>
    <row r="3019" customFormat="1" hidden="1" x14ac:dyDescent="0.15"/>
    <row r="3020" customFormat="1" hidden="1" x14ac:dyDescent="0.15"/>
    <row r="3021" customFormat="1" hidden="1" x14ac:dyDescent="0.15"/>
    <row r="3022" customFormat="1" hidden="1" x14ac:dyDescent="0.15"/>
    <row r="3023" customFormat="1" hidden="1" x14ac:dyDescent="0.15"/>
    <row r="3024" customFormat="1" hidden="1" x14ac:dyDescent="0.15"/>
    <row r="3025" customFormat="1" hidden="1" x14ac:dyDescent="0.15"/>
    <row r="3026" customFormat="1" hidden="1" x14ac:dyDescent="0.15"/>
    <row r="3027" customFormat="1" hidden="1" x14ac:dyDescent="0.15"/>
    <row r="3028" customFormat="1" hidden="1" x14ac:dyDescent="0.15"/>
    <row r="3029" customFormat="1" hidden="1" x14ac:dyDescent="0.15"/>
    <row r="3030" customFormat="1" hidden="1" x14ac:dyDescent="0.15"/>
    <row r="3031" customFormat="1" hidden="1" x14ac:dyDescent="0.15"/>
    <row r="3032" customFormat="1" hidden="1" x14ac:dyDescent="0.15"/>
    <row r="3033" customFormat="1" hidden="1" x14ac:dyDescent="0.15"/>
    <row r="3034" customFormat="1" hidden="1" x14ac:dyDescent="0.15"/>
    <row r="3035" customFormat="1" hidden="1" x14ac:dyDescent="0.15"/>
    <row r="3036" customFormat="1" hidden="1" x14ac:dyDescent="0.15"/>
    <row r="3037" customFormat="1" hidden="1" x14ac:dyDescent="0.15"/>
    <row r="3038" customFormat="1" hidden="1" x14ac:dyDescent="0.15"/>
    <row r="3039" customFormat="1" hidden="1" x14ac:dyDescent="0.15"/>
    <row r="3040" customFormat="1" hidden="1" x14ac:dyDescent="0.15"/>
    <row r="3041" customFormat="1" hidden="1" x14ac:dyDescent="0.15"/>
    <row r="3042" customFormat="1" hidden="1" x14ac:dyDescent="0.15"/>
    <row r="3043" customFormat="1" hidden="1" x14ac:dyDescent="0.15"/>
    <row r="3044" customFormat="1" hidden="1" x14ac:dyDescent="0.15"/>
    <row r="3045" customFormat="1" hidden="1" x14ac:dyDescent="0.15"/>
    <row r="3046" customFormat="1" hidden="1" x14ac:dyDescent="0.15"/>
    <row r="3047" customFormat="1" hidden="1" x14ac:dyDescent="0.15"/>
    <row r="3048" customFormat="1" hidden="1" x14ac:dyDescent="0.15"/>
    <row r="3049" customFormat="1" hidden="1" x14ac:dyDescent="0.15"/>
    <row r="3050" customFormat="1" hidden="1" x14ac:dyDescent="0.15"/>
    <row r="3051" customFormat="1" hidden="1" x14ac:dyDescent="0.15"/>
    <row r="3052" customFormat="1" hidden="1" x14ac:dyDescent="0.15"/>
    <row r="3053" customFormat="1" hidden="1" x14ac:dyDescent="0.15"/>
    <row r="3054" customFormat="1" hidden="1" x14ac:dyDescent="0.15"/>
    <row r="3055" customFormat="1" hidden="1" x14ac:dyDescent="0.15"/>
    <row r="3056" customFormat="1" hidden="1" x14ac:dyDescent="0.15"/>
    <row r="3057" customFormat="1" hidden="1" x14ac:dyDescent="0.15"/>
    <row r="3058" customFormat="1" hidden="1" x14ac:dyDescent="0.15"/>
    <row r="3059" customFormat="1" hidden="1" x14ac:dyDescent="0.15"/>
    <row r="3060" customFormat="1" hidden="1" x14ac:dyDescent="0.15"/>
    <row r="3061" customFormat="1" hidden="1" x14ac:dyDescent="0.15"/>
    <row r="3062" customFormat="1" hidden="1" x14ac:dyDescent="0.15"/>
    <row r="3063" customFormat="1" hidden="1" x14ac:dyDescent="0.15"/>
    <row r="3064" customFormat="1" hidden="1" x14ac:dyDescent="0.15"/>
    <row r="3065" customFormat="1" hidden="1" x14ac:dyDescent="0.15"/>
    <row r="3066" customFormat="1" hidden="1" x14ac:dyDescent="0.15"/>
    <row r="3067" customFormat="1" hidden="1" x14ac:dyDescent="0.15"/>
    <row r="3068" customFormat="1" hidden="1" x14ac:dyDescent="0.15"/>
    <row r="3069" customFormat="1" hidden="1" x14ac:dyDescent="0.15"/>
    <row r="3070" customFormat="1" hidden="1" x14ac:dyDescent="0.15"/>
    <row r="3071" customFormat="1" hidden="1" x14ac:dyDescent="0.15"/>
    <row r="3072" customFormat="1" hidden="1" x14ac:dyDescent="0.15"/>
    <row r="3073" customFormat="1" hidden="1" x14ac:dyDescent="0.15"/>
    <row r="3074" customFormat="1" hidden="1" x14ac:dyDescent="0.15"/>
    <row r="3075" customFormat="1" hidden="1" x14ac:dyDescent="0.15"/>
    <row r="3076" customFormat="1" hidden="1" x14ac:dyDescent="0.15"/>
    <row r="3077" customFormat="1" hidden="1" x14ac:dyDescent="0.15"/>
    <row r="3078" customFormat="1" hidden="1" x14ac:dyDescent="0.15"/>
    <row r="3079" customFormat="1" hidden="1" x14ac:dyDescent="0.15"/>
    <row r="3080" customFormat="1" hidden="1" x14ac:dyDescent="0.15"/>
    <row r="3081" customFormat="1" hidden="1" x14ac:dyDescent="0.15"/>
    <row r="3082" customFormat="1" hidden="1" x14ac:dyDescent="0.15"/>
    <row r="3083" customFormat="1" hidden="1" x14ac:dyDescent="0.15"/>
    <row r="3084" customFormat="1" hidden="1" x14ac:dyDescent="0.15"/>
    <row r="3085" customFormat="1" hidden="1" x14ac:dyDescent="0.15"/>
    <row r="3086" customFormat="1" hidden="1" x14ac:dyDescent="0.15"/>
    <row r="3087" customFormat="1" hidden="1" x14ac:dyDescent="0.15"/>
    <row r="3088" customFormat="1" hidden="1" x14ac:dyDescent="0.15"/>
    <row r="3089" customFormat="1" hidden="1" x14ac:dyDescent="0.15"/>
    <row r="3090" customFormat="1" hidden="1" x14ac:dyDescent="0.15"/>
    <row r="3091" customFormat="1" hidden="1" x14ac:dyDescent="0.15"/>
    <row r="3092" customFormat="1" hidden="1" x14ac:dyDescent="0.15"/>
    <row r="3093" customFormat="1" hidden="1" x14ac:dyDescent="0.15"/>
    <row r="3094" customFormat="1" hidden="1" x14ac:dyDescent="0.15"/>
    <row r="3095" customFormat="1" hidden="1" x14ac:dyDescent="0.15"/>
    <row r="3096" customFormat="1" hidden="1" x14ac:dyDescent="0.15"/>
    <row r="3097" customFormat="1" hidden="1" x14ac:dyDescent="0.15"/>
    <row r="3098" customFormat="1" hidden="1" x14ac:dyDescent="0.15"/>
    <row r="3099" customFormat="1" hidden="1" x14ac:dyDescent="0.15"/>
    <row r="3100" customFormat="1" hidden="1" x14ac:dyDescent="0.15"/>
    <row r="3101" customFormat="1" hidden="1" x14ac:dyDescent="0.15"/>
    <row r="3102" customFormat="1" hidden="1" x14ac:dyDescent="0.15"/>
    <row r="3103" customFormat="1" hidden="1" x14ac:dyDescent="0.15"/>
    <row r="3104" customFormat="1" hidden="1" x14ac:dyDescent="0.15"/>
    <row r="3105" customFormat="1" hidden="1" x14ac:dyDescent="0.15"/>
    <row r="3106" customFormat="1" hidden="1" x14ac:dyDescent="0.15"/>
    <row r="3107" customFormat="1" hidden="1" x14ac:dyDescent="0.15"/>
    <row r="3108" customFormat="1" hidden="1" x14ac:dyDescent="0.15"/>
    <row r="3109" customFormat="1" hidden="1" x14ac:dyDescent="0.15"/>
    <row r="3110" customFormat="1" hidden="1" x14ac:dyDescent="0.15"/>
    <row r="3111" customFormat="1" hidden="1" x14ac:dyDescent="0.15"/>
    <row r="3112" customFormat="1" hidden="1" x14ac:dyDescent="0.15"/>
    <row r="3113" customFormat="1" hidden="1" x14ac:dyDescent="0.15"/>
    <row r="3114" customFormat="1" hidden="1" x14ac:dyDescent="0.15"/>
    <row r="3115" customFormat="1" hidden="1" x14ac:dyDescent="0.15"/>
    <row r="3116" customFormat="1" hidden="1" x14ac:dyDescent="0.15"/>
    <row r="3117" customFormat="1" hidden="1" x14ac:dyDescent="0.15"/>
    <row r="3118" customFormat="1" hidden="1" x14ac:dyDescent="0.15"/>
    <row r="3119" customFormat="1" hidden="1" x14ac:dyDescent="0.15"/>
    <row r="3120" customFormat="1" hidden="1" x14ac:dyDescent="0.15"/>
    <row r="3121" customFormat="1" hidden="1" x14ac:dyDescent="0.15"/>
    <row r="3122" customFormat="1" hidden="1" x14ac:dyDescent="0.15"/>
    <row r="3123" customFormat="1" hidden="1" x14ac:dyDescent="0.15"/>
    <row r="3124" customFormat="1" hidden="1" x14ac:dyDescent="0.15"/>
    <row r="3125" customFormat="1" hidden="1" x14ac:dyDescent="0.15"/>
    <row r="3126" customFormat="1" hidden="1" x14ac:dyDescent="0.15"/>
    <row r="3127" customFormat="1" hidden="1" x14ac:dyDescent="0.15"/>
    <row r="3128" customFormat="1" hidden="1" x14ac:dyDescent="0.15"/>
    <row r="3129" customFormat="1" hidden="1" x14ac:dyDescent="0.15"/>
    <row r="3130" customFormat="1" hidden="1" x14ac:dyDescent="0.15"/>
    <row r="3131" customFormat="1" hidden="1" x14ac:dyDescent="0.15"/>
    <row r="3132" customFormat="1" hidden="1" x14ac:dyDescent="0.15"/>
    <row r="3133" customFormat="1" hidden="1" x14ac:dyDescent="0.15"/>
    <row r="3134" customFormat="1" hidden="1" x14ac:dyDescent="0.15"/>
    <row r="3135" customFormat="1" hidden="1" x14ac:dyDescent="0.15"/>
    <row r="3136" customFormat="1" hidden="1" x14ac:dyDescent="0.15"/>
    <row r="3137" customFormat="1" hidden="1" x14ac:dyDescent="0.15"/>
    <row r="3138" customFormat="1" hidden="1" x14ac:dyDescent="0.15"/>
    <row r="3139" customFormat="1" hidden="1" x14ac:dyDescent="0.15"/>
    <row r="3140" customFormat="1" hidden="1" x14ac:dyDescent="0.15"/>
    <row r="3141" customFormat="1" hidden="1" x14ac:dyDescent="0.15"/>
    <row r="3142" customFormat="1" hidden="1" x14ac:dyDescent="0.15"/>
    <row r="3143" customFormat="1" hidden="1" x14ac:dyDescent="0.15"/>
    <row r="3144" customFormat="1" hidden="1" x14ac:dyDescent="0.15"/>
    <row r="3145" customFormat="1" hidden="1" x14ac:dyDescent="0.15"/>
    <row r="3146" customFormat="1" hidden="1" x14ac:dyDescent="0.15"/>
    <row r="3147" customFormat="1" hidden="1" x14ac:dyDescent="0.15"/>
    <row r="3148" customFormat="1" hidden="1" x14ac:dyDescent="0.15"/>
    <row r="3149" customFormat="1" hidden="1" x14ac:dyDescent="0.15"/>
    <row r="3150" customFormat="1" hidden="1" x14ac:dyDescent="0.15"/>
    <row r="3151" customFormat="1" hidden="1" x14ac:dyDescent="0.15"/>
    <row r="3152" customFormat="1" hidden="1" x14ac:dyDescent="0.15"/>
    <row r="3153" customFormat="1" hidden="1" x14ac:dyDescent="0.15"/>
    <row r="3154" customFormat="1" hidden="1" x14ac:dyDescent="0.15"/>
    <row r="3155" customFormat="1" hidden="1" x14ac:dyDescent="0.15"/>
    <row r="3156" customFormat="1" hidden="1" x14ac:dyDescent="0.15"/>
    <row r="3157" customFormat="1" hidden="1" x14ac:dyDescent="0.15"/>
    <row r="3158" customFormat="1" hidden="1" x14ac:dyDescent="0.15"/>
    <row r="3159" customFormat="1" hidden="1" x14ac:dyDescent="0.15"/>
    <row r="3160" customFormat="1" hidden="1" x14ac:dyDescent="0.15"/>
    <row r="3161" customFormat="1" hidden="1" x14ac:dyDescent="0.15"/>
    <row r="3162" customFormat="1" hidden="1" x14ac:dyDescent="0.15"/>
    <row r="3163" customFormat="1" hidden="1" x14ac:dyDescent="0.15"/>
    <row r="3164" customFormat="1" hidden="1" x14ac:dyDescent="0.15"/>
    <row r="3165" customFormat="1" hidden="1" x14ac:dyDescent="0.15"/>
    <row r="3166" customFormat="1" hidden="1" x14ac:dyDescent="0.15"/>
    <row r="3167" customFormat="1" hidden="1" x14ac:dyDescent="0.15"/>
    <row r="3168" customFormat="1" hidden="1" x14ac:dyDescent="0.15"/>
    <row r="3169" customFormat="1" hidden="1" x14ac:dyDescent="0.15"/>
    <row r="3170" customFormat="1" hidden="1" x14ac:dyDescent="0.15"/>
    <row r="3171" customFormat="1" hidden="1" x14ac:dyDescent="0.15"/>
    <row r="3172" customFormat="1" hidden="1" x14ac:dyDescent="0.15"/>
    <row r="3173" customFormat="1" hidden="1" x14ac:dyDescent="0.15"/>
    <row r="3174" customFormat="1" hidden="1" x14ac:dyDescent="0.15"/>
    <row r="3175" customFormat="1" hidden="1" x14ac:dyDescent="0.15"/>
    <row r="3176" customFormat="1" hidden="1" x14ac:dyDescent="0.15"/>
    <row r="3177" customFormat="1" hidden="1" x14ac:dyDescent="0.15"/>
    <row r="3178" customFormat="1" hidden="1" x14ac:dyDescent="0.15"/>
    <row r="3179" customFormat="1" hidden="1" x14ac:dyDescent="0.15"/>
    <row r="3180" customFormat="1" hidden="1" x14ac:dyDescent="0.15"/>
    <row r="3181" customFormat="1" hidden="1" x14ac:dyDescent="0.15"/>
    <row r="3182" customFormat="1" hidden="1" x14ac:dyDescent="0.15"/>
    <row r="3183" customFormat="1" hidden="1" x14ac:dyDescent="0.15"/>
    <row r="3184" customFormat="1" hidden="1" x14ac:dyDescent="0.15"/>
    <row r="3185" customFormat="1" hidden="1" x14ac:dyDescent="0.15"/>
    <row r="3186" customFormat="1" hidden="1" x14ac:dyDescent="0.15"/>
    <row r="3187" customFormat="1" hidden="1" x14ac:dyDescent="0.15"/>
    <row r="3188" customFormat="1" hidden="1" x14ac:dyDescent="0.15"/>
    <row r="3189" customFormat="1" hidden="1" x14ac:dyDescent="0.15"/>
    <row r="3190" customFormat="1" hidden="1" x14ac:dyDescent="0.15"/>
    <row r="3191" customFormat="1" hidden="1" x14ac:dyDescent="0.15"/>
    <row r="3192" customFormat="1" hidden="1" x14ac:dyDescent="0.15"/>
    <row r="3193" customFormat="1" hidden="1" x14ac:dyDescent="0.15"/>
    <row r="3194" customFormat="1" hidden="1" x14ac:dyDescent="0.15"/>
    <row r="3195" customFormat="1" hidden="1" x14ac:dyDescent="0.15"/>
    <row r="3196" customFormat="1" hidden="1" x14ac:dyDescent="0.15"/>
    <row r="3197" customFormat="1" hidden="1" x14ac:dyDescent="0.15"/>
    <row r="3198" customFormat="1" hidden="1" x14ac:dyDescent="0.15"/>
    <row r="3199" customFormat="1" hidden="1" x14ac:dyDescent="0.15"/>
    <row r="3200" customFormat="1" hidden="1" x14ac:dyDescent="0.15"/>
    <row r="3201" customFormat="1" hidden="1" x14ac:dyDescent="0.15"/>
    <row r="3202" customFormat="1" hidden="1" x14ac:dyDescent="0.15"/>
    <row r="3203" customFormat="1" hidden="1" x14ac:dyDescent="0.15"/>
    <row r="3204" customFormat="1" hidden="1" x14ac:dyDescent="0.15"/>
    <row r="3205" customFormat="1" hidden="1" x14ac:dyDescent="0.15"/>
    <row r="3206" customFormat="1" hidden="1" x14ac:dyDescent="0.15"/>
    <row r="3207" customFormat="1" hidden="1" x14ac:dyDescent="0.15"/>
    <row r="3208" customFormat="1" hidden="1" x14ac:dyDescent="0.15"/>
    <row r="3209" customFormat="1" hidden="1" x14ac:dyDescent="0.15"/>
    <row r="3210" customFormat="1" hidden="1" x14ac:dyDescent="0.15"/>
    <row r="3211" customFormat="1" hidden="1" x14ac:dyDescent="0.15"/>
    <row r="3212" customFormat="1" hidden="1" x14ac:dyDescent="0.15"/>
    <row r="3213" customFormat="1" hidden="1" x14ac:dyDescent="0.15"/>
    <row r="3214" customFormat="1" hidden="1" x14ac:dyDescent="0.15"/>
    <row r="3215" customFormat="1" hidden="1" x14ac:dyDescent="0.15"/>
    <row r="3216" customFormat="1" hidden="1" x14ac:dyDescent="0.15"/>
    <row r="3217" customFormat="1" hidden="1" x14ac:dyDescent="0.15"/>
    <row r="3218" customFormat="1" hidden="1" x14ac:dyDescent="0.15"/>
    <row r="3219" customFormat="1" hidden="1" x14ac:dyDescent="0.15"/>
    <row r="3220" customFormat="1" hidden="1" x14ac:dyDescent="0.15"/>
    <row r="3221" customFormat="1" hidden="1" x14ac:dyDescent="0.15"/>
    <row r="3222" customFormat="1" hidden="1" x14ac:dyDescent="0.15"/>
    <row r="3223" customFormat="1" hidden="1" x14ac:dyDescent="0.15"/>
    <row r="3224" customFormat="1" hidden="1" x14ac:dyDescent="0.15"/>
    <row r="3225" customFormat="1" hidden="1" x14ac:dyDescent="0.15"/>
    <row r="3226" customFormat="1" hidden="1" x14ac:dyDescent="0.15"/>
    <row r="3227" customFormat="1" hidden="1" x14ac:dyDescent="0.15"/>
    <row r="3228" customFormat="1" hidden="1" x14ac:dyDescent="0.15"/>
    <row r="3229" customFormat="1" hidden="1" x14ac:dyDescent="0.15"/>
    <row r="3230" customFormat="1" hidden="1" x14ac:dyDescent="0.15"/>
    <row r="3231" customFormat="1" hidden="1" x14ac:dyDescent="0.15"/>
    <row r="3232" customFormat="1" hidden="1" x14ac:dyDescent="0.15"/>
    <row r="3233" customFormat="1" hidden="1" x14ac:dyDescent="0.15"/>
    <row r="3234" customFormat="1" hidden="1" x14ac:dyDescent="0.15"/>
    <row r="3235" customFormat="1" hidden="1" x14ac:dyDescent="0.15"/>
    <row r="3236" customFormat="1" hidden="1" x14ac:dyDescent="0.15"/>
    <row r="3237" customFormat="1" hidden="1" x14ac:dyDescent="0.15"/>
    <row r="3238" customFormat="1" hidden="1" x14ac:dyDescent="0.15"/>
    <row r="3239" customFormat="1" hidden="1" x14ac:dyDescent="0.15"/>
    <row r="3240" customFormat="1" hidden="1" x14ac:dyDescent="0.15"/>
    <row r="3241" customFormat="1" hidden="1" x14ac:dyDescent="0.15"/>
    <row r="3242" customFormat="1" hidden="1" x14ac:dyDescent="0.15"/>
    <row r="3243" customFormat="1" hidden="1" x14ac:dyDescent="0.15"/>
    <row r="3244" customFormat="1" hidden="1" x14ac:dyDescent="0.15"/>
    <row r="3245" customFormat="1" hidden="1" x14ac:dyDescent="0.15"/>
    <row r="3246" customFormat="1" hidden="1" x14ac:dyDescent="0.15"/>
    <row r="3247" customFormat="1" hidden="1" x14ac:dyDescent="0.15"/>
    <row r="3248" customFormat="1" hidden="1" x14ac:dyDescent="0.15"/>
    <row r="3249" customFormat="1" hidden="1" x14ac:dyDescent="0.15"/>
    <row r="3250" customFormat="1" hidden="1" x14ac:dyDescent="0.15"/>
    <row r="3251" customFormat="1" hidden="1" x14ac:dyDescent="0.15"/>
    <row r="3252" customFormat="1" hidden="1" x14ac:dyDescent="0.15"/>
    <row r="3253" customFormat="1" hidden="1" x14ac:dyDescent="0.15"/>
    <row r="3254" customFormat="1" hidden="1" x14ac:dyDescent="0.15"/>
    <row r="3255" customFormat="1" hidden="1" x14ac:dyDescent="0.15"/>
    <row r="3256" customFormat="1" hidden="1" x14ac:dyDescent="0.15"/>
    <row r="3257" customFormat="1" hidden="1" x14ac:dyDescent="0.15"/>
    <row r="3258" customFormat="1" hidden="1" x14ac:dyDescent="0.15"/>
    <row r="3259" customFormat="1" hidden="1" x14ac:dyDescent="0.15"/>
    <row r="3260" customFormat="1" hidden="1" x14ac:dyDescent="0.15"/>
    <row r="3261" customFormat="1" hidden="1" x14ac:dyDescent="0.15"/>
    <row r="3262" customFormat="1" hidden="1" x14ac:dyDescent="0.15"/>
    <row r="3263" customFormat="1" hidden="1" x14ac:dyDescent="0.15"/>
    <row r="3264" customFormat="1" hidden="1" x14ac:dyDescent="0.15"/>
    <row r="3265" customFormat="1" hidden="1" x14ac:dyDescent="0.15"/>
    <row r="3266" customFormat="1" hidden="1" x14ac:dyDescent="0.15"/>
    <row r="3267" customFormat="1" hidden="1" x14ac:dyDescent="0.15"/>
    <row r="3268" customFormat="1" hidden="1" x14ac:dyDescent="0.15"/>
    <row r="3269" customFormat="1" hidden="1" x14ac:dyDescent="0.15"/>
    <row r="3270" customFormat="1" hidden="1" x14ac:dyDescent="0.15"/>
    <row r="3271" customFormat="1" hidden="1" x14ac:dyDescent="0.15"/>
    <row r="3272" customFormat="1" hidden="1" x14ac:dyDescent="0.15"/>
    <row r="3273" customFormat="1" hidden="1" x14ac:dyDescent="0.15"/>
    <row r="3274" customFormat="1" hidden="1" x14ac:dyDescent="0.15"/>
    <row r="3275" customFormat="1" hidden="1" x14ac:dyDescent="0.15"/>
    <row r="3276" customFormat="1" hidden="1" x14ac:dyDescent="0.15"/>
    <row r="3277" customFormat="1" hidden="1" x14ac:dyDescent="0.15"/>
    <row r="3278" customFormat="1" hidden="1" x14ac:dyDescent="0.15"/>
    <row r="3279" customFormat="1" hidden="1" x14ac:dyDescent="0.15"/>
    <row r="3280" customFormat="1" hidden="1" x14ac:dyDescent="0.15"/>
    <row r="3281" customFormat="1" hidden="1" x14ac:dyDescent="0.15"/>
    <row r="3282" customFormat="1" hidden="1" x14ac:dyDescent="0.15"/>
    <row r="3283" customFormat="1" hidden="1" x14ac:dyDescent="0.15"/>
    <row r="3284" customFormat="1" hidden="1" x14ac:dyDescent="0.15"/>
    <row r="3285" customFormat="1" hidden="1" x14ac:dyDescent="0.15"/>
    <row r="3286" customFormat="1" hidden="1" x14ac:dyDescent="0.15"/>
    <row r="3287" customFormat="1" hidden="1" x14ac:dyDescent="0.15"/>
    <row r="3288" customFormat="1" hidden="1" x14ac:dyDescent="0.15"/>
    <row r="3289" customFormat="1" hidden="1" x14ac:dyDescent="0.15"/>
    <row r="3290" customFormat="1" hidden="1" x14ac:dyDescent="0.15"/>
    <row r="3291" customFormat="1" hidden="1" x14ac:dyDescent="0.15"/>
    <row r="3292" customFormat="1" hidden="1" x14ac:dyDescent="0.15"/>
    <row r="3293" customFormat="1" hidden="1" x14ac:dyDescent="0.15"/>
    <row r="3294" customFormat="1" hidden="1" x14ac:dyDescent="0.15"/>
    <row r="3295" customFormat="1" hidden="1" x14ac:dyDescent="0.15"/>
    <row r="3296" customFormat="1" hidden="1" x14ac:dyDescent="0.15"/>
    <row r="3297" customFormat="1" hidden="1" x14ac:dyDescent="0.15"/>
    <row r="3298" customFormat="1" hidden="1" x14ac:dyDescent="0.15"/>
    <row r="3299" customFormat="1" hidden="1" x14ac:dyDescent="0.15"/>
    <row r="3300" customFormat="1" hidden="1" x14ac:dyDescent="0.15"/>
    <row r="3301" customFormat="1" hidden="1" x14ac:dyDescent="0.15"/>
    <row r="3302" customFormat="1" hidden="1" x14ac:dyDescent="0.15"/>
    <row r="3303" customFormat="1" hidden="1" x14ac:dyDescent="0.15"/>
    <row r="3304" customFormat="1" hidden="1" x14ac:dyDescent="0.15"/>
    <row r="3305" customFormat="1" hidden="1" x14ac:dyDescent="0.15"/>
    <row r="3306" customFormat="1" hidden="1" x14ac:dyDescent="0.15"/>
    <row r="3307" customFormat="1" hidden="1" x14ac:dyDescent="0.15"/>
    <row r="3308" customFormat="1" hidden="1" x14ac:dyDescent="0.15"/>
    <row r="3309" customFormat="1" hidden="1" x14ac:dyDescent="0.15"/>
    <row r="3310" customFormat="1" hidden="1" x14ac:dyDescent="0.15"/>
    <row r="3311" customFormat="1" hidden="1" x14ac:dyDescent="0.15"/>
    <row r="3312" customFormat="1" hidden="1" x14ac:dyDescent="0.15"/>
    <row r="3313" customFormat="1" hidden="1" x14ac:dyDescent="0.15"/>
    <row r="3314" customFormat="1" hidden="1" x14ac:dyDescent="0.15"/>
    <row r="3315" customFormat="1" hidden="1" x14ac:dyDescent="0.15"/>
    <row r="3316" customFormat="1" hidden="1" x14ac:dyDescent="0.15"/>
    <row r="3317" customFormat="1" hidden="1" x14ac:dyDescent="0.15"/>
    <row r="3318" customFormat="1" hidden="1" x14ac:dyDescent="0.15"/>
    <row r="3319" customFormat="1" hidden="1" x14ac:dyDescent="0.15"/>
    <row r="3320" customFormat="1" hidden="1" x14ac:dyDescent="0.15"/>
    <row r="3321" customFormat="1" hidden="1" x14ac:dyDescent="0.15"/>
    <row r="3322" customFormat="1" hidden="1" x14ac:dyDescent="0.15"/>
    <row r="3323" customFormat="1" hidden="1" x14ac:dyDescent="0.15"/>
    <row r="3324" customFormat="1" hidden="1" x14ac:dyDescent="0.15"/>
    <row r="3325" customFormat="1" hidden="1" x14ac:dyDescent="0.15"/>
    <row r="3326" customFormat="1" hidden="1" x14ac:dyDescent="0.15"/>
    <row r="3327" customFormat="1" hidden="1" x14ac:dyDescent="0.15"/>
    <row r="3328" customFormat="1" hidden="1" x14ac:dyDescent="0.15"/>
    <row r="3329" customFormat="1" hidden="1" x14ac:dyDescent="0.15"/>
    <row r="3330" customFormat="1" hidden="1" x14ac:dyDescent="0.15"/>
    <row r="3331" customFormat="1" hidden="1" x14ac:dyDescent="0.15"/>
    <row r="3332" customFormat="1" hidden="1" x14ac:dyDescent="0.15"/>
    <row r="3333" customFormat="1" hidden="1" x14ac:dyDescent="0.15"/>
    <row r="3334" customFormat="1" hidden="1" x14ac:dyDescent="0.15"/>
    <row r="3335" customFormat="1" hidden="1" x14ac:dyDescent="0.15"/>
    <row r="3336" customFormat="1" hidden="1" x14ac:dyDescent="0.15"/>
    <row r="3337" customFormat="1" hidden="1" x14ac:dyDescent="0.15"/>
    <row r="3338" customFormat="1" hidden="1" x14ac:dyDescent="0.15"/>
    <row r="3339" customFormat="1" hidden="1" x14ac:dyDescent="0.15"/>
    <row r="3340" customFormat="1" hidden="1" x14ac:dyDescent="0.15"/>
    <row r="3341" customFormat="1" hidden="1" x14ac:dyDescent="0.15"/>
    <row r="3342" customFormat="1" hidden="1" x14ac:dyDescent="0.15"/>
    <row r="3343" customFormat="1" hidden="1" x14ac:dyDescent="0.15"/>
    <row r="3344" customFormat="1" hidden="1" x14ac:dyDescent="0.15"/>
    <row r="3345" customFormat="1" hidden="1" x14ac:dyDescent="0.15"/>
    <row r="3346" customFormat="1" hidden="1" x14ac:dyDescent="0.15"/>
    <row r="3347" customFormat="1" hidden="1" x14ac:dyDescent="0.15"/>
    <row r="3348" customFormat="1" hidden="1" x14ac:dyDescent="0.15"/>
    <row r="3349" customFormat="1" hidden="1" x14ac:dyDescent="0.15"/>
    <row r="3350" customFormat="1" hidden="1" x14ac:dyDescent="0.15"/>
    <row r="3351" customFormat="1" hidden="1" x14ac:dyDescent="0.15"/>
    <row r="3352" customFormat="1" hidden="1" x14ac:dyDescent="0.15"/>
    <row r="3353" customFormat="1" hidden="1" x14ac:dyDescent="0.15"/>
    <row r="3354" customFormat="1" hidden="1" x14ac:dyDescent="0.15"/>
    <row r="3355" customFormat="1" hidden="1" x14ac:dyDescent="0.15"/>
    <row r="3356" customFormat="1" hidden="1" x14ac:dyDescent="0.15"/>
    <row r="3357" customFormat="1" hidden="1" x14ac:dyDescent="0.15"/>
    <row r="3358" customFormat="1" hidden="1" x14ac:dyDescent="0.15"/>
    <row r="3359" customFormat="1" hidden="1" x14ac:dyDescent="0.15"/>
    <row r="3360" customFormat="1" hidden="1" x14ac:dyDescent="0.15"/>
    <row r="3361" customFormat="1" hidden="1" x14ac:dyDescent="0.15"/>
    <row r="3362" customFormat="1" hidden="1" x14ac:dyDescent="0.15"/>
    <row r="3363" customFormat="1" hidden="1" x14ac:dyDescent="0.15"/>
    <row r="3364" customFormat="1" hidden="1" x14ac:dyDescent="0.15"/>
    <row r="3365" customFormat="1" hidden="1" x14ac:dyDescent="0.15"/>
    <row r="3366" customFormat="1" hidden="1" x14ac:dyDescent="0.15"/>
    <row r="3367" customFormat="1" hidden="1" x14ac:dyDescent="0.15"/>
    <row r="3368" customFormat="1" hidden="1" x14ac:dyDescent="0.15"/>
    <row r="3369" customFormat="1" hidden="1" x14ac:dyDescent="0.15"/>
    <row r="3370" customFormat="1" hidden="1" x14ac:dyDescent="0.15"/>
    <row r="3371" customFormat="1" hidden="1" x14ac:dyDescent="0.15"/>
    <row r="3372" customFormat="1" hidden="1" x14ac:dyDescent="0.15"/>
    <row r="3373" customFormat="1" hidden="1" x14ac:dyDescent="0.15"/>
    <row r="3374" customFormat="1" hidden="1" x14ac:dyDescent="0.15"/>
    <row r="3375" customFormat="1" hidden="1" x14ac:dyDescent="0.15"/>
    <row r="3376" customFormat="1" hidden="1" x14ac:dyDescent="0.15"/>
    <row r="3377" customFormat="1" hidden="1" x14ac:dyDescent="0.15"/>
    <row r="3378" customFormat="1" hidden="1" x14ac:dyDescent="0.15"/>
    <row r="3379" customFormat="1" hidden="1" x14ac:dyDescent="0.15"/>
    <row r="3380" customFormat="1" hidden="1" x14ac:dyDescent="0.15"/>
    <row r="3381" customFormat="1" hidden="1" x14ac:dyDescent="0.15"/>
    <row r="3382" customFormat="1" hidden="1" x14ac:dyDescent="0.15"/>
    <row r="3383" customFormat="1" hidden="1" x14ac:dyDescent="0.15"/>
    <row r="3384" customFormat="1" hidden="1" x14ac:dyDescent="0.15"/>
    <row r="3385" customFormat="1" hidden="1" x14ac:dyDescent="0.15"/>
    <row r="3386" customFormat="1" hidden="1" x14ac:dyDescent="0.15"/>
    <row r="3387" customFormat="1" hidden="1" x14ac:dyDescent="0.15"/>
    <row r="3388" customFormat="1" hidden="1" x14ac:dyDescent="0.15"/>
    <row r="3389" customFormat="1" hidden="1" x14ac:dyDescent="0.15"/>
    <row r="3390" customFormat="1" hidden="1" x14ac:dyDescent="0.15"/>
    <row r="3391" customFormat="1" hidden="1" x14ac:dyDescent="0.15"/>
    <row r="3392" customFormat="1" hidden="1" x14ac:dyDescent="0.15"/>
    <row r="3393" customFormat="1" hidden="1" x14ac:dyDescent="0.15"/>
    <row r="3394" customFormat="1" hidden="1" x14ac:dyDescent="0.15"/>
    <row r="3395" customFormat="1" hidden="1" x14ac:dyDescent="0.15"/>
    <row r="3396" customFormat="1" hidden="1" x14ac:dyDescent="0.15"/>
    <row r="3397" customFormat="1" hidden="1" x14ac:dyDescent="0.15"/>
    <row r="3398" customFormat="1" hidden="1" x14ac:dyDescent="0.15"/>
    <row r="3399" customFormat="1" hidden="1" x14ac:dyDescent="0.15"/>
    <row r="3400" customFormat="1" hidden="1" x14ac:dyDescent="0.15"/>
    <row r="3401" customFormat="1" hidden="1" x14ac:dyDescent="0.15"/>
    <row r="3402" customFormat="1" hidden="1" x14ac:dyDescent="0.15"/>
    <row r="3403" customFormat="1" hidden="1" x14ac:dyDescent="0.15"/>
    <row r="3404" customFormat="1" hidden="1" x14ac:dyDescent="0.15"/>
    <row r="3405" customFormat="1" hidden="1" x14ac:dyDescent="0.15"/>
    <row r="3406" customFormat="1" hidden="1" x14ac:dyDescent="0.15"/>
    <row r="3407" customFormat="1" hidden="1" x14ac:dyDescent="0.15"/>
    <row r="3408" customFormat="1" hidden="1" x14ac:dyDescent="0.15"/>
    <row r="3409" customFormat="1" hidden="1" x14ac:dyDescent="0.15"/>
    <row r="3410" customFormat="1" hidden="1" x14ac:dyDescent="0.15"/>
    <row r="3411" customFormat="1" hidden="1" x14ac:dyDescent="0.15"/>
    <row r="3412" customFormat="1" hidden="1" x14ac:dyDescent="0.15"/>
    <row r="3413" customFormat="1" hidden="1" x14ac:dyDescent="0.15"/>
    <row r="3414" customFormat="1" hidden="1" x14ac:dyDescent="0.15"/>
    <row r="3415" customFormat="1" hidden="1" x14ac:dyDescent="0.15"/>
    <row r="3416" customFormat="1" hidden="1" x14ac:dyDescent="0.15"/>
    <row r="3417" customFormat="1" hidden="1" x14ac:dyDescent="0.15"/>
    <row r="3418" customFormat="1" hidden="1" x14ac:dyDescent="0.15"/>
    <row r="3419" customFormat="1" hidden="1" x14ac:dyDescent="0.15"/>
    <row r="3420" customFormat="1" hidden="1" x14ac:dyDescent="0.15"/>
    <row r="3421" customFormat="1" hidden="1" x14ac:dyDescent="0.15"/>
    <row r="3422" customFormat="1" hidden="1" x14ac:dyDescent="0.15"/>
    <row r="3423" customFormat="1" hidden="1" x14ac:dyDescent="0.15"/>
    <row r="3424" customFormat="1" hidden="1" x14ac:dyDescent="0.15"/>
    <row r="3425" customFormat="1" hidden="1" x14ac:dyDescent="0.15"/>
    <row r="3426" customFormat="1" hidden="1" x14ac:dyDescent="0.15"/>
    <row r="3427" customFormat="1" hidden="1" x14ac:dyDescent="0.15"/>
    <row r="3428" customFormat="1" hidden="1" x14ac:dyDescent="0.15"/>
    <row r="3429" customFormat="1" hidden="1" x14ac:dyDescent="0.15"/>
    <row r="3430" customFormat="1" hidden="1" x14ac:dyDescent="0.15"/>
    <row r="3431" customFormat="1" hidden="1" x14ac:dyDescent="0.15"/>
    <row r="3432" customFormat="1" hidden="1" x14ac:dyDescent="0.15"/>
    <row r="3433" customFormat="1" hidden="1" x14ac:dyDescent="0.15"/>
    <row r="3434" customFormat="1" hidden="1" x14ac:dyDescent="0.15"/>
    <row r="3435" customFormat="1" hidden="1" x14ac:dyDescent="0.15"/>
    <row r="3436" customFormat="1" hidden="1" x14ac:dyDescent="0.15"/>
    <row r="3437" customFormat="1" hidden="1" x14ac:dyDescent="0.15"/>
    <row r="3438" customFormat="1" hidden="1" x14ac:dyDescent="0.15"/>
    <row r="3439" customFormat="1" hidden="1" x14ac:dyDescent="0.15"/>
    <row r="3440" customFormat="1" hidden="1" x14ac:dyDescent="0.15"/>
    <row r="3441" customFormat="1" hidden="1" x14ac:dyDescent="0.15"/>
    <row r="3442" customFormat="1" hidden="1" x14ac:dyDescent="0.15"/>
    <row r="3443" customFormat="1" hidden="1" x14ac:dyDescent="0.15"/>
    <row r="3444" customFormat="1" hidden="1" x14ac:dyDescent="0.15"/>
    <row r="3445" customFormat="1" hidden="1" x14ac:dyDescent="0.15"/>
    <row r="3446" customFormat="1" hidden="1" x14ac:dyDescent="0.15"/>
    <row r="3447" customFormat="1" hidden="1" x14ac:dyDescent="0.15"/>
    <row r="3448" customFormat="1" hidden="1" x14ac:dyDescent="0.15"/>
    <row r="3449" customFormat="1" hidden="1" x14ac:dyDescent="0.15"/>
    <row r="3450" customFormat="1" hidden="1" x14ac:dyDescent="0.15"/>
    <row r="3451" customFormat="1" hidden="1" x14ac:dyDescent="0.15"/>
    <row r="3452" customFormat="1" hidden="1" x14ac:dyDescent="0.15"/>
    <row r="3453" customFormat="1" hidden="1" x14ac:dyDescent="0.15"/>
    <row r="3454" customFormat="1" hidden="1" x14ac:dyDescent="0.15"/>
    <row r="3455" customFormat="1" hidden="1" x14ac:dyDescent="0.15"/>
    <row r="3456" customFormat="1" hidden="1" x14ac:dyDescent="0.15"/>
    <row r="3457" customFormat="1" hidden="1" x14ac:dyDescent="0.15"/>
    <row r="3458" customFormat="1" hidden="1" x14ac:dyDescent="0.15"/>
    <row r="3459" customFormat="1" hidden="1" x14ac:dyDescent="0.15"/>
    <row r="3460" customFormat="1" hidden="1" x14ac:dyDescent="0.15"/>
    <row r="3461" customFormat="1" hidden="1" x14ac:dyDescent="0.15"/>
    <row r="3462" customFormat="1" hidden="1" x14ac:dyDescent="0.15"/>
    <row r="3463" customFormat="1" hidden="1" x14ac:dyDescent="0.15"/>
    <row r="3464" customFormat="1" hidden="1" x14ac:dyDescent="0.15"/>
    <row r="3465" customFormat="1" hidden="1" x14ac:dyDescent="0.15"/>
    <row r="3466" customFormat="1" hidden="1" x14ac:dyDescent="0.15"/>
    <row r="3467" customFormat="1" hidden="1" x14ac:dyDescent="0.15"/>
    <row r="3468" customFormat="1" hidden="1" x14ac:dyDescent="0.15"/>
    <row r="3469" customFormat="1" hidden="1" x14ac:dyDescent="0.15"/>
    <row r="3470" customFormat="1" hidden="1" x14ac:dyDescent="0.15"/>
    <row r="3471" customFormat="1" hidden="1" x14ac:dyDescent="0.15"/>
    <row r="3472" customFormat="1" hidden="1" x14ac:dyDescent="0.15"/>
    <row r="3473" customFormat="1" hidden="1" x14ac:dyDescent="0.15"/>
    <row r="3474" customFormat="1" hidden="1" x14ac:dyDescent="0.15"/>
    <row r="3475" customFormat="1" hidden="1" x14ac:dyDescent="0.15"/>
    <row r="3476" customFormat="1" hidden="1" x14ac:dyDescent="0.15"/>
    <row r="3477" customFormat="1" hidden="1" x14ac:dyDescent="0.15"/>
    <row r="3478" customFormat="1" hidden="1" x14ac:dyDescent="0.15"/>
    <row r="3479" customFormat="1" hidden="1" x14ac:dyDescent="0.15"/>
    <row r="3480" customFormat="1" hidden="1" x14ac:dyDescent="0.15"/>
    <row r="3481" customFormat="1" hidden="1" x14ac:dyDescent="0.15"/>
    <row r="3482" customFormat="1" hidden="1" x14ac:dyDescent="0.15"/>
    <row r="3483" customFormat="1" hidden="1" x14ac:dyDescent="0.15"/>
    <row r="3484" customFormat="1" hidden="1" x14ac:dyDescent="0.15"/>
    <row r="3485" customFormat="1" hidden="1" x14ac:dyDescent="0.15"/>
    <row r="3486" customFormat="1" hidden="1" x14ac:dyDescent="0.15"/>
    <row r="3487" customFormat="1" hidden="1" x14ac:dyDescent="0.15"/>
    <row r="3488" customFormat="1" hidden="1" x14ac:dyDescent="0.15"/>
    <row r="3489" customFormat="1" hidden="1" x14ac:dyDescent="0.15"/>
    <row r="3490" customFormat="1" hidden="1" x14ac:dyDescent="0.15"/>
    <row r="3491" customFormat="1" hidden="1" x14ac:dyDescent="0.15"/>
    <row r="3492" customFormat="1" hidden="1" x14ac:dyDescent="0.15"/>
    <row r="3493" customFormat="1" hidden="1" x14ac:dyDescent="0.15"/>
    <row r="3494" customFormat="1" hidden="1" x14ac:dyDescent="0.15"/>
    <row r="3495" customFormat="1" hidden="1" x14ac:dyDescent="0.15"/>
    <row r="3496" customFormat="1" hidden="1" x14ac:dyDescent="0.15"/>
    <row r="3497" customFormat="1" hidden="1" x14ac:dyDescent="0.15"/>
    <row r="3498" customFormat="1" hidden="1" x14ac:dyDescent="0.15"/>
    <row r="3499" customFormat="1" hidden="1" x14ac:dyDescent="0.15"/>
    <row r="3500" customFormat="1" hidden="1" x14ac:dyDescent="0.15"/>
    <row r="3501" customFormat="1" hidden="1" x14ac:dyDescent="0.15"/>
    <row r="3502" customFormat="1" hidden="1" x14ac:dyDescent="0.15"/>
    <row r="3503" customFormat="1" hidden="1" x14ac:dyDescent="0.15"/>
    <row r="3504" customFormat="1" hidden="1" x14ac:dyDescent="0.15"/>
    <row r="3505" customFormat="1" hidden="1" x14ac:dyDescent="0.15"/>
    <row r="3506" customFormat="1" hidden="1" x14ac:dyDescent="0.15"/>
    <row r="3507" customFormat="1" hidden="1" x14ac:dyDescent="0.15"/>
    <row r="3508" customFormat="1" hidden="1" x14ac:dyDescent="0.15"/>
    <row r="3509" customFormat="1" hidden="1" x14ac:dyDescent="0.15"/>
    <row r="3510" customFormat="1" hidden="1" x14ac:dyDescent="0.15"/>
    <row r="3511" customFormat="1" hidden="1" x14ac:dyDescent="0.15"/>
    <row r="3512" customFormat="1" hidden="1" x14ac:dyDescent="0.15"/>
    <row r="3513" customFormat="1" hidden="1" x14ac:dyDescent="0.15"/>
    <row r="3514" customFormat="1" hidden="1" x14ac:dyDescent="0.15"/>
    <row r="3515" customFormat="1" hidden="1" x14ac:dyDescent="0.15"/>
    <row r="3516" customFormat="1" hidden="1" x14ac:dyDescent="0.15"/>
    <row r="3517" customFormat="1" hidden="1" x14ac:dyDescent="0.15"/>
    <row r="3518" customFormat="1" hidden="1" x14ac:dyDescent="0.15"/>
    <row r="3519" customFormat="1" hidden="1" x14ac:dyDescent="0.15"/>
    <row r="3520" customFormat="1" hidden="1" x14ac:dyDescent="0.15"/>
    <row r="3521" customFormat="1" hidden="1" x14ac:dyDescent="0.15"/>
    <row r="3522" customFormat="1" hidden="1" x14ac:dyDescent="0.15"/>
    <row r="3523" customFormat="1" hidden="1" x14ac:dyDescent="0.15"/>
    <row r="3524" customFormat="1" hidden="1" x14ac:dyDescent="0.15"/>
    <row r="3525" customFormat="1" hidden="1" x14ac:dyDescent="0.15"/>
    <row r="3526" customFormat="1" hidden="1" x14ac:dyDescent="0.15"/>
    <row r="3527" customFormat="1" hidden="1" x14ac:dyDescent="0.15"/>
    <row r="3528" customFormat="1" hidden="1" x14ac:dyDescent="0.15"/>
    <row r="3529" customFormat="1" hidden="1" x14ac:dyDescent="0.15"/>
    <row r="3530" customFormat="1" hidden="1" x14ac:dyDescent="0.15"/>
    <row r="3531" customFormat="1" hidden="1" x14ac:dyDescent="0.15"/>
    <row r="3532" customFormat="1" hidden="1" x14ac:dyDescent="0.15"/>
    <row r="3533" customFormat="1" hidden="1" x14ac:dyDescent="0.15"/>
    <row r="3534" customFormat="1" hidden="1" x14ac:dyDescent="0.15"/>
    <row r="3535" customFormat="1" hidden="1" x14ac:dyDescent="0.15"/>
    <row r="3536" customFormat="1" hidden="1" x14ac:dyDescent="0.15"/>
    <row r="3537" customFormat="1" hidden="1" x14ac:dyDescent="0.15"/>
    <row r="3538" customFormat="1" hidden="1" x14ac:dyDescent="0.15"/>
    <row r="3539" customFormat="1" hidden="1" x14ac:dyDescent="0.15"/>
    <row r="3540" customFormat="1" hidden="1" x14ac:dyDescent="0.15"/>
    <row r="3541" customFormat="1" hidden="1" x14ac:dyDescent="0.15"/>
    <row r="3542" customFormat="1" hidden="1" x14ac:dyDescent="0.15"/>
    <row r="3543" customFormat="1" hidden="1" x14ac:dyDescent="0.15"/>
    <row r="3544" customFormat="1" hidden="1" x14ac:dyDescent="0.15"/>
    <row r="3545" customFormat="1" hidden="1" x14ac:dyDescent="0.15"/>
    <row r="3546" customFormat="1" hidden="1" x14ac:dyDescent="0.15"/>
    <row r="3547" customFormat="1" hidden="1" x14ac:dyDescent="0.15"/>
    <row r="3548" customFormat="1" hidden="1" x14ac:dyDescent="0.15"/>
    <row r="3549" customFormat="1" hidden="1" x14ac:dyDescent="0.15"/>
    <row r="3550" customFormat="1" hidden="1" x14ac:dyDescent="0.15"/>
    <row r="3551" customFormat="1" hidden="1" x14ac:dyDescent="0.15"/>
    <row r="3552" customFormat="1" hidden="1" x14ac:dyDescent="0.15"/>
    <row r="3553" customFormat="1" hidden="1" x14ac:dyDescent="0.15"/>
    <row r="3554" customFormat="1" hidden="1" x14ac:dyDescent="0.15"/>
    <row r="3555" customFormat="1" hidden="1" x14ac:dyDescent="0.15"/>
    <row r="3556" customFormat="1" hidden="1" x14ac:dyDescent="0.15"/>
    <row r="3557" customFormat="1" hidden="1" x14ac:dyDescent="0.15"/>
    <row r="3558" customFormat="1" hidden="1" x14ac:dyDescent="0.15"/>
    <row r="3559" customFormat="1" hidden="1" x14ac:dyDescent="0.15"/>
    <row r="3560" customFormat="1" hidden="1" x14ac:dyDescent="0.15"/>
    <row r="3561" customFormat="1" hidden="1" x14ac:dyDescent="0.15"/>
    <row r="3562" customFormat="1" hidden="1" x14ac:dyDescent="0.15"/>
    <row r="3563" customFormat="1" hidden="1" x14ac:dyDescent="0.15"/>
    <row r="3564" customFormat="1" hidden="1" x14ac:dyDescent="0.15"/>
    <row r="3565" customFormat="1" hidden="1" x14ac:dyDescent="0.15"/>
    <row r="3566" customFormat="1" hidden="1" x14ac:dyDescent="0.15"/>
    <row r="3567" customFormat="1" hidden="1" x14ac:dyDescent="0.15"/>
    <row r="3568" customFormat="1" hidden="1" x14ac:dyDescent="0.15"/>
    <row r="3569" customFormat="1" hidden="1" x14ac:dyDescent="0.15"/>
    <row r="3570" customFormat="1" hidden="1" x14ac:dyDescent="0.15"/>
    <row r="3571" customFormat="1" hidden="1" x14ac:dyDescent="0.15"/>
    <row r="3572" customFormat="1" hidden="1" x14ac:dyDescent="0.15"/>
    <row r="3573" customFormat="1" hidden="1" x14ac:dyDescent="0.15"/>
    <row r="3574" customFormat="1" hidden="1" x14ac:dyDescent="0.15"/>
    <row r="3575" customFormat="1" hidden="1" x14ac:dyDescent="0.15"/>
    <row r="3576" customFormat="1" hidden="1" x14ac:dyDescent="0.15"/>
    <row r="3577" customFormat="1" hidden="1" x14ac:dyDescent="0.15"/>
    <row r="3578" customFormat="1" hidden="1" x14ac:dyDescent="0.15"/>
    <row r="3579" customFormat="1" hidden="1" x14ac:dyDescent="0.15"/>
    <row r="3580" customFormat="1" hidden="1" x14ac:dyDescent="0.15"/>
    <row r="3581" customFormat="1" hidden="1" x14ac:dyDescent="0.15"/>
    <row r="3582" customFormat="1" hidden="1" x14ac:dyDescent="0.15"/>
    <row r="3583" customFormat="1" hidden="1" x14ac:dyDescent="0.15"/>
    <row r="3584" customFormat="1" hidden="1" x14ac:dyDescent="0.15"/>
    <row r="3585" customFormat="1" hidden="1" x14ac:dyDescent="0.15"/>
    <row r="3586" customFormat="1" hidden="1" x14ac:dyDescent="0.15"/>
    <row r="3587" customFormat="1" hidden="1" x14ac:dyDescent="0.15"/>
    <row r="3588" customFormat="1" hidden="1" x14ac:dyDescent="0.15"/>
    <row r="3589" customFormat="1" hidden="1" x14ac:dyDescent="0.15"/>
    <row r="3590" customFormat="1" hidden="1" x14ac:dyDescent="0.15"/>
    <row r="3591" customFormat="1" hidden="1" x14ac:dyDescent="0.15"/>
    <row r="3592" customFormat="1" hidden="1" x14ac:dyDescent="0.15"/>
    <row r="3593" customFormat="1" hidden="1" x14ac:dyDescent="0.15"/>
    <row r="3594" customFormat="1" hidden="1" x14ac:dyDescent="0.15"/>
    <row r="3595" customFormat="1" hidden="1" x14ac:dyDescent="0.15"/>
    <row r="3596" customFormat="1" hidden="1" x14ac:dyDescent="0.15"/>
    <row r="3597" customFormat="1" hidden="1" x14ac:dyDescent="0.15"/>
    <row r="3598" customFormat="1" hidden="1" x14ac:dyDescent="0.15"/>
    <row r="3599" customFormat="1" hidden="1" x14ac:dyDescent="0.15"/>
    <row r="3600" customFormat="1" hidden="1" x14ac:dyDescent="0.15"/>
    <row r="3601" customFormat="1" hidden="1" x14ac:dyDescent="0.15"/>
    <row r="3602" customFormat="1" hidden="1" x14ac:dyDescent="0.15"/>
    <row r="3603" customFormat="1" hidden="1" x14ac:dyDescent="0.15"/>
    <row r="3604" customFormat="1" hidden="1" x14ac:dyDescent="0.15"/>
    <row r="3605" customFormat="1" hidden="1" x14ac:dyDescent="0.15"/>
    <row r="3606" customFormat="1" hidden="1" x14ac:dyDescent="0.15"/>
    <row r="3607" customFormat="1" hidden="1" x14ac:dyDescent="0.15"/>
    <row r="3608" customFormat="1" hidden="1" x14ac:dyDescent="0.15"/>
    <row r="3609" customFormat="1" hidden="1" x14ac:dyDescent="0.15"/>
    <row r="3610" customFormat="1" hidden="1" x14ac:dyDescent="0.15"/>
    <row r="3611" customFormat="1" hidden="1" x14ac:dyDescent="0.15"/>
    <row r="3612" customFormat="1" hidden="1" x14ac:dyDescent="0.15"/>
    <row r="3613" customFormat="1" hidden="1" x14ac:dyDescent="0.15"/>
    <row r="3614" customFormat="1" hidden="1" x14ac:dyDescent="0.15"/>
    <row r="3615" customFormat="1" hidden="1" x14ac:dyDescent="0.15"/>
    <row r="3616" customFormat="1" hidden="1" x14ac:dyDescent="0.15"/>
    <row r="3617" customFormat="1" hidden="1" x14ac:dyDescent="0.15"/>
    <row r="3618" customFormat="1" hidden="1" x14ac:dyDescent="0.15"/>
    <row r="3619" customFormat="1" hidden="1" x14ac:dyDescent="0.15"/>
    <row r="3620" customFormat="1" hidden="1" x14ac:dyDescent="0.15"/>
    <row r="3621" customFormat="1" hidden="1" x14ac:dyDescent="0.15"/>
    <row r="3622" customFormat="1" hidden="1" x14ac:dyDescent="0.15"/>
    <row r="3623" customFormat="1" hidden="1" x14ac:dyDescent="0.15"/>
    <row r="3624" customFormat="1" hidden="1" x14ac:dyDescent="0.15"/>
    <row r="3625" customFormat="1" hidden="1" x14ac:dyDescent="0.15"/>
    <row r="3626" customFormat="1" hidden="1" x14ac:dyDescent="0.15"/>
    <row r="3627" customFormat="1" hidden="1" x14ac:dyDescent="0.15"/>
    <row r="3628" customFormat="1" hidden="1" x14ac:dyDescent="0.15"/>
    <row r="3629" customFormat="1" hidden="1" x14ac:dyDescent="0.15"/>
    <row r="3630" customFormat="1" hidden="1" x14ac:dyDescent="0.15"/>
    <row r="3631" customFormat="1" hidden="1" x14ac:dyDescent="0.15"/>
    <row r="3632" customFormat="1" hidden="1" x14ac:dyDescent="0.15"/>
    <row r="3633" customFormat="1" hidden="1" x14ac:dyDescent="0.15"/>
    <row r="3634" customFormat="1" hidden="1" x14ac:dyDescent="0.15"/>
    <row r="3635" customFormat="1" hidden="1" x14ac:dyDescent="0.15"/>
    <row r="3636" customFormat="1" hidden="1" x14ac:dyDescent="0.15"/>
    <row r="3637" customFormat="1" hidden="1" x14ac:dyDescent="0.15"/>
    <row r="3638" customFormat="1" hidden="1" x14ac:dyDescent="0.15"/>
    <row r="3639" customFormat="1" hidden="1" x14ac:dyDescent="0.15"/>
    <row r="3640" customFormat="1" hidden="1" x14ac:dyDescent="0.15"/>
    <row r="3641" customFormat="1" hidden="1" x14ac:dyDescent="0.15"/>
    <row r="3642" customFormat="1" hidden="1" x14ac:dyDescent="0.15"/>
    <row r="3643" customFormat="1" hidden="1" x14ac:dyDescent="0.15"/>
    <row r="3644" customFormat="1" hidden="1" x14ac:dyDescent="0.15"/>
    <row r="3645" customFormat="1" hidden="1" x14ac:dyDescent="0.15"/>
    <row r="3646" customFormat="1" hidden="1" x14ac:dyDescent="0.15"/>
    <row r="3647" customFormat="1" hidden="1" x14ac:dyDescent="0.15"/>
    <row r="3648" customFormat="1" hidden="1" x14ac:dyDescent="0.15"/>
    <row r="3649" customFormat="1" hidden="1" x14ac:dyDescent="0.15"/>
    <row r="3650" customFormat="1" hidden="1" x14ac:dyDescent="0.15"/>
    <row r="3651" customFormat="1" hidden="1" x14ac:dyDescent="0.15"/>
    <row r="3652" customFormat="1" hidden="1" x14ac:dyDescent="0.15"/>
    <row r="3653" customFormat="1" hidden="1" x14ac:dyDescent="0.15"/>
    <row r="3654" customFormat="1" hidden="1" x14ac:dyDescent="0.15"/>
    <row r="3655" customFormat="1" hidden="1" x14ac:dyDescent="0.15"/>
    <row r="3656" customFormat="1" hidden="1" x14ac:dyDescent="0.15"/>
    <row r="3657" customFormat="1" hidden="1" x14ac:dyDescent="0.15"/>
    <row r="3658" customFormat="1" hidden="1" x14ac:dyDescent="0.15"/>
    <row r="3659" customFormat="1" hidden="1" x14ac:dyDescent="0.15"/>
    <row r="3660" customFormat="1" hidden="1" x14ac:dyDescent="0.15"/>
    <row r="3661" customFormat="1" hidden="1" x14ac:dyDescent="0.15"/>
    <row r="3662" customFormat="1" hidden="1" x14ac:dyDescent="0.15"/>
    <row r="3663" customFormat="1" hidden="1" x14ac:dyDescent="0.15"/>
    <row r="3664" customFormat="1" hidden="1" x14ac:dyDescent="0.15"/>
    <row r="3665" customFormat="1" hidden="1" x14ac:dyDescent="0.15"/>
    <row r="3666" customFormat="1" hidden="1" x14ac:dyDescent="0.15"/>
    <row r="3667" customFormat="1" hidden="1" x14ac:dyDescent="0.15"/>
    <row r="3668" customFormat="1" hidden="1" x14ac:dyDescent="0.15"/>
    <row r="3669" customFormat="1" hidden="1" x14ac:dyDescent="0.15"/>
    <row r="3670" customFormat="1" hidden="1" x14ac:dyDescent="0.15"/>
    <row r="3671" customFormat="1" hidden="1" x14ac:dyDescent="0.15"/>
    <row r="3672" customFormat="1" hidden="1" x14ac:dyDescent="0.15"/>
    <row r="3673" customFormat="1" hidden="1" x14ac:dyDescent="0.15"/>
    <row r="3674" customFormat="1" hidden="1" x14ac:dyDescent="0.15"/>
    <row r="3675" customFormat="1" hidden="1" x14ac:dyDescent="0.15"/>
    <row r="3676" customFormat="1" hidden="1" x14ac:dyDescent="0.15"/>
    <row r="3677" customFormat="1" hidden="1" x14ac:dyDescent="0.15"/>
    <row r="3678" customFormat="1" hidden="1" x14ac:dyDescent="0.15"/>
    <row r="3679" customFormat="1" hidden="1" x14ac:dyDescent="0.15"/>
    <row r="3680" customFormat="1" hidden="1" x14ac:dyDescent="0.15"/>
    <row r="3681" customFormat="1" hidden="1" x14ac:dyDescent="0.15"/>
    <row r="3682" customFormat="1" hidden="1" x14ac:dyDescent="0.15"/>
    <row r="3683" customFormat="1" hidden="1" x14ac:dyDescent="0.15"/>
    <row r="3684" customFormat="1" hidden="1" x14ac:dyDescent="0.15"/>
    <row r="3685" customFormat="1" hidden="1" x14ac:dyDescent="0.15"/>
    <row r="3686" customFormat="1" hidden="1" x14ac:dyDescent="0.15"/>
    <row r="3687" customFormat="1" hidden="1" x14ac:dyDescent="0.15"/>
    <row r="3688" customFormat="1" hidden="1" x14ac:dyDescent="0.15"/>
    <row r="3689" customFormat="1" hidden="1" x14ac:dyDescent="0.15"/>
    <row r="3690" customFormat="1" hidden="1" x14ac:dyDescent="0.15"/>
    <row r="3691" customFormat="1" hidden="1" x14ac:dyDescent="0.15"/>
    <row r="3692" customFormat="1" hidden="1" x14ac:dyDescent="0.15"/>
    <row r="3693" customFormat="1" hidden="1" x14ac:dyDescent="0.15"/>
    <row r="3694" customFormat="1" hidden="1" x14ac:dyDescent="0.15"/>
    <row r="3695" customFormat="1" hidden="1" x14ac:dyDescent="0.15"/>
    <row r="3696" customFormat="1" hidden="1" x14ac:dyDescent="0.15"/>
    <row r="3697" customFormat="1" hidden="1" x14ac:dyDescent="0.15"/>
    <row r="3698" customFormat="1" hidden="1" x14ac:dyDescent="0.15"/>
    <row r="3699" customFormat="1" hidden="1" x14ac:dyDescent="0.15"/>
    <row r="3700" customFormat="1" hidden="1" x14ac:dyDescent="0.15"/>
    <row r="3701" customFormat="1" hidden="1" x14ac:dyDescent="0.15"/>
    <row r="3702" customFormat="1" hidden="1" x14ac:dyDescent="0.15"/>
    <row r="3703" customFormat="1" hidden="1" x14ac:dyDescent="0.15"/>
    <row r="3704" customFormat="1" hidden="1" x14ac:dyDescent="0.15"/>
    <row r="3705" customFormat="1" hidden="1" x14ac:dyDescent="0.15"/>
    <row r="3706" customFormat="1" hidden="1" x14ac:dyDescent="0.15"/>
    <row r="3707" customFormat="1" hidden="1" x14ac:dyDescent="0.15"/>
    <row r="3708" customFormat="1" hidden="1" x14ac:dyDescent="0.15"/>
    <row r="3709" customFormat="1" hidden="1" x14ac:dyDescent="0.15"/>
    <row r="3710" customFormat="1" hidden="1" x14ac:dyDescent="0.15"/>
    <row r="3711" customFormat="1" hidden="1" x14ac:dyDescent="0.15"/>
    <row r="3712" customFormat="1" hidden="1" x14ac:dyDescent="0.15"/>
    <row r="3713" customFormat="1" hidden="1" x14ac:dyDescent="0.15"/>
    <row r="3714" customFormat="1" hidden="1" x14ac:dyDescent="0.15"/>
    <row r="3715" customFormat="1" hidden="1" x14ac:dyDescent="0.15"/>
    <row r="3716" customFormat="1" hidden="1" x14ac:dyDescent="0.15"/>
    <row r="3717" customFormat="1" hidden="1" x14ac:dyDescent="0.15"/>
    <row r="3718" customFormat="1" hidden="1" x14ac:dyDescent="0.15"/>
    <row r="3719" customFormat="1" hidden="1" x14ac:dyDescent="0.15"/>
    <row r="3720" customFormat="1" hidden="1" x14ac:dyDescent="0.15"/>
    <row r="3721" customFormat="1" hidden="1" x14ac:dyDescent="0.15"/>
    <row r="3722" customFormat="1" hidden="1" x14ac:dyDescent="0.15"/>
    <row r="3723" customFormat="1" hidden="1" x14ac:dyDescent="0.15"/>
    <row r="3724" customFormat="1" hidden="1" x14ac:dyDescent="0.15"/>
    <row r="3725" customFormat="1" hidden="1" x14ac:dyDescent="0.15"/>
    <row r="3726" customFormat="1" hidden="1" x14ac:dyDescent="0.15"/>
    <row r="3727" customFormat="1" hidden="1" x14ac:dyDescent="0.15"/>
    <row r="3728" customFormat="1" hidden="1" x14ac:dyDescent="0.15"/>
    <row r="3729" customFormat="1" hidden="1" x14ac:dyDescent="0.15"/>
    <row r="3730" customFormat="1" hidden="1" x14ac:dyDescent="0.15"/>
    <row r="3731" customFormat="1" hidden="1" x14ac:dyDescent="0.15"/>
    <row r="3732" customFormat="1" hidden="1" x14ac:dyDescent="0.15"/>
    <row r="3733" customFormat="1" hidden="1" x14ac:dyDescent="0.15"/>
    <row r="3734" customFormat="1" hidden="1" x14ac:dyDescent="0.15"/>
    <row r="3735" customFormat="1" hidden="1" x14ac:dyDescent="0.15"/>
    <row r="3736" customFormat="1" hidden="1" x14ac:dyDescent="0.15"/>
    <row r="3737" customFormat="1" hidden="1" x14ac:dyDescent="0.15"/>
    <row r="3738" customFormat="1" hidden="1" x14ac:dyDescent="0.15"/>
    <row r="3739" customFormat="1" hidden="1" x14ac:dyDescent="0.15"/>
    <row r="3740" customFormat="1" hidden="1" x14ac:dyDescent="0.15"/>
    <row r="3741" customFormat="1" hidden="1" x14ac:dyDescent="0.15"/>
    <row r="3742" customFormat="1" hidden="1" x14ac:dyDescent="0.15"/>
    <row r="3743" customFormat="1" hidden="1" x14ac:dyDescent="0.15"/>
    <row r="3744" customFormat="1" hidden="1" x14ac:dyDescent="0.15"/>
    <row r="3745" customFormat="1" hidden="1" x14ac:dyDescent="0.15"/>
    <row r="3746" customFormat="1" hidden="1" x14ac:dyDescent="0.15"/>
    <row r="3747" customFormat="1" hidden="1" x14ac:dyDescent="0.15"/>
    <row r="3748" customFormat="1" hidden="1" x14ac:dyDescent="0.15"/>
    <row r="3749" customFormat="1" hidden="1" x14ac:dyDescent="0.15"/>
    <row r="3750" customFormat="1" hidden="1" x14ac:dyDescent="0.15"/>
    <row r="3751" customFormat="1" hidden="1" x14ac:dyDescent="0.15"/>
    <row r="3752" customFormat="1" hidden="1" x14ac:dyDescent="0.15"/>
    <row r="3753" customFormat="1" hidden="1" x14ac:dyDescent="0.15"/>
    <row r="3754" customFormat="1" hidden="1" x14ac:dyDescent="0.15"/>
    <row r="3755" customFormat="1" hidden="1" x14ac:dyDescent="0.15"/>
    <row r="3756" customFormat="1" hidden="1" x14ac:dyDescent="0.15"/>
    <row r="3757" customFormat="1" hidden="1" x14ac:dyDescent="0.15"/>
    <row r="3758" customFormat="1" hidden="1" x14ac:dyDescent="0.15"/>
    <row r="3759" customFormat="1" hidden="1" x14ac:dyDescent="0.15"/>
    <row r="3760" customFormat="1" hidden="1" x14ac:dyDescent="0.15"/>
    <row r="3761" customFormat="1" hidden="1" x14ac:dyDescent="0.15"/>
    <row r="3762" customFormat="1" hidden="1" x14ac:dyDescent="0.15"/>
    <row r="3763" customFormat="1" hidden="1" x14ac:dyDescent="0.15"/>
    <row r="3764" customFormat="1" hidden="1" x14ac:dyDescent="0.15"/>
    <row r="3765" customFormat="1" hidden="1" x14ac:dyDescent="0.15"/>
    <row r="3766" customFormat="1" hidden="1" x14ac:dyDescent="0.15"/>
    <row r="3767" customFormat="1" hidden="1" x14ac:dyDescent="0.15"/>
    <row r="3768" customFormat="1" hidden="1" x14ac:dyDescent="0.15"/>
    <row r="3769" customFormat="1" hidden="1" x14ac:dyDescent="0.15"/>
    <row r="3770" customFormat="1" hidden="1" x14ac:dyDescent="0.15"/>
    <row r="3771" customFormat="1" hidden="1" x14ac:dyDescent="0.15"/>
    <row r="3772" customFormat="1" hidden="1" x14ac:dyDescent="0.15"/>
    <row r="3773" customFormat="1" hidden="1" x14ac:dyDescent="0.15"/>
    <row r="3774" customFormat="1" hidden="1" x14ac:dyDescent="0.15"/>
    <row r="3775" customFormat="1" hidden="1" x14ac:dyDescent="0.15"/>
    <row r="3776" customFormat="1" hidden="1" x14ac:dyDescent="0.15"/>
    <row r="3777" customFormat="1" hidden="1" x14ac:dyDescent="0.15"/>
    <row r="3778" customFormat="1" hidden="1" x14ac:dyDescent="0.15"/>
    <row r="3779" customFormat="1" hidden="1" x14ac:dyDescent="0.15"/>
    <row r="3780" customFormat="1" hidden="1" x14ac:dyDescent="0.15"/>
    <row r="3781" customFormat="1" hidden="1" x14ac:dyDescent="0.15"/>
    <row r="3782" customFormat="1" hidden="1" x14ac:dyDescent="0.15"/>
    <row r="3783" customFormat="1" hidden="1" x14ac:dyDescent="0.15"/>
    <row r="3784" customFormat="1" hidden="1" x14ac:dyDescent="0.15"/>
    <row r="3785" customFormat="1" hidden="1" x14ac:dyDescent="0.15"/>
    <row r="3786" customFormat="1" hidden="1" x14ac:dyDescent="0.15"/>
    <row r="3787" customFormat="1" hidden="1" x14ac:dyDescent="0.15"/>
    <row r="3788" customFormat="1" hidden="1" x14ac:dyDescent="0.15"/>
    <row r="3789" customFormat="1" hidden="1" x14ac:dyDescent="0.15"/>
    <row r="3790" customFormat="1" hidden="1" x14ac:dyDescent="0.15"/>
    <row r="3791" customFormat="1" hidden="1" x14ac:dyDescent="0.15"/>
    <row r="3792" customFormat="1" hidden="1" x14ac:dyDescent="0.15"/>
    <row r="3793" customFormat="1" hidden="1" x14ac:dyDescent="0.15"/>
    <row r="3794" customFormat="1" hidden="1" x14ac:dyDescent="0.15"/>
    <row r="3795" customFormat="1" hidden="1" x14ac:dyDescent="0.15"/>
    <row r="3796" customFormat="1" hidden="1" x14ac:dyDescent="0.15"/>
    <row r="3797" customFormat="1" hidden="1" x14ac:dyDescent="0.15"/>
    <row r="3798" customFormat="1" hidden="1" x14ac:dyDescent="0.15"/>
    <row r="3799" customFormat="1" hidden="1" x14ac:dyDescent="0.15"/>
    <row r="3800" customFormat="1" hidden="1" x14ac:dyDescent="0.15"/>
    <row r="3801" customFormat="1" hidden="1" x14ac:dyDescent="0.15"/>
    <row r="3802" customFormat="1" hidden="1" x14ac:dyDescent="0.15"/>
    <row r="3803" customFormat="1" hidden="1" x14ac:dyDescent="0.15"/>
    <row r="3804" customFormat="1" hidden="1" x14ac:dyDescent="0.15"/>
    <row r="3805" customFormat="1" hidden="1" x14ac:dyDescent="0.15"/>
    <row r="3806" customFormat="1" hidden="1" x14ac:dyDescent="0.15"/>
    <row r="3807" customFormat="1" hidden="1" x14ac:dyDescent="0.15"/>
    <row r="3808" customFormat="1" hidden="1" x14ac:dyDescent="0.15"/>
    <row r="3809" customFormat="1" hidden="1" x14ac:dyDescent="0.15"/>
    <row r="3810" customFormat="1" hidden="1" x14ac:dyDescent="0.15"/>
    <row r="3811" customFormat="1" hidden="1" x14ac:dyDescent="0.15"/>
    <row r="3812" customFormat="1" hidden="1" x14ac:dyDescent="0.15"/>
    <row r="3813" customFormat="1" hidden="1" x14ac:dyDescent="0.15"/>
    <row r="3814" customFormat="1" hidden="1" x14ac:dyDescent="0.15"/>
    <row r="3815" customFormat="1" hidden="1" x14ac:dyDescent="0.15"/>
    <row r="3816" customFormat="1" hidden="1" x14ac:dyDescent="0.15"/>
    <row r="3817" customFormat="1" hidden="1" x14ac:dyDescent="0.15"/>
    <row r="3818" customFormat="1" hidden="1" x14ac:dyDescent="0.15"/>
    <row r="3819" customFormat="1" hidden="1" x14ac:dyDescent="0.15"/>
    <row r="3820" customFormat="1" hidden="1" x14ac:dyDescent="0.15"/>
    <row r="3821" customFormat="1" hidden="1" x14ac:dyDescent="0.15"/>
    <row r="3822" customFormat="1" hidden="1" x14ac:dyDescent="0.15"/>
    <row r="3823" customFormat="1" hidden="1" x14ac:dyDescent="0.15"/>
    <row r="3824" customFormat="1" hidden="1" x14ac:dyDescent="0.15"/>
    <row r="3825" customFormat="1" hidden="1" x14ac:dyDescent="0.15"/>
    <row r="3826" customFormat="1" hidden="1" x14ac:dyDescent="0.15"/>
    <row r="3827" customFormat="1" hidden="1" x14ac:dyDescent="0.15"/>
    <row r="3828" customFormat="1" hidden="1" x14ac:dyDescent="0.15"/>
    <row r="3829" customFormat="1" hidden="1" x14ac:dyDescent="0.15"/>
    <row r="3830" customFormat="1" hidden="1" x14ac:dyDescent="0.15"/>
    <row r="3831" customFormat="1" hidden="1" x14ac:dyDescent="0.15"/>
    <row r="3832" customFormat="1" hidden="1" x14ac:dyDescent="0.15"/>
    <row r="3833" customFormat="1" hidden="1" x14ac:dyDescent="0.15"/>
    <row r="3834" customFormat="1" hidden="1" x14ac:dyDescent="0.15"/>
    <row r="3835" customFormat="1" hidden="1" x14ac:dyDescent="0.15"/>
    <row r="3836" customFormat="1" hidden="1" x14ac:dyDescent="0.15"/>
    <row r="3837" customFormat="1" hidden="1" x14ac:dyDescent="0.15"/>
    <row r="3838" customFormat="1" hidden="1" x14ac:dyDescent="0.15"/>
    <row r="3839" customFormat="1" hidden="1" x14ac:dyDescent="0.15"/>
    <row r="3840" customFormat="1" hidden="1" x14ac:dyDescent="0.15"/>
    <row r="3841" customFormat="1" hidden="1" x14ac:dyDescent="0.15"/>
    <row r="3842" customFormat="1" hidden="1" x14ac:dyDescent="0.15"/>
    <row r="3843" customFormat="1" hidden="1" x14ac:dyDescent="0.15"/>
    <row r="3844" customFormat="1" hidden="1" x14ac:dyDescent="0.15"/>
    <row r="3845" customFormat="1" hidden="1" x14ac:dyDescent="0.15"/>
    <row r="3846" customFormat="1" hidden="1" x14ac:dyDescent="0.15"/>
    <row r="3847" customFormat="1" hidden="1" x14ac:dyDescent="0.15"/>
    <row r="3848" customFormat="1" hidden="1" x14ac:dyDescent="0.15"/>
    <row r="3849" customFormat="1" hidden="1" x14ac:dyDescent="0.15"/>
    <row r="3850" customFormat="1" hidden="1" x14ac:dyDescent="0.15"/>
    <row r="3851" customFormat="1" hidden="1" x14ac:dyDescent="0.15"/>
    <row r="3852" customFormat="1" hidden="1" x14ac:dyDescent="0.15"/>
    <row r="3853" customFormat="1" hidden="1" x14ac:dyDescent="0.15"/>
    <row r="3854" customFormat="1" hidden="1" x14ac:dyDescent="0.15"/>
    <row r="3855" customFormat="1" hidden="1" x14ac:dyDescent="0.15"/>
    <row r="3856" customFormat="1" hidden="1" x14ac:dyDescent="0.15"/>
    <row r="3857" customFormat="1" hidden="1" x14ac:dyDescent="0.15"/>
    <row r="3858" customFormat="1" hidden="1" x14ac:dyDescent="0.15"/>
    <row r="3859" customFormat="1" hidden="1" x14ac:dyDescent="0.15"/>
    <row r="3860" customFormat="1" hidden="1" x14ac:dyDescent="0.15"/>
    <row r="3861" customFormat="1" hidden="1" x14ac:dyDescent="0.15"/>
    <row r="3862" customFormat="1" hidden="1" x14ac:dyDescent="0.15"/>
    <row r="3863" customFormat="1" hidden="1" x14ac:dyDescent="0.15"/>
    <row r="3864" customFormat="1" hidden="1" x14ac:dyDescent="0.15"/>
    <row r="3865" customFormat="1" hidden="1" x14ac:dyDescent="0.15"/>
    <row r="3866" customFormat="1" hidden="1" x14ac:dyDescent="0.15"/>
    <row r="3867" customFormat="1" hidden="1" x14ac:dyDescent="0.15"/>
    <row r="3868" customFormat="1" hidden="1" x14ac:dyDescent="0.15"/>
    <row r="3869" customFormat="1" hidden="1" x14ac:dyDescent="0.15"/>
    <row r="3870" customFormat="1" hidden="1" x14ac:dyDescent="0.15"/>
    <row r="3871" customFormat="1" hidden="1" x14ac:dyDescent="0.15"/>
    <row r="3872" customFormat="1" hidden="1" x14ac:dyDescent="0.15"/>
    <row r="3873" customFormat="1" hidden="1" x14ac:dyDescent="0.15"/>
    <row r="3874" customFormat="1" hidden="1" x14ac:dyDescent="0.15"/>
    <row r="3875" customFormat="1" hidden="1" x14ac:dyDescent="0.15"/>
    <row r="3876" customFormat="1" hidden="1" x14ac:dyDescent="0.15"/>
    <row r="3877" customFormat="1" hidden="1" x14ac:dyDescent="0.15"/>
    <row r="3878" customFormat="1" hidden="1" x14ac:dyDescent="0.15"/>
    <row r="3879" customFormat="1" hidden="1" x14ac:dyDescent="0.15"/>
    <row r="3880" customFormat="1" hidden="1" x14ac:dyDescent="0.15"/>
    <row r="3881" customFormat="1" hidden="1" x14ac:dyDescent="0.15"/>
    <row r="3882" customFormat="1" hidden="1" x14ac:dyDescent="0.15"/>
    <row r="3883" customFormat="1" hidden="1" x14ac:dyDescent="0.15"/>
    <row r="3884" customFormat="1" hidden="1" x14ac:dyDescent="0.15"/>
    <row r="3885" customFormat="1" hidden="1" x14ac:dyDescent="0.15"/>
    <row r="3886" customFormat="1" hidden="1" x14ac:dyDescent="0.15"/>
    <row r="3887" customFormat="1" hidden="1" x14ac:dyDescent="0.15"/>
    <row r="3888" customFormat="1" hidden="1" x14ac:dyDescent="0.15"/>
    <row r="3889" customFormat="1" hidden="1" x14ac:dyDescent="0.15"/>
    <row r="3890" customFormat="1" hidden="1" x14ac:dyDescent="0.15"/>
    <row r="3891" customFormat="1" hidden="1" x14ac:dyDescent="0.15"/>
    <row r="3892" customFormat="1" hidden="1" x14ac:dyDescent="0.15"/>
    <row r="3893" customFormat="1" hidden="1" x14ac:dyDescent="0.15"/>
    <row r="3894" customFormat="1" hidden="1" x14ac:dyDescent="0.15"/>
    <row r="3895" customFormat="1" hidden="1" x14ac:dyDescent="0.15"/>
    <row r="3896" customFormat="1" hidden="1" x14ac:dyDescent="0.15"/>
    <row r="3897" customFormat="1" hidden="1" x14ac:dyDescent="0.15"/>
    <row r="3898" customFormat="1" hidden="1" x14ac:dyDescent="0.15"/>
    <row r="3899" customFormat="1" hidden="1" x14ac:dyDescent="0.15"/>
    <row r="3900" customFormat="1" hidden="1" x14ac:dyDescent="0.15"/>
    <row r="3901" customFormat="1" hidden="1" x14ac:dyDescent="0.15"/>
    <row r="3902" customFormat="1" hidden="1" x14ac:dyDescent="0.15"/>
    <row r="3903" customFormat="1" hidden="1" x14ac:dyDescent="0.15"/>
    <row r="3904" customFormat="1" hidden="1" x14ac:dyDescent="0.15"/>
    <row r="3905" customFormat="1" hidden="1" x14ac:dyDescent="0.15"/>
    <row r="3906" customFormat="1" hidden="1" x14ac:dyDescent="0.15"/>
    <row r="3907" customFormat="1" hidden="1" x14ac:dyDescent="0.15"/>
    <row r="3908" customFormat="1" hidden="1" x14ac:dyDescent="0.15"/>
    <row r="3909" customFormat="1" hidden="1" x14ac:dyDescent="0.15"/>
    <row r="3910" customFormat="1" hidden="1" x14ac:dyDescent="0.15"/>
    <row r="3911" customFormat="1" hidden="1" x14ac:dyDescent="0.15"/>
    <row r="3912" customFormat="1" hidden="1" x14ac:dyDescent="0.15"/>
    <row r="3913" customFormat="1" hidden="1" x14ac:dyDescent="0.15"/>
    <row r="3914" customFormat="1" hidden="1" x14ac:dyDescent="0.15"/>
    <row r="3915" customFormat="1" hidden="1" x14ac:dyDescent="0.15"/>
    <row r="3916" customFormat="1" hidden="1" x14ac:dyDescent="0.15"/>
    <row r="3917" customFormat="1" hidden="1" x14ac:dyDescent="0.15"/>
    <row r="3918" customFormat="1" hidden="1" x14ac:dyDescent="0.15"/>
    <row r="3919" customFormat="1" hidden="1" x14ac:dyDescent="0.15"/>
    <row r="3920" customFormat="1" hidden="1" x14ac:dyDescent="0.15"/>
    <row r="3921" customFormat="1" hidden="1" x14ac:dyDescent="0.15"/>
    <row r="3922" customFormat="1" hidden="1" x14ac:dyDescent="0.15"/>
    <row r="3923" customFormat="1" hidden="1" x14ac:dyDescent="0.15"/>
    <row r="3924" customFormat="1" hidden="1" x14ac:dyDescent="0.15"/>
    <row r="3925" customFormat="1" hidden="1" x14ac:dyDescent="0.15"/>
    <row r="3926" customFormat="1" hidden="1" x14ac:dyDescent="0.15"/>
    <row r="3927" customFormat="1" hidden="1" x14ac:dyDescent="0.15"/>
    <row r="3928" customFormat="1" hidden="1" x14ac:dyDescent="0.15"/>
    <row r="3929" customFormat="1" hidden="1" x14ac:dyDescent="0.15"/>
    <row r="3930" customFormat="1" hidden="1" x14ac:dyDescent="0.15"/>
    <row r="3931" customFormat="1" hidden="1" x14ac:dyDescent="0.15"/>
    <row r="3932" customFormat="1" hidden="1" x14ac:dyDescent="0.15"/>
    <row r="3933" customFormat="1" hidden="1" x14ac:dyDescent="0.15"/>
    <row r="3934" customFormat="1" hidden="1" x14ac:dyDescent="0.15"/>
    <row r="3935" customFormat="1" hidden="1" x14ac:dyDescent="0.15"/>
    <row r="3936" customFormat="1" hidden="1" x14ac:dyDescent="0.15"/>
    <row r="3937" customFormat="1" hidden="1" x14ac:dyDescent="0.15"/>
    <row r="3938" customFormat="1" hidden="1" x14ac:dyDescent="0.15"/>
    <row r="3939" customFormat="1" hidden="1" x14ac:dyDescent="0.15"/>
    <row r="3940" customFormat="1" hidden="1" x14ac:dyDescent="0.15"/>
    <row r="3941" customFormat="1" hidden="1" x14ac:dyDescent="0.15"/>
    <row r="3942" customFormat="1" hidden="1" x14ac:dyDescent="0.15"/>
    <row r="3943" customFormat="1" hidden="1" x14ac:dyDescent="0.15"/>
    <row r="3944" customFormat="1" hidden="1" x14ac:dyDescent="0.15"/>
    <row r="3945" customFormat="1" hidden="1" x14ac:dyDescent="0.15"/>
    <row r="3946" customFormat="1" hidden="1" x14ac:dyDescent="0.15"/>
    <row r="3947" customFormat="1" hidden="1" x14ac:dyDescent="0.15"/>
    <row r="3948" customFormat="1" hidden="1" x14ac:dyDescent="0.15"/>
    <row r="3949" customFormat="1" hidden="1" x14ac:dyDescent="0.15"/>
    <row r="3950" customFormat="1" hidden="1" x14ac:dyDescent="0.15"/>
    <row r="3951" customFormat="1" hidden="1" x14ac:dyDescent="0.15"/>
    <row r="3952" customFormat="1" hidden="1" x14ac:dyDescent="0.15"/>
    <row r="3953" customFormat="1" hidden="1" x14ac:dyDescent="0.15"/>
    <row r="3954" customFormat="1" hidden="1" x14ac:dyDescent="0.15"/>
    <row r="3955" customFormat="1" hidden="1" x14ac:dyDescent="0.15"/>
    <row r="3956" customFormat="1" hidden="1" x14ac:dyDescent="0.15"/>
    <row r="3957" customFormat="1" hidden="1" x14ac:dyDescent="0.15"/>
    <row r="3958" customFormat="1" hidden="1" x14ac:dyDescent="0.15"/>
    <row r="3959" customFormat="1" hidden="1" x14ac:dyDescent="0.15"/>
    <row r="3960" customFormat="1" hidden="1" x14ac:dyDescent="0.15"/>
    <row r="3961" customFormat="1" hidden="1" x14ac:dyDescent="0.15"/>
    <row r="3962" customFormat="1" hidden="1" x14ac:dyDescent="0.15"/>
    <row r="3963" customFormat="1" hidden="1" x14ac:dyDescent="0.15"/>
    <row r="3964" customFormat="1" hidden="1" x14ac:dyDescent="0.15"/>
    <row r="3965" customFormat="1" hidden="1" x14ac:dyDescent="0.15"/>
    <row r="3966" customFormat="1" hidden="1" x14ac:dyDescent="0.15"/>
    <row r="3967" customFormat="1" hidden="1" x14ac:dyDescent="0.15"/>
    <row r="3968" customFormat="1" hidden="1" x14ac:dyDescent="0.15"/>
    <row r="3969" customFormat="1" hidden="1" x14ac:dyDescent="0.15"/>
    <row r="3970" customFormat="1" hidden="1" x14ac:dyDescent="0.15"/>
    <row r="3971" customFormat="1" hidden="1" x14ac:dyDescent="0.15"/>
    <row r="3972" customFormat="1" hidden="1" x14ac:dyDescent="0.15"/>
    <row r="3973" customFormat="1" hidden="1" x14ac:dyDescent="0.15"/>
    <row r="3974" customFormat="1" hidden="1" x14ac:dyDescent="0.15"/>
    <row r="3975" customFormat="1" hidden="1" x14ac:dyDescent="0.15"/>
    <row r="3976" customFormat="1" hidden="1" x14ac:dyDescent="0.15"/>
    <row r="3977" customFormat="1" hidden="1" x14ac:dyDescent="0.15"/>
    <row r="3978" customFormat="1" hidden="1" x14ac:dyDescent="0.15"/>
    <row r="3979" customFormat="1" hidden="1" x14ac:dyDescent="0.15"/>
    <row r="3980" customFormat="1" hidden="1" x14ac:dyDescent="0.15"/>
    <row r="3981" customFormat="1" hidden="1" x14ac:dyDescent="0.15"/>
    <row r="3982" customFormat="1" hidden="1" x14ac:dyDescent="0.15"/>
    <row r="3983" customFormat="1" hidden="1" x14ac:dyDescent="0.15"/>
    <row r="3984" customFormat="1" hidden="1" x14ac:dyDescent="0.15"/>
    <row r="3985" customFormat="1" hidden="1" x14ac:dyDescent="0.15"/>
    <row r="3986" customFormat="1" hidden="1" x14ac:dyDescent="0.15"/>
    <row r="3987" customFormat="1" hidden="1" x14ac:dyDescent="0.15"/>
    <row r="3988" customFormat="1" hidden="1" x14ac:dyDescent="0.15"/>
    <row r="3989" customFormat="1" hidden="1" x14ac:dyDescent="0.15"/>
    <row r="3990" customFormat="1" hidden="1" x14ac:dyDescent="0.15"/>
    <row r="3991" customFormat="1" hidden="1" x14ac:dyDescent="0.15"/>
    <row r="3992" customFormat="1" hidden="1" x14ac:dyDescent="0.15"/>
    <row r="3993" customFormat="1" hidden="1" x14ac:dyDescent="0.15"/>
    <row r="3994" customFormat="1" hidden="1" x14ac:dyDescent="0.15"/>
    <row r="3995" customFormat="1" hidden="1" x14ac:dyDescent="0.15"/>
    <row r="3996" customFormat="1" hidden="1" x14ac:dyDescent="0.15"/>
    <row r="3997" customFormat="1" hidden="1" x14ac:dyDescent="0.15"/>
    <row r="3998" customFormat="1" hidden="1" x14ac:dyDescent="0.15"/>
    <row r="3999" customFormat="1" hidden="1" x14ac:dyDescent="0.15"/>
    <row r="4000" customFormat="1" hidden="1" x14ac:dyDescent="0.15"/>
    <row r="4001" customFormat="1" hidden="1" x14ac:dyDescent="0.15"/>
    <row r="4002" customFormat="1" hidden="1" x14ac:dyDescent="0.15"/>
    <row r="4003" customFormat="1" hidden="1" x14ac:dyDescent="0.15"/>
    <row r="4004" customFormat="1" hidden="1" x14ac:dyDescent="0.15"/>
    <row r="4005" customFormat="1" hidden="1" x14ac:dyDescent="0.15"/>
    <row r="4006" customFormat="1" hidden="1" x14ac:dyDescent="0.15"/>
    <row r="4007" customFormat="1" hidden="1" x14ac:dyDescent="0.15"/>
    <row r="4008" customFormat="1" hidden="1" x14ac:dyDescent="0.15"/>
    <row r="4009" customFormat="1" hidden="1" x14ac:dyDescent="0.15"/>
    <row r="4010" customFormat="1" hidden="1" x14ac:dyDescent="0.15"/>
    <row r="4011" customFormat="1" hidden="1" x14ac:dyDescent="0.15"/>
    <row r="4012" customFormat="1" hidden="1" x14ac:dyDescent="0.15"/>
    <row r="4013" customFormat="1" hidden="1" x14ac:dyDescent="0.15"/>
    <row r="4014" customFormat="1" hidden="1" x14ac:dyDescent="0.15"/>
    <row r="4015" customFormat="1" hidden="1" x14ac:dyDescent="0.15"/>
    <row r="4016" customFormat="1" hidden="1" x14ac:dyDescent="0.15"/>
    <row r="4017" customFormat="1" hidden="1" x14ac:dyDescent="0.15"/>
    <row r="4018" customFormat="1" hidden="1" x14ac:dyDescent="0.15"/>
    <row r="4019" customFormat="1" hidden="1" x14ac:dyDescent="0.15"/>
    <row r="4020" customFormat="1" hidden="1" x14ac:dyDescent="0.15"/>
    <row r="4021" customFormat="1" hidden="1" x14ac:dyDescent="0.15"/>
    <row r="4022" customFormat="1" hidden="1" x14ac:dyDescent="0.15"/>
    <row r="4023" customFormat="1" hidden="1" x14ac:dyDescent="0.15"/>
    <row r="4024" customFormat="1" hidden="1" x14ac:dyDescent="0.15"/>
    <row r="4025" customFormat="1" hidden="1" x14ac:dyDescent="0.15"/>
    <row r="4026" customFormat="1" hidden="1" x14ac:dyDescent="0.15"/>
    <row r="4027" customFormat="1" hidden="1" x14ac:dyDescent="0.15"/>
    <row r="4028" customFormat="1" hidden="1" x14ac:dyDescent="0.15"/>
    <row r="4029" customFormat="1" hidden="1" x14ac:dyDescent="0.15"/>
    <row r="4030" customFormat="1" hidden="1" x14ac:dyDescent="0.15"/>
    <row r="4031" customFormat="1" hidden="1" x14ac:dyDescent="0.15"/>
    <row r="4032" customFormat="1" hidden="1" x14ac:dyDescent="0.15"/>
    <row r="4033" customFormat="1" hidden="1" x14ac:dyDescent="0.15"/>
    <row r="4034" customFormat="1" hidden="1" x14ac:dyDescent="0.15"/>
    <row r="4035" customFormat="1" hidden="1" x14ac:dyDescent="0.15"/>
    <row r="4036" customFormat="1" hidden="1" x14ac:dyDescent="0.15"/>
    <row r="4037" customFormat="1" hidden="1" x14ac:dyDescent="0.15"/>
    <row r="4038" customFormat="1" hidden="1" x14ac:dyDescent="0.15"/>
    <row r="4039" customFormat="1" hidden="1" x14ac:dyDescent="0.15"/>
    <row r="4040" customFormat="1" hidden="1" x14ac:dyDescent="0.15"/>
    <row r="4041" customFormat="1" hidden="1" x14ac:dyDescent="0.15"/>
    <row r="4042" customFormat="1" hidden="1" x14ac:dyDescent="0.15"/>
    <row r="4043" customFormat="1" hidden="1" x14ac:dyDescent="0.15"/>
    <row r="4044" customFormat="1" hidden="1" x14ac:dyDescent="0.15"/>
    <row r="4045" customFormat="1" hidden="1" x14ac:dyDescent="0.15"/>
    <row r="4046" customFormat="1" hidden="1" x14ac:dyDescent="0.15"/>
    <row r="4047" customFormat="1" hidden="1" x14ac:dyDescent="0.15"/>
    <row r="4048" customFormat="1" hidden="1" x14ac:dyDescent="0.15"/>
    <row r="4049" customFormat="1" hidden="1" x14ac:dyDescent="0.15"/>
    <row r="4050" customFormat="1" hidden="1" x14ac:dyDescent="0.15"/>
    <row r="4051" customFormat="1" hidden="1" x14ac:dyDescent="0.15"/>
    <row r="4052" customFormat="1" hidden="1" x14ac:dyDescent="0.15"/>
    <row r="4053" customFormat="1" hidden="1" x14ac:dyDescent="0.15"/>
    <row r="4054" customFormat="1" hidden="1" x14ac:dyDescent="0.15"/>
    <row r="4055" customFormat="1" hidden="1" x14ac:dyDescent="0.15"/>
    <row r="4056" customFormat="1" hidden="1" x14ac:dyDescent="0.15"/>
    <row r="4057" customFormat="1" hidden="1" x14ac:dyDescent="0.15"/>
    <row r="4058" customFormat="1" hidden="1" x14ac:dyDescent="0.15"/>
    <row r="4059" customFormat="1" hidden="1" x14ac:dyDescent="0.15"/>
    <row r="4060" customFormat="1" hidden="1" x14ac:dyDescent="0.15"/>
    <row r="4061" customFormat="1" hidden="1" x14ac:dyDescent="0.15"/>
    <row r="4062" customFormat="1" hidden="1" x14ac:dyDescent="0.15"/>
    <row r="4063" customFormat="1" hidden="1" x14ac:dyDescent="0.15"/>
    <row r="4064" customFormat="1" hidden="1" x14ac:dyDescent="0.15"/>
    <row r="4065" customFormat="1" hidden="1" x14ac:dyDescent="0.15"/>
    <row r="4066" customFormat="1" hidden="1" x14ac:dyDescent="0.15"/>
    <row r="4067" customFormat="1" hidden="1" x14ac:dyDescent="0.15"/>
    <row r="4068" customFormat="1" hidden="1" x14ac:dyDescent="0.15"/>
    <row r="4069" customFormat="1" hidden="1" x14ac:dyDescent="0.15"/>
    <row r="4070" customFormat="1" hidden="1" x14ac:dyDescent="0.15"/>
    <row r="4071" customFormat="1" hidden="1" x14ac:dyDescent="0.15"/>
    <row r="4072" customFormat="1" hidden="1" x14ac:dyDescent="0.15"/>
    <row r="4073" customFormat="1" hidden="1" x14ac:dyDescent="0.15"/>
    <row r="4074" customFormat="1" hidden="1" x14ac:dyDescent="0.15"/>
    <row r="4075" customFormat="1" hidden="1" x14ac:dyDescent="0.15"/>
    <row r="4076" customFormat="1" hidden="1" x14ac:dyDescent="0.15"/>
    <row r="4077" customFormat="1" hidden="1" x14ac:dyDescent="0.15"/>
    <row r="4078" customFormat="1" hidden="1" x14ac:dyDescent="0.15"/>
    <row r="4079" customFormat="1" hidden="1" x14ac:dyDescent="0.15"/>
    <row r="4080" customFormat="1" hidden="1" x14ac:dyDescent="0.15"/>
    <row r="4081" customFormat="1" hidden="1" x14ac:dyDescent="0.15"/>
    <row r="4082" customFormat="1" hidden="1" x14ac:dyDescent="0.15"/>
    <row r="4083" customFormat="1" hidden="1" x14ac:dyDescent="0.15"/>
    <row r="4084" customFormat="1" hidden="1" x14ac:dyDescent="0.15"/>
    <row r="4085" customFormat="1" hidden="1" x14ac:dyDescent="0.15"/>
    <row r="4086" customFormat="1" hidden="1" x14ac:dyDescent="0.15"/>
    <row r="4087" customFormat="1" hidden="1" x14ac:dyDescent="0.15"/>
    <row r="4088" customFormat="1" hidden="1" x14ac:dyDescent="0.15"/>
    <row r="4089" customFormat="1" hidden="1" x14ac:dyDescent="0.15"/>
    <row r="4090" customFormat="1" hidden="1" x14ac:dyDescent="0.15"/>
    <row r="4091" customFormat="1" hidden="1" x14ac:dyDescent="0.15"/>
    <row r="4092" customFormat="1" hidden="1" x14ac:dyDescent="0.15"/>
    <row r="4093" customFormat="1" hidden="1" x14ac:dyDescent="0.15"/>
    <row r="4094" customFormat="1" hidden="1" x14ac:dyDescent="0.15"/>
    <row r="4095" customFormat="1" hidden="1" x14ac:dyDescent="0.15"/>
    <row r="4096" customFormat="1" hidden="1" x14ac:dyDescent="0.15"/>
    <row r="4097" customFormat="1" hidden="1" x14ac:dyDescent="0.15"/>
    <row r="4098" customFormat="1" hidden="1" x14ac:dyDescent="0.15"/>
    <row r="4099" customFormat="1" hidden="1" x14ac:dyDescent="0.15"/>
    <row r="4100" customFormat="1" hidden="1" x14ac:dyDescent="0.15"/>
    <row r="4101" customFormat="1" hidden="1" x14ac:dyDescent="0.15"/>
    <row r="4102" customFormat="1" hidden="1" x14ac:dyDescent="0.15"/>
    <row r="4103" customFormat="1" hidden="1" x14ac:dyDescent="0.15"/>
    <row r="4104" customFormat="1" hidden="1" x14ac:dyDescent="0.15"/>
    <row r="4105" customFormat="1" hidden="1" x14ac:dyDescent="0.15"/>
    <row r="4106" customFormat="1" hidden="1" x14ac:dyDescent="0.15"/>
    <row r="4107" customFormat="1" hidden="1" x14ac:dyDescent="0.15"/>
    <row r="4108" customFormat="1" hidden="1" x14ac:dyDescent="0.15"/>
    <row r="4109" customFormat="1" hidden="1" x14ac:dyDescent="0.15"/>
    <row r="4110" customFormat="1" hidden="1" x14ac:dyDescent="0.15"/>
    <row r="4111" customFormat="1" hidden="1" x14ac:dyDescent="0.15"/>
    <row r="4112" customFormat="1" hidden="1" x14ac:dyDescent="0.15"/>
    <row r="4113" customFormat="1" hidden="1" x14ac:dyDescent="0.15"/>
    <row r="4114" customFormat="1" hidden="1" x14ac:dyDescent="0.15"/>
    <row r="4115" customFormat="1" hidden="1" x14ac:dyDescent="0.15"/>
    <row r="4116" customFormat="1" hidden="1" x14ac:dyDescent="0.15"/>
    <row r="4117" customFormat="1" hidden="1" x14ac:dyDescent="0.15"/>
    <row r="4118" customFormat="1" hidden="1" x14ac:dyDescent="0.15"/>
    <row r="4119" customFormat="1" hidden="1" x14ac:dyDescent="0.15"/>
    <row r="4120" customFormat="1" hidden="1" x14ac:dyDescent="0.15"/>
    <row r="4121" customFormat="1" hidden="1" x14ac:dyDescent="0.15"/>
    <row r="4122" customFormat="1" hidden="1" x14ac:dyDescent="0.15"/>
    <row r="4123" customFormat="1" hidden="1" x14ac:dyDescent="0.15"/>
    <row r="4124" customFormat="1" hidden="1" x14ac:dyDescent="0.15"/>
    <row r="4125" customFormat="1" hidden="1" x14ac:dyDescent="0.15"/>
    <row r="4126" customFormat="1" hidden="1" x14ac:dyDescent="0.15"/>
    <row r="4127" customFormat="1" hidden="1" x14ac:dyDescent="0.15"/>
    <row r="4128" customFormat="1" hidden="1" x14ac:dyDescent="0.15"/>
    <row r="4129" customFormat="1" hidden="1" x14ac:dyDescent="0.15"/>
    <row r="4130" customFormat="1" hidden="1" x14ac:dyDescent="0.15"/>
    <row r="4131" customFormat="1" hidden="1" x14ac:dyDescent="0.15"/>
    <row r="4132" customFormat="1" hidden="1" x14ac:dyDescent="0.15"/>
    <row r="4133" customFormat="1" hidden="1" x14ac:dyDescent="0.15"/>
    <row r="4134" customFormat="1" hidden="1" x14ac:dyDescent="0.15"/>
    <row r="4135" customFormat="1" hidden="1" x14ac:dyDescent="0.15"/>
    <row r="4136" customFormat="1" hidden="1" x14ac:dyDescent="0.15"/>
    <row r="4137" customFormat="1" hidden="1" x14ac:dyDescent="0.15"/>
    <row r="4138" customFormat="1" hidden="1" x14ac:dyDescent="0.15"/>
    <row r="4139" customFormat="1" hidden="1" x14ac:dyDescent="0.15"/>
    <row r="4140" customFormat="1" hidden="1" x14ac:dyDescent="0.15"/>
    <row r="4141" customFormat="1" hidden="1" x14ac:dyDescent="0.15"/>
    <row r="4142" customFormat="1" hidden="1" x14ac:dyDescent="0.15"/>
    <row r="4143" customFormat="1" hidden="1" x14ac:dyDescent="0.15"/>
    <row r="4144" customFormat="1" hidden="1" x14ac:dyDescent="0.15"/>
    <row r="4145" customFormat="1" hidden="1" x14ac:dyDescent="0.15"/>
    <row r="4146" customFormat="1" hidden="1" x14ac:dyDescent="0.15"/>
    <row r="4147" customFormat="1" hidden="1" x14ac:dyDescent="0.15"/>
    <row r="4148" customFormat="1" hidden="1" x14ac:dyDescent="0.15"/>
    <row r="4149" customFormat="1" hidden="1" x14ac:dyDescent="0.15"/>
    <row r="4150" customFormat="1" hidden="1" x14ac:dyDescent="0.15"/>
    <row r="4151" customFormat="1" hidden="1" x14ac:dyDescent="0.15"/>
    <row r="4152" customFormat="1" hidden="1" x14ac:dyDescent="0.15"/>
    <row r="4153" customFormat="1" hidden="1" x14ac:dyDescent="0.15"/>
    <row r="4154" customFormat="1" hidden="1" x14ac:dyDescent="0.15"/>
    <row r="4155" customFormat="1" hidden="1" x14ac:dyDescent="0.15"/>
    <row r="4156" customFormat="1" hidden="1" x14ac:dyDescent="0.15"/>
    <row r="4157" customFormat="1" hidden="1" x14ac:dyDescent="0.15"/>
    <row r="4158" customFormat="1" hidden="1" x14ac:dyDescent="0.15"/>
    <row r="4159" customFormat="1" hidden="1" x14ac:dyDescent="0.15"/>
    <row r="4160" customFormat="1" hidden="1" x14ac:dyDescent="0.15"/>
    <row r="4161" customFormat="1" hidden="1" x14ac:dyDescent="0.15"/>
    <row r="4162" customFormat="1" hidden="1" x14ac:dyDescent="0.15"/>
    <row r="4163" customFormat="1" hidden="1" x14ac:dyDescent="0.15"/>
    <row r="4164" customFormat="1" hidden="1" x14ac:dyDescent="0.15"/>
    <row r="4165" customFormat="1" hidden="1" x14ac:dyDescent="0.15"/>
    <row r="4166" customFormat="1" hidden="1" x14ac:dyDescent="0.15"/>
    <row r="4167" customFormat="1" hidden="1" x14ac:dyDescent="0.15"/>
    <row r="4168" customFormat="1" hidden="1" x14ac:dyDescent="0.15"/>
    <row r="4169" customFormat="1" hidden="1" x14ac:dyDescent="0.15"/>
    <row r="4170" customFormat="1" hidden="1" x14ac:dyDescent="0.15"/>
    <row r="4171" customFormat="1" hidden="1" x14ac:dyDescent="0.15"/>
    <row r="4172" customFormat="1" hidden="1" x14ac:dyDescent="0.15"/>
    <row r="4173" customFormat="1" hidden="1" x14ac:dyDescent="0.15"/>
    <row r="4174" customFormat="1" hidden="1" x14ac:dyDescent="0.15"/>
    <row r="4175" customFormat="1" hidden="1" x14ac:dyDescent="0.15"/>
    <row r="4176" customFormat="1" hidden="1" x14ac:dyDescent="0.15"/>
    <row r="4177" customFormat="1" hidden="1" x14ac:dyDescent="0.15"/>
    <row r="4178" customFormat="1" hidden="1" x14ac:dyDescent="0.15"/>
    <row r="4179" customFormat="1" hidden="1" x14ac:dyDescent="0.15"/>
    <row r="4180" customFormat="1" hidden="1" x14ac:dyDescent="0.15"/>
    <row r="4181" customFormat="1" hidden="1" x14ac:dyDescent="0.15"/>
    <row r="4182" customFormat="1" hidden="1" x14ac:dyDescent="0.15"/>
    <row r="4183" customFormat="1" hidden="1" x14ac:dyDescent="0.15"/>
    <row r="4184" customFormat="1" hidden="1" x14ac:dyDescent="0.15"/>
    <row r="4185" customFormat="1" hidden="1" x14ac:dyDescent="0.15"/>
    <row r="4186" customFormat="1" hidden="1" x14ac:dyDescent="0.15"/>
    <row r="4187" customFormat="1" hidden="1" x14ac:dyDescent="0.15"/>
    <row r="4188" customFormat="1" hidden="1" x14ac:dyDescent="0.15"/>
    <row r="4189" customFormat="1" hidden="1" x14ac:dyDescent="0.15"/>
    <row r="4190" customFormat="1" hidden="1" x14ac:dyDescent="0.15"/>
    <row r="4191" customFormat="1" hidden="1" x14ac:dyDescent="0.15"/>
    <row r="4192" customFormat="1" hidden="1" x14ac:dyDescent="0.15"/>
    <row r="4193" customFormat="1" hidden="1" x14ac:dyDescent="0.15"/>
    <row r="4194" customFormat="1" hidden="1" x14ac:dyDescent="0.15"/>
    <row r="4195" customFormat="1" hidden="1" x14ac:dyDescent="0.15"/>
    <row r="4196" customFormat="1" hidden="1" x14ac:dyDescent="0.15"/>
    <row r="4197" customFormat="1" hidden="1" x14ac:dyDescent="0.15"/>
    <row r="4198" customFormat="1" hidden="1" x14ac:dyDescent="0.15"/>
    <row r="4199" customFormat="1" hidden="1" x14ac:dyDescent="0.15"/>
    <row r="4200" customFormat="1" hidden="1" x14ac:dyDescent="0.15"/>
    <row r="4201" customFormat="1" hidden="1" x14ac:dyDescent="0.15"/>
    <row r="4202" customFormat="1" hidden="1" x14ac:dyDescent="0.15"/>
    <row r="4203" customFormat="1" hidden="1" x14ac:dyDescent="0.15"/>
    <row r="4204" customFormat="1" hidden="1" x14ac:dyDescent="0.15"/>
    <row r="4205" customFormat="1" hidden="1" x14ac:dyDescent="0.15"/>
    <row r="4206" customFormat="1" hidden="1" x14ac:dyDescent="0.15"/>
    <row r="4207" customFormat="1" hidden="1" x14ac:dyDescent="0.15"/>
    <row r="4208" customFormat="1" hidden="1" x14ac:dyDescent="0.15"/>
    <row r="4209" customFormat="1" hidden="1" x14ac:dyDescent="0.15"/>
    <row r="4210" customFormat="1" hidden="1" x14ac:dyDescent="0.15"/>
    <row r="4211" customFormat="1" hidden="1" x14ac:dyDescent="0.15"/>
    <row r="4212" customFormat="1" hidden="1" x14ac:dyDescent="0.15"/>
    <row r="4213" customFormat="1" hidden="1" x14ac:dyDescent="0.15"/>
    <row r="4214" customFormat="1" hidden="1" x14ac:dyDescent="0.15"/>
    <row r="4215" customFormat="1" hidden="1" x14ac:dyDescent="0.15"/>
    <row r="4216" customFormat="1" hidden="1" x14ac:dyDescent="0.15"/>
    <row r="4217" customFormat="1" hidden="1" x14ac:dyDescent="0.15"/>
    <row r="4218" customFormat="1" hidden="1" x14ac:dyDescent="0.15"/>
    <row r="4219" customFormat="1" hidden="1" x14ac:dyDescent="0.15"/>
    <row r="4220" customFormat="1" hidden="1" x14ac:dyDescent="0.15"/>
    <row r="4221" customFormat="1" hidden="1" x14ac:dyDescent="0.15"/>
    <row r="4222" customFormat="1" hidden="1" x14ac:dyDescent="0.15"/>
    <row r="4223" customFormat="1" hidden="1" x14ac:dyDescent="0.15"/>
    <row r="4224" customFormat="1" hidden="1" x14ac:dyDescent="0.15"/>
    <row r="4225" customFormat="1" hidden="1" x14ac:dyDescent="0.15"/>
    <row r="4226" customFormat="1" hidden="1" x14ac:dyDescent="0.15"/>
    <row r="4227" customFormat="1" hidden="1" x14ac:dyDescent="0.15"/>
    <row r="4228" customFormat="1" hidden="1" x14ac:dyDescent="0.15"/>
    <row r="4229" customFormat="1" hidden="1" x14ac:dyDescent="0.15"/>
    <row r="4230" customFormat="1" hidden="1" x14ac:dyDescent="0.15"/>
    <row r="4231" customFormat="1" hidden="1" x14ac:dyDescent="0.15"/>
    <row r="4232" customFormat="1" hidden="1" x14ac:dyDescent="0.15"/>
    <row r="4233" customFormat="1" hidden="1" x14ac:dyDescent="0.15"/>
    <row r="4234" customFormat="1" hidden="1" x14ac:dyDescent="0.15"/>
    <row r="4235" customFormat="1" hidden="1" x14ac:dyDescent="0.15"/>
    <row r="4236" customFormat="1" hidden="1" x14ac:dyDescent="0.15"/>
    <row r="4237" customFormat="1" hidden="1" x14ac:dyDescent="0.15"/>
    <row r="4238" customFormat="1" hidden="1" x14ac:dyDescent="0.15"/>
    <row r="4239" customFormat="1" hidden="1" x14ac:dyDescent="0.15"/>
    <row r="4240" customFormat="1" hidden="1" x14ac:dyDescent="0.15"/>
    <row r="4241" customFormat="1" hidden="1" x14ac:dyDescent="0.15"/>
    <row r="4242" customFormat="1" hidden="1" x14ac:dyDescent="0.15"/>
    <row r="4243" customFormat="1" hidden="1" x14ac:dyDescent="0.15"/>
    <row r="4244" customFormat="1" hidden="1" x14ac:dyDescent="0.15"/>
    <row r="4245" customFormat="1" hidden="1" x14ac:dyDescent="0.15"/>
    <row r="4246" customFormat="1" hidden="1" x14ac:dyDescent="0.15"/>
    <row r="4247" customFormat="1" hidden="1" x14ac:dyDescent="0.15"/>
    <row r="4248" customFormat="1" hidden="1" x14ac:dyDescent="0.15"/>
    <row r="4249" customFormat="1" hidden="1" x14ac:dyDescent="0.15"/>
    <row r="4250" customFormat="1" hidden="1" x14ac:dyDescent="0.15"/>
    <row r="4251" customFormat="1" hidden="1" x14ac:dyDescent="0.15"/>
    <row r="4252" customFormat="1" hidden="1" x14ac:dyDescent="0.15"/>
    <row r="4253" customFormat="1" hidden="1" x14ac:dyDescent="0.15"/>
    <row r="4254" customFormat="1" hidden="1" x14ac:dyDescent="0.15"/>
    <row r="4255" customFormat="1" hidden="1" x14ac:dyDescent="0.15"/>
    <row r="4256" customFormat="1" hidden="1" x14ac:dyDescent="0.15"/>
    <row r="4257" customFormat="1" hidden="1" x14ac:dyDescent="0.15"/>
    <row r="4258" customFormat="1" hidden="1" x14ac:dyDescent="0.15"/>
    <row r="4259" customFormat="1" hidden="1" x14ac:dyDescent="0.15"/>
    <row r="4260" customFormat="1" hidden="1" x14ac:dyDescent="0.15"/>
    <row r="4261" customFormat="1" hidden="1" x14ac:dyDescent="0.15"/>
    <row r="4262" customFormat="1" hidden="1" x14ac:dyDescent="0.15"/>
    <row r="4263" customFormat="1" hidden="1" x14ac:dyDescent="0.15"/>
    <row r="4264" customFormat="1" hidden="1" x14ac:dyDescent="0.15"/>
    <row r="4265" customFormat="1" hidden="1" x14ac:dyDescent="0.15"/>
    <row r="4266" customFormat="1" hidden="1" x14ac:dyDescent="0.15"/>
    <row r="4267" customFormat="1" hidden="1" x14ac:dyDescent="0.15"/>
    <row r="4268" customFormat="1" hidden="1" x14ac:dyDescent="0.15"/>
    <row r="4269" customFormat="1" hidden="1" x14ac:dyDescent="0.15"/>
    <row r="4270" customFormat="1" hidden="1" x14ac:dyDescent="0.15"/>
    <row r="4271" customFormat="1" hidden="1" x14ac:dyDescent="0.15"/>
    <row r="4272" customFormat="1" hidden="1" x14ac:dyDescent="0.15"/>
    <row r="4273" customFormat="1" hidden="1" x14ac:dyDescent="0.15"/>
    <row r="4274" customFormat="1" hidden="1" x14ac:dyDescent="0.15"/>
    <row r="4275" customFormat="1" hidden="1" x14ac:dyDescent="0.15"/>
    <row r="4276" customFormat="1" hidden="1" x14ac:dyDescent="0.15"/>
    <row r="4277" customFormat="1" hidden="1" x14ac:dyDescent="0.15"/>
    <row r="4278" customFormat="1" hidden="1" x14ac:dyDescent="0.15"/>
    <row r="4279" customFormat="1" hidden="1" x14ac:dyDescent="0.15"/>
    <row r="4280" customFormat="1" hidden="1" x14ac:dyDescent="0.15"/>
    <row r="4281" customFormat="1" hidden="1" x14ac:dyDescent="0.15"/>
    <row r="4282" customFormat="1" hidden="1" x14ac:dyDescent="0.15"/>
    <row r="4283" customFormat="1" hidden="1" x14ac:dyDescent="0.15"/>
    <row r="4284" customFormat="1" hidden="1" x14ac:dyDescent="0.15"/>
    <row r="4285" customFormat="1" hidden="1" x14ac:dyDescent="0.15"/>
    <row r="4286" customFormat="1" hidden="1" x14ac:dyDescent="0.15"/>
    <row r="4287" customFormat="1" hidden="1" x14ac:dyDescent="0.15"/>
    <row r="4288" customFormat="1" hidden="1" x14ac:dyDescent="0.15"/>
    <row r="4289" customFormat="1" hidden="1" x14ac:dyDescent="0.15"/>
    <row r="4290" customFormat="1" hidden="1" x14ac:dyDescent="0.15"/>
    <row r="4291" customFormat="1" hidden="1" x14ac:dyDescent="0.15"/>
    <row r="4292" customFormat="1" hidden="1" x14ac:dyDescent="0.15"/>
    <row r="4293" customFormat="1" hidden="1" x14ac:dyDescent="0.15"/>
    <row r="4294" customFormat="1" hidden="1" x14ac:dyDescent="0.15"/>
    <row r="4295" customFormat="1" hidden="1" x14ac:dyDescent="0.15"/>
    <row r="4296" customFormat="1" hidden="1" x14ac:dyDescent="0.15"/>
    <row r="4297" customFormat="1" hidden="1" x14ac:dyDescent="0.15"/>
    <row r="4298" customFormat="1" hidden="1" x14ac:dyDescent="0.15"/>
    <row r="4299" customFormat="1" hidden="1" x14ac:dyDescent="0.15"/>
    <row r="4300" customFormat="1" hidden="1" x14ac:dyDescent="0.15"/>
    <row r="4301" customFormat="1" hidden="1" x14ac:dyDescent="0.15"/>
    <row r="4302" customFormat="1" hidden="1" x14ac:dyDescent="0.15"/>
    <row r="4303" customFormat="1" hidden="1" x14ac:dyDescent="0.15"/>
    <row r="4304" customFormat="1" hidden="1" x14ac:dyDescent="0.15"/>
    <row r="4305" customFormat="1" hidden="1" x14ac:dyDescent="0.15"/>
    <row r="4306" customFormat="1" hidden="1" x14ac:dyDescent="0.15"/>
    <row r="4307" customFormat="1" hidden="1" x14ac:dyDescent="0.15"/>
    <row r="4308" customFormat="1" hidden="1" x14ac:dyDescent="0.15"/>
    <row r="4309" customFormat="1" hidden="1" x14ac:dyDescent="0.15"/>
    <row r="4310" customFormat="1" hidden="1" x14ac:dyDescent="0.15"/>
    <row r="4311" customFormat="1" hidden="1" x14ac:dyDescent="0.15"/>
    <row r="4312" customFormat="1" hidden="1" x14ac:dyDescent="0.15"/>
    <row r="4313" customFormat="1" hidden="1" x14ac:dyDescent="0.15"/>
    <row r="4314" customFormat="1" hidden="1" x14ac:dyDescent="0.15"/>
    <row r="4315" customFormat="1" hidden="1" x14ac:dyDescent="0.15"/>
    <row r="4316" customFormat="1" hidden="1" x14ac:dyDescent="0.15"/>
    <row r="4317" customFormat="1" hidden="1" x14ac:dyDescent="0.15"/>
    <row r="4318" customFormat="1" hidden="1" x14ac:dyDescent="0.15"/>
    <row r="4319" customFormat="1" hidden="1" x14ac:dyDescent="0.15"/>
    <row r="4320" customFormat="1" hidden="1" x14ac:dyDescent="0.15"/>
    <row r="4321" customFormat="1" hidden="1" x14ac:dyDescent="0.15"/>
    <row r="4322" customFormat="1" hidden="1" x14ac:dyDescent="0.15"/>
    <row r="4323" customFormat="1" hidden="1" x14ac:dyDescent="0.15"/>
    <row r="4324" customFormat="1" hidden="1" x14ac:dyDescent="0.15"/>
    <row r="4325" customFormat="1" hidden="1" x14ac:dyDescent="0.15"/>
    <row r="4326" customFormat="1" hidden="1" x14ac:dyDescent="0.15"/>
    <row r="4327" customFormat="1" hidden="1" x14ac:dyDescent="0.15"/>
    <row r="4328" customFormat="1" hidden="1" x14ac:dyDescent="0.15"/>
    <row r="4329" customFormat="1" hidden="1" x14ac:dyDescent="0.15"/>
    <row r="4330" customFormat="1" hidden="1" x14ac:dyDescent="0.15"/>
    <row r="4331" customFormat="1" hidden="1" x14ac:dyDescent="0.15"/>
    <row r="4332" customFormat="1" hidden="1" x14ac:dyDescent="0.15"/>
    <row r="4333" customFormat="1" hidden="1" x14ac:dyDescent="0.15"/>
    <row r="4334" customFormat="1" hidden="1" x14ac:dyDescent="0.15"/>
    <row r="4335" customFormat="1" hidden="1" x14ac:dyDescent="0.15"/>
    <row r="4336" customFormat="1" hidden="1" x14ac:dyDescent="0.15"/>
    <row r="4337" customFormat="1" hidden="1" x14ac:dyDescent="0.15"/>
    <row r="4338" customFormat="1" hidden="1" x14ac:dyDescent="0.15"/>
    <row r="4339" customFormat="1" hidden="1" x14ac:dyDescent="0.15"/>
    <row r="4340" customFormat="1" hidden="1" x14ac:dyDescent="0.15"/>
    <row r="4341" customFormat="1" hidden="1" x14ac:dyDescent="0.15"/>
    <row r="4342" customFormat="1" hidden="1" x14ac:dyDescent="0.15"/>
    <row r="4343" customFormat="1" hidden="1" x14ac:dyDescent="0.15"/>
    <row r="4344" customFormat="1" hidden="1" x14ac:dyDescent="0.15"/>
    <row r="4345" customFormat="1" hidden="1" x14ac:dyDescent="0.15"/>
    <row r="4346" customFormat="1" hidden="1" x14ac:dyDescent="0.15"/>
    <row r="4347" customFormat="1" hidden="1" x14ac:dyDescent="0.15"/>
    <row r="4348" customFormat="1" hidden="1" x14ac:dyDescent="0.15"/>
    <row r="4349" customFormat="1" hidden="1" x14ac:dyDescent="0.15"/>
    <row r="4350" customFormat="1" hidden="1" x14ac:dyDescent="0.15"/>
    <row r="4351" customFormat="1" hidden="1" x14ac:dyDescent="0.15"/>
    <row r="4352" customFormat="1" hidden="1" x14ac:dyDescent="0.15"/>
    <row r="4353" customFormat="1" hidden="1" x14ac:dyDescent="0.15"/>
    <row r="4354" customFormat="1" hidden="1" x14ac:dyDescent="0.15"/>
    <row r="4355" customFormat="1" hidden="1" x14ac:dyDescent="0.15"/>
    <row r="4356" customFormat="1" hidden="1" x14ac:dyDescent="0.15"/>
    <row r="4357" customFormat="1" hidden="1" x14ac:dyDescent="0.15"/>
    <row r="4358" customFormat="1" hidden="1" x14ac:dyDescent="0.15"/>
    <row r="4359" customFormat="1" hidden="1" x14ac:dyDescent="0.15"/>
    <row r="4360" customFormat="1" hidden="1" x14ac:dyDescent="0.15"/>
    <row r="4361" customFormat="1" hidden="1" x14ac:dyDescent="0.15"/>
    <row r="4362" customFormat="1" hidden="1" x14ac:dyDescent="0.15"/>
    <row r="4363" customFormat="1" hidden="1" x14ac:dyDescent="0.15"/>
    <row r="4364" customFormat="1" hidden="1" x14ac:dyDescent="0.15"/>
    <row r="4365" customFormat="1" hidden="1" x14ac:dyDescent="0.15"/>
    <row r="4366" customFormat="1" hidden="1" x14ac:dyDescent="0.15"/>
    <row r="4367" customFormat="1" hidden="1" x14ac:dyDescent="0.15"/>
    <row r="4368" customFormat="1" hidden="1" x14ac:dyDescent="0.15"/>
    <row r="4369" customFormat="1" hidden="1" x14ac:dyDescent="0.15"/>
    <row r="4370" customFormat="1" hidden="1" x14ac:dyDescent="0.15"/>
    <row r="4371" customFormat="1" hidden="1" x14ac:dyDescent="0.15"/>
    <row r="4372" customFormat="1" hidden="1" x14ac:dyDescent="0.15"/>
    <row r="4373" customFormat="1" hidden="1" x14ac:dyDescent="0.15"/>
    <row r="4374" customFormat="1" hidden="1" x14ac:dyDescent="0.15"/>
    <row r="4375" customFormat="1" hidden="1" x14ac:dyDescent="0.15"/>
    <row r="4376" customFormat="1" hidden="1" x14ac:dyDescent="0.15"/>
    <row r="4377" customFormat="1" hidden="1" x14ac:dyDescent="0.15"/>
    <row r="4378" customFormat="1" hidden="1" x14ac:dyDescent="0.15"/>
    <row r="4379" customFormat="1" hidden="1" x14ac:dyDescent="0.15"/>
    <row r="4380" customFormat="1" hidden="1" x14ac:dyDescent="0.15"/>
    <row r="4381" customFormat="1" hidden="1" x14ac:dyDescent="0.15"/>
    <row r="4382" customFormat="1" hidden="1" x14ac:dyDescent="0.15"/>
    <row r="4383" customFormat="1" hidden="1" x14ac:dyDescent="0.15"/>
    <row r="4384" customFormat="1" hidden="1" x14ac:dyDescent="0.15"/>
    <row r="4385" customFormat="1" hidden="1" x14ac:dyDescent="0.15"/>
    <row r="4386" customFormat="1" hidden="1" x14ac:dyDescent="0.15"/>
    <row r="4387" customFormat="1" hidden="1" x14ac:dyDescent="0.15"/>
    <row r="4388" customFormat="1" hidden="1" x14ac:dyDescent="0.15"/>
    <row r="4389" customFormat="1" hidden="1" x14ac:dyDescent="0.15"/>
    <row r="4390" customFormat="1" hidden="1" x14ac:dyDescent="0.15"/>
    <row r="4391" customFormat="1" hidden="1" x14ac:dyDescent="0.15"/>
    <row r="4392" customFormat="1" hidden="1" x14ac:dyDescent="0.15"/>
    <row r="4393" customFormat="1" hidden="1" x14ac:dyDescent="0.15"/>
    <row r="4394" customFormat="1" hidden="1" x14ac:dyDescent="0.15"/>
    <row r="4395" customFormat="1" hidden="1" x14ac:dyDescent="0.15"/>
    <row r="4396" customFormat="1" hidden="1" x14ac:dyDescent="0.15"/>
    <row r="4397" customFormat="1" hidden="1" x14ac:dyDescent="0.15"/>
    <row r="4398" customFormat="1" hidden="1" x14ac:dyDescent="0.15"/>
    <row r="4399" customFormat="1" hidden="1" x14ac:dyDescent="0.15"/>
    <row r="4400" customFormat="1" hidden="1" x14ac:dyDescent="0.15"/>
    <row r="4401" customFormat="1" hidden="1" x14ac:dyDescent="0.15"/>
    <row r="4402" customFormat="1" hidden="1" x14ac:dyDescent="0.15"/>
    <row r="4403" customFormat="1" hidden="1" x14ac:dyDescent="0.15"/>
    <row r="4404" customFormat="1" hidden="1" x14ac:dyDescent="0.15"/>
    <row r="4405" customFormat="1" hidden="1" x14ac:dyDescent="0.15"/>
    <row r="4406" customFormat="1" hidden="1" x14ac:dyDescent="0.15"/>
    <row r="4407" customFormat="1" hidden="1" x14ac:dyDescent="0.15"/>
    <row r="4408" customFormat="1" hidden="1" x14ac:dyDescent="0.15"/>
    <row r="4409" customFormat="1" hidden="1" x14ac:dyDescent="0.15"/>
    <row r="4410" customFormat="1" hidden="1" x14ac:dyDescent="0.15"/>
    <row r="4411" customFormat="1" hidden="1" x14ac:dyDescent="0.15"/>
    <row r="4412" customFormat="1" hidden="1" x14ac:dyDescent="0.15"/>
    <row r="4413" customFormat="1" hidden="1" x14ac:dyDescent="0.15"/>
    <row r="4414" customFormat="1" hidden="1" x14ac:dyDescent="0.15"/>
    <row r="4415" customFormat="1" hidden="1" x14ac:dyDescent="0.15"/>
    <row r="4416" customFormat="1" hidden="1" x14ac:dyDescent="0.15"/>
    <row r="4417" customFormat="1" hidden="1" x14ac:dyDescent="0.15"/>
    <row r="4418" customFormat="1" hidden="1" x14ac:dyDescent="0.15"/>
    <row r="4419" customFormat="1" hidden="1" x14ac:dyDescent="0.15"/>
    <row r="4420" customFormat="1" hidden="1" x14ac:dyDescent="0.15"/>
    <row r="4421" customFormat="1" hidden="1" x14ac:dyDescent="0.15"/>
    <row r="4422" customFormat="1" hidden="1" x14ac:dyDescent="0.15"/>
    <row r="4423" customFormat="1" hidden="1" x14ac:dyDescent="0.15"/>
    <row r="4424" customFormat="1" hidden="1" x14ac:dyDescent="0.15"/>
    <row r="4425" customFormat="1" hidden="1" x14ac:dyDescent="0.15"/>
    <row r="4426" customFormat="1" hidden="1" x14ac:dyDescent="0.15"/>
    <row r="4427" customFormat="1" hidden="1" x14ac:dyDescent="0.15"/>
    <row r="4428" customFormat="1" hidden="1" x14ac:dyDescent="0.15"/>
    <row r="4429" customFormat="1" hidden="1" x14ac:dyDescent="0.15"/>
    <row r="4430" customFormat="1" hidden="1" x14ac:dyDescent="0.15"/>
    <row r="4431" customFormat="1" hidden="1" x14ac:dyDescent="0.15"/>
    <row r="4432" customFormat="1" hidden="1" x14ac:dyDescent="0.15"/>
    <row r="4433" customFormat="1" hidden="1" x14ac:dyDescent="0.15"/>
    <row r="4434" customFormat="1" hidden="1" x14ac:dyDescent="0.15"/>
    <row r="4435" customFormat="1" hidden="1" x14ac:dyDescent="0.15"/>
    <row r="4436" customFormat="1" hidden="1" x14ac:dyDescent="0.15"/>
    <row r="4437" customFormat="1" hidden="1" x14ac:dyDescent="0.15"/>
    <row r="4438" customFormat="1" hidden="1" x14ac:dyDescent="0.15"/>
    <row r="4439" customFormat="1" hidden="1" x14ac:dyDescent="0.15"/>
    <row r="4440" customFormat="1" hidden="1" x14ac:dyDescent="0.15"/>
    <row r="4441" customFormat="1" hidden="1" x14ac:dyDescent="0.15"/>
    <row r="4442" customFormat="1" hidden="1" x14ac:dyDescent="0.15"/>
    <row r="4443" customFormat="1" hidden="1" x14ac:dyDescent="0.15"/>
    <row r="4444" customFormat="1" hidden="1" x14ac:dyDescent="0.15"/>
    <row r="4445" customFormat="1" hidden="1" x14ac:dyDescent="0.15"/>
    <row r="4446" customFormat="1" hidden="1" x14ac:dyDescent="0.15"/>
    <row r="4447" customFormat="1" hidden="1" x14ac:dyDescent="0.15"/>
    <row r="4448" customFormat="1" hidden="1" x14ac:dyDescent="0.15"/>
    <row r="4449" customFormat="1" hidden="1" x14ac:dyDescent="0.15"/>
    <row r="4450" customFormat="1" hidden="1" x14ac:dyDescent="0.15"/>
    <row r="4451" customFormat="1" hidden="1" x14ac:dyDescent="0.15"/>
    <row r="4452" customFormat="1" hidden="1" x14ac:dyDescent="0.15"/>
    <row r="4453" customFormat="1" hidden="1" x14ac:dyDescent="0.15"/>
    <row r="4454" customFormat="1" hidden="1" x14ac:dyDescent="0.15"/>
    <row r="4455" customFormat="1" hidden="1" x14ac:dyDescent="0.15"/>
    <row r="4456" customFormat="1" hidden="1" x14ac:dyDescent="0.15"/>
    <row r="4457" customFormat="1" hidden="1" x14ac:dyDescent="0.15"/>
    <row r="4458" customFormat="1" hidden="1" x14ac:dyDescent="0.15"/>
    <row r="4459" customFormat="1" hidden="1" x14ac:dyDescent="0.15"/>
    <row r="4460" customFormat="1" hidden="1" x14ac:dyDescent="0.15"/>
    <row r="4461" customFormat="1" hidden="1" x14ac:dyDescent="0.15"/>
    <row r="4462" customFormat="1" hidden="1" x14ac:dyDescent="0.15"/>
    <row r="4463" customFormat="1" hidden="1" x14ac:dyDescent="0.15"/>
    <row r="4464" customFormat="1" hidden="1" x14ac:dyDescent="0.15"/>
    <row r="4465" customFormat="1" hidden="1" x14ac:dyDescent="0.15"/>
    <row r="4466" customFormat="1" hidden="1" x14ac:dyDescent="0.15"/>
    <row r="4467" customFormat="1" hidden="1" x14ac:dyDescent="0.15"/>
    <row r="4468" customFormat="1" hidden="1" x14ac:dyDescent="0.15"/>
    <row r="4469" customFormat="1" hidden="1" x14ac:dyDescent="0.15"/>
    <row r="4470" customFormat="1" hidden="1" x14ac:dyDescent="0.15"/>
    <row r="4471" customFormat="1" hidden="1" x14ac:dyDescent="0.15"/>
    <row r="4472" customFormat="1" hidden="1" x14ac:dyDescent="0.15"/>
    <row r="4473" customFormat="1" hidden="1" x14ac:dyDescent="0.15"/>
    <row r="4474" customFormat="1" hidden="1" x14ac:dyDescent="0.15"/>
    <row r="4475" customFormat="1" hidden="1" x14ac:dyDescent="0.15"/>
    <row r="4476" customFormat="1" hidden="1" x14ac:dyDescent="0.15"/>
    <row r="4477" customFormat="1" hidden="1" x14ac:dyDescent="0.15"/>
    <row r="4478" customFormat="1" hidden="1" x14ac:dyDescent="0.15"/>
    <row r="4479" customFormat="1" hidden="1" x14ac:dyDescent="0.15"/>
    <row r="4480" customFormat="1" hidden="1" x14ac:dyDescent="0.15"/>
    <row r="4481" customFormat="1" hidden="1" x14ac:dyDescent="0.15"/>
    <row r="4482" customFormat="1" hidden="1" x14ac:dyDescent="0.15"/>
    <row r="4483" customFormat="1" hidden="1" x14ac:dyDescent="0.15"/>
    <row r="4484" customFormat="1" hidden="1" x14ac:dyDescent="0.15"/>
    <row r="4485" customFormat="1" hidden="1" x14ac:dyDescent="0.15"/>
    <row r="4486" customFormat="1" hidden="1" x14ac:dyDescent="0.15"/>
    <row r="4487" customFormat="1" hidden="1" x14ac:dyDescent="0.15"/>
    <row r="4488" customFormat="1" hidden="1" x14ac:dyDescent="0.15"/>
    <row r="4489" customFormat="1" hidden="1" x14ac:dyDescent="0.15"/>
    <row r="4490" customFormat="1" hidden="1" x14ac:dyDescent="0.15"/>
    <row r="4491" customFormat="1" hidden="1" x14ac:dyDescent="0.15"/>
    <row r="4492" customFormat="1" hidden="1" x14ac:dyDescent="0.15"/>
    <row r="4493" customFormat="1" hidden="1" x14ac:dyDescent="0.15"/>
    <row r="4494" customFormat="1" hidden="1" x14ac:dyDescent="0.15"/>
    <row r="4495" customFormat="1" hidden="1" x14ac:dyDescent="0.15"/>
    <row r="4496" customFormat="1" hidden="1" x14ac:dyDescent="0.15"/>
    <row r="4497" customFormat="1" hidden="1" x14ac:dyDescent="0.15"/>
    <row r="4498" customFormat="1" hidden="1" x14ac:dyDescent="0.15"/>
    <row r="4499" customFormat="1" hidden="1" x14ac:dyDescent="0.15"/>
    <row r="4500" customFormat="1" hidden="1" x14ac:dyDescent="0.15"/>
    <row r="4501" customFormat="1" hidden="1" x14ac:dyDescent="0.15"/>
    <row r="4502" customFormat="1" hidden="1" x14ac:dyDescent="0.15"/>
    <row r="4503" customFormat="1" hidden="1" x14ac:dyDescent="0.15"/>
    <row r="4504" customFormat="1" hidden="1" x14ac:dyDescent="0.15"/>
    <row r="4505" customFormat="1" hidden="1" x14ac:dyDescent="0.15"/>
    <row r="4506" customFormat="1" hidden="1" x14ac:dyDescent="0.15"/>
    <row r="4507" customFormat="1" hidden="1" x14ac:dyDescent="0.15"/>
    <row r="4508" customFormat="1" hidden="1" x14ac:dyDescent="0.15"/>
    <row r="4509" customFormat="1" hidden="1" x14ac:dyDescent="0.15"/>
    <row r="4510" customFormat="1" hidden="1" x14ac:dyDescent="0.15"/>
    <row r="4511" customFormat="1" hidden="1" x14ac:dyDescent="0.15"/>
    <row r="4512" customFormat="1" hidden="1" x14ac:dyDescent="0.15"/>
    <row r="4513" customFormat="1" hidden="1" x14ac:dyDescent="0.15"/>
    <row r="4514" customFormat="1" hidden="1" x14ac:dyDescent="0.15"/>
    <row r="4515" customFormat="1" hidden="1" x14ac:dyDescent="0.15"/>
    <row r="4516" customFormat="1" hidden="1" x14ac:dyDescent="0.15"/>
    <row r="4517" customFormat="1" hidden="1" x14ac:dyDescent="0.15"/>
    <row r="4518" customFormat="1" hidden="1" x14ac:dyDescent="0.15"/>
    <row r="4519" customFormat="1" hidden="1" x14ac:dyDescent="0.15"/>
    <row r="4520" customFormat="1" hidden="1" x14ac:dyDescent="0.15"/>
    <row r="4521" customFormat="1" hidden="1" x14ac:dyDescent="0.15"/>
    <row r="4522" customFormat="1" hidden="1" x14ac:dyDescent="0.15"/>
    <row r="4523" customFormat="1" hidden="1" x14ac:dyDescent="0.15"/>
    <row r="4524" customFormat="1" hidden="1" x14ac:dyDescent="0.15"/>
    <row r="4525" customFormat="1" hidden="1" x14ac:dyDescent="0.15"/>
    <row r="4526" customFormat="1" hidden="1" x14ac:dyDescent="0.15"/>
    <row r="4527" customFormat="1" hidden="1" x14ac:dyDescent="0.15"/>
    <row r="4528" customFormat="1" hidden="1" x14ac:dyDescent="0.15"/>
    <row r="4529" customFormat="1" hidden="1" x14ac:dyDescent="0.15"/>
    <row r="4530" customFormat="1" hidden="1" x14ac:dyDescent="0.15"/>
    <row r="4531" customFormat="1" hidden="1" x14ac:dyDescent="0.15"/>
    <row r="4532" customFormat="1" hidden="1" x14ac:dyDescent="0.15"/>
    <row r="4533" customFormat="1" hidden="1" x14ac:dyDescent="0.15"/>
    <row r="4534" customFormat="1" hidden="1" x14ac:dyDescent="0.15"/>
    <row r="4535" customFormat="1" hidden="1" x14ac:dyDescent="0.15"/>
    <row r="4536" customFormat="1" hidden="1" x14ac:dyDescent="0.15"/>
    <row r="4537" customFormat="1" hidden="1" x14ac:dyDescent="0.15"/>
    <row r="4538" customFormat="1" hidden="1" x14ac:dyDescent="0.15"/>
    <row r="4539" customFormat="1" hidden="1" x14ac:dyDescent="0.15"/>
    <row r="4540" customFormat="1" hidden="1" x14ac:dyDescent="0.15"/>
    <row r="4541" customFormat="1" hidden="1" x14ac:dyDescent="0.15"/>
    <row r="4542" customFormat="1" hidden="1" x14ac:dyDescent="0.15"/>
    <row r="4543" customFormat="1" hidden="1" x14ac:dyDescent="0.15"/>
    <row r="4544" customFormat="1" hidden="1" x14ac:dyDescent="0.15"/>
    <row r="4545" customFormat="1" hidden="1" x14ac:dyDescent="0.15"/>
    <row r="4546" customFormat="1" hidden="1" x14ac:dyDescent="0.15"/>
    <row r="4547" customFormat="1" hidden="1" x14ac:dyDescent="0.15"/>
    <row r="4548" customFormat="1" hidden="1" x14ac:dyDescent="0.15"/>
    <row r="4549" customFormat="1" hidden="1" x14ac:dyDescent="0.15"/>
    <row r="4550" customFormat="1" hidden="1" x14ac:dyDescent="0.15"/>
    <row r="4551" customFormat="1" hidden="1" x14ac:dyDescent="0.15"/>
    <row r="4552" customFormat="1" hidden="1" x14ac:dyDescent="0.15"/>
    <row r="4553" customFormat="1" hidden="1" x14ac:dyDescent="0.15"/>
    <row r="4554" customFormat="1" hidden="1" x14ac:dyDescent="0.15"/>
    <row r="4555" customFormat="1" hidden="1" x14ac:dyDescent="0.15"/>
    <row r="4556" customFormat="1" hidden="1" x14ac:dyDescent="0.15"/>
    <row r="4557" customFormat="1" hidden="1" x14ac:dyDescent="0.15"/>
    <row r="4558" customFormat="1" hidden="1" x14ac:dyDescent="0.15"/>
    <row r="4559" customFormat="1" hidden="1" x14ac:dyDescent="0.15"/>
    <row r="4560" customFormat="1" hidden="1" x14ac:dyDescent="0.15"/>
    <row r="4561" customFormat="1" hidden="1" x14ac:dyDescent="0.15"/>
    <row r="4562" customFormat="1" hidden="1" x14ac:dyDescent="0.15"/>
    <row r="4563" customFormat="1" hidden="1" x14ac:dyDescent="0.15"/>
    <row r="4564" customFormat="1" hidden="1" x14ac:dyDescent="0.15"/>
    <row r="4565" customFormat="1" hidden="1" x14ac:dyDescent="0.15"/>
    <row r="4566" customFormat="1" hidden="1" x14ac:dyDescent="0.15"/>
    <row r="4567" customFormat="1" hidden="1" x14ac:dyDescent="0.15"/>
    <row r="4568" customFormat="1" hidden="1" x14ac:dyDescent="0.15"/>
    <row r="4569" customFormat="1" hidden="1" x14ac:dyDescent="0.15"/>
    <row r="4570" customFormat="1" hidden="1" x14ac:dyDescent="0.15"/>
    <row r="4571" customFormat="1" hidden="1" x14ac:dyDescent="0.15"/>
    <row r="4572" customFormat="1" hidden="1" x14ac:dyDescent="0.15"/>
    <row r="4573" customFormat="1" hidden="1" x14ac:dyDescent="0.15"/>
    <row r="4574" customFormat="1" hidden="1" x14ac:dyDescent="0.15"/>
    <row r="4575" customFormat="1" hidden="1" x14ac:dyDescent="0.15"/>
    <row r="4576" customFormat="1" hidden="1" x14ac:dyDescent="0.15"/>
    <row r="4577" customFormat="1" hidden="1" x14ac:dyDescent="0.15"/>
    <row r="4578" customFormat="1" hidden="1" x14ac:dyDescent="0.15"/>
    <row r="4579" customFormat="1" hidden="1" x14ac:dyDescent="0.15"/>
    <row r="4580" customFormat="1" hidden="1" x14ac:dyDescent="0.15"/>
    <row r="4581" customFormat="1" hidden="1" x14ac:dyDescent="0.15"/>
    <row r="4582" customFormat="1" hidden="1" x14ac:dyDescent="0.15"/>
    <row r="4583" customFormat="1" hidden="1" x14ac:dyDescent="0.15"/>
    <row r="4584" customFormat="1" hidden="1" x14ac:dyDescent="0.15"/>
    <row r="4585" customFormat="1" hidden="1" x14ac:dyDescent="0.15"/>
    <row r="4586" customFormat="1" hidden="1" x14ac:dyDescent="0.15"/>
    <row r="4587" customFormat="1" hidden="1" x14ac:dyDescent="0.15"/>
    <row r="4588" customFormat="1" hidden="1" x14ac:dyDescent="0.15"/>
    <row r="4589" customFormat="1" hidden="1" x14ac:dyDescent="0.15"/>
    <row r="4590" customFormat="1" hidden="1" x14ac:dyDescent="0.15"/>
    <row r="4591" customFormat="1" hidden="1" x14ac:dyDescent="0.15"/>
    <row r="4592" customFormat="1" hidden="1" x14ac:dyDescent="0.15"/>
    <row r="4593" customFormat="1" hidden="1" x14ac:dyDescent="0.15"/>
    <row r="4594" customFormat="1" hidden="1" x14ac:dyDescent="0.15"/>
    <row r="4595" customFormat="1" hidden="1" x14ac:dyDescent="0.15"/>
    <row r="4596" customFormat="1" hidden="1" x14ac:dyDescent="0.15"/>
    <row r="4597" customFormat="1" hidden="1" x14ac:dyDescent="0.15"/>
    <row r="4598" customFormat="1" hidden="1" x14ac:dyDescent="0.15"/>
    <row r="4599" customFormat="1" hidden="1" x14ac:dyDescent="0.15"/>
    <row r="4600" customFormat="1" hidden="1" x14ac:dyDescent="0.15"/>
    <row r="4601" customFormat="1" hidden="1" x14ac:dyDescent="0.15"/>
    <row r="4602" customFormat="1" hidden="1" x14ac:dyDescent="0.15"/>
    <row r="4603" customFormat="1" hidden="1" x14ac:dyDescent="0.15"/>
    <row r="4604" customFormat="1" hidden="1" x14ac:dyDescent="0.15"/>
    <row r="4605" customFormat="1" hidden="1" x14ac:dyDescent="0.15"/>
    <row r="4606" customFormat="1" hidden="1" x14ac:dyDescent="0.15"/>
    <row r="4607" customFormat="1" hidden="1" x14ac:dyDescent="0.15"/>
    <row r="4608" customFormat="1" hidden="1" x14ac:dyDescent="0.15"/>
    <row r="4609" customFormat="1" hidden="1" x14ac:dyDescent="0.15"/>
    <row r="4610" customFormat="1" hidden="1" x14ac:dyDescent="0.15"/>
    <row r="4611" customFormat="1" hidden="1" x14ac:dyDescent="0.15"/>
    <row r="4612" customFormat="1" hidden="1" x14ac:dyDescent="0.15"/>
    <row r="4613" customFormat="1" hidden="1" x14ac:dyDescent="0.15"/>
    <row r="4614" customFormat="1" hidden="1" x14ac:dyDescent="0.15"/>
    <row r="4615" customFormat="1" hidden="1" x14ac:dyDescent="0.15"/>
    <row r="4616" customFormat="1" hidden="1" x14ac:dyDescent="0.15"/>
    <row r="4617" customFormat="1" hidden="1" x14ac:dyDescent="0.15"/>
    <row r="4618" customFormat="1" hidden="1" x14ac:dyDescent="0.15"/>
    <row r="4619" customFormat="1" hidden="1" x14ac:dyDescent="0.15"/>
    <row r="4620" customFormat="1" hidden="1" x14ac:dyDescent="0.15"/>
    <row r="4621" customFormat="1" hidden="1" x14ac:dyDescent="0.15"/>
    <row r="4622" customFormat="1" hidden="1" x14ac:dyDescent="0.15"/>
    <row r="4623" customFormat="1" hidden="1" x14ac:dyDescent="0.15"/>
    <row r="4624" customFormat="1" hidden="1" x14ac:dyDescent="0.15"/>
    <row r="4625" customFormat="1" hidden="1" x14ac:dyDescent="0.15"/>
    <row r="4626" customFormat="1" hidden="1" x14ac:dyDescent="0.15"/>
    <row r="4627" customFormat="1" hidden="1" x14ac:dyDescent="0.15"/>
    <row r="4628" customFormat="1" hidden="1" x14ac:dyDescent="0.15"/>
    <row r="4629" customFormat="1" hidden="1" x14ac:dyDescent="0.15"/>
    <row r="4630" customFormat="1" hidden="1" x14ac:dyDescent="0.15"/>
    <row r="4631" customFormat="1" hidden="1" x14ac:dyDescent="0.15"/>
    <row r="4632" customFormat="1" hidden="1" x14ac:dyDescent="0.15"/>
    <row r="4633" customFormat="1" hidden="1" x14ac:dyDescent="0.15"/>
    <row r="4634" customFormat="1" hidden="1" x14ac:dyDescent="0.15"/>
    <row r="4635" customFormat="1" hidden="1" x14ac:dyDescent="0.15"/>
    <row r="4636" customFormat="1" hidden="1" x14ac:dyDescent="0.15"/>
    <row r="4637" customFormat="1" hidden="1" x14ac:dyDescent="0.15"/>
    <row r="4638" customFormat="1" hidden="1" x14ac:dyDescent="0.15"/>
    <row r="4639" customFormat="1" hidden="1" x14ac:dyDescent="0.15"/>
    <row r="4640" customFormat="1" hidden="1" x14ac:dyDescent="0.15"/>
    <row r="4641" customFormat="1" hidden="1" x14ac:dyDescent="0.15"/>
    <row r="4642" customFormat="1" hidden="1" x14ac:dyDescent="0.15"/>
    <row r="4643" customFormat="1" hidden="1" x14ac:dyDescent="0.15"/>
    <row r="4644" customFormat="1" hidden="1" x14ac:dyDescent="0.15"/>
    <row r="4645" customFormat="1" hidden="1" x14ac:dyDescent="0.15"/>
    <row r="4646" customFormat="1" hidden="1" x14ac:dyDescent="0.15"/>
    <row r="4647" customFormat="1" hidden="1" x14ac:dyDescent="0.15"/>
    <row r="4648" customFormat="1" hidden="1" x14ac:dyDescent="0.15"/>
    <row r="4649" customFormat="1" hidden="1" x14ac:dyDescent="0.15"/>
    <row r="4650" customFormat="1" hidden="1" x14ac:dyDescent="0.15"/>
    <row r="4651" customFormat="1" hidden="1" x14ac:dyDescent="0.15"/>
    <row r="4652" customFormat="1" hidden="1" x14ac:dyDescent="0.15"/>
    <row r="4653" customFormat="1" hidden="1" x14ac:dyDescent="0.15"/>
    <row r="4654" customFormat="1" hidden="1" x14ac:dyDescent="0.15"/>
    <row r="4655" customFormat="1" hidden="1" x14ac:dyDescent="0.15"/>
    <row r="4656" customFormat="1" hidden="1" x14ac:dyDescent="0.15"/>
    <row r="4657" customFormat="1" hidden="1" x14ac:dyDescent="0.15"/>
    <row r="4658" customFormat="1" hidden="1" x14ac:dyDescent="0.15"/>
    <row r="4659" customFormat="1" hidden="1" x14ac:dyDescent="0.15"/>
    <row r="4660" customFormat="1" hidden="1" x14ac:dyDescent="0.15"/>
    <row r="4661" customFormat="1" hidden="1" x14ac:dyDescent="0.15"/>
    <row r="4662" customFormat="1" hidden="1" x14ac:dyDescent="0.15"/>
    <row r="4663" customFormat="1" hidden="1" x14ac:dyDescent="0.15"/>
    <row r="4664" customFormat="1" hidden="1" x14ac:dyDescent="0.15"/>
    <row r="4665" customFormat="1" hidden="1" x14ac:dyDescent="0.15"/>
    <row r="4666" customFormat="1" hidden="1" x14ac:dyDescent="0.15"/>
    <row r="4667" customFormat="1" hidden="1" x14ac:dyDescent="0.15"/>
    <row r="4668" customFormat="1" hidden="1" x14ac:dyDescent="0.15"/>
    <row r="4669" customFormat="1" hidden="1" x14ac:dyDescent="0.15"/>
    <row r="4670" customFormat="1" hidden="1" x14ac:dyDescent="0.15"/>
    <row r="4671" customFormat="1" hidden="1" x14ac:dyDescent="0.15"/>
    <row r="4672" customFormat="1" hidden="1" x14ac:dyDescent="0.15"/>
    <row r="4673" customFormat="1" hidden="1" x14ac:dyDescent="0.15"/>
    <row r="4674" customFormat="1" hidden="1" x14ac:dyDescent="0.15"/>
    <row r="4675" customFormat="1" hidden="1" x14ac:dyDescent="0.15"/>
    <row r="4676" customFormat="1" hidden="1" x14ac:dyDescent="0.15"/>
    <row r="4677" customFormat="1" hidden="1" x14ac:dyDescent="0.15"/>
    <row r="4678" customFormat="1" hidden="1" x14ac:dyDescent="0.15"/>
    <row r="4679" customFormat="1" hidden="1" x14ac:dyDescent="0.15"/>
    <row r="4680" customFormat="1" hidden="1" x14ac:dyDescent="0.15"/>
    <row r="4681" customFormat="1" hidden="1" x14ac:dyDescent="0.15"/>
    <row r="4682" customFormat="1" hidden="1" x14ac:dyDescent="0.15"/>
    <row r="4683" customFormat="1" hidden="1" x14ac:dyDescent="0.15"/>
    <row r="4684" customFormat="1" hidden="1" x14ac:dyDescent="0.15"/>
    <row r="4685" customFormat="1" hidden="1" x14ac:dyDescent="0.15"/>
    <row r="4686" customFormat="1" hidden="1" x14ac:dyDescent="0.15"/>
    <row r="4687" customFormat="1" hidden="1" x14ac:dyDescent="0.15"/>
    <row r="4688" customFormat="1" hidden="1" x14ac:dyDescent="0.15"/>
    <row r="4689" customFormat="1" hidden="1" x14ac:dyDescent="0.15"/>
    <row r="4690" customFormat="1" hidden="1" x14ac:dyDescent="0.15"/>
    <row r="4691" customFormat="1" hidden="1" x14ac:dyDescent="0.15"/>
    <row r="4692" customFormat="1" hidden="1" x14ac:dyDescent="0.15"/>
    <row r="4693" customFormat="1" hidden="1" x14ac:dyDescent="0.15"/>
    <row r="4694" customFormat="1" hidden="1" x14ac:dyDescent="0.15"/>
    <row r="4695" customFormat="1" hidden="1" x14ac:dyDescent="0.15"/>
    <row r="4696" customFormat="1" hidden="1" x14ac:dyDescent="0.15"/>
    <row r="4697" customFormat="1" hidden="1" x14ac:dyDescent="0.15"/>
    <row r="4698" customFormat="1" hidden="1" x14ac:dyDescent="0.15"/>
    <row r="4699" customFormat="1" hidden="1" x14ac:dyDescent="0.15"/>
    <row r="4700" customFormat="1" hidden="1" x14ac:dyDescent="0.15"/>
    <row r="4701" customFormat="1" hidden="1" x14ac:dyDescent="0.15"/>
    <row r="4702" customFormat="1" hidden="1" x14ac:dyDescent="0.15"/>
    <row r="4703" customFormat="1" hidden="1" x14ac:dyDescent="0.15"/>
    <row r="4704" customFormat="1" hidden="1" x14ac:dyDescent="0.15"/>
    <row r="4705" customFormat="1" hidden="1" x14ac:dyDescent="0.15"/>
    <row r="4706" customFormat="1" hidden="1" x14ac:dyDescent="0.15"/>
    <row r="4707" customFormat="1" hidden="1" x14ac:dyDescent="0.15"/>
    <row r="4708" customFormat="1" hidden="1" x14ac:dyDescent="0.15"/>
    <row r="4709" customFormat="1" hidden="1" x14ac:dyDescent="0.15"/>
    <row r="4710" customFormat="1" hidden="1" x14ac:dyDescent="0.15"/>
    <row r="4711" customFormat="1" hidden="1" x14ac:dyDescent="0.15"/>
    <row r="4712" customFormat="1" hidden="1" x14ac:dyDescent="0.15"/>
    <row r="4713" customFormat="1" hidden="1" x14ac:dyDescent="0.15"/>
    <row r="4714" customFormat="1" hidden="1" x14ac:dyDescent="0.15"/>
    <row r="4715" customFormat="1" hidden="1" x14ac:dyDescent="0.15"/>
    <row r="4716" customFormat="1" hidden="1" x14ac:dyDescent="0.15"/>
    <row r="4717" customFormat="1" hidden="1" x14ac:dyDescent="0.15"/>
    <row r="4718" customFormat="1" hidden="1" x14ac:dyDescent="0.15"/>
    <row r="4719" customFormat="1" hidden="1" x14ac:dyDescent="0.15"/>
    <row r="4720" customFormat="1" hidden="1" x14ac:dyDescent="0.15"/>
    <row r="4721" customFormat="1" hidden="1" x14ac:dyDescent="0.15"/>
    <row r="4722" customFormat="1" hidden="1" x14ac:dyDescent="0.15"/>
    <row r="4723" customFormat="1" hidden="1" x14ac:dyDescent="0.15"/>
    <row r="4724" customFormat="1" hidden="1" x14ac:dyDescent="0.15"/>
    <row r="4725" customFormat="1" hidden="1" x14ac:dyDescent="0.15"/>
    <row r="4726" customFormat="1" hidden="1" x14ac:dyDescent="0.15"/>
    <row r="4727" customFormat="1" hidden="1" x14ac:dyDescent="0.15"/>
    <row r="4728" customFormat="1" hidden="1" x14ac:dyDescent="0.15"/>
    <row r="4729" customFormat="1" hidden="1" x14ac:dyDescent="0.15"/>
    <row r="4730" customFormat="1" hidden="1" x14ac:dyDescent="0.15"/>
    <row r="4731" customFormat="1" hidden="1" x14ac:dyDescent="0.15"/>
    <row r="4732" customFormat="1" hidden="1" x14ac:dyDescent="0.15"/>
    <row r="4733" customFormat="1" hidden="1" x14ac:dyDescent="0.15"/>
    <row r="4734" customFormat="1" hidden="1" x14ac:dyDescent="0.15"/>
    <row r="4735" customFormat="1" hidden="1" x14ac:dyDescent="0.15"/>
    <row r="4736" customFormat="1" hidden="1" x14ac:dyDescent="0.15"/>
    <row r="4737" customFormat="1" hidden="1" x14ac:dyDescent="0.15"/>
    <row r="4738" customFormat="1" hidden="1" x14ac:dyDescent="0.15"/>
    <row r="4739" customFormat="1" hidden="1" x14ac:dyDescent="0.15"/>
    <row r="4740" customFormat="1" hidden="1" x14ac:dyDescent="0.15"/>
    <row r="4741" customFormat="1" hidden="1" x14ac:dyDescent="0.15"/>
    <row r="4742" customFormat="1" hidden="1" x14ac:dyDescent="0.15"/>
    <row r="4743" customFormat="1" hidden="1" x14ac:dyDescent="0.15"/>
    <row r="4744" customFormat="1" hidden="1" x14ac:dyDescent="0.15"/>
    <row r="4745" customFormat="1" hidden="1" x14ac:dyDescent="0.15"/>
    <row r="4746" customFormat="1" hidden="1" x14ac:dyDescent="0.15"/>
    <row r="4747" customFormat="1" hidden="1" x14ac:dyDescent="0.15"/>
    <row r="4748" customFormat="1" hidden="1" x14ac:dyDescent="0.15"/>
    <row r="4749" customFormat="1" hidden="1" x14ac:dyDescent="0.15"/>
    <row r="4750" customFormat="1" hidden="1" x14ac:dyDescent="0.15"/>
    <row r="4751" customFormat="1" hidden="1" x14ac:dyDescent="0.15"/>
    <row r="4752" customFormat="1" hidden="1" x14ac:dyDescent="0.15"/>
    <row r="4753" customFormat="1" hidden="1" x14ac:dyDescent="0.15"/>
    <row r="4754" customFormat="1" hidden="1" x14ac:dyDescent="0.15"/>
    <row r="4755" customFormat="1" hidden="1" x14ac:dyDescent="0.15"/>
    <row r="4756" customFormat="1" hidden="1" x14ac:dyDescent="0.15"/>
    <row r="4757" customFormat="1" hidden="1" x14ac:dyDescent="0.15"/>
    <row r="4758" customFormat="1" hidden="1" x14ac:dyDescent="0.15"/>
    <row r="4759" customFormat="1" hidden="1" x14ac:dyDescent="0.15"/>
    <row r="4760" customFormat="1" hidden="1" x14ac:dyDescent="0.15"/>
    <row r="4761" customFormat="1" hidden="1" x14ac:dyDescent="0.15"/>
    <row r="4762" customFormat="1" hidden="1" x14ac:dyDescent="0.15"/>
    <row r="4763" customFormat="1" hidden="1" x14ac:dyDescent="0.15"/>
    <row r="4764" customFormat="1" hidden="1" x14ac:dyDescent="0.15"/>
    <row r="4765" customFormat="1" hidden="1" x14ac:dyDescent="0.15"/>
    <row r="4766" customFormat="1" hidden="1" x14ac:dyDescent="0.15"/>
    <row r="4767" customFormat="1" hidden="1" x14ac:dyDescent="0.15"/>
    <row r="4768" customFormat="1" hidden="1" x14ac:dyDescent="0.15"/>
    <row r="4769" customFormat="1" hidden="1" x14ac:dyDescent="0.15"/>
    <row r="4770" customFormat="1" hidden="1" x14ac:dyDescent="0.15"/>
    <row r="4771" customFormat="1" hidden="1" x14ac:dyDescent="0.15"/>
    <row r="4772" customFormat="1" hidden="1" x14ac:dyDescent="0.15"/>
    <row r="4773" customFormat="1" hidden="1" x14ac:dyDescent="0.15"/>
    <row r="4774" customFormat="1" hidden="1" x14ac:dyDescent="0.15"/>
    <row r="4775" customFormat="1" hidden="1" x14ac:dyDescent="0.15"/>
    <row r="4776" customFormat="1" hidden="1" x14ac:dyDescent="0.15"/>
    <row r="4777" customFormat="1" hidden="1" x14ac:dyDescent="0.15"/>
    <row r="4778" customFormat="1" hidden="1" x14ac:dyDescent="0.15"/>
    <row r="4779" customFormat="1" hidden="1" x14ac:dyDescent="0.15"/>
    <row r="4780" customFormat="1" hidden="1" x14ac:dyDescent="0.15"/>
    <row r="4781" customFormat="1" hidden="1" x14ac:dyDescent="0.15"/>
    <row r="4782" customFormat="1" hidden="1" x14ac:dyDescent="0.15"/>
    <row r="4783" customFormat="1" hidden="1" x14ac:dyDescent="0.15"/>
    <row r="4784" customFormat="1" hidden="1" x14ac:dyDescent="0.15"/>
    <row r="4785" customFormat="1" hidden="1" x14ac:dyDescent="0.15"/>
    <row r="4786" customFormat="1" hidden="1" x14ac:dyDescent="0.15"/>
    <row r="4787" customFormat="1" hidden="1" x14ac:dyDescent="0.15"/>
    <row r="4788" customFormat="1" hidden="1" x14ac:dyDescent="0.15"/>
    <row r="4789" customFormat="1" hidden="1" x14ac:dyDescent="0.15"/>
    <row r="4790" customFormat="1" hidden="1" x14ac:dyDescent="0.15"/>
    <row r="4791" customFormat="1" hidden="1" x14ac:dyDescent="0.15"/>
    <row r="4792" customFormat="1" hidden="1" x14ac:dyDescent="0.15"/>
    <row r="4793" customFormat="1" hidden="1" x14ac:dyDescent="0.15"/>
    <row r="4794" customFormat="1" hidden="1" x14ac:dyDescent="0.15"/>
    <row r="4795" customFormat="1" hidden="1" x14ac:dyDescent="0.15"/>
    <row r="4796" customFormat="1" hidden="1" x14ac:dyDescent="0.15"/>
    <row r="4797" customFormat="1" hidden="1" x14ac:dyDescent="0.15"/>
    <row r="4798" customFormat="1" hidden="1" x14ac:dyDescent="0.15"/>
    <row r="4799" customFormat="1" hidden="1" x14ac:dyDescent="0.15"/>
    <row r="4800" customFormat="1" hidden="1" x14ac:dyDescent="0.15"/>
    <row r="4801" customFormat="1" hidden="1" x14ac:dyDescent="0.15"/>
    <row r="4802" customFormat="1" hidden="1" x14ac:dyDescent="0.15"/>
    <row r="4803" customFormat="1" hidden="1" x14ac:dyDescent="0.15"/>
    <row r="4804" customFormat="1" hidden="1" x14ac:dyDescent="0.15"/>
    <row r="4805" customFormat="1" hidden="1" x14ac:dyDescent="0.15"/>
    <row r="4806" customFormat="1" hidden="1" x14ac:dyDescent="0.15"/>
    <row r="4807" customFormat="1" hidden="1" x14ac:dyDescent="0.15"/>
    <row r="4808" customFormat="1" hidden="1" x14ac:dyDescent="0.15"/>
    <row r="4809" customFormat="1" hidden="1" x14ac:dyDescent="0.15"/>
    <row r="4810" customFormat="1" hidden="1" x14ac:dyDescent="0.15"/>
    <row r="4811" customFormat="1" hidden="1" x14ac:dyDescent="0.15"/>
    <row r="4812" customFormat="1" hidden="1" x14ac:dyDescent="0.15"/>
    <row r="4813" customFormat="1" hidden="1" x14ac:dyDescent="0.15"/>
    <row r="4814" customFormat="1" hidden="1" x14ac:dyDescent="0.15"/>
    <row r="4815" customFormat="1" hidden="1" x14ac:dyDescent="0.15"/>
    <row r="4816" customFormat="1" hidden="1" x14ac:dyDescent="0.15"/>
    <row r="4817" customFormat="1" hidden="1" x14ac:dyDescent="0.15"/>
    <row r="4818" customFormat="1" hidden="1" x14ac:dyDescent="0.15"/>
    <row r="4819" customFormat="1" hidden="1" x14ac:dyDescent="0.15"/>
    <row r="4820" customFormat="1" hidden="1" x14ac:dyDescent="0.15"/>
    <row r="4821" customFormat="1" hidden="1" x14ac:dyDescent="0.15"/>
    <row r="4822" customFormat="1" hidden="1" x14ac:dyDescent="0.15"/>
    <row r="4823" customFormat="1" hidden="1" x14ac:dyDescent="0.15"/>
    <row r="4824" customFormat="1" hidden="1" x14ac:dyDescent="0.15"/>
    <row r="4825" customFormat="1" hidden="1" x14ac:dyDescent="0.15"/>
    <row r="4826" customFormat="1" hidden="1" x14ac:dyDescent="0.15"/>
    <row r="4827" customFormat="1" hidden="1" x14ac:dyDescent="0.15"/>
    <row r="4828" customFormat="1" hidden="1" x14ac:dyDescent="0.15"/>
    <row r="4829" customFormat="1" hidden="1" x14ac:dyDescent="0.15"/>
    <row r="4830" customFormat="1" hidden="1" x14ac:dyDescent="0.15"/>
    <row r="4831" customFormat="1" hidden="1" x14ac:dyDescent="0.15"/>
    <row r="4832" customFormat="1" hidden="1" x14ac:dyDescent="0.15"/>
    <row r="4833" customFormat="1" hidden="1" x14ac:dyDescent="0.15"/>
    <row r="4834" customFormat="1" hidden="1" x14ac:dyDescent="0.15"/>
    <row r="4835" customFormat="1" hidden="1" x14ac:dyDescent="0.15"/>
    <row r="4836" customFormat="1" hidden="1" x14ac:dyDescent="0.15"/>
    <row r="4837" customFormat="1" hidden="1" x14ac:dyDescent="0.15"/>
    <row r="4838" customFormat="1" hidden="1" x14ac:dyDescent="0.15"/>
    <row r="4839" customFormat="1" hidden="1" x14ac:dyDescent="0.15"/>
    <row r="4840" customFormat="1" hidden="1" x14ac:dyDescent="0.15"/>
    <row r="4841" customFormat="1" hidden="1" x14ac:dyDescent="0.15"/>
    <row r="4842" customFormat="1" hidden="1" x14ac:dyDescent="0.15"/>
    <row r="4843" customFormat="1" hidden="1" x14ac:dyDescent="0.15"/>
    <row r="4844" customFormat="1" hidden="1" x14ac:dyDescent="0.15"/>
    <row r="4845" customFormat="1" hidden="1" x14ac:dyDescent="0.15"/>
    <row r="4846" customFormat="1" hidden="1" x14ac:dyDescent="0.15"/>
    <row r="4847" customFormat="1" hidden="1" x14ac:dyDescent="0.15"/>
    <row r="4848" customFormat="1" hidden="1" x14ac:dyDescent="0.15"/>
    <row r="4849" customFormat="1" hidden="1" x14ac:dyDescent="0.15"/>
    <row r="4850" customFormat="1" hidden="1" x14ac:dyDescent="0.15"/>
    <row r="4851" customFormat="1" hidden="1" x14ac:dyDescent="0.15"/>
    <row r="4852" customFormat="1" hidden="1" x14ac:dyDescent="0.15"/>
    <row r="4853" customFormat="1" hidden="1" x14ac:dyDescent="0.15"/>
    <row r="4854" customFormat="1" hidden="1" x14ac:dyDescent="0.15"/>
    <row r="4855" customFormat="1" hidden="1" x14ac:dyDescent="0.15"/>
    <row r="4856" customFormat="1" hidden="1" x14ac:dyDescent="0.15"/>
    <row r="4857" customFormat="1" hidden="1" x14ac:dyDescent="0.15"/>
    <row r="4858" customFormat="1" hidden="1" x14ac:dyDescent="0.15"/>
    <row r="4859" customFormat="1" hidden="1" x14ac:dyDescent="0.15"/>
    <row r="4860" customFormat="1" hidden="1" x14ac:dyDescent="0.15"/>
    <row r="4861" customFormat="1" hidden="1" x14ac:dyDescent="0.15"/>
    <row r="4862" customFormat="1" hidden="1" x14ac:dyDescent="0.15"/>
    <row r="4863" customFormat="1" hidden="1" x14ac:dyDescent="0.15"/>
    <row r="4864" customFormat="1" hidden="1" x14ac:dyDescent="0.15"/>
    <row r="4865" customFormat="1" hidden="1" x14ac:dyDescent="0.15"/>
    <row r="4866" customFormat="1" hidden="1" x14ac:dyDescent="0.15"/>
    <row r="4867" customFormat="1" hidden="1" x14ac:dyDescent="0.15"/>
    <row r="4868" customFormat="1" hidden="1" x14ac:dyDescent="0.15"/>
    <row r="4869" customFormat="1" hidden="1" x14ac:dyDescent="0.15"/>
    <row r="4870" customFormat="1" hidden="1" x14ac:dyDescent="0.15"/>
    <row r="4871" customFormat="1" hidden="1" x14ac:dyDescent="0.15"/>
    <row r="4872" customFormat="1" hidden="1" x14ac:dyDescent="0.15"/>
    <row r="4873" customFormat="1" hidden="1" x14ac:dyDescent="0.15"/>
    <row r="4874" customFormat="1" hidden="1" x14ac:dyDescent="0.15"/>
    <row r="4875" customFormat="1" hidden="1" x14ac:dyDescent="0.15"/>
    <row r="4876" customFormat="1" hidden="1" x14ac:dyDescent="0.15"/>
    <row r="4877" customFormat="1" hidden="1" x14ac:dyDescent="0.15"/>
    <row r="4878" customFormat="1" hidden="1" x14ac:dyDescent="0.15"/>
    <row r="4879" customFormat="1" hidden="1" x14ac:dyDescent="0.15"/>
    <row r="4880" customFormat="1" hidden="1" x14ac:dyDescent="0.15"/>
    <row r="4881" customFormat="1" hidden="1" x14ac:dyDescent="0.15"/>
    <row r="4882" customFormat="1" hidden="1" x14ac:dyDescent="0.15"/>
    <row r="4883" customFormat="1" hidden="1" x14ac:dyDescent="0.15"/>
    <row r="4884" customFormat="1" hidden="1" x14ac:dyDescent="0.15"/>
    <row r="4885" customFormat="1" hidden="1" x14ac:dyDescent="0.15"/>
    <row r="4886" customFormat="1" hidden="1" x14ac:dyDescent="0.15"/>
    <row r="4887" customFormat="1" hidden="1" x14ac:dyDescent="0.15"/>
    <row r="4888" customFormat="1" hidden="1" x14ac:dyDescent="0.15"/>
    <row r="4889" customFormat="1" hidden="1" x14ac:dyDescent="0.15"/>
    <row r="4890" customFormat="1" hidden="1" x14ac:dyDescent="0.15"/>
    <row r="4891" customFormat="1" hidden="1" x14ac:dyDescent="0.15"/>
    <row r="4892" customFormat="1" hidden="1" x14ac:dyDescent="0.15"/>
    <row r="4893" customFormat="1" hidden="1" x14ac:dyDescent="0.15"/>
    <row r="4894" customFormat="1" hidden="1" x14ac:dyDescent="0.15"/>
    <row r="4895" customFormat="1" hidden="1" x14ac:dyDescent="0.15"/>
    <row r="4896" customFormat="1" hidden="1" x14ac:dyDescent="0.15"/>
    <row r="4897" customFormat="1" hidden="1" x14ac:dyDescent="0.15"/>
    <row r="4898" customFormat="1" hidden="1" x14ac:dyDescent="0.15"/>
    <row r="4899" customFormat="1" hidden="1" x14ac:dyDescent="0.15"/>
    <row r="4900" customFormat="1" hidden="1" x14ac:dyDescent="0.15"/>
    <row r="4901" customFormat="1" hidden="1" x14ac:dyDescent="0.15"/>
    <row r="4902" customFormat="1" hidden="1" x14ac:dyDescent="0.15"/>
    <row r="4903" customFormat="1" hidden="1" x14ac:dyDescent="0.15"/>
    <row r="4904" customFormat="1" hidden="1" x14ac:dyDescent="0.15"/>
    <row r="4905" customFormat="1" hidden="1" x14ac:dyDescent="0.15"/>
    <row r="4906" customFormat="1" hidden="1" x14ac:dyDescent="0.15"/>
    <row r="4907" customFormat="1" hidden="1" x14ac:dyDescent="0.15"/>
    <row r="4908" customFormat="1" hidden="1" x14ac:dyDescent="0.15"/>
    <row r="4909" customFormat="1" hidden="1" x14ac:dyDescent="0.15"/>
    <row r="4910" customFormat="1" hidden="1" x14ac:dyDescent="0.15"/>
    <row r="4911" customFormat="1" hidden="1" x14ac:dyDescent="0.15"/>
    <row r="4912" customFormat="1" hidden="1" x14ac:dyDescent="0.15"/>
    <row r="4913" customFormat="1" hidden="1" x14ac:dyDescent="0.15"/>
    <row r="4914" customFormat="1" hidden="1" x14ac:dyDescent="0.15"/>
    <row r="4915" customFormat="1" hidden="1" x14ac:dyDescent="0.15"/>
    <row r="4916" customFormat="1" hidden="1" x14ac:dyDescent="0.15"/>
    <row r="4917" customFormat="1" hidden="1" x14ac:dyDescent="0.15"/>
    <row r="4918" customFormat="1" hidden="1" x14ac:dyDescent="0.15"/>
    <row r="4919" customFormat="1" hidden="1" x14ac:dyDescent="0.15"/>
    <row r="4920" customFormat="1" hidden="1" x14ac:dyDescent="0.15"/>
    <row r="4921" customFormat="1" hidden="1" x14ac:dyDescent="0.15"/>
    <row r="4922" customFormat="1" hidden="1" x14ac:dyDescent="0.15"/>
    <row r="4923" customFormat="1" hidden="1" x14ac:dyDescent="0.15"/>
    <row r="4924" customFormat="1" hidden="1" x14ac:dyDescent="0.15"/>
    <row r="4925" customFormat="1" hidden="1" x14ac:dyDescent="0.15"/>
    <row r="4926" customFormat="1" hidden="1" x14ac:dyDescent="0.15"/>
    <row r="4927" customFormat="1" hidden="1" x14ac:dyDescent="0.15"/>
    <row r="4928" customFormat="1" hidden="1" x14ac:dyDescent="0.15"/>
    <row r="4929" customFormat="1" hidden="1" x14ac:dyDescent="0.15"/>
    <row r="4930" customFormat="1" hidden="1" x14ac:dyDescent="0.15"/>
    <row r="4931" customFormat="1" hidden="1" x14ac:dyDescent="0.15"/>
    <row r="4932" customFormat="1" hidden="1" x14ac:dyDescent="0.15"/>
    <row r="4933" customFormat="1" hidden="1" x14ac:dyDescent="0.15"/>
    <row r="4934" customFormat="1" hidden="1" x14ac:dyDescent="0.15"/>
    <row r="4935" customFormat="1" hidden="1" x14ac:dyDescent="0.15"/>
    <row r="4936" customFormat="1" hidden="1" x14ac:dyDescent="0.15"/>
    <row r="4937" customFormat="1" hidden="1" x14ac:dyDescent="0.15"/>
    <row r="4938" customFormat="1" hidden="1" x14ac:dyDescent="0.15"/>
    <row r="4939" customFormat="1" hidden="1" x14ac:dyDescent="0.15"/>
    <row r="4940" customFormat="1" hidden="1" x14ac:dyDescent="0.15"/>
    <row r="4941" customFormat="1" hidden="1" x14ac:dyDescent="0.15"/>
    <row r="4942" customFormat="1" hidden="1" x14ac:dyDescent="0.15"/>
    <row r="4943" customFormat="1" hidden="1" x14ac:dyDescent="0.15"/>
    <row r="4944" customFormat="1" hidden="1" x14ac:dyDescent="0.15"/>
    <row r="4945" customFormat="1" hidden="1" x14ac:dyDescent="0.15"/>
    <row r="4946" customFormat="1" hidden="1" x14ac:dyDescent="0.15"/>
    <row r="4947" customFormat="1" hidden="1" x14ac:dyDescent="0.15"/>
    <row r="4948" customFormat="1" hidden="1" x14ac:dyDescent="0.15"/>
    <row r="4949" customFormat="1" hidden="1" x14ac:dyDescent="0.15"/>
    <row r="4950" customFormat="1" hidden="1" x14ac:dyDescent="0.15"/>
    <row r="4951" customFormat="1" hidden="1" x14ac:dyDescent="0.15"/>
    <row r="4952" customFormat="1" hidden="1" x14ac:dyDescent="0.15"/>
    <row r="4953" customFormat="1" hidden="1" x14ac:dyDescent="0.15"/>
    <row r="4954" customFormat="1" hidden="1" x14ac:dyDescent="0.15"/>
    <row r="4955" customFormat="1" hidden="1" x14ac:dyDescent="0.15"/>
    <row r="4956" customFormat="1" hidden="1" x14ac:dyDescent="0.15"/>
    <row r="4957" customFormat="1" hidden="1" x14ac:dyDescent="0.15"/>
    <row r="4958" customFormat="1" hidden="1" x14ac:dyDescent="0.15"/>
    <row r="4959" customFormat="1" hidden="1" x14ac:dyDescent="0.15"/>
    <row r="4960" customFormat="1" hidden="1" x14ac:dyDescent="0.15"/>
    <row r="4961" customFormat="1" hidden="1" x14ac:dyDescent="0.15"/>
    <row r="4962" customFormat="1" hidden="1" x14ac:dyDescent="0.15"/>
    <row r="4963" customFormat="1" hidden="1" x14ac:dyDescent="0.15"/>
    <row r="4964" customFormat="1" hidden="1" x14ac:dyDescent="0.15"/>
    <row r="4965" customFormat="1" hidden="1" x14ac:dyDescent="0.15"/>
    <row r="4966" customFormat="1" hidden="1" x14ac:dyDescent="0.15"/>
    <row r="4967" customFormat="1" hidden="1" x14ac:dyDescent="0.15"/>
    <row r="4968" customFormat="1" hidden="1" x14ac:dyDescent="0.15"/>
    <row r="4969" customFormat="1" hidden="1" x14ac:dyDescent="0.15"/>
    <row r="4970" customFormat="1" hidden="1" x14ac:dyDescent="0.15"/>
    <row r="4971" customFormat="1" hidden="1" x14ac:dyDescent="0.15"/>
    <row r="4972" customFormat="1" hidden="1" x14ac:dyDescent="0.15"/>
    <row r="4973" customFormat="1" hidden="1" x14ac:dyDescent="0.15"/>
    <row r="4974" customFormat="1" hidden="1" x14ac:dyDescent="0.15"/>
    <row r="4975" customFormat="1" hidden="1" x14ac:dyDescent="0.15"/>
    <row r="4976" customFormat="1" hidden="1" x14ac:dyDescent="0.15"/>
    <row r="4977" customFormat="1" hidden="1" x14ac:dyDescent="0.15"/>
    <row r="4978" customFormat="1" hidden="1" x14ac:dyDescent="0.15"/>
    <row r="4979" customFormat="1" hidden="1" x14ac:dyDescent="0.15"/>
    <row r="4980" customFormat="1" hidden="1" x14ac:dyDescent="0.15"/>
    <row r="4981" customFormat="1" hidden="1" x14ac:dyDescent="0.15"/>
    <row r="4982" customFormat="1" hidden="1" x14ac:dyDescent="0.15"/>
    <row r="4983" customFormat="1" hidden="1" x14ac:dyDescent="0.15"/>
    <row r="4984" customFormat="1" hidden="1" x14ac:dyDescent="0.15"/>
    <row r="4985" customFormat="1" hidden="1" x14ac:dyDescent="0.15"/>
    <row r="4986" customFormat="1" hidden="1" x14ac:dyDescent="0.15"/>
    <row r="4987" customFormat="1" hidden="1" x14ac:dyDescent="0.15"/>
    <row r="4988" customFormat="1" hidden="1" x14ac:dyDescent="0.15"/>
    <row r="4989" customFormat="1" hidden="1" x14ac:dyDescent="0.15"/>
    <row r="4990" customFormat="1" hidden="1" x14ac:dyDescent="0.15"/>
    <row r="4991" customFormat="1" hidden="1" x14ac:dyDescent="0.15"/>
    <row r="4992" customFormat="1" hidden="1" x14ac:dyDescent="0.15"/>
    <row r="4993" customFormat="1" hidden="1" x14ac:dyDescent="0.15"/>
    <row r="4994" customFormat="1" hidden="1" x14ac:dyDescent="0.15"/>
    <row r="4995" customFormat="1" hidden="1" x14ac:dyDescent="0.15"/>
    <row r="4996" customFormat="1" hidden="1" x14ac:dyDescent="0.15"/>
    <row r="4997" customFormat="1" hidden="1" x14ac:dyDescent="0.15"/>
    <row r="4998" customFormat="1" hidden="1" x14ac:dyDescent="0.15"/>
    <row r="4999" customFormat="1" hidden="1" x14ac:dyDescent="0.15"/>
    <row r="5000" customFormat="1" hidden="1" x14ac:dyDescent="0.15"/>
    <row r="5001" customFormat="1" hidden="1" x14ac:dyDescent="0.15"/>
    <row r="5002" customFormat="1" hidden="1" x14ac:dyDescent="0.15"/>
    <row r="5003" customFormat="1" hidden="1" x14ac:dyDescent="0.15"/>
    <row r="5004" customFormat="1" hidden="1" x14ac:dyDescent="0.15"/>
    <row r="5005" customFormat="1" hidden="1" x14ac:dyDescent="0.15"/>
    <row r="5006" customFormat="1" hidden="1" x14ac:dyDescent="0.15"/>
    <row r="5007" customFormat="1" hidden="1" x14ac:dyDescent="0.15"/>
    <row r="5008" customFormat="1" hidden="1" x14ac:dyDescent="0.15"/>
    <row r="5009" customFormat="1" hidden="1" x14ac:dyDescent="0.15"/>
    <row r="5010" customFormat="1" hidden="1" x14ac:dyDescent="0.15"/>
    <row r="5011" customFormat="1" hidden="1" x14ac:dyDescent="0.15"/>
    <row r="5012" customFormat="1" hidden="1" x14ac:dyDescent="0.15"/>
    <row r="5013" customFormat="1" hidden="1" x14ac:dyDescent="0.15"/>
    <row r="5014" customFormat="1" hidden="1" x14ac:dyDescent="0.15"/>
    <row r="5015" customFormat="1" hidden="1" x14ac:dyDescent="0.15"/>
    <row r="5016" customFormat="1" hidden="1" x14ac:dyDescent="0.15"/>
    <row r="5017" customFormat="1" hidden="1" x14ac:dyDescent="0.15"/>
    <row r="5018" customFormat="1" hidden="1" x14ac:dyDescent="0.15"/>
    <row r="5019" customFormat="1" hidden="1" x14ac:dyDescent="0.15"/>
    <row r="5020" customFormat="1" hidden="1" x14ac:dyDescent="0.15"/>
    <row r="5021" customFormat="1" hidden="1" x14ac:dyDescent="0.15"/>
    <row r="5022" customFormat="1" hidden="1" x14ac:dyDescent="0.15"/>
    <row r="5023" customFormat="1" hidden="1" x14ac:dyDescent="0.15"/>
    <row r="5024" customFormat="1" hidden="1" x14ac:dyDescent="0.15"/>
    <row r="5025" customFormat="1" hidden="1" x14ac:dyDescent="0.15"/>
    <row r="5026" customFormat="1" hidden="1" x14ac:dyDescent="0.15"/>
    <row r="5027" customFormat="1" hidden="1" x14ac:dyDescent="0.15"/>
    <row r="5028" customFormat="1" hidden="1" x14ac:dyDescent="0.15"/>
    <row r="5029" customFormat="1" hidden="1" x14ac:dyDescent="0.15"/>
    <row r="5030" customFormat="1" hidden="1" x14ac:dyDescent="0.15"/>
    <row r="5031" customFormat="1" hidden="1" x14ac:dyDescent="0.15"/>
    <row r="5032" customFormat="1" hidden="1" x14ac:dyDescent="0.15"/>
    <row r="5033" customFormat="1" hidden="1" x14ac:dyDescent="0.15"/>
    <row r="5034" customFormat="1" hidden="1" x14ac:dyDescent="0.15"/>
    <row r="5035" customFormat="1" hidden="1" x14ac:dyDescent="0.15"/>
    <row r="5036" customFormat="1" hidden="1" x14ac:dyDescent="0.15"/>
    <row r="5037" customFormat="1" hidden="1" x14ac:dyDescent="0.15"/>
    <row r="5038" customFormat="1" hidden="1" x14ac:dyDescent="0.15"/>
    <row r="5039" customFormat="1" hidden="1" x14ac:dyDescent="0.15"/>
    <row r="5040" customFormat="1" hidden="1" x14ac:dyDescent="0.15"/>
    <row r="5041" customFormat="1" hidden="1" x14ac:dyDescent="0.15"/>
    <row r="5042" customFormat="1" hidden="1" x14ac:dyDescent="0.15"/>
    <row r="5043" customFormat="1" hidden="1" x14ac:dyDescent="0.15"/>
    <row r="5044" customFormat="1" hidden="1" x14ac:dyDescent="0.15"/>
    <row r="5045" customFormat="1" hidden="1" x14ac:dyDescent="0.15"/>
    <row r="5046" customFormat="1" hidden="1" x14ac:dyDescent="0.15"/>
    <row r="5047" customFormat="1" hidden="1" x14ac:dyDescent="0.15"/>
    <row r="5048" customFormat="1" hidden="1" x14ac:dyDescent="0.15"/>
    <row r="5049" customFormat="1" hidden="1" x14ac:dyDescent="0.15"/>
    <row r="5050" customFormat="1" hidden="1" x14ac:dyDescent="0.15"/>
    <row r="5051" customFormat="1" hidden="1" x14ac:dyDescent="0.15"/>
    <row r="5052" customFormat="1" hidden="1" x14ac:dyDescent="0.15"/>
    <row r="5053" customFormat="1" hidden="1" x14ac:dyDescent="0.15"/>
    <row r="5054" customFormat="1" hidden="1" x14ac:dyDescent="0.15"/>
    <row r="5055" customFormat="1" hidden="1" x14ac:dyDescent="0.15"/>
    <row r="5056" customFormat="1" hidden="1" x14ac:dyDescent="0.15"/>
    <row r="5057" customFormat="1" hidden="1" x14ac:dyDescent="0.15"/>
    <row r="5058" customFormat="1" hidden="1" x14ac:dyDescent="0.15"/>
    <row r="5059" customFormat="1" hidden="1" x14ac:dyDescent="0.15"/>
    <row r="5060" customFormat="1" hidden="1" x14ac:dyDescent="0.15"/>
    <row r="5061" customFormat="1" hidden="1" x14ac:dyDescent="0.15"/>
    <row r="5062" customFormat="1" hidden="1" x14ac:dyDescent="0.15"/>
    <row r="5063" customFormat="1" hidden="1" x14ac:dyDescent="0.15"/>
    <row r="5064" customFormat="1" hidden="1" x14ac:dyDescent="0.15"/>
    <row r="5065" customFormat="1" hidden="1" x14ac:dyDescent="0.15"/>
    <row r="5066" customFormat="1" hidden="1" x14ac:dyDescent="0.15"/>
    <row r="5067" customFormat="1" hidden="1" x14ac:dyDescent="0.15"/>
    <row r="5068" customFormat="1" hidden="1" x14ac:dyDescent="0.15"/>
    <row r="5069" customFormat="1" hidden="1" x14ac:dyDescent="0.15"/>
    <row r="5070" customFormat="1" hidden="1" x14ac:dyDescent="0.15"/>
    <row r="5071" customFormat="1" hidden="1" x14ac:dyDescent="0.15"/>
    <row r="5072" customFormat="1" hidden="1" x14ac:dyDescent="0.15"/>
    <row r="5073" customFormat="1" hidden="1" x14ac:dyDescent="0.15"/>
    <row r="5074" customFormat="1" hidden="1" x14ac:dyDescent="0.15"/>
    <row r="5075" customFormat="1" hidden="1" x14ac:dyDescent="0.15"/>
    <row r="5076" customFormat="1" hidden="1" x14ac:dyDescent="0.15"/>
    <row r="5077" customFormat="1" hidden="1" x14ac:dyDescent="0.15"/>
    <row r="5078" customFormat="1" hidden="1" x14ac:dyDescent="0.15"/>
    <row r="5079" customFormat="1" hidden="1" x14ac:dyDescent="0.15"/>
    <row r="5080" customFormat="1" hidden="1" x14ac:dyDescent="0.15"/>
    <row r="5081" customFormat="1" hidden="1" x14ac:dyDescent="0.15"/>
    <row r="5082" customFormat="1" hidden="1" x14ac:dyDescent="0.15"/>
    <row r="5083" customFormat="1" hidden="1" x14ac:dyDescent="0.15"/>
    <row r="5084" customFormat="1" hidden="1" x14ac:dyDescent="0.15"/>
    <row r="5085" customFormat="1" hidden="1" x14ac:dyDescent="0.15"/>
    <row r="5086" customFormat="1" hidden="1" x14ac:dyDescent="0.15"/>
    <row r="5087" customFormat="1" hidden="1" x14ac:dyDescent="0.15"/>
    <row r="5088" customFormat="1" hidden="1" x14ac:dyDescent="0.15"/>
    <row r="5089" customFormat="1" hidden="1" x14ac:dyDescent="0.15"/>
    <row r="5090" customFormat="1" hidden="1" x14ac:dyDescent="0.15"/>
    <row r="5091" customFormat="1" hidden="1" x14ac:dyDescent="0.15"/>
    <row r="5092" customFormat="1" hidden="1" x14ac:dyDescent="0.15"/>
    <row r="5093" customFormat="1" hidden="1" x14ac:dyDescent="0.15"/>
    <row r="5094" customFormat="1" hidden="1" x14ac:dyDescent="0.15"/>
    <row r="5095" customFormat="1" hidden="1" x14ac:dyDescent="0.15"/>
    <row r="5096" customFormat="1" hidden="1" x14ac:dyDescent="0.15"/>
    <row r="5097" customFormat="1" hidden="1" x14ac:dyDescent="0.15"/>
    <row r="5098" customFormat="1" hidden="1" x14ac:dyDescent="0.15"/>
    <row r="5099" customFormat="1" hidden="1" x14ac:dyDescent="0.15"/>
    <row r="5100" customFormat="1" hidden="1" x14ac:dyDescent="0.15"/>
    <row r="5101" customFormat="1" hidden="1" x14ac:dyDescent="0.15"/>
    <row r="5102" customFormat="1" hidden="1" x14ac:dyDescent="0.15"/>
    <row r="5103" customFormat="1" hidden="1" x14ac:dyDescent="0.15"/>
    <row r="5104" customFormat="1" hidden="1" x14ac:dyDescent="0.15"/>
    <row r="5105" customFormat="1" hidden="1" x14ac:dyDescent="0.15"/>
    <row r="5106" customFormat="1" hidden="1" x14ac:dyDescent="0.15"/>
    <row r="5107" customFormat="1" hidden="1" x14ac:dyDescent="0.15"/>
    <row r="5108" customFormat="1" hidden="1" x14ac:dyDescent="0.15"/>
    <row r="5109" customFormat="1" hidden="1" x14ac:dyDescent="0.15"/>
    <row r="5110" customFormat="1" hidden="1" x14ac:dyDescent="0.15"/>
    <row r="5111" customFormat="1" hidden="1" x14ac:dyDescent="0.15"/>
    <row r="5112" customFormat="1" hidden="1" x14ac:dyDescent="0.15"/>
    <row r="5113" customFormat="1" hidden="1" x14ac:dyDescent="0.15"/>
    <row r="5114" customFormat="1" hidden="1" x14ac:dyDescent="0.15"/>
    <row r="5115" customFormat="1" hidden="1" x14ac:dyDescent="0.15"/>
    <row r="5116" customFormat="1" hidden="1" x14ac:dyDescent="0.15"/>
    <row r="5117" customFormat="1" hidden="1" x14ac:dyDescent="0.15"/>
    <row r="5118" customFormat="1" hidden="1" x14ac:dyDescent="0.15"/>
    <row r="5119" customFormat="1" hidden="1" x14ac:dyDescent="0.15"/>
    <row r="5120" customFormat="1" hidden="1" x14ac:dyDescent="0.15"/>
    <row r="5121" customFormat="1" hidden="1" x14ac:dyDescent="0.15"/>
    <row r="5122" customFormat="1" hidden="1" x14ac:dyDescent="0.15"/>
    <row r="5123" customFormat="1" hidden="1" x14ac:dyDescent="0.15"/>
    <row r="5124" customFormat="1" hidden="1" x14ac:dyDescent="0.15"/>
    <row r="5125" customFormat="1" hidden="1" x14ac:dyDescent="0.15"/>
    <row r="5126" customFormat="1" hidden="1" x14ac:dyDescent="0.15"/>
    <row r="5127" customFormat="1" hidden="1" x14ac:dyDescent="0.15"/>
    <row r="5128" customFormat="1" hidden="1" x14ac:dyDescent="0.15"/>
    <row r="5129" customFormat="1" hidden="1" x14ac:dyDescent="0.15"/>
    <row r="5130" customFormat="1" hidden="1" x14ac:dyDescent="0.15"/>
    <row r="5131" customFormat="1" hidden="1" x14ac:dyDescent="0.15"/>
    <row r="5132" customFormat="1" hidden="1" x14ac:dyDescent="0.15"/>
    <row r="5133" customFormat="1" hidden="1" x14ac:dyDescent="0.15"/>
    <row r="5134" customFormat="1" hidden="1" x14ac:dyDescent="0.15"/>
    <row r="5135" customFormat="1" hidden="1" x14ac:dyDescent="0.15"/>
    <row r="5136" customFormat="1" hidden="1" x14ac:dyDescent="0.15"/>
    <row r="5137" customFormat="1" hidden="1" x14ac:dyDescent="0.15"/>
    <row r="5138" customFormat="1" hidden="1" x14ac:dyDescent="0.15"/>
    <row r="5139" customFormat="1" hidden="1" x14ac:dyDescent="0.15"/>
    <row r="5140" customFormat="1" hidden="1" x14ac:dyDescent="0.15"/>
    <row r="5141" customFormat="1" hidden="1" x14ac:dyDescent="0.15"/>
    <row r="5142" customFormat="1" hidden="1" x14ac:dyDescent="0.15"/>
    <row r="5143" customFormat="1" hidden="1" x14ac:dyDescent="0.15"/>
    <row r="5144" customFormat="1" hidden="1" x14ac:dyDescent="0.15"/>
    <row r="5145" customFormat="1" hidden="1" x14ac:dyDescent="0.15"/>
    <row r="5146" customFormat="1" hidden="1" x14ac:dyDescent="0.15"/>
    <row r="5147" customFormat="1" hidden="1" x14ac:dyDescent="0.15"/>
    <row r="5148" customFormat="1" hidden="1" x14ac:dyDescent="0.15"/>
    <row r="5149" customFormat="1" hidden="1" x14ac:dyDescent="0.15"/>
    <row r="5150" customFormat="1" hidden="1" x14ac:dyDescent="0.15"/>
    <row r="5151" customFormat="1" hidden="1" x14ac:dyDescent="0.15"/>
    <row r="5152" customFormat="1" hidden="1" x14ac:dyDescent="0.15"/>
    <row r="5153" customFormat="1" hidden="1" x14ac:dyDescent="0.15"/>
    <row r="5154" customFormat="1" hidden="1" x14ac:dyDescent="0.15"/>
    <row r="5155" customFormat="1" hidden="1" x14ac:dyDescent="0.15"/>
    <row r="5156" customFormat="1" hidden="1" x14ac:dyDescent="0.15"/>
    <row r="5157" customFormat="1" hidden="1" x14ac:dyDescent="0.15"/>
    <row r="5158" customFormat="1" hidden="1" x14ac:dyDescent="0.15"/>
    <row r="5159" customFormat="1" hidden="1" x14ac:dyDescent="0.15"/>
    <row r="5160" customFormat="1" hidden="1" x14ac:dyDescent="0.15"/>
    <row r="5161" customFormat="1" hidden="1" x14ac:dyDescent="0.15"/>
    <row r="5162" customFormat="1" hidden="1" x14ac:dyDescent="0.15"/>
    <row r="5163" customFormat="1" hidden="1" x14ac:dyDescent="0.15"/>
    <row r="5164" customFormat="1" hidden="1" x14ac:dyDescent="0.15"/>
    <row r="5165" customFormat="1" hidden="1" x14ac:dyDescent="0.15"/>
    <row r="5166" customFormat="1" hidden="1" x14ac:dyDescent="0.15"/>
    <row r="5167" customFormat="1" hidden="1" x14ac:dyDescent="0.15"/>
    <row r="5168" customFormat="1" hidden="1" x14ac:dyDescent="0.15"/>
    <row r="5169" customFormat="1" hidden="1" x14ac:dyDescent="0.15"/>
    <row r="5170" customFormat="1" hidden="1" x14ac:dyDescent="0.15"/>
    <row r="5171" customFormat="1" hidden="1" x14ac:dyDescent="0.15"/>
    <row r="5172" customFormat="1" hidden="1" x14ac:dyDescent="0.15"/>
    <row r="5173" customFormat="1" hidden="1" x14ac:dyDescent="0.15"/>
    <row r="5174" customFormat="1" hidden="1" x14ac:dyDescent="0.15"/>
    <row r="5175" customFormat="1" hidden="1" x14ac:dyDescent="0.15"/>
    <row r="5176" customFormat="1" hidden="1" x14ac:dyDescent="0.15"/>
    <row r="5177" customFormat="1" hidden="1" x14ac:dyDescent="0.15"/>
    <row r="5178" customFormat="1" hidden="1" x14ac:dyDescent="0.15"/>
    <row r="5179" customFormat="1" hidden="1" x14ac:dyDescent="0.15"/>
    <row r="5180" customFormat="1" hidden="1" x14ac:dyDescent="0.15"/>
    <row r="5181" customFormat="1" hidden="1" x14ac:dyDescent="0.15"/>
    <row r="5182" customFormat="1" hidden="1" x14ac:dyDescent="0.15"/>
    <row r="5183" customFormat="1" hidden="1" x14ac:dyDescent="0.15"/>
    <row r="5184" customFormat="1" hidden="1" x14ac:dyDescent="0.15"/>
    <row r="5185" customFormat="1" hidden="1" x14ac:dyDescent="0.15"/>
    <row r="5186" customFormat="1" hidden="1" x14ac:dyDescent="0.15"/>
    <row r="5187" customFormat="1" hidden="1" x14ac:dyDescent="0.15"/>
    <row r="5188" customFormat="1" hidden="1" x14ac:dyDescent="0.15"/>
    <row r="5189" customFormat="1" hidden="1" x14ac:dyDescent="0.15"/>
    <row r="5190" customFormat="1" hidden="1" x14ac:dyDescent="0.15"/>
    <row r="5191" customFormat="1" hidden="1" x14ac:dyDescent="0.15"/>
    <row r="5192" customFormat="1" hidden="1" x14ac:dyDescent="0.15"/>
    <row r="5193" customFormat="1" hidden="1" x14ac:dyDescent="0.15"/>
    <row r="5194" customFormat="1" hidden="1" x14ac:dyDescent="0.15"/>
    <row r="5195" customFormat="1" hidden="1" x14ac:dyDescent="0.15"/>
    <row r="5196" customFormat="1" hidden="1" x14ac:dyDescent="0.15"/>
    <row r="5197" customFormat="1" hidden="1" x14ac:dyDescent="0.15"/>
    <row r="5198" customFormat="1" hidden="1" x14ac:dyDescent="0.15"/>
    <row r="5199" customFormat="1" hidden="1" x14ac:dyDescent="0.15"/>
    <row r="5200" customFormat="1" hidden="1" x14ac:dyDescent="0.15"/>
    <row r="5201" customFormat="1" hidden="1" x14ac:dyDescent="0.15"/>
    <row r="5202" customFormat="1" hidden="1" x14ac:dyDescent="0.15"/>
    <row r="5203" customFormat="1" hidden="1" x14ac:dyDescent="0.15"/>
    <row r="5204" customFormat="1" hidden="1" x14ac:dyDescent="0.15"/>
    <row r="5205" customFormat="1" hidden="1" x14ac:dyDescent="0.15"/>
    <row r="5206" customFormat="1" hidden="1" x14ac:dyDescent="0.15"/>
    <row r="5207" customFormat="1" hidden="1" x14ac:dyDescent="0.15"/>
    <row r="5208" customFormat="1" hidden="1" x14ac:dyDescent="0.15"/>
    <row r="5209" customFormat="1" hidden="1" x14ac:dyDescent="0.15"/>
    <row r="5210" customFormat="1" hidden="1" x14ac:dyDescent="0.15"/>
    <row r="5211" customFormat="1" hidden="1" x14ac:dyDescent="0.15"/>
    <row r="5212" customFormat="1" hidden="1" x14ac:dyDescent="0.15"/>
    <row r="5213" customFormat="1" hidden="1" x14ac:dyDescent="0.15"/>
    <row r="5214" customFormat="1" hidden="1" x14ac:dyDescent="0.15"/>
    <row r="5215" customFormat="1" hidden="1" x14ac:dyDescent="0.15"/>
    <row r="5216" customFormat="1" hidden="1" x14ac:dyDescent="0.15"/>
    <row r="5217" customFormat="1" hidden="1" x14ac:dyDescent="0.15"/>
    <row r="5218" customFormat="1" hidden="1" x14ac:dyDescent="0.15"/>
    <row r="5219" customFormat="1" hidden="1" x14ac:dyDescent="0.15"/>
    <row r="5220" customFormat="1" hidden="1" x14ac:dyDescent="0.15"/>
    <row r="5221" customFormat="1" hidden="1" x14ac:dyDescent="0.15"/>
    <row r="5222" customFormat="1" hidden="1" x14ac:dyDescent="0.15"/>
    <row r="5223" customFormat="1" hidden="1" x14ac:dyDescent="0.15"/>
    <row r="5224" customFormat="1" hidden="1" x14ac:dyDescent="0.15"/>
    <row r="5225" customFormat="1" hidden="1" x14ac:dyDescent="0.15"/>
    <row r="5226" customFormat="1" hidden="1" x14ac:dyDescent="0.15"/>
    <row r="5227" customFormat="1" hidden="1" x14ac:dyDescent="0.15"/>
    <row r="5228" customFormat="1" hidden="1" x14ac:dyDescent="0.15"/>
    <row r="5229" customFormat="1" hidden="1" x14ac:dyDescent="0.15"/>
    <row r="5230" customFormat="1" hidden="1" x14ac:dyDescent="0.15"/>
    <row r="5231" customFormat="1" hidden="1" x14ac:dyDescent="0.15"/>
    <row r="5232" customFormat="1" hidden="1" x14ac:dyDescent="0.15"/>
    <row r="5233" customFormat="1" hidden="1" x14ac:dyDescent="0.15"/>
    <row r="5234" customFormat="1" hidden="1" x14ac:dyDescent="0.15"/>
    <row r="5235" customFormat="1" hidden="1" x14ac:dyDescent="0.15"/>
    <row r="5236" customFormat="1" hidden="1" x14ac:dyDescent="0.15"/>
    <row r="5237" customFormat="1" hidden="1" x14ac:dyDescent="0.15"/>
    <row r="5238" customFormat="1" hidden="1" x14ac:dyDescent="0.15"/>
    <row r="5239" customFormat="1" hidden="1" x14ac:dyDescent="0.15"/>
    <row r="5240" customFormat="1" hidden="1" x14ac:dyDescent="0.15"/>
    <row r="5241" customFormat="1" hidden="1" x14ac:dyDescent="0.15"/>
    <row r="5242" customFormat="1" hidden="1" x14ac:dyDescent="0.15"/>
    <row r="5243" customFormat="1" hidden="1" x14ac:dyDescent="0.15"/>
    <row r="5244" customFormat="1" hidden="1" x14ac:dyDescent="0.15"/>
    <row r="5245" customFormat="1" hidden="1" x14ac:dyDescent="0.15"/>
    <row r="5246" customFormat="1" hidden="1" x14ac:dyDescent="0.15"/>
    <row r="5247" customFormat="1" hidden="1" x14ac:dyDescent="0.15"/>
    <row r="5248" customFormat="1" hidden="1" x14ac:dyDescent="0.15"/>
    <row r="5249" customFormat="1" hidden="1" x14ac:dyDescent="0.15"/>
    <row r="5250" customFormat="1" hidden="1" x14ac:dyDescent="0.15"/>
    <row r="5251" customFormat="1" hidden="1" x14ac:dyDescent="0.15"/>
    <row r="5252" customFormat="1" hidden="1" x14ac:dyDescent="0.15"/>
    <row r="5253" customFormat="1" hidden="1" x14ac:dyDescent="0.15"/>
    <row r="5254" customFormat="1" hidden="1" x14ac:dyDescent="0.15"/>
    <row r="5255" customFormat="1" hidden="1" x14ac:dyDescent="0.15"/>
    <row r="5256" customFormat="1" hidden="1" x14ac:dyDescent="0.15"/>
    <row r="5257" customFormat="1" hidden="1" x14ac:dyDescent="0.15"/>
    <row r="5258" customFormat="1" hidden="1" x14ac:dyDescent="0.15"/>
    <row r="5259" customFormat="1" hidden="1" x14ac:dyDescent="0.15"/>
    <row r="5260" customFormat="1" hidden="1" x14ac:dyDescent="0.15"/>
    <row r="5261" customFormat="1" hidden="1" x14ac:dyDescent="0.15"/>
    <row r="5262" customFormat="1" hidden="1" x14ac:dyDescent="0.15"/>
    <row r="5263" customFormat="1" hidden="1" x14ac:dyDescent="0.15"/>
    <row r="5264" customFormat="1" hidden="1" x14ac:dyDescent="0.15"/>
    <row r="5265" customFormat="1" hidden="1" x14ac:dyDescent="0.15"/>
    <row r="5266" customFormat="1" hidden="1" x14ac:dyDescent="0.15"/>
    <row r="5267" customFormat="1" hidden="1" x14ac:dyDescent="0.15"/>
    <row r="5268" customFormat="1" hidden="1" x14ac:dyDescent="0.15"/>
    <row r="5269" customFormat="1" hidden="1" x14ac:dyDescent="0.15"/>
    <row r="5270" customFormat="1" hidden="1" x14ac:dyDescent="0.15"/>
    <row r="5271" customFormat="1" hidden="1" x14ac:dyDescent="0.15"/>
    <row r="5272" customFormat="1" hidden="1" x14ac:dyDescent="0.15"/>
    <row r="5273" customFormat="1" hidden="1" x14ac:dyDescent="0.15"/>
    <row r="5274" customFormat="1" hidden="1" x14ac:dyDescent="0.15"/>
    <row r="5275" customFormat="1" hidden="1" x14ac:dyDescent="0.15"/>
    <row r="5276" customFormat="1" hidden="1" x14ac:dyDescent="0.15"/>
    <row r="5277" customFormat="1" hidden="1" x14ac:dyDescent="0.15"/>
    <row r="5278" customFormat="1" hidden="1" x14ac:dyDescent="0.15"/>
    <row r="5279" customFormat="1" hidden="1" x14ac:dyDescent="0.15"/>
    <row r="5280" customFormat="1" hidden="1" x14ac:dyDescent="0.15"/>
    <row r="5281" customFormat="1" hidden="1" x14ac:dyDescent="0.15"/>
    <row r="5282" customFormat="1" hidden="1" x14ac:dyDescent="0.15"/>
    <row r="5283" customFormat="1" hidden="1" x14ac:dyDescent="0.15"/>
    <row r="5284" customFormat="1" hidden="1" x14ac:dyDescent="0.15"/>
    <row r="5285" customFormat="1" hidden="1" x14ac:dyDescent="0.15"/>
    <row r="5286" customFormat="1" hidden="1" x14ac:dyDescent="0.15"/>
    <row r="5287" customFormat="1" hidden="1" x14ac:dyDescent="0.15"/>
    <row r="5288" customFormat="1" hidden="1" x14ac:dyDescent="0.15"/>
    <row r="5289" customFormat="1" hidden="1" x14ac:dyDescent="0.15"/>
    <row r="5290" customFormat="1" hidden="1" x14ac:dyDescent="0.15"/>
    <row r="5291" customFormat="1" hidden="1" x14ac:dyDescent="0.15"/>
    <row r="5292" customFormat="1" hidden="1" x14ac:dyDescent="0.15"/>
    <row r="5293" customFormat="1" hidden="1" x14ac:dyDescent="0.15"/>
    <row r="5294" customFormat="1" hidden="1" x14ac:dyDescent="0.15"/>
    <row r="5295" customFormat="1" hidden="1" x14ac:dyDescent="0.15"/>
    <row r="5296" customFormat="1" hidden="1" x14ac:dyDescent="0.15"/>
    <row r="5297" customFormat="1" hidden="1" x14ac:dyDescent="0.15"/>
    <row r="5298" customFormat="1" hidden="1" x14ac:dyDescent="0.15"/>
    <row r="5299" customFormat="1" hidden="1" x14ac:dyDescent="0.15"/>
    <row r="5300" customFormat="1" hidden="1" x14ac:dyDescent="0.15"/>
    <row r="5301" customFormat="1" hidden="1" x14ac:dyDescent="0.15"/>
    <row r="5302" customFormat="1" hidden="1" x14ac:dyDescent="0.15"/>
    <row r="5303" customFormat="1" hidden="1" x14ac:dyDescent="0.15"/>
    <row r="5304" customFormat="1" hidden="1" x14ac:dyDescent="0.15"/>
    <row r="5305" customFormat="1" hidden="1" x14ac:dyDescent="0.15"/>
    <row r="5306" customFormat="1" hidden="1" x14ac:dyDescent="0.15"/>
    <row r="5307" customFormat="1" hidden="1" x14ac:dyDescent="0.15"/>
    <row r="5308" customFormat="1" hidden="1" x14ac:dyDescent="0.15"/>
    <row r="5309" customFormat="1" hidden="1" x14ac:dyDescent="0.15"/>
    <row r="5310" customFormat="1" hidden="1" x14ac:dyDescent="0.15"/>
    <row r="5311" customFormat="1" hidden="1" x14ac:dyDescent="0.15"/>
    <row r="5312" customFormat="1" hidden="1" x14ac:dyDescent="0.15"/>
    <row r="5313" customFormat="1" hidden="1" x14ac:dyDescent="0.15"/>
    <row r="5314" customFormat="1" hidden="1" x14ac:dyDescent="0.15"/>
    <row r="5315" customFormat="1" hidden="1" x14ac:dyDescent="0.15"/>
    <row r="5316" customFormat="1" hidden="1" x14ac:dyDescent="0.15"/>
    <row r="5317" customFormat="1" hidden="1" x14ac:dyDescent="0.15"/>
    <row r="5318" customFormat="1" hidden="1" x14ac:dyDescent="0.15"/>
    <row r="5319" customFormat="1" hidden="1" x14ac:dyDescent="0.15"/>
    <row r="5320" customFormat="1" hidden="1" x14ac:dyDescent="0.15"/>
    <row r="5321" customFormat="1" hidden="1" x14ac:dyDescent="0.15"/>
    <row r="5322" customFormat="1" hidden="1" x14ac:dyDescent="0.15"/>
    <row r="5323" customFormat="1" hidden="1" x14ac:dyDescent="0.15"/>
    <row r="5324" customFormat="1" hidden="1" x14ac:dyDescent="0.15"/>
    <row r="5325" customFormat="1" hidden="1" x14ac:dyDescent="0.15"/>
    <row r="5326" customFormat="1" hidden="1" x14ac:dyDescent="0.15"/>
    <row r="5327" customFormat="1" hidden="1" x14ac:dyDescent="0.15"/>
    <row r="5328" customFormat="1" hidden="1" x14ac:dyDescent="0.15"/>
    <row r="5329" customFormat="1" hidden="1" x14ac:dyDescent="0.15"/>
    <row r="5330" customFormat="1" hidden="1" x14ac:dyDescent="0.15"/>
    <row r="5331" customFormat="1" hidden="1" x14ac:dyDescent="0.15"/>
    <row r="5332" customFormat="1" hidden="1" x14ac:dyDescent="0.15"/>
    <row r="5333" customFormat="1" hidden="1" x14ac:dyDescent="0.15"/>
    <row r="5334" customFormat="1" hidden="1" x14ac:dyDescent="0.15"/>
    <row r="5335" customFormat="1" hidden="1" x14ac:dyDescent="0.15"/>
    <row r="5336" customFormat="1" hidden="1" x14ac:dyDescent="0.15"/>
    <row r="5337" customFormat="1" hidden="1" x14ac:dyDescent="0.15"/>
    <row r="5338" customFormat="1" hidden="1" x14ac:dyDescent="0.15"/>
    <row r="5339" customFormat="1" hidden="1" x14ac:dyDescent="0.15"/>
    <row r="5340" customFormat="1" hidden="1" x14ac:dyDescent="0.15"/>
    <row r="5341" customFormat="1" hidden="1" x14ac:dyDescent="0.15"/>
    <row r="5342" customFormat="1" hidden="1" x14ac:dyDescent="0.15"/>
    <row r="5343" customFormat="1" hidden="1" x14ac:dyDescent="0.15"/>
    <row r="5344" customFormat="1" hidden="1" x14ac:dyDescent="0.15"/>
    <row r="5345" customFormat="1" hidden="1" x14ac:dyDescent="0.15"/>
    <row r="5346" customFormat="1" hidden="1" x14ac:dyDescent="0.15"/>
    <row r="5347" customFormat="1" hidden="1" x14ac:dyDescent="0.15"/>
    <row r="5348" customFormat="1" hidden="1" x14ac:dyDescent="0.15"/>
    <row r="5349" customFormat="1" hidden="1" x14ac:dyDescent="0.15"/>
    <row r="5350" customFormat="1" hidden="1" x14ac:dyDescent="0.15"/>
    <row r="5351" customFormat="1" hidden="1" x14ac:dyDescent="0.15"/>
    <row r="5352" customFormat="1" hidden="1" x14ac:dyDescent="0.15"/>
    <row r="5353" customFormat="1" hidden="1" x14ac:dyDescent="0.15"/>
    <row r="5354" customFormat="1" hidden="1" x14ac:dyDescent="0.15"/>
    <row r="5355" customFormat="1" hidden="1" x14ac:dyDescent="0.15"/>
    <row r="5356" customFormat="1" hidden="1" x14ac:dyDescent="0.15"/>
    <row r="5357" customFormat="1" hidden="1" x14ac:dyDescent="0.15"/>
    <row r="5358" customFormat="1" hidden="1" x14ac:dyDescent="0.15"/>
    <row r="5359" customFormat="1" hidden="1" x14ac:dyDescent="0.15"/>
    <row r="5360" customFormat="1" hidden="1" x14ac:dyDescent="0.15"/>
    <row r="5361" customFormat="1" hidden="1" x14ac:dyDescent="0.15"/>
    <row r="5362" customFormat="1" hidden="1" x14ac:dyDescent="0.15"/>
    <row r="5363" customFormat="1" hidden="1" x14ac:dyDescent="0.15"/>
    <row r="5364" customFormat="1" hidden="1" x14ac:dyDescent="0.15"/>
    <row r="5365" customFormat="1" hidden="1" x14ac:dyDescent="0.15"/>
    <row r="5366" customFormat="1" hidden="1" x14ac:dyDescent="0.15"/>
    <row r="5367" customFormat="1" hidden="1" x14ac:dyDescent="0.15"/>
    <row r="5368" customFormat="1" hidden="1" x14ac:dyDescent="0.15"/>
    <row r="5369" customFormat="1" hidden="1" x14ac:dyDescent="0.15"/>
    <row r="5370" customFormat="1" hidden="1" x14ac:dyDescent="0.15"/>
    <row r="5371" customFormat="1" hidden="1" x14ac:dyDescent="0.15"/>
    <row r="5372" customFormat="1" hidden="1" x14ac:dyDescent="0.15"/>
    <row r="5373" customFormat="1" hidden="1" x14ac:dyDescent="0.15"/>
    <row r="5374" customFormat="1" hidden="1" x14ac:dyDescent="0.15"/>
    <row r="5375" customFormat="1" hidden="1" x14ac:dyDescent="0.15"/>
    <row r="5376" customFormat="1" hidden="1" x14ac:dyDescent="0.15"/>
    <row r="5377" customFormat="1" hidden="1" x14ac:dyDescent="0.15"/>
    <row r="5378" customFormat="1" hidden="1" x14ac:dyDescent="0.15"/>
    <row r="5379" customFormat="1" hidden="1" x14ac:dyDescent="0.15"/>
    <row r="5380" customFormat="1" hidden="1" x14ac:dyDescent="0.15"/>
    <row r="5381" customFormat="1" hidden="1" x14ac:dyDescent="0.15"/>
    <row r="5382" customFormat="1" hidden="1" x14ac:dyDescent="0.15"/>
    <row r="5383" customFormat="1" hidden="1" x14ac:dyDescent="0.15"/>
    <row r="5384" customFormat="1" hidden="1" x14ac:dyDescent="0.15"/>
    <row r="5385" customFormat="1" hidden="1" x14ac:dyDescent="0.15"/>
    <row r="5386" customFormat="1" hidden="1" x14ac:dyDescent="0.15"/>
    <row r="5387" customFormat="1" hidden="1" x14ac:dyDescent="0.15"/>
    <row r="5388" customFormat="1" hidden="1" x14ac:dyDescent="0.15"/>
    <row r="5389" customFormat="1" hidden="1" x14ac:dyDescent="0.15"/>
    <row r="5390" customFormat="1" hidden="1" x14ac:dyDescent="0.15"/>
    <row r="5391" customFormat="1" hidden="1" x14ac:dyDescent="0.15"/>
    <row r="5392" customFormat="1" hidden="1" x14ac:dyDescent="0.15"/>
    <row r="5393" customFormat="1" hidden="1" x14ac:dyDescent="0.15"/>
    <row r="5394" customFormat="1" hidden="1" x14ac:dyDescent="0.15"/>
    <row r="5395" customFormat="1" hidden="1" x14ac:dyDescent="0.15"/>
    <row r="5396" customFormat="1" hidden="1" x14ac:dyDescent="0.15"/>
    <row r="5397" customFormat="1" hidden="1" x14ac:dyDescent="0.15"/>
    <row r="5398" customFormat="1" hidden="1" x14ac:dyDescent="0.15"/>
    <row r="5399" customFormat="1" hidden="1" x14ac:dyDescent="0.15"/>
    <row r="5400" customFormat="1" hidden="1" x14ac:dyDescent="0.15"/>
    <row r="5401" customFormat="1" hidden="1" x14ac:dyDescent="0.15"/>
    <row r="5402" customFormat="1" hidden="1" x14ac:dyDescent="0.15"/>
    <row r="5403" customFormat="1" hidden="1" x14ac:dyDescent="0.15"/>
    <row r="5404" customFormat="1" hidden="1" x14ac:dyDescent="0.15"/>
    <row r="5405" customFormat="1" hidden="1" x14ac:dyDescent="0.15"/>
    <row r="5406" customFormat="1" hidden="1" x14ac:dyDescent="0.15"/>
    <row r="5407" customFormat="1" hidden="1" x14ac:dyDescent="0.15"/>
    <row r="5408" customFormat="1" hidden="1" x14ac:dyDescent="0.15"/>
    <row r="5409" customFormat="1" hidden="1" x14ac:dyDescent="0.15"/>
    <row r="5410" customFormat="1" hidden="1" x14ac:dyDescent="0.15"/>
    <row r="5411" customFormat="1" hidden="1" x14ac:dyDescent="0.15"/>
    <row r="5412" customFormat="1" hidden="1" x14ac:dyDescent="0.15"/>
    <row r="5413" customFormat="1" hidden="1" x14ac:dyDescent="0.15"/>
    <row r="5414" customFormat="1" hidden="1" x14ac:dyDescent="0.15"/>
    <row r="5415" customFormat="1" hidden="1" x14ac:dyDescent="0.15"/>
    <row r="5416" customFormat="1" hidden="1" x14ac:dyDescent="0.15"/>
    <row r="5417" customFormat="1" hidden="1" x14ac:dyDescent="0.15"/>
    <row r="5418" customFormat="1" hidden="1" x14ac:dyDescent="0.15"/>
    <row r="5419" customFormat="1" hidden="1" x14ac:dyDescent="0.15"/>
    <row r="5420" customFormat="1" hidden="1" x14ac:dyDescent="0.15"/>
    <row r="5421" customFormat="1" hidden="1" x14ac:dyDescent="0.15"/>
    <row r="5422" customFormat="1" hidden="1" x14ac:dyDescent="0.15"/>
    <row r="5423" customFormat="1" hidden="1" x14ac:dyDescent="0.15"/>
    <row r="5424" customFormat="1" hidden="1" x14ac:dyDescent="0.15"/>
    <row r="5425" customFormat="1" hidden="1" x14ac:dyDescent="0.15"/>
    <row r="5426" customFormat="1" hidden="1" x14ac:dyDescent="0.15"/>
    <row r="5427" customFormat="1" hidden="1" x14ac:dyDescent="0.15"/>
    <row r="5428" customFormat="1" hidden="1" x14ac:dyDescent="0.15"/>
    <row r="5429" customFormat="1" hidden="1" x14ac:dyDescent="0.15"/>
    <row r="5430" customFormat="1" hidden="1" x14ac:dyDescent="0.15"/>
    <row r="5431" customFormat="1" hidden="1" x14ac:dyDescent="0.15"/>
    <row r="5432" customFormat="1" hidden="1" x14ac:dyDescent="0.15"/>
    <row r="5433" customFormat="1" hidden="1" x14ac:dyDescent="0.15"/>
    <row r="5434" customFormat="1" hidden="1" x14ac:dyDescent="0.15"/>
    <row r="5435" customFormat="1" hidden="1" x14ac:dyDescent="0.15"/>
    <row r="5436" customFormat="1" hidden="1" x14ac:dyDescent="0.15"/>
    <row r="5437" customFormat="1" hidden="1" x14ac:dyDescent="0.15"/>
    <row r="5438" customFormat="1" hidden="1" x14ac:dyDescent="0.15"/>
    <row r="5439" customFormat="1" hidden="1" x14ac:dyDescent="0.15"/>
    <row r="5440" customFormat="1" hidden="1" x14ac:dyDescent="0.15"/>
    <row r="5441" customFormat="1" hidden="1" x14ac:dyDescent="0.15"/>
    <row r="5442" customFormat="1" hidden="1" x14ac:dyDescent="0.15"/>
    <row r="5443" customFormat="1" hidden="1" x14ac:dyDescent="0.15"/>
    <row r="5444" customFormat="1" hidden="1" x14ac:dyDescent="0.15"/>
    <row r="5445" customFormat="1" hidden="1" x14ac:dyDescent="0.15"/>
    <row r="5446" customFormat="1" hidden="1" x14ac:dyDescent="0.15"/>
    <row r="5447" customFormat="1" hidden="1" x14ac:dyDescent="0.15"/>
    <row r="5448" customFormat="1" hidden="1" x14ac:dyDescent="0.15"/>
    <row r="5449" customFormat="1" hidden="1" x14ac:dyDescent="0.15"/>
    <row r="5450" customFormat="1" hidden="1" x14ac:dyDescent="0.15"/>
    <row r="5451" customFormat="1" hidden="1" x14ac:dyDescent="0.15"/>
    <row r="5452" customFormat="1" hidden="1" x14ac:dyDescent="0.15"/>
    <row r="5453" customFormat="1" hidden="1" x14ac:dyDescent="0.15"/>
    <row r="5454" customFormat="1" hidden="1" x14ac:dyDescent="0.15"/>
    <row r="5455" customFormat="1" hidden="1" x14ac:dyDescent="0.15"/>
    <row r="5456" customFormat="1" hidden="1" x14ac:dyDescent="0.15"/>
    <row r="5457" customFormat="1" hidden="1" x14ac:dyDescent="0.15"/>
    <row r="5458" customFormat="1" hidden="1" x14ac:dyDescent="0.15"/>
    <row r="5459" customFormat="1" hidden="1" x14ac:dyDescent="0.15"/>
    <row r="5460" customFormat="1" hidden="1" x14ac:dyDescent="0.15"/>
    <row r="5461" customFormat="1" hidden="1" x14ac:dyDescent="0.15"/>
    <row r="5462" customFormat="1" hidden="1" x14ac:dyDescent="0.15"/>
    <row r="5463" customFormat="1" hidden="1" x14ac:dyDescent="0.15"/>
    <row r="5464" customFormat="1" hidden="1" x14ac:dyDescent="0.15"/>
    <row r="5465" customFormat="1" hidden="1" x14ac:dyDescent="0.15"/>
    <row r="5466" customFormat="1" hidden="1" x14ac:dyDescent="0.15"/>
    <row r="5467" customFormat="1" hidden="1" x14ac:dyDescent="0.15"/>
    <row r="5468" customFormat="1" hidden="1" x14ac:dyDescent="0.15"/>
    <row r="5469" customFormat="1" hidden="1" x14ac:dyDescent="0.15"/>
    <row r="5470" customFormat="1" hidden="1" x14ac:dyDescent="0.15"/>
    <row r="5471" customFormat="1" hidden="1" x14ac:dyDescent="0.15"/>
    <row r="5472" customFormat="1" hidden="1" x14ac:dyDescent="0.15"/>
    <row r="5473" customFormat="1" hidden="1" x14ac:dyDescent="0.15"/>
    <row r="5474" customFormat="1" hidden="1" x14ac:dyDescent="0.15"/>
    <row r="5475" customFormat="1" hidden="1" x14ac:dyDescent="0.15"/>
    <row r="5476" customFormat="1" hidden="1" x14ac:dyDescent="0.15"/>
    <row r="5477" customFormat="1" hidden="1" x14ac:dyDescent="0.15"/>
    <row r="5478" customFormat="1" hidden="1" x14ac:dyDescent="0.15"/>
    <row r="5479" customFormat="1" hidden="1" x14ac:dyDescent="0.15"/>
    <row r="5480" customFormat="1" hidden="1" x14ac:dyDescent="0.15"/>
    <row r="5481" customFormat="1" hidden="1" x14ac:dyDescent="0.15"/>
    <row r="5482" customFormat="1" hidden="1" x14ac:dyDescent="0.15"/>
    <row r="5483" customFormat="1" hidden="1" x14ac:dyDescent="0.15"/>
    <row r="5484" customFormat="1" hidden="1" x14ac:dyDescent="0.15"/>
    <row r="5485" customFormat="1" hidden="1" x14ac:dyDescent="0.15"/>
    <row r="5486" customFormat="1" hidden="1" x14ac:dyDescent="0.15"/>
    <row r="5487" customFormat="1" hidden="1" x14ac:dyDescent="0.15"/>
    <row r="5488" customFormat="1" hidden="1" x14ac:dyDescent="0.15"/>
    <row r="5489" customFormat="1" hidden="1" x14ac:dyDescent="0.15"/>
    <row r="5490" customFormat="1" hidden="1" x14ac:dyDescent="0.15"/>
    <row r="5491" customFormat="1" hidden="1" x14ac:dyDescent="0.15"/>
    <row r="5492" customFormat="1" hidden="1" x14ac:dyDescent="0.15"/>
    <row r="5493" customFormat="1" hidden="1" x14ac:dyDescent="0.15"/>
    <row r="5494" customFormat="1" hidden="1" x14ac:dyDescent="0.15"/>
    <row r="5495" customFormat="1" hidden="1" x14ac:dyDescent="0.15"/>
    <row r="5496" customFormat="1" hidden="1" x14ac:dyDescent="0.15"/>
    <row r="5497" customFormat="1" hidden="1" x14ac:dyDescent="0.15"/>
    <row r="5498" customFormat="1" hidden="1" x14ac:dyDescent="0.15"/>
    <row r="5499" customFormat="1" hidden="1" x14ac:dyDescent="0.15"/>
    <row r="5500" customFormat="1" hidden="1" x14ac:dyDescent="0.15"/>
    <row r="5501" customFormat="1" hidden="1" x14ac:dyDescent="0.15"/>
    <row r="5502" customFormat="1" hidden="1" x14ac:dyDescent="0.15"/>
    <row r="5503" customFormat="1" hidden="1" x14ac:dyDescent="0.15"/>
    <row r="5504" customFormat="1" hidden="1" x14ac:dyDescent="0.15"/>
    <row r="5505" customFormat="1" hidden="1" x14ac:dyDescent="0.15"/>
    <row r="5506" customFormat="1" hidden="1" x14ac:dyDescent="0.15"/>
    <row r="5507" customFormat="1" hidden="1" x14ac:dyDescent="0.15"/>
    <row r="5508" customFormat="1" hidden="1" x14ac:dyDescent="0.15"/>
    <row r="5509" customFormat="1" hidden="1" x14ac:dyDescent="0.15"/>
    <row r="5510" customFormat="1" hidden="1" x14ac:dyDescent="0.15"/>
    <row r="5511" customFormat="1" hidden="1" x14ac:dyDescent="0.15"/>
    <row r="5512" customFormat="1" hidden="1" x14ac:dyDescent="0.15"/>
    <row r="5513" customFormat="1" hidden="1" x14ac:dyDescent="0.15"/>
    <row r="5514" customFormat="1" hidden="1" x14ac:dyDescent="0.15"/>
    <row r="5515" customFormat="1" hidden="1" x14ac:dyDescent="0.15"/>
    <row r="5516" customFormat="1" hidden="1" x14ac:dyDescent="0.15"/>
    <row r="5517" customFormat="1" hidden="1" x14ac:dyDescent="0.15"/>
    <row r="5518" customFormat="1" hidden="1" x14ac:dyDescent="0.15"/>
    <row r="5519" customFormat="1" hidden="1" x14ac:dyDescent="0.15"/>
    <row r="5520" customFormat="1" hidden="1" x14ac:dyDescent="0.15"/>
    <row r="5521" customFormat="1" hidden="1" x14ac:dyDescent="0.15"/>
    <row r="5522" customFormat="1" hidden="1" x14ac:dyDescent="0.15"/>
    <row r="5523" customFormat="1" hidden="1" x14ac:dyDescent="0.15"/>
    <row r="5524" customFormat="1" hidden="1" x14ac:dyDescent="0.15"/>
    <row r="5525" customFormat="1" hidden="1" x14ac:dyDescent="0.15"/>
    <row r="5526" customFormat="1" hidden="1" x14ac:dyDescent="0.15"/>
    <row r="5527" customFormat="1" hidden="1" x14ac:dyDescent="0.15"/>
    <row r="5528" customFormat="1" hidden="1" x14ac:dyDescent="0.15"/>
    <row r="5529" customFormat="1" hidden="1" x14ac:dyDescent="0.15"/>
    <row r="5530" customFormat="1" hidden="1" x14ac:dyDescent="0.15"/>
    <row r="5531" customFormat="1" hidden="1" x14ac:dyDescent="0.15"/>
    <row r="5532" customFormat="1" hidden="1" x14ac:dyDescent="0.15"/>
    <row r="5533" customFormat="1" hidden="1" x14ac:dyDescent="0.15"/>
    <row r="5534" customFormat="1" hidden="1" x14ac:dyDescent="0.15"/>
    <row r="5535" customFormat="1" hidden="1" x14ac:dyDescent="0.15"/>
    <row r="5536" customFormat="1" hidden="1" x14ac:dyDescent="0.15"/>
    <row r="5537" customFormat="1" hidden="1" x14ac:dyDescent="0.15"/>
    <row r="5538" customFormat="1" hidden="1" x14ac:dyDescent="0.15"/>
    <row r="5539" customFormat="1" hidden="1" x14ac:dyDescent="0.15"/>
    <row r="5540" customFormat="1" hidden="1" x14ac:dyDescent="0.15"/>
    <row r="5541" customFormat="1" hidden="1" x14ac:dyDescent="0.15"/>
    <row r="5542" customFormat="1" hidden="1" x14ac:dyDescent="0.15"/>
    <row r="5543" customFormat="1" hidden="1" x14ac:dyDescent="0.15"/>
    <row r="5544" customFormat="1" hidden="1" x14ac:dyDescent="0.15"/>
    <row r="5545" customFormat="1" hidden="1" x14ac:dyDescent="0.15"/>
    <row r="5546" customFormat="1" hidden="1" x14ac:dyDescent="0.15"/>
    <row r="5547" customFormat="1" hidden="1" x14ac:dyDescent="0.15"/>
    <row r="5548" customFormat="1" hidden="1" x14ac:dyDescent="0.15"/>
    <row r="5549" customFormat="1" hidden="1" x14ac:dyDescent="0.15"/>
    <row r="5550" customFormat="1" hidden="1" x14ac:dyDescent="0.15"/>
    <row r="5551" customFormat="1" hidden="1" x14ac:dyDescent="0.15"/>
    <row r="5552" customFormat="1" hidden="1" x14ac:dyDescent="0.15"/>
    <row r="5553" customFormat="1" hidden="1" x14ac:dyDescent="0.15"/>
    <row r="5554" customFormat="1" hidden="1" x14ac:dyDescent="0.15"/>
    <row r="5555" customFormat="1" hidden="1" x14ac:dyDescent="0.15"/>
    <row r="5556" customFormat="1" hidden="1" x14ac:dyDescent="0.15"/>
    <row r="5557" customFormat="1" hidden="1" x14ac:dyDescent="0.15"/>
    <row r="5558" customFormat="1" hidden="1" x14ac:dyDescent="0.15"/>
    <row r="5559" customFormat="1" hidden="1" x14ac:dyDescent="0.15"/>
    <row r="5560" customFormat="1" hidden="1" x14ac:dyDescent="0.15"/>
    <row r="5561" customFormat="1" hidden="1" x14ac:dyDescent="0.15"/>
    <row r="5562" customFormat="1" hidden="1" x14ac:dyDescent="0.15"/>
    <row r="5563" customFormat="1" hidden="1" x14ac:dyDescent="0.15"/>
    <row r="5564" customFormat="1" hidden="1" x14ac:dyDescent="0.15"/>
    <row r="5565" customFormat="1" hidden="1" x14ac:dyDescent="0.15"/>
    <row r="5566" customFormat="1" hidden="1" x14ac:dyDescent="0.15"/>
    <row r="5567" customFormat="1" hidden="1" x14ac:dyDescent="0.15"/>
    <row r="5568" customFormat="1" hidden="1" x14ac:dyDescent="0.15"/>
    <row r="5569" customFormat="1" hidden="1" x14ac:dyDescent="0.15"/>
    <row r="5570" customFormat="1" hidden="1" x14ac:dyDescent="0.15"/>
    <row r="5571" customFormat="1" hidden="1" x14ac:dyDescent="0.15"/>
    <row r="5572" customFormat="1" hidden="1" x14ac:dyDescent="0.15"/>
    <row r="5573" customFormat="1" hidden="1" x14ac:dyDescent="0.15"/>
    <row r="5574" customFormat="1" hidden="1" x14ac:dyDescent="0.15"/>
    <row r="5575" customFormat="1" hidden="1" x14ac:dyDescent="0.15"/>
    <row r="5576" customFormat="1" hidden="1" x14ac:dyDescent="0.15"/>
    <row r="5577" customFormat="1" hidden="1" x14ac:dyDescent="0.15"/>
    <row r="5578" customFormat="1" hidden="1" x14ac:dyDescent="0.15"/>
    <row r="5579" customFormat="1" hidden="1" x14ac:dyDescent="0.15"/>
    <row r="5580" customFormat="1" hidden="1" x14ac:dyDescent="0.15"/>
    <row r="5581" customFormat="1" hidden="1" x14ac:dyDescent="0.15"/>
    <row r="5582" customFormat="1" hidden="1" x14ac:dyDescent="0.15"/>
    <row r="5583" customFormat="1" hidden="1" x14ac:dyDescent="0.15"/>
    <row r="5584" customFormat="1" hidden="1" x14ac:dyDescent="0.15"/>
    <row r="5585" customFormat="1" hidden="1" x14ac:dyDescent="0.15"/>
    <row r="5586" customFormat="1" hidden="1" x14ac:dyDescent="0.15"/>
    <row r="5587" customFormat="1" hidden="1" x14ac:dyDescent="0.15"/>
    <row r="5588" customFormat="1" hidden="1" x14ac:dyDescent="0.15"/>
    <row r="5589" customFormat="1" hidden="1" x14ac:dyDescent="0.15"/>
    <row r="5590" customFormat="1" hidden="1" x14ac:dyDescent="0.15"/>
    <row r="5591" customFormat="1" hidden="1" x14ac:dyDescent="0.15"/>
    <row r="5592" customFormat="1" hidden="1" x14ac:dyDescent="0.15"/>
    <row r="5593" customFormat="1" hidden="1" x14ac:dyDescent="0.15"/>
    <row r="5594" customFormat="1" hidden="1" x14ac:dyDescent="0.15"/>
    <row r="5595" customFormat="1" hidden="1" x14ac:dyDescent="0.15"/>
    <row r="5596" customFormat="1" hidden="1" x14ac:dyDescent="0.15"/>
    <row r="5597" customFormat="1" hidden="1" x14ac:dyDescent="0.15"/>
    <row r="5598" customFormat="1" hidden="1" x14ac:dyDescent="0.15"/>
    <row r="5599" customFormat="1" hidden="1" x14ac:dyDescent="0.15"/>
    <row r="5600" customFormat="1" hidden="1" x14ac:dyDescent="0.15"/>
    <row r="5601" customFormat="1" hidden="1" x14ac:dyDescent="0.15"/>
    <row r="5602" customFormat="1" hidden="1" x14ac:dyDescent="0.15"/>
    <row r="5603" customFormat="1" hidden="1" x14ac:dyDescent="0.15"/>
    <row r="5604" customFormat="1" hidden="1" x14ac:dyDescent="0.15"/>
    <row r="5605" customFormat="1" hidden="1" x14ac:dyDescent="0.15"/>
    <row r="5606" customFormat="1" hidden="1" x14ac:dyDescent="0.15"/>
    <row r="5607" customFormat="1" hidden="1" x14ac:dyDescent="0.15"/>
    <row r="5608" customFormat="1" hidden="1" x14ac:dyDescent="0.15"/>
    <row r="5609" customFormat="1" hidden="1" x14ac:dyDescent="0.15"/>
    <row r="5610" customFormat="1" hidden="1" x14ac:dyDescent="0.15"/>
    <row r="5611" customFormat="1" hidden="1" x14ac:dyDescent="0.15"/>
    <row r="5612" customFormat="1" hidden="1" x14ac:dyDescent="0.15"/>
    <row r="5613" customFormat="1" hidden="1" x14ac:dyDescent="0.15"/>
    <row r="5614" customFormat="1" hidden="1" x14ac:dyDescent="0.15"/>
    <row r="5615" customFormat="1" hidden="1" x14ac:dyDescent="0.15"/>
    <row r="5616" customFormat="1" hidden="1" x14ac:dyDescent="0.15"/>
    <row r="5617" customFormat="1" hidden="1" x14ac:dyDescent="0.15"/>
    <row r="5618" customFormat="1" hidden="1" x14ac:dyDescent="0.15"/>
    <row r="5619" customFormat="1" hidden="1" x14ac:dyDescent="0.15"/>
    <row r="5620" customFormat="1" hidden="1" x14ac:dyDescent="0.15"/>
    <row r="5621" customFormat="1" hidden="1" x14ac:dyDescent="0.15"/>
    <row r="5622" customFormat="1" hidden="1" x14ac:dyDescent="0.15"/>
    <row r="5623" customFormat="1" hidden="1" x14ac:dyDescent="0.15"/>
    <row r="5624" customFormat="1" hidden="1" x14ac:dyDescent="0.15"/>
    <row r="5625" customFormat="1" hidden="1" x14ac:dyDescent="0.15"/>
    <row r="5626" customFormat="1" hidden="1" x14ac:dyDescent="0.15"/>
    <row r="5627" customFormat="1" hidden="1" x14ac:dyDescent="0.15"/>
    <row r="5628" customFormat="1" hidden="1" x14ac:dyDescent="0.15"/>
    <row r="5629" customFormat="1" hidden="1" x14ac:dyDescent="0.15"/>
    <row r="5630" customFormat="1" hidden="1" x14ac:dyDescent="0.15"/>
    <row r="5631" customFormat="1" hidden="1" x14ac:dyDescent="0.15"/>
    <row r="5632" customFormat="1" hidden="1" x14ac:dyDescent="0.15"/>
    <row r="5633" customFormat="1" hidden="1" x14ac:dyDescent="0.15"/>
    <row r="5634" customFormat="1" hidden="1" x14ac:dyDescent="0.15"/>
    <row r="5635" customFormat="1" hidden="1" x14ac:dyDescent="0.15"/>
    <row r="5636" customFormat="1" hidden="1" x14ac:dyDescent="0.15"/>
    <row r="5637" customFormat="1" hidden="1" x14ac:dyDescent="0.15"/>
    <row r="5638" customFormat="1" hidden="1" x14ac:dyDescent="0.15"/>
    <row r="5639" customFormat="1" hidden="1" x14ac:dyDescent="0.15"/>
    <row r="5640" customFormat="1" hidden="1" x14ac:dyDescent="0.15"/>
    <row r="5641" customFormat="1" hidden="1" x14ac:dyDescent="0.15"/>
    <row r="5642" customFormat="1" hidden="1" x14ac:dyDescent="0.15"/>
    <row r="5643" customFormat="1" hidden="1" x14ac:dyDescent="0.15"/>
    <row r="5644" customFormat="1" hidden="1" x14ac:dyDescent="0.15"/>
    <row r="5645" customFormat="1" hidden="1" x14ac:dyDescent="0.15"/>
    <row r="5646" customFormat="1" hidden="1" x14ac:dyDescent="0.15"/>
    <row r="5647" customFormat="1" hidden="1" x14ac:dyDescent="0.15"/>
    <row r="5648" customFormat="1" hidden="1" x14ac:dyDescent="0.15"/>
    <row r="5649" customFormat="1" hidden="1" x14ac:dyDescent="0.15"/>
    <row r="5650" customFormat="1" hidden="1" x14ac:dyDescent="0.15"/>
    <row r="5651" customFormat="1" hidden="1" x14ac:dyDescent="0.15"/>
    <row r="5652" customFormat="1" hidden="1" x14ac:dyDescent="0.15"/>
    <row r="5653" customFormat="1" hidden="1" x14ac:dyDescent="0.15"/>
    <row r="5654" customFormat="1" hidden="1" x14ac:dyDescent="0.15"/>
    <row r="5655" customFormat="1" hidden="1" x14ac:dyDescent="0.15"/>
    <row r="5656" customFormat="1" hidden="1" x14ac:dyDescent="0.15"/>
    <row r="5657" customFormat="1" hidden="1" x14ac:dyDescent="0.15"/>
    <row r="5658" customFormat="1" hidden="1" x14ac:dyDescent="0.15"/>
    <row r="5659" customFormat="1" hidden="1" x14ac:dyDescent="0.15"/>
    <row r="5660" customFormat="1" hidden="1" x14ac:dyDescent="0.15"/>
    <row r="5661" customFormat="1" hidden="1" x14ac:dyDescent="0.15"/>
    <row r="5662" customFormat="1" hidden="1" x14ac:dyDescent="0.15"/>
    <row r="5663" customFormat="1" hidden="1" x14ac:dyDescent="0.15"/>
    <row r="5664" customFormat="1" hidden="1" x14ac:dyDescent="0.15"/>
    <row r="5665" customFormat="1" hidden="1" x14ac:dyDescent="0.15"/>
    <row r="5666" customFormat="1" hidden="1" x14ac:dyDescent="0.15"/>
    <row r="5667" customFormat="1" hidden="1" x14ac:dyDescent="0.15"/>
    <row r="5668" customFormat="1" hidden="1" x14ac:dyDescent="0.15"/>
    <row r="5669" customFormat="1" hidden="1" x14ac:dyDescent="0.15"/>
    <row r="5670" customFormat="1" hidden="1" x14ac:dyDescent="0.15"/>
    <row r="5671" customFormat="1" hidden="1" x14ac:dyDescent="0.15"/>
    <row r="5672" customFormat="1" hidden="1" x14ac:dyDescent="0.15"/>
    <row r="5673" customFormat="1" hidden="1" x14ac:dyDescent="0.15"/>
    <row r="5674" customFormat="1" hidden="1" x14ac:dyDescent="0.15"/>
    <row r="5675" customFormat="1" hidden="1" x14ac:dyDescent="0.15"/>
    <row r="5676" customFormat="1" hidden="1" x14ac:dyDescent="0.15"/>
    <row r="5677" customFormat="1" hidden="1" x14ac:dyDescent="0.15"/>
    <row r="5678" customFormat="1" hidden="1" x14ac:dyDescent="0.15"/>
    <row r="5679" customFormat="1" hidden="1" x14ac:dyDescent="0.15"/>
    <row r="5680" customFormat="1" hidden="1" x14ac:dyDescent="0.15"/>
    <row r="5681" customFormat="1" hidden="1" x14ac:dyDescent="0.15"/>
    <row r="5682" customFormat="1" hidden="1" x14ac:dyDescent="0.15"/>
    <row r="5683" customFormat="1" hidden="1" x14ac:dyDescent="0.15"/>
    <row r="5684" customFormat="1" hidden="1" x14ac:dyDescent="0.15"/>
    <row r="5685" customFormat="1" hidden="1" x14ac:dyDescent="0.15"/>
    <row r="5686" customFormat="1" hidden="1" x14ac:dyDescent="0.15"/>
    <row r="5687" customFormat="1" hidden="1" x14ac:dyDescent="0.15"/>
    <row r="5688" customFormat="1" hidden="1" x14ac:dyDescent="0.15"/>
    <row r="5689" customFormat="1" hidden="1" x14ac:dyDescent="0.15"/>
    <row r="5690" customFormat="1" hidden="1" x14ac:dyDescent="0.15"/>
    <row r="5691" customFormat="1" hidden="1" x14ac:dyDescent="0.15"/>
    <row r="5692" customFormat="1" hidden="1" x14ac:dyDescent="0.15"/>
    <row r="5693" customFormat="1" hidden="1" x14ac:dyDescent="0.15"/>
    <row r="5694" customFormat="1" hidden="1" x14ac:dyDescent="0.15"/>
    <row r="5695" customFormat="1" hidden="1" x14ac:dyDescent="0.15"/>
    <row r="5696" customFormat="1" hidden="1" x14ac:dyDescent="0.15"/>
    <row r="5697" customFormat="1" hidden="1" x14ac:dyDescent="0.15"/>
    <row r="5698" customFormat="1" hidden="1" x14ac:dyDescent="0.15"/>
    <row r="5699" customFormat="1" hidden="1" x14ac:dyDescent="0.15"/>
    <row r="5700" customFormat="1" hidden="1" x14ac:dyDescent="0.15"/>
    <row r="5701" customFormat="1" hidden="1" x14ac:dyDescent="0.15"/>
    <row r="5702" customFormat="1" hidden="1" x14ac:dyDescent="0.15"/>
    <row r="5703" customFormat="1" hidden="1" x14ac:dyDescent="0.15"/>
    <row r="5704" customFormat="1" hidden="1" x14ac:dyDescent="0.15"/>
    <row r="5705" customFormat="1" hidden="1" x14ac:dyDescent="0.15"/>
    <row r="5706" customFormat="1" hidden="1" x14ac:dyDescent="0.15"/>
    <row r="5707" customFormat="1" hidden="1" x14ac:dyDescent="0.15"/>
    <row r="5708" customFormat="1" hidden="1" x14ac:dyDescent="0.15"/>
    <row r="5709" customFormat="1" hidden="1" x14ac:dyDescent="0.15"/>
    <row r="5710" customFormat="1" hidden="1" x14ac:dyDescent="0.15"/>
    <row r="5711" customFormat="1" hidden="1" x14ac:dyDescent="0.15"/>
    <row r="5712" customFormat="1" hidden="1" x14ac:dyDescent="0.15"/>
    <row r="5713" customFormat="1" hidden="1" x14ac:dyDescent="0.15"/>
    <row r="5714" customFormat="1" hidden="1" x14ac:dyDescent="0.15"/>
    <row r="5715" customFormat="1" hidden="1" x14ac:dyDescent="0.15"/>
    <row r="5716" customFormat="1" hidden="1" x14ac:dyDescent="0.15"/>
    <row r="5717" customFormat="1" hidden="1" x14ac:dyDescent="0.15"/>
    <row r="5718" customFormat="1" hidden="1" x14ac:dyDescent="0.15"/>
    <row r="5719" customFormat="1" hidden="1" x14ac:dyDescent="0.15"/>
    <row r="5720" customFormat="1" hidden="1" x14ac:dyDescent="0.15"/>
    <row r="5721" customFormat="1" hidden="1" x14ac:dyDescent="0.15"/>
    <row r="5722" customFormat="1" hidden="1" x14ac:dyDescent="0.15"/>
    <row r="5723" customFormat="1" hidden="1" x14ac:dyDescent="0.15"/>
    <row r="5724" customFormat="1" hidden="1" x14ac:dyDescent="0.15"/>
    <row r="5725" customFormat="1" hidden="1" x14ac:dyDescent="0.15"/>
    <row r="5726" customFormat="1" hidden="1" x14ac:dyDescent="0.15"/>
    <row r="5727" customFormat="1" hidden="1" x14ac:dyDescent="0.15"/>
    <row r="5728" customFormat="1" hidden="1" x14ac:dyDescent="0.15"/>
    <row r="5729" customFormat="1" hidden="1" x14ac:dyDescent="0.15"/>
    <row r="5730" customFormat="1" hidden="1" x14ac:dyDescent="0.15"/>
    <row r="5731" customFormat="1" hidden="1" x14ac:dyDescent="0.15"/>
    <row r="5732" customFormat="1" hidden="1" x14ac:dyDescent="0.15"/>
    <row r="5733" customFormat="1" hidden="1" x14ac:dyDescent="0.15"/>
    <row r="5734" customFormat="1" hidden="1" x14ac:dyDescent="0.15"/>
    <row r="5735" customFormat="1" hidden="1" x14ac:dyDescent="0.15"/>
    <row r="5736" customFormat="1" hidden="1" x14ac:dyDescent="0.15"/>
    <row r="5737" customFormat="1" hidden="1" x14ac:dyDescent="0.15"/>
    <row r="5738" customFormat="1" hidden="1" x14ac:dyDescent="0.15"/>
    <row r="5739" customFormat="1" hidden="1" x14ac:dyDescent="0.15"/>
    <row r="5740" customFormat="1" hidden="1" x14ac:dyDescent="0.15"/>
    <row r="5741" customFormat="1" hidden="1" x14ac:dyDescent="0.15"/>
    <row r="5742" customFormat="1" hidden="1" x14ac:dyDescent="0.15"/>
    <row r="5743" customFormat="1" hidden="1" x14ac:dyDescent="0.15"/>
    <row r="5744" customFormat="1" hidden="1" x14ac:dyDescent="0.15"/>
    <row r="5745" customFormat="1" hidden="1" x14ac:dyDescent="0.15"/>
    <row r="5746" customFormat="1" hidden="1" x14ac:dyDescent="0.15"/>
    <row r="5747" customFormat="1" hidden="1" x14ac:dyDescent="0.15"/>
    <row r="5748" customFormat="1" hidden="1" x14ac:dyDescent="0.15"/>
    <row r="5749" customFormat="1" hidden="1" x14ac:dyDescent="0.15"/>
    <row r="5750" customFormat="1" hidden="1" x14ac:dyDescent="0.15"/>
    <row r="5751" customFormat="1" hidden="1" x14ac:dyDescent="0.15"/>
    <row r="5752" customFormat="1" hidden="1" x14ac:dyDescent="0.15"/>
    <row r="5753" customFormat="1" hidden="1" x14ac:dyDescent="0.15"/>
    <row r="5754" customFormat="1" hidden="1" x14ac:dyDescent="0.15"/>
    <row r="5755" customFormat="1" hidden="1" x14ac:dyDescent="0.15"/>
    <row r="5756" customFormat="1" hidden="1" x14ac:dyDescent="0.15"/>
    <row r="5757" customFormat="1" hidden="1" x14ac:dyDescent="0.15"/>
    <row r="5758" customFormat="1" hidden="1" x14ac:dyDescent="0.15"/>
    <row r="5759" customFormat="1" hidden="1" x14ac:dyDescent="0.15"/>
    <row r="5760" customFormat="1" hidden="1" x14ac:dyDescent="0.15"/>
    <row r="5761" customFormat="1" hidden="1" x14ac:dyDescent="0.15"/>
    <row r="5762" customFormat="1" hidden="1" x14ac:dyDescent="0.15"/>
    <row r="5763" customFormat="1" hidden="1" x14ac:dyDescent="0.15"/>
    <row r="5764" customFormat="1" hidden="1" x14ac:dyDescent="0.15"/>
    <row r="5765" customFormat="1" hidden="1" x14ac:dyDescent="0.15"/>
    <row r="5766" customFormat="1" hidden="1" x14ac:dyDescent="0.15"/>
    <row r="5767" customFormat="1" hidden="1" x14ac:dyDescent="0.15"/>
    <row r="5768" customFormat="1" hidden="1" x14ac:dyDescent="0.15"/>
    <row r="5769" customFormat="1" hidden="1" x14ac:dyDescent="0.15"/>
    <row r="5770" customFormat="1" hidden="1" x14ac:dyDescent="0.15"/>
    <row r="5771" customFormat="1" hidden="1" x14ac:dyDescent="0.15"/>
    <row r="5772" customFormat="1" hidden="1" x14ac:dyDescent="0.15"/>
    <row r="5773" customFormat="1" hidden="1" x14ac:dyDescent="0.15"/>
    <row r="5774" customFormat="1" hidden="1" x14ac:dyDescent="0.15"/>
    <row r="5775" customFormat="1" hidden="1" x14ac:dyDescent="0.15"/>
    <row r="5776" customFormat="1" hidden="1" x14ac:dyDescent="0.15"/>
    <row r="5777" customFormat="1" hidden="1" x14ac:dyDescent="0.15"/>
    <row r="5778" customFormat="1" hidden="1" x14ac:dyDescent="0.15"/>
    <row r="5779" customFormat="1" hidden="1" x14ac:dyDescent="0.15"/>
    <row r="5780" customFormat="1" hidden="1" x14ac:dyDescent="0.15"/>
    <row r="5781" customFormat="1" hidden="1" x14ac:dyDescent="0.15"/>
    <row r="5782" customFormat="1" hidden="1" x14ac:dyDescent="0.15"/>
    <row r="5783" customFormat="1" hidden="1" x14ac:dyDescent="0.15"/>
    <row r="5784" customFormat="1" hidden="1" x14ac:dyDescent="0.15"/>
    <row r="5785" customFormat="1" hidden="1" x14ac:dyDescent="0.15"/>
    <row r="5786" customFormat="1" hidden="1" x14ac:dyDescent="0.15"/>
    <row r="5787" customFormat="1" hidden="1" x14ac:dyDescent="0.15"/>
    <row r="5788" customFormat="1" hidden="1" x14ac:dyDescent="0.15"/>
    <row r="5789" customFormat="1" hidden="1" x14ac:dyDescent="0.15"/>
    <row r="5790" customFormat="1" hidden="1" x14ac:dyDescent="0.15"/>
    <row r="5791" customFormat="1" hidden="1" x14ac:dyDescent="0.15"/>
    <row r="5792" customFormat="1" hidden="1" x14ac:dyDescent="0.15"/>
    <row r="5793" customFormat="1" hidden="1" x14ac:dyDescent="0.15"/>
    <row r="5794" customFormat="1" hidden="1" x14ac:dyDescent="0.15"/>
    <row r="5795" customFormat="1" hidden="1" x14ac:dyDescent="0.15"/>
    <row r="5796" customFormat="1" hidden="1" x14ac:dyDescent="0.15"/>
    <row r="5797" customFormat="1" hidden="1" x14ac:dyDescent="0.15"/>
    <row r="5798" customFormat="1" hidden="1" x14ac:dyDescent="0.15"/>
    <row r="5799" customFormat="1" hidden="1" x14ac:dyDescent="0.15"/>
    <row r="5800" customFormat="1" hidden="1" x14ac:dyDescent="0.15"/>
    <row r="5801" customFormat="1" hidden="1" x14ac:dyDescent="0.15"/>
    <row r="5802" customFormat="1" hidden="1" x14ac:dyDescent="0.15"/>
    <row r="5803" customFormat="1" hidden="1" x14ac:dyDescent="0.15"/>
    <row r="5804" customFormat="1" hidden="1" x14ac:dyDescent="0.15"/>
    <row r="5805" customFormat="1" hidden="1" x14ac:dyDescent="0.15"/>
    <row r="5806" customFormat="1" hidden="1" x14ac:dyDescent="0.15"/>
    <row r="5807" customFormat="1" hidden="1" x14ac:dyDescent="0.15"/>
    <row r="5808" customFormat="1" hidden="1" x14ac:dyDescent="0.15"/>
    <row r="5809" customFormat="1" hidden="1" x14ac:dyDescent="0.15"/>
    <row r="5810" customFormat="1" hidden="1" x14ac:dyDescent="0.15"/>
    <row r="5811" customFormat="1" hidden="1" x14ac:dyDescent="0.15"/>
    <row r="5812" customFormat="1" hidden="1" x14ac:dyDescent="0.15"/>
    <row r="5813" customFormat="1" hidden="1" x14ac:dyDescent="0.15"/>
    <row r="5814" customFormat="1" hidden="1" x14ac:dyDescent="0.15"/>
    <row r="5815" customFormat="1" hidden="1" x14ac:dyDescent="0.15"/>
    <row r="5816" customFormat="1" hidden="1" x14ac:dyDescent="0.15"/>
    <row r="5817" customFormat="1" hidden="1" x14ac:dyDescent="0.15"/>
    <row r="5818" customFormat="1" hidden="1" x14ac:dyDescent="0.15"/>
    <row r="5819" customFormat="1" hidden="1" x14ac:dyDescent="0.15"/>
    <row r="5820" customFormat="1" hidden="1" x14ac:dyDescent="0.15"/>
    <row r="5821" customFormat="1" hidden="1" x14ac:dyDescent="0.15"/>
    <row r="5822" customFormat="1" hidden="1" x14ac:dyDescent="0.15"/>
    <row r="5823" customFormat="1" hidden="1" x14ac:dyDescent="0.15"/>
    <row r="5824" customFormat="1" hidden="1" x14ac:dyDescent="0.15"/>
    <row r="5825" customFormat="1" hidden="1" x14ac:dyDescent="0.15"/>
    <row r="5826" customFormat="1" hidden="1" x14ac:dyDescent="0.15"/>
    <row r="5827" customFormat="1" hidden="1" x14ac:dyDescent="0.15"/>
    <row r="5828" customFormat="1" hidden="1" x14ac:dyDescent="0.15"/>
    <row r="5829" customFormat="1" hidden="1" x14ac:dyDescent="0.15"/>
    <row r="5830" customFormat="1" hidden="1" x14ac:dyDescent="0.15"/>
    <row r="5831" customFormat="1" hidden="1" x14ac:dyDescent="0.15"/>
    <row r="5832" customFormat="1" hidden="1" x14ac:dyDescent="0.15"/>
    <row r="5833" customFormat="1" hidden="1" x14ac:dyDescent="0.15"/>
    <row r="5834" customFormat="1" hidden="1" x14ac:dyDescent="0.15"/>
    <row r="5835" customFormat="1" hidden="1" x14ac:dyDescent="0.15"/>
    <row r="5836" customFormat="1" hidden="1" x14ac:dyDescent="0.15"/>
    <row r="5837" customFormat="1" hidden="1" x14ac:dyDescent="0.15"/>
    <row r="5838" customFormat="1" hidden="1" x14ac:dyDescent="0.15"/>
    <row r="5839" customFormat="1" hidden="1" x14ac:dyDescent="0.15"/>
    <row r="5840" customFormat="1" hidden="1" x14ac:dyDescent="0.15"/>
    <row r="5841" customFormat="1" hidden="1" x14ac:dyDescent="0.15"/>
    <row r="5842" customFormat="1" hidden="1" x14ac:dyDescent="0.15"/>
    <row r="5843" customFormat="1" hidden="1" x14ac:dyDescent="0.15"/>
    <row r="5844" customFormat="1" hidden="1" x14ac:dyDescent="0.15"/>
    <row r="5845" customFormat="1" hidden="1" x14ac:dyDescent="0.15"/>
    <row r="5846" customFormat="1" hidden="1" x14ac:dyDescent="0.15"/>
    <row r="5847" customFormat="1" hidden="1" x14ac:dyDescent="0.15"/>
    <row r="5848" customFormat="1" hidden="1" x14ac:dyDescent="0.15"/>
    <row r="5849" customFormat="1" hidden="1" x14ac:dyDescent="0.15"/>
    <row r="5850" customFormat="1" hidden="1" x14ac:dyDescent="0.15"/>
    <row r="5851" customFormat="1" hidden="1" x14ac:dyDescent="0.15"/>
    <row r="5852" customFormat="1" hidden="1" x14ac:dyDescent="0.15"/>
    <row r="5853" customFormat="1" hidden="1" x14ac:dyDescent="0.15"/>
    <row r="5854" customFormat="1" hidden="1" x14ac:dyDescent="0.15"/>
    <row r="5855" customFormat="1" hidden="1" x14ac:dyDescent="0.15"/>
    <row r="5856" customFormat="1" hidden="1" x14ac:dyDescent="0.15"/>
    <row r="5857" customFormat="1" hidden="1" x14ac:dyDescent="0.15"/>
    <row r="5858" customFormat="1" hidden="1" x14ac:dyDescent="0.15"/>
    <row r="5859" customFormat="1" hidden="1" x14ac:dyDescent="0.15"/>
    <row r="5860" customFormat="1" hidden="1" x14ac:dyDescent="0.15"/>
    <row r="5861" customFormat="1" hidden="1" x14ac:dyDescent="0.15"/>
    <row r="5862" customFormat="1" hidden="1" x14ac:dyDescent="0.15"/>
    <row r="5863" customFormat="1" hidden="1" x14ac:dyDescent="0.15"/>
    <row r="5864" customFormat="1" hidden="1" x14ac:dyDescent="0.15"/>
    <row r="5865" customFormat="1" hidden="1" x14ac:dyDescent="0.15"/>
    <row r="5866" customFormat="1" hidden="1" x14ac:dyDescent="0.15"/>
    <row r="5867" customFormat="1" hidden="1" x14ac:dyDescent="0.15"/>
    <row r="5868" customFormat="1" hidden="1" x14ac:dyDescent="0.15"/>
    <row r="5869" customFormat="1" hidden="1" x14ac:dyDescent="0.15"/>
    <row r="5870" customFormat="1" hidden="1" x14ac:dyDescent="0.15"/>
    <row r="5871" customFormat="1" hidden="1" x14ac:dyDescent="0.15"/>
    <row r="5872" customFormat="1" hidden="1" x14ac:dyDescent="0.15"/>
    <row r="5873" customFormat="1" hidden="1" x14ac:dyDescent="0.15"/>
    <row r="5874" customFormat="1" hidden="1" x14ac:dyDescent="0.15"/>
    <row r="5875" customFormat="1" hidden="1" x14ac:dyDescent="0.15"/>
    <row r="5876" customFormat="1" hidden="1" x14ac:dyDescent="0.15"/>
    <row r="5877" customFormat="1" hidden="1" x14ac:dyDescent="0.15"/>
    <row r="5878" customFormat="1" hidden="1" x14ac:dyDescent="0.15"/>
    <row r="5879" customFormat="1" hidden="1" x14ac:dyDescent="0.15"/>
    <row r="5880" customFormat="1" hidden="1" x14ac:dyDescent="0.15"/>
    <row r="5881" customFormat="1" hidden="1" x14ac:dyDescent="0.15"/>
    <row r="5882" customFormat="1" hidden="1" x14ac:dyDescent="0.15"/>
    <row r="5883" customFormat="1" hidden="1" x14ac:dyDescent="0.15"/>
    <row r="5884" customFormat="1" hidden="1" x14ac:dyDescent="0.15"/>
    <row r="5885" customFormat="1" hidden="1" x14ac:dyDescent="0.15"/>
    <row r="5886" customFormat="1" hidden="1" x14ac:dyDescent="0.15"/>
    <row r="5887" customFormat="1" hidden="1" x14ac:dyDescent="0.15"/>
    <row r="5888" customFormat="1" hidden="1" x14ac:dyDescent="0.15"/>
    <row r="5889" customFormat="1" hidden="1" x14ac:dyDescent="0.15"/>
    <row r="5890" customFormat="1" hidden="1" x14ac:dyDescent="0.15"/>
    <row r="5891" customFormat="1" hidden="1" x14ac:dyDescent="0.15"/>
    <row r="5892" customFormat="1" hidden="1" x14ac:dyDescent="0.15"/>
    <row r="5893" customFormat="1" hidden="1" x14ac:dyDescent="0.15"/>
    <row r="5894" customFormat="1" hidden="1" x14ac:dyDescent="0.15"/>
    <row r="5895" customFormat="1" hidden="1" x14ac:dyDescent="0.15"/>
    <row r="5896" customFormat="1" hidden="1" x14ac:dyDescent="0.15"/>
    <row r="5897" customFormat="1" hidden="1" x14ac:dyDescent="0.15"/>
    <row r="5898" customFormat="1" hidden="1" x14ac:dyDescent="0.15"/>
    <row r="5899" customFormat="1" hidden="1" x14ac:dyDescent="0.15"/>
    <row r="5900" customFormat="1" hidden="1" x14ac:dyDescent="0.15"/>
    <row r="5901" customFormat="1" hidden="1" x14ac:dyDescent="0.15"/>
    <row r="5902" customFormat="1" hidden="1" x14ac:dyDescent="0.15"/>
    <row r="5903" customFormat="1" hidden="1" x14ac:dyDescent="0.15"/>
    <row r="5904" customFormat="1" hidden="1" x14ac:dyDescent="0.15"/>
    <row r="5905" customFormat="1" hidden="1" x14ac:dyDescent="0.15"/>
    <row r="5906" customFormat="1" hidden="1" x14ac:dyDescent="0.15"/>
    <row r="5907" customFormat="1" hidden="1" x14ac:dyDescent="0.15"/>
    <row r="5908" customFormat="1" hidden="1" x14ac:dyDescent="0.15"/>
    <row r="5909" customFormat="1" hidden="1" x14ac:dyDescent="0.15"/>
    <row r="5910" customFormat="1" hidden="1" x14ac:dyDescent="0.15"/>
    <row r="5911" customFormat="1" hidden="1" x14ac:dyDescent="0.15"/>
    <row r="5912" customFormat="1" hidden="1" x14ac:dyDescent="0.15"/>
    <row r="5913" customFormat="1" hidden="1" x14ac:dyDescent="0.15"/>
    <row r="5914" customFormat="1" hidden="1" x14ac:dyDescent="0.15"/>
    <row r="5915" customFormat="1" hidden="1" x14ac:dyDescent="0.15"/>
    <row r="5916" customFormat="1" hidden="1" x14ac:dyDescent="0.15"/>
    <row r="5917" customFormat="1" hidden="1" x14ac:dyDescent="0.15"/>
    <row r="5918" customFormat="1" hidden="1" x14ac:dyDescent="0.15"/>
    <row r="5919" customFormat="1" hidden="1" x14ac:dyDescent="0.15"/>
    <row r="5920" customFormat="1" hidden="1" x14ac:dyDescent="0.15"/>
    <row r="5921" customFormat="1" hidden="1" x14ac:dyDescent="0.15"/>
    <row r="5922" customFormat="1" hidden="1" x14ac:dyDescent="0.15"/>
    <row r="5923" customFormat="1" hidden="1" x14ac:dyDescent="0.15"/>
    <row r="5924" customFormat="1" hidden="1" x14ac:dyDescent="0.15"/>
    <row r="5925" customFormat="1" hidden="1" x14ac:dyDescent="0.15"/>
    <row r="5926" customFormat="1" hidden="1" x14ac:dyDescent="0.15"/>
    <row r="5927" customFormat="1" hidden="1" x14ac:dyDescent="0.15"/>
    <row r="5928" customFormat="1" hidden="1" x14ac:dyDescent="0.15"/>
    <row r="5929" customFormat="1" hidden="1" x14ac:dyDescent="0.15"/>
    <row r="5930" customFormat="1" hidden="1" x14ac:dyDescent="0.15"/>
    <row r="5931" customFormat="1" hidden="1" x14ac:dyDescent="0.15"/>
    <row r="5932" customFormat="1" hidden="1" x14ac:dyDescent="0.15"/>
    <row r="5933" customFormat="1" hidden="1" x14ac:dyDescent="0.15"/>
    <row r="5934" customFormat="1" hidden="1" x14ac:dyDescent="0.15"/>
    <row r="5935" customFormat="1" hidden="1" x14ac:dyDescent="0.15"/>
    <row r="5936" customFormat="1" hidden="1" x14ac:dyDescent="0.15"/>
    <row r="5937" customFormat="1" hidden="1" x14ac:dyDescent="0.15"/>
    <row r="5938" customFormat="1" hidden="1" x14ac:dyDescent="0.15"/>
    <row r="5939" customFormat="1" hidden="1" x14ac:dyDescent="0.15"/>
    <row r="5940" customFormat="1" hidden="1" x14ac:dyDescent="0.15"/>
    <row r="5941" customFormat="1" hidden="1" x14ac:dyDescent="0.15"/>
    <row r="5942" customFormat="1" hidden="1" x14ac:dyDescent="0.15"/>
    <row r="5943" customFormat="1" hidden="1" x14ac:dyDescent="0.15"/>
    <row r="5944" customFormat="1" hidden="1" x14ac:dyDescent="0.15"/>
    <row r="5945" customFormat="1" hidden="1" x14ac:dyDescent="0.15"/>
    <row r="5946" customFormat="1" hidden="1" x14ac:dyDescent="0.15"/>
    <row r="5947" customFormat="1" hidden="1" x14ac:dyDescent="0.15"/>
    <row r="5948" customFormat="1" hidden="1" x14ac:dyDescent="0.15"/>
    <row r="5949" customFormat="1" hidden="1" x14ac:dyDescent="0.15"/>
    <row r="5950" customFormat="1" hidden="1" x14ac:dyDescent="0.15"/>
    <row r="5951" customFormat="1" hidden="1" x14ac:dyDescent="0.15"/>
    <row r="5952" customFormat="1" hidden="1" x14ac:dyDescent="0.15"/>
    <row r="5953" customFormat="1" hidden="1" x14ac:dyDescent="0.15"/>
    <row r="5954" customFormat="1" hidden="1" x14ac:dyDescent="0.15"/>
    <row r="5955" customFormat="1" hidden="1" x14ac:dyDescent="0.15"/>
    <row r="5956" customFormat="1" hidden="1" x14ac:dyDescent="0.15"/>
    <row r="5957" customFormat="1" hidden="1" x14ac:dyDescent="0.15"/>
    <row r="5958" customFormat="1" hidden="1" x14ac:dyDescent="0.15"/>
    <row r="5959" customFormat="1" hidden="1" x14ac:dyDescent="0.15"/>
    <row r="5960" customFormat="1" hidden="1" x14ac:dyDescent="0.15"/>
    <row r="5961" customFormat="1" hidden="1" x14ac:dyDescent="0.15"/>
    <row r="5962" customFormat="1" hidden="1" x14ac:dyDescent="0.15"/>
    <row r="5963" customFormat="1" hidden="1" x14ac:dyDescent="0.15"/>
    <row r="5964" customFormat="1" hidden="1" x14ac:dyDescent="0.15"/>
    <row r="5965" customFormat="1" hidden="1" x14ac:dyDescent="0.15"/>
    <row r="5966" customFormat="1" hidden="1" x14ac:dyDescent="0.15"/>
    <row r="5967" customFormat="1" hidden="1" x14ac:dyDescent="0.15"/>
    <row r="5968" customFormat="1" hidden="1" x14ac:dyDescent="0.15"/>
    <row r="5969" customFormat="1" hidden="1" x14ac:dyDescent="0.15"/>
    <row r="5970" customFormat="1" hidden="1" x14ac:dyDescent="0.15"/>
    <row r="5971" customFormat="1" hidden="1" x14ac:dyDescent="0.15"/>
    <row r="5972" customFormat="1" hidden="1" x14ac:dyDescent="0.15"/>
    <row r="5973" customFormat="1" hidden="1" x14ac:dyDescent="0.15"/>
    <row r="5974" customFormat="1" hidden="1" x14ac:dyDescent="0.15"/>
    <row r="5975" customFormat="1" hidden="1" x14ac:dyDescent="0.15"/>
    <row r="5976" customFormat="1" hidden="1" x14ac:dyDescent="0.15"/>
    <row r="5977" customFormat="1" hidden="1" x14ac:dyDescent="0.15"/>
    <row r="5978" customFormat="1" hidden="1" x14ac:dyDescent="0.15"/>
    <row r="5979" customFormat="1" hidden="1" x14ac:dyDescent="0.15"/>
    <row r="5980" customFormat="1" hidden="1" x14ac:dyDescent="0.15"/>
    <row r="5981" customFormat="1" hidden="1" x14ac:dyDescent="0.15"/>
    <row r="5982" customFormat="1" hidden="1" x14ac:dyDescent="0.15"/>
    <row r="5983" customFormat="1" hidden="1" x14ac:dyDescent="0.15"/>
    <row r="5984" customFormat="1" hidden="1" x14ac:dyDescent="0.15"/>
    <row r="5985" customFormat="1" hidden="1" x14ac:dyDescent="0.15"/>
    <row r="5986" customFormat="1" hidden="1" x14ac:dyDescent="0.15"/>
    <row r="5987" customFormat="1" hidden="1" x14ac:dyDescent="0.15"/>
    <row r="5988" customFormat="1" hidden="1" x14ac:dyDescent="0.15"/>
    <row r="5989" customFormat="1" hidden="1" x14ac:dyDescent="0.15"/>
    <row r="5990" customFormat="1" hidden="1" x14ac:dyDescent="0.15"/>
    <row r="5991" customFormat="1" hidden="1" x14ac:dyDescent="0.15"/>
    <row r="5992" customFormat="1" hidden="1" x14ac:dyDescent="0.15"/>
    <row r="5993" customFormat="1" hidden="1" x14ac:dyDescent="0.15"/>
    <row r="5994" customFormat="1" hidden="1" x14ac:dyDescent="0.15"/>
    <row r="5995" customFormat="1" hidden="1" x14ac:dyDescent="0.15"/>
    <row r="5996" customFormat="1" hidden="1" x14ac:dyDescent="0.15"/>
    <row r="5997" customFormat="1" hidden="1" x14ac:dyDescent="0.15"/>
    <row r="5998" customFormat="1" hidden="1" x14ac:dyDescent="0.15"/>
    <row r="5999" customFormat="1" hidden="1" x14ac:dyDescent="0.15"/>
    <row r="6000" customFormat="1" hidden="1" x14ac:dyDescent="0.15"/>
    <row r="6001" customFormat="1" hidden="1" x14ac:dyDescent="0.15"/>
    <row r="6002" customFormat="1" hidden="1" x14ac:dyDescent="0.15"/>
    <row r="6003" customFormat="1" hidden="1" x14ac:dyDescent="0.15"/>
    <row r="6004" customFormat="1" hidden="1" x14ac:dyDescent="0.15"/>
    <row r="6005" customFormat="1" hidden="1" x14ac:dyDescent="0.15"/>
    <row r="6006" customFormat="1" hidden="1" x14ac:dyDescent="0.15"/>
    <row r="6007" customFormat="1" hidden="1" x14ac:dyDescent="0.15"/>
    <row r="6008" customFormat="1" hidden="1" x14ac:dyDescent="0.15"/>
    <row r="6009" customFormat="1" hidden="1" x14ac:dyDescent="0.15"/>
    <row r="6010" customFormat="1" hidden="1" x14ac:dyDescent="0.15"/>
    <row r="6011" customFormat="1" hidden="1" x14ac:dyDescent="0.15"/>
    <row r="6012" customFormat="1" hidden="1" x14ac:dyDescent="0.15"/>
    <row r="6013" customFormat="1" hidden="1" x14ac:dyDescent="0.15"/>
    <row r="6014" customFormat="1" hidden="1" x14ac:dyDescent="0.15"/>
    <row r="6015" customFormat="1" hidden="1" x14ac:dyDescent="0.15"/>
    <row r="6016" customFormat="1" hidden="1" x14ac:dyDescent="0.15"/>
    <row r="6017" customFormat="1" hidden="1" x14ac:dyDescent="0.15"/>
    <row r="6018" customFormat="1" hidden="1" x14ac:dyDescent="0.15"/>
    <row r="6019" customFormat="1" hidden="1" x14ac:dyDescent="0.15"/>
    <row r="6020" customFormat="1" hidden="1" x14ac:dyDescent="0.15"/>
    <row r="6021" customFormat="1" hidden="1" x14ac:dyDescent="0.15"/>
    <row r="6022" customFormat="1" hidden="1" x14ac:dyDescent="0.15"/>
    <row r="6023" customFormat="1" hidden="1" x14ac:dyDescent="0.15"/>
    <row r="6024" customFormat="1" hidden="1" x14ac:dyDescent="0.15"/>
    <row r="6025" customFormat="1" hidden="1" x14ac:dyDescent="0.15"/>
    <row r="6026" customFormat="1" hidden="1" x14ac:dyDescent="0.15"/>
    <row r="6027" customFormat="1" hidden="1" x14ac:dyDescent="0.15"/>
    <row r="6028" customFormat="1" hidden="1" x14ac:dyDescent="0.15"/>
    <row r="6029" customFormat="1" hidden="1" x14ac:dyDescent="0.15"/>
    <row r="6030" customFormat="1" hidden="1" x14ac:dyDescent="0.15"/>
    <row r="6031" customFormat="1" hidden="1" x14ac:dyDescent="0.15"/>
    <row r="6032" customFormat="1" hidden="1" x14ac:dyDescent="0.15"/>
    <row r="6033" customFormat="1" hidden="1" x14ac:dyDescent="0.15"/>
    <row r="6034" customFormat="1" hidden="1" x14ac:dyDescent="0.15"/>
    <row r="6035" customFormat="1" hidden="1" x14ac:dyDescent="0.15"/>
    <row r="6036" customFormat="1" hidden="1" x14ac:dyDescent="0.15"/>
    <row r="6037" customFormat="1" hidden="1" x14ac:dyDescent="0.15"/>
    <row r="6038" customFormat="1" hidden="1" x14ac:dyDescent="0.15"/>
    <row r="6039" customFormat="1" hidden="1" x14ac:dyDescent="0.15"/>
    <row r="6040" customFormat="1" hidden="1" x14ac:dyDescent="0.15"/>
    <row r="6041" customFormat="1" hidden="1" x14ac:dyDescent="0.15"/>
    <row r="6042" customFormat="1" hidden="1" x14ac:dyDescent="0.15"/>
    <row r="6043" customFormat="1" hidden="1" x14ac:dyDescent="0.15"/>
    <row r="6044" customFormat="1" hidden="1" x14ac:dyDescent="0.15"/>
    <row r="6045" customFormat="1" hidden="1" x14ac:dyDescent="0.15"/>
    <row r="6046" customFormat="1" hidden="1" x14ac:dyDescent="0.15"/>
    <row r="6047" customFormat="1" hidden="1" x14ac:dyDescent="0.15"/>
    <row r="6048" customFormat="1" hidden="1" x14ac:dyDescent="0.15"/>
    <row r="6049" customFormat="1" hidden="1" x14ac:dyDescent="0.15"/>
    <row r="6050" customFormat="1" hidden="1" x14ac:dyDescent="0.15"/>
    <row r="6051" customFormat="1" hidden="1" x14ac:dyDescent="0.15"/>
    <row r="6052" customFormat="1" hidden="1" x14ac:dyDescent="0.15"/>
    <row r="6053" customFormat="1" hidden="1" x14ac:dyDescent="0.15"/>
    <row r="6054" customFormat="1" hidden="1" x14ac:dyDescent="0.15"/>
    <row r="6055" customFormat="1" hidden="1" x14ac:dyDescent="0.15"/>
    <row r="6056" customFormat="1" hidden="1" x14ac:dyDescent="0.15"/>
    <row r="6057" customFormat="1" hidden="1" x14ac:dyDescent="0.15"/>
    <row r="6058" customFormat="1" hidden="1" x14ac:dyDescent="0.15"/>
    <row r="6059" customFormat="1" hidden="1" x14ac:dyDescent="0.15"/>
    <row r="6060" customFormat="1" hidden="1" x14ac:dyDescent="0.15"/>
    <row r="6061" customFormat="1" hidden="1" x14ac:dyDescent="0.15"/>
    <row r="6062" customFormat="1" hidden="1" x14ac:dyDescent="0.15"/>
    <row r="6063" customFormat="1" hidden="1" x14ac:dyDescent="0.15"/>
    <row r="6064" customFormat="1" hidden="1" x14ac:dyDescent="0.15"/>
    <row r="6065" customFormat="1" hidden="1" x14ac:dyDescent="0.15"/>
    <row r="6066" customFormat="1" hidden="1" x14ac:dyDescent="0.15"/>
    <row r="6067" customFormat="1" hidden="1" x14ac:dyDescent="0.15"/>
    <row r="6068" customFormat="1" hidden="1" x14ac:dyDescent="0.15"/>
    <row r="6069" customFormat="1" hidden="1" x14ac:dyDescent="0.15"/>
    <row r="6070" customFormat="1" hidden="1" x14ac:dyDescent="0.15"/>
    <row r="6071" customFormat="1" hidden="1" x14ac:dyDescent="0.15"/>
    <row r="6072" customFormat="1" hidden="1" x14ac:dyDescent="0.15"/>
    <row r="6073" customFormat="1" hidden="1" x14ac:dyDescent="0.15"/>
    <row r="6074" customFormat="1" hidden="1" x14ac:dyDescent="0.15"/>
    <row r="6075" customFormat="1" hidden="1" x14ac:dyDescent="0.15"/>
    <row r="6076" customFormat="1" hidden="1" x14ac:dyDescent="0.15"/>
    <row r="6077" customFormat="1" hidden="1" x14ac:dyDescent="0.15"/>
    <row r="6078" customFormat="1" hidden="1" x14ac:dyDescent="0.15"/>
    <row r="6079" customFormat="1" hidden="1" x14ac:dyDescent="0.15"/>
    <row r="6080" customFormat="1" hidden="1" x14ac:dyDescent="0.15"/>
    <row r="6081" customFormat="1" hidden="1" x14ac:dyDescent="0.15"/>
    <row r="6082" customFormat="1" hidden="1" x14ac:dyDescent="0.15"/>
    <row r="6083" customFormat="1" hidden="1" x14ac:dyDescent="0.15"/>
    <row r="6084" customFormat="1" hidden="1" x14ac:dyDescent="0.15"/>
    <row r="6085" customFormat="1" hidden="1" x14ac:dyDescent="0.15"/>
    <row r="6086" customFormat="1" hidden="1" x14ac:dyDescent="0.15"/>
    <row r="6087" customFormat="1" hidden="1" x14ac:dyDescent="0.15"/>
    <row r="6088" customFormat="1" hidden="1" x14ac:dyDescent="0.15"/>
    <row r="6089" customFormat="1" hidden="1" x14ac:dyDescent="0.15"/>
    <row r="6090" customFormat="1" hidden="1" x14ac:dyDescent="0.15"/>
    <row r="6091" customFormat="1" hidden="1" x14ac:dyDescent="0.15"/>
    <row r="6092" customFormat="1" hidden="1" x14ac:dyDescent="0.15"/>
    <row r="6093" customFormat="1" hidden="1" x14ac:dyDescent="0.15"/>
    <row r="6094" customFormat="1" hidden="1" x14ac:dyDescent="0.15"/>
    <row r="6095" customFormat="1" hidden="1" x14ac:dyDescent="0.15"/>
    <row r="6096" customFormat="1" hidden="1" x14ac:dyDescent="0.15"/>
    <row r="6097" customFormat="1" hidden="1" x14ac:dyDescent="0.15"/>
    <row r="6098" customFormat="1" hidden="1" x14ac:dyDescent="0.15"/>
    <row r="6099" customFormat="1" hidden="1" x14ac:dyDescent="0.15"/>
    <row r="6100" customFormat="1" hidden="1" x14ac:dyDescent="0.15"/>
    <row r="6101" customFormat="1" hidden="1" x14ac:dyDescent="0.15"/>
    <row r="6102" customFormat="1" hidden="1" x14ac:dyDescent="0.15"/>
    <row r="6103" customFormat="1" hidden="1" x14ac:dyDescent="0.15"/>
    <row r="6104" customFormat="1" hidden="1" x14ac:dyDescent="0.15"/>
    <row r="6105" customFormat="1" hidden="1" x14ac:dyDescent="0.15"/>
    <row r="6106" customFormat="1" hidden="1" x14ac:dyDescent="0.15"/>
    <row r="6107" customFormat="1" hidden="1" x14ac:dyDescent="0.15"/>
    <row r="6108" customFormat="1" hidden="1" x14ac:dyDescent="0.15"/>
    <row r="6109" customFormat="1" hidden="1" x14ac:dyDescent="0.15"/>
    <row r="6110" customFormat="1" hidden="1" x14ac:dyDescent="0.15"/>
    <row r="6111" customFormat="1" hidden="1" x14ac:dyDescent="0.15"/>
    <row r="6112" customFormat="1" hidden="1" x14ac:dyDescent="0.15"/>
    <row r="6113" customFormat="1" hidden="1" x14ac:dyDescent="0.15"/>
    <row r="6114" customFormat="1" hidden="1" x14ac:dyDescent="0.15"/>
    <row r="6115" customFormat="1" hidden="1" x14ac:dyDescent="0.15"/>
    <row r="6116" customFormat="1" hidden="1" x14ac:dyDescent="0.15"/>
    <row r="6117" customFormat="1" hidden="1" x14ac:dyDescent="0.15"/>
    <row r="6118" customFormat="1" hidden="1" x14ac:dyDescent="0.15"/>
    <row r="6119" customFormat="1" hidden="1" x14ac:dyDescent="0.15"/>
    <row r="6120" customFormat="1" hidden="1" x14ac:dyDescent="0.15"/>
    <row r="6121" customFormat="1" hidden="1" x14ac:dyDescent="0.15"/>
    <row r="6122" customFormat="1" hidden="1" x14ac:dyDescent="0.15"/>
    <row r="6123" customFormat="1" hidden="1" x14ac:dyDescent="0.15"/>
    <row r="6124" customFormat="1" hidden="1" x14ac:dyDescent="0.15"/>
    <row r="6125" customFormat="1" hidden="1" x14ac:dyDescent="0.15"/>
    <row r="6126" customFormat="1" hidden="1" x14ac:dyDescent="0.15"/>
    <row r="6127" customFormat="1" hidden="1" x14ac:dyDescent="0.15"/>
    <row r="6128" customFormat="1" hidden="1" x14ac:dyDescent="0.15"/>
    <row r="6129" customFormat="1" hidden="1" x14ac:dyDescent="0.15"/>
    <row r="6130" customFormat="1" hidden="1" x14ac:dyDescent="0.15"/>
    <row r="6131" customFormat="1" hidden="1" x14ac:dyDescent="0.15"/>
    <row r="6132" customFormat="1" hidden="1" x14ac:dyDescent="0.15"/>
    <row r="6133" customFormat="1" hidden="1" x14ac:dyDescent="0.15"/>
    <row r="6134" customFormat="1" hidden="1" x14ac:dyDescent="0.15"/>
    <row r="6135" customFormat="1" hidden="1" x14ac:dyDescent="0.15"/>
    <row r="6136" customFormat="1" hidden="1" x14ac:dyDescent="0.15"/>
    <row r="6137" customFormat="1" hidden="1" x14ac:dyDescent="0.15"/>
    <row r="6138" customFormat="1" hidden="1" x14ac:dyDescent="0.15"/>
    <row r="6139" customFormat="1" hidden="1" x14ac:dyDescent="0.15"/>
    <row r="6140" customFormat="1" hidden="1" x14ac:dyDescent="0.15"/>
    <row r="6141" customFormat="1" hidden="1" x14ac:dyDescent="0.15"/>
    <row r="6142" customFormat="1" hidden="1" x14ac:dyDescent="0.15"/>
    <row r="6143" customFormat="1" hidden="1" x14ac:dyDescent="0.15"/>
    <row r="6144" customFormat="1" hidden="1" x14ac:dyDescent="0.15"/>
    <row r="6145" customFormat="1" hidden="1" x14ac:dyDescent="0.15"/>
    <row r="6146" customFormat="1" hidden="1" x14ac:dyDescent="0.15"/>
    <row r="6147" customFormat="1" hidden="1" x14ac:dyDescent="0.15"/>
    <row r="6148" customFormat="1" hidden="1" x14ac:dyDescent="0.15"/>
    <row r="6149" customFormat="1" hidden="1" x14ac:dyDescent="0.15"/>
    <row r="6150" customFormat="1" hidden="1" x14ac:dyDescent="0.15"/>
    <row r="6151" customFormat="1" hidden="1" x14ac:dyDescent="0.15"/>
    <row r="6152" customFormat="1" hidden="1" x14ac:dyDescent="0.15"/>
    <row r="6153" customFormat="1" hidden="1" x14ac:dyDescent="0.15"/>
    <row r="6154" customFormat="1" hidden="1" x14ac:dyDescent="0.15"/>
    <row r="6155" customFormat="1" hidden="1" x14ac:dyDescent="0.15"/>
    <row r="6156" customFormat="1" hidden="1" x14ac:dyDescent="0.15"/>
    <row r="6157" customFormat="1" hidden="1" x14ac:dyDescent="0.15"/>
    <row r="6158" customFormat="1" hidden="1" x14ac:dyDescent="0.15"/>
    <row r="6159" customFormat="1" hidden="1" x14ac:dyDescent="0.15"/>
    <row r="6160" customFormat="1" hidden="1" x14ac:dyDescent="0.15"/>
    <row r="6161" customFormat="1" hidden="1" x14ac:dyDescent="0.15"/>
    <row r="6162" customFormat="1" hidden="1" x14ac:dyDescent="0.15"/>
    <row r="6163" customFormat="1" hidden="1" x14ac:dyDescent="0.15"/>
    <row r="6164" customFormat="1" hidden="1" x14ac:dyDescent="0.15"/>
    <row r="6165" customFormat="1" hidden="1" x14ac:dyDescent="0.15"/>
    <row r="6166" customFormat="1" hidden="1" x14ac:dyDescent="0.15"/>
    <row r="6167" customFormat="1" hidden="1" x14ac:dyDescent="0.15"/>
    <row r="6168" customFormat="1" hidden="1" x14ac:dyDescent="0.15"/>
    <row r="6169" customFormat="1" hidden="1" x14ac:dyDescent="0.15"/>
    <row r="6170" customFormat="1" hidden="1" x14ac:dyDescent="0.15"/>
    <row r="6171" customFormat="1" hidden="1" x14ac:dyDescent="0.15"/>
    <row r="6172" customFormat="1" hidden="1" x14ac:dyDescent="0.15"/>
    <row r="6173" customFormat="1" hidden="1" x14ac:dyDescent="0.15"/>
    <row r="6174" customFormat="1" hidden="1" x14ac:dyDescent="0.15"/>
    <row r="6175" customFormat="1" hidden="1" x14ac:dyDescent="0.15"/>
    <row r="6176" customFormat="1" hidden="1" x14ac:dyDescent="0.15"/>
    <row r="6177" customFormat="1" hidden="1" x14ac:dyDescent="0.15"/>
    <row r="6178" customFormat="1" hidden="1" x14ac:dyDescent="0.15"/>
    <row r="6179" customFormat="1" hidden="1" x14ac:dyDescent="0.15"/>
    <row r="6180" customFormat="1" hidden="1" x14ac:dyDescent="0.15"/>
    <row r="6181" customFormat="1" hidden="1" x14ac:dyDescent="0.15"/>
    <row r="6182" customFormat="1" hidden="1" x14ac:dyDescent="0.15"/>
    <row r="6183" customFormat="1" hidden="1" x14ac:dyDescent="0.15"/>
    <row r="6184" customFormat="1" hidden="1" x14ac:dyDescent="0.15"/>
    <row r="6185" customFormat="1" hidden="1" x14ac:dyDescent="0.15"/>
    <row r="6186" customFormat="1" hidden="1" x14ac:dyDescent="0.15"/>
    <row r="6187" customFormat="1" hidden="1" x14ac:dyDescent="0.15"/>
    <row r="6188" customFormat="1" hidden="1" x14ac:dyDescent="0.15"/>
    <row r="6189" customFormat="1" hidden="1" x14ac:dyDescent="0.15"/>
    <row r="6190" customFormat="1" hidden="1" x14ac:dyDescent="0.15"/>
    <row r="6191" customFormat="1" hidden="1" x14ac:dyDescent="0.15"/>
    <row r="6192" customFormat="1" hidden="1" x14ac:dyDescent="0.15"/>
    <row r="6193" customFormat="1" hidden="1" x14ac:dyDescent="0.15"/>
    <row r="6194" customFormat="1" hidden="1" x14ac:dyDescent="0.15"/>
    <row r="6195" customFormat="1" hidden="1" x14ac:dyDescent="0.15"/>
    <row r="6196" customFormat="1" hidden="1" x14ac:dyDescent="0.15"/>
    <row r="6197" customFormat="1" hidden="1" x14ac:dyDescent="0.15"/>
    <row r="6198" customFormat="1" hidden="1" x14ac:dyDescent="0.15"/>
    <row r="6199" customFormat="1" hidden="1" x14ac:dyDescent="0.15"/>
    <row r="6200" customFormat="1" hidden="1" x14ac:dyDescent="0.15"/>
    <row r="6201" customFormat="1" hidden="1" x14ac:dyDescent="0.15"/>
    <row r="6202" customFormat="1" hidden="1" x14ac:dyDescent="0.15"/>
    <row r="6203" customFormat="1" hidden="1" x14ac:dyDescent="0.15"/>
    <row r="6204" customFormat="1" hidden="1" x14ac:dyDescent="0.15"/>
    <row r="6205" customFormat="1" hidden="1" x14ac:dyDescent="0.15"/>
    <row r="6206" customFormat="1" hidden="1" x14ac:dyDescent="0.15"/>
    <row r="6207" customFormat="1" hidden="1" x14ac:dyDescent="0.15"/>
    <row r="6208" customFormat="1" hidden="1" x14ac:dyDescent="0.15"/>
    <row r="6209" customFormat="1" hidden="1" x14ac:dyDescent="0.15"/>
    <row r="6210" customFormat="1" hidden="1" x14ac:dyDescent="0.15"/>
    <row r="6211" customFormat="1" hidden="1" x14ac:dyDescent="0.15"/>
    <row r="6212" customFormat="1" hidden="1" x14ac:dyDescent="0.15"/>
    <row r="6213" customFormat="1" hidden="1" x14ac:dyDescent="0.15"/>
    <row r="6214" customFormat="1" hidden="1" x14ac:dyDescent="0.15"/>
    <row r="6215" customFormat="1" hidden="1" x14ac:dyDescent="0.15"/>
    <row r="6216" customFormat="1" hidden="1" x14ac:dyDescent="0.15"/>
    <row r="6217" customFormat="1" hidden="1" x14ac:dyDescent="0.15"/>
    <row r="6218" customFormat="1" hidden="1" x14ac:dyDescent="0.15"/>
    <row r="6219" customFormat="1" hidden="1" x14ac:dyDescent="0.15"/>
    <row r="6220" customFormat="1" hidden="1" x14ac:dyDescent="0.15"/>
    <row r="6221" customFormat="1" hidden="1" x14ac:dyDescent="0.15"/>
    <row r="6222" customFormat="1" hidden="1" x14ac:dyDescent="0.15"/>
    <row r="6223" customFormat="1" hidden="1" x14ac:dyDescent="0.15"/>
    <row r="6224" customFormat="1" hidden="1" x14ac:dyDescent="0.15"/>
    <row r="6225" customFormat="1" hidden="1" x14ac:dyDescent="0.15"/>
    <row r="6226" customFormat="1" hidden="1" x14ac:dyDescent="0.15"/>
    <row r="6227" customFormat="1" hidden="1" x14ac:dyDescent="0.15"/>
    <row r="6228" customFormat="1" hidden="1" x14ac:dyDescent="0.15"/>
    <row r="6229" customFormat="1" hidden="1" x14ac:dyDescent="0.15"/>
    <row r="6230" customFormat="1" hidden="1" x14ac:dyDescent="0.15"/>
    <row r="6231" customFormat="1" hidden="1" x14ac:dyDescent="0.15"/>
    <row r="6232" customFormat="1" hidden="1" x14ac:dyDescent="0.15"/>
    <row r="6233" customFormat="1" hidden="1" x14ac:dyDescent="0.15"/>
    <row r="6234" customFormat="1" hidden="1" x14ac:dyDescent="0.15"/>
    <row r="6235" customFormat="1" hidden="1" x14ac:dyDescent="0.15"/>
    <row r="6236" customFormat="1" hidden="1" x14ac:dyDescent="0.15"/>
    <row r="6237" customFormat="1" hidden="1" x14ac:dyDescent="0.15"/>
    <row r="6238" customFormat="1" hidden="1" x14ac:dyDescent="0.15"/>
    <row r="6239" customFormat="1" hidden="1" x14ac:dyDescent="0.15"/>
    <row r="6240" customFormat="1" hidden="1" x14ac:dyDescent="0.15"/>
    <row r="6241" customFormat="1" hidden="1" x14ac:dyDescent="0.15"/>
    <row r="6242" customFormat="1" hidden="1" x14ac:dyDescent="0.15"/>
    <row r="6243" customFormat="1" hidden="1" x14ac:dyDescent="0.15"/>
    <row r="6244" customFormat="1" hidden="1" x14ac:dyDescent="0.15"/>
    <row r="6245" customFormat="1" hidden="1" x14ac:dyDescent="0.15"/>
    <row r="6246" customFormat="1" hidden="1" x14ac:dyDescent="0.15"/>
    <row r="6247" customFormat="1" hidden="1" x14ac:dyDescent="0.15"/>
    <row r="6248" customFormat="1" hidden="1" x14ac:dyDescent="0.15"/>
    <row r="6249" customFormat="1" hidden="1" x14ac:dyDescent="0.15"/>
    <row r="6250" customFormat="1" hidden="1" x14ac:dyDescent="0.15"/>
    <row r="6251" customFormat="1" hidden="1" x14ac:dyDescent="0.15"/>
    <row r="6252" customFormat="1" hidden="1" x14ac:dyDescent="0.15"/>
    <row r="6253" customFormat="1" hidden="1" x14ac:dyDescent="0.15"/>
    <row r="6254" customFormat="1" hidden="1" x14ac:dyDescent="0.15"/>
    <row r="6255" customFormat="1" hidden="1" x14ac:dyDescent="0.15"/>
    <row r="6256" customFormat="1" hidden="1" x14ac:dyDescent="0.15"/>
    <row r="6257" customFormat="1" hidden="1" x14ac:dyDescent="0.15"/>
    <row r="6258" customFormat="1" hidden="1" x14ac:dyDescent="0.15"/>
    <row r="6259" customFormat="1" hidden="1" x14ac:dyDescent="0.15"/>
    <row r="6260" customFormat="1" hidden="1" x14ac:dyDescent="0.15"/>
    <row r="6261" customFormat="1" hidden="1" x14ac:dyDescent="0.15"/>
    <row r="6262" customFormat="1" hidden="1" x14ac:dyDescent="0.15"/>
    <row r="6263" customFormat="1" hidden="1" x14ac:dyDescent="0.15"/>
    <row r="6264" customFormat="1" hidden="1" x14ac:dyDescent="0.15"/>
    <row r="6265" customFormat="1" hidden="1" x14ac:dyDescent="0.15"/>
    <row r="6266" customFormat="1" hidden="1" x14ac:dyDescent="0.15"/>
    <row r="6267" customFormat="1" hidden="1" x14ac:dyDescent="0.15"/>
    <row r="6268" customFormat="1" hidden="1" x14ac:dyDescent="0.15"/>
    <row r="6269" customFormat="1" hidden="1" x14ac:dyDescent="0.15"/>
    <row r="6270" customFormat="1" hidden="1" x14ac:dyDescent="0.15"/>
    <row r="6271" customFormat="1" hidden="1" x14ac:dyDescent="0.15"/>
    <row r="6272" customFormat="1" hidden="1" x14ac:dyDescent="0.15"/>
    <row r="6273" customFormat="1" hidden="1" x14ac:dyDescent="0.15"/>
    <row r="6274" customFormat="1" hidden="1" x14ac:dyDescent="0.15"/>
    <row r="6275" customFormat="1" hidden="1" x14ac:dyDescent="0.15"/>
    <row r="6276" customFormat="1" hidden="1" x14ac:dyDescent="0.15"/>
    <row r="6277" customFormat="1" hidden="1" x14ac:dyDescent="0.15"/>
    <row r="6278" customFormat="1" hidden="1" x14ac:dyDescent="0.15"/>
    <row r="6279" customFormat="1" hidden="1" x14ac:dyDescent="0.15"/>
    <row r="6280" customFormat="1" hidden="1" x14ac:dyDescent="0.15"/>
    <row r="6281" customFormat="1" hidden="1" x14ac:dyDescent="0.15"/>
    <row r="6282" customFormat="1" hidden="1" x14ac:dyDescent="0.15"/>
    <row r="6283" customFormat="1" hidden="1" x14ac:dyDescent="0.15"/>
    <row r="6284" customFormat="1" hidden="1" x14ac:dyDescent="0.15"/>
    <row r="6285" customFormat="1" hidden="1" x14ac:dyDescent="0.15"/>
    <row r="6286" customFormat="1" hidden="1" x14ac:dyDescent="0.15"/>
    <row r="6287" customFormat="1" hidden="1" x14ac:dyDescent="0.15"/>
    <row r="6288" customFormat="1" hidden="1" x14ac:dyDescent="0.15"/>
    <row r="6289" customFormat="1" hidden="1" x14ac:dyDescent="0.15"/>
    <row r="6290" customFormat="1" hidden="1" x14ac:dyDescent="0.15"/>
    <row r="6291" customFormat="1" hidden="1" x14ac:dyDescent="0.15"/>
    <row r="6292" customFormat="1" hidden="1" x14ac:dyDescent="0.15"/>
    <row r="6293" customFormat="1" hidden="1" x14ac:dyDescent="0.15"/>
    <row r="6294" customFormat="1" hidden="1" x14ac:dyDescent="0.15"/>
    <row r="6295" customFormat="1" hidden="1" x14ac:dyDescent="0.15"/>
    <row r="6296" customFormat="1" hidden="1" x14ac:dyDescent="0.15"/>
    <row r="6297" customFormat="1" hidden="1" x14ac:dyDescent="0.15"/>
    <row r="6298" customFormat="1" hidden="1" x14ac:dyDescent="0.15"/>
    <row r="6299" customFormat="1" hidden="1" x14ac:dyDescent="0.15"/>
    <row r="6300" customFormat="1" hidden="1" x14ac:dyDescent="0.15"/>
    <row r="6301" customFormat="1" hidden="1" x14ac:dyDescent="0.15"/>
    <row r="6302" customFormat="1" hidden="1" x14ac:dyDescent="0.15"/>
    <row r="6303" customFormat="1" hidden="1" x14ac:dyDescent="0.15"/>
    <row r="6304" customFormat="1" hidden="1" x14ac:dyDescent="0.15"/>
    <row r="6305" customFormat="1" hidden="1" x14ac:dyDescent="0.15"/>
    <row r="6306" customFormat="1" hidden="1" x14ac:dyDescent="0.15"/>
    <row r="6307" customFormat="1" hidden="1" x14ac:dyDescent="0.15"/>
    <row r="6308" customFormat="1" hidden="1" x14ac:dyDescent="0.15"/>
    <row r="6309" customFormat="1" hidden="1" x14ac:dyDescent="0.15"/>
    <row r="6310" customFormat="1" hidden="1" x14ac:dyDescent="0.15"/>
    <row r="6311" customFormat="1" hidden="1" x14ac:dyDescent="0.15"/>
    <row r="6312" customFormat="1" hidden="1" x14ac:dyDescent="0.15"/>
    <row r="6313" customFormat="1" hidden="1" x14ac:dyDescent="0.15"/>
    <row r="6314" customFormat="1" hidden="1" x14ac:dyDescent="0.15"/>
    <row r="6315" customFormat="1" hidden="1" x14ac:dyDescent="0.15"/>
    <row r="6316" customFormat="1" hidden="1" x14ac:dyDescent="0.15"/>
    <row r="6317" customFormat="1" hidden="1" x14ac:dyDescent="0.15"/>
    <row r="6318" customFormat="1" hidden="1" x14ac:dyDescent="0.15"/>
    <row r="6319" customFormat="1" hidden="1" x14ac:dyDescent="0.15"/>
    <row r="6320" customFormat="1" hidden="1" x14ac:dyDescent="0.15"/>
    <row r="6321" customFormat="1" hidden="1" x14ac:dyDescent="0.15"/>
    <row r="6322" customFormat="1" hidden="1" x14ac:dyDescent="0.15"/>
    <row r="6323" customFormat="1" hidden="1" x14ac:dyDescent="0.15"/>
    <row r="6324" customFormat="1" hidden="1" x14ac:dyDescent="0.15"/>
    <row r="6325" customFormat="1" hidden="1" x14ac:dyDescent="0.15"/>
    <row r="6326" customFormat="1" hidden="1" x14ac:dyDescent="0.15"/>
    <row r="6327" customFormat="1" hidden="1" x14ac:dyDescent="0.15"/>
    <row r="6328" customFormat="1" hidden="1" x14ac:dyDescent="0.15"/>
    <row r="6329" customFormat="1" hidden="1" x14ac:dyDescent="0.15"/>
    <row r="6330" customFormat="1" hidden="1" x14ac:dyDescent="0.15"/>
    <row r="6331" customFormat="1" hidden="1" x14ac:dyDescent="0.15"/>
    <row r="6332" customFormat="1" hidden="1" x14ac:dyDescent="0.15"/>
    <row r="6333" customFormat="1" hidden="1" x14ac:dyDescent="0.15"/>
    <row r="6334" customFormat="1" hidden="1" x14ac:dyDescent="0.15"/>
    <row r="6335" customFormat="1" hidden="1" x14ac:dyDescent="0.15"/>
    <row r="6336" customFormat="1" hidden="1" x14ac:dyDescent="0.15"/>
    <row r="6337" customFormat="1" hidden="1" x14ac:dyDescent="0.15"/>
    <row r="6338" customFormat="1" hidden="1" x14ac:dyDescent="0.15"/>
    <row r="6339" customFormat="1" hidden="1" x14ac:dyDescent="0.15"/>
    <row r="6340" customFormat="1" hidden="1" x14ac:dyDescent="0.15"/>
    <row r="6341" customFormat="1" hidden="1" x14ac:dyDescent="0.15"/>
    <row r="6342" customFormat="1" hidden="1" x14ac:dyDescent="0.15"/>
    <row r="6343" customFormat="1" hidden="1" x14ac:dyDescent="0.15"/>
    <row r="6344" customFormat="1" hidden="1" x14ac:dyDescent="0.15"/>
    <row r="6345" customFormat="1" hidden="1" x14ac:dyDescent="0.15"/>
    <row r="6346" customFormat="1" hidden="1" x14ac:dyDescent="0.15"/>
    <row r="6347" customFormat="1" hidden="1" x14ac:dyDescent="0.15"/>
    <row r="6348" customFormat="1" hidden="1" x14ac:dyDescent="0.15"/>
    <row r="6349" customFormat="1" hidden="1" x14ac:dyDescent="0.15"/>
    <row r="6350" customFormat="1" hidden="1" x14ac:dyDescent="0.15"/>
    <row r="6351" customFormat="1" hidden="1" x14ac:dyDescent="0.15"/>
    <row r="6352" customFormat="1" hidden="1" x14ac:dyDescent="0.15"/>
    <row r="6353" customFormat="1" hidden="1" x14ac:dyDescent="0.15"/>
    <row r="6354" customFormat="1" hidden="1" x14ac:dyDescent="0.15"/>
    <row r="6355" customFormat="1" hidden="1" x14ac:dyDescent="0.15"/>
    <row r="6356" customFormat="1" hidden="1" x14ac:dyDescent="0.15"/>
    <row r="6357" customFormat="1" hidden="1" x14ac:dyDescent="0.15"/>
    <row r="6358" customFormat="1" hidden="1" x14ac:dyDescent="0.15"/>
    <row r="6359" customFormat="1" hidden="1" x14ac:dyDescent="0.15"/>
    <row r="6360" customFormat="1" hidden="1" x14ac:dyDescent="0.15"/>
    <row r="6361" customFormat="1" hidden="1" x14ac:dyDescent="0.15"/>
    <row r="6362" customFormat="1" hidden="1" x14ac:dyDescent="0.15"/>
    <row r="6363" customFormat="1" hidden="1" x14ac:dyDescent="0.15"/>
    <row r="6364" customFormat="1" hidden="1" x14ac:dyDescent="0.15"/>
    <row r="6365" customFormat="1" hidden="1" x14ac:dyDescent="0.15"/>
    <row r="6366" customFormat="1" hidden="1" x14ac:dyDescent="0.15"/>
    <row r="6367" customFormat="1" hidden="1" x14ac:dyDescent="0.15"/>
    <row r="6368" customFormat="1" hidden="1" x14ac:dyDescent="0.15"/>
    <row r="6369" customFormat="1" hidden="1" x14ac:dyDescent="0.15"/>
    <row r="6370" customFormat="1" hidden="1" x14ac:dyDescent="0.15"/>
    <row r="6371" customFormat="1" hidden="1" x14ac:dyDescent="0.15"/>
    <row r="6372" customFormat="1" hidden="1" x14ac:dyDescent="0.15"/>
    <row r="6373" customFormat="1" hidden="1" x14ac:dyDescent="0.15"/>
    <row r="6374" customFormat="1" hidden="1" x14ac:dyDescent="0.15"/>
    <row r="6375" customFormat="1" hidden="1" x14ac:dyDescent="0.15"/>
    <row r="6376" customFormat="1" hidden="1" x14ac:dyDescent="0.15"/>
    <row r="6377" customFormat="1" hidden="1" x14ac:dyDescent="0.15"/>
    <row r="6378" customFormat="1" hidden="1" x14ac:dyDescent="0.15"/>
    <row r="6379" customFormat="1" hidden="1" x14ac:dyDescent="0.15"/>
    <row r="6380" customFormat="1" hidden="1" x14ac:dyDescent="0.15"/>
    <row r="6381" customFormat="1" hidden="1" x14ac:dyDescent="0.15"/>
    <row r="6382" customFormat="1" hidden="1" x14ac:dyDescent="0.15"/>
    <row r="6383" customFormat="1" hidden="1" x14ac:dyDescent="0.15"/>
    <row r="6384" customFormat="1" hidden="1" x14ac:dyDescent="0.15"/>
    <row r="6385" customFormat="1" hidden="1" x14ac:dyDescent="0.15"/>
    <row r="6386" customFormat="1" hidden="1" x14ac:dyDescent="0.15"/>
    <row r="6387" customFormat="1" hidden="1" x14ac:dyDescent="0.15"/>
    <row r="6388" customFormat="1" hidden="1" x14ac:dyDescent="0.15"/>
    <row r="6389" customFormat="1" hidden="1" x14ac:dyDescent="0.15"/>
    <row r="6390" customFormat="1" hidden="1" x14ac:dyDescent="0.15"/>
    <row r="6391" customFormat="1" hidden="1" x14ac:dyDescent="0.15"/>
    <row r="6392" customFormat="1" hidden="1" x14ac:dyDescent="0.15"/>
    <row r="6393" customFormat="1" hidden="1" x14ac:dyDescent="0.15"/>
    <row r="6394" customFormat="1" hidden="1" x14ac:dyDescent="0.15"/>
    <row r="6395" customFormat="1" hidden="1" x14ac:dyDescent="0.15"/>
    <row r="6396" customFormat="1" hidden="1" x14ac:dyDescent="0.15"/>
    <row r="6397" customFormat="1" hidden="1" x14ac:dyDescent="0.15"/>
    <row r="6398" customFormat="1" hidden="1" x14ac:dyDescent="0.15"/>
    <row r="6399" customFormat="1" hidden="1" x14ac:dyDescent="0.15"/>
    <row r="6400" customFormat="1" hidden="1" x14ac:dyDescent="0.15"/>
    <row r="6401" customFormat="1" hidden="1" x14ac:dyDescent="0.15"/>
    <row r="6402" customFormat="1" hidden="1" x14ac:dyDescent="0.15"/>
    <row r="6403" customFormat="1" hidden="1" x14ac:dyDescent="0.15"/>
    <row r="6404" customFormat="1" hidden="1" x14ac:dyDescent="0.15"/>
    <row r="6405" customFormat="1" hidden="1" x14ac:dyDescent="0.15"/>
    <row r="6406" customFormat="1" hidden="1" x14ac:dyDescent="0.15"/>
    <row r="6407" customFormat="1" hidden="1" x14ac:dyDescent="0.15"/>
    <row r="6408" customFormat="1" hidden="1" x14ac:dyDescent="0.15"/>
    <row r="6409" customFormat="1" hidden="1" x14ac:dyDescent="0.15"/>
    <row r="6410" customFormat="1" hidden="1" x14ac:dyDescent="0.15"/>
    <row r="6411" customFormat="1" hidden="1" x14ac:dyDescent="0.15"/>
    <row r="6412" customFormat="1" hidden="1" x14ac:dyDescent="0.15"/>
    <row r="6413" customFormat="1" hidden="1" x14ac:dyDescent="0.15"/>
    <row r="6414" customFormat="1" hidden="1" x14ac:dyDescent="0.15"/>
    <row r="6415" customFormat="1" hidden="1" x14ac:dyDescent="0.15"/>
    <row r="6416" customFormat="1" hidden="1" x14ac:dyDescent="0.15"/>
    <row r="6417" customFormat="1" hidden="1" x14ac:dyDescent="0.15"/>
    <row r="6418" customFormat="1" hidden="1" x14ac:dyDescent="0.15"/>
    <row r="6419" customFormat="1" hidden="1" x14ac:dyDescent="0.15"/>
    <row r="6420" customFormat="1" hidden="1" x14ac:dyDescent="0.15"/>
    <row r="6421" customFormat="1" hidden="1" x14ac:dyDescent="0.15"/>
    <row r="6422" customFormat="1" hidden="1" x14ac:dyDescent="0.15"/>
    <row r="6423" customFormat="1" hidden="1" x14ac:dyDescent="0.15"/>
    <row r="6424" customFormat="1" hidden="1" x14ac:dyDescent="0.15"/>
    <row r="6425" customFormat="1" hidden="1" x14ac:dyDescent="0.15"/>
    <row r="6426" customFormat="1" hidden="1" x14ac:dyDescent="0.15"/>
    <row r="6427" customFormat="1" hidden="1" x14ac:dyDescent="0.15"/>
    <row r="6428" customFormat="1" hidden="1" x14ac:dyDescent="0.15"/>
    <row r="6429" customFormat="1" hidden="1" x14ac:dyDescent="0.15"/>
    <row r="6430" customFormat="1" hidden="1" x14ac:dyDescent="0.15"/>
    <row r="6431" customFormat="1" hidden="1" x14ac:dyDescent="0.15"/>
    <row r="6432" customFormat="1" hidden="1" x14ac:dyDescent="0.15"/>
    <row r="6433" customFormat="1" hidden="1" x14ac:dyDescent="0.15"/>
    <row r="6434" customFormat="1" hidden="1" x14ac:dyDescent="0.15"/>
    <row r="6435" customFormat="1" hidden="1" x14ac:dyDescent="0.15"/>
    <row r="6436" customFormat="1" hidden="1" x14ac:dyDescent="0.15"/>
    <row r="6437" customFormat="1" hidden="1" x14ac:dyDescent="0.15"/>
    <row r="6438" customFormat="1" hidden="1" x14ac:dyDescent="0.15"/>
    <row r="6439" customFormat="1" hidden="1" x14ac:dyDescent="0.15"/>
    <row r="6440" customFormat="1" hidden="1" x14ac:dyDescent="0.15"/>
    <row r="6441" customFormat="1" hidden="1" x14ac:dyDescent="0.15"/>
    <row r="6442" customFormat="1" hidden="1" x14ac:dyDescent="0.15"/>
    <row r="6443" customFormat="1" hidden="1" x14ac:dyDescent="0.15"/>
    <row r="6444" customFormat="1" hidden="1" x14ac:dyDescent="0.15"/>
    <row r="6445" customFormat="1" hidden="1" x14ac:dyDescent="0.15"/>
    <row r="6446" customFormat="1" hidden="1" x14ac:dyDescent="0.15"/>
    <row r="6447" customFormat="1" hidden="1" x14ac:dyDescent="0.15"/>
    <row r="6448" customFormat="1" hidden="1" x14ac:dyDescent="0.15"/>
    <row r="6449" customFormat="1" hidden="1" x14ac:dyDescent="0.15"/>
    <row r="6450" customFormat="1" hidden="1" x14ac:dyDescent="0.15"/>
    <row r="6451" customFormat="1" hidden="1" x14ac:dyDescent="0.15"/>
    <row r="6452" customFormat="1" hidden="1" x14ac:dyDescent="0.15"/>
    <row r="6453" customFormat="1" hidden="1" x14ac:dyDescent="0.15"/>
    <row r="6454" customFormat="1" hidden="1" x14ac:dyDescent="0.15"/>
    <row r="6455" customFormat="1" hidden="1" x14ac:dyDescent="0.15"/>
    <row r="6456" customFormat="1" hidden="1" x14ac:dyDescent="0.15"/>
    <row r="6457" customFormat="1" hidden="1" x14ac:dyDescent="0.15"/>
    <row r="6458" customFormat="1" hidden="1" x14ac:dyDescent="0.15"/>
    <row r="6459" customFormat="1" hidden="1" x14ac:dyDescent="0.15"/>
    <row r="6460" customFormat="1" hidden="1" x14ac:dyDescent="0.15"/>
    <row r="6461" customFormat="1" hidden="1" x14ac:dyDescent="0.15"/>
    <row r="6462" customFormat="1" hidden="1" x14ac:dyDescent="0.15"/>
    <row r="6463" customFormat="1" hidden="1" x14ac:dyDescent="0.15"/>
    <row r="6464" customFormat="1" hidden="1" x14ac:dyDescent="0.15"/>
    <row r="6465" customFormat="1" hidden="1" x14ac:dyDescent="0.15"/>
    <row r="6466" customFormat="1" hidden="1" x14ac:dyDescent="0.15"/>
    <row r="6467" customFormat="1" hidden="1" x14ac:dyDescent="0.15"/>
    <row r="6468" customFormat="1" hidden="1" x14ac:dyDescent="0.15"/>
    <row r="6469" customFormat="1" hidden="1" x14ac:dyDescent="0.15"/>
    <row r="6470" customFormat="1" hidden="1" x14ac:dyDescent="0.15"/>
    <row r="6471" customFormat="1" hidden="1" x14ac:dyDescent="0.15"/>
    <row r="6472" customFormat="1" hidden="1" x14ac:dyDescent="0.15"/>
    <row r="6473" customFormat="1" hidden="1" x14ac:dyDescent="0.15"/>
    <row r="6474" customFormat="1" hidden="1" x14ac:dyDescent="0.15"/>
    <row r="6475" customFormat="1" hidden="1" x14ac:dyDescent="0.15"/>
    <row r="6476" customFormat="1" hidden="1" x14ac:dyDescent="0.15"/>
    <row r="6477" customFormat="1" hidden="1" x14ac:dyDescent="0.15"/>
    <row r="6478" customFormat="1" hidden="1" x14ac:dyDescent="0.15"/>
    <row r="6479" customFormat="1" hidden="1" x14ac:dyDescent="0.15"/>
    <row r="6480" customFormat="1" hidden="1" x14ac:dyDescent="0.15"/>
    <row r="6481" customFormat="1" hidden="1" x14ac:dyDescent="0.15"/>
    <row r="6482" customFormat="1" hidden="1" x14ac:dyDescent="0.15"/>
    <row r="6483" customFormat="1" hidden="1" x14ac:dyDescent="0.15"/>
    <row r="6484" customFormat="1" hidden="1" x14ac:dyDescent="0.15"/>
    <row r="6485" customFormat="1" hidden="1" x14ac:dyDescent="0.15"/>
    <row r="6486" customFormat="1" hidden="1" x14ac:dyDescent="0.15"/>
    <row r="6487" customFormat="1" hidden="1" x14ac:dyDescent="0.15"/>
    <row r="6488" customFormat="1" hidden="1" x14ac:dyDescent="0.15"/>
    <row r="6489" customFormat="1" hidden="1" x14ac:dyDescent="0.15"/>
    <row r="6490" customFormat="1" hidden="1" x14ac:dyDescent="0.15"/>
    <row r="6491" customFormat="1" hidden="1" x14ac:dyDescent="0.15"/>
    <row r="6492" customFormat="1" hidden="1" x14ac:dyDescent="0.15"/>
    <row r="6493" customFormat="1" hidden="1" x14ac:dyDescent="0.15"/>
    <row r="6494" customFormat="1" hidden="1" x14ac:dyDescent="0.15"/>
    <row r="6495" customFormat="1" hidden="1" x14ac:dyDescent="0.15"/>
    <row r="6496" customFormat="1" hidden="1" x14ac:dyDescent="0.15"/>
    <row r="6497" customFormat="1" hidden="1" x14ac:dyDescent="0.15"/>
    <row r="6498" customFormat="1" hidden="1" x14ac:dyDescent="0.15"/>
    <row r="6499" customFormat="1" hidden="1" x14ac:dyDescent="0.15"/>
    <row r="6500" customFormat="1" hidden="1" x14ac:dyDescent="0.15"/>
    <row r="6501" customFormat="1" hidden="1" x14ac:dyDescent="0.15"/>
    <row r="6502" customFormat="1" hidden="1" x14ac:dyDescent="0.15"/>
    <row r="6503" customFormat="1" hidden="1" x14ac:dyDescent="0.15"/>
    <row r="6504" customFormat="1" hidden="1" x14ac:dyDescent="0.15"/>
    <row r="6505" customFormat="1" hidden="1" x14ac:dyDescent="0.15"/>
    <row r="6506" customFormat="1" hidden="1" x14ac:dyDescent="0.15"/>
    <row r="6507" customFormat="1" hidden="1" x14ac:dyDescent="0.15"/>
    <row r="6508" customFormat="1" hidden="1" x14ac:dyDescent="0.15"/>
    <row r="6509" customFormat="1" hidden="1" x14ac:dyDescent="0.15"/>
    <row r="6510" customFormat="1" hidden="1" x14ac:dyDescent="0.15"/>
    <row r="6511" customFormat="1" hidden="1" x14ac:dyDescent="0.15"/>
    <row r="6512" customFormat="1" hidden="1" x14ac:dyDescent="0.15"/>
    <row r="6513" customFormat="1" hidden="1" x14ac:dyDescent="0.15"/>
    <row r="6514" customFormat="1" hidden="1" x14ac:dyDescent="0.15"/>
    <row r="6515" customFormat="1" hidden="1" x14ac:dyDescent="0.15"/>
    <row r="6516" customFormat="1" hidden="1" x14ac:dyDescent="0.15"/>
    <row r="6517" customFormat="1" hidden="1" x14ac:dyDescent="0.15"/>
    <row r="6518" customFormat="1" hidden="1" x14ac:dyDescent="0.15"/>
    <row r="6519" customFormat="1" hidden="1" x14ac:dyDescent="0.15"/>
    <row r="6520" customFormat="1" hidden="1" x14ac:dyDescent="0.15"/>
    <row r="6521" customFormat="1" hidden="1" x14ac:dyDescent="0.15"/>
    <row r="6522" customFormat="1" hidden="1" x14ac:dyDescent="0.15"/>
    <row r="6523" customFormat="1" hidden="1" x14ac:dyDescent="0.15"/>
    <row r="6524" customFormat="1" hidden="1" x14ac:dyDescent="0.15"/>
    <row r="6525" customFormat="1" hidden="1" x14ac:dyDescent="0.15"/>
    <row r="6526" customFormat="1" hidden="1" x14ac:dyDescent="0.15"/>
    <row r="6527" customFormat="1" hidden="1" x14ac:dyDescent="0.15"/>
    <row r="6528" customFormat="1" hidden="1" x14ac:dyDescent="0.15"/>
    <row r="6529" customFormat="1" hidden="1" x14ac:dyDescent="0.15"/>
    <row r="6530" customFormat="1" hidden="1" x14ac:dyDescent="0.15"/>
    <row r="6531" customFormat="1" hidden="1" x14ac:dyDescent="0.15"/>
    <row r="6532" customFormat="1" hidden="1" x14ac:dyDescent="0.15"/>
    <row r="6533" customFormat="1" hidden="1" x14ac:dyDescent="0.15"/>
    <row r="6534" customFormat="1" hidden="1" x14ac:dyDescent="0.15"/>
    <row r="6535" customFormat="1" hidden="1" x14ac:dyDescent="0.15"/>
    <row r="6536" customFormat="1" hidden="1" x14ac:dyDescent="0.15"/>
    <row r="6537" customFormat="1" hidden="1" x14ac:dyDescent="0.15"/>
    <row r="6538" customFormat="1" hidden="1" x14ac:dyDescent="0.15"/>
    <row r="6539" customFormat="1" hidden="1" x14ac:dyDescent="0.15"/>
    <row r="6540" customFormat="1" hidden="1" x14ac:dyDescent="0.15"/>
    <row r="6541" customFormat="1" hidden="1" x14ac:dyDescent="0.15"/>
    <row r="6542" customFormat="1" hidden="1" x14ac:dyDescent="0.15"/>
    <row r="6543" customFormat="1" hidden="1" x14ac:dyDescent="0.15"/>
    <row r="6544" customFormat="1" hidden="1" x14ac:dyDescent="0.15"/>
    <row r="6545" customFormat="1" hidden="1" x14ac:dyDescent="0.15"/>
    <row r="6546" customFormat="1" hidden="1" x14ac:dyDescent="0.15"/>
    <row r="6547" customFormat="1" hidden="1" x14ac:dyDescent="0.15"/>
    <row r="6548" customFormat="1" hidden="1" x14ac:dyDescent="0.15"/>
    <row r="6549" customFormat="1" hidden="1" x14ac:dyDescent="0.15"/>
    <row r="6550" customFormat="1" hidden="1" x14ac:dyDescent="0.15"/>
    <row r="6551" customFormat="1" hidden="1" x14ac:dyDescent="0.15"/>
    <row r="6552" customFormat="1" hidden="1" x14ac:dyDescent="0.15"/>
    <row r="6553" customFormat="1" hidden="1" x14ac:dyDescent="0.15"/>
    <row r="6554" customFormat="1" hidden="1" x14ac:dyDescent="0.15"/>
    <row r="6555" customFormat="1" hidden="1" x14ac:dyDescent="0.15"/>
    <row r="6556" customFormat="1" hidden="1" x14ac:dyDescent="0.15"/>
    <row r="6557" customFormat="1" hidden="1" x14ac:dyDescent="0.15"/>
    <row r="6558" customFormat="1" hidden="1" x14ac:dyDescent="0.15"/>
    <row r="6559" customFormat="1" hidden="1" x14ac:dyDescent="0.15"/>
    <row r="6560" customFormat="1" hidden="1" x14ac:dyDescent="0.15"/>
    <row r="6561" customFormat="1" hidden="1" x14ac:dyDescent="0.15"/>
    <row r="6562" customFormat="1" hidden="1" x14ac:dyDescent="0.15"/>
    <row r="6563" customFormat="1" hidden="1" x14ac:dyDescent="0.15"/>
    <row r="6564" customFormat="1" hidden="1" x14ac:dyDescent="0.15"/>
    <row r="6565" customFormat="1" hidden="1" x14ac:dyDescent="0.15"/>
    <row r="6566" customFormat="1" hidden="1" x14ac:dyDescent="0.15"/>
    <row r="6567" customFormat="1" hidden="1" x14ac:dyDescent="0.15"/>
    <row r="6568" customFormat="1" hidden="1" x14ac:dyDescent="0.15"/>
    <row r="6569" customFormat="1" hidden="1" x14ac:dyDescent="0.15"/>
    <row r="6570" customFormat="1" hidden="1" x14ac:dyDescent="0.15"/>
    <row r="6571" customFormat="1" hidden="1" x14ac:dyDescent="0.15"/>
    <row r="6572" customFormat="1" hidden="1" x14ac:dyDescent="0.15"/>
    <row r="6573" customFormat="1" hidden="1" x14ac:dyDescent="0.15"/>
    <row r="6574" customFormat="1" hidden="1" x14ac:dyDescent="0.15"/>
    <row r="6575" customFormat="1" hidden="1" x14ac:dyDescent="0.15"/>
    <row r="6576" customFormat="1" hidden="1" x14ac:dyDescent="0.15"/>
    <row r="6577" customFormat="1" hidden="1" x14ac:dyDescent="0.15"/>
    <row r="6578" customFormat="1" hidden="1" x14ac:dyDescent="0.15"/>
    <row r="6579" customFormat="1" hidden="1" x14ac:dyDescent="0.15"/>
    <row r="6580" customFormat="1" hidden="1" x14ac:dyDescent="0.15"/>
    <row r="6581" customFormat="1" hidden="1" x14ac:dyDescent="0.15"/>
    <row r="6582" customFormat="1" hidden="1" x14ac:dyDescent="0.15"/>
    <row r="6583" customFormat="1" hidden="1" x14ac:dyDescent="0.15"/>
    <row r="6584" customFormat="1" hidden="1" x14ac:dyDescent="0.15"/>
    <row r="6585" customFormat="1" hidden="1" x14ac:dyDescent="0.15"/>
    <row r="6586" customFormat="1" hidden="1" x14ac:dyDescent="0.15"/>
    <row r="6587" customFormat="1" hidden="1" x14ac:dyDescent="0.15"/>
    <row r="6588" customFormat="1" hidden="1" x14ac:dyDescent="0.15"/>
    <row r="6589" customFormat="1" hidden="1" x14ac:dyDescent="0.15"/>
    <row r="6590" customFormat="1" hidden="1" x14ac:dyDescent="0.15"/>
    <row r="6591" customFormat="1" hidden="1" x14ac:dyDescent="0.15"/>
    <row r="6592" customFormat="1" hidden="1" x14ac:dyDescent="0.15"/>
    <row r="6593" customFormat="1" hidden="1" x14ac:dyDescent="0.15"/>
    <row r="6594" customFormat="1" hidden="1" x14ac:dyDescent="0.15"/>
    <row r="6595" customFormat="1" hidden="1" x14ac:dyDescent="0.15"/>
    <row r="6596" customFormat="1" hidden="1" x14ac:dyDescent="0.15"/>
    <row r="6597" customFormat="1" hidden="1" x14ac:dyDescent="0.15"/>
    <row r="6598" customFormat="1" hidden="1" x14ac:dyDescent="0.15"/>
    <row r="6599" customFormat="1" hidden="1" x14ac:dyDescent="0.15"/>
    <row r="6600" customFormat="1" hidden="1" x14ac:dyDescent="0.15"/>
    <row r="6601" customFormat="1" hidden="1" x14ac:dyDescent="0.15"/>
    <row r="6602" customFormat="1" hidden="1" x14ac:dyDescent="0.15"/>
    <row r="6603" customFormat="1" hidden="1" x14ac:dyDescent="0.15"/>
    <row r="6604" customFormat="1" hidden="1" x14ac:dyDescent="0.15"/>
    <row r="6605" customFormat="1" hidden="1" x14ac:dyDescent="0.15"/>
    <row r="6606" customFormat="1" hidden="1" x14ac:dyDescent="0.15"/>
    <row r="6607" customFormat="1" hidden="1" x14ac:dyDescent="0.15"/>
    <row r="6608" customFormat="1" hidden="1" x14ac:dyDescent="0.15"/>
    <row r="6609" customFormat="1" hidden="1" x14ac:dyDescent="0.15"/>
    <row r="6610" customFormat="1" hidden="1" x14ac:dyDescent="0.15"/>
    <row r="6611" customFormat="1" hidden="1" x14ac:dyDescent="0.15"/>
    <row r="6612" customFormat="1" hidden="1" x14ac:dyDescent="0.15"/>
    <row r="6613" customFormat="1" hidden="1" x14ac:dyDescent="0.15"/>
    <row r="6614" customFormat="1" hidden="1" x14ac:dyDescent="0.15"/>
    <row r="6615" customFormat="1" hidden="1" x14ac:dyDescent="0.15"/>
    <row r="6616" customFormat="1" hidden="1" x14ac:dyDescent="0.15"/>
    <row r="6617" customFormat="1" hidden="1" x14ac:dyDescent="0.15"/>
    <row r="6618" customFormat="1" hidden="1" x14ac:dyDescent="0.15"/>
    <row r="6619" customFormat="1" hidden="1" x14ac:dyDescent="0.15"/>
    <row r="6620" customFormat="1" hidden="1" x14ac:dyDescent="0.15"/>
    <row r="6621" customFormat="1" hidden="1" x14ac:dyDescent="0.15"/>
    <row r="6622" customFormat="1" hidden="1" x14ac:dyDescent="0.15"/>
    <row r="6623" customFormat="1" hidden="1" x14ac:dyDescent="0.15"/>
    <row r="6624" customFormat="1" hidden="1" x14ac:dyDescent="0.15"/>
    <row r="6625" customFormat="1" hidden="1" x14ac:dyDescent="0.15"/>
    <row r="6626" customFormat="1" hidden="1" x14ac:dyDescent="0.15"/>
    <row r="6627" customFormat="1" hidden="1" x14ac:dyDescent="0.15"/>
    <row r="6628" customFormat="1" hidden="1" x14ac:dyDescent="0.15"/>
    <row r="6629" customFormat="1" hidden="1" x14ac:dyDescent="0.15"/>
    <row r="6630" customFormat="1" hidden="1" x14ac:dyDescent="0.15"/>
    <row r="6631" customFormat="1" hidden="1" x14ac:dyDescent="0.15"/>
    <row r="6632" customFormat="1" hidden="1" x14ac:dyDescent="0.15"/>
    <row r="6633" customFormat="1" hidden="1" x14ac:dyDescent="0.15"/>
    <row r="6634" customFormat="1" hidden="1" x14ac:dyDescent="0.15"/>
    <row r="6635" customFormat="1" hidden="1" x14ac:dyDescent="0.15"/>
    <row r="6636" customFormat="1" hidden="1" x14ac:dyDescent="0.15"/>
    <row r="6637" customFormat="1" hidden="1" x14ac:dyDescent="0.15"/>
    <row r="6638" customFormat="1" hidden="1" x14ac:dyDescent="0.15"/>
    <row r="6639" customFormat="1" hidden="1" x14ac:dyDescent="0.15"/>
    <row r="6640" customFormat="1" hidden="1" x14ac:dyDescent="0.15"/>
    <row r="6641" customFormat="1" hidden="1" x14ac:dyDescent="0.15"/>
    <row r="6642" customFormat="1" hidden="1" x14ac:dyDescent="0.15"/>
    <row r="6643" customFormat="1" hidden="1" x14ac:dyDescent="0.15"/>
    <row r="6644" customFormat="1" hidden="1" x14ac:dyDescent="0.15"/>
    <row r="6645" customFormat="1" hidden="1" x14ac:dyDescent="0.15"/>
    <row r="6646" customFormat="1" hidden="1" x14ac:dyDescent="0.15"/>
    <row r="6647" customFormat="1" hidden="1" x14ac:dyDescent="0.15"/>
    <row r="6648" customFormat="1" hidden="1" x14ac:dyDescent="0.15"/>
    <row r="6649" customFormat="1" hidden="1" x14ac:dyDescent="0.15"/>
    <row r="6650" customFormat="1" hidden="1" x14ac:dyDescent="0.15"/>
    <row r="6651" customFormat="1" hidden="1" x14ac:dyDescent="0.15"/>
    <row r="6652" customFormat="1" hidden="1" x14ac:dyDescent="0.15"/>
    <row r="6653" customFormat="1" hidden="1" x14ac:dyDescent="0.15"/>
    <row r="6654" customFormat="1" hidden="1" x14ac:dyDescent="0.15"/>
    <row r="6655" customFormat="1" hidden="1" x14ac:dyDescent="0.15"/>
    <row r="6656" customFormat="1" hidden="1" x14ac:dyDescent="0.15"/>
    <row r="6657" customFormat="1" hidden="1" x14ac:dyDescent="0.15"/>
    <row r="6658" customFormat="1" hidden="1" x14ac:dyDescent="0.15"/>
    <row r="6659" customFormat="1" hidden="1" x14ac:dyDescent="0.15"/>
    <row r="6660" customFormat="1" hidden="1" x14ac:dyDescent="0.15"/>
    <row r="6661" customFormat="1" hidden="1" x14ac:dyDescent="0.15"/>
    <row r="6662" customFormat="1" hidden="1" x14ac:dyDescent="0.15"/>
    <row r="6663" customFormat="1" hidden="1" x14ac:dyDescent="0.15"/>
    <row r="6664" customFormat="1" hidden="1" x14ac:dyDescent="0.15"/>
    <row r="6665" customFormat="1" hidden="1" x14ac:dyDescent="0.15"/>
    <row r="6666" customFormat="1" hidden="1" x14ac:dyDescent="0.15"/>
    <row r="6667" customFormat="1" hidden="1" x14ac:dyDescent="0.15"/>
    <row r="6668" customFormat="1" hidden="1" x14ac:dyDescent="0.15"/>
    <row r="6669" customFormat="1" hidden="1" x14ac:dyDescent="0.15"/>
    <row r="6670" customFormat="1" hidden="1" x14ac:dyDescent="0.15"/>
    <row r="6671" customFormat="1" hidden="1" x14ac:dyDescent="0.15"/>
    <row r="6672" customFormat="1" hidden="1" x14ac:dyDescent="0.15"/>
    <row r="6673" customFormat="1" hidden="1" x14ac:dyDescent="0.15"/>
    <row r="6674" customFormat="1" hidden="1" x14ac:dyDescent="0.15"/>
    <row r="6675" customFormat="1" hidden="1" x14ac:dyDescent="0.15"/>
    <row r="6676" customFormat="1" hidden="1" x14ac:dyDescent="0.15"/>
    <row r="6677" customFormat="1" hidden="1" x14ac:dyDescent="0.15"/>
    <row r="6678" customFormat="1" hidden="1" x14ac:dyDescent="0.15"/>
    <row r="6679" customFormat="1" hidden="1" x14ac:dyDescent="0.15"/>
    <row r="6680" customFormat="1" hidden="1" x14ac:dyDescent="0.15"/>
    <row r="6681" customFormat="1" hidden="1" x14ac:dyDescent="0.15"/>
    <row r="6682" customFormat="1" hidden="1" x14ac:dyDescent="0.15"/>
    <row r="6683" customFormat="1" hidden="1" x14ac:dyDescent="0.15"/>
    <row r="6684" customFormat="1" hidden="1" x14ac:dyDescent="0.15"/>
    <row r="6685" customFormat="1" hidden="1" x14ac:dyDescent="0.15"/>
    <row r="6686" customFormat="1" hidden="1" x14ac:dyDescent="0.15"/>
    <row r="6687" customFormat="1" hidden="1" x14ac:dyDescent="0.15"/>
    <row r="6688" customFormat="1" hidden="1" x14ac:dyDescent="0.15"/>
    <row r="6689" customFormat="1" hidden="1" x14ac:dyDescent="0.15"/>
    <row r="6690" customFormat="1" hidden="1" x14ac:dyDescent="0.15"/>
    <row r="6691" customFormat="1" hidden="1" x14ac:dyDescent="0.15"/>
    <row r="6692" customFormat="1" hidden="1" x14ac:dyDescent="0.15"/>
    <row r="6693" customFormat="1" hidden="1" x14ac:dyDescent="0.15"/>
    <row r="6694" customFormat="1" hidden="1" x14ac:dyDescent="0.15"/>
    <row r="6695" customFormat="1" hidden="1" x14ac:dyDescent="0.15"/>
    <row r="6696" customFormat="1" hidden="1" x14ac:dyDescent="0.15"/>
    <row r="6697" customFormat="1" hidden="1" x14ac:dyDescent="0.15"/>
    <row r="6698" customFormat="1" hidden="1" x14ac:dyDescent="0.15"/>
    <row r="6699" customFormat="1" hidden="1" x14ac:dyDescent="0.15"/>
    <row r="6700" customFormat="1" hidden="1" x14ac:dyDescent="0.15"/>
    <row r="6701" customFormat="1" hidden="1" x14ac:dyDescent="0.15"/>
    <row r="6702" customFormat="1" hidden="1" x14ac:dyDescent="0.15"/>
    <row r="6703" customFormat="1" hidden="1" x14ac:dyDescent="0.15"/>
    <row r="6704" customFormat="1" hidden="1" x14ac:dyDescent="0.15"/>
    <row r="6705" customFormat="1" hidden="1" x14ac:dyDescent="0.15"/>
    <row r="6706" customFormat="1" hidden="1" x14ac:dyDescent="0.15"/>
    <row r="6707" customFormat="1" hidden="1" x14ac:dyDescent="0.15"/>
    <row r="6708" customFormat="1" hidden="1" x14ac:dyDescent="0.15"/>
    <row r="6709" customFormat="1" hidden="1" x14ac:dyDescent="0.15"/>
    <row r="6710" customFormat="1" hidden="1" x14ac:dyDescent="0.15"/>
    <row r="6711" customFormat="1" hidden="1" x14ac:dyDescent="0.15"/>
    <row r="6712" customFormat="1" hidden="1" x14ac:dyDescent="0.15"/>
    <row r="6713" customFormat="1" hidden="1" x14ac:dyDescent="0.15"/>
    <row r="6714" customFormat="1" hidden="1" x14ac:dyDescent="0.15"/>
    <row r="6715" customFormat="1" hidden="1" x14ac:dyDescent="0.15"/>
    <row r="6716" customFormat="1" hidden="1" x14ac:dyDescent="0.15"/>
    <row r="6717" customFormat="1" hidden="1" x14ac:dyDescent="0.15"/>
    <row r="6718" customFormat="1" hidden="1" x14ac:dyDescent="0.15"/>
    <row r="6719" customFormat="1" hidden="1" x14ac:dyDescent="0.15"/>
    <row r="6720" customFormat="1" hidden="1" x14ac:dyDescent="0.15"/>
    <row r="6721" customFormat="1" hidden="1" x14ac:dyDescent="0.15"/>
    <row r="6722" customFormat="1" hidden="1" x14ac:dyDescent="0.15"/>
    <row r="6723" customFormat="1" hidden="1" x14ac:dyDescent="0.15"/>
    <row r="6724" customFormat="1" hidden="1" x14ac:dyDescent="0.15"/>
    <row r="6725" customFormat="1" hidden="1" x14ac:dyDescent="0.15"/>
    <row r="6726" customFormat="1" hidden="1" x14ac:dyDescent="0.15"/>
    <row r="6727" customFormat="1" hidden="1" x14ac:dyDescent="0.15"/>
    <row r="6728" customFormat="1" hidden="1" x14ac:dyDescent="0.15"/>
    <row r="6729" customFormat="1" hidden="1" x14ac:dyDescent="0.15"/>
    <row r="6730" customFormat="1" hidden="1" x14ac:dyDescent="0.15"/>
    <row r="6731" customFormat="1" hidden="1" x14ac:dyDescent="0.15"/>
    <row r="6732" customFormat="1" hidden="1" x14ac:dyDescent="0.15"/>
    <row r="6733" customFormat="1" hidden="1" x14ac:dyDescent="0.15"/>
    <row r="6734" customFormat="1" hidden="1" x14ac:dyDescent="0.15"/>
    <row r="6735" customFormat="1" hidden="1" x14ac:dyDescent="0.15"/>
    <row r="6736" customFormat="1" hidden="1" x14ac:dyDescent="0.15"/>
    <row r="6737" customFormat="1" hidden="1" x14ac:dyDescent="0.15"/>
    <row r="6738" customFormat="1" hidden="1" x14ac:dyDescent="0.15"/>
    <row r="6739" customFormat="1" hidden="1" x14ac:dyDescent="0.15"/>
    <row r="6740" customFormat="1" hidden="1" x14ac:dyDescent="0.15"/>
    <row r="6741" customFormat="1" hidden="1" x14ac:dyDescent="0.15"/>
    <row r="6742" customFormat="1" hidden="1" x14ac:dyDescent="0.15"/>
    <row r="6743" customFormat="1" hidden="1" x14ac:dyDescent="0.15"/>
    <row r="6744" customFormat="1" hidden="1" x14ac:dyDescent="0.15"/>
    <row r="6745" customFormat="1" hidden="1" x14ac:dyDescent="0.15"/>
    <row r="6746" customFormat="1" hidden="1" x14ac:dyDescent="0.15"/>
    <row r="6747" customFormat="1" hidden="1" x14ac:dyDescent="0.15"/>
    <row r="6748" customFormat="1" hidden="1" x14ac:dyDescent="0.15"/>
    <row r="6749" customFormat="1" hidden="1" x14ac:dyDescent="0.15"/>
    <row r="6750" customFormat="1" hidden="1" x14ac:dyDescent="0.15"/>
    <row r="6751" customFormat="1" hidden="1" x14ac:dyDescent="0.15"/>
    <row r="6752" customFormat="1" hidden="1" x14ac:dyDescent="0.15"/>
    <row r="6753" customFormat="1" hidden="1" x14ac:dyDescent="0.15"/>
    <row r="6754" customFormat="1" hidden="1" x14ac:dyDescent="0.15"/>
    <row r="6755" customFormat="1" hidden="1" x14ac:dyDescent="0.15"/>
    <row r="6756" customFormat="1" hidden="1" x14ac:dyDescent="0.15"/>
    <row r="6757" customFormat="1" hidden="1" x14ac:dyDescent="0.15"/>
    <row r="6758" customFormat="1" hidden="1" x14ac:dyDescent="0.15"/>
    <row r="6759" customFormat="1" hidden="1" x14ac:dyDescent="0.15"/>
    <row r="6760" customFormat="1" hidden="1" x14ac:dyDescent="0.15"/>
    <row r="6761" customFormat="1" hidden="1" x14ac:dyDescent="0.15"/>
    <row r="6762" customFormat="1" hidden="1" x14ac:dyDescent="0.15"/>
    <row r="6763" customFormat="1" hidden="1" x14ac:dyDescent="0.15"/>
    <row r="6764" customFormat="1" hidden="1" x14ac:dyDescent="0.15"/>
    <row r="6765" customFormat="1" hidden="1" x14ac:dyDescent="0.15"/>
    <row r="6766" customFormat="1" hidden="1" x14ac:dyDescent="0.15"/>
    <row r="6767" customFormat="1" hidden="1" x14ac:dyDescent="0.15"/>
    <row r="6768" customFormat="1" hidden="1" x14ac:dyDescent="0.15"/>
    <row r="6769" customFormat="1" hidden="1" x14ac:dyDescent="0.15"/>
    <row r="6770" customFormat="1" hidden="1" x14ac:dyDescent="0.15"/>
    <row r="6771" customFormat="1" hidden="1" x14ac:dyDescent="0.15"/>
    <row r="6772" customFormat="1" hidden="1" x14ac:dyDescent="0.15"/>
    <row r="6773" customFormat="1" hidden="1" x14ac:dyDescent="0.15"/>
    <row r="6774" customFormat="1" hidden="1" x14ac:dyDescent="0.15"/>
    <row r="6775" customFormat="1" hidden="1" x14ac:dyDescent="0.15"/>
    <row r="6776" customFormat="1" hidden="1" x14ac:dyDescent="0.15"/>
    <row r="6777" customFormat="1" hidden="1" x14ac:dyDescent="0.15"/>
    <row r="6778" customFormat="1" hidden="1" x14ac:dyDescent="0.15"/>
    <row r="6779" customFormat="1" hidden="1" x14ac:dyDescent="0.15"/>
    <row r="6780" customFormat="1" hidden="1" x14ac:dyDescent="0.15"/>
    <row r="6781" customFormat="1" hidden="1" x14ac:dyDescent="0.15"/>
    <row r="6782" customFormat="1" hidden="1" x14ac:dyDescent="0.15"/>
    <row r="6783" customFormat="1" hidden="1" x14ac:dyDescent="0.15"/>
    <row r="6784" customFormat="1" hidden="1" x14ac:dyDescent="0.15"/>
    <row r="6785" customFormat="1" hidden="1" x14ac:dyDescent="0.15"/>
    <row r="6786" customFormat="1" hidden="1" x14ac:dyDescent="0.15"/>
    <row r="6787" customFormat="1" hidden="1" x14ac:dyDescent="0.15"/>
    <row r="6788" customFormat="1" hidden="1" x14ac:dyDescent="0.15"/>
    <row r="6789" customFormat="1" hidden="1" x14ac:dyDescent="0.15"/>
    <row r="6790" customFormat="1" hidden="1" x14ac:dyDescent="0.15"/>
    <row r="6791" customFormat="1" hidden="1" x14ac:dyDescent="0.15"/>
    <row r="6792" customFormat="1" hidden="1" x14ac:dyDescent="0.15"/>
    <row r="6793" customFormat="1" hidden="1" x14ac:dyDescent="0.15"/>
    <row r="6794" customFormat="1" hidden="1" x14ac:dyDescent="0.15"/>
    <row r="6795" customFormat="1" hidden="1" x14ac:dyDescent="0.15"/>
    <row r="6796" customFormat="1" hidden="1" x14ac:dyDescent="0.15"/>
    <row r="6797" customFormat="1" hidden="1" x14ac:dyDescent="0.15"/>
    <row r="6798" customFormat="1" hidden="1" x14ac:dyDescent="0.15"/>
    <row r="6799" customFormat="1" hidden="1" x14ac:dyDescent="0.15"/>
    <row r="6800" customFormat="1" hidden="1" x14ac:dyDescent="0.15"/>
    <row r="6801" customFormat="1" hidden="1" x14ac:dyDescent="0.15"/>
    <row r="6802" customFormat="1" hidden="1" x14ac:dyDescent="0.15"/>
    <row r="6803" customFormat="1" hidden="1" x14ac:dyDescent="0.15"/>
    <row r="6804" customFormat="1" hidden="1" x14ac:dyDescent="0.15"/>
    <row r="6805" customFormat="1" hidden="1" x14ac:dyDescent="0.15"/>
    <row r="6806" customFormat="1" hidden="1" x14ac:dyDescent="0.15"/>
    <row r="6807" customFormat="1" hidden="1" x14ac:dyDescent="0.15"/>
    <row r="6808" customFormat="1" hidden="1" x14ac:dyDescent="0.15"/>
    <row r="6809" customFormat="1" hidden="1" x14ac:dyDescent="0.15"/>
    <row r="6810" customFormat="1" hidden="1" x14ac:dyDescent="0.15"/>
    <row r="6811" customFormat="1" hidden="1" x14ac:dyDescent="0.15"/>
    <row r="6812" customFormat="1" hidden="1" x14ac:dyDescent="0.15"/>
    <row r="6813" customFormat="1" hidden="1" x14ac:dyDescent="0.15"/>
    <row r="6814" customFormat="1" hidden="1" x14ac:dyDescent="0.15"/>
    <row r="6815" customFormat="1" hidden="1" x14ac:dyDescent="0.15"/>
    <row r="6816" customFormat="1" hidden="1" x14ac:dyDescent="0.15"/>
    <row r="6817" customFormat="1" hidden="1" x14ac:dyDescent="0.15"/>
    <row r="6818" customFormat="1" hidden="1" x14ac:dyDescent="0.15"/>
    <row r="6819" customFormat="1" hidden="1" x14ac:dyDescent="0.15"/>
    <row r="6820" customFormat="1" hidden="1" x14ac:dyDescent="0.15"/>
    <row r="6821" customFormat="1" hidden="1" x14ac:dyDescent="0.15"/>
    <row r="6822" customFormat="1" hidden="1" x14ac:dyDescent="0.15"/>
    <row r="6823" customFormat="1" hidden="1" x14ac:dyDescent="0.15"/>
    <row r="6824" customFormat="1" hidden="1" x14ac:dyDescent="0.15"/>
    <row r="6825" customFormat="1" hidden="1" x14ac:dyDescent="0.15"/>
    <row r="6826" customFormat="1" hidden="1" x14ac:dyDescent="0.15"/>
    <row r="6827" customFormat="1" hidden="1" x14ac:dyDescent="0.15"/>
    <row r="6828" customFormat="1" hidden="1" x14ac:dyDescent="0.15"/>
    <row r="6829" customFormat="1" hidden="1" x14ac:dyDescent="0.15"/>
    <row r="6830" customFormat="1" hidden="1" x14ac:dyDescent="0.15"/>
    <row r="6831" customFormat="1" hidden="1" x14ac:dyDescent="0.15"/>
    <row r="6832" customFormat="1" hidden="1" x14ac:dyDescent="0.15"/>
    <row r="6833" customFormat="1" hidden="1" x14ac:dyDescent="0.15"/>
    <row r="6834" customFormat="1" hidden="1" x14ac:dyDescent="0.15"/>
    <row r="6835" customFormat="1" hidden="1" x14ac:dyDescent="0.15"/>
    <row r="6836" customFormat="1" hidden="1" x14ac:dyDescent="0.15"/>
    <row r="6837" customFormat="1" hidden="1" x14ac:dyDescent="0.15"/>
    <row r="6838" customFormat="1" hidden="1" x14ac:dyDescent="0.15"/>
    <row r="6839" customFormat="1" hidden="1" x14ac:dyDescent="0.15"/>
    <row r="6840" customFormat="1" hidden="1" x14ac:dyDescent="0.15"/>
    <row r="6841" customFormat="1" hidden="1" x14ac:dyDescent="0.15"/>
    <row r="6842" customFormat="1" hidden="1" x14ac:dyDescent="0.15"/>
    <row r="6843" customFormat="1" hidden="1" x14ac:dyDescent="0.15"/>
    <row r="6844" customFormat="1" hidden="1" x14ac:dyDescent="0.15"/>
    <row r="6845" customFormat="1" hidden="1" x14ac:dyDescent="0.15"/>
    <row r="6846" customFormat="1" hidden="1" x14ac:dyDescent="0.15"/>
    <row r="6847" customFormat="1" hidden="1" x14ac:dyDescent="0.15"/>
    <row r="6848" customFormat="1" hidden="1" x14ac:dyDescent="0.15"/>
    <row r="6849" customFormat="1" hidden="1" x14ac:dyDescent="0.15"/>
    <row r="6850" customFormat="1" hidden="1" x14ac:dyDescent="0.15"/>
    <row r="6851" customFormat="1" hidden="1" x14ac:dyDescent="0.15"/>
    <row r="6852" customFormat="1" hidden="1" x14ac:dyDescent="0.15"/>
    <row r="6853" customFormat="1" hidden="1" x14ac:dyDescent="0.15"/>
    <row r="6854" customFormat="1" hidden="1" x14ac:dyDescent="0.15"/>
    <row r="6855" customFormat="1" hidden="1" x14ac:dyDescent="0.15"/>
    <row r="6856" customFormat="1" hidden="1" x14ac:dyDescent="0.15"/>
    <row r="6857" customFormat="1" hidden="1" x14ac:dyDescent="0.15"/>
    <row r="6858" customFormat="1" hidden="1" x14ac:dyDescent="0.15"/>
    <row r="6859" customFormat="1" hidden="1" x14ac:dyDescent="0.15"/>
    <row r="6860" customFormat="1" hidden="1" x14ac:dyDescent="0.15"/>
    <row r="6861" customFormat="1" hidden="1" x14ac:dyDescent="0.15"/>
    <row r="6862" customFormat="1" hidden="1" x14ac:dyDescent="0.15"/>
    <row r="6863" customFormat="1" hidden="1" x14ac:dyDescent="0.15"/>
    <row r="6864" customFormat="1" hidden="1" x14ac:dyDescent="0.15"/>
    <row r="6865" customFormat="1" hidden="1" x14ac:dyDescent="0.15"/>
    <row r="6866" customFormat="1" hidden="1" x14ac:dyDescent="0.15"/>
    <row r="6867" customFormat="1" hidden="1" x14ac:dyDescent="0.15"/>
    <row r="6868" customFormat="1" hidden="1" x14ac:dyDescent="0.15"/>
    <row r="6869" customFormat="1" hidden="1" x14ac:dyDescent="0.15"/>
    <row r="6870" customFormat="1" hidden="1" x14ac:dyDescent="0.15"/>
    <row r="6871" customFormat="1" hidden="1" x14ac:dyDescent="0.15"/>
    <row r="6872" customFormat="1" hidden="1" x14ac:dyDescent="0.15"/>
    <row r="6873" customFormat="1" hidden="1" x14ac:dyDescent="0.15"/>
    <row r="6874" customFormat="1" hidden="1" x14ac:dyDescent="0.15"/>
    <row r="6875" customFormat="1" hidden="1" x14ac:dyDescent="0.15"/>
    <row r="6876" customFormat="1" hidden="1" x14ac:dyDescent="0.15"/>
    <row r="6877" customFormat="1" hidden="1" x14ac:dyDescent="0.15"/>
    <row r="6878" customFormat="1" hidden="1" x14ac:dyDescent="0.15"/>
    <row r="6879" customFormat="1" hidden="1" x14ac:dyDescent="0.15"/>
    <row r="6880" customFormat="1" hidden="1" x14ac:dyDescent="0.15"/>
    <row r="6881" customFormat="1" hidden="1" x14ac:dyDescent="0.15"/>
    <row r="6882" customFormat="1" hidden="1" x14ac:dyDescent="0.15"/>
    <row r="6883" customFormat="1" hidden="1" x14ac:dyDescent="0.15"/>
    <row r="6884" customFormat="1" hidden="1" x14ac:dyDescent="0.15"/>
    <row r="6885" customFormat="1" hidden="1" x14ac:dyDescent="0.15"/>
    <row r="6886" customFormat="1" hidden="1" x14ac:dyDescent="0.15"/>
    <row r="6887" customFormat="1" hidden="1" x14ac:dyDescent="0.15"/>
    <row r="6888" customFormat="1" hidden="1" x14ac:dyDescent="0.15"/>
    <row r="6889" customFormat="1" hidden="1" x14ac:dyDescent="0.15"/>
    <row r="6890" customFormat="1" hidden="1" x14ac:dyDescent="0.15"/>
    <row r="6891" customFormat="1" hidden="1" x14ac:dyDescent="0.15"/>
    <row r="6892" customFormat="1" hidden="1" x14ac:dyDescent="0.15"/>
    <row r="6893" customFormat="1" hidden="1" x14ac:dyDescent="0.15"/>
    <row r="6894" customFormat="1" hidden="1" x14ac:dyDescent="0.15"/>
    <row r="6895" customFormat="1" hidden="1" x14ac:dyDescent="0.15"/>
    <row r="6896" customFormat="1" hidden="1" x14ac:dyDescent="0.15"/>
    <row r="6897" customFormat="1" hidden="1" x14ac:dyDescent="0.15"/>
    <row r="6898" customFormat="1" hidden="1" x14ac:dyDescent="0.15"/>
    <row r="6899" customFormat="1" hidden="1" x14ac:dyDescent="0.15"/>
    <row r="6900" customFormat="1" hidden="1" x14ac:dyDescent="0.15"/>
    <row r="6901" customFormat="1" hidden="1" x14ac:dyDescent="0.15"/>
    <row r="6902" customFormat="1" hidden="1" x14ac:dyDescent="0.15"/>
    <row r="6903" customFormat="1" hidden="1" x14ac:dyDescent="0.15"/>
    <row r="6904" customFormat="1" hidden="1" x14ac:dyDescent="0.15"/>
    <row r="6905" customFormat="1" hidden="1" x14ac:dyDescent="0.15"/>
    <row r="6906" customFormat="1" hidden="1" x14ac:dyDescent="0.15"/>
    <row r="6907" customFormat="1" hidden="1" x14ac:dyDescent="0.15"/>
    <row r="6908" customFormat="1" hidden="1" x14ac:dyDescent="0.15"/>
    <row r="6909" customFormat="1" hidden="1" x14ac:dyDescent="0.15"/>
    <row r="6910" customFormat="1" hidden="1" x14ac:dyDescent="0.15"/>
    <row r="6911" customFormat="1" hidden="1" x14ac:dyDescent="0.15"/>
    <row r="6912" customFormat="1" hidden="1" x14ac:dyDescent="0.15"/>
    <row r="6913" customFormat="1" hidden="1" x14ac:dyDescent="0.15"/>
    <row r="6914" customFormat="1" hidden="1" x14ac:dyDescent="0.15"/>
    <row r="6915" customFormat="1" hidden="1" x14ac:dyDescent="0.15"/>
    <row r="6916" customFormat="1" hidden="1" x14ac:dyDescent="0.15"/>
    <row r="6917" customFormat="1" hidden="1" x14ac:dyDescent="0.15"/>
    <row r="6918" customFormat="1" hidden="1" x14ac:dyDescent="0.15"/>
    <row r="6919" customFormat="1" hidden="1" x14ac:dyDescent="0.15"/>
    <row r="6920" customFormat="1" hidden="1" x14ac:dyDescent="0.15"/>
    <row r="6921" customFormat="1" hidden="1" x14ac:dyDescent="0.15"/>
    <row r="6922" customFormat="1" hidden="1" x14ac:dyDescent="0.15"/>
    <row r="6923" customFormat="1" hidden="1" x14ac:dyDescent="0.15"/>
    <row r="6924" customFormat="1" hidden="1" x14ac:dyDescent="0.15"/>
    <row r="6925" customFormat="1" hidden="1" x14ac:dyDescent="0.15"/>
    <row r="6926" customFormat="1" hidden="1" x14ac:dyDescent="0.15"/>
    <row r="6927" customFormat="1" hidden="1" x14ac:dyDescent="0.15"/>
    <row r="6928" customFormat="1" hidden="1" x14ac:dyDescent="0.15"/>
    <row r="6929" customFormat="1" hidden="1" x14ac:dyDescent="0.15"/>
    <row r="6930" customFormat="1" hidden="1" x14ac:dyDescent="0.15"/>
    <row r="6931" customFormat="1" hidden="1" x14ac:dyDescent="0.15"/>
    <row r="6932" customFormat="1" hidden="1" x14ac:dyDescent="0.15"/>
    <row r="6933" customFormat="1" hidden="1" x14ac:dyDescent="0.15"/>
    <row r="6934" customFormat="1" hidden="1" x14ac:dyDescent="0.15"/>
    <row r="6935" customFormat="1" hidden="1" x14ac:dyDescent="0.15"/>
    <row r="6936" customFormat="1" hidden="1" x14ac:dyDescent="0.15"/>
    <row r="6937" customFormat="1" hidden="1" x14ac:dyDescent="0.15"/>
    <row r="6938" customFormat="1" hidden="1" x14ac:dyDescent="0.15"/>
    <row r="6939" customFormat="1" hidden="1" x14ac:dyDescent="0.15"/>
    <row r="6940" customFormat="1" hidden="1" x14ac:dyDescent="0.15"/>
    <row r="6941" customFormat="1" hidden="1" x14ac:dyDescent="0.15"/>
    <row r="6942" customFormat="1" hidden="1" x14ac:dyDescent="0.15"/>
    <row r="6943" customFormat="1" hidden="1" x14ac:dyDescent="0.15"/>
    <row r="6944" customFormat="1" hidden="1" x14ac:dyDescent="0.15"/>
    <row r="6945" customFormat="1" hidden="1" x14ac:dyDescent="0.15"/>
    <row r="6946" customFormat="1" hidden="1" x14ac:dyDescent="0.15"/>
    <row r="6947" customFormat="1" hidden="1" x14ac:dyDescent="0.15"/>
    <row r="6948" customFormat="1" hidden="1" x14ac:dyDescent="0.15"/>
    <row r="6949" customFormat="1" hidden="1" x14ac:dyDescent="0.15"/>
    <row r="6950" customFormat="1" hidden="1" x14ac:dyDescent="0.15"/>
    <row r="6951" customFormat="1" hidden="1" x14ac:dyDescent="0.15"/>
    <row r="6952" customFormat="1" hidden="1" x14ac:dyDescent="0.15"/>
    <row r="6953" customFormat="1" hidden="1" x14ac:dyDescent="0.15"/>
    <row r="6954" customFormat="1" hidden="1" x14ac:dyDescent="0.15"/>
    <row r="6955" customFormat="1" hidden="1" x14ac:dyDescent="0.15"/>
    <row r="6956" customFormat="1" hidden="1" x14ac:dyDescent="0.15"/>
    <row r="6957" customFormat="1" hidden="1" x14ac:dyDescent="0.15"/>
    <row r="6958" customFormat="1" hidden="1" x14ac:dyDescent="0.15"/>
    <row r="6959" customFormat="1" hidden="1" x14ac:dyDescent="0.15"/>
    <row r="6960" customFormat="1" hidden="1" x14ac:dyDescent="0.15"/>
    <row r="6961" customFormat="1" hidden="1" x14ac:dyDescent="0.15"/>
    <row r="6962" customFormat="1" hidden="1" x14ac:dyDescent="0.15"/>
    <row r="6963" customFormat="1" hidden="1" x14ac:dyDescent="0.15"/>
    <row r="6964" customFormat="1" hidden="1" x14ac:dyDescent="0.15"/>
    <row r="6965" customFormat="1" hidden="1" x14ac:dyDescent="0.15"/>
    <row r="6966" customFormat="1" hidden="1" x14ac:dyDescent="0.15"/>
    <row r="6967" customFormat="1" hidden="1" x14ac:dyDescent="0.15"/>
    <row r="6968" customFormat="1" hidden="1" x14ac:dyDescent="0.15"/>
    <row r="6969" customFormat="1" hidden="1" x14ac:dyDescent="0.15"/>
    <row r="6970" customFormat="1" hidden="1" x14ac:dyDescent="0.15"/>
    <row r="6971" customFormat="1" hidden="1" x14ac:dyDescent="0.15"/>
    <row r="6972" customFormat="1" hidden="1" x14ac:dyDescent="0.15"/>
    <row r="6973" customFormat="1" hidden="1" x14ac:dyDescent="0.15"/>
    <row r="6974" customFormat="1" hidden="1" x14ac:dyDescent="0.15"/>
    <row r="6975" customFormat="1" hidden="1" x14ac:dyDescent="0.15"/>
    <row r="6976" customFormat="1" hidden="1" x14ac:dyDescent="0.15"/>
    <row r="6977" customFormat="1" hidden="1" x14ac:dyDescent="0.15"/>
    <row r="6978" customFormat="1" hidden="1" x14ac:dyDescent="0.15"/>
    <row r="6979" customFormat="1" hidden="1" x14ac:dyDescent="0.15"/>
    <row r="6980" customFormat="1" hidden="1" x14ac:dyDescent="0.15"/>
    <row r="6981" customFormat="1" hidden="1" x14ac:dyDescent="0.15"/>
    <row r="6982" customFormat="1" hidden="1" x14ac:dyDescent="0.15"/>
    <row r="6983" customFormat="1" hidden="1" x14ac:dyDescent="0.15"/>
    <row r="6984" customFormat="1" hidden="1" x14ac:dyDescent="0.15"/>
    <row r="6985" customFormat="1" hidden="1" x14ac:dyDescent="0.15"/>
    <row r="6986" customFormat="1" hidden="1" x14ac:dyDescent="0.15"/>
    <row r="6987" customFormat="1" hidden="1" x14ac:dyDescent="0.15"/>
    <row r="6988" customFormat="1" hidden="1" x14ac:dyDescent="0.15"/>
    <row r="6989" customFormat="1" hidden="1" x14ac:dyDescent="0.15"/>
    <row r="6990" customFormat="1" hidden="1" x14ac:dyDescent="0.15"/>
    <row r="6991" customFormat="1" hidden="1" x14ac:dyDescent="0.15"/>
    <row r="6992" customFormat="1" hidden="1" x14ac:dyDescent="0.15"/>
    <row r="6993" customFormat="1" hidden="1" x14ac:dyDescent="0.15"/>
    <row r="6994" customFormat="1" hidden="1" x14ac:dyDescent="0.15"/>
    <row r="6995" customFormat="1" hidden="1" x14ac:dyDescent="0.15"/>
    <row r="6996" customFormat="1" hidden="1" x14ac:dyDescent="0.15"/>
    <row r="6997" customFormat="1" hidden="1" x14ac:dyDescent="0.15"/>
    <row r="6998" customFormat="1" hidden="1" x14ac:dyDescent="0.15"/>
    <row r="6999" customFormat="1" hidden="1" x14ac:dyDescent="0.15"/>
    <row r="7000" customFormat="1" hidden="1" x14ac:dyDescent="0.15"/>
    <row r="7001" customFormat="1" hidden="1" x14ac:dyDescent="0.15"/>
    <row r="7002" customFormat="1" hidden="1" x14ac:dyDescent="0.15"/>
    <row r="7003" customFormat="1" hidden="1" x14ac:dyDescent="0.15"/>
    <row r="7004" customFormat="1" hidden="1" x14ac:dyDescent="0.15"/>
    <row r="7005" customFormat="1" hidden="1" x14ac:dyDescent="0.15"/>
    <row r="7006" customFormat="1" hidden="1" x14ac:dyDescent="0.15"/>
    <row r="7007" customFormat="1" hidden="1" x14ac:dyDescent="0.15"/>
    <row r="7008" customFormat="1" hidden="1" x14ac:dyDescent="0.15"/>
    <row r="7009" customFormat="1" hidden="1" x14ac:dyDescent="0.15"/>
    <row r="7010" customFormat="1" hidden="1" x14ac:dyDescent="0.15"/>
    <row r="7011" customFormat="1" hidden="1" x14ac:dyDescent="0.15"/>
    <row r="7012" customFormat="1" hidden="1" x14ac:dyDescent="0.15"/>
    <row r="7013" customFormat="1" hidden="1" x14ac:dyDescent="0.15"/>
    <row r="7014" customFormat="1" hidden="1" x14ac:dyDescent="0.15"/>
    <row r="7015" customFormat="1" hidden="1" x14ac:dyDescent="0.15"/>
    <row r="7016" customFormat="1" hidden="1" x14ac:dyDescent="0.15"/>
    <row r="7017" customFormat="1" hidden="1" x14ac:dyDescent="0.15"/>
    <row r="7018" customFormat="1" hidden="1" x14ac:dyDescent="0.15"/>
    <row r="7019" customFormat="1" hidden="1" x14ac:dyDescent="0.15"/>
    <row r="7020" customFormat="1" hidden="1" x14ac:dyDescent="0.15"/>
    <row r="7021" customFormat="1" hidden="1" x14ac:dyDescent="0.15"/>
    <row r="7022" customFormat="1" hidden="1" x14ac:dyDescent="0.15"/>
    <row r="7023" customFormat="1" hidden="1" x14ac:dyDescent="0.15"/>
    <row r="7024" customFormat="1" hidden="1" x14ac:dyDescent="0.15"/>
    <row r="7025" customFormat="1" hidden="1" x14ac:dyDescent="0.15"/>
    <row r="7026" customFormat="1" hidden="1" x14ac:dyDescent="0.15"/>
    <row r="7027" customFormat="1" hidden="1" x14ac:dyDescent="0.15"/>
    <row r="7028" customFormat="1" hidden="1" x14ac:dyDescent="0.15"/>
    <row r="7029" customFormat="1" hidden="1" x14ac:dyDescent="0.15"/>
    <row r="7030" customFormat="1" hidden="1" x14ac:dyDescent="0.15"/>
    <row r="7031" customFormat="1" hidden="1" x14ac:dyDescent="0.15"/>
    <row r="7032" customFormat="1" hidden="1" x14ac:dyDescent="0.15"/>
    <row r="7033" customFormat="1" hidden="1" x14ac:dyDescent="0.15"/>
    <row r="7034" customFormat="1" hidden="1" x14ac:dyDescent="0.15"/>
    <row r="7035" customFormat="1" hidden="1" x14ac:dyDescent="0.15"/>
    <row r="7036" customFormat="1" hidden="1" x14ac:dyDescent="0.15"/>
    <row r="7037" customFormat="1" hidden="1" x14ac:dyDescent="0.15"/>
    <row r="7038" customFormat="1" hidden="1" x14ac:dyDescent="0.15"/>
    <row r="7039" customFormat="1" hidden="1" x14ac:dyDescent="0.15"/>
    <row r="7040" customFormat="1" hidden="1" x14ac:dyDescent="0.15"/>
    <row r="7041" customFormat="1" hidden="1" x14ac:dyDescent="0.15"/>
    <row r="7042" customFormat="1" hidden="1" x14ac:dyDescent="0.15"/>
    <row r="7043" customFormat="1" hidden="1" x14ac:dyDescent="0.15"/>
    <row r="7044" customFormat="1" hidden="1" x14ac:dyDescent="0.15"/>
    <row r="7045" customFormat="1" hidden="1" x14ac:dyDescent="0.15"/>
    <row r="7046" customFormat="1" hidden="1" x14ac:dyDescent="0.15"/>
    <row r="7047" customFormat="1" hidden="1" x14ac:dyDescent="0.15"/>
    <row r="7048" customFormat="1" hidden="1" x14ac:dyDescent="0.15"/>
    <row r="7049" customFormat="1" hidden="1" x14ac:dyDescent="0.15"/>
    <row r="7050" customFormat="1" hidden="1" x14ac:dyDescent="0.15"/>
    <row r="7051" customFormat="1" hidden="1" x14ac:dyDescent="0.15"/>
    <row r="7052" customFormat="1" hidden="1" x14ac:dyDescent="0.15"/>
    <row r="7053" customFormat="1" hidden="1" x14ac:dyDescent="0.15"/>
    <row r="7054" customFormat="1" hidden="1" x14ac:dyDescent="0.15"/>
    <row r="7055" customFormat="1" hidden="1" x14ac:dyDescent="0.15"/>
    <row r="7056" customFormat="1" hidden="1" x14ac:dyDescent="0.15"/>
    <row r="7057" customFormat="1" hidden="1" x14ac:dyDescent="0.15"/>
    <row r="7058" customFormat="1" hidden="1" x14ac:dyDescent="0.15"/>
    <row r="7059" customFormat="1" hidden="1" x14ac:dyDescent="0.15"/>
    <row r="7060" customFormat="1" hidden="1" x14ac:dyDescent="0.15"/>
    <row r="7061" customFormat="1" hidden="1" x14ac:dyDescent="0.15"/>
    <row r="7062" customFormat="1" hidden="1" x14ac:dyDescent="0.15"/>
    <row r="7063" customFormat="1" hidden="1" x14ac:dyDescent="0.15"/>
    <row r="7064" customFormat="1" hidden="1" x14ac:dyDescent="0.15"/>
    <row r="7065" customFormat="1" hidden="1" x14ac:dyDescent="0.15"/>
    <row r="7066" customFormat="1" hidden="1" x14ac:dyDescent="0.15"/>
    <row r="7067" customFormat="1" hidden="1" x14ac:dyDescent="0.15"/>
    <row r="7068" customFormat="1" hidden="1" x14ac:dyDescent="0.15"/>
    <row r="7069" customFormat="1" hidden="1" x14ac:dyDescent="0.15"/>
    <row r="7070" customFormat="1" hidden="1" x14ac:dyDescent="0.15"/>
    <row r="7071" customFormat="1" hidden="1" x14ac:dyDescent="0.15"/>
    <row r="7072" customFormat="1" hidden="1" x14ac:dyDescent="0.15"/>
    <row r="7073" customFormat="1" hidden="1" x14ac:dyDescent="0.15"/>
    <row r="7074" customFormat="1" hidden="1" x14ac:dyDescent="0.15"/>
    <row r="7075" customFormat="1" hidden="1" x14ac:dyDescent="0.15"/>
    <row r="7076" customFormat="1" hidden="1" x14ac:dyDescent="0.15"/>
    <row r="7077" customFormat="1" hidden="1" x14ac:dyDescent="0.15"/>
    <row r="7078" customFormat="1" hidden="1" x14ac:dyDescent="0.15"/>
    <row r="7079" customFormat="1" hidden="1" x14ac:dyDescent="0.15"/>
    <row r="7080" customFormat="1" hidden="1" x14ac:dyDescent="0.15"/>
    <row r="7081" customFormat="1" hidden="1" x14ac:dyDescent="0.15"/>
    <row r="7082" customFormat="1" hidden="1" x14ac:dyDescent="0.15"/>
    <row r="7083" customFormat="1" hidden="1" x14ac:dyDescent="0.15"/>
    <row r="7084" customFormat="1" hidden="1" x14ac:dyDescent="0.15"/>
    <row r="7085" customFormat="1" hidden="1" x14ac:dyDescent="0.15"/>
    <row r="7086" customFormat="1" hidden="1" x14ac:dyDescent="0.15"/>
    <row r="7087" customFormat="1" hidden="1" x14ac:dyDescent="0.15"/>
    <row r="7088" customFormat="1" hidden="1" x14ac:dyDescent="0.15"/>
    <row r="7089" customFormat="1" hidden="1" x14ac:dyDescent="0.15"/>
    <row r="7090" customFormat="1" hidden="1" x14ac:dyDescent="0.15"/>
    <row r="7091" customFormat="1" hidden="1" x14ac:dyDescent="0.15"/>
    <row r="7092" customFormat="1" hidden="1" x14ac:dyDescent="0.15"/>
    <row r="7093" customFormat="1" hidden="1" x14ac:dyDescent="0.15"/>
    <row r="7094" customFormat="1" hidden="1" x14ac:dyDescent="0.15"/>
    <row r="7095" customFormat="1" hidden="1" x14ac:dyDescent="0.15"/>
    <row r="7096" customFormat="1" hidden="1" x14ac:dyDescent="0.15"/>
    <row r="7097" customFormat="1" hidden="1" x14ac:dyDescent="0.15"/>
    <row r="7098" customFormat="1" hidden="1" x14ac:dyDescent="0.15"/>
    <row r="7099" customFormat="1" hidden="1" x14ac:dyDescent="0.15"/>
    <row r="7100" customFormat="1" hidden="1" x14ac:dyDescent="0.15"/>
    <row r="7101" customFormat="1" hidden="1" x14ac:dyDescent="0.15"/>
    <row r="7102" customFormat="1" hidden="1" x14ac:dyDescent="0.15"/>
    <row r="7103" customFormat="1" hidden="1" x14ac:dyDescent="0.15"/>
    <row r="7104" customFormat="1" hidden="1" x14ac:dyDescent="0.15"/>
    <row r="7105" customFormat="1" hidden="1" x14ac:dyDescent="0.15"/>
    <row r="7106" customFormat="1" hidden="1" x14ac:dyDescent="0.15"/>
    <row r="7107" customFormat="1" hidden="1" x14ac:dyDescent="0.15"/>
    <row r="7108" customFormat="1" hidden="1" x14ac:dyDescent="0.15"/>
    <row r="7109" customFormat="1" hidden="1" x14ac:dyDescent="0.15"/>
    <row r="7110" customFormat="1" hidden="1" x14ac:dyDescent="0.15"/>
    <row r="7111" customFormat="1" hidden="1" x14ac:dyDescent="0.15"/>
    <row r="7112" customFormat="1" hidden="1" x14ac:dyDescent="0.15"/>
    <row r="7113" customFormat="1" hidden="1" x14ac:dyDescent="0.15"/>
    <row r="7114" customFormat="1" hidden="1" x14ac:dyDescent="0.15"/>
    <row r="7115" customFormat="1" hidden="1" x14ac:dyDescent="0.15"/>
    <row r="7116" customFormat="1" hidden="1" x14ac:dyDescent="0.15"/>
    <row r="7117" customFormat="1" hidden="1" x14ac:dyDescent="0.15"/>
    <row r="7118" customFormat="1" hidden="1" x14ac:dyDescent="0.15"/>
    <row r="7119" customFormat="1" hidden="1" x14ac:dyDescent="0.15"/>
    <row r="7120" customFormat="1" hidden="1" x14ac:dyDescent="0.15"/>
    <row r="7121" customFormat="1" hidden="1" x14ac:dyDescent="0.15"/>
    <row r="7122" customFormat="1" hidden="1" x14ac:dyDescent="0.15"/>
    <row r="7123" customFormat="1" hidden="1" x14ac:dyDescent="0.15"/>
    <row r="7124" customFormat="1" hidden="1" x14ac:dyDescent="0.15"/>
    <row r="7125" customFormat="1" hidden="1" x14ac:dyDescent="0.15"/>
    <row r="7126" customFormat="1" hidden="1" x14ac:dyDescent="0.15"/>
    <row r="7127" customFormat="1" hidden="1" x14ac:dyDescent="0.15"/>
    <row r="7128" customFormat="1" hidden="1" x14ac:dyDescent="0.15"/>
    <row r="7129" customFormat="1" hidden="1" x14ac:dyDescent="0.15"/>
    <row r="7130" customFormat="1" hidden="1" x14ac:dyDescent="0.15"/>
    <row r="7131" customFormat="1" hidden="1" x14ac:dyDescent="0.15"/>
    <row r="7132" customFormat="1" hidden="1" x14ac:dyDescent="0.15"/>
    <row r="7133" customFormat="1" hidden="1" x14ac:dyDescent="0.15"/>
    <row r="7134" customFormat="1" hidden="1" x14ac:dyDescent="0.15"/>
    <row r="7135" customFormat="1" hidden="1" x14ac:dyDescent="0.15"/>
    <row r="7136" customFormat="1" hidden="1" x14ac:dyDescent="0.15"/>
    <row r="7137" customFormat="1" hidden="1" x14ac:dyDescent="0.15"/>
    <row r="7138" customFormat="1" hidden="1" x14ac:dyDescent="0.15"/>
    <row r="7139" customFormat="1" hidden="1" x14ac:dyDescent="0.15"/>
    <row r="7140" customFormat="1" hidden="1" x14ac:dyDescent="0.15"/>
    <row r="7141" customFormat="1" hidden="1" x14ac:dyDescent="0.15"/>
    <row r="7142" customFormat="1" hidden="1" x14ac:dyDescent="0.15"/>
    <row r="7143" customFormat="1" hidden="1" x14ac:dyDescent="0.15"/>
    <row r="7144" customFormat="1" hidden="1" x14ac:dyDescent="0.15"/>
    <row r="7145" customFormat="1" hidden="1" x14ac:dyDescent="0.15"/>
    <row r="7146" customFormat="1" hidden="1" x14ac:dyDescent="0.15"/>
    <row r="7147" customFormat="1" hidden="1" x14ac:dyDescent="0.15"/>
    <row r="7148" customFormat="1" hidden="1" x14ac:dyDescent="0.15"/>
    <row r="7149" customFormat="1" hidden="1" x14ac:dyDescent="0.15"/>
    <row r="7150" customFormat="1" hidden="1" x14ac:dyDescent="0.15"/>
    <row r="7151" customFormat="1" hidden="1" x14ac:dyDescent="0.15"/>
    <row r="7152" customFormat="1" hidden="1" x14ac:dyDescent="0.15"/>
    <row r="7153" customFormat="1" hidden="1" x14ac:dyDescent="0.15"/>
    <row r="7154" customFormat="1" hidden="1" x14ac:dyDescent="0.15"/>
    <row r="7155" customFormat="1" hidden="1" x14ac:dyDescent="0.15"/>
    <row r="7156" customFormat="1" hidden="1" x14ac:dyDescent="0.15"/>
    <row r="7157" customFormat="1" hidden="1" x14ac:dyDescent="0.15"/>
    <row r="7158" customFormat="1" hidden="1" x14ac:dyDescent="0.15"/>
    <row r="7159" customFormat="1" hidden="1" x14ac:dyDescent="0.15"/>
    <row r="7160" customFormat="1" hidden="1" x14ac:dyDescent="0.15"/>
    <row r="7161" customFormat="1" hidden="1" x14ac:dyDescent="0.15"/>
    <row r="7162" customFormat="1" hidden="1" x14ac:dyDescent="0.15"/>
    <row r="7163" customFormat="1" hidden="1" x14ac:dyDescent="0.15"/>
    <row r="7164" customFormat="1" hidden="1" x14ac:dyDescent="0.15"/>
    <row r="7165" customFormat="1" hidden="1" x14ac:dyDescent="0.15"/>
    <row r="7166" customFormat="1" hidden="1" x14ac:dyDescent="0.15"/>
    <row r="7167" customFormat="1" hidden="1" x14ac:dyDescent="0.15"/>
    <row r="7168" customFormat="1" hidden="1" x14ac:dyDescent="0.15"/>
    <row r="7169" customFormat="1" hidden="1" x14ac:dyDescent="0.15"/>
    <row r="7170" customFormat="1" hidden="1" x14ac:dyDescent="0.15"/>
    <row r="7171" customFormat="1" hidden="1" x14ac:dyDescent="0.15"/>
    <row r="7172" customFormat="1" hidden="1" x14ac:dyDescent="0.15"/>
    <row r="7173" customFormat="1" hidden="1" x14ac:dyDescent="0.15"/>
    <row r="7174" customFormat="1" hidden="1" x14ac:dyDescent="0.15"/>
    <row r="7175" customFormat="1" hidden="1" x14ac:dyDescent="0.15"/>
    <row r="7176" customFormat="1" hidden="1" x14ac:dyDescent="0.15"/>
    <row r="7177" customFormat="1" hidden="1" x14ac:dyDescent="0.15"/>
    <row r="7178" customFormat="1" hidden="1" x14ac:dyDescent="0.15"/>
    <row r="7179" customFormat="1" hidden="1" x14ac:dyDescent="0.15"/>
    <row r="7180" customFormat="1" hidden="1" x14ac:dyDescent="0.15"/>
    <row r="7181" customFormat="1" hidden="1" x14ac:dyDescent="0.15"/>
    <row r="7182" customFormat="1" hidden="1" x14ac:dyDescent="0.15"/>
    <row r="7183" customFormat="1" hidden="1" x14ac:dyDescent="0.15"/>
    <row r="7184" customFormat="1" hidden="1" x14ac:dyDescent="0.15"/>
    <row r="7185" customFormat="1" hidden="1" x14ac:dyDescent="0.15"/>
    <row r="7186" customFormat="1" hidden="1" x14ac:dyDescent="0.15"/>
    <row r="7187" customFormat="1" hidden="1" x14ac:dyDescent="0.15"/>
    <row r="7188" customFormat="1" hidden="1" x14ac:dyDescent="0.15"/>
    <row r="7189" customFormat="1" hidden="1" x14ac:dyDescent="0.15"/>
    <row r="7190" customFormat="1" hidden="1" x14ac:dyDescent="0.15"/>
    <row r="7191" customFormat="1" hidden="1" x14ac:dyDescent="0.15"/>
    <row r="7192" customFormat="1" hidden="1" x14ac:dyDescent="0.15"/>
    <row r="7193" customFormat="1" hidden="1" x14ac:dyDescent="0.15"/>
    <row r="7194" customFormat="1" hidden="1" x14ac:dyDescent="0.15"/>
    <row r="7195" customFormat="1" hidden="1" x14ac:dyDescent="0.15"/>
    <row r="7196" customFormat="1" hidden="1" x14ac:dyDescent="0.15"/>
    <row r="7197" customFormat="1" hidden="1" x14ac:dyDescent="0.15"/>
    <row r="7198" customFormat="1" hidden="1" x14ac:dyDescent="0.15"/>
    <row r="7199" customFormat="1" hidden="1" x14ac:dyDescent="0.15"/>
    <row r="7200" customFormat="1" hidden="1" x14ac:dyDescent="0.15"/>
    <row r="7201" customFormat="1" hidden="1" x14ac:dyDescent="0.15"/>
    <row r="7202" customFormat="1" hidden="1" x14ac:dyDescent="0.15"/>
    <row r="7203" customFormat="1" hidden="1" x14ac:dyDescent="0.15"/>
    <row r="7204" customFormat="1" hidden="1" x14ac:dyDescent="0.15"/>
    <row r="7205" customFormat="1" hidden="1" x14ac:dyDescent="0.15"/>
    <row r="7206" customFormat="1" hidden="1" x14ac:dyDescent="0.15"/>
    <row r="7207" customFormat="1" hidden="1" x14ac:dyDescent="0.15"/>
    <row r="7208" customFormat="1" hidden="1" x14ac:dyDescent="0.15"/>
    <row r="7209" customFormat="1" hidden="1" x14ac:dyDescent="0.15"/>
    <row r="7210" customFormat="1" hidden="1" x14ac:dyDescent="0.15"/>
    <row r="7211" customFormat="1" hidden="1" x14ac:dyDescent="0.15"/>
    <row r="7212" customFormat="1" hidden="1" x14ac:dyDescent="0.15"/>
    <row r="7213" customFormat="1" hidden="1" x14ac:dyDescent="0.15"/>
    <row r="7214" customFormat="1" hidden="1" x14ac:dyDescent="0.15"/>
    <row r="7215" customFormat="1" hidden="1" x14ac:dyDescent="0.15"/>
    <row r="7216" customFormat="1" hidden="1" x14ac:dyDescent="0.15"/>
    <row r="7217" customFormat="1" hidden="1" x14ac:dyDescent="0.15"/>
    <row r="7218" customFormat="1" hidden="1" x14ac:dyDescent="0.15"/>
    <row r="7219" customFormat="1" hidden="1" x14ac:dyDescent="0.15"/>
    <row r="7220" customFormat="1" hidden="1" x14ac:dyDescent="0.15"/>
    <row r="7221" customFormat="1" hidden="1" x14ac:dyDescent="0.15"/>
    <row r="7222" customFormat="1" hidden="1" x14ac:dyDescent="0.15"/>
    <row r="7223" customFormat="1" hidden="1" x14ac:dyDescent="0.15"/>
    <row r="7224" customFormat="1" hidden="1" x14ac:dyDescent="0.15"/>
    <row r="7225" customFormat="1" hidden="1" x14ac:dyDescent="0.15"/>
    <row r="7226" customFormat="1" hidden="1" x14ac:dyDescent="0.15"/>
    <row r="7227" customFormat="1" hidden="1" x14ac:dyDescent="0.15"/>
    <row r="7228" customFormat="1" hidden="1" x14ac:dyDescent="0.15"/>
    <row r="7229" customFormat="1" hidden="1" x14ac:dyDescent="0.15"/>
    <row r="7230" customFormat="1" hidden="1" x14ac:dyDescent="0.15"/>
    <row r="7231" customFormat="1" hidden="1" x14ac:dyDescent="0.15"/>
    <row r="7232" customFormat="1" hidden="1" x14ac:dyDescent="0.15"/>
    <row r="7233" customFormat="1" hidden="1" x14ac:dyDescent="0.15"/>
    <row r="7234" customFormat="1" hidden="1" x14ac:dyDescent="0.15"/>
    <row r="7235" customFormat="1" hidden="1" x14ac:dyDescent="0.15"/>
    <row r="7236" customFormat="1" hidden="1" x14ac:dyDescent="0.15"/>
    <row r="7237" customFormat="1" hidden="1" x14ac:dyDescent="0.15"/>
    <row r="7238" customFormat="1" hidden="1" x14ac:dyDescent="0.15"/>
    <row r="7239" customFormat="1" hidden="1" x14ac:dyDescent="0.15"/>
    <row r="7240" customFormat="1" hidden="1" x14ac:dyDescent="0.15"/>
    <row r="7241" customFormat="1" hidden="1" x14ac:dyDescent="0.15"/>
    <row r="7242" customFormat="1" hidden="1" x14ac:dyDescent="0.15"/>
    <row r="7243" customFormat="1" hidden="1" x14ac:dyDescent="0.15"/>
    <row r="7244" customFormat="1" hidden="1" x14ac:dyDescent="0.15"/>
    <row r="7245" customFormat="1" hidden="1" x14ac:dyDescent="0.15"/>
    <row r="7246" customFormat="1" hidden="1" x14ac:dyDescent="0.15"/>
    <row r="7247" customFormat="1" hidden="1" x14ac:dyDescent="0.15"/>
    <row r="7248" customFormat="1" hidden="1" x14ac:dyDescent="0.15"/>
    <row r="7249" customFormat="1" hidden="1" x14ac:dyDescent="0.15"/>
    <row r="7250" customFormat="1" hidden="1" x14ac:dyDescent="0.15"/>
    <row r="7251" customFormat="1" hidden="1" x14ac:dyDescent="0.15"/>
    <row r="7252" customFormat="1" hidden="1" x14ac:dyDescent="0.15"/>
    <row r="7253" customFormat="1" hidden="1" x14ac:dyDescent="0.15"/>
    <row r="7254" customFormat="1" hidden="1" x14ac:dyDescent="0.15"/>
    <row r="7255" customFormat="1" hidden="1" x14ac:dyDescent="0.15"/>
    <row r="7256" customFormat="1" hidden="1" x14ac:dyDescent="0.15"/>
    <row r="7257" customFormat="1" hidden="1" x14ac:dyDescent="0.15"/>
    <row r="7258" customFormat="1" hidden="1" x14ac:dyDescent="0.15"/>
    <row r="7259" customFormat="1" hidden="1" x14ac:dyDescent="0.15"/>
    <row r="7260" customFormat="1" hidden="1" x14ac:dyDescent="0.15"/>
    <row r="7261" customFormat="1" hidden="1" x14ac:dyDescent="0.15"/>
    <row r="7262" customFormat="1" hidden="1" x14ac:dyDescent="0.15"/>
    <row r="7263" customFormat="1" hidden="1" x14ac:dyDescent="0.15"/>
    <row r="7264" customFormat="1" hidden="1" x14ac:dyDescent="0.15"/>
    <row r="7265" customFormat="1" hidden="1" x14ac:dyDescent="0.15"/>
    <row r="7266" customFormat="1" hidden="1" x14ac:dyDescent="0.15"/>
    <row r="7267" customFormat="1" hidden="1" x14ac:dyDescent="0.15"/>
    <row r="7268" customFormat="1" hidden="1" x14ac:dyDescent="0.15"/>
    <row r="7269" customFormat="1" hidden="1" x14ac:dyDescent="0.15"/>
    <row r="7270" customFormat="1" hidden="1" x14ac:dyDescent="0.15"/>
    <row r="7271" customFormat="1" hidden="1" x14ac:dyDescent="0.15"/>
    <row r="7272" customFormat="1" hidden="1" x14ac:dyDescent="0.15"/>
    <row r="7273" customFormat="1" hidden="1" x14ac:dyDescent="0.15"/>
    <row r="7274" customFormat="1" hidden="1" x14ac:dyDescent="0.15"/>
    <row r="7275" customFormat="1" hidden="1" x14ac:dyDescent="0.15"/>
    <row r="7276" customFormat="1" hidden="1" x14ac:dyDescent="0.15"/>
    <row r="7277" customFormat="1" hidden="1" x14ac:dyDescent="0.15"/>
    <row r="7278" customFormat="1" hidden="1" x14ac:dyDescent="0.15"/>
    <row r="7279" customFormat="1" hidden="1" x14ac:dyDescent="0.15"/>
    <row r="7280" customFormat="1" hidden="1" x14ac:dyDescent="0.15"/>
    <row r="7281" customFormat="1" hidden="1" x14ac:dyDescent="0.15"/>
    <row r="7282" customFormat="1" hidden="1" x14ac:dyDescent="0.15"/>
    <row r="7283" customFormat="1" hidden="1" x14ac:dyDescent="0.15"/>
    <row r="7284" customFormat="1" hidden="1" x14ac:dyDescent="0.15"/>
    <row r="7285" customFormat="1" hidden="1" x14ac:dyDescent="0.15"/>
    <row r="7286" customFormat="1" hidden="1" x14ac:dyDescent="0.15"/>
    <row r="7287" customFormat="1" hidden="1" x14ac:dyDescent="0.15"/>
    <row r="7288" customFormat="1" hidden="1" x14ac:dyDescent="0.15"/>
    <row r="7289" customFormat="1" hidden="1" x14ac:dyDescent="0.15"/>
    <row r="7290" customFormat="1" hidden="1" x14ac:dyDescent="0.15"/>
    <row r="7291" customFormat="1" hidden="1" x14ac:dyDescent="0.15"/>
    <row r="7292" customFormat="1" hidden="1" x14ac:dyDescent="0.15"/>
    <row r="7293" customFormat="1" hidden="1" x14ac:dyDescent="0.15"/>
    <row r="7294" customFormat="1" hidden="1" x14ac:dyDescent="0.15"/>
    <row r="7295" customFormat="1" hidden="1" x14ac:dyDescent="0.15"/>
    <row r="7296" customFormat="1" hidden="1" x14ac:dyDescent="0.15"/>
    <row r="7297" customFormat="1" hidden="1" x14ac:dyDescent="0.15"/>
    <row r="7298" customFormat="1" hidden="1" x14ac:dyDescent="0.15"/>
    <row r="7299" customFormat="1" hidden="1" x14ac:dyDescent="0.15"/>
    <row r="7300" customFormat="1" hidden="1" x14ac:dyDescent="0.15"/>
    <row r="7301" customFormat="1" hidden="1" x14ac:dyDescent="0.15"/>
    <row r="7302" customFormat="1" hidden="1" x14ac:dyDescent="0.15"/>
    <row r="7303" customFormat="1" hidden="1" x14ac:dyDescent="0.15"/>
    <row r="7304" customFormat="1" hidden="1" x14ac:dyDescent="0.15"/>
    <row r="7305" customFormat="1" hidden="1" x14ac:dyDescent="0.15"/>
    <row r="7306" customFormat="1" hidden="1" x14ac:dyDescent="0.15"/>
    <row r="7307" customFormat="1" hidden="1" x14ac:dyDescent="0.15"/>
    <row r="7308" customFormat="1" hidden="1" x14ac:dyDescent="0.15"/>
    <row r="7309" customFormat="1" hidden="1" x14ac:dyDescent="0.15"/>
    <row r="7310" customFormat="1" hidden="1" x14ac:dyDescent="0.15"/>
    <row r="7311" customFormat="1" hidden="1" x14ac:dyDescent="0.15"/>
    <row r="7312" customFormat="1" hidden="1" x14ac:dyDescent="0.15"/>
    <row r="7313" customFormat="1" hidden="1" x14ac:dyDescent="0.15"/>
    <row r="7314" customFormat="1" hidden="1" x14ac:dyDescent="0.15"/>
    <row r="7315" customFormat="1" hidden="1" x14ac:dyDescent="0.15"/>
    <row r="7316" customFormat="1" hidden="1" x14ac:dyDescent="0.15"/>
    <row r="7317" customFormat="1" hidden="1" x14ac:dyDescent="0.15"/>
    <row r="7318" customFormat="1" hidden="1" x14ac:dyDescent="0.15"/>
    <row r="7319" customFormat="1" hidden="1" x14ac:dyDescent="0.15"/>
    <row r="7320" customFormat="1" hidden="1" x14ac:dyDescent="0.15"/>
    <row r="7321" customFormat="1" hidden="1" x14ac:dyDescent="0.15"/>
    <row r="7322" customFormat="1" hidden="1" x14ac:dyDescent="0.15"/>
    <row r="7323" customFormat="1" hidden="1" x14ac:dyDescent="0.15"/>
    <row r="7324" customFormat="1" hidden="1" x14ac:dyDescent="0.15"/>
    <row r="7325" customFormat="1" hidden="1" x14ac:dyDescent="0.15"/>
    <row r="7326" customFormat="1" hidden="1" x14ac:dyDescent="0.15"/>
    <row r="7327" customFormat="1" hidden="1" x14ac:dyDescent="0.15"/>
    <row r="7328" customFormat="1" hidden="1" x14ac:dyDescent="0.15"/>
    <row r="7329" customFormat="1" hidden="1" x14ac:dyDescent="0.15"/>
    <row r="7330" customFormat="1" hidden="1" x14ac:dyDescent="0.15"/>
    <row r="7331" customFormat="1" hidden="1" x14ac:dyDescent="0.15"/>
    <row r="7332" customFormat="1" hidden="1" x14ac:dyDescent="0.15"/>
    <row r="7333" customFormat="1" hidden="1" x14ac:dyDescent="0.15"/>
    <row r="7334" customFormat="1" hidden="1" x14ac:dyDescent="0.15"/>
    <row r="7335" customFormat="1" hidden="1" x14ac:dyDescent="0.15"/>
    <row r="7336" customFormat="1" hidden="1" x14ac:dyDescent="0.15"/>
    <row r="7337" customFormat="1" hidden="1" x14ac:dyDescent="0.15"/>
    <row r="7338" customFormat="1" hidden="1" x14ac:dyDescent="0.15"/>
    <row r="7339" customFormat="1" hidden="1" x14ac:dyDescent="0.15"/>
    <row r="7340" customFormat="1" hidden="1" x14ac:dyDescent="0.15"/>
    <row r="7341" customFormat="1" hidden="1" x14ac:dyDescent="0.15"/>
    <row r="7342" customFormat="1" hidden="1" x14ac:dyDescent="0.15"/>
    <row r="7343" customFormat="1" hidden="1" x14ac:dyDescent="0.15"/>
    <row r="7344" customFormat="1" hidden="1" x14ac:dyDescent="0.15"/>
    <row r="7345" customFormat="1" hidden="1" x14ac:dyDescent="0.15"/>
    <row r="7346" customFormat="1" hidden="1" x14ac:dyDescent="0.15"/>
    <row r="7347" customFormat="1" hidden="1" x14ac:dyDescent="0.15"/>
    <row r="7348" customFormat="1" hidden="1" x14ac:dyDescent="0.15"/>
    <row r="7349" customFormat="1" hidden="1" x14ac:dyDescent="0.15"/>
    <row r="7350" customFormat="1" hidden="1" x14ac:dyDescent="0.15"/>
    <row r="7351" customFormat="1" hidden="1" x14ac:dyDescent="0.15"/>
    <row r="7352" customFormat="1" hidden="1" x14ac:dyDescent="0.15"/>
    <row r="7353" customFormat="1" hidden="1" x14ac:dyDescent="0.15"/>
    <row r="7354" customFormat="1" hidden="1" x14ac:dyDescent="0.15"/>
    <row r="7355" customFormat="1" hidden="1" x14ac:dyDescent="0.15"/>
    <row r="7356" customFormat="1" hidden="1" x14ac:dyDescent="0.15"/>
    <row r="7357" customFormat="1" hidden="1" x14ac:dyDescent="0.15"/>
    <row r="7358" customFormat="1" hidden="1" x14ac:dyDescent="0.15"/>
    <row r="7359" customFormat="1" hidden="1" x14ac:dyDescent="0.15"/>
    <row r="7360" customFormat="1" hidden="1" x14ac:dyDescent="0.15"/>
    <row r="7361" customFormat="1" hidden="1" x14ac:dyDescent="0.15"/>
    <row r="7362" customFormat="1" hidden="1" x14ac:dyDescent="0.15"/>
    <row r="7363" customFormat="1" hidden="1" x14ac:dyDescent="0.15"/>
    <row r="7364" customFormat="1" hidden="1" x14ac:dyDescent="0.15"/>
    <row r="7365" customFormat="1" hidden="1" x14ac:dyDescent="0.15"/>
    <row r="7366" customFormat="1" hidden="1" x14ac:dyDescent="0.15"/>
    <row r="7367" customFormat="1" hidden="1" x14ac:dyDescent="0.15"/>
    <row r="7368" customFormat="1" hidden="1" x14ac:dyDescent="0.15"/>
    <row r="7369" customFormat="1" hidden="1" x14ac:dyDescent="0.15"/>
    <row r="7370" customFormat="1" hidden="1" x14ac:dyDescent="0.15"/>
    <row r="7371" customFormat="1" hidden="1" x14ac:dyDescent="0.15"/>
    <row r="7372" customFormat="1" hidden="1" x14ac:dyDescent="0.15"/>
    <row r="7373" customFormat="1" hidden="1" x14ac:dyDescent="0.15"/>
    <row r="7374" customFormat="1" hidden="1" x14ac:dyDescent="0.15"/>
    <row r="7375" customFormat="1" hidden="1" x14ac:dyDescent="0.15"/>
    <row r="7376" customFormat="1" hidden="1" x14ac:dyDescent="0.15"/>
    <row r="7377" customFormat="1" hidden="1" x14ac:dyDescent="0.15"/>
    <row r="7378" customFormat="1" hidden="1" x14ac:dyDescent="0.15"/>
    <row r="7379" customFormat="1" hidden="1" x14ac:dyDescent="0.15"/>
    <row r="7380" customFormat="1" hidden="1" x14ac:dyDescent="0.15"/>
    <row r="7381" customFormat="1" hidden="1" x14ac:dyDescent="0.15"/>
    <row r="7382" customFormat="1" hidden="1" x14ac:dyDescent="0.15"/>
    <row r="7383" customFormat="1" hidden="1" x14ac:dyDescent="0.15"/>
    <row r="7384" customFormat="1" hidden="1" x14ac:dyDescent="0.15"/>
    <row r="7385" customFormat="1" hidden="1" x14ac:dyDescent="0.15"/>
    <row r="7386" customFormat="1" hidden="1" x14ac:dyDescent="0.15"/>
    <row r="7387" customFormat="1" hidden="1" x14ac:dyDescent="0.15"/>
    <row r="7388" customFormat="1" hidden="1" x14ac:dyDescent="0.15"/>
    <row r="7389" customFormat="1" hidden="1" x14ac:dyDescent="0.15"/>
    <row r="7390" customFormat="1" hidden="1" x14ac:dyDescent="0.15"/>
    <row r="7391" customFormat="1" hidden="1" x14ac:dyDescent="0.15"/>
    <row r="7392" customFormat="1" hidden="1" x14ac:dyDescent="0.15"/>
    <row r="7393" customFormat="1" hidden="1" x14ac:dyDescent="0.15"/>
    <row r="7394" customFormat="1" hidden="1" x14ac:dyDescent="0.15"/>
    <row r="7395" customFormat="1" hidden="1" x14ac:dyDescent="0.15"/>
    <row r="7396" customFormat="1" hidden="1" x14ac:dyDescent="0.15"/>
    <row r="7397" customFormat="1" hidden="1" x14ac:dyDescent="0.15"/>
    <row r="7398" customFormat="1" hidden="1" x14ac:dyDescent="0.15"/>
    <row r="7399" customFormat="1" hidden="1" x14ac:dyDescent="0.15"/>
    <row r="7400" customFormat="1" hidden="1" x14ac:dyDescent="0.15"/>
    <row r="7401" customFormat="1" hidden="1" x14ac:dyDescent="0.15"/>
    <row r="7402" customFormat="1" hidden="1" x14ac:dyDescent="0.15"/>
    <row r="7403" customFormat="1" hidden="1" x14ac:dyDescent="0.15"/>
    <row r="7404" customFormat="1" hidden="1" x14ac:dyDescent="0.15"/>
    <row r="7405" customFormat="1" hidden="1" x14ac:dyDescent="0.15"/>
    <row r="7406" customFormat="1" hidden="1" x14ac:dyDescent="0.15"/>
    <row r="7407" customFormat="1" hidden="1" x14ac:dyDescent="0.15"/>
    <row r="7408" customFormat="1" hidden="1" x14ac:dyDescent="0.15"/>
    <row r="7409" customFormat="1" hidden="1" x14ac:dyDescent="0.15"/>
    <row r="7410" customFormat="1" hidden="1" x14ac:dyDescent="0.15"/>
    <row r="7411" customFormat="1" hidden="1" x14ac:dyDescent="0.15"/>
    <row r="7412" customFormat="1" hidden="1" x14ac:dyDescent="0.15"/>
    <row r="7413" customFormat="1" hidden="1" x14ac:dyDescent="0.15"/>
    <row r="7414" customFormat="1" hidden="1" x14ac:dyDescent="0.15"/>
    <row r="7415" customFormat="1" hidden="1" x14ac:dyDescent="0.15"/>
    <row r="7416" customFormat="1" hidden="1" x14ac:dyDescent="0.15"/>
    <row r="7417" customFormat="1" hidden="1" x14ac:dyDescent="0.15"/>
    <row r="7418" customFormat="1" hidden="1" x14ac:dyDescent="0.15"/>
    <row r="7419" customFormat="1" hidden="1" x14ac:dyDescent="0.15"/>
    <row r="7420" customFormat="1" hidden="1" x14ac:dyDescent="0.15"/>
    <row r="7421" customFormat="1" hidden="1" x14ac:dyDescent="0.15"/>
    <row r="7422" customFormat="1" hidden="1" x14ac:dyDescent="0.15"/>
    <row r="7423" customFormat="1" hidden="1" x14ac:dyDescent="0.15"/>
    <row r="7424" customFormat="1" hidden="1" x14ac:dyDescent="0.15"/>
    <row r="7425" customFormat="1" hidden="1" x14ac:dyDescent="0.15"/>
    <row r="7426" customFormat="1" hidden="1" x14ac:dyDescent="0.15"/>
    <row r="7427" customFormat="1" hidden="1" x14ac:dyDescent="0.15"/>
    <row r="7428" customFormat="1" hidden="1" x14ac:dyDescent="0.15"/>
    <row r="7429" customFormat="1" hidden="1" x14ac:dyDescent="0.15"/>
    <row r="7430" customFormat="1" hidden="1" x14ac:dyDescent="0.15"/>
    <row r="7431" customFormat="1" hidden="1" x14ac:dyDescent="0.15"/>
    <row r="7432" customFormat="1" hidden="1" x14ac:dyDescent="0.15"/>
    <row r="7433" customFormat="1" hidden="1" x14ac:dyDescent="0.15"/>
    <row r="7434" customFormat="1" hidden="1" x14ac:dyDescent="0.15"/>
    <row r="7435" customFormat="1" hidden="1" x14ac:dyDescent="0.15"/>
    <row r="7436" customFormat="1" hidden="1" x14ac:dyDescent="0.15"/>
    <row r="7437" customFormat="1" hidden="1" x14ac:dyDescent="0.15"/>
    <row r="7438" customFormat="1" hidden="1" x14ac:dyDescent="0.15"/>
    <row r="7439" customFormat="1" hidden="1" x14ac:dyDescent="0.15"/>
    <row r="7440" customFormat="1" hidden="1" x14ac:dyDescent="0.15"/>
    <row r="7441" customFormat="1" hidden="1" x14ac:dyDescent="0.15"/>
    <row r="7442" customFormat="1" hidden="1" x14ac:dyDescent="0.15"/>
    <row r="7443" customFormat="1" hidden="1" x14ac:dyDescent="0.15"/>
    <row r="7444" customFormat="1" hidden="1" x14ac:dyDescent="0.15"/>
    <row r="7445" customFormat="1" hidden="1" x14ac:dyDescent="0.15"/>
    <row r="7446" customFormat="1" hidden="1" x14ac:dyDescent="0.15"/>
    <row r="7447" customFormat="1" hidden="1" x14ac:dyDescent="0.15"/>
    <row r="7448" customFormat="1" hidden="1" x14ac:dyDescent="0.15"/>
    <row r="7449" customFormat="1" hidden="1" x14ac:dyDescent="0.15"/>
    <row r="7450" customFormat="1" hidden="1" x14ac:dyDescent="0.15"/>
    <row r="7451" customFormat="1" hidden="1" x14ac:dyDescent="0.15"/>
    <row r="7452" customFormat="1" hidden="1" x14ac:dyDescent="0.15"/>
    <row r="7453" customFormat="1" hidden="1" x14ac:dyDescent="0.15"/>
    <row r="7454" customFormat="1" hidden="1" x14ac:dyDescent="0.15"/>
    <row r="7455" customFormat="1" hidden="1" x14ac:dyDescent="0.15"/>
    <row r="7456" customFormat="1" hidden="1" x14ac:dyDescent="0.15"/>
    <row r="7457" customFormat="1" hidden="1" x14ac:dyDescent="0.15"/>
    <row r="7458" customFormat="1" hidden="1" x14ac:dyDescent="0.15"/>
    <row r="7459" customFormat="1" hidden="1" x14ac:dyDescent="0.15"/>
    <row r="7460" customFormat="1" hidden="1" x14ac:dyDescent="0.15"/>
    <row r="7461" customFormat="1" hidden="1" x14ac:dyDescent="0.15"/>
    <row r="7462" customFormat="1" hidden="1" x14ac:dyDescent="0.15"/>
    <row r="7463" customFormat="1" hidden="1" x14ac:dyDescent="0.15"/>
    <row r="7464" customFormat="1" hidden="1" x14ac:dyDescent="0.15"/>
    <row r="7465" customFormat="1" hidden="1" x14ac:dyDescent="0.15"/>
    <row r="7466" customFormat="1" hidden="1" x14ac:dyDescent="0.15"/>
    <row r="7467" customFormat="1" hidden="1" x14ac:dyDescent="0.15"/>
    <row r="7468" customFormat="1" hidden="1" x14ac:dyDescent="0.15"/>
    <row r="7469" customFormat="1" hidden="1" x14ac:dyDescent="0.15"/>
    <row r="7470" customFormat="1" hidden="1" x14ac:dyDescent="0.15"/>
    <row r="7471" customFormat="1" hidden="1" x14ac:dyDescent="0.15"/>
    <row r="7472" customFormat="1" hidden="1" x14ac:dyDescent="0.15"/>
    <row r="7473" customFormat="1" hidden="1" x14ac:dyDescent="0.15"/>
    <row r="7474" customFormat="1" hidden="1" x14ac:dyDescent="0.15"/>
    <row r="7475" customFormat="1" hidden="1" x14ac:dyDescent="0.15"/>
    <row r="7476" customFormat="1" hidden="1" x14ac:dyDescent="0.15"/>
    <row r="7477" customFormat="1" hidden="1" x14ac:dyDescent="0.15"/>
    <row r="7478" customFormat="1" hidden="1" x14ac:dyDescent="0.15"/>
    <row r="7479" customFormat="1" hidden="1" x14ac:dyDescent="0.15"/>
    <row r="7480" customFormat="1" hidden="1" x14ac:dyDescent="0.15"/>
    <row r="7481" customFormat="1" hidden="1" x14ac:dyDescent="0.15"/>
    <row r="7482" customFormat="1" hidden="1" x14ac:dyDescent="0.15"/>
    <row r="7483" customFormat="1" hidden="1" x14ac:dyDescent="0.15"/>
    <row r="7484" customFormat="1" hidden="1" x14ac:dyDescent="0.15"/>
    <row r="7485" customFormat="1" hidden="1" x14ac:dyDescent="0.15"/>
    <row r="7486" customFormat="1" hidden="1" x14ac:dyDescent="0.15"/>
    <row r="7487" customFormat="1" hidden="1" x14ac:dyDescent="0.15"/>
    <row r="7488" customFormat="1" hidden="1" x14ac:dyDescent="0.15"/>
    <row r="7489" customFormat="1" hidden="1" x14ac:dyDescent="0.15"/>
    <row r="7490" customFormat="1" hidden="1" x14ac:dyDescent="0.15"/>
    <row r="7491" customFormat="1" hidden="1" x14ac:dyDescent="0.15"/>
    <row r="7492" customFormat="1" hidden="1" x14ac:dyDescent="0.15"/>
    <row r="7493" customFormat="1" hidden="1" x14ac:dyDescent="0.15"/>
    <row r="7494" customFormat="1" hidden="1" x14ac:dyDescent="0.15"/>
    <row r="7495" customFormat="1" hidden="1" x14ac:dyDescent="0.15"/>
    <row r="7496" customFormat="1" hidden="1" x14ac:dyDescent="0.15"/>
    <row r="7497" customFormat="1" hidden="1" x14ac:dyDescent="0.15"/>
    <row r="7498" customFormat="1" hidden="1" x14ac:dyDescent="0.15"/>
    <row r="7499" customFormat="1" hidden="1" x14ac:dyDescent="0.15"/>
    <row r="7500" customFormat="1" hidden="1" x14ac:dyDescent="0.15"/>
    <row r="7501" customFormat="1" hidden="1" x14ac:dyDescent="0.15"/>
    <row r="7502" customFormat="1" hidden="1" x14ac:dyDescent="0.15"/>
    <row r="7503" customFormat="1" hidden="1" x14ac:dyDescent="0.15"/>
    <row r="7504" customFormat="1" hidden="1" x14ac:dyDescent="0.15"/>
    <row r="7505" customFormat="1" hidden="1" x14ac:dyDescent="0.15"/>
    <row r="7506" customFormat="1" hidden="1" x14ac:dyDescent="0.15"/>
    <row r="7507" customFormat="1" hidden="1" x14ac:dyDescent="0.15"/>
    <row r="7508" customFormat="1" hidden="1" x14ac:dyDescent="0.15"/>
    <row r="7509" customFormat="1" hidden="1" x14ac:dyDescent="0.15"/>
    <row r="7510" customFormat="1" hidden="1" x14ac:dyDescent="0.15"/>
    <row r="7511" customFormat="1" hidden="1" x14ac:dyDescent="0.15"/>
    <row r="7512" customFormat="1" hidden="1" x14ac:dyDescent="0.15"/>
    <row r="7513" customFormat="1" hidden="1" x14ac:dyDescent="0.15"/>
    <row r="7514" customFormat="1" hidden="1" x14ac:dyDescent="0.15"/>
    <row r="7515" customFormat="1" hidden="1" x14ac:dyDescent="0.15"/>
    <row r="7516" customFormat="1" hidden="1" x14ac:dyDescent="0.15"/>
    <row r="7517" customFormat="1" hidden="1" x14ac:dyDescent="0.15"/>
    <row r="7518" customFormat="1" hidden="1" x14ac:dyDescent="0.15"/>
    <row r="7519" customFormat="1" hidden="1" x14ac:dyDescent="0.15"/>
    <row r="7520" customFormat="1" hidden="1" x14ac:dyDescent="0.15"/>
    <row r="7521" customFormat="1" hidden="1" x14ac:dyDescent="0.15"/>
    <row r="7522" customFormat="1" hidden="1" x14ac:dyDescent="0.15"/>
    <row r="7523" customFormat="1" hidden="1" x14ac:dyDescent="0.15"/>
    <row r="7524" customFormat="1" hidden="1" x14ac:dyDescent="0.15"/>
    <row r="7525" customFormat="1" hidden="1" x14ac:dyDescent="0.15"/>
    <row r="7526" customFormat="1" hidden="1" x14ac:dyDescent="0.15"/>
    <row r="7527" customFormat="1" hidden="1" x14ac:dyDescent="0.15"/>
    <row r="7528" customFormat="1" hidden="1" x14ac:dyDescent="0.15"/>
    <row r="7529" customFormat="1" hidden="1" x14ac:dyDescent="0.15"/>
    <row r="7530" customFormat="1" hidden="1" x14ac:dyDescent="0.15"/>
    <row r="7531" customFormat="1" hidden="1" x14ac:dyDescent="0.15"/>
    <row r="7532" customFormat="1" hidden="1" x14ac:dyDescent="0.15"/>
    <row r="7533" customFormat="1" hidden="1" x14ac:dyDescent="0.15"/>
    <row r="7534" customFormat="1" hidden="1" x14ac:dyDescent="0.15"/>
    <row r="7535" customFormat="1" hidden="1" x14ac:dyDescent="0.15"/>
    <row r="7536" customFormat="1" hidden="1" x14ac:dyDescent="0.15"/>
    <row r="7537" customFormat="1" hidden="1" x14ac:dyDescent="0.15"/>
    <row r="7538" customFormat="1" hidden="1" x14ac:dyDescent="0.15"/>
    <row r="7539" customFormat="1" hidden="1" x14ac:dyDescent="0.15"/>
    <row r="7540" customFormat="1" hidden="1" x14ac:dyDescent="0.15"/>
    <row r="7541" customFormat="1" hidden="1" x14ac:dyDescent="0.15"/>
    <row r="7542" customFormat="1" hidden="1" x14ac:dyDescent="0.15"/>
    <row r="7543" customFormat="1" hidden="1" x14ac:dyDescent="0.15"/>
    <row r="7544" customFormat="1" hidden="1" x14ac:dyDescent="0.15"/>
    <row r="7545" customFormat="1" hidden="1" x14ac:dyDescent="0.15"/>
    <row r="7546" customFormat="1" hidden="1" x14ac:dyDescent="0.15"/>
    <row r="7547" customFormat="1" hidden="1" x14ac:dyDescent="0.15"/>
    <row r="7548" customFormat="1" hidden="1" x14ac:dyDescent="0.15"/>
    <row r="7549" customFormat="1" hidden="1" x14ac:dyDescent="0.15"/>
    <row r="7550" customFormat="1" hidden="1" x14ac:dyDescent="0.15"/>
    <row r="7551" customFormat="1" hidden="1" x14ac:dyDescent="0.15"/>
    <row r="7552" customFormat="1" hidden="1" x14ac:dyDescent="0.15"/>
    <row r="7553" customFormat="1" hidden="1" x14ac:dyDescent="0.15"/>
    <row r="7554" customFormat="1" hidden="1" x14ac:dyDescent="0.15"/>
    <row r="7555" customFormat="1" hidden="1" x14ac:dyDescent="0.15"/>
    <row r="7556" customFormat="1" hidden="1" x14ac:dyDescent="0.15"/>
    <row r="7557" customFormat="1" hidden="1" x14ac:dyDescent="0.15"/>
    <row r="7558" customFormat="1" hidden="1" x14ac:dyDescent="0.15"/>
    <row r="7559" customFormat="1" hidden="1" x14ac:dyDescent="0.15"/>
    <row r="7560" customFormat="1" hidden="1" x14ac:dyDescent="0.15"/>
    <row r="7561" customFormat="1" hidden="1" x14ac:dyDescent="0.15"/>
    <row r="7562" customFormat="1" hidden="1" x14ac:dyDescent="0.15"/>
    <row r="7563" customFormat="1" hidden="1" x14ac:dyDescent="0.15"/>
    <row r="7564" customFormat="1" hidden="1" x14ac:dyDescent="0.15"/>
    <row r="7565" customFormat="1" hidden="1" x14ac:dyDescent="0.15"/>
    <row r="7566" customFormat="1" hidden="1" x14ac:dyDescent="0.15"/>
    <row r="7567" customFormat="1" hidden="1" x14ac:dyDescent="0.15"/>
    <row r="7568" customFormat="1" hidden="1" x14ac:dyDescent="0.15"/>
    <row r="7569" customFormat="1" hidden="1" x14ac:dyDescent="0.15"/>
    <row r="7570" customFormat="1" hidden="1" x14ac:dyDescent="0.15"/>
    <row r="7571" customFormat="1" hidden="1" x14ac:dyDescent="0.15"/>
    <row r="7572" customFormat="1" hidden="1" x14ac:dyDescent="0.15"/>
    <row r="7573" customFormat="1" hidden="1" x14ac:dyDescent="0.15"/>
    <row r="7574" customFormat="1" hidden="1" x14ac:dyDescent="0.15"/>
    <row r="7575" customFormat="1" hidden="1" x14ac:dyDescent="0.15"/>
    <row r="7576" customFormat="1" hidden="1" x14ac:dyDescent="0.15"/>
    <row r="7577" customFormat="1" hidden="1" x14ac:dyDescent="0.15"/>
    <row r="7578" customFormat="1" hidden="1" x14ac:dyDescent="0.15"/>
    <row r="7579" customFormat="1" hidden="1" x14ac:dyDescent="0.15"/>
    <row r="7580" customFormat="1" hidden="1" x14ac:dyDescent="0.15"/>
    <row r="7581" customFormat="1" hidden="1" x14ac:dyDescent="0.15"/>
    <row r="7582" customFormat="1" hidden="1" x14ac:dyDescent="0.15"/>
    <row r="7583" customFormat="1" hidden="1" x14ac:dyDescent="0.15"/>
    <row r="7584" customFormat="1" hidden="1" x14ac:dyDescent="0.15"/>
    <row r="7585" customFormat="1" hidden="1" x14ac:dyDescent="0.15"/>
    <row r="7586" customFormat="1" hidden="1" x14ac:dyDescent="0.15"/>
    <row r="7587" customFormat="1" hidden="1" x14ac:dyDescent="0.15"/>
    <row r="7588" customFormat="1" hidden="1" x14ac:dyDescent="0.15"/>
    <row r="7589" customFormat="1" hidden="1" x14ac:dyDescent="0.15"/>
    <row r="7590" customFormat="1" hidden="1" x14ac:dyDescent="0.15"/>
    <row r="7591" customFormat="1" hidden="1" x14ac:dyDescent="0.15"/>
    <row r="7592" customFormat="1" hidden="1" x14ac:dyDescent="0.15"/>
    <row r="7593" customFormat="1" hidden="1" x14ac:dyDescent="0.15"/>
    <row r="7594" customFormat="1" hidden="1" x14ac:dyDescent="0.15"/>
    <row r="7595" customFormat="1" hidden="1" x14ac:dyDescent="0.15"/>
    <row r="7596" customFormat="1" hidden="1" x14ac:dyDescent="0.15"/>
    <row r="7597" customFormat="1" hidden="1" x14ac:dyDescent="0.15"/>
    <row r="7598" customFormat="1" hidden="1" x14ac:dyDescent="0.15"/>
    <row r="7599" customFormat="1" hidden="1" x14ac:dyDescent="0.15"/>
    <row r="7600" customFormat="1" hidden="1" x14ac:dyDescent="0.15"/>
    <row r="7601" customFormat="1" hidden="1" x14ac:dyDescent="0.15"/>
    <row r="7602" customFormat="1" hidden="1" x14ac:dyDescent="0.15"/>
    <row r="7603" customFormat="1" hidden="1" x14ac:dyDescent="0.15"/>
    <row r="7604" customFormat="1" hidden="1" x14ac:dyDescent="0.15"/>
    <row r="7605" customFormat="1" hidden="1" x14ac:dyDescent="0.15"/>
    <row r="7606" customFormat="1" hidden="1" x14ac:dyDescent="0.15"/>
    <row r="7607" customFormat="1" hidden="1" x14ac:dyDescent="0.15"/>
    <row r="7608" customFormat="1" hidden="1" x14ac:dyDescent="0.15"/>
    <row r="7609" customFormat="1" hidden="1" x14ac:dyDescent="0.15"/>
    <row r="7610" customFormat="1" hidden="1" x14ac:dyDescent="0.15"/>
    <row r="7611" customFormat="1" hidden="1" x14ac:dyDescent="0.15"/>
    <row r="7612" customFormat="1" hidden="1" x14ac:dyDescent="0.15"/>
    <row r="7613" customFormat="1" hidden="1" x14ac:dyDescent="0.15"/>
    <row r="7614" customFormat="1" hidden="1" x14ac:dyDescent="0.15"/>
    <row r="7615" customFormat="1" hidden="1" x14ac:dyDescent="0.15"/>
    <row r="7616" customFormat="1" hidden="1" x14ac:dyDescent="0.15"/>
    <row r="7617" customFormat="1" hidden="1" x14ac:dyDescent="0.15"/>
    <row r="7618" customFormat="1" hidden="1" x14ac:dyDescent="0.15"/>
    <row r="7619" customFormat="1" hidden="1" x14ac:dyDescent="0.15"/>
    <row r="7620" customFormat="1" hidden="1" x14ac:dyDescent="0.15"/>
    <row r="7621" customFormat="1" hidden="1" x14ac:dyDescent="0.15"/>
    <row r="7622" customFormat="1" hidden="1" x14ac:dyDescent="0.15"/>
    <row r="7623" customFormat="1" hidden="1" x14ac:dyDescent="0.15"/>
    <row r="7624" customFormat="1" hidden="1" x14ac:dyDescent="0.15"/>
    <row r="7625" customFormat="1" hidden="1" x14ac:dyDescent="0.15"/>
    <row r="7626" customFormat="1" hidden="1" x14ac:dyDescent="0.15"/>
    <row r="7627" customFormat="1" hidden="1" x14ac:dyDescent="0.15"/>
    <row r="7628" customFormat="1" hidden="1" x14ac:dyDescent="0.15"/>
    <row r="7629" customFormat="1" hidden="1" x14ac:dyDescent="0.15"/>
    <row r="7630" customFormat="1" hidden="1" x14ac:dyDescent="0.15"/>
    <row r="7631" customFormat="1" hidden="1" x14ac:dyDescent="0.15"/>
    <row r="7632" customFormat="1" hidden="1" x14ac:dyDescent="0.15"/>
    <row r="7633" customFormat="1" hidden="1" x14ac:dyDescent="0.15"/>
    <row r="7634" customFormat="1" hidden="1" x14ac:dyDescent="0.15"/>
    <row r="7635" customFormat="1" hidden="1" x14ac:dyDescent="0.15"/>
    <row r="7636" customFormat="1" hidden="1" x14ac:dyDescent="0.15"/>
    <row r="7637" customFormat="1" hidden="1" x14ac:dyDescent="0.15"/>
    <row r="7638" customFormat="1" hidden="1" x14ac:dyDescent="0.15"/>
    <row r="7639" customFormat="1" hidden="1" x14ac:dyDescent="0.15"/>
    <row r="7640" customFormat="1" hidden="1" x14ac:dyDescent="0.15"/>
    <row r="7641" customFormat="1" hidden="1" x14ac:dyDescent="0.15"/>
    <row r="7642" customFormat="1" hidden="1" x14ac:dyDescent="0.15"/>
    <row r="7643" customFormat="1" hidden="1" x14ac:dyDescent="0.15"/>
    <row r="7644" customFormat="1" hidden="1" x14ac:dyDescent="0.15"/>
    <row r="7645" customFormat="1" hidden="1" x14ac:dyDescent="0.15"/>
    <row r="7646" customFormat="1" hidden="1" x14ac:dyDescent="0.15"/>
    <row r="7647" customFormat="1" hidden="1" x14ac:dyDescent="0.15"/>
    <row r="7648" customFormat="1" hidden="1" x14ac:dyDescent="0.15"/>
    <row r="7649" customFormat="1" hidden="1" x14ac:dyDescent="0.15"/>
    <row r="7650" customFormat="1" hidden="1" x14ac:dyDescent="0.15"/>
    <row r="7651" customFormat="1" hidden="1" x14ac:dyDescent="0.15"/>
    <row r="7652" customFormat="1" hidden="1" x14ac:dyDescent="0.15"/>
    <row r="7653" customFormat="1" hidden="1" x14ac:dyDescent="0.15"/>
    <row r="7654" customFormat="1" hidden="1" x14ac:dyDescent="0.15"/>
    <row r="7655" customFormat="1" hidden="1" x14ac:dyDescent="0.15"/>
    <row r="7656" customFormat="1" hidden="1" x14ac:dyDescent="0.15"/>
    <row r="7657" customFormat="1" hidden="1" x14ac:dyDescent="0.15"/>
    <row r="7658" customFormat="1" hidden="1" x14ac:dyDescent="0.15"/>
    <row r="7659" customFormat="1" hidden="1" x14ac:dyDescent="0.15"/>
    <row r="7660" customFormat="1" hidden="1" x14ac:dyDescent="0.15"/>
    <row r="7661" customFormat="1" hidden="1" x14ac:dyDescent="0.15"/>
    <row r="7662" customFormat="1" hidden="1" x14ac:dyDescent="0.15"/>
    <row r="7663" customFormat="1" hidden="1" x14ac:dyDescent="0.15"/>
    <row r="7664" customFormat="1" hidden="1" x14ac:dyDescent="0.15"/>
    <row r="7665" customFormat="1" hidden="1" x14ac:dyDescent="0.15"/>
    <row r="7666" customFormat="1" hidden="1" x14ac:dyDescent="0.15"/>
    <row r="7667" customFormat="1" hidden="1" x14ac:dyDescent="0.15"/>
    <row r="7668" customFormat="1" hidden="1" x14ac:dyDescent="0.15"/>
    <row r="7669" customFormat="1" hidden="1" x14ac:dyDescent="0.15"/>
    <row r="7670" customFormat="1" hidden="1" x14ac:dyDescent="0.15"/>
    <row r="7671" customFormat="1" hidden="1" x14ac:dyDescent="0.15"/>
    <row r="7672" customFormat="1" hidden="1" x14ac:dyDescent="0.15"/>
    <row r="7673" customFormat="1" hidden="1" x14ac:dyDescent="0.15"/>
    <row r="7674" customFormat="1" hidden="1" x14ac:dyDescent="0.15"/>
    <row r="7675" customFormat="1" hidden="1" x14ac:dyDescent="0.15"/>
    <row r="7676" customFormat="1" hidden="1" x14ac:dyDescent="0.15"/>
    <row r="7677" customFormat="1" hidden="1" x14ac:dyDescent="0.15"/>
    <row r="7678" customFormat="1" hidden="1" x14ac:dyDescent="0.15"/>
    <row r="7679" customFormat="1" hidden="1" x14ac:dyDescent="0.15"/>
    <row r="7680" customFormat="1" hidden="1" x14ac:dyDescent="0.15"/>
    <row r="7681" customFormat="1" hidden="1" x14ac:dyDescent="0.15"/>
    <row r="7682" customFormat="1" hidden="1" x14ac:dyDescent="0.15"/>
    <row r="7683" customFormat="1" hidden="1" x14ac:dyDescent="0.15"/>
    <row r="7684" customFormat="1" hidden="1" x14ac:dyDescent="0.15"/>
    <row r="7685" customFormat="1" hidden="1" x14ac:dyDescent="0.15"/>
    <row r="7686" customFormat="1" hidden="1" x14ac:dyDescent="0.15"/>
    <row r="7687" customFormat="1" hidden="1" x14ac:dyDescent="0.15"/>
    <row r="7688" customFormat="1" hidden="1" x14ac:dyDescent="0.15"/>
    <row r="7689" customFormat="1" hidden="1" x14ac:dyDescent="0.15"/>
    <row r="7690" customFormat="1" hidden="1" x14ac:dyDescent="0.15"/>
    <row r="7691" customFormat="1" hidden="1" x14ac:dyDescent="0.15"/>
    <row r="7692" customFormat="1" hidden="1" x14ac:dyDescent="0.15"/>
    <row r="7693" customFormat="1" hidden="1" x14ac:dyDescent="0.15"/>
    <row r="7694" customFormat="1" hidden="1" x14ac:dyDescent="0.15"/>
    <row r="7695" customFormat="1" hidden="1" x14ac:dyDescent="0.15"/>
    <row r="7696" customFormat="1" hidden="1" x14ac:dyDescent="0.15"/>
    <row r="7697" customFormat="1" hidden="1" x14ac:dyDescent="0.15"/>
    <row r="7698" customFormat="1" hidden="1" x14ac:dyDescent="0.15"/>
    <row r="7699" customFormat="1" hidden="1" x14ac:dyDescent="0.15"/>
    <row r="7700" customFormat="1" hidden="1" x14ac:dyDescent="0.15"/>
    <row r="7701" customFormat="1" hidden="1" x14ac:dyDescent="0.15"/>
    <row r="7702" customFormat="1" hidden="1" x14ac:dyDescent="0.15"/>
    <row r="7703" customFormat="1" hidden="1" x14ac:dyDescent="0.15"/>
    <row r="7704" customFormat="1" hidden="1" x14ac:dyDescent="0.15"/>
    <row r="7705" customFormat="1" hidden="1" x14ac:dyDescent="0.15"/>
    <row r="7706" customFormat="1" hidden="1" x14ac:dyDescent="0.15"/>
    <row r="7707" customFormat="1" hidden="1" x14ac:dyDescent="0.15"/>
    <row r="7708" customFormat="1" hidden="1" x14ac:dyDescent="0.15"/>
    <row r="7709" customFormat="1" hidden="1" x14ac:dyDescent="0.15"/>
    <row r="7710" customFormat="1" hidden="1" x14ac:dyDescent="0.15"/>
    <row r="7711" customFormat="1" hidden="1" x14ac:dyDescent="0.15"/>
    <row r="7712" customFormat="1" hidden="1" x14ac:dyDescent="0.15"/>
    <row r="7713" customFormat="1" hidden="1" x14ac:dyDescent="0.15"/>
    <row r="7714" customFormat="1" hidden="1" x14ac:dyDescent="0.15"/>
    <row r="7715" customFormat="1" hidden="1" x14ac:dyDescent="0.15"/>
    <row r="7716" customFormat="1" hidden="1" x14ac:dyDescent="0.15"/>
    <row r="7717" customFormat="1" hidden="1" x14ac:dyDescent="0.15"/>
    <row r="7718" customFormat="1" hidden="1" x14ac:dyDescent="0.15"/>
    <row r="7719" customFormat="1" hidden="1" x14ac:dyDescent="0.15"/>
    <row r="7720" customFormat="1" hidden="1" x14ac:dyDescent="0.15"/>
    <row r="7721" customFormat="1" hidden="1" x14ac:dyDescent="0.15"/>
    <row r="7722" customFormat="1" hidden="1" x14ac:dyDescent="0.15"/>
    <row r="7723" customFormat="1" hidden="1" x14ac:dyDescent="0.15"/>
    <row r="7724" customFormat="1" hidden="1" x14ac:dyDescent="0.15"/>
    <row r="7725" customFormat="1" hidden="1" x14ac:dyDescent="0.15"/>
    <row r="7726" customFormat="1" hidden="1" x14ac:dyDescent="0.15"/>
    <row r="7727" customFormat="1" hidden="1" x14ac:dyDescent="0.15"/>
    <row r="7728" customFormat="1" hidden="1" x14ac:dyDescent="0.15"/>
    <row r="7729" customFormat="1" hidden="1" x14ac:dyDescent="0.15"/>
    <row r="7730" customFormat="1" hidden="1" x14ac:dyDescent="0.15"/>
    <row r="7731" customFormat="1" hidden="1" x14ac:dyDescent="0.15"/>
    <row r="7732" customFormat="1" hidden="1" x14ac:dyDescent="0.15"/>
    <row r="7733" customFormat="1" hidden="1" x14ac:dyDescent="0.15"/>
    <row r="7734" customFormat="1" hidden="1" x14ac:dyDescent="0.15"/>
    <row r="7735" customFormat="1" hidden="1" x14ac:dyDescent="0.15"/>
    <row r="7736" customFormat="1" hidden="1" x14ac:dyDescent="0.15"/>
    <row r="7737" customFormat="1" hidden="1" x14ac:dyDescent="0.15"/>
    <row r="7738" customFormat="1" hidden="1" x14ac:dyDescent="0.15"/>
    <row r="7739" customFormat="1" hidden="1" x14ac:dyDescent="0.15"/>
    <row r="7740" customFormat="1" hidden="1" x14ac:dyDescent="0.15"/>
    <row r="7741" customFormat="1" hidden="1" x14ac:dyDescent="0.15"/>
    <row r="7742" customFormat="1" hidden="1" x14ac:dyDescent="0.15"/>
    <row r="7743" customFormat="1" hidden="1" x14ac:dyDescent="0.15"/>
    <row r="7744" customFormat="1" hidden="1" x14ac:dyDescent="0.15"/>
    <row r="7745" customFormat="1" hidden="1" x14ac:dyDescent="0.15"/>
    <row r="7746" customFormat="1" hidden="1" x14ac:dyDescent="0.15"/>
    <row r="7747" customFormat="1" hidden="1" x14ac:dyDescent="0.15"/>
    <row r="7748" customFormat="1" hidden="1" x14ac:dyDescent="0.15"/>
    <row r="7749" customFormat="1" hidden="1" x14ac:dyDescent="0.15"/>
    <row r="7750" customFormat="1" hidden="1" x14ac:dyDescent="0.15"/>
    <row r="7751" customFormat="1" hidden="1" x14ac:dyDescent="0.15"/>
    <row r="7752" customFormat="1" hidden="1" x14ac:dyDescent="0.15"/>
    <row r="7753" customFormat="1" hidden="1" x14ac:dyDescent="0.15"/>
    <row r="7754" customFormat="1" hidden="1" x14ac:dyDescent="0.15"/>
    <row r="7755" customFormat="1" hidden="1" x14ac:dyDescent="0.15"/>
    <row r="7756" customFormat="1" hidden="1" x14ac:dyDescent="0.15"/>
    <row r="7757" customFormat="1" hidden="1" x14ac:dyDescent="0.15"/>
    <row r="7758" customFormat="1" hidden="1" x14ac:dyDescent="0.15"/>
    <row r="7759" customFormat="1" hidden="1" x14ac:dyDescent="0.15"/>
    <row r="7760" customFormat="1" hidden="1" x14ac:dyDescent="0.15"/>
    <row r="7761" customFormat="1" hidden="1" x14ac:dyDescent="0.15"/>
    <row r="7762" customFormat="1" hidden="1" x14ac:dyDescent="0.15"/>
    <row r="7763" customFormat="1" hidden="1" x14ac:dyDescent="0.15"/>
    <row r="7764" customFormat="1" hidden="1" x14ac:dyDescent="0.15"/>
    <row r="7765" customFormat="1" hidden="1" x14ac:dyDescent="0.15"/>
    <row r="7766" customFormat="1" hidden="1" x14ac:dyDescent="0.15"/>
    <row r="7767" customFormat="1" hidden="1" x14ac:dyDescent="0.15"/>
    <row r="7768" customFormat="1" hidden="1" x14ac:dyDescent="0.15"/>
    <row r="7769" customFormat="1" hidden="1" x14ac:dyDescent="0.15"/>
    <row r="7770" customFormat="1" hidden="1" x14ac:dyDescent="0.15"/>
    <row r="7771" customFormat="1" hidden="1" x14ac:dyDescent="0.15"/>
    <row r="7772" customFormat="1" hidden="1" x14ac:dyDescent="0.15"/>
    <row r="7773" customFormat="1" hidden="1" x14ac:dyDescent="0.15"/>
    <row r="7774" customFormat="1" hidden="1" x14ac:dyDescent="0.15"/>
    <row r="7775" customFormat="1" hidden="1" x14ac:dyDescent="0.15"/>
    <row r="7776" customFormat="1" hidden="1" x14ac:dyDescent="0.15"/>
    <row r="7777" customFormat="1" hidden="1" x14ac:dyDescent="0.15"/>
    <row r="7778" customFormat="1" hidden="1" x14ac:dyDescent="0.15"/>
    <row r="7779" customFormat="1" hidden="1" x14ac:dyDescent="0.15"/>
    <row r="7780" customFormat="1" hidden="1" x14ac:dyDescent="0.15"/>
    <row r="7781" customFormat="1" hidden="1" x14ac:dyDescent="0.15"/>
    <row r="7782" customFormat="1" hidden="1" x14ac:dyDescent="0.15"/>
    <row r="7783" customFormat="1" hidden="1" x14ac:dyDescent="0.15"/>
    <row r="7784" customFormat="1" hidden="1" x14ac:dyDescent="0.15"/>
    <row r="7785" customFormat="1" hidden="1" x14ac:dyDescent="0.15"/>
    <row r="7786" customFormat="1" hidden="1" x14ac:dyDescent="0.15"/>
    <row r="7787" customFormat="1" hidden="1" x14ac:dyDescent="0.15"/>
    <row r="7788" customFormat="1" hidden="1" x14ac:dyDescent="0.15"/>
    <row r="7789" customFormat="1" hidden="1" x14ac:dyDescent="0.15"/>
    <row r="7790" customFormat="1" hidden="1" x14ac:dyDescent="0.15"/>
    <row r="7791" customFormat="1" hidden="1" x14ac:dyDescent="0.15"/>
    <row r="7792" customFormat="1" hidden="1" x14ac:dyDescent="0.15"/>
    <row r="7793" customFormat="1" hidden="1" x14ac:dyDescent="0.15"/>
    <row r="7794" customFormat="1" hidden="1" x14ac:dyDescent="0.15"/>
    <row r="7795" customFormat="1" hidden="1" x14ac:dyDescent="0.15"/>
    <row r="7796" customFormat="1" hidden="1" x14ac:dyDescent="0.15"/>
    <row r="7797" customFormat="1" hidden="1" x14ac:dyDescent="0.15"/>
    <row r="7798" customFormat="1" hidden="1" x14ac:dyDescent="0.15"/>
    <row r="7799" customFormat="1" hidden="1" x14ac:dyDescent="0.15"/>
    <row r="7800" customFormat="1" hidden="1" x14ac:dyDescent="0.15"/>
    <row r="7801" customFormat="1" hidden="1" x14ac:dyDescent="0.15"/>
    <row r="7802" customFormat="1" hidden="1" x14ac:dyDescent="0.15"/>
    <row r="7803" customFormat="1" hidden="1" x14ac:dyDescent="0.15"/>
    <row r="7804" customFormat="1" hidden="1" x14ac:dyDescent="0.15"/>
    <row r="7805" customFormat="1" hidden="1" x14ac:dyDescent="0.15"/>
    <row r="7806" customFormat="1" hidden="1" x14ac:dyDescent="0.15"/>
    <row r="7807" customFormat="1" hidden="1" x14ac:dyDescent="0.15"/>
    <row r="7808" customFormat="1" hidden="1" x14ac:dyDescent="0.15"/>
    <row r="7809" customFormat="1" hidden="1" x14ac:dyDescent="0.15"/>
    <row r="7810" customFormat="1" hidden="1" x14ac:dyDescent="0.15"/>
    <row r="7811" customFormat="1" hidden="1" x14ac:dyDescent="0.15"/>
    <row r="7812" customFormat="1" hidden="1" x14ac:dyDescent="0.15"/>
    <row r="7813" customFormat="1" hidden="1" x14ac:dyDescent="0.15"/>
    <row r="7814" customFormat="1" hidden="1" x14ac:dyDescent="0.15"/>
    <row r="7815" customFormat="1" hidden="1" x14ac:dyDescent="0.15"/>
    <row r="7816" customFormat="1" hidden="1" x14ac:dyDescent="0.15"/>
    <row r="7817" customFormat="1" hidden="1" x14ac:dyDescent="0.15"/>
    <row r="7818" customFormat="1" hidden="1" x14ac:dyDescent="0.15"/>
    <row r="7819" customFormat="1" hidden="1" x14ac:dyDescent="0.15"/>
    <row r="7820" customFormat="1" hidden="1" x14ac:dyDescent="0.15"/>
    <row r="7821" customFormat="1" hidden="1" x14ac:dyDescent="0.15"/>
    <row r="7822" customFormat="1" hidden="1" x14ac:dyDescent="0.15"/>
    <row r="7823" customFormat="1" hidden="1" x14ac:dyDescent="0.15"/>
    <row r="7824" customFormat="1" hidden="1" x14ac:dyDescent="0.15"/>
    <row r="7825" customFormat="1" hidden="1" x14ac:dyDescent="0.15"/>
    <row r="7826" customFormat="1" hidden="1" x14ac:dyDescent="0.15"/>
    <row r="7827" customFormat="1" hidden="1" x14ac:dyDescent="0.15"/>
    <row r="7828" customFormat="1" hidden="1" x14ac:dyDescent="0.15"/>
    <row r="7829" customFormat="1" hidden="1" x14ac:dyDescent="0.15"/>
    <row r="7830" customFormat="1" hidden="1" x14ac:dyDescent="0.15"/>
    <row r="7831" customFormat="1" hidden="1" x14ac:dyDescent="0.15"/>
    <row r="7832" customFormat="1" hidden="1" x14ac:dyDescent="0.15"/>
    <row r="7833" customFormat="1" hidden="1" x14ac:dyDescent="0.15"/>
    <row r="7834" customFormat="1" hidden="1" x14ac:dyDescent="0.15"/>
    <row r="7835" customFormat="1" hidden="1" x14ac:dyDescent="0.15"/>
    <row r="7836" customFormat="1" hidden="1" x14ac:dyDescent="0.15"/>
    <row r="7837" customFormat="1" hidden="1" x14ac:dyDescent="0.15"/>
    <row r="7838" customFormat="1" hidden="1" x14ac:dyDescent="0.15"/>
    <row r="7839" customFormat="1" hidden="1" x14ac:dyDescent="0.15"/>
    <row r="7840" customFormat="1" hidden="1" x14ac:dyDescent="0.15"/>
    <row r="7841" customFormat="1" hidden="1" x14ac:dyDescent="0.15"/>
    <row r="7842" customFormat="1" hidden="1" x14ac:dyDescent="0.15"/>
    <row r="7843" customFormat="1" hidden="1" x14ac:dyDescent="0.15"/>
    <row r="7844" customFormat="1" hidden="1" x14ac:dyDescent="0.15"/>
    <row r="7845" customFormat="1" hidden="1" x14ac:dyDescent="0.15"/>
    <row r="7846" customFormat="1" hidden="1" x14ac:dyDescent="0.15"/>
    <row r="7847" customFormat="1" hidden="1" x14ac:dyDescent="0.15"/>
    <row r="7848" customFormat="1" hidden="1" x14ac:dyDescent="0.15"/>
    <row r="7849" customFormat="1" hidden="1" x14ac:dyDescent="0.15"/>
    <row r="7850" customFormat="1" hidden="1" x14ac:dyDescent="0.15"/>
    <row r="7851" customFormat="1" hidden="1" x14ac:dyDescent="0.15"/>
    <row r="7852" customFormat="1" hidden="1" x14ac:dyDescent="0.15"/>
    <row r="7853" customFormat="1" hidden="1" x14ac:dyDescent="0.15"/>
    <row r="7854" customFormat="1" hidden="1" x14ac:dyDescent="0.15"/>
    <row r="7855" customFormat="1" hidden="1" x14ac:dyDescent="0.15"/>
    <row r="7856" customFormat="1" hidden="1" x14ac:dyDescent="0.15"/>
    <row r="7857" customFormat="1" hidden="1" x14ac:dyDescent="0.15"/>
    <row r="7858" customFormat="1" hidden="1" x14ac:dyDescent="0.15"/>
    <row r="7859" customFormat="1" hidden="1" x14ac:dyDescent="0.15"/>
    <row r="7860" customFormat="1" hidden="1" x14ac:dyDescent="0.15"/>
    <row r="7861" customFormat="1" hidden="1" x14ac:dyDescent="0.15"/>
    <row r="7862" customFormat="1" hidden="1" x14ac:dyDescent="0.15"/>
    <row r="7863" customFormat="1" hidden="1" x14ac:dyDescent="0.15"/>
    <row r="7864" customFormat="1" hidden="1" x14ac:dyDescent="0.15"/>
    <row r="7865" customFormat="1" hidden="1" x14ac:dyDescent="0.15"/>
    <row r="7866" customFormat="1" hidden="1" x14ac:dyDescent="0.15"/>
    <row r="7867" customFormat="1" hidden="1" x14ac:dyDescent="0.15"/>
    <row r="7868" customFormat="1" hidden="1" x14ac:dyDescent="0.15"/>
    <row r="7869" customFormat="1" hidden="1" x14ac:dyDescent="0.15"/>
    <row r="7870" customFormat="1" hidden="1" x14ac:dyDescent="0.15"/>
    <row r="7871" customFormat="1" hidden="1" x14ac:dyDescent="0.15"/>
    <row r="7872" customFormat="1" hidden="1" x14ac:dyDescent="0.15"/>
    <row r="7873" customFormat="1" hidden="1" x14ac:dyDescent="0.15"/>
    <row r="7874" customFormat="1" hidden="1" x14ac:dyDescent="0.15"/>
    <row r="7875" customFormat="1" hidden="1" x14ac:dyDescent="0.15"/>
    <row r="7876" customFormat="1" hidden="1" x14ac:dyDescent="0.15"/>
    <row r="7877" customFormat="1" hidden="1" x14ac:dyDescent="0.15"/>
    <row r="7878" customFormat="1" hidden="1" x14ac:dyDescent="0.15"/>
    <row r="7879" customFormat="1" hidden="1" x14ac:dyDescent="0.15"/>
    <row r="7880" customFormat="1" hidden="1" x14ac:dyDescent="0.15"/>
    <row r="7881" customFormat="1" hidden="1" x14ac:dyDescent="0.15"/>
    <row r="7882" customFormat="1" hidden="1" x14ac:dyDescent="0.15"/>
    <row r="7883" customFormat="1" hidden="1" x14ac:dyDescent="0.15"/>
    <row r="7884" customFormat="1" hidden="1" x14ac:dyDescent="0.15"/>
    <row r="7885" customFormat="1" hidden="1" x14ac:dyDescent="0.15"/>
    <row r="7886" customFormat="1" hidden="1" x14ac:dyDescent="0.15"/>
    <row r="7887" customFormat="1" hidden="1" x14ac:dyDescent="0.15"/>
    <row r="7888" customFormat="1" hidden="1" x14ac:dyDescent="0.15"/>
    <row r="7889" customFormat="1" hidden="1" x14ac:dyDescent="0.15"/>
    <row r="7890" customFormat="1" hidden="1" x14ac:dyDescent="0.15"/>
    <row r="7891" customFormat="1" hidden="1" x14ac:dyDescent="0.15"/>
    <row r="7892" customFormat="1" hidden="1" x14ac:dyDescent="0.15"/>
    <row r="7893" customFormat="1" hidden="1" x14ac:dyDescent="0.15"/>
    <row r="7894" customFormat="1" hidden="1" x14ac:dyDescent="0.15"/>
    <row r="7895" customFormat="1" hidden="1" x14ac:dyDescent="0.15"/>
    <row r="7896" customFormat="1" hidden="1" x14ac:dyDescent="0.15"/>
    <row r="7897" customFormat="1" hidden="1" x14ac:dyDescent="0.15"/>
    <row r="7898" customFormat="1" hidden="1" x14ac:dyDescent="0.15"/>
    <row r="7899" customFormat="1" hidden="1" x14ac:dyDescent="0.15"/>
    <row r="7900" customFormat="1" hidden="1" x14ac:dyDescent="0.15"/>
    <row r="7901" customFormat="1" hidden="1" x14ac:dyDescent="0.15"/>
    <row r="7902" customFormat="1" hidden="1" x14ac:dyDescent="0.15"/>
    <row r="7903" customFormat="1" hidden="1" x14ac:dyDescent="0.15"/>
    <row r="7904" customFormat="1" hidden="1" x14ac:dyDescent="0.15"/>
    <row r="7905" customFormat="1" hidden="1" x14ac:dyDescent="0.15"/>
    <row r="7906" customFormat="1" hidden="1" x14ac:dyDescent="0.15"/>
    <row r="7907" customFormat="1" hidden="1" x14ac:dyDescent="0.15"/>
    <row r="7908" customFormat="1" hidden="1" x14ac:dyDescent="0.15"/>
    <row r="7909" customFormat="1" hidden="1" x14ac:dyDescent="0.15"/>
    <row r="7910" customFormat="1" hidden="1" x14ac:dyDescent="0.15"/>
    <row r="7911" customFormat="1" hidden="1" x14ac:dyDescent="0.15"/>
    <row r="7912" customFormat="1" hidden="1" x14ac:dyDescent="0.15"/>
    <row r="7913" customFormat="1" hidden="1" x14ac:dyDescent="0.15"/>
    <row r="7914" customFormat="1" hidden="1" x14ac:dyDescent="0.15"/>
    <row r="7915" customFormat="1" hidden="1" x14ac:dyDescent="0.15"/>
    <row r="7916" customFormat="1" hidden="1" x14ac:dyDescent="0.15"/>
    <row r="7917" customFormat="1" hidden="1" x14ac:dyDescent="0.15"/>
    <row r="7918" customFormat="1" hidden="1" x14ac:dyDescent="0.15"/>
    <row r="7919" customFormat="1" hidden="1" x14ac:dyDescent="0.15"/>
    <row r="7920" customFormat="1" hidden="1" x14ac:dyDescent="0.15"/>
    <row r="7921" customFormat="1" hidden="1" x14ac:dyDescent="0.15"/>
    <row r="7922" customFormat="1" hidden="1" x14ac:dyDescent="0.15"/>
    <row r="7923" customFormat="1" hidden="1" x14ac:dyDescent="0.15"/>
    <row r="7924" customFormat="1" hidden="1" x14ac:dyDescent="0.15"/>
    <row r="7925" customFormat="1" hidden="1" x14ac:dyDescent="0.15"/>
    <row r="7926" customFormat="1" hidden="1" x14ac:dyDescent="0.15"/>
    <row r="7927" customFormat="1" hidden="1" x14ac:dyDescent="0.15"/>
    <row r="7928" customFormat="1" hidden="1" x14ac:dyDescent="0.15"/>
    <row r="7929" customFormat="1" hidden="1" x14ac:dyDescent="0.15"/>
    <row r="7930" customFormat="1" hidden="1" x14ac:dyDescent="0.15"/>
    <row r="7931" customFormat="1" hidden="1" x14ac:dyDescent="0.15"/>
    <row r="7932" customFormat="1" hidden="1" x14ac:dyDescent="0.15"/>
    <row r="7933" customFormat="1" hidden="1" x14ac:dyDescent="0.15"/>
    <row r="7934" customFormat="1" hidden="1" x14ac:dyDescent="0.15"/>
    <row r="7935" customFormat="1" hidden="1" x14ac:dyDescent="0.15"/>
    <row r="7936" customFormat="1" hidden="1" x14ac:dyDescent="0.15"/>
    <row r="7937" customFormat="1" hidden="1" x14ac:dyDescent="0.15"/>
    <row r="7938" customFormat="1" hidden="1" x14ac:dyDescent="0.15"/>
    <row r="7939" customFormat="1" hidden="1" x14ac:dyDescent="0.15"/>
    <row r="7940" customFormat="1" hidden="1" x14ac:dyDescent="0.15"/>
    <row r="7941" customFormat="1" hidden="1" x14ac:dyDescent="0.15"/>
    <row r="7942" customFormat="1" hidden="1" x14ac:dyDescent="0.15"/>
    <row r="7943" customFormat="1" hidden="1" x14ac:dyDescent="0.15"/>
    <row r="7944" customFormat="1" hidden="1" x14ac:dyDescent="0.15"/>
    <row r="7945" customFormat="1" hidden="1" x14ac:dyDescent="0.15"/>
    <row r="7946" customFormat="1" hidden="1" x14ac:dyDescent="0.15"/>
    <row r="7947" customFormat="1" hidden="1" x14ac:dyDescent="0.15"/>
    <row r="7948" customFormat="1" hidden="1" x14ac:dyDescent="0.15"/>
    <row r="7949" customFormat="1" hidden="1" x14ac:dyDescent="0.15"/>
    <row r="7950" customFormat="1" hidden="1" x14ac:dyDescent="0.15"/>
    <row r="7951" customFormat="1" hidden="1" x14ac:dyDescent="0.15"/>
    <row r="7952" customFormat="1" hidden="1" x14ac:dyDescent="0.15"/>
    <row r="7953" customFormat="1" hidden="1" x14ac:dyDescent="0.15"/>
    <row r="7954" customFormat="1" hidden="1" x14ac:dyDescent="0.15"/>
    <row r="7955" customFormat="1" hidden="1" x14ac:dyDescent="0.15"/>
    <row r="7956" customFormat="1" hidden="1" x14ac:dyDescent="0.15"/>
    <row r="7957" customFormat="1" hidden="1" x14ac:dyDescent="0.15"/>
    <row r="7958" customFormat="1" hidden="1" x14ac:dyDescent="0.15"/>
    <row r="7959" customFormat="1" hidden="1" x14ac:dyDescent="0.15"/>
    <row r="7960" customFormat="1" hidden="1" x14ac:dyDescent="0.15"/>
    <row r="7961" customFormat="1" hidden="1" x14ac:dyDescent="0.15"/>
    <row r="7962" customFormat="1" hidden="1" x14ac:dyDescent="0.15"/>
    <row r="7963" customFormat="1" hidden="1" x14ac:dyDescent="0.15"/>
    <row r="7964" customFormat="1" hidden="1" x14ac:dyDescent="0.15"/>
    <row r="7965" customFormat="1" hidden="1" x14ac:dyDescent="0.15"/>
    <row r="7966" customFormat="1" hidden="1" x14ac:dyDescent="0.15"/>
    <row r="7967" customFormat="1" hidden="1" x14ac:dyDescent="0.15"/>
    <row r="7968" customFormat="1" hidden="1" x14ac:dyDescent="0.15"/>
    <row r="7969" customFormat="1" hidden="1" x14ac:dyDescent="0.15"/>
    <row r="7970" customFormat="1" hidden="1" x14ac:dyDescent="0.15"/>
    <row r="7971" customFormat="1" hidden="1" x14ac:dyDescent="0.15"/>
    <row r="7972" customFormat="1" hidden="1" x14ac:dyDescent="0.15"/>
    <row r="7973" customFormat="1" hidden="1" x14ac:dyDescent="0.15"/>
    <row r="7974" customFormat="1" hidden="1" x14ac:dyDescent="0.15"/>
    <row r="7975" customFormat="1" hidden="1" x14ac:dyDescent="0.15"/>
    <row r="7976" customFormat="1" hidden="1" x14ac:dyDescent="0.15"/>
    <row r="7977" customFormat="1" hidden="1" x14ac:dyDescent="0.15"/>
    <row r="7978" customFormat="1" hidden="1" x14ac:dyDescent="0.15"/>
    <row r="7979" customFormat="1" hidden="1" x14ac:dyDescent="0.15"/>
    <row r="7980" customFormat="1" hidden="1" x14ac:dyDescent="0.15"/>
    <row r="7981" customFormat="1" hidden="1" x14ac:dyDescent="0.15"/>
    <row r="7982" customFormat="1" hidden="1" x14ac:dyDescent="0.15"/>
    <row r="7983" customFormat="1" hidden="1" x14ac:dyDescent="0.15"/>
    <row r="7984" customFormat="1" hidden="1" x14ac:dyDescent="0.15"/>
    <row r="7985" customFormat="1" hidden="1" x14ac:dyDescent="0.15"/>
    <row r="7986" customFormat="1" hidden="1" x14ac:dyDescent="0.15"/>
    <row r="7987" customFormat="1" hidden="1" x14ac:dyDescent="0.15"/>
    <row r="7988" customFormat="1" hidden="1" x14ac:dyDescent="0.15"/>
    <row r="7989" customFormat="1" hidden="1" x14ac:dyDescent="0.15"/>
    <row r="7990" customFormat="1" hidden="1" x14ac:dyDescent="0.15"/>
    <row r="7991" customFormat="1" hidden="1" x14ac:dyDescent="0.15"/>
    <row r="7992" customFormat="1" hidden="1" x14ac:dyDescent="0.15"/>
    <row r="7993" customFormat="1" hidden="1" x14ac:dyDescent="0.15"/>
    <row r="7994" customFormat="1" hidden="1" x14ac:dyDescent="0.15"/>
    <row r="7995" customFormat="1" hidden="1" x14ac:dyDescent="0.15"/>
    <row r="7996" customFormat="1" hidden="1" x14ac:dyDescent="0.15"/>
    <row r="7997" customFormat="1" hidden="1" x14ac:dyDescent="0.15"/>
    <row r="7998" customFormat="1" hidden="1" x14ac:dyDescent="0.15"/>
    <row r="7999" customFormat="1" hidden="1" x14ac:dyDescent="0.15"/>
    <row r="8000" customFormat="1" hidden="1" x14ac:dyDescent="0.15"/>
    <row r="8001" customFormat="1" hidden="1" x14ac:dyDescent="0.15"/>
    <row r="8002" customFormat="1" hidden="1" x14ac:dyDescent="0.15"/>
    <row r="8003" customFormat="1" hidden="1" x14ac:dyDescent="0.15"/>
    <row r="8004" customFormat="1" hidden="1" x14ac:dyDescent="0.15"/>
    <row r="8005" customFormat="1" hidden="1" x14ac:dyDescent="0.15"/>
    <row r="8006" customFormat="1" hidden="1" x14ac:dyDescent="0.15"/>
    <row r="8007" customFormat="1" hidden="1" x14ac:dyDescent="0.15"/>
    <row r="8008" customFormat="1" hidden="1" x14ac:dyDescent="0.15"/>
    <row r="8009" customFormat="1" hidden="1" x14ac:dyDescent="0.15"/>
    <row r="8010" customFormat="1" hidden="1" x14ac:dyDescent="0.15"/>
    <row r="8011" customFormat="1" hidden="1" x14ac:dyDescent="0.15"/>
    <row r="8012" customFormat="1" hidden="1" x14ac:dyDescent="0.15"/>
    <row r="8013" customFormat="1" hidden="1" x14ac:dyDescent="0.15"/>
    <row r="8014" customFormat="1" hidden="1" x14ac:dyDescent="0.15"/>
    <row r="8015" customFormat="1" hidden="1" x14ac:dyDescent="0.15"/>
    <row r="8016" customFormat="1" hidden="1" x14ac:dyDescent="0.15"/>
    <row r="8017" customFormat="1" hidden="1" x14ac:dyDescent="0.15"/>
    <row r="8018" customFormat="1" hidden="1" x14ac:dyDescent="0.15"/>
    <row r="8019" customFormat="1" hidden="1" x14ac:dyDescent="0.15"/>
    <row r="8020" customFormat="1" hidden="1" x14ac:dyDescent="0.15"/>
    <row r="8021" customFormat="1" hidden="1" x14ac:dyDescent="0.15"/>
    <row r="8022" customFormat="1" hidden="1" x14ac:dyDescent="0.15"/>
    <row r="8023" customFormat="1" hidden="1" x14ac:dyDescent="0.15"/>
    <row r="8024" customFormat="1" hidden="1" x14ac:dyDescent="0.15"/>
    <row r="8025" customFormat="1" hidden="1" x14ac:dyDescent="0.15"/>
    <row r="8026" customFormat="1" hidden="1" x14ac:dyDescent="0.15"/>
    <row r="8027" customFormat="1" hidden="1" x14ac:dyDescent="0.15"/>
    <row r="8028" customFormat="1" hidden="1" x14ac:dyDescent="0.15"/>
    <row r="8029" customFormat="1" hidden="1" x14ac:dyDescent="0.15"/>
    <row r="8030" customFormat="1" hidden="1" x14ac:dyDescent="0.15"/>
    <row r="8031" customFormat="1" hidden="1" x14ac:dyDescent="0.15"/>
    <row r="8032" customFormat="1" hidden="1" x14ac:dyDescent="0.15"/>
    <row r="8033" customFormat="1" hidden="1" x14ac:dyDescent="0.15"/>
    <row r="8034" customFormat="1" hidden="1" x14ac:dyDescent="0.15"/>
    <row r="8035" customFormat="1" hidden="1" x14ac:dyDescent="0.15"/>
    <row r="8036" customFormat="1" hidden="1" x14ac:dyDescent="0.15"/>
    <row r="8037" customFormat="1" hidden="1" x14ac:dyDescent="0.15"/>
    <row r="8038" customFormat="1" hidden="1" x14ac:dyDescent="0.15"/>
    <row r="8039" customFormat="1" hidden="1" x14ac:dyDescent="0.15"/>
    <row r="8040" customFormat="1" hidden="1" x14ac:dyDescent="0.15"/>
    <row r="8041" customFormat="1" hidden="1" x14ac:dyDescent="0.15"/>
    <row r="8042" customFormat="1" hidden="1" x14ac:dyDescent="0.15"/>
    <row r="8043" customFormat="1" hidden="1" x14ac:dyDescent="0.15"/>
    <row r="8044" customFormat="1" hidden="1" x14ac:dyDescent="0.15"/>
    <row r="8045" customFormat="1" hidden="1" x14ac:dyDescent="0.15"/>
    <row r="8046" customFormat="1" hidden="1" x14ac:dyDescent="0.15"/>
    <row r="8047" customFormat="1" hidden="1" x14ac:dyDescent="0.15"/>
    <row r="8048" customFormat="1" hidden="1" x14ac:dyDescent="0.15"/>
    <row r="8049" customFormat="1" hidden="1" x14ac:dyDescent="0.15"/>
    <row r="8050" customFormat="1" hidden="1" x14ac:dyDescent="0.15"/>
    <row r="8051" customFormat="1" hidden="1" x14ac:dyDescent="0.15"/>
    <row r="8052" customFormat="1" hidden="1" x14ac:dyDescent="0.15"/>
    <row r="8053" customFormat="1" hidden="1" x14ac:dyDescent="0.15"/>
    <row r="8054" customFormat="1" hidden="1" x14ac:dyDescent="0.15"/>
    <row r="8055" customFormat="1" hidden="1" x14ac:dyDescent="0.15"/>
    <row r="8056" customFormat="1" hidden="1" x14ac:dyDescent="0.15"/>
    <row r="8057" customFormat="1" hidden="1" x14ac:dyDescent="0.15"/>
    <row r="8058" customFormat="1" hidden="1" x14ac:dyDescent="0.15"/>
    <row r="8059" customFormat="1" hidden="1" x14ac:dyDescent="0.15"/>
    <row r="8060" customFormat="1" hidden="1" x14ac:dyDescent="0.15"/>
    <row r="8061" customFormat="1" hidden="1" x14ac:dyDescent="0.15"/>
    <row r="8062" customFormat="1" hidden="1" x14ac:dyDescent="0.15"/>
    <row r="8063" customFormat="1" hidden="1" x14ac:dyDescent="0.15"/>
    <row r="8064" customFormat="1" hidden="1" x14ac:dyDescent="0.15"/>
    <row r="8065" customFormat="1" hidden="1" x14ac:dyDescent="0.15"/>
    <row r="8066" customFormat="1" hidden="1" x14ac:dyDescent="0.15"/>
    <row r="8067" customFormat="1" hidden="1" x14ac:dyDescent="0.15"/>
    <row r="8068" customFormat="1" hidden="1" x14ac:dyDescent="0.15"/>
    <row r="8069" customFormat="1" hidden="1" x14ac:dyDescent="0.15"/>
    <row r="8070" customFormat="1" hidden="1" x14ac:dyDescent="0.15"/>
    <row r="8071" customFormat="1" hidden="1" x14ac:dyDescent="0.15"/>
    <row r="8072" customFormat="1" hidden="1" x14ac:dyDescent="0.15"/>
    <row r="8073" customFormat="1" hidden="1" x14ac:dyDescent="0.15"/>
    <row r="8074" customFormat="1" hidden="1" x14ac:dyDescent="0.15"/>
    <row r="8075" customFormat="1" hidden="1" x14ac:dyDescent="0.15"/>
    <row r="8076" customFormat="1" hidden="1" x14ac:dyDescent="0.15"/>
    <row r="8077" customFormat="1" hidden="1" x14ac:dyDescent="0.15"/>
    <row r="8078" customFormat="1" hidden="1" x14ac:dyDescent="0.15"/>
    <row r="8079" customFormat="1" hidden="1" x14ac:dyDescent="0.15"/>
    <row r="8080" customFormat="1" hidden="1" x14ac:dyDescent="0.15"/>
    <row r="8081" customFormat="1" hidden="1" x14ac:dyDescent="0.15"/>
    <row r="8082" customFormat="1" hidden="1" x14ac:dyDescent="0.15"/>
    <row r="8083" customFormat="1" hidden="1" x14ac:dyDescent="0.15"/>
    <row r="8084" customFormat="1" hidden="1" x14ac:dyDescent="0.15"/>
    <row r="8085" customFormat="1" hidden="1" x14ac:dyDescent="0.15"/>
    <row r="8086" customFormat="1" hidden="1" x14ac:dyDescent="0.15"/>
    <row r="8087" customFormat="1" hidden="1" x14ac:dyDescent="0.15"/>
    <row r="8088" customFormat="1" hidden="1" x14ac:dyDescent="0.15"/>
    <row r="8089" customFormat="1" hidden="1" x14ac:dyDescent="0.15"/>
    <row r="8090" customFormat="1" hidden="1" x14ac:dyDescent="0.15"/>
    <row r="8091" customFormat="1" hidden="1" x14ac:dyDescent="0.15"/>
    <row r="8092" customFormat="1" hidden="1" x14ac:dyDescent="0.15"/>
    <row r="8093" customFormat="1" hidden="1" x14ac:dyDescent="0.15"/>
    <row r="8094" customFormat="1" hidden="1" x14ac:dyDescent="0.15"/>
    <row r="8095" customFormat="1" hidden="1" x14ac:dyDescent="0.15"/>
    <row r="8096" customFormat="1" hidden="1" x14ac:dyDescent="0.15"/>
    <row r="8097" customFormat="1" hidden="1" x14ac:dyDescent="0.15"/>
    <row r="8098" customFormat="1" hidden="1" x14ac:dyDescent="0.15"/>
    <row r="8099" customFormat="1" hidden="1" x14ac:dyDescent="0.15"/>
    <row r="8100" customFormat="1" hidden="1" x14ac:dyDescent="0.15"/>
    <row r="8101" customFormat="1" hidden="1" x14ac:dyDescent="0.15"/>
    <row r="8102" customFormat="1" hidden="1" x14ac:dyDescent="0.15"/>
    <row r="8103" customFormat="1" hidden="1" x14ac:dyDescent="0.15"/>
    <row r="8104" customFormat="1" hidden="1" x14ac:dyDescent="0.15"/>
    <row r="8105" customFormat="1" hidden="1" x14ac:dyDescent="0.15"/>
    <row r="8106" customFormat="1" hidden="1" x14ac:dyDescent="0.15"/>
    <row r="8107" customFormat="1" hidden="1" x14ac:dyDescent="0.15"/>
    <row r="8108" customFormat="1" hidden="1" x14ac:dyDescent="0.15"/>
    <row r="8109" customFormat="1" hidden="1" x14ac:dyDescent="0.15"/>
    <row r="8110" customFormat="1" hidden="1" x14ac:dyDescent="0.15"/>
    <row r="8111" customFormat="1" hidden="1" x14ac:dyDescent="0.15"/>
    <row r="8112" customFormat="1" hidden="1" x14ac:dyDescent="0.15"/>
    <row r="8113" customFormat="1" hidden="1" x14ac:dyDescent="0.15"/>
    <row r="8114" customFormat="1" hidden="1" x14ac:dyDescent="0.15"/>
    <row r="8115" customFormat="1" hidden="1" x14ac:dyDescent="0.15"/>
    <row r="8116" customFormat="1" hidden="1" x14ac:dyDescent="0.15"/>
    <row r="8117" customFormat="1" hidden="1" x14ac:dyDescent="0.15"/>
    <row r="8118" customFormat="1" hidden="1" x14ac:dyDescent="0.15"/>
    <row r="8119" customFormat="1" hidden="1" x14ac:dyDescent="0.15"/>
    <row r="8120" customFormat="1" hidden="1" x14ac:dyDescent="0.15"/>
    <row r="8121" customFormat="1" hidden="1" x14ac:dyDescent="0.15"/>
    <row r="8122" customFormat="1" hidden="1" x14ac:dyDescent="0.15"/>
    <row r="8123" customFormat="1" hidden="1" x14ac:dyDescent="0.15"/>
    <row r="8124" customFormat="1" hidden="1" x14ac:dyDescent="0.15"/>
    <row r="8125" customFormat="1" hidden="1" x14ac:dyDescent="0.15"/>
    <row r="8126" customFormat="1" hidden="1" x14ac:dyDescent="0.15"/>
    <row r="8127" customFormat="1" hidden="1" x14ac:dyDescent="0.15"/>
    <row r="8128" customFormat="1" hidden="1" x14ac:dyDescent="0.15"/>
    <row r="8129" customFormat="1" hidden="1" x14ac:dyDescent="0.15"/>
    <row r="8130" customFormat="1" hidden="1" x14ac:dyDescent="0.15"/>
    <row r="8131" customFormat="1" hidden="1" x14ac:dyDescent="0.15"/>
    <row r="8132" customFormat="1" hidden="1" x14ac:dyDescent="0.15"/>
    <row r="8133" customFormat="1" hidden="1" x14ac:dyDescent="0.15"/>
    <row r="8134" customFormat="1" hidden="1" x14ac:dyDescent="0.15"/>
    <row r="8135" customFormat="1" hidden="1" x14ac:dyDescent="0.15"/>
    <row r="8136" customFormat="1" hidden="1" x14ac:dyDescent="0.15"/>
    <row r="8137" customFormat="1" hidden="1" x14ac:dyDescent="0.15"/>
    <row r="8138" customFormat="1" hidden="1" x14ac:dyDescent="0.15"/>
    <row r="8139" customFormat="1" hidden="1" x14ac:dyDescent="0.15"/>
    <row r="8140" customFormat="1" hidden="1" x14ac:dyDescent="0.15"/>
    <row r="8141" customFormat="1" hidden="1" x14ac:dyDescent="0.15"/>
    <row r="8142" customFormat="1" hidden="1" x14ac:dyDescent="0.15"/>
    <row r="8143" customFormat="1" hidden="1" x14ac:dyDescent="0.15"/>
    <row r="8144" customFormat="1" hidden="1" x14ac:dyDescent="0.15"/>
    <row r="8145" customFormat="1" hidden="1" x14ac:dyDescent="0.15"/>
    <row r="8146" customFormat="1" hidden="1" x14ac:dyDescent="0.15"/>
    <row r="8147" customFormat="1" hidden="1" x14ac:dyDescent="0.15"/>
    <row r="8148" customFormat="1" hidden="1" x14ac:dyDescent="0.15"/>
    <row r="8149" customFormat="1" hidden="1" x14ac:dyDescent="0.15"/>
    <row r="8150" customFormat="1" hidden="1" x14ac:dyDescent="0.15"/>
    <row r="8151" customFormat="1" hidden="1" x14ac:dyDescent="0.15"/>
    <row r="8152" customFormat="1" hidden="1" x14ac:dyDescent="0.15"/>
    <row r="8153" customFormat="1" hidden="1" x14ac:dyDescent="0.15"/>
    <row r="8154" customFormat="1" hidden="1" x14ac:dyDescent="0.15"/>
    <row r="8155" customFormat="1" hidden="1" x14ac:dyDescent="0.15"/>
    <row r="8156" customFormat="1" hidden="1" x14ac:dyDescent="0.15"/>
    <row r="8157" customFormat="1" hidden="1" x14ac:dyDescent="0.15"/>
    <row r="8158" customFormat="1" hidden="1" x14ac:dyDescent="0.15"/>
    <row r="8159" customFormat="1" hidden="1" x14ac:dyDescent="0.15"/>
    <row r="8160" customFormat="1" hidden="1" x14ac:dyDescent="0.15"/>
    <row r="8161" customFormat="1" hidden="1" x14ac:dyDescent="0.15"/>
    <row r="8162" customFormat="1" hidden="1" x14ac:dyDescent="0.15"/>
    <row r="8163" customFormat="1" hidden="1" x14ac:dyDescent="0.15"/>
    <row r="8164" customFormat="1" hidden="1" x14ac:dyDescent="0.15"/>
    <row r="8165" customFormat="1" hidden="1" x14ac:dyDescent="0.15"/>
    <row r="8166" customFormat="1" hidden="1" x14ac:dyDescent="0.15"/>
    <row r="8167" customFormat="1" hidden="1" x14ac:dyDescent="0.15"/>
    <row r="8168" customFormat="1" hidden="1" x14ac:dyDescent="0.15"/>
    <row r="8169" customFormat="1" hidden="1" x14ac:dyDescent="0.15"/>
    <row r="8170" customFormat="1" hidden="1" x14ac:dyDescent="0.15"/>
    <row r="8171" customFormat="1" hidden="1" x14ac:dyDescent="0.15"/>
    <row r="8172" customFormat="1" hidden="1" x14ac:dyDescent="0.15"/>
    <row r="8173" customFormat="1" hidden="1" x14ac:dyDescent="0.15"/>
    <row r="8174" customFormat="1" hidden="1" x14ac:dyDescent="0.15"/>
    <row r="8175" customFormat="1" hidden="1" x14ac:dyDescent="0.15"/>
    <row r="8176" customFormat="1" hidden="1" x14ac:dyDescent="0.15"/>
    <row r="8177" customFormat="1" hidden="1" x14ac:dyDescent="0.15"/>
    <row r="8178" customFormat="1" hidden="1" x14ac:dyDescent="0.15"/>
    <row r="8179" customFormat="1" hidden="1" x14ac:dyDescent="0.15"/>
    <row r="8180" customFormat="1" hidden="1" x14ac:dyDescent="0.15"/>
    <row r="8181" customFormat="1" hidden="1" x14ac:dyDescent="0.15"/>
    <row r="8182" customFormat="1" hidden="1" x14ac:dyDescent="0.15"/>
    <row r="8183" customFormat="1" hidden="1" x14ac:dyDescent="0.15"/>
    <row r="8184" customFormat="1" hidden="1" x14ac:dyDescent="0.15"/>
    <row r="8185" customFormat="1" hidden="1" x14ac:dyDescent="0.15"/>
    <row r="8186" customFormat="1" hidden="1" x14ac:dyDescent="0.15"/>
    <row r="8187" customFormat="1" hidden="1" x14ac:dyDescent="0.15"/>
    <row r="8188" customFormat="1" hidden="1" x14ac:dyDescent="0.15"/>
    <row r="8189" customFormat="1" hidden="1" x14ac:dyDescent="0.15"/>
    <row r="8190" customFormat="1" hidden="1" x14ac:dyDescent="0.15"/>
    <row r="8191" customFormat="1" hidden="1" x14ac:dyDescent="0.15"/>
    <row r="8192" customFormat="1" hidden="1" x14ac:dyDescent="0.15"/>
    <row r="8193" customFormat="1" hidden="1" x14ac:dyDescent="0.15"/>
    <row r="8194" customFormat="1" hidden="1" x14ac:dyDescent="0.15"/>
    <row r="8195" customFormat="1" hidden="1" x14ac:dyDescent="0.15"/>
    <row r="8196" customFormat="1" hidden="1" x14ac:dyDescent="0.15"/>
    <row r="8197" customFormat="1" hidden="1" x14ac:dyDescent="0.15"/>
    <row r="8198" customFormat="1" hidden="1" x14ac:dyDescent="0.15"/>
    <row r="8199" customFormat="1" hidden="1" x14ac:dyDescent="0.15"/>
    <row r="8200" customFormat="1" hidden="1" x14ac:dyDescent="0.15"/>
    <row r="8201" customFormat="1" hidden="1" x14ac:dyDescent="0.15"/>
    <row r="8202" customFormat="1" hidden="1" x14ac:dyDescent="0.15"/>
    <row r="8203" customFormat="1" hidden="1" x14ac:dyDescent="0.15"/>
    <row r="8204" customFormat="1" hidden="1" x14ac:dyDescent="0.15"/>
    <row r="8205" customFormat="1" hidden="1" x14ac:dyDescent="0.15"/>
    <row r="8206" customFormat="1" hidden="1" x14ac:dyDescent="0.15"/>
    <row r="8207" customFormat="1" hidden="1" x14ac:dyDescent="0.15"/>
    <row r="8208" customFormat="1" hidden="1" x14ac:dyDescent="0.15"/>
    <row r="8209" customFormat="1" hidden="1" x14ac:dyDescent="0.15"/>
    <row r="8210" customFormat="1" hidden="1" x14ac:dyDescent="0.15"/>
    <row r="8211" customFormat="1" hidden="1" x14ac:dyDescent="0.15"/>
    <row r="8212" customFormat="1" hidden="1" x14ac:dyDescent="0.15"/>
    <row r="8213" customFormat="1" hidden="1" x14ac:dyDescent="0.15"/>
    <row r="8214" customFormat="1" hidden="1" x14ac:dyDescent="0.15"/>
    <row r="8215" customFormat="1" hidden="1" x14ac:dyDescent="0.15"/>
    <row r="8216" customFormat="1" hidden="1" x14ac:dyDescent="0.15"/>
    <row r="8217" customFormat="1" hidden="1" x14ac:dyDescent="0.15"/>
    <row r="8218" customFormat="1" hidden="1" x14ac:dyDescent="0.15"/>
    <row r="8219" customFormat="1" hidden="1" x14ac:dyDescent="0.15"/>
    <row r="8220" customFormat="1" hidden="1" x14ac:dyDescent="0.15"/>
    <row r="8221" customFormat="1" hidden="1" x14ac:dyDescent="0.15"/>
    <row r="8222" customFormat="1" hidden="1" x14ac:dyDescent="0.15"/>
    <row r="8223" customFormat="1" hidden="1" x14ac:dyDescent="0.15"/>
    <row r="8224" customFormat="1" hidden="1" x14ac:dyDescent="0.15"/>
    <row r="8225" customFormat="1" hidden="1" x14ac:dyDescent="0.15"/>
    <row r="8226" customFormat="1" hidden="1" x14ac:dyDescent="0.15"/>
    <row r="8227" customFormat="1" hidden="1" x14ac:dyDescent="0.15"/>
    <row r="8228" customFormat="1" hidden="1" x14ac:dyDescent="0.15"/>
    <row r="8229" customFormat="1" hidden="1" x14ac:dyDescent="0.15"/>
    <row r="8230" customFormat="1" hidden="1" x14ac:dyDescent="0.15"/>
    <row r="8231" customFormat="1" hidden="1" x14ac:dyDescent="0.15"/>
    <row r="8232" customFormat="1" hidden="1" x14ac:dyDescent="0.15"/>
    <row r="8233" customFormat="1" hidden="1" x14ac:dyDescent="0.15"/>
    <row r="8234" customFormat="1" hidden="1" x14ac:dyDescent="0.15"/>
    <row r="8235" customFormat="1" hidden="1" x14ac:dyDescent="0.15"/>
    <row r="8236" customFormat="1" hidden="1" x14ac:dyDescent="0.15"/>
    <row r="8237" customFormat="1" hidden="1" x14ac:dyDescent="0.15"/>
    <row r="8238" customFormat="1" hidden="1" x14ac:dyDescent="0.15"/>
    <row r="8239" customFormat="1" hidden="1" x14ac:dyDescent="0.15"/>
    <row r="8240" customFormat="1" hidden="1" x14ac:dyDescent="0.15"/>
    <row r="8241" customFormat="1" hidden="1" x14ac:dyDescent="0.15"/>
    <row r="8242" customFormat="1" hidden="1" x14ac:dyDescent="0.15"/>
    <row r="8243" customFormat="1" hidden="1" x14ac:dyDescent="0.15"/>
    <row r="8244" customFormat="1" hidden="1" x14ac:dyDescent="0.15"/>
    <row r="8245" customFormat="1" hidden="1" x14ac:dyDescent="0.15"/>
    <row r="8246" customFormat="1" hidden="1" x14ac:dyDescent="0.15"/>
    <row r="8247" customFormat="1" hidden="1" x14ac:dyDescent="0.15"/>
    <row r="8248" customFormat="1" hidden="1" x14ac:dyDescent="0.15"/>
    <row r="8249" customFormat="1" hidden="1" x14ac:dyDescent="0.15"/>
    <row r="8250" customFormat="1" hidden="1" x14ac:dyDescent="0.15"/>
    <row r="8251" customFormat="1" hidden="1" x14ac:dyDescent="0.15"/>
    <row r="8252" customFormat="1" hidden="1" x14ac:dyDescent="0.15"/>
    <row r="8253" customFormat="1" hidden="1" x14ac:dyDescent="0.15"/>
    <row r="8254" customFormat="1" hidden="1" x14ac:dyDescent="0.15"/>
    <row r="8255" customFormat="1" hidden="1" x14ac:dyDescent="0.15"/>
    <row r="8256" customFormat="1" hidden="1" x14ac:dyDescent="0.15"/>
    <row r="8257" customFormat="1" hidden="1" x14ac:dyDescent="0.15"/>
    <row r="8258" customFormat="1" hidden="1" x14ac:dyDescent="0.15"/>
    <row r="8259" customFormat="1" hidden="1" x14ac:dyDescent="0.15"/>
    <row r="8260" customFormat="1" hidden="1" x14ac:dyDescent="0.15"/>
    <row r="8261" customFormat="1" hidden="1" x14ac:dyDescent="0.15"/>
    <row r="8262" customFormat="1" hidden="1" x14ac:dyDescent="0.15"/>
    <row r="8263" customFormat="1" hidden="1" x14ac:dyDescent="0.15"/>
    <row r="8264" customFormat="1" hidden="1" x14ac:dyDescent="0.15"/>
    <row r="8265" customFormat="1" hidden="1" x14ac:dyDescent="0.15"/>
    <row r="8266" customFormat="1" hidden="1" x14ac:dyDescent="0.15"/>
    <row r="8267" customFormat="1" hidden="1" x14ac:dyDescent="0.15"/>
    <row r="8268" customFormat="1" hidden="1" x14ac:dyDescent="0.15"/>
    <row r="8269" customFormat="1" hidden="1" x14ac:dyDescent="0.15"/>
    <row r="8270" customFormat="1" hidden="1" x14ac:dyDescent="0.15"/>
    <row r="8271" customFormat="1" hidden="1" x14ac:dyDescent="0.15"/>
    <row r="8272" customFormat="1" hidden="1" x14ac:dyDescent="0.15"/>
    <row r="8273" customFormat="1" hidden="1" x14ac:dyDescent="0.15"/>
    <row r="8274" customFormat="1" hidden="1" x14ac:dyDescent="0.15"/>
    <row r="8275" customFormat="1" hidden="1" x14ac:dyDescent="0.15"/>
    <row r="8276" customFormat="1" hidden="1" x14ac:dyDescent="0.15"/>
    <row r="8277" customFormat="1" hidden="1" x14ac:dyDescent="0.15"/>
    <row r="8278" customFormat="1" hidden="1" x14ac:dyDescent="0.15"/>
    <row r="8279" customFormat="1" hidden="1" x14ac:dyDescent="0.15"/>
    <row r="8280" customFormat="1" hidden="1" x14ac:dyDescent="0.15"/>
    <row r="8281" customFormat="1" hidden="1" x14ac:dyDescent="0.15"/>
    <row r="8282" customFormat="1" hidden="1" x14ac:dyDescent="0.15"/>
    <row r="8283" customFormat="1" hidden="1" x14ac:dyDescent="0.15"/>
    <row r="8284" customFormat="1" hidden="1" x14ac:dyDescent="0.15"/>
    <row r="8285" customFormat="1" hidden="1" x14ac:dyDescent="0.15"/>
    <row r="8286" customFormat="1" hidden="1" x14ac:dyDescent="0.15"/>
    <row r="8287" customFormat="1" hidden="1" x14ac:dyDescent="0.15"/>
    <row r="8288" customFormat="1" hidden="1" x14ac:dyDescent="0.15"/>
    <row r="8289" customFormat="1" hidden="1" x14ac:dyDescent="0.15"/>
    <row r="8290" customFormat="1" hidden="1" x14ac:dyDescent="0.15"/>
    <row r="8291" customFormat="1" hidden="1" x14ac:dyDescent="0.15"/>
    <row r="8292" customFormat="1" hidden="1" x14ac:dyDescent="0.15"/>
    <row r="8293" customFormat="1" hidden="1" x14ac:dyDescent="0.15"/>
    <row r="8294" customFormat="1" hidden="1" x14ac:dyDescent="0.15"/>
    <row r="8295" customFormat="1" hidden="1" x14ac:dyDescent="0.15"/>
    <row r="8296" customFormat="1" hidden="1" x14ac:dyDescent="0.15"/>
    <row r="8297" customFormat="1" hidden="1" x14ac:dyDescent="0.15"/>
    <row r="8298" customFormat="1" hidden="1" x14ac:dyDescent="0.15"/>
    <row r="8299" customFormat="1" hidden="1" x14ac:dyDescent="0.15"/>
    <row r="8300" customFormat="1" hidden="1" x14ac:dyDescent="0.15"/>
    <row r="8301" customFormat="1" hidden="1" x14ac:dyDescent="0.15"/>
    <row r="8302" customFormat="1" hidden="1" x14ac:dyDescent="0.15"/>
    <row r="8303" customFormat="1" hidden="1" x14ac:dyDescent="0.15"/>
    <row r="8304" customFormat="1" hidden="1" x14ac:dyDescent="0.15"/>
    <row r="8305" customFormat="1" hidden="1" x14ac:dyDescent="0.15"/>
    <row r="8306" customFormat="1" hidden="1" x14ac:dyDescent="0.15"/>
    <row r="8307" customFormat="1" hidden="1" x14ac:dyDescent="0.15"/>
    <row r="8308" customFormat="1" hidden="1" x14ac:dyDescent="0.15"/>
    <row r="8309" customFormat="1" hidden="1" x14ac:dyDescent="0.15"/>
    <row r="8310" customFormat="1" hidden="1" x14ac:dyDescent="0.15"/>
    <row r="8311" customFormat="1" hidden="1" x14ac:dyDescent="0.15"/>
    <row r="8312" customFormat="1" hidden="1" x14ac:dyDescent="0.15"/>
    <row r="8313" customFormat="1" hidden="1" x14ac:dyDescent="0.15"/>
    <row r="8314" customFormat="1" hidden="1" x14ac:dyDescent="0.15"/>
    <row r="8315" customFormat="1" hidden="1" x14ac:dyDescent="0.15"/>
    <row r="8316" customFormat="1" hidden="1" x14ac:dyDescent="0.15"/>
    <row r="8317" customFormat="1" hidden="1" x14ac:dyDescent="0.15"/>
    <row r="8318" customFormat="1" hidden="1" x14ac:dyDescent="0.15"/>
    <row r="8319" customFormat="1" hidden="1" x14ac:dyDescent="0.15"/>
    <row r="8320" customFormat="1" hidden="1" x14ac:dyDescent="0.15"/>
    <row r="8321" customFormat="1" hidden="1" x14ac:dyDescent="0.15"/>
    <row r="8322" customFormat="1" hidden="1" x14ac:dyDescent="0.15"/>
    <row r="8323" customFormat="1" hidden="1" x14ac:dyDescent="0.15"/>
    <row r="8324" customFormat="1" hidden="1" x14ac:dyDescent="0.15"/>
    <row r="8325" customFormat="1" hidden="1" x14ac:dyDescent="0.15"/>
    <row r="8326" customFormat="1" hidden="1" x14ac:dyDescent="0.15"/>
    <row r="8327" customFormat="1" hidden="1" x14ac:dyDescent="0.15"/>
    <row r="8328" customFormat="1" hidden="1" x14ac:dyDescent="0.15"/>
    <row r="8329" customFormat="1" hidden="1" x14ac:dyDescent="0.15"/>
    <row r="8330" customFormat="1" hidden="1" x14ac:dyDescent="0.15"/>
    <row r="8331" customFormat="1" hidden="1" x14ac:dyDescent="0.15"/>
    <row r="8332" customFormat="1" hidden="1" x14ac:dyDescent="0.15"/>
    <row r="8333" customFormat="1" hidden="1" x14ac:dyDescent="0.15"/>
    <row r="8334" customFormat="1" hidden="1" x14ac:dyDescent="0.15"/>
    <row r="8335" customFormat="1" hidden="1" x14ac:dyDescent="0.15"/>
    <row r="8336" customFormat="1" hidden="1" x14ac:dyDescent="0.15"/>
    <row r="8337" customFormat="1" hidden="1" x14ac:dyDescent="0.15"/>
    <row r="8338" customFormat="1" hidden="1" x14ac:dyDescent="0.15"/>
    <row r="8339" customFormat="1" hidden="1" x14ac:dyDescent="0.15"/>
    <row r="8340" customFormat="1" hidden="1" x14ac:dyDescent="0.15"/>
    <row r="8341" customFormat="1" hidden="1" x14ac:dyDescent="0.15"/>
    <row r="8342" customFormat="1" hidden="1" x14ac:dyDescent="0.15"/>
    <row r="8343" customFormat="1" hidden="1" x14ac:dyDescent="0.15"/>
    <row r="8344" customFormat="1" hidden="1" x14ac:dyDescent="0.15"/>
    <row r="8345" customFormat="1" hidden="1" x14ac:dyDescent="0.15"/>
    <row r="8346" customFormat="1" hidden="1" x14ac:dyDescent="0.15"/>
    <row r="8347" customFormat="1" hidden="1" x14ac:dyDescent="0.15"/>
    <row r="8348" customFormat="1" hidden="1" x14ac:dyDescent="0.15"/>
    <row r="8349" customFormat="1" hidden="1" x14ac:dyDescent="0.15"/>
    <row r="8350" customFormat="1" hidden="1" x14ac:dyDescent="0.15"/>
    <row r="8351" customFormat="1" hidden="1" x14ac:dyDescent="0.15"/>
    <row r="8352" customFormat="1" hidden="1" x14ac:dyDescent="0.15"/>
    <row r="8353" customFormat="1" hidden="1" x14ac:dyDescent="0.15"/>
    <row r="8354" customFormat="1" hidden="1" x14ac:dyDescent="0.15"/>
    <row r="8355" customFormat="1" hidden="1" x14ac:dyDescent="0.15"/>
    <row r="8356" customFormat="1" hidden="1" x14ac:dyDescent="0.15"/>
    <row r="8357" customFormat="1" hidden="1" x14ac:dyDescent="0.15"/>
    <row r="8358" customFormat="1" hidden="1" x14ac:dyDescent="0.15"/>
    <row r="8359" customFormat="1" hidden="1" x14ac:dyDescent="0.15"/>
    <row r="8360" customFormat="1" hidden="1" x14ac:dyDescent="0.15"/>
    <row r="8361" customFormat="1" hidden="1" x14ac:dyDescent="0.15"/>
    <row r="8362" customFormat="1" hidden="1" x14ac:dyDescent="0.15"/>
    <row r="8363" customFormat="1" hidden="1" x14ac:dyDescent="0.15"/>
    <row r="8364" customFormat="1" hidden="1" x14ac:dyDescent="0.15"/>
    <row r="8365" customFormat="1" hidden="1" x14ac:dyDescent="0.15"/>
    <row r="8366" customFormat="1" hidden="1" x14ac:dyDescent="0.15"/>
    <row r="8367" customFormat="1" hidden="1" x14ac:dyDescent="0.15"/>
    <row r="8368" customFormat="1" hidden="1" x14ac:dyDescent="0.15"/>
    <row r="8369" customFormat="1" hidden="1" x14ac:dyDescent="0.15"/>
    <row r="8370" customFormat="1" hidden="1" x14ac:dyDescent="0.15"/>
    <row r="8371" customFormat="1" hidden="1" x14ac:dyDescent="0.15"/>
    <row r="8372" customFormat="1" hidden="1" x14ac:dyDescent="0.15"/>
    <row r="8373" customFormat="1" hidden="1" x14ac:dyDescent="0.15"/>
    <row r="8374" customFormat="1" hidden="1" x14ac:dyDescent="0.15"/>
    <row r="8375" customFormat="1" hidden="1" x14ac:dyDescent="0.15"/>
    <row r="8376" customFormat="1" hidden="1" x14ac:dyDescent="0.15"/>
    <row r="8377" customFormat="1" hidden="1" x14ac:dyDescent="0.15"/>
    <row r="8378" customFormat="1" hidden="1" x14ac:dyDescent="0.15"/>
    <row r="8379" customFormat="1" hidden="1" x14ac:dyDescent="0.15"/>
    <row r="8380" customFormat="1" hidden="1" x14ac:dyDescent="0.15"/>
    <row r="8381" customFormat="1" hidden="1" x14ac:dyDescent="0.15"/>
    <row r="8382" customFormat="1" hidden="1" x14ac:dyDescent="0.15"/>
    <row r="8383" customFormat="1" hidden="1" x14ac:dyDescent="0.15"/>
    <row r="8384" customFormat="1" hidden="1" x14ac:dyDescent="0.15"/>
    <row r="8385" customFormat="1" hidden="1" x14ac:dyDescent="0.15"/>
    <row r="8386" customFormat="1" hidden="1" x14ac:dyDescent="0.15"/>
    <row r="8387" customFormat="1" hidden="1" x14ac:dyDescent="0.15"/>
    <row r="8388" customFormat="1" hidden="1" x14ac:dyDescent="0.15"/>
    <row r="8389" customFormat="1" hidden="1" x14ac:dyDescent="0.15"/>
    <row r="8390" customFormat="1" hidden="1" x14ac:dyDescent="0.15"/>
    <row r="8391" customFormat="1" hidden="1" x14ac:dyDescent="0.15"/>
    <row r="8392" customFormat="1" hidden="1" x14ac:dyDescent="0.15"/>
    <row r="8393" customFormat="1" hidden="1" x14ac:dyDescent="0.15"/>
    <row r="8394" customFormat="1" hidden="1" x14ac:dyDescent="0.15"/>
    <row r="8395" customFormat="1" hidden="1" x14ac:dyDescent="0.15"/>
    <row r="8396" customFormat="1" hidden="1" x14ac:dyDescent="0.15"/>
    <row r="8397" customFormat="1" hidden="1" x14ac:dyDescent="0.15"/>
    <row r="8398" customFormat="1" hidden="1" x14ac:dyDescent="0.15"/>
    <row r="8399" customFormat="1" hidden="1" x14ac:dyDescent="0.15"/>
    <row r="8400" customFormat="1" hidden="1" x14ac:dyDescent="0.15"/>
    <row r="8401" customFormat="1" hidden="1" x14ac:dyDescent="0.15"/>
    <row r="8402" customFormat="1" hidden="1" x14ac:dyDescent="0.15"/>
    <row r="8403" customFormat="1" hidden="1" x14ac:dyDescent="0.15"/>
    <row r="8404" customFormat="1" hidden="1" x14ac:dyDescent="0.15"/>
    <row r="8405" customFormat="1" hidden="1" x14ac:dyDescent="0.15"/>
    <row r="8406" customFormat="1" hidden="1" x14ac:dyDescent="0.15"/>
    <row r="8407" customFormat="1" hidden="1" x14ac:dyDescent="0.15"/>
    <row r="8408" customFormat="1" hidden="1" x14ac:dyDescent="0.15"/>
    <row r="8409" customFormat="1" hidden="1" x14ac:dyDescent="0.15"/>
    <row r="8410" customFormat="1" hidden="1" x14ac:dyDescent="0.15"/>
    <row r="8411" customFormat="1" hidden="1" x14ac:dyDescent="0.15"/>
    <row r="8412" customFormat="1" hidden="1" x14ac:dyDescent="0.15"/>
    <row r="8413" customFormat="1" hidden="1" x14ac:dyDescent="0.15"/>
    <row r="8414" customFormat="1" hidden="1" x14ac:dyDescent="0.15"/>
    <row r="8415" customFormat="1" hidden="1" x14ac:dyDescent="0.15"/>
    <row r="8416" customFormat="1" hidden="1" x14ac:dyDescent="0.15"/>
    <row r="8417" customFormat="1" hidden="1" x14ac:dyDescent="0.15"/>
    <row r="8418" customFormat="1" hidden="1" x14ac:dyDescent="0.15"/>
    <row r="8419" customFormat="1" hidden="1" x14ac:dyDescent="0.15"/>
    <row r="8420" customFormat="1" hidden="1" x14ac:dyDescent="0.15"/>
    <row r="8421" customFormat="1" hidden="1" x14ac:dyDescent="0.15"/>
    <row r="8422" customFormat="1" hidden="1" x14ac:dyDescent="0.15"/>
    <row r="8423" customFormat="1" hidden="1" x14ac:dyDescent="0.15"/>
    <row r="8424" customFormat="1" hidden="1" x14ac:dyDescent="0.15"/>
    <row r="8425" customFormat="1" hidden="1" x14ac:dyDescent="0.15"/>
    <row r="8426" customFormat="1" hidden="1" x14ac:dyDescent="0.15"/>
    <row r="8427" customFormat="1" hidden="1" x14ac:dyDescent="0.15"/>
    <row r="8428" customFormat="1" hidden="1" x14ac:dyDescent="0.15"/>
    <row r="8429" customFormat="1" hidden="1" x14ac:dyDescent="0.15"/>
    <row r="8430" customFormat="1" hidden="1" x14ac:dyDescent="0.15"/>
    <row r="8431" customFormat="1" hidden="1" x14ac:dyDescent="0.15"/>
    <row r="8432" customFormat="1" hidden="1" x14ac:dyDescent="0.15"/>
    <row r="8433" customFormat="1" hidden="1" x14ac:dyDescent="0.15"/>
    <row r="8434" customFormat="1" hidden="1" x14ac:dyDescent="0.15"/>
    <row r="8435" customFormat="1" hidden="1" x14ac:dyDescent="0.15"/>
    <row r="8436" customFormat="1" hidden="1" x14ac:dyDescent="0.15"/>
    <row r="8437" customFormat="1" hidden="1" x14ac:dyDescent="0.15"/>
    <row r="8438" customFormat="1" hidden="1" x14ac:dyDescent="0.15"/>
    <row r="8439" customFormat="1" hidden="1" x14ac:dyDescent="0.15"/>
    <row r="8440" customFormat="1" hidden="1" x14ac:dyDescent="0.15"/>
    <row r="8441" customFormat="1" hidden="1" x14ac:dyDescent="0.15"/>
    <row r="8442" customFormat="1" hidden="1" x14ac:dyDescent="0.15"/>
    <row r="8443" customFormat="1" hidden="1" x14ac:dyDescent="0.15"/>
    <row r="8444" customFormat="1" hidden="1" x14ac:dyDescent="0.15"/>
    <row r="8445" customFormat="1" hidden="1" x14ac:dyDescent="0.15"/>
    <row r="8446" customFormat="1" hidden="1" x14ac:dyDescent="0.15"/>
    <row r="8447" customFormat="1" hidden="1" x14ac:dyDescent="0.15"/>
    <row r="8448" customFormat="1" hidden="1" x14ac:dyDescent="0.15"/>
    <row r="8449" customFormat="1" hidden="1" x14ac:dyDescent="0.15"/>
    <row r="8450" customFormat="1" hidden="1" x14ac:dyDescent="0.15"/>
    <row r="8451" customFormat="1" hidden="1" x14ac:dyDescent="0.15"/>
    <row r="8452" customFormat="1" hidden="1" x14ac:dyDescent="0.15"/>
    <row r="8453" customFormat="1" hidden="1" x14ac:dyDescent="0.15"/>
    <row r="8454" customFormat="1" hidden="1" x14ac:dyDescent="0.15"/>
    <row r="8455" customFormat="1" hidden="1" x14ac:dyDescent="0.15"/>
    <row r="8456" customFormat="1" hidden="1" x14ac:dyDescent="0.15"/>
    <row r="8457" customFormat="1" hidden="1" x14ac:dyDescent="0.15"/>
    <row r="8458" customFormat="1" hidden="1" x14ac:dyDescent="0.15"/>
    <row r="8459" customFormat="1" hidden="1" x14ac:dyDescent="0.15"/>
    <row r="8460" customFormat="1" hidden="1" x14ac:dyDescent="0.15"/>
    <row r="8461" customFormat="1" hidden="1" x14ac:dyDescent="0.15"/>
    <row r="8462" customFormat="1" hidden="1" x14ac:dyDescent="0.15"/>
    <row r="8463" customFormat="1" hidden="1" x14ac:dyDescent="0.15"/>
    <row r="8464" customFormat="1" hidden="1" x14ac:dyDescent="0.15"/>
    <row r="8465" customFormat="1" hidden="1" x14ac:dyDescent="0.15"/>
    <row r="8466" customFormat="1" hidden="1" x14ac:dyDescent="0.15"/>
    <row r="8467" customFormat="1" hidden="1" x14ac:dyDescent="0.15"/>
    <row r="8468" customFormat="1" hidden="1" x14ac:dyDescent="0.15"/>
    <row r="8469" customFormat="1" hidden="1" x14ac:dyDescent="0.15"/>
    <row r="8470" customFormat="1" hidden="1" x14ac:dyDescent="0.15"/>
    <row r="8471" customFormat="1" hidden="1" x14ac:dyDescent="0.15"/>
    <row r="8472" customFormat="1" hidden="1" x14ac:dyDescent="0.15"/>
    <row r="8473" customFormat="1" hidden="1" x14ac:dyDescent="0.15"/>
    <row r="8474" customFormat="1" hidden="1" x14ac:dyDescent="0.15"/>
    <row r="8475" customFormat="1" hidden="1" x14ac:dyDescent="0.15"/>
    <row r="8476" customFormat="1" hidden="1" x14ac:dyDescent="0.15"/>
    <row r="8477" customFormat="1" hidden="1" x14ac:dyDescent="0.15"/>
    <row r="8478" customFormat="1" hidden="1" x14ac:dyDescent="0.15"/>
    <row r="8479" customFormat="1" hidden="1" x14ac:dyDescent="0.15"/>
    <row r="8480" customFormat="1" hidden="1" x14ac:dyDescent="0.15"/>
    <row r="8481" customFormat="1" hidden="1" x14ac:dyDescent="0.15"/>
    <row r="8482" customFormat="1" hidden="1" x14ac:dyDescent="0.15"/>
    <row r="8483" customFormat="1" hidden="1" x14ac:dyDescent="0.15"/>
    <row r="8484" customFormat="1" hidden="1" x14ac:dyDescent="0.15"/>
    <row r="8485" customFormat="1" hidden="1" x14ac:dyDescent="0.15"/>
    <row r="8486" customFormat="1" hidden="1" x14ac:dyDescent="0.15"/>
    <row r="8487" customFormat="1" hidden="1" x14ac:dyDescent="0.15"/>
    <row r="8488" customFormat="1" hidden="1" x14ac:dyDescent="0.15"/>
    <row r="8489" customFormat="1" hidden="1" x14ac:dyDescent="0.15"/>
    <row r="8490" customFormat="1" hidden="1" x14ac:dyDescent="0.15"/>
    <row r="8491" customFormat="1" hidden="1" x14ac:dyDescent="0.15"/>
    <row r="8492" customFormat="1" hidden="1" x14ac:dyDescent="0.15"/>
    <row r="8493" customFormat="1" hidden="1" x14ac:dyDescent="0.15"/>
    <row r="8494" customFormat="1" hidden="1" x14ac:dyDescent="0.15"/>
    <row r="8495" customFormat="1" hidden="1" x14ac:dyDescent="0.15"/>
    <row r="8496" customFormat="1" hidden="1" x14ac:dyDescent="0.15"/>
    <row r="8497" customFormat="1" hidden="1" x14ac:dyDescent="0.15"/>
    <row r="8498" customFormat="1" hidden="1" x14ac:dyDescent="0.15"/>
    <row r="8499" customFormat="1" hidden="1" x14ac:dyDescent="0.15"/>
    <row r="8500" customFormat="1" hidden="1" x14ac:dyDescent="0.15"/>
    <row r="8501" customFormat="1" hidden="1" x14ac:dyDescent="0.15"/>
    <row r="8502" customFormat="1" hidden="1" x14ac:dyDescent="0.15"/>
    <row r="8503" customFormat="1" hidden="1" x14ac:dyDescent="0.15"/>
    <row r="8504" customFormat="1" hidden="1" x14ac:dyDescent="0.15"/>
    <row r="8505" customFormat="1" hidden="1" x14ac:dyDescent="0.15"/>
    <row r="8506" customFormat="1" hidden="1" x14ac:dyDescent="0.15"/>
    <row r="8507" customFormat="1" hidden="1" x14ac:dyDescent="0.15"/>
    <row r="8508" customFormat="1" hidden="1" x14ac:dyDescent="0.15"/>
    <row r="8509" customFormat="1" hidden="1" x14ac:dyDescent="0.15"/>
    <row r="8510" customFormat="1" hidden="1" x14ac:dyDescent="0.15"/>
    <row r="8511" customFormat="1" hidden="1" x14ac:dyDescent="0.15"/>
    <row r="8512" customFormat="1" hidden="1" x14ac:dyDescent="0.15"/>
    <row r="8513" customFormat="1" hidden="1" x14ac:dyDescent="0.15"/>
    <row r="8514" customFormat="1" hidden="1" x14ac:dyDescent="0.15"/>
    <row r="8515" customFormat="1" hidden="1" x14ac:dyDescent="0.15"/>
    <row r="8516" customFormat="1" hidden="1" x14ac:dyDescent="0.15"/>
    <row r="8517" customFormat="1" hidden="1" x14ac:dyDescent="0.15"/>
    <row r="8518" customFormat="1" hidden="1" x14ac:dyDescent="0.15"/>
    <row r="8519" customFormat="1" hidden="1" x14ac:dyDescent="0.15"/>
    <row r="8520" customFormat="1" hidden="1" x14ac:dyDescent="0.15"/>
    <row r="8521" customFormat="1" hidden="1" x14ac:dyDescent="0.15"/>
    <row r="8522" customFormat="1" hidden="1" x14ac:dyDescent="0.15"/>
    <row r="8523" customFormat="1" hidden="1" x14ac:dyDescent="0.15"/>
    <row r="8524" customFormat="1" hidden="1" x14ac:dyDescent="0.15"/>
    <row r="8525" customFormat="1" hidden="1" x14ac:dyDescent="0.15"/>
    <row r="8526" customFormat="1" hidden="1" x14ac:dyDescent="0.15"/>
    <row r="8527" customFormat="1" hidden="1" x14ac:dyDescent="0.15"/>
    <row r="8528" customFormat="1" hidden="1" x14ac:dyDescent="0.15"/>
    <row r="8529" customFormat="1" hidden="1" x14ac:dyDescent="0.15"/>
    <row r="8530" customFormat="1" hidden="1" x14ac:dyDescent="0.15"/>
    <row r="8531" customFormat="1" hidden="1" x14ac:dyDescent="0.15"/>
    <row r="8532" customFormat="1" hidden="1" x14ac:dyDescent="0.15"/>
    <row r="8533" customFormat="1" hidden="1" x14ac:dyDescent="0.15"/>
    <row r="8534" customFormat="1" hidden="1" x14ac:dyDescent="0.15"/>
    <row r="8535" customFormat="1" hidden="1" x14ac:dyDescent="0.15"/>
    <row r="8536" customFormat="1" hidden="1" x14ac:dyDescent="0.15"/>
    <row r="8537" customFormat="1" hidden="1" x14ac:dyDescent="0.15"/>
    <row r="8538" customFormat="1" hidden="1" x14ac:dyDescent="0.15"/>
    <row r="8539" customFormat="1" hidden="1" x14ac:dyDescent="0.15"/>
    <row r="8540" customFormat="1" hidden="1" x14ac:dyDescent="0.15"/>
    <row r="8541" customFormat="1" hidden="1" x14ac:dyDescent="0.15"/>
    <row r="8542" customFormat="1" hidden="1" x14ac:dyDescent="0.15"/>
    <row r="8543" customFormat="1" hidden="1" x14ac:dyDescent="0.15"/>
    <row r="8544" customFormat="1" hidden="1" x14ac:dyDescent="0.15"/>
    <row r="8545" customFormat="1" hidden="1" x14ac:dyDescent="0.15"/>
    <row r="8546" customFormat="1" hidden="1" x14ac:dyDescent="0.15"/>
    <row r="8547" customFormat="1" hidden="1" x14ac:dyDescent="0.15"/>
    <row r="8548" customFormat="1" hidden="1" x14ac:dyDescent="0.15"/>
    <row r="8549" customFormat="1" hidden="1" x14ac:dyDescent="0.15"/>
    <row r="8550" customFormat="1" hidden="1" x14ac:dyDescent="0.15"/>
    <row r="8551" customFormat="1" hidden="1" x14ac:dyDescent="0.15"/>
    <row r="8552" customFormat="1" hidden="1" x14ac:dyDescent="0.15"/>
    <row r="8553" customFormat="1" hidden="1" x14ac:dyDescent="0.15"/>
    <row r="8554" customFormat="1" hidden="1" x14ac:dyDescent="0.15"/>
    <row r="8555" customFormat="1" hidden="1" x14ac:dyDescent="0.15"/>
    <row r="8556" customFormat="1" hidden="1" x14ac:dyDescent="0.15"/>
    <row r="8557" customFormat="1" hidden="1" x14ac:dyDescent="0.15"/>
    <row r="8558" customFormat="1" hidden="1" x14ac:dyDescent="0.15"/>
    <row r="8559" customFormat="1" hidden="1" x14ac:dyDescent="0.15"/>
    <row r="8560" customFormat="1" hidden="1" x14ac:dyDescent="0.15"/>
    <row r="8561" customFormat="1" hidden="1" x14ac:dyDescent="0.15"/>
    <row r="8562" customFormat="1" hidden="1" x14ac:dyDescent="0.15"/>
    <row r="8563" customFormat="1" hidden="1" x14ac:dyDescent="0.15"/>
    <row r="8564" customFormat="1" hidden="1" x14ac:dyDescent="0.15"/>
    <row r="8565" customFormat="1" hidden="1" x14ac:dyDescent="0.15"/>
    <row r="8566" customFormat="1" hidden="1" x14ac:dyDescent="0.15"/>
    <row r="8567" customFormat="1" hidden="1" x14ac:dyDescent="0.15"/>
    <row r="8568" customFormat="1" hidden="1" x14ac:dyDescent="0.15"/>
    <row r="8569" customFormat="1" hidden="1" x14ac:dyDescent="0.15"/>
    <row r="8570" customFormat="1" hidden="1" x14ac:dyDescent="0.15"/>
    <row r="8571" customFormat="1" hidden="1" x14ac:dyDescent="0.15"/>
    <row r="8572" customFormat="1" hidden="1" x14ac:dyDescent="0.15"/>
    <row r="8573" customFormat="1" hidden="1" x14ac:dyDescent="0.15"/>
    <row r="8574" customFormat="1" hidden="1" x14ac:dyDescent="0.15"/>
    <row r="8575" customFormat="1" hidden="1" x14ac:dyDescent="0.15"/>
    <row r="8576" customFormat="1" hidden="1" x14ac:dyDescent="0.15"/>
    <row r="8577" customFormat="1" hidden="1" x14ac:dyDescent="0.15"/>
    <row r="8578" customFormat="1" hidden="1" x14ac:dyDescent="0.15"/>
    <row r="8579" customFormat="1" hidden="1" x14ac:dyDescent="0.15"/>
    <row r="8580" customFormat="1" hidden="1" x14ac:dyDescent="0.15"/>
    <row r="8581" customFormat="1" hidden="1" x14ac:dyDescent="0.15"/>
    <row r="8582" customFormat="1" hidden="1" x14ac:dyDescent="0.15"/>
    <row r="8583" customFormat="1" hidden="1" x14ac:dyDescent="0.15"/>
    <row r="8584" customFormat="1" hidden="1" x14ac:dyDescent="0.15"/>
    <row r="8585" customFormat="1" hidden="1" x14ac:dyDescent="0.15"/>
    <row r="8586" customFormat="1" hidden="1" x14ac:dyDescent="0.15"/>
    <row r="8587" customFormat="1" hidden="1" x14ac:dyDescent="0.15"/>
    <row r="8588" customFormat="1" hidden="1" x14ac:dyDescent="0.15"/>
    <row r="8589" customFormat="1" hidden="1" x14ac:dyDescent="0.15"/>
    <row r="8590" customFormat="1" hidden="1" x14ac:dyDescent="0.15"/>
    <row r="8591" customFormat="1" hidden="1" x14ac:dyDescent="0.15"/>
    <row r="8592" customFormat="1" hidden="1" x14ac:dyDescent="0.15"/>
    <row r="8593" customFormat="1" hidden="1" x14ac:dyDescent="0.15"/>
    <row r="8594" customFormat="1" hidden="1" x14ac:dyDescent="0.15"/>
    <row r="8595" customFormat="1" hidden="1" x14ac:dyDescent="0.15"/>
    <row r="8596" customFormat="1" hidden="1" x14ac:dyDescent="0.15"/>
    <row r="8597" customFormat="1" hidden="1" x14ac:dyDescent="0.15"/>
    <row r="8598" customFormat="1" hidden="1" x14ac:dyDescent="0.15"/>
    <row r="8599" customFormat="1" hidden="1" x14ac:dyDescent="0.15"/>
    <row r="8600" customFormat="1" hidden="1" x14ac:dyDescent="0.15"/>
    <row r="8601" customFormat="1" hidden="1" x14ac:dyDescent="0.15"/>
    <row r="8602" customFormat="1" hidden="1" x14ac:dyDescent="0.15"/>
    <row r="8603" customFormat="1" hidden="1" x14ac:dyDescent="0.15"/>
    <row r="8604" customFormat="1" hidden="1" x14ac:dyDescent="0.15"/>
    <row r="8605" customFormat="1" hidden="1" x14ac:dyDescent="0.15"/>
    <row r="8606" customFormat="1" hidden="1" x14ac:dyDescent="0.15"/>
    <row r="8607" customFormat="1" hidden="1" x14ac:dyDescent="0.15"/>
    <row r="8608" customFormat="1" hidden="1" x14ac:dyDescent="0.15"/>
    <row r="8609" customFormat="1" hidden="1" x14ac:dyDescent="0.15"/>
    <row r="8610" customFormat="1" hidden="1" x14ac:dyDescent="0.15"/>
    <row r="8611" customFormat="1" hidden="1" x14ac:dyDescent="0.15"/>
    <row r="8612" customFormat="1" hidden="1" x14ac:dyDescent="0.15"/>
    <row r="8613" customFormat="1" hidden="1" x14ac:dyDescent="0.15"/>
    <row r="8614" customFormat="1" hidden="1" x14ac:dyDescent="0.15"/>
    <row r="8615" customFormat="1" hidden="1" x14ac:dyDescent="0.15"/>
    <row r="8616" customFormat="1" hidden="1" x14ac:dyDescent="0.15"/>
    <row r="8617" customFormat="1" hidden="1" x14ac:dyDescent="0.15"/>
    <row r="8618" customFormat="1" hidden="1" x14ac:dyDescent="0.15"/>
    <row r="8619" customFormat="1" hidden="1" x14ac:dyDescent="0.15"/>
    <row r="8620" customFormat="1" hidden="1" x14ac:dyDescent="0.15"/>
    <row r="8621" customFormat="1" hidden="1" x14ac:dyDescent="0.15"/>
    <row r="8622" customFormat="1" hidden="1" x14ac:dyDescent="0.15"/>
    <row r="8623" customFormat="1" hidden="1" x14ac:dyDescent="0.15"/>
    <row r="8624" customFormat="1" hidden="1" x14ac:dyDescent="0.15"/>
    <row r="8625" customFormat="1" hidden="1" x14ac:dyDescent="0.15"/>
    <row r="8626" customFormat="1" hidden="1" x14ac:dyDescent="0.15"/>
    <row r="8627" customFormat="1" hidden="1" x14ac:dyDescent="0.15"/>
    <row r="8628" customFormat="1" hidden="1" x14ac:dyDescent="0.15"/>
    <row r="8629" customFormat="1" hidden="1" x14ac:dyDescent="0.15"/>
    <row r="8630" customFormat="1" hidden="1" x14ac:dyDescent="0.15"/>
    <row r="8631" customFormat="1" hidden="1" x14ac:dyDescent="0.15"/>
    <row r="8632" customFormat="1" hidden="1" x14ac:dyDescent="0.15"/>
    <row r="8633" customFormat="1" hidden="1" x14ac:dyDescent="0.15"/>
    <row r="8634" customFormat="1" hidden="1" x14ac:dyDescent="0.15"/>
    <row r="8635" customFormat="1" hidden="1" x14ac:dyDescent="0.15"/>
    <row r="8636" customFormat="1" hidden="1" x14ac:dyDescent="0.15"/>
    <row r="8637" customFormat="1" hidden="1" x14ac:dyDescent="0.15"/>
    <row r="8638" customFormat="1" hidden="1" x14ac:dyDescent="0.15"/>
    <row r="8639" customFormat="1" hidden="1" x14ac:dyDescent="0.15"/>
    <row r="8640" customFormat="1" hidden="1" x14ac:dyDescent="0.15"/>
    <row r="8641" customFormat="1" hidden="1" x14ac:dyDescent="0.15"/>
    <row r="8642" customFormat="1" hidden="1" x14ac:dyDescent="0.15"/>
    <row r="8643" customFormat="1" hidden="1" x14ac:dyDescent="0.15"/>
    <row r="8644" customFormat="1" hidden="1" x14ac:dyDescent="0.15"/>
    <row r="8645" customFormat="1" hidden="1" x14ac:dyDescent="0.15"/>
    <row r="8646" customFormat="1" hidden="1" x14ac:dyDescent="0.15"/>
    <row r="8647" customFormat="1" hidden="1" x14ac:dyDescent="0.15"/>
    <row r="8648" customFormat="1" hidden="1" x14ac:dyDescent="0.15"/>
    <row r="8649" customFormat="1" hidden="1" x14ac:dyDescent="0.15"/>
    <row r="8650" customFormat="1" hidden="1" x14ac:dyDescent="0.15"/>
    <row r="8651" customFormat="1" hidden="1" x14ac:dyDescent="0.15"/>
    <row r="8652" customFormat="1" hidden="1" x14ac:dyDescent="0.15"/>
    <row r="8653" customFormat="1" hidden="1" x14ac:dyDescent="0.15"/>
    <row r="8654" customFormat="1" hidden="1" x14ac:dyDescent="0.15"/>
    <row r="8655" customFormat="1" hidden="1" x14ac:dyDescent="0.15"/>
    <row r="8656" customFormat="1" hidden="1" x14ac:dyDescent="0.15"/>
    <row r="8657" customFormat="1" hidden="1" x14ac:dyDescent="0.15"/>
    <row r="8658" customFormat="1" hidden="1" x14ac:dyDescent="0.15"/>
    <row r="8659" customFormat="1" hidden="1" x14ac:dyDescent="0.15"/>
    <row r="8660" customFormat="1" hidden="1" x14ac:dyDescent="0.15"/>
    <row r="8661" customFormat="1" hidden="1" x14ac:dyDescent="0.15"/>
    <row r="8662" customFormat="1" hidden="1" x14ac:dyDescent="0.15"/>
    <row r="8663" customFormat="1" hidden="1" x14ac:dyDescent="0.15"/>
    <row r="8664" customFormat="1" hidden="1" x14ac:dyDescent="0.15"/>
    <row r="8665" customFormat="1" hidden="1" x14ac:dyDescent="0.15"/>
    <row r="8666" customFormat="1" hidden="1" x14ac:dyDescent="0.15"/>
    <row r="8667" customFormat="1" hidden="1" x14ac:dyDescent="0.15"/>
    <row r="8668" customFormat="1" hidden="1" x14ac:dyDescent="0.15"/>
    <row r="8669" customFormat="1" hidden="1" x14ac:dyDescent="0.15"/>
    <row r="8670" customFormat="1" hidden="1" x14ac:dyDescent="0.15"/>
    <row r="8671" customFormat="1" hidden="1" x14ac:dyDescent="0.15"/>
    <row r="8672" customFormat="1" hidden="1" x14ac:dyDescent="0.15"/>
    <row r="8673" customFormat="1" hidden="1" x14ac:dyDescent="0.15"/>
    <row r="8674" customFormat="1" hidden="1" x14ac:dyDescent="0.15"/>
    <row r="8675" customFormat="1" hidden="1" x14ac:dyDescent="0.15"/>
    <row r="8676" customFormat="1" hidden="1" x14ac:dyDescent="0.15"/>
    <row r="8677" customFormat="1" hidden="1" x14ac:dyDescent="0.15"/>
    <row r="8678" customFormat="1" hidden="1" x14ac:dyDescent="0.15"/>
    <row r="8679" customFormat="1" hidden="1" x14ac:dyDescent="0.15"/>
    <row r="8680" customFormat="1" hidden="1" x14ac:dyDescent="0.15"/>
    <row r="8681" customFormat="1" hidden="1" x14ac:dyDescent="0.15"/>
    <row r="8682" customFormat="1" hidden="1" x14ac:dyDescent="0.15"/>
    <row r="8683" customFormat="1" hidden="1" x14ac:dyDescent="0.15"/>
    <row r="8684" customFormat="1" hidden="1" x14ac:dyDescent="0.15"/>
    <row r="8685" customFormat="1" hidden="1" x14ac:dyDescent="0.15"/>
    <row r="8686" customFormat="1" hidden="1" x14ac:dyDescent="0.15"/>
    <row r="8687" customFormat="1" hidden="1" x14ac:dyDescent="0.15"/>
    <row r="8688" customFormat="1" hidden="1" x14ac:dyDescent="0.15"/>
    <row r="8689" customFormat="1" hidden="1" x14ac:dyDescent="0.15"/>
    <row r="8690" customFormat="1" hidden="1" x14ac:dyDescent="0.15"/>
    <row r="8691" customFormat="1" hidden="1" x14ac:dyDescent="0.15"/>
    <row r="8692" customFormat="1" hidden="1" x14ac:dyDescent="0.15"/>
    <row r="8693" customFormat="1" hidden="1" x14ac:dyDescent="0.15"/>
    <row r="8694" customFormat="1" hidden="1" x14ac:dyDescent="0.15"/>
    <row r="8695" customFormat="1" hidden="1" x14ac:dyDescent="0.15"/>
    <row r="8696" customFormat="1" hidden="1" x14ac:dyDescent="0.15"/>
    <row r="8697" customFormat="1" hidden="1" x14ac:dyDescent="0.15"/>
    <row r="8698" customFormat="1" hidden="1" x14ac:dyDescent="0.15"/>
    <row r="8699" customFormat="1" hidden="1" x14ac:dyDescent="0.15"/>
    <row r="8700" customFormat="1" hidden="1" x14ac:dyDescent="0.15"/>
    <row r="8701" customFormat="1" hidden="1" x14ac:dyDescent="0.15"/>
    <row r="8702" customFormat="1" hidden="1" x14ac:dyDescent="0.15"/>
    <row r="8703" customFormat="1" hidden="1" x14ac:dyDescent="0.15"/>
    <row r="8704" customFormat="1" hidden="1" x14ac:dyDescent="0.15"/>
    <row r="8705" customFormat="1" hidden="1" x14ac:dyDescent="0.15"/>
    <row r="8706" customFormat="1" hidden="1" x14ac:dyDescent="0.15"/>
    <row r="8707" customFormat="1" hidden="1" x14ac:dyDescent="0.15"/>
    <row r="8708" customFormat="1" hidden="1" x14ac:dyDescent="0.15"/>
    <row r="8709" customFormat="1" hidden="1" x14ac:dyDescent="0.15"/>
    <row r="8710" customFormat="1" hidden="1" x14ac:dyDescent="0.15"/>
    <row r="8711" customFormat="1" hidden="1" x14ac:dyDescent="0.15"/>
    <row r="8712" customFormat="1" hidden="1" x14ac:dyDescent="0.15"/>
    <row r="8713" customFormat="1" hidden="1" x14ac:dyDescent="0.15"/>
    <row r="8714" customFormat="1" hidden="1" x14ac:dyDescent="0.15"/>
    <row r="8715" customFormat="1" hidden="1" x14ac:dyDescent="0.15"/>
    <row r="8716" customFormat="1" hidden="1" x14ac:dyDescent="0.15"/>
    <row r="8717" customFormat="1" hidden="1" x14ac:dyDescent="0.15"/>
    <row r="8718" customFormat="1" hidden="1" x14ac:dyDescent="0.15"/>
    <row r="8719" customFormat="1" hidden="1" x14ac:dyDescent="0.15"/>
    <row r="8720" customFormat="1" hidden="1" x14ac:dyDescent="0.15"/>
    <row r="8721" customFormat="1" hidden="1" x14ac:dyDescent="0.15"/>
    <row r="8722" customFormat="1" hidden="1" x14ac:dyDescent="0.15"/>
    <row r="8723" customFormat="1" hidden="1" x14ac:dyDescent="0.15"/>
    <row r="8724" customFormat="1" hidden="1" x14ac:dyDescent="0.15"/>
    <row r="8725" customFormat="1" hidden="1" x14ac:dyDescent="0.15"/>
    <row r="8726" customFormat="1" hidden="1" x14ac:dyDescent="0.15"/>
    <row r="8727" customFormat="1" hidden="1" x14ac:dyDescent="0.15"/>
    <row r="8728" customFormat="1" hidden="1" x14ac:dyDescent="0.15"/>
    <row r="8729" customFormat="1" hidden="1" x14ac:dyDescent="0.15"/>
    <row r="8730" customFormat="1" hidden="1" x14ac:dyDescent="0.15"/>
    <row r="8731" customFormat="1" hidden="1" x14ac:dyDescent="0.15"/>
    <row r="8732" customFormat="1" hidden="1" x14ac:dyDescent="0.15"/>
    <row r="8733" customFormat="1" hidden="1" x14ac:dyDescent="0.15"/>
    <row r="8734" customFormat="1" hidden="1" x14ac:dyDescent="0.15"/>
    <row r="8735" customFormat="1" hidden="1" x14ac:dyDescent="0.15"/>
    <row r="8736" customFormat="1" hidden="1" x14ac:dyDescent="0.15"/>
    <row r="8737" customFormat="1" hidden="1" x14ac:dyDescent="0.15"/>
    <row r="8738" customFormat="1" hidden="1" x14ac:dyDescent="0.15"/>
    <row r="8739" customFormat="1" hidden="1" x14ac:dyDescent="0.15"/>
    <row r="8740" customFormat="1" hidden="1" x14ac:dyDescent="0.15"/>
    <row r="8741" customFormat="1" hidden="1" x14ac:dyDescent="0.15"/>
    <row r="8742" customFormat="1" hidden="1" x14ac:dyDescent="0.15"/>
    <row r="8743" customFormat="1" hidden="1" x14ac:dyDescent="0.15"/>
    <row r="8744" customFormat="1" hidden="1" x14ac:dyDescent="0.15"/>
    <row r="8745" customFormat="1" hidden="1" x14ac:dyDescent="0.15"/>
    <row r="8746" customFormat="1" hidden="1" x14ac:dyDescent="0.15"/>
    <row r="8747" customFormat="1" hidden="1" x14ac:dyDescent="0.15"/>
    <row r="8748" customFormat="1" hidden="1" x14ac:dyDescent="0.15"/>
    <row r="8749" customFormat="1" hidden="1" x14ac:dyDescent="0.15"/>
    <row r="8750" customFormat="1" hidden="1" x14ac:dyDescent="0.15"/>
    <row r="8751" customFormat="1" hidden="1" x14ac:dyDescent="0.15"/>
    <row r="8752" customFormat="1" hidden="1" x14ac:dyDescent="0.15"/>
    <row r="8753" customFormat="1" hidden="1" x14ac:dyDescent="0.15"/>
    <row r="8754" customFormat="1" hidden="1" x14ac:dyDescent="0.15"/>
    <row r="8755" customFormat="1" hidden="1" x14ac:dyDescent="0.15"/>
    <row r="8756" customFormat="1" hidden="1" x14ac:dyDescent="0.15"/>
    <row r="8757" customFormat="1" hidden="1" x14ac:dyDescent="0.15"/>
    <row r="8758" customFormat="1" hidden="1" x14ac:dyDescent="0.15"/>
    <row r="8759" customFormat="1" hidden="1" x14ac:dyDescent="0.15"/>
    <row r="8760" customFormat="1" hidden="1" x14ac:dyDescent="0.15"/>
    <row r="8761" customFormat="1" hidden="1" x14ac:dyDescent="0.15"/>
    <row r="8762" customFormat="1" hidden="1" x14ac:dyDescent="0.15"/>
    <row r="8763" customFormat="1" hidden="1" x14ac:dyDescent="0.15"/>
    <row r="8764" customFormat="1" hidden="1" x14ac:dyDescent="0.15"/>
    <row r="8765" customFormat="1" hidden="1" x14ac:dyDescent="0.15"/>
    <row r="8766" customFormat="1" hidden="1" x14ac:dyDescent="0.15"/>
    <row r="8767" customFormat="1" hidden="1" x14ac:dyDescent="0.15"/>
    <row r="8768" customFormat="1" hidden="1" x14ac:dyDescent="0.15"/>
    <row r="8769" customFormat="1" hidden="1" x14ac:dyDescent="0.15"/>
    <row r="8770" customFormat="1" hidden="1" x14ac:dyDescent="0.15"/>
    <row r="8771" customFormat="1" hidden="1" x14ac:dyDescent="0.15"/>
    <row r="8772" customFormat="1" hidden="1" x14ac:dyDescent="0.15"/>
    <row r="8773" customFormat="1" hidden="1" x14ac:dyDescent="0.15"/>
    <row r="8774" customFormat="1" hidden="1" x14ac:dyDescent="0.15"/>
    <row r="8775" customFormat="1" hidden="1" x14ac:dyDescent="0.15"/>
    <row r="8776" customFormat="1" hidden="1" x14ac:dyDescent="0.15"/>
    <row r="8777" customFormat="1" hidden="1" x14ac:dyDescent="0.15"/>
    <row r="8778" customFormat="1" hidden="1" x14ac:dyDescent="0.15"/>
    <row r="8779" customFormat="1" hidden="1" x14ac:dyDescent="0.15"/>
    <row r="8780" customFormat="1" hidden="1" x14ac:dyDescent="0.15"/>
    <row r="8781" customFormat="1" hidden="1" x14ac:dyDescent="0.15"/>
    <row r="8782" customFormat="1" hidden="1" x14ac:dyDescent="0.15"/>
    <row r="8783" customFormat="1" hidden="1" x14ac:dyDescent="0.15"/>
    <row r="8784" customFormat="1" hidden="1" x14ac:dyDescent="0.15"/>
    <row r="8785" customFormat="1" hidden="1" x14ac:dyDescent="0.15"/>
    <row r="8786" customFormat="1" hidden="1" x14ac:dyDescent="0.15"/>
    <row r="8787" customFormat="1" hidden="1" x14ac:dyDescent="0.15"/>
    <row r="8788" customFormat="1" hidden="1" x14ac:dyDescent="0.15"/>
    <row r="8789" customFormat="1" hidden="1" x14ac:dyDescent="0.15"/>
    <row r="8790" customFormat="1" hidden="1" x14ac:dyDescent="0.15"/>
    <row r="8791" customFormat="1" hidden="1" x14ac:dyDescent="0.15"/>
    <row r="8792" customFormat="1" hidden="1" x14ac:dyDescent="0.15"/>
    <row r="8793" customFormat="1" hidden="1" x14ac:dyDescent="0.15"/>
    <row r="8794" customFormat="1" hidden="1" x14ac:dyDescent="0.15"/>
    <row r="8795" customFormat="1" hidden="1" x14ac:dyDescent="0.15"/>
    <row r="8796" customFormat="1" hidden="1" x14ac:dyDescent="0.15"/>
    <row r="8797" customFormat="1" hidden="1" x14ac:dyDescent="0.15"/>
    <row r="8798" customFormat="1" hidden="1" x14ac:dyDescent="0.15"/>
    <row r="8799" customFormat="1" hidden="1" x14ac:dyDescent="0.15"/>
    <row r="8800" customFormat="1" hidden="1" x14ac:dyDescent="0.15"/>
    <row r="8801" customFormat="1" hidden="1" x14ac:dyDescent="0.15"/>
    <row r="8802" customFormat="1" hidden="1" x14ac:dyDescent="0.15"/>
    <row r="8803" customFormat="1" hidden="1" x14ac:dyDescent="0.15"/>
    <row r="8804" customFormat="1" hidden="1" x14ac:dyDescent="0.15"/>
    <row r="8805" customFormat="1" hidden="1" x14ac:dyDescent="0.15"/>
    <row r="8806" customFormat="1" hidden="1" x14ac:dyDescent="0.15"/>
    <row r="8807" customFormat="1" hidden="1" x14ac:dyDescent="0.15"/>
    <row r="8808" customFormat="1" hidden="1" x14ac:dyDescent="0.15"/>
    <row r="8809" customFormat="1" hidden="1" x14ac:dyDescent="0.15"/>
    <row r="8810" customFormat="1" hidden="1" x14ac:dyDescent="0.15"/>
    <row r="8811" customFormat="1" hidden="1" x14ac:dyDescent="0.15"/>
    <row r="8812" customFormat="1" hidden="1" x14ac:dyDescent="0.15"/>
    <row r="8813" customFormat="1" hidden="1" x14ac:dyDescent="0.15"/>
    <row r="8814" customFormat="1" hidden="1" x14ac:dyDescent="0.15"/>
    <row r="8815" customFormat="1" hidden="1" x14ac:dyDescent="0.15"/>
    <row r="8816" customFormat="1" hidden="1" x14ac:dyDescent="0.15"/>
    <row r="8817" customFormat="1" hidden="1" x14ac:dyDescent="0.15"/>
    <row r="8818" customFormat="1" hidden="1" x14ac:dyDescent="0.15"/>
    <row r="8819" customFormat="1" hidden="1" x14ac:dyDescent="0.15"/>
    <row r="8820" customFormat="1" hidden="1" x14ac:dyDescent="0.15"/>
    <row r="8821" customFormat="1" hidden="1" x14ac:dyDescent="0.15"/>
    <row r="8822" customFormat="1" hidden="1" x14ac:dyDescent="0.15"/>
    <row r="8823" customFormat="1" hidden="1" x14ac:dyDescent="0.15"/>
    <row r="8824" customFormat="1" hidden="1" x14ac:dyDescent="0.15"/>
    <row r="8825" customFormat="1" hidden="1" x14ac:dyDescent="0.15"/>
    <row r="8826" customFormat="1" hidden="1" x14ac:dyDescent="0.15"/>
    <row r="8827" customFormat="1" hidden="1" x14ac:dyDescent="0.15"/>
    <row r="8828" customFormat="1" hidden="1" x14ac:dyDescent="0.15"/>
    <row r="8829" customFormat="1" hidden="1" x14ac:dyDescent="0.15"/>
    <row r="8830" customFormat="1" hidden="1" x14ac:dyDescent="0.15"/>
    <row r="8831" customFormat="1" hidden="1" x14ac:dyDescent="0.15"/>
    <row r="8832" customFormat="1" hidden="1" x14ac:dyDescent="0.15"/>
    <row r="8833" customFormat="1" hidden="1" x14ac:dyDescent="0.15"/>
    <row r="8834" customFormat="1" hidden="1" x14ac:dyDescent="0.15"/>
    <row r="8835" customFormat="1" hidden="1" x14ac:dyDescent="0.15"/>
    <row r="8836" customFormat="1" hidden="1" x14ac:dyDescent="0.15"/>
    <row r="8837" customFormat="1" hidden="1" x14ac:dyDescent="0.15"/>
    <row r="8838" customFormat="1" hidden="1" x14ac:dyDescent="0.15"/>
    <row r="8839" customFormat="1" hidden="1" x14ac:dyDescent="0.15"/>
    <row r="8840" customFormat="1" hidden="1" x14ac:dyDescent="0.15"/>
    <row r="8841" customFormat="1" hidden="1" x14ac:dyDescent="0.15"/>
    <row r="8842" customFormat="1" hidden="1" x14ac:dyDescent="0.15"/>
    <row r="8843" customFormat="1" hidden="1" x14ac:dyDescent="0.15"/>
    <row r="8844" customFormat="1" hidden="1" x14ac:dyDescent="0.15"/>
    <row r="8845" customFormat="1" hidden="1" x14ac:dyDescent="0.15"/>
    <row r="8846" customFormat="1" hidden="1" x14ac:dyDescent="0.15"/>
    <row r="8847" customFormat="1" hidden="1" x14ac:dyDescent="0.15"/>
    <row r="8848" customFormat="1" hidden="1" x14ac:dyDescent="0.15"/>
    <row r="8849" customFormat="1" hidden="1" x14ac:dyDescent="0.15"/>
    <row r="8850" customFormat="1" hidden="1" x14ac:dyDescent="0.15"/>
    <row r="8851" customFormat="1" hidden="1" x14ac:dyDescent="0.15"/>
    <row r="8852" customFormat="1" hidden="1" x14ac:dyDescent="0.15"/>
    <row r="8853" customFormat="1" hidden="1" x14ac:dyDescent="0.15"/>
    <row r="8854" customFormat="1" hidden="1" x14ac:dyDescent="0.15"/>
    <row r="8855" customFormat="1" hidden="1" x14ac:dyDescent="0.15"/>
    <row r="8856" customFormat="1" hidden="1" x14ac:dyDescent="0.15"/>
    <row r="8857" customFormat="1" hidden="1" x14ac:dyDescent="0.15"/>
    <row r="8858" customFormat="1" hidden="1" x14ac:dyDescent="0.15"/>
    <row r="8859" customFormat="1" hidden="1" x14ac:dyDescent="0.15"/>
    <row r="8860" customFormat="1" hidden="1" x14ac:dyDescent="0.15"/>
    <row r="8861" customFormat="1" hidden="1" x14ac:dyDescent="0.15"/>
    <row r="8862" customFormat="1" hidden="1" x14ac:dyDescent="0.15"/>
    <row r="8863" customFormat="1" hidden="1" x14ac:dyDescent="0.15"/>
    <row r="8864" customFormat="1" hidden="1" x14ac:dyDescent="0.15"/>
    <row r="8865" customFormat="1" hidden="1" x14ac:dyDescent="0.15"/>
    <row r="8866" customFormat="1" hidden="1" x14ac:dyDescent="0.15"/>
    <row r="8867" customFormat="1" hidden="1" x14ac:dyDescent="0.15"/>
    <row r="8868" customFormat="1" hidden="1" x14ac:dyDescent="0.15"/>
    <row r="8869" customFormat="1" hidden="1" x14ac:dyDescent="0.15"/>
    <row r="8870" customFormat="1" hidden="1" x14ac:dyDescent="0.15"/>
    <row r="8871" customFormat="1" hidden="1" x14ac:dyDescent="0.15"/>
    <row r="8872" customFormat="1" hidden="1" x14ac:dyDescent="0.15"/>
    <row r="8873" customFormat="1" hidden="1" x14ac:dyDescent="0.15"/>
    <row r="8874" customFormat="1" hidden="1" x14ac:dyDescent="0.15"/>
    <row r="8875" customFormat="1" hidden="1" x14ac:dyDescent="0.15"/>
    <row r="8876" customFormat="1" hidden="1" x14ac:dyDescent="0.15"/>
    <row r="8877" customFormat="1" hidden="1" x14ac:dyDescent="0.15"/>
    <row r="8878" customFormat="1" hidden="1" x14ac:dyDescent="0.15"/>
    <row r="8879" customFormat="1" hidden="1" x14ac:dyDescent="0.15"/>
    <row r="8880" customFormat="1" hidden="1" x14ac:dyDescent="0.15"/>
    <row r="8881" customFormat="1" hidden="1" x14ac:dyDescent="0.15"/>
    <row r="8882" customFormat="1" hidden="1" x14ac:dyDescent="0.15"/>
    <row r="8883" customFormat="1" hidden="1" x14ac:dyDescent="0.15"/>
    <row r="8884" customFormat="1" hidden="1" x14ac:dyDescent="0.15"/>
    <row r="8885" customFormat="1" hidden="1" x14ac:dyDescent="0.15"/>
    <row r="8886" customFormat="1" hidden="1" x14ac:dyDescent="0.15"/>
    <row r="8887" customFormat="1" hidden="1" x14ac:dyDescent="0.15"/>
    <row r="8888" customFormat="1" hidden="1" x14ac:dyDescent="0.15"/>
    <row r="8889" customFormat="1" hidden="1" x14ac:dyDescent="0.15"/>
    <row r="8890" customFormat="1" hidden="1" x14ac:dyDescent="0.15"/>
    <row r="8891" customFormat="1" hidden="1" x14ac:dyDescent="0.15"/>
    <row r="8892" customFormat="1" hidden="1" x14ac:dyDescent="0.15"/>
    <row r="8893" customFormat="1" hidden="1" x14ac:dyDescent="0.15"/>
    <row r="8894" customFormat="1" hidden="1" x14ac:dyDescent="0.15"/>
    <row r="8895" customFormat="1" hidden="1" x14ac:dyDescent="0.15"/>
    <row r="8896" customFormat="1" hidden="1" x14ac:dyDescent="0.15"/>
    <row r="8897" customFormat="1" hidden="1" x14ac:dyDescent="0.15"/>
    <row r="8898" customFormat="1" hidden="1" x14ac:dyDescent="0.15"/>
    <row r="8899" customFormat="1" hidden="1" x14ac:dyDescent="0.15"/>
    <row r="8900" customFormat="1" hidden="1" x14ac:dyDescent="0.15"/>
    <row r="8901" customFormat="1" hidden="1" x14ac:dyDescent="0.15"/>
    <row r="8902" customFormat="1" hidden="1" x14ac:dyDescent="0.15"/>
    <row r="8903" customFormat="1" hidden="1" x14ac:dyDescent="0.15"/>
    <row r="8904" customFormat="1" hidden="1" x14ac:dyDescent="0.15"/>
    <row r="8905" customFormat="1" hidden="1" x14ac:dyDescent="0.15"/>
    <row r="8906" customFormat="1" hidden="1" x14ac:dyDescent="0.15"/>
    <row r="8907" customFormat="1" hidden="1" x14ac:dyDescent="0.15"/>
    <row r="8908" customFormat="1" hidden="1" x14ac:dyDescent="0.15"/>
    <row r="8909" customFormat="1" hidden="1" x14ac:dyDescent="0.15"/>
    <row r="8910" customFormat="1" hidden="1" x14ac:dyDescent="0.15"/>
    <row r="8911" customFormat="1" hidden="1" x14ac:dyDescent="0.15"/>
    <row r="8912" customFormat="1" hidden="1" x14ac:dyDescent="0.15"/>
    <row r="8913" customFormat="1" hidden="1" x14ac:dyDescent="0.15"/>
    <row r="8914" customFormat="1" hidden="1" x14ac:dyDescent="0.15"/>
    <row r="8915" customFormat="1" hidden="1" x14ac:dyDescent="0.15"/>
    <row r="8916" customFormat="1" hidden="1" x14ac:dyDescent="0.15"/>
    <row r="8917" customFormat="1" hidden="1" x14ac:dyDescent="0.15"/>
    <row r="8918" customFormat="1" hidden="1" x14ac:dyDescent="0.15"/>
    <row r="8919" customFormat="1" hidden="1" x14ac:dyDescent="0.15"/>
    <row r="8920" customFormat="1" hidden="1" x14ac:dyDescent="0.15"/>
    <row r="8921" customFormat="1" hidden="1" x14ac:dyDescent="0.15"/>
    <row r="8922" customFormat="1" hidden="1" x14ac:dyDescent="0.15"/>
    <row r="8923" customFormat="1" hidden="1" x14ac:dyDescent="0.15"/>
    <row r="8924" customFormat="1" hidden="1" x14ac:dyDescent="0.15"/>
    <row r="8925" customFormat="1" hidden="1" x14ac:dyDescent="0.15"/>
    <row r="8926" customFormat="1" hidden="1" x14ac:dyDescent="0.15"/>
    <row r="8927" customFormat="1" hidden="1" x14ac:dyDescent="0.15"/>
    <row r="8928" customFormat="1" hidden="1" x14ac:dyDescent="0.15"/>
    <row r="8929" customFormat="1" hidden="1" x14ac:dyDescent="0.15"/>
    <row r="8930" customFormat="1" hidden="1" x14ac:dyDescent="0.15"/>
    <row r="8931" customFormat="1" hidden="1" x14ac:dyDescent="0.15"/>
    <row r="8932" customFormat="1" hidden="1" x14ac:dyDescent="0.15"/>
    <row r="8933" customFormat="1" hidden="1" x14ac:dyDescent="0.15"/>
    <row r="8934" customFormat="1" hidden="1" x14ac:dyDescent="0.15"/>
    <row r="8935" customFormat="1" hidden="1" x14ac:dyDescent="0.15"/>
    <row r="8936" customFormat="1" hidden="1" x14ac:dyDescent="0.15"/>
    <row r="8937" customFormat="1" hidden="1" x14ac:dyDescent="0.15"/>
    <row r="8938" customFormat="1" hidden="1" x14ac:dyDescent="0.15"/>
    <row r="8939" customFormat="1" hidden="1" x14ac:dyDescent="0.15"/>
    <row r="8940" customFormat="1" hidden="1" x14ac:dyDescent="0.15"/>
    <row r="8941" customFormat="1" hidden="1" x14ac:dyDescent="0.15"/>
    <row r="8942" customFormat="1" hidden="1" x14ac:dyDescent="0.15"/>
    <row r="8943" customFormat="1" hidden="1" x14ac:dyDescent="0.15"/>
    <row r="8944" customFormat="1" hidden="1" x14ac:dyDescent="0.15"/>
    <row r="8945" customFormat="1" hidden="1" x14ac:dyDescent="0.15"/>
    <row r="8946" customFormat="1" hidden="1" x14ac:dyDescent="0.15"/>
    <row r="8947" customFormat="1" hidden="1" x14ac:dyDescent="0.15"/>
    <row r="8948" customFormat="1" hidden="1" x14ac:dyDescent="0.15"/>
    <row r="8949" customFormat="1" hidden="1" x14ac:dyDescent="0.15"/>
    <row r="8950" customFormat="1" hidden="1" x14ac:dyDescent="0.15"/>
    <row r="8951" customFormat="1" hidden="1" x14ac:dyDescent="0.15"/>
    <row r="8952" customFormat="1" hidden="1" x14ac:dyDescent="0.15"/>
    <row r="8953" customFormat="1" hidden="1" x14ac:dyDescent="0.15"/>
    <row r="8954" customFormat="1" hidden="1" x14ac:dyDescent="0.15"/>
    <row r="8955" customFormat="1" hidden="1" x14ac:dyDescent="0.15"/>
    <row r="8956" customFormat="1" hidden="1" x14ac:dyDescent="0.15"/>
    <row r="8957" customFormat="1" hidden="1" x14ac:dyDescent="0.15"/>
    <row r="8958" customFormat="1" hidden="1" x14ac:dyDescent="0.15"/>
    <row r="8959" customFormat="1" hidden="1" x14ac:dyDescent="0.15"/>
    <row r="8960" customFormat="1" hidden="1" x14ac:dyDescent="0.15"/>
    <row r="8961" customFormat="1" hidden="1" x14ac:dyDescent="0.15"/>
    <row r="8962" customFormat="1" hidden="1" x14ac:dyDescent="0.15"/>
    <row r="8963" customFormat="1" hidden="1" x14ac:dyDescent="0.15"/>
    <row r="8964" customFormat="1" hidden="1" x14ac:dyDescent="0.15"/>
    <row r="8965" customFormat="1" hidden="1" x14ac:dyDescent="0.15"/>
    <row r="8966" customFormat="1" hidden="1" x14ac:dyDescent="0.15"/>
    <row r="8967" customFormat="1" hidden="1" x14ac:dyDescent="0.15"/>
    <row r="8968" customFormat="1" hidden="1" x14ac:dyDescent="0.15"/>
    <row r="8969" customFormat="1" hidden="1" x14ac:dyDescent="0.15"/>
    <row r="8970" customFormat="1" hidden="1" x14ac:dyDescent="0.15"/>
    <row r="8971" customFormat="1" hidden="1" x14ac:dyDescent="0.15"/>
    <row r="8972" customFormat="1" hidden="1" x14ac:dyDescent="0.15"/>
    <row r="8973" customFormat="1" hidden="1" x14ac:dyDescent="0.15"/>
    <row r="8974" customFormat="1" hidden="1" x14ac:dyDescent="0.15"/>
    <row r="8975" customFormat="1" hidden="1" x14ac:dyDescent="0.15"/>
    <row r="8976" customFormat="1" hidden="1" x14ac:dyDescent="0.15"/>
    <row r="8977" customFormat="1" hidden="1" x14ac:dyDescent="0.15"/>
    <row r="8978" customFormat="1" hidden="1" x14ac:dyDescent="0.15"/>
    <row r="8979" customFormat="1" hidden="1" x14ac:dyDescent="0.15"/>
    <row r="8980" customFormat="1" hidden="1" x14ac:dyDescent="0.15"/>
    <row r="8981" customFormat="1" hidden="1" x14ac:dyDescent="0.15"/>
    <row r="8982" customFormat="1" hidden="1" x14ac:dyDescent="0.15"/>
    <row r="8983" customFormat="1" hidden="1" x14ac:dyDescent="0.15"/>
    <row r="8984" customFormat="1" hidden="1" x14ac:dyDescent="0.15"/>
    <row r="8985" customFormat="1" hidden="1" x14ac:dyDescent="0.15"/>
    <row r="8986" customFormat="1" hidden="1" x14ac:dyDescent="0.15"/>
    <row r="8987" customFormat="1" hidden="1" x14ac:dyDescent="0.15"/>
    <row r="8988" customFormat="1" hidden="1" x14ac:dyDescent="0.15"/>
    <row r="8989" customFormat="1" hidden="1" x14ac:dyDescent="0.15"/>
    <row r="8990" customFormat="1" hidden="1" x14ac:dyDescent="0.15"/>
    <row r="8991" customFormat="1" hidden="1" x14ac:dyDescent="0.15"/>
    <row r="8992" customFormat="1" hidden="1" x14ac:dyDescent="0.15"/>
    <row r="8993" customFormat="1" hidden="1" x14ac:dyDescent="0.15"/>
    <row r="8994" customFormat="1" hidden="1" x14ac:dyDescent="0.15"/>
    <row r="8995" customFormat="1" hidden="1" x14ac:dyDescent="0.15"/>
    <row r="8996" customFormat="1" hidden="1" x14ac:dyDescent="0.15"/>
    <row r="8997" customFormat="1" hidden="1" x14ac:dyDescent="0.15"/>
    <row r="8998" customFormat="1" hidden="1" x14ac:dyDescent="0.15"/>
    <row r="8999" customFormat="1" hidden="1" x14ac:dyDescent="0.15"/>
    <row r="9000" customFormat="1" hidden="1" x14ac:dyDescent="0.15"/>
    <row r="9001" customFormat="1" hidden="1" x14ac:dyDescent="0.15"/>
    <row r="9002" customFormat="1" hidden="1" x14ac:dyDescent="0.15"/>
    <row r="9003" customFormat="1" hidden="1" x14ac:dyDescent="0.15"/>
    <row r="9004" customFormat="1" hidden="1" x14ac:dyDescent="0.15"/>
    <row r="9005" customFormat="1" hidden="1" x14ac:dyDescent="0.15"/>
    <row r="9006" customFormat="1" hidden="1" x14ac:dyDescent="0.15"/>
    <row r="9007" customFormat="1" hidden="1" x14ac:dyDescent="0.15"/>
    <row r="9008" customFormat="1" hidden="1" x14ac:dyDescent="0.15"/>
    <row r="9009" customFormat="1" hidden="1" x14ac:dyDescent="0.15"/>
    <row r="9010" customFormat="1" hidden="1" x14ac:dyDescent="0.15"/>
    <row r="9011" customFormat="1" hidden="1" x14ac:dyDescent="0.15"/>
    <row r="9012" customFormat="1" hidden="1" x14ac:dyDescent="0.15"/>
    <row r="9013" customFormat="1" hidden="1" x14ac:dyDescent="0.15"/>
    <row r="9014" customFormat="1" hidden="1" x14ac:dyDescent="0.15"/>
    <row r="9015" customFormat="1" hidden="1" x14ac:dyDescent="0.15"/>
    <row r="9016" customFormat="1" hidden="1" x14ac:dyDescent="0.15"/>
    <row r="9017" customFormat="1" hidden="1" x14ac:dyDescent="0.15"/>
    <row r="9018" customFormat="1" hidden="1" x14ac:dyDescent="0.15"/>
    <row r="9019" customFormat="1" hidden="1" x14ac:dyDescent="0.15"/>
    <row r="9020" customFormat="1" hidden="1" x14ac:dyDescent="0.15"/>
    <row r="9021" customFormat="1" hidden="1" x14ac:dyDescent="0.15"/>
    <row r="9022" customFormat="1" hidden="1" x14ac:dyDescent="0.15"/>
    <row r="9023" customFormat="1" hidden="1" x14ac:dyDescent="0.15"/>
    <row r="9024" customFormat="1" hidden="1" x14ac:dyDescent="0.15"/>
    <row r="9025" customFormat="1" hidden="1" x14ac:dyDescent="0.15"/>
    <row r="9026" customFormat="1" hidden="1" x14ac:dyDescent="0.15"/>
    <row r="9027" customFormat="1" hidden="1" x14ac:dyDescent="0.15"/>
    <row r="9028" customFormat="1" hidden="1" x14ac:dyDescent="0.15"/>
    <row r="9029" customFormat="1" hidden="1" x14ac:dyDescent="0.15"/>
    <row r="9030" customFormat="1" hidden="1" x14ac:dyDescent="0.15"/>
    <row r="9031" customFormat="1" hidden="1" x14ac:dyDescent="0.15"/>
    <row r="9032" customFormat="1" hidden="1" x14ac:dyDescent="0.15"/>
    <row r="9033" customFormat="1" hidden="1" x14ac:dyDescent="0.15"/>
    <row r="9034" customFormat="1" hidden="1" x14ac:dyDescent="0.15"/>
    <row r="9035" customFormat="1" hidden="1" x14ac:dyDescent="0.15"/>
    <row r="9036" customFormat="1" hidden="1" x14ac:dyDescent="0.15"/>
    <row r="9037" customFormat="1" hidden="1" x14ac:dyDescent="0.15"/>
    <row r="9038" customFormat="1" hidden="1" x14ac:dyDescent="0.15"/>
    <row r="9039" customFormat="1" hidden="1" x14ac:dyDescent="0.15"/>
    <row r="9040" customFormat="1" hidden="1" x14ac:dyDescent="0.15"/>
    <row r="9041" customFormat="1" hidden="1" x14ac:dyDescent="0.15"/>
    <row r="9042" customFormat="1" hidden="1" x14ac:dyDescent="0.15"/>
    <row r="9043" customFormat="1" hidden="1" x14ac:dyDescent="0.15"/>
    <row r="9044" customFormat="1" hidden="1" x14ac:dyDescent="0.15"/>
    <row r="9045" customFormat="1" hidden="1" x14ac:dyDescent="0.15"/>
    <row r="9046" customFormat="1" hidden="1" x14ac:dyDescent="0.15"/>
    <row r="9047" customFormat="1" hidden="1" x14ac:dyDescent="0.15"/>
    <row r="9048" customFormat="1" hidden="1" x14ac:dyDescent="0.15"/>
    <row r="9049" customFormat="1" hidden="1" x14ac:dyDescent="0.15"/>
    <row r="9050" customFormat="1" hidden="1" x14ac:dyDescent="0.15"/>
    <row r="9051" customFormat="1" hidden="1" x14ac:dyDescent="0.15"/>
    <row r="9052" customFormat="1" hidden="1" x14ac:dyDescent="0.15"/>
    <row r="9053" customFormat="1" hidden="1" x14ac:dyDescent="0.15"/>
    <row r="9054" customFormat="1" hidden="1" x14ac:dyDescent="0.15"/>
    <row r="9055" customFormat="1" hidden="1" x14ac:dyDescent="0.15"/>
    <row r="9056" customFormat="1" hidden="1" x14ac:dyDescent="0.15"/>
    <row r="9057" customFormat="1" hidden="1" x14ac:dyDescent="0.15"/>
    <row r="9058" customFormat="1" hidden="1" x14ac:dyDescent="0.15"/>
    <row r="9059" customFormat="1" hidden="1" x14ac:dyDescent="0.15"/>
    <row r="9060" customFormat="1" hidden="1" x14ac:dyDescent="0.15"/>
    <row r="9061" customFormat="1" hidden="1" x14ac:dyDescent="0.15"/>
    <row r="9062" customFormat="1" hidden="1" x14ac:dyDescent="0.15"/>
    <row r="9063" customFormat="1" hidden="1" x14ac:dyDescent="0.15"/>
    <row r="9064" customFormat="1" hidden="1" x14ac:dyDescent="0.15"/>
    <row r="9065" customFormat="1" hidden="1" x14ac:dyDescent="0.15"/>
    <row r="9066" customFormat="1" hidden="1" x14ac:dyDescent="0.15"/>
    <row r="9067" customFormat="1" hidden="1" x14ac:dyDescent="0.15"/>
    <row r="9068" customFormat="1" hidden="1" x14ac:dyDescent="0.15"/>
    <row r="9069" customFormat="1" hidden="1" x14ac:dyDescent="0.15"/>
    <row r="9070" customFormat="1" hidden="1" x14ac:dyDescent="0.15"/>
    <row r="9071" customFormat="1" hidden="1" x14ac:dyDescent="0.15"/>
    <row r="9072" customFormat="1" hidden="1" x14ac:dyDescent="0.15"/>
    <row r="9073" customFormat="1" hidden="1" x14ac:dyDescent="0.15"/>
    <row r="9074" customFormat="1" hidden="1" x14ac:dyDescent="0.15"/>
    <row r="9075" customFormat="1" hidden="1" x14ac:dyDescent="0.15"/>
    <row r="9076" customFormat="1" hidden="1" x14ac:dyDescent="0.15"/>
    <row r="9077" customFormat="1" hidden="1" x14ac:dyDescent="0.15"/>
    <row r="9078" customFormat="1" hidden="1" x14ac:dyDescent="0.15"/>
    <row r="9079" customFormat="1" hidden="1" x14ac:dyDescent="0.15"/>
    <row r="9080" customFormat="1" hidden="1" x14ac:dyDescent="0.15"/>
    <row r="9081" customFormat="1" hidden="1" x14ac:dyDescent="0.15"/>
    <row r="9082" customFormat="1" hidden="1" x14ac:dyDescent="0.15"/>
    <row r="9083" customFormat="1" hidden="1" x14ac:dyDescent="0.15"/>
    <row r="9084" customFormat="1" hidden="1" x14ac:dyDescent="0.15"/>
    <row r="9085" customFormat="1" hidden="1" x14ac:dyDescent="0.15"/>
    <row r="9086" customFormat="1" hidden="1" x14ac:dyDescent="0.15"/>
    <row r="9087" customFormat="1" hidden="1" x14ac:dyDescent="0.15"/>
    <row r="9088" customFormat="1" hidden="1" x14ac:dyDescent="0.15"/>
    <row r="9089" customFormat="1" hidden="1" x14ac:dyDescent="0.15"/>
    <row r="9090" customFormat="1" hidden="1" x14ac:dyDescent="0.15"/>
    <row r="9091" customFormat="1" hidden="1" x14ac:dyDescent="0.15"/>
    <row r="9092" customFormat="1" hidden="1" x14ac:dyDescent="0.15"/>
    <row r="9093" customFormat="1" hidden="1" x14ac:dyDescent="0.15"/>
    <row r="9094" customFormat="1" hidden="1" x14ac:dyDescent="0.15"/>
    <row r="9095" customFormat="1" hidden="1" x14ac:dyDescent="0.15"/>
    <row r="9096" customFormat="1" hidden="1" x14ac:dyDescent="0.15"/>
    <row r="9097" customFormat="1" hidden="1" x14ac:dyDescent="0.15"/>
    <row r="9098" customFormat="1" hidden="1" x14ac:dyDescent="0.15"/>
    <row r="9099" customFormat="1" hidden="1" x14ac:dyDescent="0.15"/>
    <row r="9100" customFormat="1" hidden="1" x14ac:dyDescent="0.15"/>
    <row r="9101" customFormat="1" hidden="1" x14ac:dyDescent="0.15"/>
    <row r="9102" customFormat="1" hidden="1" x14ac:dyDescent="0.15"/>
    <row r="9103" customFormat="1" hidden="1" x14ac:dyDescent="0.15"/>
    <row r="9104" customFormat="1" hidden="1" x14ac:dyDescent="0.15"/>
    <row r="9105" customFormat="1" hidden="1" x14ac:dyDescent="0.15"/>
    <row r="9106" customFormat="1" hidden="1" x14ac:dyDescent="0.15"/>
    <row r="9107" customFormat="1" hidden="1" x14ac:dyDescent="0.15"/>
    <row r="9108" customFormat="1" hidden="1" x14ac:dyDescent="0.15"/>
    <row r="9109" customFormat="1" hidden="1" x14ac:dyDescent="0.15"/>
    <row r="9110" customFormat="1" hidden="1" x14ac:dyDescent="0.15"/>
    <row r="9111" customFormat="1" hidden="1" x14ac:dyDescent="0.15"/>
    <row r="9112" customFormat="1" hidden="1" x14ac:dyDescent="0.15"/>
    <row r="9113" customFormat="1" hidden="1" x14ac:dyDescent="0.15"/>
    <row r="9114" customFormat="1" hidden="1" x14ac:dyDescent="0.15"/>
    <row r="9115" customFormat="1" hidden="1" x14ac:dyDescent="0.15"/>
    <row r="9116" customFormat="1" hidden="1" x14ac:dyDescent="0.15"/>
    <row r="9117" customFormat="1" hidden="1" x14ac:dyDescent="0.15"/>
    <row r="9118" customFormat="1" hidden="1" x14ac:dyDescent="0.15"/>
    <row r="9119" customFormat="1" hidden="1" x14ac:dyDescent="0.15"/>
    <row r="9120" customFormat="1" hidden="1" x14ac:dyDescent="0.15"/>
    <row r="9121" customFormat="1" hidden="1" x14ac:dyDescent="0.15"/>
    <row r="9122" customFormat="1" hidden="1" x14ac:dyDescent="0.15"/>
    <row r="9123" customFormat="1" hidden="1" x14ac:dyDescent="0.15"/>
    <row r="9124" customFormat="1" hidden="1" x14ac:dyDescent="0.15"/>
    <row r="9125" customFormat="1" hidden="1" x14ac:dyDescent="0.15"/>
    <row r="9126" customFormat="1" hidden="1" x14ac:dyDescent="0.15"/>
    <row r="9127" customFormat="1" hidden="1" x14ac:dyDescent="0.15"/>
    <row r="9128" customFormat="1" hidden="1" x14ac:dyDescent="0.15"/>
    <row r="9129" customFormat="1" hidden="1" x14ac:dyDescent="0.15"/>
    <row r="9130" customFormat="1" hidden="1" x14ac:dyDescent="0.15"/>
    <row r="9131" customFormat="1" hidden="1" x14ac:dyDescent="0.15"/>
    <row r="9132" customFormat="1" hidden="1" x14ac:dyDescent="0.15"/>
    <row r="9133" customFormat="1" hidden="1" x14ac:dyDescent="0.15"/>
    <row r="9134" customFormat="1" hidden="1" x14ac:dyDescent="0.15"/>
    <row r="9135" customFormat="1" hidden="1" x14ac:dyDescent="0.15"/>
    <row r="9136" customFormat="1" hidden="1" x14ac:dyDescent="0.15"/>
    <row r="9137" customFormat="1" hidden="1" x14ac:dyDescent="0.15"/>
    <row r="9138" customFormat="1" hidden="1" x14ac:dyDescent="0.15"/>
    <row r="9139" customFormat="1" hidden="1" x14ac:dyDescent="0.15"/>
    <row r="9140" customFormat="1" hidden="1" x14ac:dyDescent="0.15"/>
    <row r="9141" customFormat="1" hidden="1" x14ac:dyDescent="0.15"/>
    <row r="9142" customFormat="1" hidden="1" x14ac:dyDescent="0.15"/>
    <row r="9143" customFormat="1" hidden="1" x14ac:dyDescent="0.15"/>
    <row r="9144" customFormat="1" hidden="1" x14ac:dyDescent="0.15"/>
    <row r="9145" customFormat="1" hidden="1" x14ac:dyDescent="0.15"/>
    <row r="9146" customFormat="1" hidden="1" x14ac:dyDescent="0.15"/>
    <row r="9147" customFormat="1" hidden="1" x14ac:dyDescent="0.15"/>
    <row r="9148" customFormat="1" hidden="1" x14ac:dyDescent="0.15"/>
    <row r="9149" customFormat="1" hidden="1" x14ac:dyDescent="0.15"/>
    <row r="9150" customFormat="1" hidden="1" x14ac:dyDescent="0.15"/>
    <row r="9151" customFormat="1" hidden="1" x14ac:dyDescent="0.15"/>
    <row r="9152" customFormat="1" hidden="1" x14ac:dyDescent="0.15"/>
    <row r="9153" customFormat="1" hidden="1" x14ac:dyDescent="0.15"/>
    <row r="9154" customFormat="1" hidden="1" x14ac:dyDescent="0.15"/>
    <row r="9155" customFormat="1" hidden="1" x14ac:dyDescent="0.15"/>
    <row r="9156" customFormat="1" hidden="1" x14ac:dyDescent="0.15"/>
    <row r="9157" customFormat="1" hidden="1" x14ac:dyDescent="0.15"/>
    <row r="9158" customFormat="1" hidden="1" x14ac:dyDescent="0.15"/>
    <row r="9159" customFormat="1" hidden="1" x14ac:dyDescent="0.15"/>
    <row r="9160" customFormat="1" hidden="1" x14ac:dyDescent="0.15"/>
    <row r="9161" customFormat="1" hidden="1" x14ac:dyDescent="0.15"/>
    <row r="9162" customFormat="1" hidden="1" x14ac:dyDescent="0.15"/>
    <row r="9163" customFormat="1" hidden="1" x14ac:dyDescent="0.15"/>
    <row r="9164" customFormat="1" hidden="1" x14ac:dyDescent="0.15"/>
    <row r="9165" customFormat="1" hidden="1" x14ac:dyDescent="0.15"/>
    <row r="9166" customFormat="1" hidden="1" x14ac:dyDescent="0.15"/>
    <row r="9167" customFormat="1" hidden="1" x14ac:dyDescent="0.15"/>
    <row r="9168" customFormat="1" hidden="1" x14ac:dyDescent="0.15"/>
    <row r="9169" customFormat="1" hidden="1" x14ac:dyDescent="0.15"/>
    <row r="9170" customFormat="1" hidden="1" x14ac:dyDescent="0.15"/>
    <row r="9171" customFormat="1" hidden="1" x14ac:dyDescent="0.15"/>
    <row r="9172" customFormat="1" hidden="1" x14ac:dyDescent="0.15"/>
    <row r="9173" customFormat="1" hidden="1" x14ac:dyDescent="0.15"/>
    <row r="9174" customFormat="1" hidden="1" x14ac:dyDescent="0.15"/>
    <row r="9175" customFormat="1" hidden="1" x14ac:dyDescent="0.15"/>
    <row r="9176" customFormat="1" hidden="1" x14ac:dyDescent="0.15"/>
    <row r="9177" customFormat="1" hidden="1" x14ac:dyDescent="0.15"/>
    <row r="9178" customFormat="1" hidden="1" x14ac:dyDescent="0.15"/>
    <row r="9179" customFormat="1" hidden="1" x14ac:dyDescent="0.15"/>
    <row r="9180" customFormat="1" hidden="1" x14ac:dyDescent="0.15"/>
    <row r="9181" customFormat="1" hidden="1" x14ac:dyDescent="0.15"/>
    <row r="9182" customFormat="1" hidden="1" x14ac:dyDescent="0.15"/>
    <row r="9183" customFormat="1" hidden="1" x14ac:dyDescent="0.15"/>
    <row r="9184" customFormat="1" hidden="1" x14ac:dyDescent="0.15"/>
    <row r="9185" customFormat="1" hidden="1" x14ac:dyDescent="0.15"/>
    <row r="9186" customFormat="1" hidden="1" x14ac:dyDescent="0.15"/>
    <row r="9187" customFormat="1" hidden="1" x14ac:dyDescent="0.15"/>
    <row r="9188" customFormat="1" hidden="1" x14ac:dyDescent="0.15"/>
    <row r="9189" customFormat="1" hidden="1" x14ac:dyDescent="0.15"/>
    <row r="9190" customFormat="1" hidden="1" x14ac:dyDescent="0.15"/>
    <row r="9191" customFormat="1" hidden="1" x14ac:dyDescent="0.15"/>
    <row r="9192" customFormat="1" hidden="1" x14ac:dyDescent="0.15"/>
    <row r="9193" customFormat="1" hidden="1" x14ac:dyDescent="0.15"/>
    <row r="9194" customFormat="1" hidden="1" x14ac:dyDescent="0.15"/>
    <row r="9195" customFormat="1" hidden="1" x14ac:dyDescent="0.15"/>
    <row r="9196" customFormat="1" hidden="1" x14ac:dyDescent="0.15"/>
    <row r="9197" customFormat="1" hidden="1" x14ac:dyDescent="0.15"/>
    <row r="9198" customFormat="1" hidden="1" x14ac:dyDescent="0.15"/>
    <row r="9199" customFormat="1" hidden="1" x14ac:dyDescent="0.15"/>
    <row r="9200" customFormat="1" hidden="1" x14ac:dyDescent="0.15"/>
    <row r="9201" customFormat="1" hidden="1" x14ac:dyDescent="0.15"/>
    <row r="9202" customFormat="1" hidden="1" x14ac:dyDescent="0.15"/>
    <row r="9203" customFormat="1" hidden="1" x14ac:dyDescent="0.15"/>
    <row r="9204" customFormat="1" hidden="1" x14ac:dyDescent="0.15"/>
    <row r="9205" customFormat="1" hidden="1" x14ac:dyDescent="0.15"/>
    <row r="9206" customFormat="1" hidden="1" x14ac:dyDescent="0.15"/>
    <row r="9207" customFormat="1" hidden="1" x14ac:dyDescent="0.15"/>
    <row r="9208" customFormat="1" hidden="1" x14ac:dyDescent="0.15"/>
    <row r="9209" customFormat="1" hidden="1" x14ac:dyDescent="0.15"/>
    <row r="9210" customFormat="1" hidden="1" x14ac:dyDescent="0.15"/>
    <row r="9211" customFormat="1" hidden="1" x14ac:dyDescent="0.15"/>
    <row r="9212" customFormat="1" hidden="1" x14ac:dyDescent="0.15"/>
    <row r="9213" customFormat="1" hidden="1" x14ac:dyDescent="0.15"/>
    <row r="9214" customFormat="1" hidden="1" x14ac:dyDescent="0.15"/>
    <row r="9215" customFormat="1" hidden="1" x14ac:dyDescent="0.15"/>
    <row r="9216" customFormat="1" hidden="1" x14ac:dyDescent="0.15"/>
    <row r="9217" customFormat="1" hidden="1" x14ac:dyDescent="0.15"/>
    <row r="9218" customFormat="1" hidden="1" x14ac:dyDescent="0.15"/>
    <row r="9219" customFormat="1" hidden="1" x14ac:dyDescent="0.15"/>
    <row r="9220" customFormat="1" hidden="1" x14ac:dyDescent="0.15"/>
    <row r="9221" customFormat="1" hidden="1" x14ac:dyDescent="0.15"/>
    <row r="9222" customFormat="1" hidden="1" x14ac:dyDescent="0.15"/>
    <row r="9223" customFormat="1" hidden="1" x14ac:dyDescent="0.15"/>
    <row r="9224" customFormat="1" hidden="1" x14ac:dyDescent="0.15"/>
    <row r="9225" customFormat="1" hidden="1" x14ac:dyDescent="0.15"/>
    <row r="9226" customFormat="1" hidden="1" x14ac:dyDescent="0.15"/>
    <row r="9227" customFormat="1" hidden="1" x14ac:dyDescent="0.15"/>
    <row r="9228" customFormat="1" hidden="1" x14ac:dyDescent="0.15"/>
    <row r="9229" customFormat="1" hidden="1" x14ac:dyDescent="0.15"/>
    <row r="9230" customFormat="1" hidden="1" x14ac:dyDescent="0.15"/>
    <row r="9231" customFormat="1" hidden="1" x14ac:dyDescent="0.15"/>
    <row r="9232" customFormat="1" hidden="1" x14ac:dyDescent="0.15"/>
    <row r="9233" customFormat="1" hidden="1" x14ac:dyDescent="0.15"/>
    <row r="9234" customFormat="1" hidden="1" x14ac:dyDescent="0.15"/>
    <row r="9235" customFormat="1" hidden="1" x14ac:dyDescent="0.15"/>
    <row r="9236" customFormat="1" hidden="1" x14ac:dyDescent="0.15"/>
    <row r="9237" customFormat="1" hidden="1" x14ac:dyDescent="0.15"/>
    <row r="9238" customFormat="1" hidden="1" x14ac:dyDescent="0.15"/>
    <row r="9239" customFormat="1" hidden="1" x14ac:dyDescent="0.15"/>
    <row r="9240" customFormat="1" hidden="1" x14ac:dyDescent="0.15"/>
    <row r="9241" customFormat="1" hidden="1" x14ac:dyDescent="0.15"/>
    <row r="9242" customFormat="1" hidden="1" x14ac:dyDescent="0.15"/>
    <row r="9243" customFormat="1" hidden="1" x14ac:dyDescent="0.15"/>
    <row r="9244" customFormat="1" hidden="1" x14ac:dyDescent="0.15"/>
    <row r="9245" customFormat="1" hidden="1" x14ac:dyDescent="0.15"/>
    <row r="9246" customFormat="1" hidden="1" x14ac:dyDescent="0.15"/>
    <row r="9247" customFormat="1" hidden="1" x14ac:dyDescent="0.15"/>
    <row r="9248" customFormat="1" hidden="1" x14ac:dyDescent="0.15"/>
    <row r="9249" customFormat="1" hidden="1" x14ac:dyDescent="0.15"/>
    <row r="9250" customFormat="1" hidden="1" x14ac:dyDescent="0.15"/>
    <row r="9251" customFormat="1" hidden="1" x14ac:dyDescent="0.15"/>
    <row r="9252" customFormat="1" hidden="1" x14ac:dyDescent="0.15"/>
    <row r="9253" customFormat="1" hidden="1" x14ac:dyDescent="0.15"/>
    <row r="9254" customFormat="1" hidden="1" x14ac:dyDescent="0.15"/>
    <row r="9255" customFormat="1" hidden="1" x14ac:dyDescent="0.15"/>
    <row r="9256" customFormat="1" hidden="1" x14ac:dyDescent="0.15"/>
    <row r="9257" customFormat="1" hidden="1" x14ac:dyDescent="0.15"/>
    <row r="9258" customFormat="1" hidden="1" x14ac:dyDescent="0.15"/>
    <row r="9259" customFormat="1" hidden="1" x14ac:dyDescent="0.15"/>
    <row r="9260" customFormat="1" hidden="1" x14ac:dyDescent="0.15"/>
    <row r="9261" customFormat="1" hidden="1" x14ac:dyDescent="0.15"/>
    <row r="9262" customFormat="1" hidden="1" x14ac:dyDescent="0.15"/>
    <row r="9263" customFormat="1" hidden="1" x14ac:dyDescent="0.15"/>
    <row r="9264" customFormat="1" hidden="1" x14ac:dyDescent="0.15"/>
    <row r="9265" customFormat="1" hidden="1" x14ac:dyDescent="0.15"/>
    <row r="9266" customFormat="1" hidden="1" x14ac:dyDescent="0.15"/>
    <row r="9267" customFormat="1" hidden="1" x14ac:dyDescent="0.15"/>
    <row r="9268" customFormat="1" hidden="1" x14ac:dyDescent="0.15"/>
    <row r="9269" customFormat="1" hidden="1" x14ac:dyDescent="0.15"/>
    <row r="9270" customFormat="1" hidden="1" x14ac:dyDescent="0.15"/>
    <row r="9271" customFormat="1" hidden="1" x14ac:dyDescent="0.15"/>
    <row r="9272" customFormat="1" hidden="1" x14ac:dyDescent="0.15"/>
    <row r="9273" customFormat="1" hidden="1" x14ac:dyDescent="0.15"/>
    <row r="9274" customFormat="1" hidden="1" x14ac:dyDescent="0.15"/>
    <row r="9275" customFormat="1" hidden="1" x14ac:dyDescent="0.15"/>
    <row r="9276" customFormat="1" hidden="1" x14ac:dyDescent="0.15"/>
    <row r="9277" customFormat="1" hidden="1" x14ac:dyDescent="0.15"/>
    <row r="9278" customFormat="1" hidden="1" x14ac:dyDescent="0.15"/>
    <row r="9279" customFormat="1" hidden="1" x14ac:dyDescent="0.15"/>
    <row r="9280" customFormat="1" hidden="1" x14ac:dyDescent="0.15"/>
    <row r="9281" customFormat="1" hidden="1" x14ac:dyDescent="0.15"/>
    <row r="9282" customFormat="1" hidden="1" x14ac:dyDescent="0.15"/>
    <row r="9283" customFormat="1" hidden="1" x14ac:dyDescent="0.15"/>
    <row r="9284" customFormat="1" hidden="1" x14ac:dyDescent="0.15"/>
    <row r="9285" customFormat="1" hidden="1" x14ac:dyDescent="0.15"/>
    <row r="9286" customFormat="1" hidden="1" x14ac:dyDescent="0.15"/>
    <row r="9287" customFormat="1" hidden="1" x14ac:dyDescent="0.15"/>
    <row r="9288" customFormat="1" hidden="1" x14ac:dyDescent="0.15"/>
    <row r="9289" customFormat="1" hidden="1" x14ac:dyDescent="0.15"/>
    <row r="9290" customFormat="1" hidden="1" x14ac:dyDescent="0.15"/>
    <row r="9291" customFormat="1" hidden="1" x14ac:dyDescent="0.15"/>
    <row r="9292" customFormat="1" hidden="1" x14ac:dyDescent="0.15"/>
    <row r="9293" customFormat="1" hidden="1" x14ac:dyDescent="0.15"/>
    <row r="9294" customFormat="1" hidden="1" x14ac:dyDescent="0.15"/>
    <row r="9295" customFormat="1" hidden="1" x14ac:dyDescent="0.15"/>
    <row r="9296" customFormat="1" hidden="1" x14ac:dyDescent="0.15"/>
    <row r="9297" customFormat="1" hidden="1" x14ac:dyDescent="0.15"/>
    <row r="9298" customFormat="1" hidden="1" x14ac:dyDescent="0.15"/>
    <row r="9299" customFormat="1" hidden="1" x14ac:dyDescent="0.15"/>
    <row r="9300" customFormat="1" hidden="1" x14ac:dyDescent="0.15"/>
    <row r="9301" customFormat="1" hidden="1" x14ac:dyDescent="0.15"/>
    <row r="9302" customFormat="1" hidden="1" x14ac:dyDescent="0.15"/>
    <row r="9303" customFormat="1" hidden="1" x14ac:dyDescent="0.15"/>
    <row r="9304" customFormat="1" hidden="1" x14ac:dyDescent="0.15"/>
    <row r="9305" customFormat="1" hidden="1" x14ac:dyDescent="0.15"/>
    <row r="9306" customFormat="1" hidden="1" x14ac:dyDescent="0.15"/>
    <row r="9307" customFormat="1" hidden="1" x14ac:dyDescent="0.15"/>
    <row r="9308" customFormat="1" hidden="1" x14ac:dyDescent="0.15"/>
    <row r="9309" customFormat="1" hidden="1" x14ac:dyDescent="0.15"/>
    <row r="9310" customFormat="1" hidden="1" x14ac:dyDescent="0.15"/>
    <row r="9311" customFormat="1" hidden="1" x14ac:dyDescent="0.15"/>
    <row r="9312" customFormat="1" hidden="1" x14ac:dyDescent="0.15"/>
    <row r="9313" customFormat="1" hidden="1" x14ac:dyDescent="0.15"/>
    <row r="9314" customFormat="1" hidden="1" x14ac:dyDescent="0.15"/>
    <row r="9315" customFormat="1" hidden="1" x14ac:dyDescent="0.15"/>
    <row r="9316" customFormat="1" hidden="1" x14ac:dyDescent="0.15"/>
    <row r="9317" customFormat="1" hidden="1" x14ac:dyDescent="0.15"/>
    <row r="9318" customFormat="1" hidden="1" x14ac:dyDescent="0.15"/>
    <row r="9319" customFormat="1" hidden="1" x14ac:dyDescent="0.15"/>
    <row r="9320" customFormat="1" hidden="1" x14ac:dyDescent="0.15"/>
    <row r="9321" customFormat="1" hidden="1" x14ac:dyDescent="0.15"/>
    <row r="9322" customFormat="1" hidden="1" x14ac:dyDescent="0.15"/>
    <row r="9323" customFormat="1" hidden="1" x14ac:dyDescent="0.15"/>
    <row r="9324" customFormat="1" hidden="1" x14ac:dyDescent="0.15"/>
    <row r="9325" customFormat="1" hidden="1" x14ac:dyDescent="0.15"/>
    <row r="9326" customFormat="1" hidden="1" x14ac:dyDescent="0.15"/>
    <row r="9327" customFormat="1" hidden="1" x14ac:dyDescent="0.15"/>
    <row r="9328" customFormat="1" hidden="1" x14ac:dyDescent="0.15"/>
    <row r="9329" customFormat="1" hidden="1" x14ac:dyDescent="0.15"/>
    <row r="9330" customFormat="1" hidden="1" x14ac:dyDescent="0.15"/>
    <row r="9331" customFormat="1" hidden="1" x14ac:dyDescent="0.15"/>
    <row r="9332" customFormat="1" hidden="1" x14ac:dyDescent="0.15"/>
    <row r="9333" customFormat="1" hidden="1" x14ac:dyDescent="0.15"/>
    <row r="9334" customFormat="1" hidden="1" x14ac:dyDescent="0.15"/>
    <row r="9335" customFormat="1" hidden="1" x14ac:dyDescent="0.15"/>
    <row r="9336" customFormat="1" hidden="1" x14ac:dyDescent="0.15"/>
    <row r="9337" customFormat="1" hidden="1" x14ac:dyDescent="0.15"/>
    <row r="9338" customFormat="1" hidden="1" x14ac:dyDescent="0.15"/>
    <row r="9339" customFormat="1" hidden="1" x14ac:dyDescent="0.15"/>
    <row r="9340" customFormat="1" hidden="1" x14ac:dyDescent="0.15"/>
    <row r="9341" customFormat="1" hidden="1" x14ac:dyDescent="0.15"/>
    <row r="9342" customFormat="1" hidden="1" x14ac:dyDescent="0.15"/>
    <row r="9343" customFormat="1" hidden="1" x14ac:dyDescent="0.15"/>
    <row r="9344" customFormat="1" hidden="1" x14ac:dyDescent="0.15"/>
    <row r="9345" customFormat="1" hidden="1" x14ac:dyDescent="0.15"/>
    <row r="9346" customFormat="1" hidden="1" x14ac:dyDescent="0.15"/>
    <row r="9347" customFormat="1" hidden="1" x14ac:dyDescent="0.15"/>
    <row r="9348" customFormat="1" hidden="1" x14ac:dyDescent="0.15"/>
    <row r="9349" customFormat="1" hidden="1" x14ac:dyDescent="0.15"/>
    <row r="9350" customFormat="1" hidden="1" x14ac:dyDescent="0.15"/>
    <row r="9351" customFormat="1" hidden="1" x14ac:dyDescent="0.15"/>
    <row r="9352" customFormat="1" hidden="1" x14ac:dyDescent="0.15"/>
    <row r="9353" customFormat="1" hidden="1" x14ac:dyDescent="0.15"/>
    <row r="9354" customFormat="1" hidden="1" x14ac:dyDescent="0.15"/>
    <row r="9355" customFormat="1" hidden="1" x14ac:dyDescent="0.15"/>
    <row r="9356" customFormat="1" hidden="1" x14ac:dyDescent="0.15"/>
    <row r="9357" customFormat="1" hidden="1" x14ac:dyDescent="0.15"/>
    <row r="9358" customFormat="1" hidden="1" x14ac:dyDescent="0.15"/>
    <row r="9359" customFormat="1" hidden="1" x14ac:dyDescent="0.15"/>
    <row r="9360" customFormat="1" hidden="1" x14ac:dyDescent="0.15"/>
    <row r="9361" customFormat="1" hidden="1" x14ac:dyDescent="0.15"/>
    <row r="9362" customFormat="1" hidden="1" x14ac:dyDescent="0.15"/>
    <row r="9363" customFormat="1" hidden="1" x14ac:dyDescent="0.15"/>
    <row r="9364" customFormat="1" hidden="1" x14ac:dyDescent="0.15"/>
    <row r="9365" customFormat="1" hidden="1" x14ac:dyDescent="0.15"/>
    <row r="9366" customFormat="1" hidden="1" x14ac:dyDescent="0.15"/>
    <row r="9367" customFormat="1" hidden="1" x14ac:dyDescent="0.15"/>
    <row r="9368" customFormat="1" hidden="1" x14ac:dyDescent="0.15"/>
    <row r="9369" customFormat="1" hidden="1" x14ac:dyDescent="0.15"/>
    <row r="9370" customFormat="1" hidden="1" x14ac:dyDescent="0.15"/>
    <row r="9371" customFormat="1" hidden="1" x14ac:dyDescent="0.15"/>
    <row r="9372" customFormat="1" hidden="1" x14ac:dyDescent="0.15"/>
    <row r="9373" customFormat="1" hidden="1" x14ac:dyDescent="0.15"/>
    <row r="9374" customFormat="1" hidden="1" x14ac:dyDescent="0.15"/>
    <row r="9375" customFormat="1" hidden="1" x14ac:dyDescent="0.15"/>
    <row r="9376" customFormat="1" hidden="1" x14ac:dyDescent="0.15"/>
    <row r="9377" customFormat="1" hidden="1" x14ac:dyDescent="0.15"/>
    <row r="9378" customFormat="1" hidden="1" x14ac:dyDescent="0.15"/>
    <row r="9379" customFormat="1" hidden="1" x14ac:dyDescent="0.15"/>
    <row r="9380" customFormat="1" hidden="1" x14ac:dyDescent="0.15"/>
    <row r="9381" customFormat="1" hidden="1" x14ac:dyDescent="0.15"/>
    <row r="9382" customFormat="1" hidden="1" x14ac:dyDescent="0.15"/>
    <row r="9383" customFormat="1" hidden="1" x14ac:dyDescent="0.15"/>
    <row r="9384" customFormat="1" hidden="1" x14ac:dyDescent="0.15"/>
    <row r="9385" customFormat="1" hidden="1" x14ac:dyDescent="0.15"/>
    <row r="9386" customFormat="1" hidden="1" x14ac:dyDescent="0.15"/>
    <row r="9387" customFormat="1" hidden="1" x14ac:dyDescent="0.15"/>
    <row r="9388" customFormat="1" hidden="1" x14ac:dyDescent="0.15"/>
    <row r="9389" customFormat="1" hidden="1" x14ac:dyDescent="0.15"/>
    <row r="9390" customFormat="1" hidden="1" x14ac:dyDescent="0.15"/>
    <row r="9391" customFormat="1" hidden="1" x14ac:dyDescent="0.15"/>
    <row r="9392" customFormat="1" hidden="1" x14ac:dyDescent="0.15"/>
    <row r="9393" customFormat="1" hidden="1" x14ac:dyDescent="0.15"/>
    <row r="9394" customFormat="1" hidden="1" x14ac:dyDescent="0.15"/>
    <row r="9395" customFormat="1" hidden="1" x14ac:dyDescent="0.15"/>
    <row r="9396" customFormat="1" hidden="1" x14ac:dyDescent="0.15"/>
    <row r="9397" customFormat="1" hidden="1" x14ac:dyDescent="0.15"/>
    <row r="9398" customFormat="1" hidden="1" x14ac:dyDescent="0.15"/>
    <row r="9399" customFormat="1" hidden="1" x14ac:dyDescent="0.15"/>
    <row r="9400" customFormat="1" hidden="1" x14ac:dyDescent="0.15"/>
    <row r="9401" customFormat="1" hidden="1" x14ac:dyDescent="0.15"/>
    <row r="9402" customFormat="1" hidden="1" x14ac:dyDescent="0.15"/>
    <row r="9403" customFormat="1" hidden="1" x14ac:dyDescent="0.15"/>
    <row r="9404" customFormat="1" hidden="1" x14ac:dyDescent="0.15"/>
    <row r="9405" customFormat="1" hidden="1" x14ac:dyDescent="0.15"/>
    <row r="9406" customFormat="1" hidden="1" x14ac:dyDescent="0.15"/>
    <row r="9407" customFormat="1" hidden="1" x14ac:dyDescent="0.15"/>
    <row r="9408" customFormat="1" hidden="1" x14ac:dyDescent="0.15"/>
    <row r="9409" customFormat="1" hidden="1" x14ac:dyDescent="0.15"/>
    <row r="9410" customFormat="1" hidden="1" x14ac:dyDescent="0.15"/>
    <row r="9411" customFormat="1" hidden="1" x14ac:dyDescent="0.15"/>
    <row r="9412" customFormat="1" hidden="1" x14ac:dyDescent="0.15"/>
    <row r="9413" customFormat="1" hidden="1" x14ac:dyDescent="0.15"/>
    <row r="9414" customFormat="1" hidden="1" x14ac:dyDescent="0.15"/>
    <row r="9415" customFormat="1" hidden="1" x14ac:dyDescent="0.15"/>
    <row r="9416" customFormat="1" hidden="1" x14ac:dyDescent="0.15"/>
    <row r="9417" customFormat="1" hidden="1" x14ac:dyDescent="0.15"/>
    <row r="9418" customFormat="1" hidden="1" x14ac:dyDescent="0.15"/>
    <row r="9419" customFormat="1" hidden="1" x14ac:dyDescent="0.15"/>
    <row r="9420" customFormat="1" hidden="1" x14ac:dyDescent="0.15"/>
    <row r="9421" customFormat="1" hidden="1" x14ac:dyDescent="0.15"/>
    <row r="9422" customFormat="1" hidden="1" x14ac:dyDescent="0.15"/>
    <row r="9423" customFormat="1" hidden="1" x14ac:dyDescent="0.15"/>
    <row r="9424" customFormat="1" hidden="1" x14ac:dyDescent="0.15"/>
    <row r="9425" customFormat="1" hidden="1" x14ac:dyDescent="0.15"/>
    <row r="9426" customFormat="1" hidden="1" x14ac:dyDescent="0.15"/>
    <row r="9427" customFormat="1" hidden="1" x14ac:dyDescent="0.15"/>
    <row r="9428" customFormat="1" hidden="1" x14ac:dyDescent="0.15"/>
    <row r="9429" customFormat="1" hidden="1" x14ac:dyDescent="0.15"/>
    <row r="9430" customFormat="1" hidden="1" x14ac:dyDescent="0.15"/>
    <row r="9431" customFormat="1" hidden="1" x14ac:dyDescent="0.15"/>
    <row r="9432" customFormat="1" hidden="1" x14ac:dyDescent="0.15"/>
    <row r="9433" customFormat="1" hidden="1" x14ac:dyDescent="0.15"/>
    <row r="9434" customFormat="1" hidden="1" x14ac:dyDescent="0.15"/>
    <row r="9435" customFormat="1" hidden="1" x14ac:dyDescent="0.15"/>
    <row r="9436" customFormat="1" hidden="1" x14ac:dyDescent="0.15"/>
    <row r="9437" customFormat="1" hidden="1" x14ac:dyDescent="0.15"/>
    <row r="9438" customFormat="1" hidden="1" x14ac:dyDescent="0.15"/>
    <row r="9439" customFormat="1" hidden="1" x14ac:dyDescent="0.15"/>
    <row r="9440" customFormat="1" hidden="1" x14ac:dyDescent="0.15"/>
    <row r="9441" customFormat="1" hidden="1" x14ac:dyDescent="0.15"/>
    <row r="9442" customFormat="1" hidden="1" x14ac:dyDescent="0.15"/>
    <row r="9443" customFormat="1" hidden="1" x14ac:dyDescent="0.15"/>
    <row r="9444" customFormat="1" hidden="1" x14ac:dyDescent="0.15"/>
    <row r="9445" customFormat="1" hidden="1" x14ac:dyDescent="0.15"/>
    <row r="9446" customFormat="1" hidden="1" x14ac:dyDescent="0.15"/>
    <row r="9447" customFormat="1" hidden="1" x14ac:dyDescent="0.15"/>
    <row r="9448" customFormat="1" hidden="1" x14ac:dyDescent="0.15"/>
    <row r="9449" customFormat="1" hidden="1" x14ac:dyDescent="0.15"/>
    <row r="9450" customFormat="1" hidden="1" x14ac:dyDescent="0.15"/>
    <row r="9451" customFormat="1" hidden="1" x14ac:dyDescent="0.15"/>
    <row r="9452" customFormat="1" hidden="1" x14ac:dyDescent="0.15"/>
    <row r="9453" customFormat="1" hidden="1" x14ac:dyDescent="0.15"/>
    <row r="9454" customFormat="1" hidden="1" x14ac:dyDescent="0.15"/>
    <row r="9455" customFormat="1" hidden="1" x14ac:dyDescent="0.15"/>
    <row r="9456" customFormat="1" hidden="1" x14ac:dyDescent="0.15"/>
    <row r="9457" customFormat="1" hidden="1" x14ac:dyDescent="0.15"/>
    <row r="9458" customFormat="1" hidden="1" x14ac:dyDescent="0.15"/>
    <row r="9459" customFormat="1" hidden="1" x14ac:dyDescent="0.15"/>
    <row r="9460" customFormat="1" hidden="1" x14ac:dyDescent="0.15"/>
    <row r="9461" customFormat="1" hidden="1" x14ac:dyDescent="0.15"/>
    <row r="9462" customFormat="1" hidden="1" x14ac:dyDescent="0.15"/>
    <row r="9463" customFormat="1" hidden="1" x14ac:dyDescent="0.15"/>
    <row r="9464" customFormat="1" hidden="1" x14ac:dyDescent="0.15"/>
    <row r="9465" customFormat="1" hidden="1" x14ac:dyDescent="0.15"/>
    <row r="9466" customFormat="1" hidden="1" x14ac:dyDescent="0.15"/>
    <row r="9467" customFormat="1" hidden="1" x14ac:dyDescent="0.15"/>
    <row r="9468" customFormat="1" hidden="1" x14ac:dyDescent="0.15"/>
    <row r="9469" customFormat="1" hidden="1" x14ac:dyDescent="0.15"/>
    <row r="9470" customFormat="1" hidden="1" x14ac:dyDescent="0.15"/>
    <row r="9471" customFormat="1" hidden="1" x14ac:dyDescent="0.15"/>
    <row r="9472" customFormat="1" hidden="1" x14ac:dyDescent="0.15"/>
    <row r="9473" customFormat="1" hidden="1" x14ac:dyDescent="0.15"/>
    <row r="9474" customFormat="1" hidden="1" x14ac:dyDescent="0.15"/>
    <row r="9475" customFormat="1" hidden="1" x14ac:dyDescent="0.15"/>
    <row r="9476" customFormat="1" hidden="1" x14ac:dyDescent="0.15"/>
    <row r="9477" customFormat="1" hidden="1" x14ac:dyDescent="0.15"/>
    <row r="9478" customFormat="1" hidden="1" x14ac:dyDescent="0.15"/>
    <row r="9479" customFormat="1" hidden="1" x14ac:dyDescent="0.15"/>
    <row r="9480" customFormat="1" hidden="1" x14ac:dyDescent="0.15"/>
    <row r="9481" customFormat="1" hidden="1" x14ac:dyDescent="0.15"/>
    <row r="9482" customFormat="1" hidden="1" x14ac:dyDescent="0.15"/>
    <row r="9483" customFormat="1" hidden="1" x14ac:dyDescent="0.15"/>
    <row r="9484" customFormat="1" hidden="1" x14ac:dyDescent="0.15"/>
    <row r="9485" customFormat="1" hidden="1" x14ac:dyDescent="0.15"/>
    <row r="9486" customFormat="1" hidden="1" x14ac:dyDescent="0.15"/>
    <row r="9487" customFormat="1" hidden="1" x14ac:dyDescent="0.15"/>
    <row r="9488" customFormat="1" hidden="1" x14ac:dyDescent="0.15"/>
    <row r="9489" customFormat="1" hidden="1" x14ac:dyDescent="0.15"/>
    <row r="9490" customFormat="1" hidden="1" x14ac:dyDescent="0.15"/>
    <row r="9491" customFormat="1" hidden="1" x14ac:dyDescent="0.15"/>
    <row r="9492" customFormat="1" hidden="1" x14ac:dyDescent="0.15"/>
    <row r="9493" customFormat="1" hidden="1" x14ac:dyDescent="0.15"/>
    <row r="9494" customFormat="1" hidden="1" x14ac:dyDescent="0.15"/>
    <row r="9495" customFormat="1" hidden="1" x14ac:dyDescent="0.15"/>
    <row r="9496" customFormat="1" hidden="1" x14ac:dyDescent="0.15"/>
    <row r="9497" customFormat="1" hidden="1" x14ac:dyDescent="0.15"/>
    <row r="9498" customFormat="1" hidden="1" x14ac:dyDescent="0.15"/>
    <row r="9499" customFormat="1" hidden="1" x14ac:dyDescent="0.15"/>
    <row r="9500" customFormat="1" hidden="1" x14ac:dyDescent="0.15"/>
    <row r="9501" customFormat="1" hidden="1" x14ac:dyDescent="0.15"/>
    <row r="9502" customFormat="1" hidden="1" x14ac:dyDescent="0.15"/>
    <row r="9503" customFormat="1" hidden="1" x14ac:dyDescent="0.15"/>
    <row r="9504" customFormat="1" hidden="1" x14ac:dyDescent="0.15"/>
    <row r="9505" customFormat="1" hidden="1" x14ac:dyDescent="0.15"/>
    <row r="9506" customFormat="1" hidden="1" x14ac:dyDescent="0.15"/>
    <row r="9507" customFormat="1" hidden="1" x14ac:dyDescent="0.15"/>
    <row r="9508" customFormat="1" hidden="1" x14ac:dyDescent="0.15"/>
    <row r="9509" customFormat="1" hidden="1" x14ac:dyDescent="0.15"/>
    <row r="9510" customFormat="1" hidden="1" x14ac:dyDescent="0.15"/>
    <row r="9511" customFormat="1" hidden="1" x14ac:dyDescent="0.15"/>
    <row r="9512" customFormat="1" hidden="1" x14ac:dyDescent="0.15"/>
    <row r="9513" customFormat="1" hidden="1" x14ac:dyDescent="0.15"/>
    <row r="9514" customFormat="1" hidden="1" x14ac:dyDescent="0.15"/>
    <row r="9515" customFormat="1" hidden="1" x14ac:dyDescent="0.15"/>
    <row r="9516" customFormat="1" hidden="1" x14ac:dyDescent="0.15"/>
    <row r="9517" customFormat="1" hidden="1" x14ac:dyDescent="0.15"/>
    <row r="9518" customFormat="1" hidden="1" x14ac:dyDescent="0.15"/>
    <row r="9519" customFormat="1" hidden="1" x14ac:dyDescent="0.15"/>
    <row r="9520" customFormat="1" hidden="1" x14ac:dyDescent="0.15"/>
    <row r="9521" customFormat="1" hidden="1" x14ac:dyDescent="0.15"/>
    <row r="9522" customFormat="1" hidden="1" x14ac:dyDescent="0.15"/>
    <row r="9523" customFormat="1" hidden="1" x14ac:dyDescent="0.15"/>
    <row r="9524" customFormat="1" hidden="1" x14ac:dyDescent="0.15"/>
    <row r="9525" customFormat="1" hidden="1" x14ac:dyDescent="0.15"/>
    <row r="9526" customFormat="1" hidden="1" x14ac:dyDescent="0.15"/>
    <row r="9527" customFormat="1" hidden="1" x14ac:dyDescent="0.15"/>
    <row r="9528" customFormat="1" hidden="1" x14ac:dyDescent="0.15"/>
    <row r="9529" customFormat="1" hidden="1" x14ac:dyDescent="0.15"/>
    <row r="9530" customFormat="1" hidden="1" x14ac:dyDescent="0.15"/>
    <row r="9531" customFormat="1" hidden="1" x14ac:dyDescent="0.15"/>
    <row r="9532" customFormat="1" hidden="1" x14ac:dyDescent="0.15"/>
    <row r="9533" customFormat="1" hidden="1" x14ac:dyDescent="0.15"/>
    <row r="9534" customFormat="1" hidden="1" x14ac:dyDescent="0.15"/>
    <row r="9535" customFormat="1" hidden="1" x14ac:dyDescent="0.15"/>
    <row r="9536" customFormat="1" hidden="1" x14ac:dyDescent="0.15"/>
    <row r="9537" customFormat="1" hidden="1" x14ac:dyDescent="0.15"/>
    <row r="9538" customFormat="1" hidden="1" x14ac:dyDescent="0.15"/>
    <row r="9539" customFormat="1" hidden="1" x14ac:dyDescent="0.15"/>
    <row r="9540" customFormat="1" hidden="1" x14ac:dyDescent="0.15"/>
    <row r="9541" customFormat="1" hidden="1" x14ac:dyDescent="0.15"/>
    <row r="9542" customFormat="1" hidden="1" x14ac:dyDescent="0.15"/>
    <row r="9543" customFormat="1" hidden="1" x14ac:dyDescent="0.15"/>
    <row r="9544" customFormat="1" hidden="1" x14ac:dyDescent="0.15"/>
    <row r="9545" customFormat="1" hidden="1" x14ac:dyDescent="0.15"/>
    <row r="9546" customFormat="1" hidden="1" x14ac:dyDescent="0.15"/>
    <row r="9547" customFormat="1" hidden="1" x14ac:dyDescent="0.15"/>
    <row r="9548" customFormat="1" hidden="1" x14ac:dyDescent="0.15"/>
    <row r="9549" customFormat="1" hidden="1" x14ac:dyDescent="0.15"/>
    <row r="9550" customFormat="1" hidden="1" x14ac:dyDescent="0.15"/>
    <row r="9551" customFormat="1" hidden="1" x14ac:dyDescent="0.15"/>
    <row r="9552" customFormat="1" hidden="1" x14ac:dyDescent="0.15"/>
    <row r="9553" customFormat="1" hidden="1" x14ac:dyDescent="0.15"/>
    <row r="9554" customFormat="1" hidden="1" x14ac:dyDescent="0.15"/>
    <row r="9555" customFormat="1" hidden="1" x14ac:dyDescent="0.15"/>
    <row r="9556" customFormat="1" hidden="1" x14ac:dyDescent="0.15"/>
    <row r="9557" customFormat="1" hidden="1" x14ac:dyDescent="0.15"/>
    <row r="9558" customFormat="1" hidden="1" x14ac:dyDescent="0.15"/>
    <row r="9559" customFormat="1" hidden="1" x14ac:dyDescent="0.15"/>
    <row r="9560" customFormat="1" hidden="1" x14ac:dyDescent="0.15"/>
    <row r="9561" customFormat="1" hidden="1" x14ac:dyDescent="0.15"/>
    <row r="9562" customFormat="1" hidden="1" x14ac:dyDescent="0.15"/>
    <row r="9563" customFormat="1" hidden="1" x14ac:dyDescent="0.15"/>
    <row r="9564" customFormat="1" hidden="1" x14ac:dyDescent="0.15"/>
    <row r="9565" customFormat="1" hidden="1" x14ac:dyDescent="0.15"/>
    <row r="9566" customFormat="1" hidden="1" x14ac:dyDescent="0.15"/>
    <row r="9567" customFormat="1" hidden="1" x14ac:dyDescent="0.15"/>
    <row r="9568" customFormat="1" hidden="1" x14ac:dyDescent="0.15"/>
    <row r="9569" customFormat="1" hidden="1" x14ac:dyDescent="0.15"/>
    <row r="9570" customFormat="1" hidden="1" x14ac:dyDescent="0.15"/>
    <row r="9571" customFormat="1" hidden="1" x14ac:dyDescent="0.15"/>
    <row r="9572" customFormat="1" hidden="1" x14ac:dyDescent="0.15"/>
    <row r="9573" customFormat="1" hidden="1" x14ac:dyDescent="0.15"/>
    <row r="9574" customFormat="1" hidden="1" x14ac:dyDescent="0.15"/>
    <row r="9575" customFormat="1" hidden="1" x14ac:dyDescent="0.15"/>
    <row r="9576" customFormat="1" hidden="1" x14ac:dyDescent="0.15"/>
    <row r="9577" customFormat="1" hidden="1" x14ac:dyDescent="0.15"/>
    <row r="9578" customFormat="1" hidden="1" x14ac:dyDescent="0.15"/>
    <row r="9579" customFormat="1" hidden="1" x14ac:dyDescent="0.15"/>
    <row r="9580" customFormat="1" hidden="1" x14ac:dyDescent="0.15"/>
    <row r="9581" customFormat="1" hidden="1" x14ac:dyDescent="0.15"/>
    <row r="9582" customFormat="1" hidden="1" x14ac:dyDescent="0.15"/>
    <row r="9583" customFormat="1" hidden="1" x14ac:dyDescent="0.15"/>
    <row r="9584" customFormat="1" hidden="1" x14ac:dyDescent="0.15"/>
    <row r="9585" customFormat="1" hidden="1" x14ac:dyDescent="0.15"/>
    <row r="9586" customFormat="1" hidden="1" x14ac:dyDescent="0.15"/>
    <row r="9587" customFormat="1" hidden="1" x14ac:dyDescent="0.15"/>
    <row r="9588" customFormat="1" hidden="1" x14ac:dyDescent="0.15"/>
    <row r="9589" customFormat="1" hidden="1" x14ac:dyDescent="0.15"/>
    <row r="9590" customFormat="1" hidden="1" x14ac:dyDescent="0.15"/>
    <row r="9591" customFormat="1" hidden="1" x14ac:dyDescent="0.15"/>
    <row r="9592" customFormat="1" hidden="1" x14ac:dyDescent="0.15"/>
    <row r="9593" customFormat="1" hidden="1" x14ac:dyDescent="0.15"/>
    <row r="9594" customFormat="1" hidden="1" x14ac:dyDescent="0.15"/>
    <row r="9595" customFormat="1" hidden="1" x14ac:dyDescent="0.15"/>
    <row r="9596" customFormat="1" hidden="1" x14ac:dyDescent="0.15"/>
    <row r="9597" customFormat="1" hidden="1" x14ac:dyDescent="0.15"/>
    <row r="9598" customFormat="1" hidden="1" x14ac:dyDescent="0.15"/>
    <row r="9599" customFormat="1" hidden="1" x14ac:dyDescent="0.15"/>
    <row r="9600" customFormat="1" hidden="1" x14ac:dyDescent="0.15"/>
    <row r="9601" customFormat="1" hidden="1" x14ac:dyDescent="0.15"/>
    <row r="9602" customFormat="1" hidden="1" x14ac:dyDescent="0.15"/>
    <row r="9603" customFormat="1" hidden="1" x14ac:dyDescent="0.15"/>
    <row r="9604" customFormat="1" hidden="1" x14ac:dyDescent="0.15"/>
    <row r="9605" customFormat="1" hidden="1" x14ac:dyDescent="0.15"/>
    <row r="9606" customFormat="1" hidden="1" x14ac:dyDescent="0.15"/>
    <row r="9607" customFormat="1" hidden="1" x14ac:dyDescent="0.15"/>
    <row r="9608" customFormat="1" hidden="1" x14ac:dyDescent="0.15"/>
    <row r="9609" customFormat="1" hidden="1" x14ac:dyDescent="0.15"/>
    <row r="9610" customFormat="1" hidden="1" x14ac:dyDescent="0.15"/>
    <row r="9611" customFormat="1" hidden="1" x14ac:dyDescent="0.15"/>
    <row r="9612" customFormat="1" hidden="1" x14ac:dyDescent="0.15"/>
    <row r="9613" customFormat="1" hidden="1" x14ac:dyDescent="0.15"/>
    <row r="9614" customFormat="1" hidden="1" x14ac:dyDescent="0.15"/>
    <row r="9615" customFormat="1" hidden="1" x14ac:dyDescent="0.15"/>
    <row r="9616" customFormat="1" hidden="1" x14ac:dyDescent="0.15"/>
    <row r="9617" customFormat="1" hidden="1" x14ac:dyDescent="0.15"/>
    <row r="9618" customFormat="1" hidden="1" x14ac:dyDescent="0.15"/>
    <row r="9619" customFormat="1" hidden="1" x14ac:dyDescent="0.15"/>
    <row r="9620" customFormat="1" hidden="1" x14ac:dyDescent="0.15"/>
    <row r="9621" customFormat="1" hidden="1" x14ac:dyDescent="0.15"/>
    <row r="9622" customFormat="1" hidden="1" x14ac:dyDescent="0.15"/>
    <row r="9623" customFormat="1" hidden="1" x14ac:dyDescent="0.15"/>
    <row r="9624" customFormat="1" hidden="1" x14ac:dyDescent="0.15"/>
    <row r="9625" customFormat="1" hidden="1" x14ac:dyDescent="0.15"/>
    <row r="9626" customFormat="1" hidden="1" x14ac:dyDescent="0.15"/>
    <row r="9627" customFormat="1" hidden="1" x14ac:dyDescent="0.15"/>
    <row r="9628" customFormat="1" hidden="1" x14ac:dyDescent="0.15"/>
    <row r="9629" customFormat="1" hidden="1" x14ac:dyDescent="0.15"/>
    <row r="9630" customFormat="1" hidden="1" x14ac:dyDescent="0.15"/>
    <row r="9631" customFormat="1" hidden="1" x14ac:dyDescent="0.15"/>
    <row r="9632" customFormat="1" hidden="1" x14ac:dyDescent="0.15"/>
    <row r="9633" customFormat="1" hidden="1" x14ac:dyDescent="0.15"/>
    <row r="9634" customFormat="1" hidden="1" x14ac:dyDescent="0.15"/>
    <row r="9635" customFormat="1" hidden="1" x14ac:dyDescent="0.15"/>
    <row r="9636" customFormat="1" hidden="1" x14ac:dyDescent="0.15"/>
    <row r="9637" customFormat="1" hidden="1" x14ac:dyDescent="0.15"/>
    <row r="9638" customFormat="1" hidden="1" x14ac:dyDescent="0.15"/>
    <row r="9639" customFormat="1" hidden="1" x14ac:dyDescent="0.15"/>
    <row r="9640" customFormat="1" hidden="1" x14ac:dyDescent="0.15"/>
    <row r="9641" customFormat="1" hidden="1" x14ac:dyDescent="0.15"/>
    <row r="9642" customFormat="1" hidden="1" x14ac:dyDescent="0.15"/>
    <row r="9643" customFormat="1" hidden="1" x14ac:dyDescent="0.15"/>
    <row r="9644" customFormat="1" hidden="1" x14ac:dyDescent="0.15"/>
    <row r="9645" customFormat="1" hidden="1" x14ac:dyDescent="0.15"/>
    <row r="9646" customFormat="1" hidden="1" x14ac:dyDescent="0.15"/>
    <row r="9647" customFormat="1" hidden="1" x14ac:dyDescent="0.15"/>
    <row r="9648" customFormat="1" hidden="1" x14ac:dyDescent="0.15"/>
    <row r="9649" customFormat="1" hidden="1" x14ac:dyDescent="0.15"/>
    <row r="9650" customFormat="1" hidden="1" x14ac:dyDescent="0.15"/>
    <row r="9651" customFormat="1" hidden="1" x14ac:dyDescent="0.15"/>
    <row r="9652" customFormat="1" hidden="1" x14ac:dyDescent="0.15"/>
    <row r="9653" customFormat="1" hidden="1" x14ac:dyDescent="0.15"/>
    <row r="9654" customFormat="1" hidden="1" x14ac:dyDescent="0.15"/>
    <row r="9655" customFormat="1" hidden="1" x14ac:dyDescent="0.15"/>
    <row r="9656" customFormat="1" hidden="1" x14ac:dyDescent="0.15"/>
    <row r="9657" customFormat="1" hidden="1" x14ac:dyDescent="0.15"/>
    <row r="9658" customFormat="1" hidden="1" x14ac:dyDescent="0.15"/>
    <row r="9659" customFormat="1" hidden="1" x14ac:dyDescent="0.15"/>
    <row r="9660" customFormat="1" hidden="1" x14ac:dyDescent="0.15"/>
    <row r="9661" customFormat="1" hidden="1" x14ac:dyDescent="0.15"/>
    <row r="9662" customFormat="1" hidden="1" x14ac:dyDescent="0.15"/>
    <row r="9663" customFormat="1" hidden="1" x14ac:dyDescent="0.15"/>
    <row r="9664" customFormat="1" hidden="1" x14ac:dyDescent="0.15"/>
    <row r="9665" customFormat="1" hidden="1" x14ac:dyDescent="0.15"/>
    <row r="9666" customFormat="1" hidden="1" x14ac:dyDescent="0.15"/>
    <row r="9667" customFormat="1" hidden="1" x14ac:dyDescent="0.15"/>
    <row r="9668" customFormat="1" hidden="1" x14ac:dyDescent="0.15"/>
    <row r="9669" customFormat="1" hidden="1" x14ac:dyDescent="0.15"/>
    <row r="9670" customFormat="1" hidden="1" x14ac:dyDescent="0.15"/>
    <row r="9671" customFormat="1" hidden="1" x14ac:dyDescent="0.15"/>
    <row r="9672" customFormat="1" hidden="1" x14ac:dyDescent="0.15"/>
    <row r="9673" customFormat="1" hidden="1" x14ac:dyDescent="0.15"/>
    <row r="9674" customFormat="1" hidden="1" x14ac:dyDescent="0.15"/>
    <row r="9675" customFormat="1" hidden="1" x14ac:dyDescent="0.15"/>
    <row r="9676" customFormat="1" hidden="1" x14ac:dyDescent="0.15"/>
    <row r="9677" customFormat="1" hidden="1" x14ac:dyDescent="0.15"/>
    <row r="9678" customFormat="1" hidden="1" x14ac:dyDescent="0.15"/>
    <row r="9679" customFormat="1" hidden="1" x14ac:dyDescent="0.15"/>
    <row r="9680" customFormat="1" hidden="1" x14ac:dyDescent="0.15"/>
    <row r="9681" customFormat="1" hidden="1" x14ac:dyDescent="0.15"/>
    <row r="9682" customFormat="1" hidden="1" x14ac:dyDescent="0.15"/>
    <row r="9683" customFormat="1" hidden="1" x14ac:dyDescent="0.15"/>
    <row r="9684" customFormat="1" hidden="1" x14ac:dyDescent="0.15"/>
    <row r="9685" customFormat="1" hidden="1" x14ac:dyDescent="0.15"/>
    <row r="9686" customFormat="1" hidden="1" x14ac:dyDescent="0.15"/>
    <row r="9687" customFormat="1" hidden="1" x14ac:dyDescent="0.15"/>
    <row r="9688" customFormat="1" hidden="1" x14ac:dyDescent="0.15"/>
    <row r="9689" customFormat="1" hidden="1" x14ac:dyDescent="0.15"/>
    <row r="9690" customFormat="1" hidden="1" x14ac:dyDescent="0.15"/>
    <row r="9691" customFormat="1" hidden="1" x14ac:dyDescent="0.15"/>
    <row r="9692" customFormat="1" hidden="1" x14ac:dyDescent="0.15"/>
    <row r="9693" customFormat="1" hidden="1" x14ac:dyDescent="0.15"/>
    <row r="9694" customFormat="1" hidden="1" x14ac:dyDescent="0.15"/>
    <row r="9695" customFormat="1" hidden="1" x14ac:dyDescent="0.15"/>
    <row r="9696" customFormat="1" hidden="1" x14ac:dyDescent="0.15"/>
    <row r="9697" customFormat="1" hidden="1" x14ac:dyDescent="0.15"/>
    <row r="9698" customFormat="1" hidden="1" x14ac:dyDescent="0.15"/>
    <row r="9699" customFormat="1" hidden="1" x14ac:dyDescent="0.15"/>
    <row r="9700" customFormat="1" hidden="1" x14ac:dyDescent="0.15"/>
    <row r="9701" customFormat="1" hidden="1" x14ac:dyDescent="0.15"/>
    <row r="9702" customFormat="1" hidden="1" x14ac:dyDescent="0.15"/>
    <row r="9703" customFormat="1" hidden="1" x14ac:dyDescent="0.15"/>
    <row r="9704" customFormat="1" hidden="1" x14ac:dyDescent="0.15"/>
    <row r="9705" customFormat="1" hidden="1" x14ac:dyDescent="0.15"/>
    <row r="9706" customFormat="1" hidden="1" x14ac:dyDescent="0.15"/>
    <row r="9707" customFormat="1" hidden="1" x14ac:dyDescent="0.15"/>
    <row r="9708" customFormat="1" hidden="1" x14ac:dyDescent="0.15"/>
    <row r="9709" customFormat="1" hidden="1" x14ac:dyDescent="0.15"/>
    <row r="9710" customFormat="1" hidden="1" x14ac:dyDescent="0.15"/>
    <row r="9711" customFormat="1" hidden="1" x14ac:dyDescent="0.15"/>
    <row r="9712" customFormat="1" hidden="1" x14ac:dyDescent="0.15"/>
    <row r="9713" customFormat="1" hidden="1" x14ac:dyDescent="0.15"/>
    <row r="9714" customFormat="1" hidden="1" x14ac:dyDescent="0.15"/>
    <row r="9715" customFormat="1" hidden="1" x14ac:dyDescent="0.15"/>
    <row r="9716" customFormat="1" hidden="1" x14ac:dyDescent="0.15"/>
    <row r="9717" customFormat="1" hidden="1" x14ac:dyDescent="0.15"/>
    <row r="9718" customFormat="1" hidden="1" x14ac:dyDescent="0.15"/>
    <row r="9719" customFormat="1" hidden="1" x14ac:dyDescent="0.15"/>
    <row r="9720" customFormat="1" hidden="1" x14ac:dyDescent="0.15"/>
    <row r="9721" customFormat="1" hidden="1" x14ac:dyDescent="0.15"/>
    <row r="9722" customFormat="1" hidden="1" x14ac:dyDescent="0.15"/>
    <row r="9723" customFormat="1" hidden="1" x14ac:dyDescent="0.15"/>
    <row r="9724" customFormat="1" hidden="1" x14ac:dyDescent="0.15"/>
    <row r="9725" customFormat="1" hidden="1" x14ac:dyDescent="0.15"/>
    <row r="9726" customFormat="1" hidden="1" x14ac:dyDescent="0.15"/>
    <row r="9727" customFormat="1" hidden="1" x14ac:dyDescent="0.15"/>
    <row r="9728" customFormat="1" hidden="1" x14ac:dyDescent="0.15"/>
    <row r="9729" customFormat="1" hidden="1" x14ac:dyDescent="0.15"/>
    <row r="9730" customFormat="1" hidden="1" x14ac:dyDescent="0.15"/>
    <row r="9731" customFormat="1" hidden="1" x14ac:dyDescent="0.15"/>
    <row r="9732" customFormat="1" hidden="1" x14ac:dyDescent="0.15"/>
    <row r="9733" customFormat="1" hidden="1" x14ac:dyDescent="0.15"/>
    <row r="9734" customFormat="1" hidden="1" x14ac:dyDescent="0.15"/>
    <row r="9735" customFormat="1" hidden="1" x14ac:dyDescent="0.15"/>
    <row r="9736" customFormat="1" hidden="1" x14ac:dyDescent="0.15"/>
    <row r="9737" customFormat="1" hidden="1" x14ac:dyDescent="0.15"/>
    <row r="9738" customFormat="1" hidden="1" x14ac:dyDescent="0.15"/>
    <row r="9739" customFormat="1" hidden="1" x14ac:dyDescent="0.15"/>
    <row r="9740" customFormat="1" hidden="1" x14ac:dyDescent="0.15"/>
    <row r="9741" customFormat="1" hidden="1" x14ac:dyDescent="0.15"/>
    <row r="9742" customFormat="1" hidden="1" x14ac:dyDescent="0.15"/>
    <row r="9743" customFormat="1" hidden="1" x14ac:dyDescent="0.15"/>
    <row r="9744" customFormat="1" hidden="1" x14ac:dyDescent="0.15"/>
    <row r="9745" customFormat="1" hidden="1" x14ac:dyDescent="0.15"/>
    <row r="9746" customFormat="1" hidden="1" x14ac:dyDescent="0.15"/>
    <row r="9747" customFormat="1" hidden="1" x14ac:dyDescent="0.15"/>
    <row r="9748" customFormat="1" hidden="1" x14ac:dyDescent="0.15"/>
    <row r="9749" customFormat="1" hidden="1" x14ac:dyDescent="0.15"/>
    <row r="9750" customFormat="1" hidden="1" x14ac:dyDescent="0.15"/>
    <row r="9751" customFormat="1" hidden="1" x14ac:dyDescent="0.15"/>
    <row r="9752" customFormat="1" hidden="1" x14ac:dyDescent="0.15"/>
    <row r="9753" customFormat="1" hidden="1" x14ac:dyDescent="0.15"/>
    <row r="9754" customFormat="1" hidden="1" x14ac:dyDescent="0.15"/>
    <row r="9755" customFormat="1" hidden="1" x14ac:dyDescent="0.15"/>
    <row r="9756" customFormat="1" hidden="1" x14ac:dyDescent="0.15"/>
    <row r="9757" customFormat="1" hidden="1" x14ac:dyDescent="0.15"/>
    <row r="9758" customFormat="1" hidden="1" x14ac:dyDescent="0.15"/>
    <row r="9759" customFormat="1" hidden="1" x14ac:dyDescent="0.15"/>
    <row r="9760" customFormat="1" hidden="1" x14ac:dyDescent="0.15"/>
    <row r="9761" customFormat="1" hidden="1" x14ac:dyDescent="0.15"/>
    <row r="9762" customFormat="1" hidden="1" x14ac:dyDescent="0.15"/>
    <row r="9763" customFormat="1" hidden="1" x14ac:dyDescent="0.15"/>
    <row r="9764" customFormat="1" hidden="1" x14ac:dyDescent="0.15"/>
    <row r="9765" customFormat="1" hidden="1" x14ac:dyDescent="0.15"/>
    <row r="9766" customFormat="1" hidden="1" x14ac:dyDescent="0.15"/>
    <row r="9767" customFormat="1" hidden="1" x14ac:dyDescent="0.15"/>
    <row r="9768" customFormat="1" hidden="1" x14ac:dyDescent="0.15"/>
    <row r="9769" customFormat="1" hidden="1" x14ac:dyDescent="0.15"/>
    <row r="9770" customFormat="1" hidden="1" x14ac:dyDescent="0.15"/>
    <row r="9771" customFormat="1" hidden="1" x14ac:dyDescent="0.15"/>
    <row r="9772" customFormat="1" hidden="1" x14ac:dyDescent="0.15"/>
    <row r="9773" customFormat="1" hidden="1" x14ac:dyDescent="0.15"/>
    <row r="9774" customFormat="1" hidden="1" x14ac:dyDescent="0.15"/>
    <row r="9775" customFormat="1" hidden="1" x14ac:dyDescent="0.15"/>
    <row r="9776" customFormat="1" hidden="1" x14ac:dyDescent="0.15"/>
    <row r="9777" customFormat="1" hidden="1" x14ac:dyDescent="0.15"/>
    <row r="9778" customFormat="1" hidden="1" x14ac:dyDescent="0.15"/>
    <row r="9779" customFormat="1" hidden="1" x14ac:dyDescent="0.15"/>
    <row r="9780" customFormat="1" hidden="1" x14ac:dyDescent="0.15"/>
    <row r="9781" customFormat="1" hidden="1" x14ac:dyDescent="0.15"/>
    <row r="9782" customFormat="1" hidden="1" x14ac:dyDescent="0.15"/>
    <row r="9783" customFormat="1" hidden="1" x14ac:dyDescent="0.15"/>
    <row r="9784" customFormat="1" hidden="1" x14ac:dyDescent="0.15"/>
    <row r="9785" customFormat="1" hidden="1" x14ac:dyDescent="0.15"/>
    <row r="9786" customFormat="1" hidden="1" x14ac:dyDescent="0.15"/>
    <row r="9787" customFormat="1" hidden="1" x14ac:dyDescent="0.15"/>
    <row r="9788" customFormat="1" hidden="1" x14ac:dyDescent="0.15"/>
    <row r="9789" customFormat="1" hidden="1" x14ac:dyDescent="0.15"/>
    <row r="9790" customFormat="1" hidden="1" x14ac:dyDescent="0.15"/>
    <row r="9791" customFormat="1" hidden="1" x14ac:dyDescent="0.15"/>
    <row r="9792" customFormat="1" hidden="1" x14ac:dyDescent="0.15"/>
    <row r="9793" customFormat="1" hidden="1" x14ac:dyDescent="0.15"/>
    <row r="9794" customFormat="1" hidden="1" x14ac:dyDescent="0.15"/>
    <row r="9795" customFormat="1" hidden="1" x14ac:dyDescent="0.15"/>
    <row r="9796" customFormat="1" hidden="1" x14ac:dyDescent="0.15"/>
    <row r="9797" customFormat="1" hidden="1" x14ac:dyDescent="0.15"/>
    <row r="9798" customFormat="1" hidden="1" x14ac:dyDescent="0.15"/>
    <row r="9799" customFormat="1" hidden="1" x14ac:dyDescent="0.15"/>
    <row r="9800" customFormat="1" hidden="1" x14ac:dyDescent="0.15"/>
    <row r="9801" customFormat="1" hidden="1" x14ac:dyDescent="0.15"/>
    <row r="9802" customFormat="1" hidden="1" x14ac:dyDescent="0.15"/>
    <row r="9803" customFormat="1" hidden="1" x14ac:dyDescent="0.15"/>
    <row r="9804" customFormat="1" hidden="1" x14ac:dyDescent="0.15"/>
    <row r="9805" customFormat="1" hidden="1" x14ac:dyDescent="0.15"/>
    <row r="9806" customFormat="1" hidden="1" x14ac:dyDescent="0.15"/>
    <row r="9807" customFormat="1" hidden="1" x14ac:dyDescent="0.15"/>
    <row r="9808" customFormat="1" hidden="1" x14ac:dyDescent="0.15"/>
    <row r="9809" customFormat="1" hidden="1" x14ac:dyDescent="0.15"/>
    <row r="9810" customFormat="1" hidden="1" x14ac:dyDescent="0.15"/>
    <row r="9811" customFormat="1" hidden="1" x14ac:dyDescent="0.15"/>
    <row r="9812" customFormat="1" hidden="1" x14ac:dyDescent="0.15"/>
    <row r="9813" customFormat="1" hidden="1" x14ac:dyDescent="0.15"/>
    <row r="9814" customFormat="1" hidden="1" x14ac:dyDescent="0.15"/>
    <row r="9815" customFormat="1" hidden="1" x14ac:dyDescent="0.15"/>
    <row r="9816" customFormat="1" hidden="1" x14ac:dyDescent="0.15"/>
    <row r="9817" customFormat="1" hidden="1" x14ac:dyDescent="0.15"/>
    <row r="9818" customFormat="1" hidden="1" x14ac:dyDescent="0.15"/>
    <row r="9819" customFormat="1" hidden="1" x14ac:dyDescent="0.15"/>
    <row r="9820" customFormat="1" hidden="1" x14ac:dyDescent="0.15"/>
    <row r="9821" customFormat="1" hidden="1" x14ac:dyDescent="0.15"/>
    <row r="9822" customFormat="1" hidden="1" x14ac:dyDescent="0.15"/>
    <row r="9823" customFormat="1" hidden="1" x14ac:dyDescent="0.15"/>
    <row r="9824" customFormat="1" hidden="1" x14ac:dyDescent="0.15"/>
    <row r="9825" customFormat="1" hidden="1" x14ac:dyDescent="0.15"/>
    <row r="9826" customFormat="1" hidden="1" x14ac:dyDescent="0.15"/>
    <row r="9827" customFormat="1" hidden="1" x14ac:dyDescent="0.15"/>
    <row r="9828" customFormat="1" hidden="1" x14ac:dyDescent="0.15"/>
    <row r="9829" customFormat="1" hidden="1" x14ac:dyDescent="0.15"/>
    <row r="9830" customFormat="1" hidden="1" x14ac:dyDescent="0.15"/>
    <row r="9831" customFormat="1" hidden="1" x14ac:dyDescent="0.15"/>
    <row r="9832" customFormat="1" hidden="1" x14ac:dyDescent="0.15"/>
    <row r="9833" customFormat="1" hidden="1" x14ac:dyDescent="0.15"/>
    <row r="9834" customFormat="1" hidden="1" x14ac:dyDescent="0.15"/>
    <row r="9835" customFormat="1" hidden="1" x14ac:dyDescent="0.15"/>
    <row r="9836" customFormat="1" hidden="1" x14ac:dyDescent="0.15"/>
    <row r="9837" customFormat="1" hidden="1" x14ac:dyDescent="0.15"/>
    <row r="9838" customFormat="1" hidden="1" x14ac:dyDescent="0.15"/>
    <row r="9839" customFormat="1" hidden="1" x14ac:dyDescent="0.15"/>
    <row r="9840" customFormat="1" hidden="1" x14ac:dyDescent="0.15"/>
    <row r="9841" customFormat="1" hidden="1" x14ac:dyDescent="0.15"/>
    <row r="9842" customFormat="1" hidden="1" x14ac:dyDescent="0.15"/>
    <row r="9843" customFormat="1" hidden="1" x14ac:dyDescent="0.15"/>
    <row r="9844" customFormat="1" hidden="1" x14ac:dyDescent="0.15"/>
    <row r="9845" customFormat="1" hidden="1" x14ac:dyDescent="0.15"/>
    <row r="9846" customFormat="1" hidden="1" x14ac:dyDescent="0.15"/>
    <row r="9847" customFormat="1" hidden="1" x14ac:dyDescent="0.15"/>
    <row r="9848" customFormat="1" hidden="1" x14ac:dyDescent="0.15"/>
    <row r="9849" customFormat="1" hidden="1" x14ac:dyDescent="0.15"/>
    <row r="9850" customFormat="1" hidden="1" x14ac:dyDescent="0.15"/>
    <row r="9851" customFormat="1" hidden="1" x14ac:dyDescent="0.15"/>
    <row r="9852" customFormat="1" hidden="1" x14ac:dyDescent="0.15"/>
    <row r="9853" customFormat="1" hidden="1" x14ac:dyDescent="0.15"/>
    <row r="9854" customFormat="1" hidden="1" x14ac:dyDescent="0.15"/>
    <row r="9855" customFormat="1" hidden="1" x14ac:dyDescent="0.15"/>
    <row r="9856" customFormat="1" hidden="1" x14ac:dyDescent="0.15"/>
    <row r="9857" customFormat="1" hidden="1" x14ac:dyDescent="0.15"/>
    <row r="9858" customFormat="1" hidden="1" x14ac:dyDescent="0.15"/>
    <row r="9859" customFormat="1" hidden="1" x14ac:dyDescent="0.15"/>
    <row r="9860" customFormat="1" hidden="1" x14ac:dyDescent="0.15"/>
    <row r="9861" customFormat="1" hidden="1" x14ac:dyDescent="0.15"/>
    <row r="9862" customFormat="1" hidden="1" x14ac:dyDescent="0.15"/>
    <row r="9863" customFormat="1" hidden="1" x14ac:dyDescent="0.15"/>
    <row r="9864" customFormat="1" hidden="1" x14ac:dyDescent="0.15"/>
    <row r="9865" customFormat="1" hidden="1" x14ac:dyDescent="0.15"/>
    <row r="9866" customFormat="1" hidden="1" x14ac:dyDescent="0.15"/>
    <row r="9867" customFormat="1" hidden="1" x14ac:dyDescent="0.15"/>
    <row r="9868" customFormat="1" hidden="1" x14ac:dyDescent="0.15"/>
    <row r="9869" customFormat="1" hidden="1" x14ac:dyDescent="0.15"/>
    <row r="9870" customFormat="1" hidden="1" x14ac:dyDescent="0.15"/>
    <row r="9871" customFormat="1" hidden="1" x14ac:dyDescent="0.15"/>
    <row r="9872" customFormat="1" hidden="1" x14ac:dyDescent="0.15"/>
    <row r="9873" customFormat="1" hidden="1" x14ac:dyDescent="0.15"/>
    <row r="9874" customFormat="1" hidden="1" x14ac:dyDescent="0.15"/>
    <row r="9875" customFormat="1" hidden="1" x14ac:dyDescent="0.15"/>
    <row r="9876" customFormat="1" hidden="1" x14ac:dyDescent="0.15"/>
    <row r="9877" customFormat="1" hidden="1" x14ac:dyDescent="0.15"/>
    <row r="9878" customFormat="1" hidden="1" x14ac:dyDescent="0.15"/>
    <row r="9879" customFormat="1" hidden="1" x14ac:dyDescent="0.15"/>
    <row r="9880" customFormat="1" hidden="1" x14ac:dyDescent="0.15"/>
    <row r="9881" customFormat="1" hidden="1" x14ac:dyDescent="0.15"/>
    <row r="9882" customFormat="1" hidden="1" x14ac:dyDescent="0.15"/>
    <row r="9883" customFormat="1" hidden="1" x14ac:dyDescent="0.15"/>
    <row r="9884" customFormat="1" hidden="1" x14ac:dyDescent="0.15"/>
    <row r="9885" customFormat="1" hidden="1" x14ac:dyDescent="0.15"/>
    <row r="9886" customFormat="1" hidden="1" x14ac:dyDescent="0.15"/>
    <row r="9887" customFormat="1" hidden="1" x14ac:dyDescent="0.15"/>
    <row r="9888" customFormat="1" hidden="1" x14ac:dyDescent="0.15"/>
    <row r="9889" customFormat="1" hidden="1" x14ac:dyDescent="0.15"/>
    <row r="9890" customFormat="1" hidden="1" x14ac:dyDescent="0.15"/>
    <row r="9891" customFormat="1" hidden="1" x14ac:dyDescent="0.15"/>
    <row r="9892" customFormat="1" hidden="1" x14ac:dyDescent="0.15"/>
    <row r="9893" customFormat="1" hidden="1" x14ac:dyDescent="0.15"/>
    <row r="9894" customFormat="1" hidden="1" x14ac:dyDescent="0.15"/>
    <row r="9895" customFormat="1" hidden="1" x14ac:dyDescent="0.15"/>
    <row r="9896" customFormat="1" hidden="1" x14ac:dyDescent="0.15"/>
    <row r="9897" customFormat="1" hidden="1" x14ac:dyDescent="0.15"/>
    <row r="9898" customFormat="1" hidden="1" x14ac:dyDescent="0.15"/>
    <row r="9899" customFormat="1" hidden="1" x14ac:dyDescent="0.15"/>
    <row r="9900" customFormat="1" hidden="1" x14ac:dyDescent="0.15"/>
    <row r="9901" customFormat="1" hidden="1" x14ac:dyDescent="0.15"/>
    <row r="9902" customFormat="1" hidden="1" x14ac:dyDescent="0.15"/>
    <row r="9903" customFormat="1" hidden="1" x14ac:dyDescent="0.15"/>
    <row r="9904" customFormat="1" hidden="1" x14ac:dyDescent="0.15"/>
    <row r="9905" customFormat="1" hidden="1" x14ac:dyDescent="0.15"/>
    <row r="9906" customFormat="1" hidden="1" x14ac:dyDescent="0.15"/>
    <row r="9907" customFormat="1" hidden="1" x14ac:dyDescent="0.15"/>
    <row r="9908" customFormat="1" hidden="1" x14ac:dyDescent="0.15"/>
    <row r="9909" customFormat="1" hidden="1" x14ac:dyDescent="0.15"/>
    <row r="9910" customFormat="1" hidden="1" x14ac:dyDescent="0.15"/>
    <row r="9911" customFormat="1" hidden="1" x14ac:dyDescent="0.15"/>
    <row r="9912" customFormat="1" hidden="1" x14ac:dyDescent="0.15"/>
    <row r="9913" customFormat="1" hidden="1" x14ac:dyDescent="0.15"/>
    <row r="9914" customFormat="1" hidden="1" x14ac:dyDescent="0.15"/>
    <row r="9915" customFormat="1" hidden="1" x14ac:dyDescent="0.15"/>
    <row r="9916" customFormat="1" hidden="1" x14ac:dyDescent="0.15"/>
    <row r="9917" customFormat="1" hidden="1" x14ac:dyDescent="0.15"/>
    <row r="9918" customFormat="1" hidden="1" x14ac:dyDescent="0.15"/>
    <row r="9919" customFormat="1" hidden="1" x14ac:dyDescent="0.15"/>
    <row r="9920" customFormat="1" hidden="1" x14ac:dyDescent="0.15"/>
    <row r="9921" customFormat="1" hidden="1" x14ac:dyDescent="0.15"/>
    <row r="9922" customFormat="1" hidden="1" x14ac:dyDescent="0.15"/>
    <row r="9923" customFormat="1" hidden="1" x14ac:dyDescent="0.15"/>
    <row r="9924" customFormat="1" hidden="1" x14ac:dyDescent="0.15"/>
    <row r="9925" customFormat="1" hidden="1" x14ac:dyDescent="0.15"/>
    <row r="9926" customFormat="1" hidden="1" x14ac:dyDescent="0.15"/>
    <row r="9927" customFormat="1" hidden="1" x14ac:dyDescent="0.15"/>
    <row r="9928" customFormat="1" hidden="1" x14ac:dyDescent="0.15"/>
    <row r="9929" customFormat="1" hidden="1" x14ac:dyDescent="0.15"/>
    <row r="9930" customFormat="1" hidden="1" x14ac:dyDescent="0.15"/>
    <row r="9931" customFormat="1" hidden="1" x14ac:dyDescent="0.15"/>
    <row r="9932" customFormat="1" hidden="1" x14ac:dyDescent="0.15"/>
    <row r="9933" customFormat="1" hidden="1" x14ac:dyDescent="0.15"/>
    <row r="9934" customFormat="1" hidden="1" x14ac:dyDescent="0.15"/>
    <row r="9935" customFormat="1" hidden="1" x14ac:dyDescent="0.15"/>
    <row r="9936" customFormat="1" hidden="1" x14ac:dyDescent="0.15"/>
    <row r="9937" customFormat="1" hidden="1" x14ac:dyDescent="0.15"/>
    <row r="9938" customFormat="1" hidden="1" x14ac:dyDescent="0.15"/>
    <row r="9939" customFormat="1" hidden="1" x14ac:dyDescent="0.15"/>
    <row r="9940" customFormat="1" hidden="1" x14ac:dyDescent="0.15"/>
    <row r="9941" customFormat="1" hidden="1" x14ac:dyDescent="0.15"/>
    <row r="9942" customFormat="1" hidden="1" x14ac:dyDescent="0.15"/>
    <row r="9943" customFormat="1" hidden="1" x14ac:dyDescent="0.15"/>
    <row r="9944" customFormat="1" hidden="1" x14ac:dyDescent="0.15"/>
    <row r="9945" customFormat="1" hidden="1" x14ac:dyDescent="0.15"/>
    <row r="9946" customFormat="1" hidden="1" x14ac:dyDescent="0.15"/>
    <row r="9947" customFormat="1" hidden="1" x14ac:dyDescent="0.15"/>
    <row r="9948" customFormat="1" hidden="1" x14ac:dyDescent="0.15"/>
    <row r="9949" customFormat="1" hidden="1" x14ac:dyDescent="0.15"/>
    <row r="9950" customFormat="1" hidden="1" x14ac:dyDescent="0.15"/>
    <row r="9951" customFormat="1" hidden="1" x14ac:dyDescent="0.15"/>
    <row r="9952" customFormat="1" hidden="1" x14ac:dyDescent="0.15"/>
    <row r="9953" customFormat="1" hidden="1" x14ac:dyDescent="0.15"/>
    <row r="9954" customFormat="1" hidden="1" x14ac:dyDescent="0.15"/>
    <row r="9955" customFormat="1" hidden="1" x14ac:dyDescent="0.15"/>
    <row r="9956" customFormat="1" hidden="1" x14ac:dyDescent="0.15"/>
    <row r="9957" customFormat="1" hidden="1" x14ac:dyDescent="0.15"/>
    <row r="9958" customFormat="1" hidden="1" x14ac:dyDescent="0.15"/>
    <row r="9959" customFormat="1" hidden="1" x14ac:dyDescent="0.15"/>
    <row r="9960" customFormat="1" hidden="1" x14ac:dyDescent="0.15"/>
    <row r="9961" customFormat="1" hidden="1" x14ac:dyDescent="0.15"/>
    <row r="9962" customFormat="1" hidden="1" x14ac:dyDescent="0.15"/>
    <row r="9963" customFormat="1" hidden="1" x14ac:dyDescent="0.15"/>
    <row r="9964" customFormat="1" hidden="1" x14ac:dyDescent="0.15"/>
    <row r="9965" customFormat="1" hidden="1" x14ac:dyDescent="0.15"/>
    <row r="9966" customFormat="1" hidden="1" x14ac:dyDescent="0.15"/>
    <row r="9967" customFormat="1" hidden="1" x14ac:dyDescent="0.15"/>
    <row r="9968" customFormat="1" hidden="1" x14ac:dyDescent="0.15"/>
    <row r="9969" customFormat="1" hidden="1" x14ac:dyDescent="0.15"/>
    <row r="9970" customFormat="1" hidden="1" x14ac:dyDescent="0.15"/>
    <row r="9971" customFormat="1" hidden="1" x14ac:dyDescent="0.15"/>
    <row r="9972" customFormat="1" hidden="1" x14ac:dyDescent="0.15"/>
    <row r="9973" customFormat="1" hidden="1" x14ac:dyDescent="0.15"/>
    <row r="9974" customFormat="1" hidden="1" x14ac:dyDescent="0.15"/>
    <row r="9975" customFormat="1" hidden="1" x14ac:dyDescent="0.15"/>
    <row r="9976" customFormat="1" hidden="1" x14ac:dyDescent="0.15"/>
    <row r="9977" customFormat="1" hidden="1" x14ac:dyDescent="0.15"/>
    <row r="9978" customFormat="1" hidden="1" x14ac:dyDescent="0.15"/>
    <row r="9979" customFormat="1" hidden="1" x14ac:dyDescent="0.15"/>
    <row r="9980" customFormat="1" hidden="1" x14ac:dyDescent="0.15"/>
    <row r="9981" customFormat="1" hidden="1" x14ac:dyDescent="0.15"/>
    <row r="9982" customFormat="1" hidden="1" x14ac:dyDescent="0.15"/>
    <row r="9983" customFormat="1" hidden="1" x14ac:dyDescent="0.15"/>
    <row r="9984" customFormat="1" hidden="1" x14ac:dyDescent="0.15"/>
    <row r="9985" customFormat="1" hidden="1" x14ac:dyDescent="0.15"/>
    <row r="9986" customFormat="1" hidden="1" x14ac:dyDescent="0.15"/>
    <row r="9987" customFormat="1" hidden="1" x14ac:dyDescent="0.15"/>
    <row r="9988" customFormat="1" hidden="1" x14ac:dyDescent="0.15"/>
    <row r="9989" customFormat="1" hidden="1" x14ac:dyDescent="0.15"/>
    <row r="9990" customFormat="1" hidden="1" x14ac:dyDescent="0.15"/>
    <row r="9991" customFormat="1" hidden="1" x14ac:dyDescent="0.15"/>
    <row r="9992" customFormat="1" hidden="1" x14ac:dyDescent="0.15"/>
    <row r="9993" customFormat="1" hidden="1" x14ac:dyDescent="0.15"/>
    <row r="9994" customFormat="1" hidden="1" x14ac:dyDescent="0.15"/>
    <row r="9995" customFormat="1" hidden="1" x14ac:dyDescent="0.15"/>
    <row r="9996" customFormat="1" hidden="1" x14ac:dyDescent="0.15"/>
    <row r="9997" customFormat="1" hidden="1" x14ac:dyDescent="0.15"/>
    <row r="9998" customFormat="1" hidden="1" x14ac:dyDescent="0.15"/>
    <row r="9999" customFormat="1" hidden="1" x14ac:dyDescent="0.15"/>
    <row r="10000" customFormat="1" hidden="1" x14ac:dyDescent="0.15"/>
    <row r="10001" customFormat="1" hidden="1" x14ac:dyDescent="0.15"/>
    <row r="10002" customFormat="1" hidden="1" x14ac:dyDescent="0.15"/>
    <row r="10003" customFormat="1" hidden="1" x14ac:dyDescent="0.15"/>
    <row r="10004" customFormat="1" hidden="1" x14ac:dyDescent="0.15"/>
    <row r="10005" customFormat="1" hidden="1" x14ac:dyDescent="0.15"/>
    <row r="10006" customFormat="1" hidden="1" x14ac:dyDescent="0.15"/>
    <row r="10007" customFormat="1" hidden="1" x14ac:dyDescent="0.15"/>
    <row r="10008" customFormat="1" hidden="1" x14ac:dyDescent="0.15"/>
    <row r="10009" customFormat="1" hidden="1" x14ac:dyDescent="0.15"/>
    <row r="10010" customFormat="1" hidden="1" x14ac:dyDescent="0.15"/>
    <row r="10011" customFormat="1" hidden="1" x14ac:dyDescent="0.15"/>
    <row r="10012" customFormat="1" hidden="1" x14ac:dyDescent="0.15"/>
    <row r="10013" customFormat="1" hidden="1" x14ac:dyDescent="0.15"/>
    <row r="10014" customFormat="1" hidden="1" x14ac:dyDescent="0.15"/>
    <row r="10015" customFormat="1" hidden="1" x14ac:dyDescent="0.15"/>
    <row r="10016" customFormat="1" hidden="1" x14ac:dyDescent="0.15"/>
    <row r="10017" customFormat="1" hidden="1" x14ac:dyDescent="0.15"/>
    <row r="10018" customFormat="1" hidden="1" x14ac:dyDescent="0.15"/>
    <row r="10019" customFormat="1" hidden="1" x14ac:dyDescent="0.15"/>
    <row r="10020" customFormat="1" hidden="1" x14ac:dyDescent="0.15"/>
    <row r="10021" customFormat="1" hidden="1" x14ac:dyDescent="0.15"/>
    <row r="10022" customFormat="1" hidden="1" x14ac:dyDescent="0.15"/>
    <row r="10023" customFormat="1" hidden="1" x14ac:dyDescent="0.15"/>
    <row r="10024" customFormat="1" hidden="1" x14ac:dyDescent="0.15"/>
    <row r="10025" customFormat="1" hidden="1" x14ac:dyDescent="0.15"/>
    <row r="10026" customFormat="1" hidden="1" x14ac:dyDescent="0.15"/>
    <row r="10027" customFormat="1" hidden="1" x14ac:dyDescent="0.15"/>
    <row r="10028" customFormat="1" hidden="1" x14ac:dyDescent="0.15"/>
    <row r="10029" customFormat="1" hidden="1" x14ac:dyDescent="0.15"/>
    <row r="10030" customFormat="1" hidden="1" x14ac:dyDescent="0.15"/>
    <row r="10031" customFormat="1" hidden="1" x14ac:dyDescent="0.15"/>
    <row r="10032" customFormat="1" hidden="1" x14ac:dyDescent="0.15"/>
    <row r="10033" customFormat="1" hidden="1" x14ac:dyDescent="0.15"/>
    <row r="10034" customFormat="1" hidden="1" x14ac:dyDescent="0.15"/>
    <row r="10035" customFormat="1" hidden="1" x14ac:dyDescent="0.15"/>
    <row r="10036" customFormat="1" hidden="1" x14ac:dyDescent="0.15"/>
    <row r="10037" customFormat="1" hidden="1" x14ac:dyDescent="0.15"/>
    <row r="10038" customFormat="1" hidden="1" x14ac:dyDescent="0.15"/>
    <row r="10039" customFormat="1" hidden="1" x14ac:dyDescent="0.15"/>
    <row r="10040" customFormat="1" hidden="1" x14ac:dyDescent="0.15"/>
    <row r="10041" customFormat="1" hidden="1" x14ac:dyDescent="0.15"/>
    <row r="10042" customFormat="1" hidden="1" x14ac:dyDescent="0.15"/>
    <row r="10043" customFormat="1" hidden="1" x14ac:dyDescent="0.15"/>
    <row r="10044" customFormat="1" hidden="1" x14ac:dyDescent="0.15"/>
    <row r="10045" customFormat="1" hidden="1" x14ac:dyDescent="0.15"/>
    <row r="10046" customFormat="1" hidden="1" x14ac:dyDescent="0.15"/>
    <row r="10047" customFormat="1" hidden="1" x14ac:dyDescent="0.15"/>
    <row r="10048" customFormat="1" hidden="1" x14ac:dyDescent="0.15"/>
    <row r="10049" customFormat="1" hidden="1" x14ac:dyDescent="0.15"/>
    <row r="10050" customFormat="1" hidden="1" x14ac:dyDescent="0.15"/>
    <row r="10051" customFormat="1" hidden="1" x14ac:dyDescent="0.15"/>
    <row r="10052" customFormat="1" hidden="1" x14ac:dyDescent="0.15"/>
    <row r="10053" customFormat="1" hidden="1" x14ac:dyDescent="0.15"/>
    <row r="10054" customFormat="1" hidden="1" x14ac:dyDescent="0.15"/>
    <row r="10055" customFormat="1" hidden="1" x14ac:dyDescent="0.15"/>
    <row r="10056" customFormat="1" hidden="1" x14ac:dyDescent="0.15"/>
    <row r="10057" customFormat="1" hidden="1" x14ac:dyDescent="0.15"/>
    <row r="10058" customFormat="1" hidden="1" x14ac:dyDescent="0.15"/>
    <row r="10059" customFormat="1" hidden="1" x14ac:dyDescent="0.15"/>
    <row r="10060" customFormat="1" hidden="1" x14ac:dyDescent="0.15"/>
    <row r="10061" customFormat="1" hidden="1" x14ac:dyDescent="0.15"/>
    <row r="10062" customFormat="1" hidden="1" x14ac:dyDescent="0.15"/>
    <row r="10063" customFormat="1" hidden="1" x14ac:dyDescent="0.15"/>
    <row r="10064" customFormat="1" hidden="1" x14ac:dyDescent="0.15"/>
    <row r="10065" customFormat="1" hidden="1" x14ac:dyDescent="0.15"/>
    <row r="10066" customFormat="1" hidden="1" x14ac:dyDescent="0.15"/>
    <row r="10067" customFormat="1" hidden="1" x14ac:dyDescent="0.15"/>
    <row r="10068" customFormat="1" hidden="1" x14ac:dyDescent="0.15"/>
    <row r="10069" customFormat="1" hidden="1" x14ac:dyDescent="0.15"/>
    <row r="10070" customFormat="1" hidden="1" x14ac:dyDescent="0.15"/>
    <row r="10071" customFormat="1" hidden="1" x14ac:dyDescent="0.15"/>
    <row r="10072" customFormat="1" hidden="1" x14ac:dyDescent="0.15"/>
    <row r="10073" customFormat="1" hidden="1" x14ac:dyDescent="0.15"/>
    <row r="10074" customFormat="1" hidden="1" x14ac:dyDescent="0.15"/>
    <row r="10075" customFormat="1" hidden="1" x14ac:dyDescent="0.15"/>
    <row r="10076" customFormat="1" hidden="1" x14ac:dyDescent="0.15"/>
    <row r="10077" customFormat="1" hidden="1" x14ac:dyDescent="0.15"/>
    <row r="10078" customFormat="1" hidden="1" x14ac:dyDescent="0.15"/>
    <row r="10079" customFormat="1" hidden="1" x14ac:dyDescent="0.15"/>
    <row r="10080" customFormat="1" hidden="1" x14ac:dyDescent="0.15"/>
    <row r="10081" customFormat="1" hidden="1" x14ac:dyDescent="0.15"/>
    <row r="10082" customFormat="1" hidden="1" x14ac:dyDescent="0.15"/>
    <row r="10083" customFormat="1" hidden="1" x14ac:dyDescent="0.15"/>
    <row r="10084" customFormat="1" hidden="1" x14ac:dyDescent="0.15"/>
    <row r="10085" customFormat="1" hidden="1" x14ac:dyDescent="0.15"/>
    <row r="10086" customFormat="1" hidden="1" x14ac:dyDescent="0.15"/>
    <row r="10087" customFormat="1" hidden="1" x14ac:dyDescent="0.15"/>
    <row r="10088" customFormat="1" hidden="1" x14ac:dyDescent="0.15"/>
    <row r="10089" customFormat="1" hidden="1" x14ac:dyDescent="0.15"/>
    <row r="10090" customFormat="1" hidden="1" x14ac:dyDescent="0.15"/>
    <row r="10091" customFormat="1" hidden="1" x14ac:dyDescent="0.15"/>
    <row r="10092" customFormat="1" hidden="1" x14ac:dyDescent="0.15"/>
    <row r="10093" customFormat="1" hidden="1" x14ac:dyDescent="0.15"/>
    <row r="10094" customFormat="1" hidden="1" x14ac:dyDescent="0.15"/>
    <row r="10095" customFormat="1" hidden="1" x14ac:dyDescent="0.15"/>
    <row r="10096" customFormat="1" hidden="1" x14ac:dyDescent="0.15"/>
    <row r="10097" customFormat="1" hidden="1" x14ac:dyDescent="0.15"/>
    <row r="10098" customFormat="1" hidden="1" x14ac:dyDescent="0.15"/>
    <row r="10099" customFormat="1" hidden="1" x14ac:dyDescent="0.15"/>
    <row r="10100" customFormat="1" hidden="1" x14ac:dyDescent="0.15"/>
    <row r="10101" customFormat="1" hidden="1" x14ac:dyDescent="0.15"/>
    <row r="10102" customFormat="1" hidden="1" x14ac:dyDescent="0.15"/>
    <row r="10103" customFormat="1" hidden="1" x14ac:dyDescent="0.15"/>
    <row r="10104" customFormat="1" hidden="1" x14ac:dyDescent="0.15"/>
    <row r="10105" customFormat="1" hidden="1" x14ac:dyDescent="0.15"/>
    <row r="10106" customFormat="1" hidden="1" x14ac:dyDescent="0.15"/>
    <row r="10107" customFormat="1" hidden="1" x14ac:dyDescent="0.15"/>
    <row r="10108" customFormat="1" hidden="1" x14ac:dyDescent="0.15"/>
    <row r="10109" customFormat="1" hidden="1" x14ac:dyDescent="0.15"/>
    <row r="10110" customFormat="1" hidden="1" x14ac:dyDescent="0.15"/>
    <row r="10111" customFormat="1" hidden="1" x14ac:dyDescent="0.15"/>
    <row r="10112" customFormat="1" hidden="1" x14ac:dyDescent="0.15"/>
    <row r="10113" customFormat="1" hidden="1" x14ac:dyDescent="0.15"/>
    <row r="10114" customFormat="1" hidden="1" x14ac:dyDescent="0.15"/>
    <row r="10115" customFormat="1" hidden="1" x14ac:dyDescent="0.15"/>
    <row r="10116" customFormat="1" hidden="1" x14ac:dyDescent="0.15"/>
    <row r="10117" customFormat="1" hidden="1" x14ac:dyDescent="0.15"/>
    <row r="10118" customFormat="1" hidden="1" x14ac:dyDescent="0.15"/>
    <row r="10119" customFormat="1" hidden="1" x14ac:dyDescent="0.15"/>
    <row r="10120" customFormat="1" hidden="1" x14ac:dyDescent="0.15"/>
    <row r="10121" customFormat="1" hidden="1" x14ac:dyDescent="0.15"/>
    <row r="10122" customFormat="1" hidden="1" x14ac:dyDescent="0.15"/>
    <row r="10123" customFormat="1" hidden="1" x14ac:dyDescent="0.15"/>
    <row r="10124" customFormat="1" hidden="1" x14ac:dyDescent="0.15"/>
    <row r="10125" customFormat="1" hidden="1" x14ac:dyDescent="0.15"/>
    <row r="10126" customFormat="1" hidden="1" x14ac:dyDescent="0.15"/>
    <row r="10127" customFormat="1" hidden="1" x14ac:dyDescent="0.15"/>
    <row r="10128" customFormat="1" hidden="1" x14ac:dyDescent="0.15"/>
    <row r="10129" customFormat="1" hidden="1" x14ac:dyDescent="0.15"/>
    <row r="10130" customFormat="1" hidden="1" x14ac:dyDescent="0.15"/>
    <row r="10131" customFormat="1" hidden="1" x14ac:dyDescent="0.15"/>
    <row r="10132" customFormat="1" hidden="1" x14ac:dyDescent="0.15"/>
    <row r="10133" customFormat="1" hidden="1" x14ac:dyDescent="0.15"/>
    <row r="10134" customFormat="1" hidden="1" x14ac:dyDescent="0.15"/>
    <row r="10135" customFormat="1" hidden="1" x14ac:dyDescent="0.15"/>
    <row r="10136" customFormat="1" hidden="1" x14ac:dyDescent="0.15"/>
    <row r="10137" customFormat="1" hidden="1" x14ac:dyDescent="0.15"/>
    <row r="10138" customFormat="1" hidden="1" x14ac:dyDescent="0.15"/>
    <row r="10139" customFormat="1" hidden="1" x14ac:dyDescent="0.15"/>
    <row r="10140" customFormat="1" hidden="1" x14ac:dyDescent="0.15"/>
    <row r="10141" customFormat="1" hidden="1" x14ac:dyDescent="0.15"/>
    <row r="10142" customFormat="1" hidden="1" x14ac:dyDescent="0.15"/>
    <row r="10143" customFormat="1" hidden="1" x14ac:dyDescent="0.15"/>
    <row r="10144" customFormat="1" hidden="1" x14ac:dyDescent="0.15"/>
    <row r="10145" customFormat="1" hidden="1" x14ac:dyDescent="0.15"/>
    <row r="10146" customFormat="1" hidden="1" x14ac:dyDescent="0.15"/>
    <row r="10147" customFormat="1" hidden="1" x14ac:dyDescent="0.15"/>
    <row r="10148" customFormat="1" hidden="1" x14ac:dyDescent="0.15"/>
    <row r="10149" customFormat="1" hidden="1" x14ac:dyDescent="0.15"/>
    <row r="10150" customFormat="1" hidden="1" x14ac:dyDescent="0.15"/>
    <row r="10151" customFormat="1" hidden="1" x14ac:dyDescent="0.15"/>
    <row r="10152" customFormat="1" hidden="1" x14ac:dyDescent="0.15"/>
    <row r="10153" customFormat="1" hidden="1" x14ac:dyDescent="0.15"/>
    <row r="10154" customFormat="1" hidden="1" x14ac:dyDescent="0.15"/>
    <row r="10155" customFormat="1" hidden="1" x14ac:dyDescent="0.15"/>
    <row r="10156" customFormat="1" hidden="1" x14ac:dyDescent="0.15"/>
    <row r="10157" customFormat="1" hidden="1" x14ac:dyDescent="0.15"/>
    <row r="10158" customFormat="1" hidden="1" x14ac:dyDescent="0.15"/>
    <row r="10159" customFormat="1" hidden="1" x14ac:dyDescent="0.15"/>
    <row r="10160" customFormat="1" hidden="1" x14ac:dyDescent="0.15"/>
    <row r="10161" customFormat="1" hidden="1" x14ac:dyDescent="0.15"/>
    <row r="10162" customFormat="1" hidden="1" x14ac:dyDescent="0.15"/>
    <row r="10163" customFormat="1" hidden="1" x14ac:dyDescent="0.15"/>
    <row r="10164" customFormat="1" hidden="1" x14ac:dyDescent="0.15"/>
    <row r="10165" customFormat="1" hidden="1" x14ac:dyDescent="0.15"/>
    <row r="10166" customFormat="1" hidden="1" x14ac:dyDescent="0.15"/>
    <row r="10167" customFormat="1" hidden="1" x14ac:dyDescent="0.15"/>
    <row r="10168" customFormat="1" hidden="1" x14ac:dyDescent="0.15"/>
    <row r="10169" customFormat="1" hidden="1" x14ac:dyDescent="0.15"/>
    <row r="10170" customFormat="1" hidden="1" x14ac:dyDescent="0.15"/>
    <row r="10171" customFormat="1" hidden="1" x14ac:dyDescent="0.15"/>
    <row r="10172" customFormat="1" hidden="1" x14ac:dyDescent="0.15"/>
    <row r="10173" customFormat="1" hidden="1" x14ac:dyDescent="0.15"/>
    <row r="10174" customFormat="1" hidden="1" x14ac:dyDescent="0.15"/>
    <row r="10175" customFormat="1" hidden="1" x14ac:dyDescent="0.15"/>
    <row r="10176" customFormat="1" hidden="1" x14ac:dyDescent="0.15"/>
    <row r="10177" customFormat="1" hidden="1" x14ac:dyDescent="0.15"/>
    <row r="10178" customFormat="1" hidden="1" x14ac:dyDescent="0.15"/>
    <row r="10179" customFormat="1" hidden="1" x14ac:dyDescent="0.15"/>
    <row r="10180" customFormat="1" hidden="1" x14ac:dyDescent="0.15"/>
    <row r="10181" customFormat="1" hidden="1" x14ac:dyDescent="0.15"/>
    <row r="10182" customFormat="1" hidden="1" x14ac:dyDescent="0.15"/>
    <row r="10183" customFormat="1" hidden="1" x14ac:dyDescent="0.15"/>
    <row r="10184" customFormat="1" hidden="1" x14ac:dyDescent="0.15"/>
    <row r="10185" customFormat="1" hidden="1" x14ac:dyDescent="0.15"/>
    <row r="10186" customFormat="1" hidden="1" x14ac:dyDescent="0.15"/>
    <row r="10187" customFormat="1" hidden="1" x14ac:dyDescent="0.15"/>
    <row r="10188" customFormat="1" hidden="1" x14ac:dyDescent="0.15"/>
    <row r="10189" customFormat="1" hidden="1" x14ac:dyDescent="0.15"/>
    <row r="10190" customFormat="1" hidden="1" x14ac:dyDescent="0.15"/>
    <row r="10191" customFormat="1" hidden="1" x14ac:dyDescent="0.15"/>
    <row r="10192" customFormat="1" hidden="1" x14ac:dyDescent="0.15"/>
    <row r="10193" customFormat="1" hidden="1" x14ac:dyDescent="0.15"/>
    <row r="10194" customFormat="1" hidden="1" x14ac:dyDescent="0.15"/>
    <row r="10195" customFormat="1" hidden="1" x14ac:dyDescent="0.15"/>
    <row r="10196" customFormat="1" hidden="1" x14ac:dyDescent="0.15"/>
    <row r="10197" customFormat="1" hidden="1" x14ac:dyDescent="0.15"/>
    <row r="10198" customFormat="1" hidden="1" x14ac:dyDescent="0.15"/>
    <row r="10199" customFormat="1" hidden="1" x14ac:dyDescent="0.15"/>
    <row r="10200" customFormat="1" hidden="1" x14ac:dyDescent="0.15"/>
    <row r="10201" customFormat="1" hidden="1" x14ac:dyDescent="0.15"/>
    <row r="10202" customFormat="1" hidden="1" x14ac:dyDescent="0.15"/>
    <row r="10203" customFormat="1" hidden="1" x14ac:dyDescent="0.15"/>
    <row r="10204" customFormat="1" hidden="1" x14ac:dyDescent="0.15"/>
    <row r="10205" customFormat="1" hidden="1" x14ac:dyDescent="0.15"/>
    <row r="10206" customFormat="1" hidden="1" x14ac:dyDescent="0.15"/>
    <row r="10207" customFormat="1" hidden="1" x14ac:dyDescent="0.15"/>
    <row r="10208" customFormat="1" hidden="1" x14ac:dyDescent="0.15"/>
    <row r="10209" customFormat="1" hidden="1" x14ac:dyDescent="0.15"/>
    <row r="10210" customFormat="1" hidden="1" x14ac:dyDescent="0.15"/>
    <row r="10211" customFormat="1" hidden="1" x14ac:dyDescent="0.15"/>
    <row r="10212" customFormat="1" hidden="1" x14ac:dyDescent="0.15"/>
    <row r="10213" customFormat="1" hidden="1" x14ac:dyDescent="0.15"/>
    <row r="10214" customFormat="1" hidden="1" x14ac:dyDescent="0.15"/>
    <row r="10215" customFormat="1" hidden="1" x14ac:dyDescent="0.15"/>
    <row r="10216" customFormat="1" hidden="1" x14ac:dyDescent="0.15"/>
    <row r="10217" customFormat="1" hidden="1" x14ac:dyDescent="0.15"/>
    <row r="10218" customFormat="1" hidden="1" x14ac:dyDescent="0.15"/>
    <row r="10219" customFormat="1" hidden="1" x14ac:dyDescent="0.15"/>
    <row r="10220" customFormat="1" hidden="1" x14ac:dyDescent="0.15"/>
    <row r="10221" customFormat="1" hidden="1" x14ac:dyDescent="0.15"/>
    <row r="10222" customFormat="1" hidden="1" x14ac:dyDescent="0.15"/>
    <row r="10223" customFormat="1" hidden="1" x14ac:dyDescent="0.15"/>
    <row r="10224" customFormat="1" hidden="1" x14ac:dyDescent="0.15"/>
    <row r="10225" customFormat="1" hidden="1" x14ac:dyDescent="0.15"/>
    <row r="10226" customFormat="1" hidden="1" x14ac:dyDescent="0.15"/>
    <row r="10227" customFormat="1" hidden="1" x14ac:dyDescent="0.15"/>
    <row r="10228" customFormat="1" hidden="1" x14ac:dyDescent="0.15"/>
    <row r="10229" customFormat="1" hidden="1" x14ac:dyDescent="0.15"/>
    <row r="10230" customFormat="1" hidden="1" x14ac:dyDescent="0.15"/>
    <row r="10231" customFormat="1" hidden="1" x14ac:dyDescent="0.15"/>
    <row r="10232" customFormat="1" hidden="1" x14ac:dyDescent="0.15"/>
    <row r="10233" customFormat="1" hidden="1" x14ac:dyDescent="0.15"/>
    <row r="10234" customFormat="1" hidden="1" x14ac:dyDescent="0.15"/>
    <row r="10235" customFormat="1" hidden="1" x14ac:dyDescent="0.15"/>
    <row r="10236" customFormat="1" hidden="1" x14ac:dyDescent="0.15"/>
    <row r="10237" customFormat="1" hidden="1" x14ac:dyDescent="0.15"/>
    <row r="10238" customFormat="1" hidden="1" x14ac:dyDescent="0.15"/>
    <row r="10239" customFormat="1" hidden="1" x14ac:dyDescent="0.15"/>
    <row r="10240" customFormat="1" hidden="1" x14ac:dyDescent="0.15"/>
    <row r="10241" customFormat="1" hidden="1" x14ac:dyDescent="0.15"/>
    <row r="10242" customFormat="1" hidden="1" x14ac:dyDescent="0.15"/>
    <row r="10243" customFormat="1" hidden="1" x14ac:dyDescent="0.15"/>
    <row r="10244" customFormat="1" hidden="1" x14ac:dyDescent="0.15"/>
    <row r="10245" customFormat="1" hidden="1" x14ac:dyDescent="0.15"/>
    <row r="10246" customFormat="1" hidden="1" x14ac:dyDescent="0.15"/>
    <row r="10247" customFormat="1" hidden="1" x14ac:dyDescent="0.15"/>
    <row r="10248" customFormat="1" hidden="1" x14ac:dyDescent="0.15"/>
    <row r="10249" customFormat="1" hidden="1" x14ac:dyDescent="0.15"/>
    <row r="10250" customFormat="1" hidden="1" x14ac:dyDescent="0.15"/>
    <row r="10251" customFormat="1" hidden="1" x14ac:dyDescent="0.15"/>
    <row r="10252" customFormat="1" hidden="1" x14ac:dyDescent="0.15"/>
    <row r="10253" customFormat="1" hidden="1" x14ac:dyDescent="0.15"/>
    <row r="10254" customFormat="1" hidden="1" x14ac:dyDescent="0.15"/>
    <row r="10255" customFormat="1" hidden="1" x14ac:dyDescent="0.15"/>
    <row r="10256" customFormat="1" hidden="1" x14ac:dyDescent="0.15"/>
    <row r="10257" customFormat="1" hidden="1" x14ac:dyDescent="0.15"/>
    <row r="10258" customFormat="1" hidden="1" x14ac:dyDescent="0.15"/>
    <row r="10259" customFormat="1" hidden="1" x14ac:dyDescent="0.15"/>
    <row r="10260" customFormat="1" hidden="1" x14ac:dyDescent="0.15"/>
    <row r="10261" customFormat="1" hidden="1" x14ac:dyDescent="0.15"/>
    <row r="10262" customFormat="1" hidden="1" x14ac:dyDescent="0.15"/>
    <row r="10263" customFormat="1" hidden="1" x14ac:dyDescent="0.15"/>
    <row r="10264" customFormat="1" hidden="1" x14ac:dyDescent="0.15"/>
    <row r="10265" customFormat="1" hidden="1" x14ac:dyDescent="0.15"/>
    <row r="10266" customFormat="1" hidden="1" x14ac:dyDescent="0.15"/>
    <row r="10267" customFormat="1" hidden="1" x14ac:dyDescent="0.15"/>
    <row r="10268" customFormat="1" hidden="1" x14ac:dyDescent="0.15"/>
    <row r="10269" customFormat="1" hidden="1" x14ac:dyDescent="0.15"/>
    <row r="10270" customFormat="1" hidden="1" x14ac:dyDescent="0.15"/>
    <row r="10271" customFormat="1" hidden="1" x14ac:dyDescent="0.15"/>
    <row r="10272" customFormat="1" hidden="1" x14ac:dyDescent="0.15"/>
    <row r="10273" customFormat="1" hidden="1" x14ac:dyDescent="0.15"/>
    <row r="10274" customFormat="1" hidden="1" x14ac:dyDescent="0.15"/>
    <row r="10275" customFormat="1" hidden="1" x14ac:dyDescent="0.15"/>
    <row r="10276" customFormat="1" hidden="1" x14ac:dyDescent="0.15"/>
    <row r="10277" customFormat="1" hidden="1" x14ac:dyDescent="0.15"/>
    <row r="10278" customFormat="1" hidden="1" x14ac:dyDescent="0.15"/>
    <row r="10279" customFormat="1" hidden="1" x14ac:dyDescent="0.15"/>
    <row r="10280" customFormat="1" hidden="1" x14ac:dyDescent="0.15"/>
    <row r="10281" customFormat="1" hidden="1" x14ac:dyDescent="0.15"/>
    <row r="10282" customFormat="1" hidden="1" x14ac:dyDescent="0.15"/>
    <row r="10283" customFormat="1" hidden="1" x14ac:dyDescent="0.15"/>
    <row r="10284" customFormat="1" hidden="1" x14ac:dyDescent="0.15"/>
    <row r="10285" customFormat="1" hidden="1" x14ac:dyDescent="0.15"/>
    <row r="10286" customFormat="1" hidden="1" x14ac:dyDescent="0.15"/>
    <row r="10287" customFormat="1" hidden="1" x14ac:dyDescent="0.15"/>
    <row r="10288" customFormat="1" hidden="1" x14ac:dyDescent="0.15"/>
    <row r="10289" customFormat="1" hidden="1" x14ac:dyDescent="0.15"/>
    <row r="10290" customFormat="1" hidden="1" x14ac:dyDescent="0.15"/>
    <row r="10291" customFormat="1" hidden="1" x14ac:dyDescent="0.15"/>
    <row r="10292" customFormat="1" hidden="1" x14ac:dyDescent="0.15"/>
    <row r="10293" customFormat="1" hidden="1" x14ac:dyDescent="0.15"/>
    <row r="10294" customFormat="1" hidden="1" x14ac:dyDescent="0.15"/>
    <row r="10295" customFormat="1" hidden="1" x14ac:dyDescent="0.15"/>
    <row r="10296" customFormat="1" hidden="1" x14ac:dyDescent="0.15"/>
    <row r="10297" customFormat="1" hidden="1" x14ac:dyDescent="0.15"/>
    <row r="10298" customFormat="1" hidden="1" x14ac:dyDescent="0.15"/>
    <row r="10299" customFormat="1" hidden="1" x14ac:dyDescent="0.15"/>
    <row r="10300" customFormat="1" hidden="1" x14ac:dyDescent="0.15"/>
    <row r="10301" customFormat="1" hidden="1" x14ac:dyDescent="0.15"/>
    <row r="10302" customFormat="1" hidden="1" x14ac:dyDescent="0.15"/>
    <row r="10303" customFormat="1" hidden="1" x14ac:dyDescent="0.15"/>
    <row r="10304" customFormat="1" hidden="1" x14ac:dyDescent="0.15"/>
    <row r="10305" customFormat="1" hidden="1" x14ac:dyDescent="0.15"/>
    <row r="10306" customFormat="1" hidden="1" x14ac:dyDescent="0.15"/>
    <row r="10307" customFormat="1" hidden="1" x14ac:dyDescent="0.15"/>
    <row r="10308" customFormat="1" hidden="1" x14ac:dyDescent="0.15"/>
    <row r="10309" customFormat="1" hidden="1" x14ac:dyDescent="0.15"/>
    <row r="10310" customFormat="1" hidden="1" x14ac:dyDescent="0.15"/>
    <row r="10311" customFormat="1" hidden="1" x14ac:dyDescent="0.15"/>
    <row r="10312" customFormat="1" hidden="1" x14ac:dyDescent="0.15"/>
    <row r="10313" customFormat="1" hidden="1" x14ac:dyDescent="0.15"/>
    <row r="10314" customFormat="1" hidden="1" x14ac:dyDescent="0.15"/>
    <row r="10315" customFormat="1" hidden="1" x14ac:dyDescent="0.15"/>
    <row r="10316" customFormat="1" hidden="1" x14ac:dyDescent="0.15"/>
    <row r="10317" customFormat="1" hidden="1" x14ac:dyDescent="0.15"/>
    <row r="10318" customFormat="1" hidden="1" x14ac:dyDescent="0.15"/>
    <row r="10319" customFormat="1" hidden="1" x14ac:dyDescent="0.15"/>
    <row r="10320" customFormat="1" hidden="1" x14ac:dyDescent="0.15"/>
    <row r="10321" customFormat="1" hidden="1" x14ac:dyDescent="0.15"/>
    <row r="10322" customFormat="1" hidden="1" x14ac:dyDescent="0.15"/>
    <row r="10323" customFormat="1" hidden="1" x14ac:dyDescent="0.15"/>
    <row r="10324" customFormat="1" hidden="1" x14ac:dyDescent="0.15"/>
    <row r="10325" customFormat="1" hidden="1" x14ac:dyDescent="0.15"/>
    <row r="10326" customFormat="1" hidden="1" x14ac:dyDescent="0.15"/>
    <row r="10327" customFormat="1" hidden="1" x14ac:dyDescent="0.15"/>
    <row r="10328" customFormat="1" hidden="1" x14ac:dyDescent="0.15"/>
    <row r="10329" customFormat="1" hidden="1" x14ac:dyDescent="0.15"/>
    <row r="10330" customFormat="1" hidden="1" x14ac:dyDescent="0.15"/>
    <row r="10331" customFormat="1" hidden="1" x14ac:dyDescent="0.15"/>
    <row r="10332" customFormat="1" hidden="1" x14ac:dyDescent="0.15"/>
    <row r="10333" customFormat="1" hidden="1" x14ac:dyDescent="0.15"/>
    <row r="10334" customFormat="1" hidden="1" x14ac:dyDescent="0.15"/>
    <row r="10335" customFormat="1" hidden="1" x14ac:dyDescent="0.15"/>
    <row r="10336" customFormat="1" hidden="1" x14ac:dyDescent="0.15"/>
    <row r="10337" customFormat="1" hidden="1" x14ac:dyDescent="0.15"/>
    <row r="10338" customFormat="1" hidden="1" x14ac:dyDescent="0.15"/>
    <row r="10339" customFormat="1" hidden="1" x14ac:dyDescent="0.15"/>
    <row r="10340" customFormat="1" hidden="1" x14ac:dyDescent="0.15"/>
    <row r="10341" customFormat="1" hidden="1" x14ac:dyDescent="0.15"/>
    <row r="10342" customFormat="1" hidden="1" x14ac:dyDescent="0.15"/>
    <row r="10343" customFormat="1" hidden="1" x14ac:dyDescent="0.15"/>
    <row r="10344" customFormat="1" hidden="1" x14ac:dyDescent="0.15"/>
    <row r="10345" customFormat="1" hidden="1" x14ac:dyDescent="0.15"/>
    <row r="10346" customFormat="1" hidden="1" x14ac:dyDescent="0.15"/>
    <row r="10347" customFormat="1" hidden="1" x14ac:dyDescent="0.15"/>
    <row r="10348" customFormat="1" hidden="1" x14ac:dyDescent="0.15"/>
    <row r="10349" customFormat="1" hidden="1" x14ac:dyDescent="0.15"/>
    <row r="10350" customFormat="1" hidden="1" x14ac:dyDescent="0.15"/>
    <row r="10351" customFormat="1" hidden="1" x14ac:dyDescent="0.15"/>
    <row r="10352" customFormat="1" hidden="1" x14ac:dyDescent="0.15"/>
    <row r="10353" customFormat="1" hidden="1" x14ac:dyDescent="0.15"/>
    <row r="10354" customFormat="1" hidden="1" x14ac:dyDescent="0.15"/>
    <row r="10355" customFormat="1" hidden="1" x14ac:dyDescent="0.15"/>
    <row r="10356" customFormat="1" hidden="1" x14ac:dyDescent="0.15"/>
    <row r="10357" customFormat="1" hidden="1" x14ac:dyDescent="0.15"/>
    <row r="10358" customFormat="1" hidden="1" x14ac:dyDescent="0.15"/>
    <row r="10359" customFormat="1" hidden="1" x14ac:dyDescent="0.15"/>
    <row r="10360" customFormat="1" hidden="1" x14ac:dyDescent="0.15"/>
    <row r="10361" customFormat="1" hidden="1" x14ac:dyDescent="0.15"/>
    <row r="10362" customFormat="1" hidden="1" x14ac:dyDescent="0.15"/>
    <row r="10363" customFormat="1" hidden="1" x14ac:dyDescent="0.15"/>
    <row r="10364" customFormat="1" hidden="1" x14ac:dyDescent="0.15"/>
    <row r="10365" customFormat="1" hidden="1" x14ac:dyDescent="0.15"/>
    <row r="10366" customFormat="1" hidden="1" x14ac:dyDescent="0.15"/>
    <row r="10367" customFormat="1" hidden="1" x14ac:dyDescent="0.15"/>
    <row r="10368" customFormat="1" hidden="1" x14ac:dyDescent="0.15"/>
    <row r="10369" customFormat="1" hidden="1" x14ac:dyDescent="0.15"/>
    <row r="10370" customFormat="1" hidden="1" x14ac:dyDescent="0.15"/>
    <row r="10371" customFormat="1" hidden="1" x14ac:dyDescent="0.15"/>
    <row r="10372" customFormat="1" hidden="1" x14ac:dyDescent="0.15"/>
    <row r="10373" customFormat="1" hidden="1" x14ac:dyDescent="0.15"/>
    <row r="10374" customFormat="1" hidden="1" x14ac:dyDescent="0.15"/>
    <row r="10375" customFormat="1" hidden="1" x14ac:dyDescent="0.15"/>
    <row r="10376" customFormat="1" hidden="1" x14ac:dyDescent="0.15"/>
    <row r="10377" customFormat="1" hidden="1" x14ac:dyDescent="0.15"/>
    <row r="10378" customFormat="1" hidden="1" x14ac:dyDescent="0.15"/>
    <row r="10379" customFormat="1" hidden="1" x14ac:dyDescent="0.15"/>
    <row r="10380" customFormat="1" hidden="1" x14ac:dyDescent="0.15"/>
    <row r="10381" customFormat="1" hidden="1" x14ac:dyDescent="0.15"/>
    <row r="10382" customFormat="1" hidden="1" x14ac:dyDescent="0.15"/>
    <row r="10383" customFormat="1" hidden="1" x14ac:dyDescent="0.15"/>
    <row r="10384" customFormat="1" hidden="1" x14ac:dyDescent="0.15"/>
    <row r="10385" customFormat="1" hidden="1" x14ac:dyDescent="0.15"/>
    <row r="10386" customFormat="1" hidden="1" x14ac:dyDescent="0.15"/>
    <row r="10387" customFormat="1" hidden="1" x14ac:dyDescent="0.15"/>
    <row r="10388" customFormat="1" hidden="1" x14ac:dyDescent="0.15"/>
    <row r="10389" customFormat="1" hidden="1" x14ac:dyDescent="0.15"/>
    <row r="10390" customFormat="1" hidden="1" x14ac:dyDescent="0.15"/>
    <row r="10391" customFormat="1" hidden="1" x14ac:dyDescent="0.15"/>
    <row r="10392" customFormat="1" hidden="1" x14ac:dyDescent="0.15"/>
    <row r="10393" customFormat="1" hidden="1" x14ac:dyDescent="0.15"/>
    <row r="10394" customFormat="1" hidden="1" x14ac:dyDescent="0.15"/>
    <row r="10395" customFormat="1" hidden="1" x14ac:dyDescent="0.15"/>
    <row r="10396" customFormat="1" hidden="1" x14ac:dyDescent="0.15"/>
    <row r="10397" customFormat="1" hidden="1" x14ac:dyDescent="0.15"/>
    <row r="10398" customFormat="1" hidden="1" x14ac:dyDescent="0.15"/>
    <row r="10399" customFormat="1" hidden="1" x14ac:dyDescent="0.15"/>
    <row r="10400" customFormat="1" hidden="1" x14ac:dyDescent="0.15"/>
    <row r="10401" customFormat="1" hidden="1" x14ac:dyDescent="0.15"/>
    <row r="10402" customFormat="1" hidden="1" x14ac:dyDescent="0.15"/>
    <row r="10403" customFormat="1" hidden="1" x14ac:dyDescent="0.15"/>
    <row r="10404" customFormat="1" hidden="1" x14ac:dyDescent="0.15"/>
    <row r="10405" customFormat="1" hidden="1" x14ac:dyDescent="0.15"/>
    <row r="10406" customFormat="1" hidden="1" x14ac:dyDescent="0.15"/>
    <row r="10407" customFormat="1" hidden="1" x14ac:dyDescent="0.15"/>
    <row r="10408" customFormat="1" hidden="1" x14ac:dyDescent="0.15"/>
    <row r="10409" customFormat="1" hidden="1" x14ac:dyDescent="0.15"/>
    <row r="10410" customFormat="1" hidden="1" x14ac:dyDescent="0.15"/>
    <row r="10411" customFormat="1" hidden="1" x14ac:dyDescent="0.15"/>
    <row r="10412" customFormat="1" hidden="1" x14ac:dyDescent="0.15"/>
    <row r="10413" customFormat="1" hidden="1" x14ac:dyDescent="0.15"/>
    <row r="10414" customFormat="1" hidden="1" x14ac:dyDescent="0.15"/>
    <row r="10415" customFormat="1" hidden="1" x14ac:dyDescent="0.15"/>
    <row r="10416" customFormat="1" hidden="1" x14ac:dyDescent="0.15"/>
    <row r="10417" customFormat="1" hidden="1" x14ac:dyDescent="0.15"/>
    <row r="10418" customFormat="1" hidden="1" x14ac:dyDescent="0.15"/>
    <row r="10419" customFormat="1" hidden="1" x14ac:dyDescent="0.15"/>
    <row r="10420" customFormat="1" hidden="1" x14ac:dyDescent="0.15"/>
    <row r="10421" customFormat="1" hidden="1" x14ac:dyDescent="0.15"/>
    <row r="10422" customFormat="1" hidden="1" x14ac:dyDescent="0.15"/>
    <row r="10423" customFormat="1" hidden="1" x14ac:dyDescent="0.15"/>
    <row r="10424" customFormat="1" hidden="1" x14ac:dyDescent="0.15"/>
    <row r="10425" customFormat="1" hidden="1" x14ac:dyDescent="0.15"/>
    <row r="10426" customFormat="1" hidden="1" x14ac:dyDescent="0.15"/>
    <row r="10427" customFormat="1" hidden="1" x14ac:dyDescent="0.15"/>
    <row r="10428" customFormat="1" hidden="1" x14ac:dyDescent="0.15"/>
    <row r="10429" customFormat="1" hidden="1" x14ac:dyDescent="0.15"/>
    <row r="10430" customFormat="1" hidden="1" x14ac:dyDescent="0.15"/>
    <row r="10431" customFormat="1" hidden="1" x14ac:dyDescent="0.15"/>
    <row r="10432" customFormat="1" hidden="1" x14ac:dyDescent="0.15"/>
    <row r="10433" customFormat="1" hidden="1" x14ac:dyDescent="0.15"/>
    <row r="10434" customFormat="1" hidden="1" x14ac:dyDescent="0.15"/>
    <row r="10435" customFormat="1" hidden="1" x14ac:dyDescent="0.15"/>
    <row r="10436" customFormat="1" hidden="1" x14ac:dyDescent="0.15"/>
    <row r="10437" customFormat="1" hidden="1" x14ac:dyDescent="0.15"/>
    <row r="10438" customFormat="1" hidden="1" x14ac:dyDescent="0.15"/>
    <row r="10439" customFormat="1" hidden="1" x14ac:dyDescent="0.15"/>
    <row r="10440" customFormat="1" hidden="1" x14ac:dyDescent="0.15"/>
    <row r="10441" customFormat="1" hidden="1" x14ac:dyDescent="0.15"/>
    <row r="10442" customFormat="1" hidden="1" x14ac:dyDescent="0.15"/>
    <row r="10443" customFormat="1" hidden="1" x14ac:dyDescent="0.15"/>
    <row r="10444" customFormat="1" hidden="1" x14ac:dyDescent="0.15"/>
    <row r="10445" customFormat="1" hidden="1" x14ac:dyDescent="0.15"/>
    <row r="10446" customFormat="1" hidden="1" x14ac:dyDescent="0.15"/>
    <row r="10447" customFormat="1" hidden="1" x14ac:dyDescent="0.15"/>
    <row r="10448" customFormat="1" hidden="1" x14ac:dyDescent="0.15"/>
    <row r="10449" customFormat="1" hidden="1" x14ac:dyDescent="0.15"/>
    <row r="10450" customFormat="1" hidden="1" x14ac:dyDescent="0.15"/>
    <row r="10451" customFormat="1" hidden="1" x14ac:dyDescent="0.15"/>
    <row r="10452" customFormat="1" hidden="1" x14ac:dyDescent="0.15"/>
    <row r="10453" customFormat="1" hidden="1" x14ac:dyDescent="0.15"/>
    <row r="10454" customFormat="1" hidden="1" x14ac:dyDescent="0.15"/>
    <row r="10455" customFormat="1" hidden="1" x14ac:dyDescent="0.15"/>
    <row r="10456" customFormat="1" hidden="1" x14ac:dyDescent="0.15"/>
    <row r="10457" customFormat="1" hidden="1" x14ac:dyDescent="0.15"/>
    <row r="10458" customFormat="1" hidden="1" x14ac:dyDescent="0.15"/>
    <row r="10459" customFormat="1" hidden="1" x14ac:dyDescent="0.15"/>
    <row r="10460" customFormat="1" hidden="1" x14ac:dyDescent="0.15"/>
    <row r="10461" customFormat="1" hidden="1" x14ac:dyDescent="0.15"/>
    <row r="10462" customFormat="1" hidden="1" x14ac:dyDescent="0.15"/>
    <row r="10463" customFormat="1" hidden="1" x14ac:dyDescent="0.15"/>
    <row r="10464" customFormat="1" hidden="1" x14ac:dyDescent="0.15"/>
    <row r="10465" customFormat="1" hidden="1" x14ac:dyDescent="0.15"/>
    <row r="10466" customFormat="1" hidden="1" x14ac:dyDescent="0.15"/>
    <row r="10467" customFormat="1" hidden="1" x14ac:dyDescent="0.15"/>
    <row r="10468" customFormat="1" hidden="1" x14ac:dyDescent="0.15"/>
    <row r="10469" customFormat="1" hidden="1" x14ac:dyDescent="0.15"/>
    <row r="10470" customFormat="1" hidden="1" x14ac:dyDescent="0.15"/>
    <row r="10471" customFormat="1" hidden="1" x14ac:dyDescent="0.15"/>
    <row r="10472" customFormat="1" hidden="1" x14ac:dyDescent="0.15"/>
    <row r="10473" customFormat="1" hidden="1" x14ac:dyDescent="0.15"/>
    <row r="10474" customFormat="1" hidden="1" x14ac:dyDescent="0.15"/>
    <row r="10475" customFormat="1" hidden="1" x14ac:dyDescent="0.15"/>
    <row r="10476" customFormat="1" hidden="1" x14ac:dyDescent="0.15"/>
    <row r="10477" customFormat="1" hidden="1" x14ac:dyDescent="0.15"/>
    <row r="10478" customFormat="1" hidden="1" x14ac:dyDescent="0.15"/>
    <row r="10479" customFormat="1" hidden="1" x14ac:dyDescent="0.15"/>
    <row r="10480" customFormat="1" hidden="1" x14ac:dyDescent="0.15"/>
    <row r="10481" customFormat="1" hidden="1" x14ac:dyDescent="0.15"/>
    <row r="10482" customFormat="1" hidden="1" x14ac:dyDescent="0.15"/>
    <row r="10483" customFormat="1" hidden="1" x14ac:dyDescent="0.15"/>
    <row r="10484" customFormat="1" hidden="1" x14ac:dyDescent="0.15"/>
    <row r="10485" customFormat="1" hidden="1" x14ac:dyDescent="0.15"/>
    <row r="10486" customFormat="1" hidden="1" x14ac:dyDescent="0.15"/>
    <row r="10487" customFormat="1" hidden="1" x14ac:dyDescent="0.15"/>
    <row r="10488" customFormat="1" hidden="1" x14ac:dyDescent="0.15"/>
    <row r="10489" customFormat="1" hidden="1" x14ac:dyDescent="0.15"/>
    <row r="10490" customFormat="1" hidden="1" x14ac:dyDescent="0.15"/>
    <row r="10491" customFormat="1" hidden="1" x14ac:dyDescent="0.15"/>
    <row r="10492" customFormat="1" hidden="1" x14ac:dyDescent="0.15"/>
    <row r="10493" customFormat="1" hidden="1" x14ac:dyDescent="0.15"/>
    <row r="10494" customFormat="1" hidden="1" x14ac:dyDescent="0.15"/>
    <row r="10495" customFormat="1" hidden="1" x14ac:dyDescent="0.15"/>
    <row r="10496" customFormat="1" hidden="1" x14ac:dyDescent="0.15"/>
    <row r="10497" customFormat="1" hidden="1" x14ac:dyDescent="0.15"/>
    <row r="10498" customFormat="1" hidden="1" x14ac:dyDescent="0.15"/>
    <row r="10499" customFormat="1" hidden="1" x14ac:dyDescent="0.15"/>
    <row r="10500" customFormat="1" hidden="1" x14ac:dyDescent="0.15"/>
    <row r="10501" customFormat="1" hidden="1" x14ac:dyDescent="0.15"/>
    <row r="10502" customFormat="1" hidden="1" x14ac:dyDescent="0.15"/>
    <row r="10503" customFormat="1" hidden="1" x14ac:dyDescent="0.15"/>
    <row r="10504" customFormat="1" hidden="1" x14ac:dyDescent="0.15"/>
    <row r="10505" customFormat="1" hidden="1" x14ac:dyDescent="0.15"/>
    <row r="10506" customFormat="1" hidden="1" x14ac:dyDescent="0.15"/>
    <row r="10507" customFormat="1" hidden="1" x14ac:dyDescent="0.15"/>
    <row r="10508" customFormat="1" hidden="1" x14ac:dyDescent="0.15"/>
    <row r="10509" customFormat="1" hidden="1" x14ac:dyDescent="0.15"/>
    <row r="10510" customFormat="1" hidden="1" x14ac:dyDescent="0.15"/>
    <row r="10511" customFormat="1" hidden="1" x14ac:dyDescent="0.15"/>
    <row r="10512" customFormat="1" hidden="1" x14ac:dyDescent="0.15"/>
    <row r="10513" customFormat="1" hidden="1" x14ac:dyDescent="0.15"/>
    <row r="10514" customFormat="1" hidden="1" x14ac:dyDescent="0.15"/>
    <row r="10515" customFormat="1" hidden="1" x14ac:dyDescent="0.15"/>
    <row r="10516" customFormat="1" hidden="1" x14ac:dyDescent="0.15"/>
    <row r="10517" customFormat="1" hidden="1" x14ac:dyDescent="0.15"/>
    <row r="10518" customFormat="1" hidden="1" x14ac:dyDescent="0.15"/>
    <row r="10519" customFormat="1" hidden="1" x14ac:dyDescent="0.15"/>
    <row r="10520" customFormat="1" hidden="1" x14ac:dyDescent="0.15"/>
    <row r="10521" customFormat="1" hidden="1" x14ac:dyDescent="0.15"/>
    <row r="10522" customFormat="1" hidden="1" x14ac:dyDescent="0.15"/>
    <row r="10523" customFormat="1" hidden="1" x14ac:dyDescent="0.15"/>
    <row r="10524" customFormat="1" hidden="1" x14ac:dyDescent="0.15"/>
    <row r="10525" customFormat="1" hidden="1" x14ac:dyDescent="0.15"/>
    <row r="10526" customFormat="1" hidden="1" x14ac:dyDescent="0.15"/>
    <row r="10527" customFormat="1" hidden="1" x14ac:dyDescent="0.15"/>
    <row r="10528" customFormat="1" hidden="1" x14ac:dyDescent="0.15"/>
    <row r="10529" customFormat="1" hidden="1" x14ac:dyDescent="0.15"/>
    <row r="10530" customFormat="1" hidden="1" x14ac:dyDescent="0.15"/>
    <row r="10531" customFormat="1" hidden="1" x14ac:dyDescent="0.15"/>
    <row r="10532" customFormat="1" hidden="1" x14ac:dyDescent="0.15"/>
    <row r="10533" customFormat="1" hidden="1" x14ac:dyDescent="0.15"/>
    <row r="10534" customFormat="1" hidden="1" x14ac:dyDescent="0.15"/>
    <row r="10535" customFormat="1" hidden="1" x14ac:dyDescent="0.15"/>
    <row r="10536" customFormat="1" hidden="1" x14ac:dyDescent="0.15"/>
    <row r="10537" customFormat="1" hidden="1" x14ac:dyDescent="0.15"/>
    <row r="10538" customFormat="1" hidden="1" x14ac:dyDescent="0.15"/>
    <row r="10539" customFormat="1" hidden="1" x14ac:dyDescent="0.15"/>
    <row r="10540" customFormat="1" hidden="1" x14ac:dyDescent="0.15"/>
    <row r="10541" customFormat="1" hidden="1" x14ac:dyDescent="0.15"/>
    <row r="10542" customFormat="1" hidden="1" x14ac:dyDescent="0.15"/>
    <row r="10543" customFormat="1" hidden="1" x14ac:dyDescent="0.15"/>
    <row r="10544" customFormat="1" hidden="1" x14ac:dyDescent="0.15"/>
    <row r="10545" customFormat="1" hidden="1" x14ac:dyDescent="0.15"/>
    <row r="10546" customFormat="1" hidden="1" x14ac:dyDescent="0.15"/>
    <row r="10547" customFormat="1" hidden="1" x14ac:dyDescent="0.15"/>
    <row r="10548" customFormat="1" hidden="1" x14ac:dyDescent="0.15"/>
    <row r="10549" customFormat="1" hidden="1" x14ac:dyDescent="0.15"/>
    <row r="10550" customFormat="1" hidden="1" x14ac:dyDescent="0.15"/>
    <row r="10551" customFormat="1" hidden="1" x14ac:dyDescent="0.15"/>
    <row r="10552" customFormat="1" hidden="1" x14ac:dyDescent="0.15"/>
    <row r="10553" customFormat="1" hidden="1" x14ac:dyDescent="0.15"/>
    <row r="10554" customFormat="1" hidden="1" x14ac:dyDescent="0.15"/>
    <row r="10555" customFormat="1" hidden="1" x14ac:dyDescent="0.15"/>
    <row r="10556" customFormat="1" hidden="1" x14ac:dyDescent="0.15"/>
    <row r="10557" customFormat="1" hidden="1" x14ac:dyDescent="0.15"/>
    <row r="10558" customFormat="1" hidden="1" x14ac:dyDescent="0.15"/>
    <row r="10559" customFormat="1" hidden="1" x14ac:dyDescent="0.15"/>
    <row r="10560" customFormat="1" hidden="1" x14ac:dyDescent="0.15"/>
    <row r="10561" customFormat="1" hidden="1" x14ac:dyDescent="0.15"/>
    <row r="10562" customFormat="1" hidden="1" x14ac:dyDescent="0.15"/>
    <row r="10563" customFormat="1" hidden="1" x14ac:dyDescent="0.15"/>
    <row r="10564" customFormat="1" hidden="1" x14ac:dyDescent="0.15"/>
    <row r="10565" customFormat="1" hidden="1" x14ac:dyDescent="0.15"/>
    <row r="10566" customFormat="1" hidden="1" x14ac:dyDescent="0.15"/>
    <row r="10567" customFormat="1" hidden="1" x14ac:dyDescent="0.15"/>
    <row r="10568" customFormat="1" hidden="1" x14ac:dyDescent="0.15"/>
    <row r="10569" customFormat="1" hidden="1" x14ac:dyDescent="0.15"/>
    <row r="10570" customFormat="1" hidden="1" x14ac:dyDescent="0.15"/>
    <row r="10571" customFormat="1" hidden="1" x14ac:dyDescent="0.15"/>
    <row r="10572" customFormat="1" hidden="1" x14ac:dyDescent="0.15"/>
    <row r="10573" customFormat="1" hidden="1" x14ac:dyDescent="0.15"/>
    <row r="10574" customFormat="1" hidden="1" x14ac:dyDescent="0.15"/>
    <row r="10575" customFormat="1" hidden="1" x14ac:dyDescent="0.15"/>
    <row r="10576" customFormat="1" hidden="1" x14ac:dyDescent="0.15"/>
    <row r="10577" customFormat="1" hidden="1" x14ac:dyDescent="0.15"/>
    <row r="10578" customFormat="1" hidden="1" x14ac:dyDescent="0.15"/>
    <row r="10579" customFormat="1" hidden="1" x14ac:dyDescent="0.15"/>
    <row r="10580" customFormat="1" hidden="1" x14ac:dyDescent="0.15"/>
    <row r="10581" customFormat="1" hidden="1" x14ac:dyDescent="0.15"/>
    <row r="10582" customFormat="1" hidden="1" x14ac:dyDescent="0.15"/>
    <row r="10583" customFormat="1" hidden="1" x14ac:dyDescent="0.15"/>
    <row r="10584" customFormat="1" hidden="1" x14ac:dyDescent="0.15"/>
    <row r="10585" customFormat="1" hidden="1" x14ac:dyDescent="0.15"/>
    <row r="10586" customFormat="1" hidden="1" x14ac:dyDescent="0.15"/>
    <row r="10587" customFormat="1" hidden="1" x14ac:dyDescent="0.15"/>
    <row r="10588" customFormat="1" hidden="1" x14ac:dyDescent="0.15"/>
    <row r="10589" customFormat="1" hidden="1" x14ac:dyDescent="0.15"/>
    <row r="10590" customFormat="1" hidden="1" x14ac:dyDescent="0.15"/>
    <row r="10591" customFormat="1" hidden="1" x14ac:dyDescent="0.15"/>
    <row r="10592" customFormat="1" hidden="1" x14ac:dyDescent="0.15"/>
    <row r="10593" customFormat="1" hidden="1" x14ac:dyDescent="0.15"/>
    <row r="10594" customFormat="1" hidden="1" x14ac:dyDescent="0.15"/>
    <row r="10595" customFormat="1" hidden="1" x14ac:dyDescent="0.15"/>
    <row r="10596" customFormat="1" hidden="1" x14ac:dyDescent="0.15"/>
    <row r="10597" customFormat="1" hidden="1" x14ac:dyDescent="0.15"/>
    <row r="10598" customFormat="1" hidden="1" x14ac:dyDescent="0.15"/>
    <row r="10599" customFormat="1" hidden="1" x14ac:dyDescent="0.15"/>
    <row r="10600" customFormat="1" hidden="1" x14ac:dyDescent="0.15"/>
    <row r="10601" customFormat="1" hidden="1" x14ac:dyDescent="0.15"/>
    <row r="10602" customFormat="1" hidden="1" x14ac:dyDescent="0.15"/>
    <row r="10603" customFormat="1" hidden="1" x14ac:dyDescent="0.15"/>
    <row r="10604" customFormat="1" hidden="1" x14ac:dyDescent="0.15"/>
    <row r="10605" customFormat="1" hidden="1" x14ac:dyDescent="0.15"/>
    <row r="10606" customFormat="1" hidden="1" x14ac:dyDescent="0.15"/>
    <row r="10607" customFormat="1" hidden="1" x14ac:dyDescent="0.15"/>
    <row r="10608" customFormat="1" hidden="1" x14ac:dyDescent="0.15"/>
    <row r="10609" customFormat="1" hidden="1" x14ac:dyDescent="0.15"/>
    <row r="10610" customFormat="1" hidden="1" x14ac:dyDescent="0.15"/>
    <row r="10611" customFormat="1" hidden="1" x14ac:dyDescent="0.15"/>
    <row r="10612" customFormat="1" hidden="1" x14ac:dyDescent="0.15"/>
    <row r="10613" customFormat="1" hidden="1" x14ac:dyDescent="0.15"/>
    <row r="10614" customFormat="1" hidden="1" x14ac:dyDescent="0.15"/>
    <row r="10615" customFormat="1" hidden="1" x14ac:dyDescent="0.15"/>
    <row r="10616" customFormat="1" hidden="1" x14ac:dyDescent="0.15"/>
    <row r="10617" customFormat="1" hidden="1" x14ac:dyDescent="0.15"/>
    <row r="10618" customFormat="1" hidden="1" x14ac:dyDescent="0.15"/>
    <row r="10619" customFormat="1" hidden="1" x14ac:dyDescent="0.15"/>
    <row r="10620" customFormat="1" hidden="1" x14ac:dyDescent="0.15"/>
    <row r="10621" customFormat="1" hidden="1" x14ac:dyDescent="0.15"/>
    <row r="10622" customFormat="1" hidden="1" x14ac:dyDescent="0.15"/>
    <row r="10623" customFormat="1" hidden="1" x14ac:dyDescent="0.15"/>
    <row r="10624" customFormat="1" hidden="1" x14ac:dyDescent="0.15"/>
    <row r="10625" customFormat="1" hidden="1" x14ac:dyDescent="0.15"/>
    <row r="10626" customFormat="1" hidden="1" x14ac:dyDescent="0.15"/>
    <row r="10627" customFormat="1" hidden="1" x14ac:dyDescent="0.15"/>
    <row r="10628" customFormat="1" hidden="1" x14ac:dyDescent="0.15"/>
    <row r="10629" customFormat="1" hidden="1" x14ac:dyDescent="0.15"/>
    <row r="10630" customFormat="1" hidden="1" x14ac:dyDescent="0.15"/>
    <row r="10631" customFormat="1" hidden="1" x14ac:dyDescent="0.15"/>
    <row r="10632" customFormat="1" hidden="1" x14ac:dyDescent="0.15"/>
    <row r="10633" customFormat="1" hidden="1" x14ac:dyDescent="0.15"/>
    <row r="10634" customFormat="1" hidden="1" x14ac:dyDescent="0.15"/>
    <row r="10635" customFormat="1" hidden="1" x14ac:dyDescent="0.15"/>
    <row r="10636" customFormat="1" hidden="1" x14ac:dyDescent="0.15"/>
    <row r="10637" customFormat="1" hidden="1" x14ac:dyDescent="0.15"/>
    <row r="10638" customFormat="1" hidden="1" x14ac:dyDescent="0.15"/>
    <row r="10639" customFormat="1" hidden="1" x14ac:dyDescent="0.15"/>
    <row r="10640" customFormat="1" hidden="1" x14ac:dyDescent="0.15"/>
    <row r="10641" customFormat="1" hidden="1" x14ac:dyDescent="0.15"/>
    <row r="10642" customFormat="1" hidden="1" x14ac:dyDescent="0.15"/>
    <row r="10643" customFormat="1" hidden="1" x14ac:dyDescent="0.15"/>
    <row r="10644" customFormat="1" hidden="1" x14ac:dyDescent="0.15"/>
    <row r="10645" customFormat="1" hidden="1" x14ac:dyDescent="0.15"/>
    <row r="10646" customFormat="1" hidden="1" x14ac:dyDescent="0.15"/>
    <row r="10647" customFormat="1" hidden="1" x14ac:dyDescent="0.15"/>
    <row r="10648" customFormat="1" hidden="1" x14ac:dyDescent="0.15"/>
    <row r="10649" customFormat="1" hidden="1" x14ac:dyDescent="0.15"/>
    <row r="10650" customFormat="1" hidden="1" x14ac:dyDescent="0.15"/>
    <row r="10651" customFormat="1" hidden="1" x14ac:dyDescent="0.15"/>
    <row r="10652" customFormat="1" hidden="1" x14ac:dyDescent="0.15"/>
    <row r="10653" customFormat="1" hidden="1" x14ac:dyDescent="0.15"/>
    <row r="10654" customFormat="1" hidden="1" x14ac:dyDescent="0.15"/>
    <row r="10655" customFormat="1" hidden="1" x14ac:dyDescent="0.15"/>
    <row r="10656" customFormat="1" hidden="1" x14ac:dyDescent="0.15"/>
    <row r="10657" customFormat="1" hidden="1" x14ac:dyDescent="0.15"/>
    <row r="10658" customFormat="1" hidden="1" x14ac:dyDescent="0.15"/>
    <row r="10659" customFormat="1" hidden="1" x14ac:dyDescent="0.15"/>
    <row r="10660" customFormat="1" hidden="1" x14ac:dyDescent="0.15"/>
    <row r="10661" customFormat="1" hidden="1" x14ac:dyDescent="0.15"/>
    <row r="10662" customFormat="1" hidden="1" x14ac:dyDescent="0.15"/>
    <row r="10663" customFormat="1" hidden="1" x14ac:dyDescent="0.15"/>
    <row r="10664" customFormat="1" hidden="1" x14ac:dyDescent="0.15"/>
    <row r="10665" customFormat="1" hidden="1" x14ac:dyDescent="0.15"/>
    <row r="10666" customFormat="1" hidden="1" x14ac:dyDescent="0.15"/>
    <row r="10667" customFormat="1" hidden="1" x14ac:dyDescent="0.15"/>
    <row r="10668" customFormat="1" hidden="1" x14ac:dyDescent="0.15"/>
    <row r="10669" customFormat="1" hidden="1" x14ac:dyDescent="0.15"/>
    <row r="10670" customFormat="1" hidden="1" x14ac:dyDescent="0.15"/>
    <row r="10671" customFormat="1" hidden="1" x14ac:dyDescent="0.15"/>
    <row r="10672" customFormat="1" hidden="1" x14ac:dyDescent="0.15"/>
    <row r="10673" customFormat="1" hidden="1" x14ac:dyDescent="0.15"/>
    <row r="10674" customFormat="1" hidden="1" x14ac:dyDescent="0.15"/>
    <row r="10675" customFormat="1" hidden="1" x14ac:dyDescent="0.15"/>
    <row r="10676" customFormat="1" hidden="1" x14ac:dyDescent="0.15"/>
    <row r="10677" customFormat="1" hidden="1" x14ac:dyDescent="0.15"/>
    <row r="10678" customFormat="1" hidden="1" x14ac:dyDescent="0.15"/>
    <row r="10679" customFormat="1" hidden="1" x14ac:dyDescent="0.15"/>
    <row r="10680" customFormat="1" hidden="1" x14ac:dyDescent="0.15"/>
    <row r="10681" customFormat="1" hidden="1" x14ac:dyDescent="0.15"/>
    <row r="10682" customFormat="1" hidden="1" x14ac:dyDescent="0.15"/>
    <row r="10683" customFormat="1" hidden="1" x14ac:dyDescent="0.15"/>
    <row r="10684" customFormat="1" hidden="1" x14ac:dyDescent="0.15"/>
    <row r="10685" customFormat="1" hidden="1" x14ac:dyDescent="0.15"/>
    <row r="10686" customFormat="1" hidden="1" x14ac:dyDescent="0.15"/>
    <row r="10687" customFormat="1" hidden="1" x14ac:dyDescent="0.15"/>
    <row r="10688" customFormat="1" hidden="1" x14ac:dyDescent="0.15"/>
    <row r="10689" customFormat="1" hidden="1" x14ac:dyDescent="0.15"/>
    <row r="10690" customFormat="1" hidden="1" x14ac:dyDescent="0.15"/>
    <row r="10691" customFormat="1" hidden="1" x14ac:dyDescent="0.15"/>
    <row r="10692" customFormat="1" hidden="1" x14ac:dyDescent="0.15"/>
    <row r="10693" customFormat="1" hidden="1" x14ac:dyDescent="0.15"/>
    <row r="10694" customFormat="1" hidden="1" x14ac:dyDescent="0.15"/>
    <row r="10695" customFormat="1" hidden="1" x14ac:dyDescent="0.15"/>
    <row r="10696" customFormat="1" hidden="1" x14ac:dyDescent="0.15"/>
    <row r="10697" customFormat="1" hidden="1" x14ac:dyDescent="0.15"/>
    <row r="10698" customFormat="1" hidden="1" x14ac:dyDescent="0.15"/>
    <row r="10699" customFormat="1" hidden="1" x14ac:dyDescent="0.15"/>
    <row r="10700" customFormat="1" hidden="1" x14ac:dyDescent="0.15"/>
    <row r="10701" customFormat="1" hidden="1" x14ac:dyDescent="0.15"/>
    <row r="10702" customFormat="1" hidden="1" x14ac:dyDescent="0.15"/>
    <row r="10703" customFormat="1" hidden="1" x14ac:dyDescent="0.15"/>
    <row r="10704" customFormat="1" hidden="1" x14ac:dyDescent="0.15"/>
    <row r="10705" customFormat="1" hidden="1" x14ac:dyDescent="0.15"/>
    <row r="10706" customFormat="1" hidden="1" x14ac:dyDescent="0.15"/>
    <row r="10707" customFormat="1" hidden="1" x14ac:dyDescent="0.15"/>
    <row r="10708" customFormat="1" hidden="1" x14ac:dyDescent="0.15"/>
    <row r="10709" customFormat="1" hidden="1" x14ac:dyDescent="0.15"/>
    <row r="10710" customFormat="1" hidden="1" x14ac:dyDescent="0.15"/>
    <row r="10711" customFormat="1" hidden="1" x14ac:dyDescent="0.15"/>
    <row r="10712" customFormat="1" hidden="1" x14ac:dyDescent="0.15"/>
    <row r="10713" customFormat="1" hidden="1" x14ac:dyDescent="0.15"/>
    <row r="10714" customFormat="1" hidden="1" x14ac:dyDescent="0.15"/>
    <row r="10715" customFormat="1" hidden="1" x14ac:dyDescent="0.15"/>
    <row r="10716" customFormat="1" hidden="1" x14ac:dyDescent="0.15"/>
    <row r="10717" customFormat="1" hidden="1" x14ac:dyDescent="0.15"/>
    <row r="10718" customFormat="1" hidden="1" x14ac:dyDescent="0.15"/>
    <row r="10719" customFormat="1" hidden="1" x14ac:dyDescent="0.15"/>
    <row r="10720" customFormat="1" hidden="1" x14ac:dyDescent="0.15"/>
    <row r="10721" customFormat="1" hidden="1" x14ac:dyDescent="0.15"/>
    <row r="10722" customFormat="1" hidden="1" x14ac:dyDescent="0.15"/>
    <row r="10723" customFormat="1" hidden="1" x14ac:dyDescent="0.15"/>
    <row r="10724" customFormat="1" hidden="1" x14ac:dyDescent="0.15"/>
    <row r="10725" customFormat="1" hidden="1" x14ac:dyDescent="0.15"/>
    <row r="10726" customFormat="1" hidden="1" x14ac:dyDescent="0.15"/>
    <row r="10727" customFormat="1" hidden="1" x14ac:dyDescent="0.15"/>
    <row r="10728" customFormat="1" hidden="1" x14ac:dyDescent="0.15"/>
    <row r="10729" customFormat="1" hidden="1" x14ac:dyDescent="0.15"/>
    <row r="10730" customFormat="1" hidden="1" x14ac:dyDescent="0.15"/>
    <row r="10731" customFormat="1" hidden="1" x14ac:dyDescent="0.15"/>
    <row r="10732" customFormat="1" hidden="1" x14ac:dyDescent="0.15"/>
    <row r="10733" customFormat="1" hidden="1" x14ac:dyDescent="0.15"/>
    <row r="10734" customFormat="1" hidden="1" x14ac:dyDescent="0.15"/>
    <row r="10735" customFormat="1" hidden="1" x14ac:dyDescent="0.15"/>
    <row r="10736" customFormat="1" hidden="1" x14ac:dyDescent="0.15"/>
    <row r="10737" customFormat="1" hidden="1" x14ac:dyDescent="0.15"/>
    <row r="10738" customFormat="1" hidden="1" x14ac:dyDescent="0.15"/>
    <row r="10739" customFormat="1" hidden="1" x14ac:dyDescent="0.15"/>
    <row r="10740" customFormat="1" hidden="1" x14ac:dyDescent="0.15"/>
    <row r="10741" customFormat="1" hidden="1" x14ac:dyDescent="0.15"/>
    <row r="10742" customFormat="1" hidden="1" x14ac:dyDescent="0.15"/>
    <row r="10743" customFormat="1" hidden="1" x14ac:dyDescent="0.15"/>
    <row r="10744" customFormat="1" hidden="1" x14ac:dyDescent="0.15"/>
    <row r="10745" customFormat="1" hidden="1" x14ac:dyDescent="0.15"/>
    <row r="10746" customFormat="1" hidden="1" x14ac:dyDescent="0.15"/>
    <row r="10747" customFormat="1" hidden="1" x14ac:dyDescent="0.15"/>
    <row r="10748" customFormat="1" hidden="1" x14ac:dyDescent="0.15"/>
    <row r="10749" customFormat="1" hidden="1" x14ac:dyDescent="0.15"/>
    <row r="10750" customFormat="1" hidden="1" x14ac:dyDescent="0.15"/>
    <row r="10751" customFormat="1" hidden="1" x14ac:dyDescent="0.15"/>
    <row r="10752" customFormat="1" hidden="1" x14ac:dyDescent="0.15"/>
    <row r="10753" customFormat="1" hidden="1" x14ac:dyDescent="0.15"/>
    <row r="10754" customFormat="1" hidden="1" x14ac:dyDescent="0.15"/>
    <row r="10755" customFormat="1" hidden="1" x14ac:dyDescent="0.15"/>
    <row r="10756" customFormat="1" hidden="1" x14ac:dyDescent="0.15"/>
    <row r="10757" customFormat="1" hidden="1" x14ac:dyDescent="0.15"/>
    <row r="10758" customFormat="1" hidden="1" x14ac:dyDescent="0.15"/>
    <row r="10759" customFormat="1" hidden="1" x14ac:dyDescent="0.15"/>
    <row r="10760" customFormat="1" hidden="1" x14ac:dyDescent="0.15"/>
    <row r="10761" customFormat="1" hidden="1" x14ac:dyDescent="0.15"/>
    <row r="10762" customFormat="1" hidden="1" x14ac:dyDescent="0.15"/>
    <row r="10763" customFormat="1" hidden="1" x14ac:dyDescent="0.15"/>
    <row r="10764" customFormat="1" hidden="1" x14ac:dyDescent="0.15"/>
    <row r="10765" customFormat="1" hidden="1" x14ac:dyDescent="0.15"/>
    <row r="10766" customFormat="1" hidden="1" x14ac:dyDescent="0.15"/>
    <row r="10767" customFormat="1" hidden="1" x14ac:dyDescent="0.15"/>
    <row r="10768" customFormat="1" hidden="1" x14ac:dyDescent="0.15"/>
    <row r="10769" customFormat="1" hidden="1" x14ac:dyDescent="0.15"/>
    <row r="10770" customFormat="1" hidden="1" x14ac:dyDescent="0.15"/>
    <row r="10771" customFormat="1" hidden="1" x14ac:dyDescent="0.15"/>
    <row r="10772" customFormat="1" hidden="1" x14ac:dyDescent="0.15"/>
    <row r="10773" customFormat="1" hidden="1" x14ac:dyDescent="0.15"/>
    <row r="10774" customFormat="1" hidden="1" x14ac:dyDescent="0.15"/>
    <row r="10775" customFormat="1" hidden="1" x14ac:dyDescent="0.15"/>
    <row r="10776" customFormat="1" hidden="1" x14ac:dyDescent="0.15"/>
    <row r="10777" customFormat="1" hidden="1" x14ac:dyDescent="0.15"/>
    <row r="10778" customFormat="1" hidden="1" x14ac:dyDescent="0.15"/>
    <row r="10779" customFormat="1" hidden="1" x14ac:dyDescent="0.15"/>
    <row r="10780" customFormat="1" hidden="1" x14ac:dyDescent="0.15"/>
    <row r="10781" customFormat="1" hidden="1" x14ac:dyDescent="0.15"/>
    <row r="10782" customFormat="1" hidden="1" x14ac:dyDescent="0.15"/>
    <row r="10783" customFormat="1" hidden="1" x14ac:dyDescent="0.15"/>
    <row r="10784" customFormat="1" hidden="1" x14ac:dyDescent="0.15"/>
    <row r="10785" customFormat="1" hidden="1" x14ac:dyDescent="0.15"/>
    <row r="10786" customFormat="1" hidden="1" x14ac:dyDescent="0.15"/>
    <row r="10787" customFormat="1" hidden="1" x14ac:dyDescent="0.15"/>
    <row r="10788" customFormat="1" hidden="1" x14ac:dyDescent="0.15"/>
    <row r="10789" customFormat="1" hidden="1" x14ac:dyDescent="0.15"/>
    <row r="10790" customFormat="1" hidden="1" x14ac:dyDescent="0.15"/>
    <row r="10791" customFormat="1" hidden="1" x14ac:dyDescent="0.15"/>
    <row r="10792" customFormat="1" hidden="1" x14ac:dyDescent="0.15"/>
    <row r="10793" customFormat="1" hidden="1" x14ac:dyDescent="0.15"/>
    <row r="10794" customFormat="1" hidden="1" x14ac:dyDescent="0.15"/>
    <row r="10795" customFormat="1" hidden="1" x14ac:dyDescent="0.15"/>
    <row r="10796" customFormat="1" hidden="1" x14ac:dyDescent="0.15"/>
    <row r="10797" customFormat="1" hidden="1" x14ac:dyDescent="0.15"/>
    <row r="10798" customFormat="1" hidden="1" x14ac:dyDescent="0.15"/>
    <row r="10799" customFormat="1" hidden="1" x14ac:dyDescent="0.15"/>
    <row r="10800" customFormat="1" hidden="1" x14ac:dyDescent="0.15"/>
    <row r="10801" customFormat="1" hidden="1" x14ac:dyDescent="0.15"/>
    <row r="10802" customFormat="1" hidden="1" x14ac:dyDescent="0.15"/>
    <row r="10803" customFormat="1" hidden="1" x14ac:dyDescent="0.15"/>
    <row r="10804" customFormat="1" hidden="1" x14ac:dyDescent="0.15"/>
    <row r="10805" customFormat="1" hidden="1" x14ac:dyDescent="0.15"/>
    <row r="10806" customFormat="1" hidden="1" x14ac:dyDescent="0.15"/>
    <row r="10807" customFormat="1" hidden="1" x14ac:dyDescent="0.15"/>
    <row r="10808" customFormat="1" hidden="1" x14ac:dyDescent="0.15"/>
    <row r="10809" customFormat="1" hidden="1" x14ac:dyDescent="0.15"/>
    <row r="10810" customFormat="1" hidden="1" x14ac:dyDescent="0.15"/>
    <row r="10811" customFormat="1" hidden="1" x14ac:dyDescent="0.15"/>
    <row r="10812" customFormat="1" hidden="1" x14ac:dyDescent="0.15"/>
    <row r="10813" customFormat="1" hidden="1" x14ac:dyDescent="0.15"/>
    <row r="10814" customFormat="1" hidden="1" x14ac:dyDescent="0.15"/>
    <row r="10815" customFormat="1" hidden="1" x14ac:dyDescent="0.15"/>
    <row r="10816" customFormat="1" hidden="1" x14ac:dyDescent="0.15"/>
    <row r="10817" customFormat="1" hidden="1" x14ac:dyDescent="0.15"/>
    <row r="10818" customFormat="1" hidden="1" x14ac:dyDescent="0.15"/>
    <row r="10819" customFormat="1" hidden="1" x14ac:dyDescent="0.15"/>
    <row r="10820" customFormat="1" hidden="1" x14ac:dyDescent="0.15"/>
    <row r="10821" customFormat="1" hidden="1" x14ac:dyDescent="0.15"/>
    <row r="10822" customFormat="1" hidden="1" x14ac:dyDescent="0.15"/>
    <row r="10823" customFormat="1" hidden="1" x14ac:dyDescent="0.15"/>
    <row r="10824" customFormat="1" hidden="1" x14ac:dyDescent="0.15"/>
    <row r="10825" customFormat="1" hidden="1" x14ac:dyDescent="0.15"/>
    <row r="10826" customFormat="1" hidden="1" x14ac:dyDescent="0.15"/>
    <row r="10827" customFormat="1" hidden="1" x14ac:dyDescent="0.15"/>
    <row r="10828" customFormat="1" hidden="1" x14ac:dyDescent="0.15"/>
    <row r="10829" customFormat="1" hidden="1" x14ac:dyDescent="0.15"/>
    <row r="10830" customFormat="1" hidden="1" x14ac:dyDescent="0.15"/>
    <row r="10831" customFormat="1" hidden="1" x14ac:dyDescent="0.15"/>
    <row r="10832" customFormat="1" hidden="1" x14ac:dyDescent="0.15"/>
    <row r="10833" customFormat="1" hidden="1" x14ac:dyDescent="0.15"/>
    <row r="10834" customFormat="1" hidden="1" x14ac:dyDescent="0.15"/>
    <row r="10835" customFormat="1" hidden="1" x14ac:dyDescent="0.15"/>
    <row r="10836" customFormat="1" hidden="1" x14ac:dyDescent="0.15"/>
    <row r="10837" customFormat="1" hidden="1" x14ac:dyDescent="0.15"/>
    <row r="10838" customFormat="1" hidden="1" x14ac:dyDescent="0.15"/>
    <row r="10839" customFormat="1" hidden="1" x14ac:dyDescent="0.15"/>
    <row r="10840" customFormat="1" hidden="1" x14ac:dyDescent="0.15"/>
    <row r="10841" customFormat="1" hidden="1" x14ac:dyDescent="0.15"/>
    <row r="10842" customFormat="1" hidden="1" x14ac:dyDescent="0.15"/>
    <row r="10843" customFormat="1" hidden="1" x14ac:dyDescent="0.15"/>
    <row r="10844" customFormat="1" hidden="1" x14ac:dyDescent="0.15"/>
    <row r="10845" customFormat="1" hidden="1" x14ac:dyDescent="0.15"/>
    <row r="10846" customFormat="1" hidden="1" x14ac:dyDescent="0.15"/>
    <row r="10847" customFormat="1" hidden="1" x14ac:dyDescent="0.15"/>
    <row r="10848" customFormat="1" hidden="1" x14ac:dyDescent="0.15"/>
    <row r="10849" customFormat="1" hidden="1" x14ac:dyDescent="0.15"/>
    <row r="10850" customFormat="1" hidden="1" x14ac:dyDescent="0.15"/>
    <row r="10851" customFormat="1" hidden="1" x14ac:dyDescent="0.15"/>
    <row r="10852" customFormat="1" hidden="1" x14ac:dyDescent="0.15"/>
    <row r="10853" customFormat="1" hidden="1" x14ac:dyDescent="0.15"/>
    <row r="10854" customFormat="1" hidden="1" x14ac:dyDescent="0.15"/>
    <row r="10855" customFormat="1" hidden="1" x14ac:dyDescent="0.15"/>
    <row r="10856" customFormat="1" hidden="1" x14ac:dyDescent="0.15"/>
    <row r="10857" customFormat="1" hidden="1" x14ac:dyDescent="0.15"/>
    <row r="10858" customFormat="1" hidden="1" x14ac:dyDescent="0.15"/>
    <row r="10859" customFormat="1" hidden="1" x14ac:dyDescent="0.15"/>
    <row r="10860" customFormat="1" hidden="1" x14ac:dyDescent="0.15"/>
    <row r="10861" customFormat="1" hidden="1" x14ac:dyDescent="0.15"/>
    <row r="10862" customFormat="1" hidden="1" x14ac:dyDescent="0.15"/>
    <row r="10863" customFormat="1" hidden="1" x14ac:dyDescent="0.15"/>
    <row r="10864" customFormat="1" hidden="1" x14ac:dyDescent="0.15"/>
    <row r="10865" customFormat="1" hidden="1" x14ac:dyDescent="0.15"/>
    <row r="10866" customFormat="1" hidden="1" x14ac:dyDescent="0.15"/>
    <row r="10867" customFormat="1" hidden="1" x14ac:dyDescent="0.15"/>
    <row r="10868" customFormat="1" hidden="1" x14ac:dyDescent="0.15"/>
    <row r="10869" customFormat="1" hidden="1" x14ac:dyDescent="0.15"/>
    <row r="10870" customFormat="1" hidden="1" x14ac:dyDescent="0.15"/>
    <row r="10871" customFormat="1" hidden="1" x14ac:dyDescent="0.15"/>
    <row r="10872" customFormat="1" hidden="1" x14ac:dyDescent="0.15"/>
    <row r="10873" customFormat="1" hidden="1" x14ac:dyDescent="0.15"/>
    <row r="10874" customFormat="1" hidden="1" x14ac:dyDescent="0.15"/>
    <row r="10875" customFormat="1" hidden="1" x14ac:dyDescent="0.15"/>
    <row r="10876" customFormat="1" hidden="1" x14ac:dyDescent="0.15"/>
    <row r="10877" customFormat="1" hidden="1" x14ac:dyDescent="0.15"/>
    <row r="10878" customFormat="1" hidden="1" x14ac:dyDescent="0.15"/>
    <row r="10879" customFormat="1" hidden="1" x14ac:dyDescent="0.15"/>
    <row r="10880" customFormat="1" hidden="1" x14ac:dyDescent="0.15"/>
    <row r="10881" customFormat="1" hidden="1" x14ac:dyDescent="0.15"/>
    <row r="10882" customFormat="1" hidden="1" x14ac:dyDescent="0.15"/>
    <row r="10883" customFormat="1" hidden="1" x14ac:dyDescent="0.15"/>
    <row r="10884" customFormat="1" hidden="1" x14ac:dyDescent="0.15"/>
    <row r="10885" customFormat="1" hidden="1" x14ac:dyDescent="0.15"/>
    <row r="10886" customFormat="1" hidden="1" x14ac:dyDescent="0.15"/>
    <row r="10887" customFormat="1" hidden="1" x14ac:dyDescent="0.15"/>
    <row r="10888" customFormat="1" hidden="1" x14ac:dyDescent="0.15"/>
    <row r="10889" customFormat="1" hidden="1" x14ac:dyDescent="0.15"/>
    <row r="10890" customFormat="1" hidden="1" x14ac:dyDescent="0.15"/>
    <row r="10891" customFormat="1" hidden="1" x14ac:dyDescent="0.15"/>
    <row r="10892" customFormat="1" hidden="1" x14ac:dyDescent="0.15"/>
    <row r="10893" customFormat="1" hidden="1" x14ac:dyDescent="0.15"/>
    <row r="10894" customFormat="1" hidden="1" x14ac:dyDescent="0.15"/>
    <row r="10895" customFormat="1" hidden="1" x14ac:dyDescent="0.15"/>
    <row r="10896" customFormat="1" hidden="1" x14ac:dyDescent="0.15"/>
    <row r="10897" customFormat="1" hidden="1" x14ac:dyDescent="0.15"/>
    <row r="10898" customFormat="1" hidden="1" x14ac:dyDescent="0.15"/>
    <row r="10899" customFormat="1" hidden="1" x14ac:dyDescent="0.15"/>
    <row r="10900" customFormat="1" hidden="1" x14ac:dyDescent="0.15"/>
    <row r="10901" customFormat="1" hidden="1" x14ac:dyDescent="0.15"/>
    <row r="10902" customFormat="1" hidden="1" x14ac:dyDescent="0.15"/>
    <row r="10903" customFormat="1" hidden="1" x14ac:dyDescent="0.15"/>
    <row r="10904" customFormat="1" hidden="1" x14ac:dyDescent="0.15"/>
    <row r="10905" customFormat="1" hidden="1" x14ac:dyDescent="0.15"/>
    <row r="10906" customFormat="1" hidden="1" x14ac:dyDescent="0.15"/>
    <row r="10907" customFormat="1" hidden="1" x14ac:dyDescent="0.15"/>
    <row r="10908" customFormat="1" hidden="1" x14ac:dyDescent="0.15"/>
    <row r="10909" customFormat="1" hidden="1" x14ac:dyDescent="0.15"/>
    <row r="10910" customFormat="1" hidden="1" x14ac:dyDescent="0.15"/>
    <row r="10911" customFormat="1" hidden="1" x14ac:dyDescent="0.15"/>
    <row r="10912" customFormat="1" hidden="1" x14ac:dyDescent="0.15"/>
    <row r="10913" customFormat="1" hidden="1" x14ac:dyDescent="0.15"/>
    <row r="10914" customFormat="1" hidden="1" x14ac:dyDescent="0.15"/>
    <row r="10915" customFormat="1" hidden="1" x14ac:dyDescent="0.15"/>
    <row r="10916" customFormat="1" hidden="1" x14ac:dyDescent="0.15"/>
    <row r="10917" customFormat="1" hidden="1" x14ac:dyDescent="0.15"/>
    <row r="10918" customFormat="1" hidden="1" x14ac:dyDescent="0.15"/>
    <row r="10919" customFormat="1" hidden="1" x14ac:dyDescent="0.15"/>
    <row r="10920" customFormat="1" hidden="1" x14ac:dyDescent="0.15"/>
    <row r="10921" customFormat="1" hidden="1" x14ac:dyDescent="0.15"/>
    <row r="10922" customFormat="1" hidden="1" x14ac:dyDescent="0.15"/>
    <row r="10923" customFormat="1" hidden="1" x14ac:dyDescent="0.15"/>
    <row r="10924" customFormat="1" hidden="1" x14ac:dyDescent="0.15"/>
    <row r="10925" customFormat="1" hidden="1" x14ac:dyDescent="0.15"/>
    <row r="10926" customFormat="1" hidden="1" x14ac:dyDescent="0.15"/>
    <row r="10927" customFormat="1" hidden="1" x14ac:dyDescent="0.15"/>
    <row r="10928" customFormat="1" hidden="1" x14ac:dyDescent="0.15"/>
    <row r="10929" customFormat="1" hidden="1" x14ac:dyDescent="0.15"/>
    <row r="10930" customFormat="1" hidden="1" x14ac:dyDescent="0.15"/>
    <row r="10931" customFormat="1" hidden="1" x14ac:dyDescent="0.15"/>
    <row r="10932" customFormat="1" hidden="1" x14ac:dyDescent="0.15"/>
    <row r="10933" customFormat="1" hidden="1" x14ac:dyDescent="0.15"/>
    <row r="10934" customFormat="1" hidden="1" x14ac:dyDescent="0.15"/>
    <row r="10935" customFormat="1" hidden="1" x14ac:dyDescent="0.15"/>
    <row r="10936" customFormat="1" hidden="1" x14ac:dyDescent="0.15"/>
    <row r="10937" customFormat="1" hidden="1" x14ac:dyDescent="0.15"/>
    <row r="10938" customFormat="1" hidden="1" x14ac:dyDescent="0.15"/>
    <row r="10939" customFormat="1" hidden="1" x14ac:dyDescent="0.15"/>
    <row r="10940" customFormat="1" hidden="1" x14ac:dyDescent="0.15"/>
    <row r="10941" customFormat="1" hidden="1" x14ac:dyDescent="0.15"/>
    <row r="10942" customFormat="1" hidden="1" x14ac:dyDescent="0.15"/>
    <row r="10943" customFormat="1" hidden="1" x14ac:dyDescent="0.15"/>
    <row r="10944" customFormat="1" hidden="1" x14ac:dyDescent="0.15"/>
    <row r="10945" customFormat="1" hidden="1" x14ac:dyDescent="0.15"/>
    <row r="10946" customFormat="1" hidden="1" x14ac:dyDescent="0.15"/>
    <row r="10947" customFormat="1" hidden="1" x14ac:dyDescent="0.15"/>
    <row r="10948" customFormat="1" hidden="1" x14ac:dyDescent="0.15"/>
    <row r="10949" customFormat="1" hidden="1" x14ac:dyDescent="0.15"/>
    <row r="10950" customFormat="1" hidden="1" x14ac:dyDescent="0.15"/>
    <row r="10951" customFormat="1" hidden="1" x14ac:dyDescent="0.15"/>
    <row r="10952" customFormat="1" hidden="1" x14ac:dyDescent="0.15"/>
    <row r="10953" customFormat="1" hidden="1" x14ac:dyDescent="0.15"/>
    <row r="10954" customFormat="1" hidden="1" x14ac:dyDescent="0.15"/>
    <row r="10955" customFormat="1" hidden="1" x14ac:dyDescent="0.15"/>
    <row r="10956" customFormat="1" hidden="1" x14ac:dyDescent="0.15"/>
    <row r="10957" customFormat="1" hidden="1" x14ac:dyDescent="0.15"/>
    <row r="10958" customFormat="1" hidden="1" x14ac:dyDescent="0.15"/>
    <row r="10959" customFormat="1" hidden="1" x14ac:dyDescent="0.15"/>
    <row r="10960" customFormat="1" hidden="1" x14ac:dyDescent="0.15"/>
    <row r="10961" customFormat="1" hidden="1" x14ac:dyDescent="0.15"/>
    <row r="10962" customFormat="1" hidden="1" x14ac:dyDescent="0.15"/>
    <row r="10963" customFormat="1" hidden="1" x14ac:dyDescent="0.15"/>
    <row r="10964" customFormat="1" hidden="1" x14ac:dyDescent="0.15"/>
    <row r="10965" customFormat="1" hidden="1" x14ac:dyDescent="0.15"/>
    <row r="10966" customFormat="1" hidden="1" x14ac:dyDescent="0.15"/>
    <row r="10967" customFormat="1" hidden="1" x14ac:dyDescent="0.15"/>
    <row r="10968" customFormat="1" hidden="1" x14ac:dyDescent="0.15"/>
    <row r="10969" customFormat="1" hidden="1" x14ac:dyDescent="0.15"/>
    <row r="10970" customFormat="1" hidden="1" x14ac:dyDescent="0.15"/>
    <row r="10971" customFormat="1" hidden="1" x14ac:dyDescent="0.15"/>
    <row r="10972" customFormat="1" hidden="1" x14ac:dyDescent="0.15"/>
    <row r="10973" customFormat="1" hidden="1" x14ac:dyDescent="0.15"/>
    <row r="10974" customFormat="1" hidden="1" x14ac:dyDescent="0.15"/>
    <row r="10975" customFormat="1" hidden="1" x14ac:dyDescent="0.15"/>
    <row r="10976" customFormat="1" hidden="1" x14ac:dyDescent="0.15"/>
    <row r="10977" customFormat="1" hidden="1" x14ac:dyDescent="0.15"/>
    <row r="10978" customFormat="1" hidden="1" x14ac:dyDescent="0.15"/>
    <row r="10979" customFormat="1" hidden="1" x14ac:dyDescent="0.15"/>
    <row r="10980" customFormat="1" hidden="1" x14ac:dyDescent="0.15"/>
    <row r="10981" customFormat="1" hidden="1" x14ac:dyDescent="0.15"/>
    <row r="10982" customFormat="1" hidden="1" x14ac:dyDescent="0.15"/>
    <row r="10983" customFormat="1" hidden="1" x14ac:dyDescent="0.15"/>
    <row r="10984" customFormat="1" hidden="1" x14ac:dyDescent="0.15"/>
    <row r="10985" customFormat="1" hidden="1" x14ac:dyDescent="0.15"/>
    <row r="10986" customFormat="1" hidden="1" x14ac:dyDescent="0.15"/>
    <row r="10987" customFormat="1" hidden="1" x14ac:dyDescent="0.15"/>
    <row r="10988" customFormat="1" hidden="1" x14ac:dyDescent="0.15"/>
    <row r="10989" customFormat="1" hidden="1" x14ac:dyDescent="0.15"/>
    <row r="10990" customFormat="1" hidden="1" x14ac:dyDescent="0.15"/>
    <row r="10991" customFormat="1" hidden="1" x14ac:dyDescent="0.15"/>
    <row r="10992" customFormat="1" hidden="1" x14ac:dyDescent="0.15"/>
    <row r="10993" customFormat="1" hidden="1" x14ac:dyDescent="0.15"/>
    <row r="10994" customFormat="1" hidden="1" x14ac:dyDescent="0.15"/>
    <row r="10995" customFormat="1" hidden="1" x14ac:dyDescent="0.15"/>
    <row r="10996" customFormat="1" hidden="1" x14ac:dyDescent="0.15"/>
    <row r="10997" customFormat="1" hidden="1" x14ac:dyDescent="0.15"/>
    <row r="10998" customFormat="1" hidden="1" x14ac:dyDescent="0.15"/>
    <row r="10999" customFormat="1" hidden="1" x14ac:dyDescent="0.15"/>
    <row r="11000" customFormat="1" hidden="1" x14ac:dyDescent="0.15"/>
    <row r="11001" customFormat="1" hidden="1" x14ac:dyDescent="0.15"/>
    <row r="11002" customFormat="1" hidden="1" x14ac:dyDescent="0.15"/>
    <row r="11003" customFormat="1" hidden="1" x14ac:dyDescent="0.15"/>
    <row r="11004" customFormat="1" hidden="1" x14ac:dyDescent="0.15"/>
    <row r="11005" customFormat="1" hidden="1" x14ac:dyDescent="0.15"/>
    <row r="11006" customFormat="1" hidden="1" x14ac:dyDescent="0.15"/>
    <row r="11007" customFormat="1" hidden="1" x14ac:dyDescent="0.15"/>
    <row r="11008" customFormat="1" hidden="1" x14ac:dyDescent="0.15"/>
    <row r="11009" customFormat="1" hidden="1" x14ac:dyDescent="0.15"/>
    <row r="11010" customFormat="1" hidden="1" x14ac:dyDescent="0.15"/>
    <row r="11011" customFormat="1" hidden="1" x14ac:dyDescent="0.15"/>
    <row r="11012" customFormat="1" hidden="1" x14ac:dyDescent="0.15"/>
    <row r="11013" customFormat="1" hidden="1" x14ac:dyDescent="0.15"/>
    <row r="11014" customFormat="1" hidden="1" x14ac:dyDescent="0.15"/>
    <row r="11015" customFormat="1" hidden="1" x14ac:dyDescent="0.15"/>
    <row r="11016" customFormat="1" hidden="1" x14ac:dyDescent="0.15"/>
    <row r="11017" customFormat="1" hidden="1" x14ac:dyDescent="0.15"/>
    <row r="11018" customFormat="1" hidden="1" x14ac:dyDescent="0.15"/>
    <row r="11019" customFormat="1" hidden="1" x14ac:dyDescent="0.15"/>
    <row r="11020" customFormat="1" hidden="1" x14ac:dyDescent="0.15"/>
    <row r="11021" customFormat="1" hidden="1" x14ac:dyDescent="0.15"/>
    <row r="11022" customFormat="1" hidden="1" x14ac:dyDescent="0.15"/>
    <row r="11023" customFormat="1" hidden="1" x14ac:dyDescent="0.15"/>
    <row r="11024" customFormat="1" hidden="1" x14ac:dyDescent="0.15"/>
    <row r="11025" customFormat="1" hidden="1" x14ac:dyDescent="0.15"/>
    <row r="11026" customFormat="1" hidden="1" x14ac:dyDescent="0.15"/>
    <row r="11027" customFormat="1" hidden="1" x14ac:dyDescent="0.15"/>
    <row r="11028" customFormat="1" hidden="1" x14ac:dyDescent="0.15"/>
    <row r="11029" customFormat="1" hidden="1" x14ac:dyDescent="0.15"/>
    <row r="11030" customFormat="1" hidden="1" x14ac:dyDescent="0.15"/>
    <row r="11031" customFormat="1" hidden="1" x14ac:dyDescent="0.15"/>
    <row r="11032" customFormat="1" hidden="1" x14ac:dyDescent="0.15"/>
    <row r="11033" customFormat="1" hidden="1" x14ac:dyDescent="0.15"/>
    <row r="11034" customFormat="1" hidden="1" x14ac:dyDescent="0.15"/>
    <row r="11035" customFormat="1" hidden="1" x14ac:dyDescent="0.15"/>
    <row r="11036" customFormat="1" hidden="1" x14ac:dyDescent="0.15"/>
    <row r="11037" customFormat="1" hidden="1" x14ac:dyDescent="0.15"/>
    <row r="11038" customFormat="1" hidden="1" x14ac:dyDescent="0.15"/>
    <row r="11039" customFormat="1" hidden="1" x14ac:dyDescent="0.15"/>
    <row r="11040" customFormat="1" hidden="1" x14ac:dyDescent="0.15"/>
    <row r="11041" customFormat="1" hidden="1" x14ac:dyDescent="0.15"/>
    <row r="11042" customFormat="1" hidden="1" x14ac:dyDescent="0.15"/>
    <row r="11043" customFormat="1" hidden="1" x14ac:dyDescent="0.15"/>
    <row r="11044" customFormat="1" hidden="1" x14ac:dyDescent="0.15"/>
    <row r="11045" customFormat="1" hidden="1" x14ac:dyDescent="0.15"/>
    <row r="11046" customFormat="1" hidden="1" x14ac:dyDescent="0.15"/>
    <row r="11047" customFormat="1" hidden="1" x14ac:dyDescent="0.15"/>
    <row r="11048" customFormat="1" hidden="1" x14ac:dyDescent="0.15"/>
    <row r="11049" customFormat="1" hidden="1" x14ac:dyDescent="0.15"/>
    <row r="11050" customFormat="1" hidden="1" x14ac:dyDescent="0.15"/>
    <row r="11051" customFormat="1" hidden="1" x14ac:dyDescent="0.15"/>
    <row r="11052" customFormat="1" hidden="1" x14ac:dyDescent="0.15"/>
    <row r="11053" customFormat="1" hidden="1" x14ac:dyDescent="0.15"/>
    <row r="11054" customFormat="1" hidden="1" x14ac:dyDescent="0.15"/>
    <row r="11055" customFormat="1" hidden="1" x14ac:dyDescent="0.15"/>
    <row r="11056" customFormat="1" hidden="1" x14ac:dyDescent="0.15"/>
    <row r="11057" customFormat="1" hidden="1" x14ac:dyDescent="0.15"/>
    <row r="11058" customFormat="1" hidden="1" x14ac:dyDescent="0.15"/>
    <row r="11059" customFormat="1" hidden="1" x14ac:dyDescent="0.15"/>
    <row r="11060" customFormat="1" hidden="1" x14ac:dyDescent="0.15"/>
    <row r="11061" customFormat="1" hidden="1" x14ac:dyDescent="0.15"/>
    <row r="11062" customFormat="1" hidden="1" x14ac:dyDescent="0.15"/>
    <row r="11063" customFormat="1" hidden="1" x14ac:dyDescent="0.15"/>
    <row r="11064" customFormat="1" hidden="1" x14ac:dyDescent="0.15"/>
    <row r="11065" customFormat="1" hidden="1" x14ac:dyDescent="0.15"/>
    <row r="11066" customFormat="1" hidden="1" x14ac:dyDescent="0.15"/>
    <row r="11067" customFormat="1" hidden="1" x14ac:dyDescent="0.15"/>
    <row r="11068" customFormat="1" hidden="1" x14ac:dyDescent="0.15"/>
    <row r="11069" customFormat="1" hidden="1" x14ac:dyDescent="0.15"/>
    <row r="11070" customFormat="1" hidden="1" x14ac:dyDescent="0.15"/>
    <row r="11071" customFormat="1" hidden="1" x14ac:dyDescent="0.15"/>
    <row r="11072" customFormat="1" hidden="1" x14ac:dyDescent="0.15"/>
    <row r="11073" customFormat="1" hidden="1" x14ac:dyDescent="0.15"/>
    <row r="11074" customFormat="1" hidden="1" x14ac:dyDescent="0.15"/>
    <row r="11075" customFormat="1" hidden="1" x14ac:dyDescent="0.15"/>
    <row r="11076" customFormat="1" hidden="1" x14ac:dyDescent="0.15"/>
    <row r="11077" customFormat="1" hidden="1" x14ac:dyDescent="0.15"/>
    <row r="11078" customFormat="1" hidden="1" x14ac:dyDescent="0.15"/>
    <row r="11079" customFormat="1" hidden="1" x14ac:dyDescent="0.15"/>
    <row r="11080" customFormat="1" hidden="1" x14ac:dyDescent="0.15"/>
    <row r="11081" customFormat="1" hidden="1" x14ac:dyDescent="0.15"/>
    <row r="11082" customFormat="1" hidden="1" x14ac:dyDescent="0.15"/>
    <row r="11083" customFormat="1" hidden="1" x14ac:dyDescent="0.15"/>
    <row r="11084" customFormat="1" hidden="1" x14ac:dyDescent="0.15"/>
    <row r="11085" customFormat="1" hidden="1" x14ac:dyDescent="0.15"/>
    <row r="11086" customFormat="1" hidden="1" x14ac:dyDescent="0.15"/>
    <row r="11087" customFormat="1" hidden="1" x14ac:dyDescent="0.15"/>
    <row r="11088" customFormat="1" hidden="1" x14ac:dyDescent="0.15"/>
    <row r="11089" customFormat="1" hidden="1" x14ac:dyDescent="0.15"/>
    <row r="11090" customFormat="1" hidden="1" x14ac:dyDescent="0.15"/>
    <row r="11091" customFormat="1" hidden="1" x14ac:dyDescent="0.15"/>
    <row r="11092" customFormat="1" hidden="1" x14ac:dyDescent="0.15"/>
    <row r="11093" customFormat="1" hidden="1" x14ac:dyDescent="0.15"/>
    <row r="11094" customFormat="1" hidden="1" x14ac:dyDescent="0.15"/>
    <row r="11095" customFormat="1" hidden="1" x14ac:dyDescent="0.15"/>
    <row r="11096" customFormat="1" hidden="1" x14ac:dyDescent="0.15"/>
    <row r="11097" customFormat="1" hidden="1" x14ac:dyDescent="0.15"/>
    <row r="11098" customFormat="1" hidden="1" x14ac:dyDescent="0.15"/>
    <row r="11099" customFormat="1" hidden="1" x14ac:dyDescent="0.15"/>
    <row r="11100" customFormat="1" hidden="1" x14ac:dyDescent="0.15"/>
    <row r="11101" customFormat="1" hidden="1" x14ac:dyDescent="0.15"/>
    <row r="11102" customFormat="1" hidden="1" x14ac:dyDescent="0.15"/>
    <row r="11103" customFormat="1" hidden="1" x14ac:dyDescent="0.15"/>
    <row r="11104" customFormat="1" hidden="1" x14ac:dyDescent="0.15"/>
    <row r="11105" customFormat="1" hidden="1" x14ac:dyDescent="0.15"/>
    <row r="11106" customFormat="1" hidden="1" x14ac:dyDescent="0.15"/>
    <row r="11107" customFormat="1" hidden="1" x14ac:dyDescent="0.15"/>
    <row r="11108" customFormat="1" hidden="1" x14ac:dyDescent="0.15"/>
    <row r="11109" customFormat="1" hidden="1" x14ac:dyDescent="0.15"/>
    <row r="11110" customFormat="1" hidden="1" x14ac:dyDescent="0.15"/>
    <row r="11111" customFormat="1" hidden="1" x14ac:dyDescent="0.15"/>
    <row r="11112" customFormat="1" hidden="1" x14ac:dyDescent="0.15"/>
    <row r="11113" customFormat="1" hidden="1" x14ac:dyDescent="0.15"/>
    <row r="11114" customFormat="1" hidden="1" x14ac:dyDescent="0.15"/>
    <row r="11115" customFormat="1" hidden="1" x14ac:dyDescent="0.15"/>
    <row r="11116" customFormat="1" hidden="1" x14ac:dyDescent="0.15"/>
    <row r="11117" customFormat="1" hidden="1" x14ac:dyDescent="0.15"/>
    <row r="11118" customFormat="1" hidden="1" x14ac:dyDescent="0.15"/>
    <row r="11119" customFormat="1" hidden="1" x14ac:dyDescent="0.15"/>
    <row r="11120" customFormat="1" hidden="1" x14ac:dyDescent="0.15"/>
    <row r="11121" customFormat="1" hidden="1" x14ac:dyDescent="0.15"/>
    <row r="11122" customFormat="1" hidden="1" x14ac:dyDescent="0.15"/>
    <row r="11123" customFormat="1" hidden="1" x14ac:dyDescent="0.15"/>
    <row r="11124" customFormat="1" hidden="1" x14ac:dyDescent="0.15"/>
    <row r="11125" customFormat="1" hidden="1" x14ac:dyDescent="0.15"/>
    <row r="11126" customFormat="1" hidden="1" x14ac:dyDescent="0.15"/>
    <row r="11127" customFormat="1" hidden="1" x14ac:dyDescent="0.15"/>
    <row r="11128" customFormat="1" hidden="1" x14ac:dyDescent="0.15"/>
    <row r="11129" customFormat="1" hidden="1" x14ac:dyDescent="0.15"/>
    <row r="11130" customFormat="1" hidden="1" x14ac:dyDescent="0.15"/>
    <row r="11131" customFormat="1" hidden="1" x14ac:dyDescent="0.15"/>
    <row r="11132" customFormat="1" hidden="1" x14ac:dyDescent="0.15"/>
    <row r="11133" customFormat="1" hidden="1" x14ac:dyDescent="0.15"/>
    <row r="11134" customFormat="1" hidden="1" x14ac:dyDescent="0.15"/>
    <row r="11135" customFormat="1" hidden="1" x14ac:dyDescent="0.15"/>
    <row r="11136" customFormat="1" hidden="1" x14ac:dyDescent="0.15"/>
    <row r="11137" customFormat="1" hidden="1" x14ac:dyDescent="0.15"/>
    <row r="11138" customFormat="1" hidden="1" x14ac:dyDescent="0.15"/>
    <row r="11139" customFormat="1" hidden="1" x14ac:dyDescent="0.15"/>
    <row r="11140" customFormat="1" hidden="1" x14ac:dyDescent="0.15"/>
    <row r="11141" customFormat="1" hidden="1" x14ac:dyDescent="0.15"/>
    <row r="11142" customFormat="1" hidden="1" x14ac:dyDescent="0.15"/>
    <row r="11143" customFormat="1" hidden="1" x14ac:dyDescent="0.15"/>
    <row r="11144" customFormat="1" hidden="1" x14ac:dyDescent="0.15"/>
    <row r="11145" customFormat="1" hidden="1" x14ac:dyDescent="0.15"/>
    <row r="11146" customFormat="1" hidden="1" x14ac:dyDescent="0.15"/>
    <row r="11147" customFormat="1" hidden="1" x14ac:dyDescent="0.15"/>
    <row r="11148" customFormat="1" hidden="1" x14ac:dyDescent="0.15"/>
    <row r="11149" customFormat="1" hidden="1" x14ac:dyDescent="0.15"/>
    <row r="11150" customFormat="1" hidden="1" x14ac:dyDescent="0.15"/>
    <row r="11151" customFormat="1" hidden="1" x14ac:dyDescent="0.15"/>
    <row r="11152" customFormat="1" hidden="1" x14ac:dyDescent="0.15"/>
    <row r="11153" customFormat="1" hidden="1" x14ac:dyDescent="0.15"/>
    <row r="11154" customFormat="1" hidden="1" x14ac:dyDescent="0.15"/>
    <row r="11155" customFormat="1" hidden="1" x14ac:dyDescent="0.15"/>
    <row r="11156" customFormat="1" hidden="1" x14ac:dyDescent="0.15"/>
    <row r="11157" customFormat="1" hidden="1" x14ac:dyDescent="0.15"/>
    <row r="11158" customFormat="1" hidden="1" x14ac:dyDescent="0.15"/>
    <row r="11159" customFormat="1" hidden="1" x14ac:dyDescent="0.15"/>
    <row r="11160" customFormat="1" hidden="1" x14ac:dyDescent="0.15"/>
    <row r="11161" customFormat="1" hidden="1" x14ac:dyDescent="0.15"/>
    <row r="11162" customFormat="1" hidden="1" x14ac:dyDescent="0.15"/>
    <row r="11163" customFormat="1" hidden="1" x14ac:dyDescent="0.15"/>
    <row r="11164" customFormat="1" hidden="1" x14ac:dyDescent="0.15"/>
    <row r="11165" customFormat="1" hidden="1" x14ac:dyDescent="0.15"/>
    <row r="11166" customFormat="1" hidden="1" x14ac:dyDescent="0.15"/>
    <row r="11167" customFormat="1" hidden="1" x14ac:dyDescent="0.15"/>
    <row r="11168" customFormat="1" hidden="1" x14ac:dyDescent="0.15"/>
    <row r="11169" customFormat="1" hidden="1" x14ac:dyDescent="0.15"/>
    <row r="11170" customFormat="1" hidden="1" x14ac:dyDescent="0.15"/>
    <row r="11171" customFormat="1" hidden="1" x14ac:dyDescent="0.15"/>
    <row r="11172" customFormat="1" hidden="1" x14ac:dyDescent="0.15"/>
    <row r="11173" customFormat="1" hidden="1" x14ac:dyDescent="0.15"/>
    <row r="11174" customFormat="1" hidden="1" x14ac:dyDescent="0.15"/>
    <row r="11175" customFormat="1" hidden="1" x14ac:dyDescent="0.15"/>
    <row r="11176" customFormat="1" hidden="1" x14ac:dyDescent="0.15"/>
    <row r="11177" customFormat="1" hidden="1" x14ac:dyDescent="0.15"/>
    <row r="11178" customFormat="1" hidden="1" x14ac:dyDescent="0.15"/>
    <row r="11179" customFormat="1" hidden="1" x14ac:dyDescent="0.15"/>
    <row r="11180" customFormat="1" hidden="1" x14ac:dyDescent="0.15"/>
    <row r="11181" customFormat="1" hidden="1" x14ac:dyDescent="0.15"/>
    <row r="11182" customFormat="1" hidden="1" x14ac:dyDescent="0.15"/>
    <row r="11183" customFormat="1" hidden="1" x14ac:dyDescent="0.15"/>
    <row r="11184" customFormat="1" hidden="1" x14ac:dyDescent="0.15"/>
    <row r="11185" customFormat="1" hidden="1" x14ac:dyDescent="0.15"/>
    <row r="11186" customFormat="1" hidden="1" x14ac:dyDescent="0.15"/>
    <row r="11187" customFormat="1" hidden="1" x14ac:dyDescent="0.15"/>
    <row r="11188" customFormat="1" hidden="1" x14ac:dyDescent="0.15"/>
    <row r="11189" customFormat="1" hidden="1" x14ac:dyDescent="0.15"/>
    <row r="11190" customFormat="1" hidden="1" x14ac:dyDescent="0.15"/>
    <row r="11191" customFormat="1" hidden="1" x14ac:dyDescent="0.15"/>
    <row r="11192" customFormat="1" hidden="1" x14ac:dyDescent="0.15"/>
    <row r="11193" customFormat="1" hidden="1" x14ac:dyDescent="0.15"/>
    <row r="11194" customFormat="1" hidden="1" x14ac:dyDescent="0.15"/>
    <row r="11195" customFormat="1" hidden="1" x14ac:dyDescent="0.15"/>
    <row r="11196" customFormat="1" hidden="1" x14ac:dyDescent="0.15"/>
    <row r="11197" customFormat="1" hidden="1" x14ac:dyDescent="0.15"/>
    <row r="11198" customFormat="1" hidden="1" x14ac:dyDescent="0.15"/>
    <row r="11199" customFormat="1" hidden="1" x14ac:dyDescent="0.15"/>
    <row r="11200" customFormat="1" hidden="1" x14ac:dyDescent="0.15"/>
    <row r="11201" customFormat="1" hidden="1" x14ac:dyDescent="0.15"/>
    <row r="11202" customFormat="1" hidden="1" x14ac:dyDescent="0.15"/>
    <row r="11203" customFormat="1" hidden="1" x14ac:dyDescent="0.15"/>
    <row r="11204" customFormat="1" hidden="1" x14ac:dyDescent="0.15"/>
    <row r="11205" customFormat="1" hidden="1" x14ac:dyDescent="0.15"/>
    <row r="11206" customFormat="1" hidden="1" x14ac:dyDescent="0.15"/>
    <row r="11207" customFormat="1" hidden="1" x14ac:dyDescent="0.15"/>
    <row r="11208" customFormat="1" hidden="1" x14ac:dyDescent="0.15"/>
    <row r="11209" customFormat="1" hidden="1" x14ac:dyDescent="0.15"/>
    <row r="11210" customFormat="1" hidden="1" x14ac:dyDescent="0.15"/>
    <row r="11211" customFormat="1" hidden="1" x14ac:dyDescent="0.15"/>
    <row r="11212" customFormat="1" hidden="1" x14ac:dyDescent="0.15"/>
    <row r="11213" customFormat="1" hidden="1" x14ac:dyDescent="0.15"/>
    <row r="11214" customFormat="1" hidden="1" x14ac:dyDescent="0.15"/>
    <row r="11215" customFormat="1" hidden="1" x14ac:dyDescent="0.15"/>
    <row r="11216" customFormat="1" hidden="1" x14ac:dyDescent="0.15"/>
    <row r="11217" customFormat="1" hidden="1" x14ac:dyDescent="0.15"/>
    <row r="11218" customFormat="1" hidden="1" x14ac:dyDescent="0.15"/>
    <row r="11219" customFormat="1" hidden="1" x14ac:dyDescent="0.15"/>
    <row r="11220" customFormat="1" hidden="1" x14ac:dyDescent="0.15"/>
    <row r="11221" customFormat="1" hidden="1" x14ac:dyDescent="0.15"/>
    <row r="11222" customFormat="1" hidden="1" x14ac:dyDescent="0.15"/>
    <row r="11223" customFormat="1" hidden="1" x14ac:dyDescent="0.15"/>
    <row r="11224" customFormat="1" hidden="1" x14ac:dyDescent="0.15"/>
    <row r="11225" customFormat="1" hidden="1" x14ac:dyDescent="0.15"/>
    <row r="11226" customFormat="1" hidden="1" x14ac:dyDescent="0.15"/>
    <row r="11227" customFormat="1" hidden="1" x14ac:dyDescent="0.15"/>
    <row r="11228" customFormat="1" hidden="1" x14ac:dyDescent="0.15"/>
    <row r="11229" customFormat="1" hidden="1" x14ac:dyDescent="0.15"/>
    <row r="11230" customFormat="1" hidden="1" x14ac:dyDescent="0.15"/>
    <row r="11231" customFormat="1" hidden="1" x14ac:dyDescent="0.15"/>
    <row r="11232" customFormat="1" hidden="1" x14ac:dyDescent="0.15"/>
    <row r="11233" customFormat="1" hidden="1" x14ac:dyDescent="0.15"/>
    <row r="11234" customFormat="1" hidden="1" x14ac:dyDescent="0.15"/>
    <row r="11235" customFormat="1" hidden="1" x14ac:dyDescent="0.15"/>
    <row r="11236" customFormat="1" hidden="1" x14ac:dyDescent="0.15"/>
    <row r="11237" customFormat="1" hidden="1" x14ac:dyDescent="0.15"/>
    <row r="11238" customFormat="1" hidden="1" x14ac:dyDescent="0.15"/>
    <row r="11239" customFormat="1" hidden="1" x14ac:dyDescent="0.15"/>
    <row r="11240" customFormat="1" hidden="1" x14ac:dyDescent="0.15"/>
    <row r="11241" customFormat="1" hidden="1" x14ac:dyDescent="0.15"/>
    <row r="11242" customFormat="1" hidden="1" x14ac:dyDescent="0.15"/>
    <row r="11243" customFormat="1" hidden="1" x14ac:dyDescent="0.15"/>
    <row r="11244" customFormat="1" hidden="1" x14ac:dyDescent="0.15"/>
    <row r="11245" customFormat="1" hidden="1" x14ac:dyDescent="0.15"/>
    <row r="11246" customFormat="1" hidden="1" x14ac:dyDescent="0.15"/>
    <row r="11247" customFormat="1" hidden="1" x14ac:dyDescent="0.15"/>
    <row r="11248" customFormat="1" hidden="1" x14ac:dyDescent="0.15"/>
    <row r="11249" customFormat="1" hidden="1" x14ac:dyDescent="0.15"/>
    <row r="11250" customFormat="1" hidden="1" x14ac:dyDescent="0.15"/>
    <row r="11251" customFormat="1" hidden="1" x14ac:dyDescent="0.15"/>
    <row r="11252" customFormat="1" hidden="1" x14ac:dyDescent="0.15"/>
    <row r="11253" customFormat="1" hidden="1" x14ac:dyDescent="0.15"/>
    <row r="11254" customFormat="1" hidden="1" x14ac:dyDescent="0.15"/>
    <row r="11255" customFormat="1" hidden="1" x14ac:dyDescent="0.15"/>
    <row r="11256" customFormat="1" hidden="1" x14ac:dyDescent="0.15"/>
    <row r="11257" customFormat="1" hidden="1" x14ac:dyDescent="0.15"/>
    <row r="11258" customFormat="1" hidden="1" x14ac:dyDescent="0.15"/>
    <row r="11259" customFormat="1" hidden="1" x14ac:dyDescent="0.15"/>
    <row r="11260" customFormat="1" hidden="1" x14ac:dyDescent="0.15"/>
    <row r="11261" customFormat="1" hidden="1" x14ac:dyDescent="0.15"/>
    <row r="11262" customFormat="1" hidden="1" x14ac:dyDescent="0.15"/>
    <row r="11263" customFormat="1" hidden="1" x14ac:dyDescent="0.15"/>
    <row r="11264" customFormat="1" hidden="1" x14ac:dyDescent="0.15"/>
    <row r="11265" customFormat="1" hidden="1" x14ac:dyDescent="0.15"/>
    <row r="11266" customFormat="1" hidden="1" x14ac:dyDescent="0.15"/>
    <row r="11267" customFormat="1" hidden="1" x14ac:dyDescent="0.15"/>
    <row r="11268" customFormat="1" hidden="1" x14ac:dyDescent="0.15"/>
    <row r="11269" customFormat="1" hidden="1" x14ac:dyDescent="0.15"/>
    <row r="11270" customFormat="1" hidden="1" x14ac:dyDescent="0.15"/>
    <row r="11271" customFormat="1" hidden="1" x14ac:dyDescent="0.15"/>
    <row r="11272" customFormat="1" hidden="1" x14ac:dyDescent="0.15"/>
    <row r="11273" customFormat="1" hidden="1" x14ac:dyDescent="0.15"/>
    <row r="11274" customFormat="1" hidden="1" x14ac:dyDescent="0.15"/>
    <row r="11275" customFormat="1" hidden="1" x14ac:dyDescent="0.15"/>
    <row r="11276" customFormat="1" hidden="1" x14ac:dyDescent="0.15"/>
    <row r="11277" customFormat="1" hidden="1" x14ac:dyDescent="0.15"/>
    <row r="11278" customFormat="1" hidden="1" x14ac:dyDescent="0.15"/>
    <row r="11279" customFormat="1" hidden="1" x14ac:dyDescent="0.15"/>
    <row r="11280" customFormat="1" hidden="1" x14ac:dyDescent="0.15"/>
    <row r="11281" customFormat="1" hidden="1" x14ac:dyDescent="0.15"/>
    <row r="11282" customFormat="1" hidden="1" x14ac:dyDescent="0.15"/>
    <row r="11283" customFormat="1" hidden="1" x14ac:dyDescent="0.15"/>
    <row r="11284" customFormat="1" hidden="1" x14ac:dyDescent="0.15"/>
    <row r="11285" customFormat="1" hidden="1" x14ac:dyDescent="0.15"/>
    <row r="11286" customFormat="1" hidden="1" x14ac:dyDescent="0.15"/>
    <row r="11287" customFormat="1" hidden="1" x14ac:dyDescent="0.15"/>
    <row r="11288" customFormat="1" hidden="1" x14ac:dyDescent="0.15"/>
    <row r="11289" customFormat="1" hidden="1" x14ac:dyDescent="0.15"/>
    <row r="11290" customFormat="1" hidden="1" x14ac:dyDescent="0.15"/>
    <row r="11291" customFormat="1" hidden="1" x14ac:dyDescent="0.15"/>
    <row r="11292" customFormat="1" hidden="1" x14ac:dyDescent="0.15"/>
    <row r="11293" customFormat="1" hidden="1" x14ac:dyDescent="0.15"/>
    <row r="11294" customFormat="1" hidden="1" x14ac:dyDescent="0.15"/>
    <row r="11295" customFormat="1" hidden="1" x14ac:dyDescent="0.15"/>
    <row r="11296" customFormat="1" hidden="1" x14ac:dyDescent="0.15"/>
    <row r="11297" customFormat="1" hidden="1" x14ac:dyDescent="0.15"/>
    <row r="11298" customFormat="1" hidden="1" x14ac:dyDescent="0.15"/>
    <row r="11299" customFormat="1" hidden="1" x14ac:dyDescent="0.15"/>
    <row r="11300" customFormat="1" hidden="1" x14ac:dyDescent="0.15"/>
    <row r="11301" customFormat="1" hidden="1" x14ac:dyDescent="0.15"/>
    <row r="11302" customFormat="1" hidden="1" x14ac:dyDescent="0.15"/>
    <row r="11303" customFormat="1" hidden="1" x14ac:dyDescent="0.15"/>
    <row r="11304" customFormat="1" hidden="1" x14ac:dyDescent="0.15"/>
    <row r="11305" customFormat="1" hidden="1" x14ac:dyDescent="0.15"/>
    <row r="11306" customFormat="1" hidden="1" x14ac:dyDescent="0.15"/>
    <row r="11307" customFormat="1" hidden="1" x14ac:dyDescent="0.15"/>
    <row r="11308" customFormat="1" hidden="1" x14ac:dyDescent="0.15"/>
    <row r="11309" customFormat="1" hidden="1" x14ac:dyDescent="0.15"/>
    <row r="11310" customFormat="1" hidden="1" x14ac:dyDescent="0.15"/>
    <row r="11311" customFormat="1" hidden="1" x14ac:dyDescent="0.15"/>
    <row r="11312" customFormat="1" hidden="1" x14ac:dyDescent="0.15"/>
    <row r="11313" customFormat="1" hidden="1" x14ac:dyDescent="0.15"/>
    <row r="11314" customFormat="1" hidden="1" x14ac:dyDescent="0.15"/>
    <row r="11315" customFormat="1" hidden="1" x14ac:dyDescent="0.15"/>
    <row r="11316" customFormat="1" hidden="1" x14ac:dyDescent="0.15"/>
    <row r="11317" customFormat="1" hidden="1" x14ac:dyDescent="0.15"/>
    <row r="11318" customFormat="1" hidden="1" x14ac:dyDescent="0.15"/>
    <row r="11319" customFormat="1" hidden="1" x14ac:dyDescent="0.15"/>
    <row r="11320" customFormat="1" hidden="1" x14ac:dyDescent="0.15"/>
    <row r="11321" customFormat="1" hidden="1" x14ac:dyDescent="0.15"/>
    <row r="11322" customFormat="1" hidden="1" x14ac:dyDescent="0.15"/>
    <row r="11323" customFormat="1" hidden="1" x14ac:dyDescent="0.15"/>
    <row r="11324" customFormat="1" hidden="1" x14ac:dyDescent="0.15"/>
    <row r="11325" customFormat="1" hidden="1" x14ac:dyDescent="0.15"/>
    <row r="11326" customFormat="1" hidden="1" x14ac:dyDescent="0.15"/>
    <row r="11327" customFormat="1" hidden="1" x14ac:dyDescent="0.15"/>
    <row r="11328" customFormat="1" hidden="1" x14ac:dyDescent="0.15"/>
    <row r="11329" customFormat="1" hidden="1" x14ac:dyDescent="0.15"/>
    <row r="11330" customFormat="1" hidden="1" x14ac:dyDescent="0.15"/>
    <row r="11331" customFormat="1" hidden="1" x14ac:dyDescent="0.15"/>
    <row r="11332" customFormat="1" hidden="1" x14ac:dyDescent="0.15"/>
    <row r="11333" customFormat="1" hidden="1" x14ac:dyDescent="0.15"/>
    <row r="11334" customFormat="1" hidden="1" x14ac:dyDescent="0.15"/>
    <row r="11335" customFormat="1" hidden="1" x14ac:dyDescent="0.15"/>
    <row r="11336" customFormat="1" hidden="1" x14ac:dyDescent="0.15"/>
    <row r="11337" customFormat="1" hidden="1" x14ac:dyDescent="0.15"/>
    <row r="11338" customFormat="1" hidden="1" x14ac:dyDescent="0.15"/>
    <row r="11339" customFormat="1" hidden="1" x14ac:dyDescent="0.15"/>
    <row r="11340" customFormat="1" hidden="1" x14ac:dyDescent="0.15"/>
    <row r="11341" customFormat="1" hidden="1" x14ac:dyDescent="0.15"/>
    <row r="11342" customFormat="1" hidden="1" x14ac:dyDescent="0.15"/>
    <row r="11343" customFormat="1" hidden="1" x14ac:dyDescent="0.15"/>
    <row r="11344" customFormat="1" hidden="1" x14ac:dyDescent="0.15"/>
    <row r="11345" customFormat="1" hidden="1" x14ac:dyDescent="0.15"/>
    <row r="11346" customFormat="1" hidden="1" x14ac:dyDescent="0.15"/>
    <row r="11347" customFormat="1" hidden="1" x14ac:dyDescent="0.15"/>
    <row r="11348" customFormat="1" hidden="1" x14ac:dyDescent="0.15"/>
    <row r="11349" customFormat="1" hidden="1" x14ac:dyDescent="0.15"/>
    <row r="11350" customFormat="1" hidden="1" x14ac:dyDescent="0.15"/>
    <row r="11351" customFormat="1" hidden="1" x14ac:dyDescent="0.15"/>
    <row r="11352" customFormat="1" hidden="1" x14ac:dyDescent="0.15"/>
    <row r="11353" customFormat="1" hidden="1" x14ac:dyDescent="0.15"/>
    <row r="11354" customFormat="1" hidden="1" x14ac:dyDescent="0.15"/>
    <row r="11355" customFormat="1" hidden="1" x14ac:dyDescent="0.15"/>
    <row r="11356" customFormat="1" hidden="1" x14ac:dyDescent="0.15"/>
    <row r="11357" customFormat="1" hidden="1" x14ac:dyDescent="0.15"/>
    <row r="11358" customFormat="1" hidden="1" x14ac:dyDescent="0.15"/>
    <row r="11359" customFormat="1" hidden="1" x14ac:dyDescent="0.15"/>
    <row r="11360" customFormat="1" hidden="1" x14ac:dyDescent="0.15"/>
    <row r="11361" customFormat="1" hidden="1" x14ac:dyDescent="0.15"/>
    <row r="11362" customFormat="1" hidden="1" x14ac:dyDescent="0.15"/>
    <row r="11363" customFormat="1" hidden="1" x14ac:dyDescent="0.15"/>
    <row r="11364" customFormat="1" hidden="1" x14ac:dyDescent="0.15"/>
    <row r="11365" customFormat="1" hidden="1" x14ac:dyDescent="0.15"/>
    <row r="11366" customFormat="1" hidden="1" x14ac:dyDescent="0.15"/>
    <row r="11367" customFormat="1" hidden="1" x14ac:dyDescent="0.15"/>
    <row r="11368" customFormat="1" hidden="1" x14ac:dyDescent="0.15"/>
    <row r="11369" customFormat="1" hidden="1" x14ac:dyDescent="0.15"/>
    <row r="11370" customFormat="1" hidden="1" x14ac:dyDescent="0.15"/>
    <row r="11371" customFormat="1" hidden="1" x14ac:dyDescent="0.15"/>
    <row r="11372" customFormat="1" hidden="1" x14ac:dyDescent="0.15"/>
    <row r="11373" customFormat="1" hidden="1" x14ac:dyDescent="0.15"/>
    <row r="11374" customFormat="1" hidden="1" x14ac:dyDescent="0.15"/>
    <row r="11375" customFormat="1" hidden="1" x14ac:dyDescent="0.15"/>
    <row r="11376" customFormat="1" hidden="1" x14ac:dyDescent="0.15"/>
    <row r="11377" customFormat="1" hidden="1" x14ac:dyDescent="0.15"/>
    <row r="11378" customFormat="1" hidden="1" x14ac:dyDescent="0.15"/>
    <row r="11379" customFormat="1" hidden="1" x14ac:dyDescent="0.15"/>
    <row r="11380" customFormat="1" hidden="1" x14ac:dyDescent="0.15"/>
    <row r="11381" customFormat="1" hidden="1" x14ac:dyDescent="0.15"/>
    <row r="11382" customFormat="1" hidden="1" x14ac:dyDescent="0.15"/>
    <row r="11383" customFormat="1" hidden="1" x14ac:dyDescent="0.15"/>
    <row r="11384" customFormat="1" hidden="1" x14ac:dyDescent="0.15"/>
    <row r="11385" customFormat="1" hidden="1" x14ac:dyDescent="0.15"/>
    <row r="11386" customFormat="1" hidden="1" x14ac:dyDescent="0.15"/>
    <row r="11387" customFormat="1" hidden="1" x14ac:dyDescent="0.15"/>
    <row r="11388" customFormat="1" hidden="1" x14ac:dyDescent="0.15"/>
    <row r="11389" customFormat="1" hidden="1" x14ac:dyDescent="0.15"/>
    <row r="11390" customFormat="1" hidden="1" x14ac:dyDescent="0.15"/>
    <row r="11391" customFormat="1" hidden="1" x14ac:dyDescent="0.15"/>
    <row r="11392" customFormat="1" hidden="1" x14ac:dyDescent="0.15"/>
    <row r="11393" customFormat="1" hidden="1" x14ac:dyDescent="0.15"/>
    <row r="11394" customFormat="1" hidden="1" x14ac:dyDescent="0.15"/>
    <row r="11395" customFormat="1" hidden="1" x14ac:dyDescent="0.15"/>
    <row r="11396" customFormat="1" hidden="1" x14ac:dyDescent="0.15"/>
    <row r="11397" customFormat="1" hidden="1" x14ac:dyDescent="0.15"/>
    <row r="11398" customFormat="1" hidden="1" x14ac:dyDescent="0.15"/>
    <row r="11399" customFormat="1" hidden="1" x14ac:dyDescent="0.15"/>
    <row r="11400" customFormat="1" hidden="1" x14ac:dyDescent="0.15"/>
    <row r="11401" customFormat="1" hidden="1" x14ac:dyDescent="0.15"/>
    <row r="11402" customFormat="1" hidden="1" x14ac:dyDescent="0.15"/>
    <row r="11403" customFormat="1" hidden="1" x14ac:dyDescent="0.15"/>
    <row r="11404" customFormat="1" hidden="1" x14ac:dyDescent="0.15"/>
    <row r="11405" customFormat="1" hidden="1" x14ac:dyDescent="0.15"/>
    <row r="11406" customFormat="1" hidden="1" x14ac:dyDescent="0.15"/>
    <row r="11407" customFormat="1" hidden="1" x14ac:dyDescent="0.15"/>
    <row r="11408" customFormat="1" hidden="1" x14ac:dyDescent="0.15"/>
    <row r="11409" customFormat="1" hidden="1" x14ac:dyDescent="0.15"/>
    <row r="11410" customFormat="1" hidden="1" x14ac:dyDescent="0.15"/>
    <row r="11411" customFormat="1" hidden="1" x14ac:dyDescent="0.15"/>
    <row r="11412" customFormat="1" hidden="1" x14ac:dyDescent="0.15"/>
    <row r="11413" customFormat="1" hidden="1" x14ac:dyDescent="0.15"/>
    <row r="11414" customFormat="1" hidden="1" x14ac:dyDescent="0.15"/>
    <row r="11415" customFormat="1" hidden="1" x14ac:dyDescent="0.15"/>
    <row r="11416" customFormat="1" hidden="1" x14ac:dyDescent="0.15"/>
    <row r="11417" customFormat="1" hidden="1" x14ac:dyDescent="0.15"/>
    <row r="11418" customFormat="1" hidden="1" x14ac:dyDescent="0.15"/>
    <row r="11419" customFormat="1" hidden="1" x14ac:dyDescent="0.15"/>
    <row r="11420" customFormat="1" hidden="1" x14ac:dyDescent="0.15"/>
    <row r="11421" customFormat="1" hidden="1" x14ac:dyDescent="0.15"/>
    <row r="11422" customFormat="1" hidden="1" x14ac:dyDescent="0.15"/>
    <row r="11423" customFormat="1" hidden="1" x14ac:dyDescent="0.15"/>
    <row r="11424" customFormat="1" hidden="1" x14ac:dyDescent="0.15"/>
    <row r="11425" customFormat="1" hidden="1" x14ac:dyDescent="0.15"/>
    <row r="11426" customFormat="1" hidden="1" x14ac:dyDescent="0.15"/>
    <row r="11427" customFormat="1" hidden="1" x14ac:dyDescent="0.15"/>
    <row r="11428" customFormat="1" hidden="1" x14ac:dyDescent="0.15"/>
    <row r="11429" customFormat="1" hidden="1" x14ac:dyDescent="0.15"/>
    <row r="11430" customFormat="1" hidden="1" x14ac:dyDescent="0.15"/>
    <row r="11431" customFormat="1" hidden="1" x14ac:dyDescent="0.15"/>
    <row r="11432" customFormat="1" hidden="1" x14ac:dyDescent="0.15"/>
    <row r="11433" customFormat="1" hidden="1" x14ac:dyDescent="0.15"/>
    <row r="11434" customFormat="1" hidden="1" x14ac:dyDescent="0.15"/>
    <row r="11435" customFormat="1" hidden="1" x14ac:dyDescent="0.15"/>
    <row r="11436" customFormat="1" hidden="1" x14ac:dyDescent="0.15"/>
    <row r="11437" customFormat="1" hidden="1" x14ac:dyDescent="0.15"/>
    <row r="11438" customFormat="1" hidden="1" x14ac:dyDescent="0.15"/>
    <row r="11439" customFormat="1" hidden="1" x14ac:dyDescent="0.15"/>
    <row r="11440" customFormat="1" hidden="1" x14ac:dyDescent="0.15"/>
    <row r="11441" customFormat="1" hidden="1" x14ac:dyDescent="0.15"/>
    <row r="11442" customFormat="1" hidden="1" x14ac:dyDescent="0.15"/>
    <row r="11443" customFormat="1" hidden="1" x14ac:dyDescent="0.15"/>
    <row r="11444" customFormat="1" hidden="1" x14ac:dyDescent="0.15"/>
    <row r="11445" customFormat="1" hidden="1" x14ac:dyDescent="0.15"/>
    <row r="11446" customFormat="1" hidden="1" x14ac:dyDescent="0.15"/>
    <row r="11447" customFormat="1" hidden="1" x14ac:dyDescent="0.15"/>
    <row r="11448" customFormat="1" hidden="1" x14ac:dyDescent="0.15"/>
    <row r="11449" customFormat="1" hidden="1" x14ac:dyDescent="0.15"/>
    <row r="11450" customFormat="1" hidden="1" x14ac:dyDescent="0.15"/>
    <row r="11451" customFormat="1" hidden="1" x14ac:dyDescent="0.15"/>
    <row r="11452" customFormat="1" hidden="1" x14ac:dyDescent="0.15"/>
    <row r="11453" customFormat="1" hidden="1" x14ac:dyDescent="0.15"/>
    <row r="11454" customFormat="1" hidden="1" x14ac:dyDescent="0.15"/>
    <row r="11455" customFormat="1" hidden="1" x14ac:dyDescent="0.15"/>
    <row r="11456" customFormat="1" hidden="1" x14ac:dyDescent="0.15"/>
    <row r="11457" customFormat="1" hidden="1" x14ac:dyDescent="0.15"/>
    <row r="11458" customFormat="1" hidden="1" x14ac:dyDescent="0.15"/>
    <row r="11459" customFormat="1" hidden="1" x14ac:dyDescent="0.15"/>
    <row r="11460" customFormat="1" hidden="1" x14ac:dyDescent="0.15"/>
    <row r="11461" customFormat="1" hidden="1" x14ac:dyDescent="0.15"/>
    <row r="11462" customFormat="1" hidden="1" x14ac:dyDescent="0.15"/>
    <row r="11463" customFormat="1" hidden="1" x14ac:dyDescent="0.15"/>
    <row r="11464" customFormat="1" hidden="1" x14ac:dyDescent="0.15"/>
    <row r="11465" customFormat="1" hidden="1" x14ac:dyDescent="0.15"/>
    <row r="11466" customFormat="1" hidden="1" x14ac:dyDescent="0.15"/>
    <row r="11467" customFormat="1" hidden="1" x14ac:dyDescent="0.15"/>
    <row r="11468" customFormat="1" hidden="1" x14ac:dyDescent="0.15"/>
    <row r="11469" customFormat="1" hidden="1" x14ac:dyDescent="0.15"/>
    <row r="11470" customFormat="1" hidden="1" x14ac:dyDescent="0.15"/>
    <row r="11471" customFormat="1" hidden="1" x14ac:dyDescent="0.15"/>
    <row r="11472" customFormat="1" hidden="1" x14ac:dyDescent="0.15"/>
    <row r="11473" customFormat="1" hidden="1" x14ac:dyDescent="0.15"/>
    <row r="11474" customFormat="1" hidden="1" x14ac:dyDescent="0.15"/>
    <row r="11475" customFormat="1" hidden="1" x14ac:dyDescent="0.15"/>
    <row r="11476" customFormat="1" hidden="1" x14ac:dyDescent="0.15"/>
    <row r="11477" customFormat="1" hidden="1" x14ac:dyDescent="0.15"/>
    <row r="11478" customFormat="1" hidden="1" x14ac:dyDescent="0.15"/>
    <row r="11479" customFormat="1" hidden="1" x14ac:dyDescent="0.15"/>
    <row r="11480" customFormat="1" hidden="1" x14ac:dyDescent="0.15"/>
    <row r="11481" customFormat="1" hidden="1" x14ac:dyDescent="0.15"/>
    <row r="11482" customFormat="1" hidden="1" x14ac:dyDescent="0.15"/>
    <row r="11483" customFormat="1" hidden="1" x14ac:dyDescent="0.15"/>
    <row r="11484" customFormat="1" hidden="1" x14ac:dyDescent="0.15"/>
    <row r="11485" customFormat="1" hidden="1" x14ac:dyDescent="0.15"/>
    <row r="11486" customFormat="1" hidden="1" x14ac:dyDescent="0.15"/>
    <row r="11487" customFormat="1" hidden="1" x14ac:dyDescent="0.15"/>
    <row r="11488" customFormat="1" hidden="1" x14ac:dyDescent="0.15"/>
    <row r="11489" customFormat="1" hidden="1" x14ac:dyDescent="0.15"/>
    <row r="11490" customFormat="1" hidden="1" x14ac:dyDescent="0.15"/>
    <row r="11491" customFormat="1" hidden="1" x14ac:dyDescent="0.15"/>
    <row r="11492" customFormat="1" hidden="1" x14ac:dyDescent="0.15"/>
    <row r="11493" customFormat="1" hidden="1" x14ac:dyDescent="0.15"/>
    <row r="11494" customFormat="1" hidden="1" x14ac:dyDescent="0.15"/>
    <row r="11495" customFormat="1" hidden="1" x14ac:dyDescent="0.15"/>
    <row r="11496" customFormat="1" hidden="1" x14ac:dyDescent="0.15"/>
    <row r="11497" customFormat="1" hidden="1" x14ac:dyDescent="0.15"/>
    <row r="11498" customFormat="1" hidden="1" x14ac:dyDescent="0.15"/>
    <row r="11499" customFormat="1" hidden="1" x14ac:dyDescent="0.15"/>
    <row r="11500" customFormat="1" hidden="1" x14ac:dyDescent="0.15"/>
    <row r="11501" customFormat="1" hidden="1" x14ac:dyDescent="0.15"/>
    <row r="11502" customFormat="1" hidden="1" x14ac:dyDescent="0.15"/>
    <row r="11503" customFormat="1" hidden="1" x14ac:dyDescent="0.15"/>
    <row r="11504" customFormat="1" hidden="1" x14ac:dyDescent="0.15"/>
    <row r="11505" customFormat="1" hidden="1" x14ac:dyDescent="0.15"/>
    <row r="11506" customFormat="1" hidden="1" x14ac:dyDescent="0.15"/>
    <row r="11507" customFormat="1" hidden="1" x14ac:dyDescent="0.15"/>
    <row r="11508" customFormat="1" hidden="1" x14ac:dyDescent="0.15"/>
    <row r="11509" customFormat="1" hidden="1" x14ac:dyDescent="0.15"/>
    <row r="11510" customFormat="1" hidden="1" x14ac:dyDescent="0.15"/>
    <row r="11511" customFormat="1" hidden="1" x14ac:dyDescent="0.15"/>
    <row r="11512" customFormat="1" hidden="1" x14ac:dyDescent="0.15"/>
    <row r="11513" customFormat="1" hidden="1" x14ac:dyDescent="0.15"/>
    <row r="11514" customFormat="1" hidden="1" x14ac:dyDescent="0.15"/>
    <row r="11515" customFormat="1" hidden="1" x14ac:dyDescent="0.15"/>
    <row r="11516" customFormat="1" hidden="1" x14ac:dyDescent="0.15"/>
    <row r="11517" customFormat="1" hidden="1" x14ac:dyDescent="0.15"/>
    <row r="11518" customFormat="1" hidden="1" x14ac:dyDescent="0.15"/>
    <row r="11519" customFormat="1" hidden="1" x14ac:dyDescent="0.15"/>
    <row r="11520" customFormat="1" hidden="1" x14ac:dyDescent="0.15"/>
    <row r="11521" customFormat="1" hidden="1" x14ac:dyDescent="0.15"/>
    <row r="11522" customFormat="1" hidden="1" x14ac:dyDescent="0.15"/>
    <row r="11523" customFormat="1" hidden="1" x14ac:dyDescent="0.15"/>
    <row r="11524" customFormat="1" hidden="1" x14ac:dyDescent="0.15"/>
    <row r="11525" customFormat="1" hidden="1" x14ac:dyDescent="0.15"/>
    <row r="11526" customFormat="1" hidden="1" x14ac:dyDescent="0.15"/>
    <row r="11527" customFormat="1" hidden="1" x14ac:dyDescent="0.15"/>
    <row r="11528" customFormat="1" hidden="1" x14ac:dyDescent="0.15"/>
    <row r="11529" customFormat="1" hidden="1" x14ac:dyDescent="0.15"/>
    <row r="11530" customFormat="1" hidden="1" x14ac:dyDescent="0.15"/>
    <row r="11531" customFormat="1" hidden="1" x14ac:dyDescent="0.15"/>
    <row r="11532" customFormat="1" hidden="1" x14ac:dyDescent="0.15"/>
    <row r="11533" customFormat="1" hidden="1" x14ac:dyDescent="0.15"/>
    <row r="11534" customFormat="1" hidden="1" x14ac:dyDescent="0.15"/>
    <row r="11535" customFormat="1" hidden="1" x14ac:dyDescent="0.15"/>
    <row r="11536" customFormat="1" hidden="1" x14ac:dyDescent="0.15"/>
    <row r="11537" customFormat="1" hidden="1" x14ac:dyDescent="0.15"/>
    <row r="11538" customFormat="1" hidden="1" x14ac:dyDescent="0.15"/>
    <row r="11539" customFormat="1" hidden="1" x14ac:dyDescent="0.15"/>
    <row r="11540" customFormat="1" hidden="1" x14ac:dyDescent="0.15"/>
    <row r="11541" customFormat="1" hidden="1" x14ac:dyDescent="0.15"/>
    <row r="11542" customFormat="1" hidden="1" x14ac:dyDescent="0.15"/>
    <row r="11543" customFormat="1" hidden="1" x14ac:dyDescent="0.15"/>
    <row r="11544" customFormat="1" hidden="1" x14ac:dyDescent="0.15"/>
    <row r="11545" customFormat="1" hidden="1" x14ac:dyDescent="0.15"/>
    <row r="11546" customFormat="1" hidden="1" x14ac:dyDescent="0.15"/>
    <row r="11547" customFormat="1" hidden="1" x14ac:dyDescent="0.15"/>
    <row r="11548" customFormat="1" hidden="1" x14ac:dyDescent="0.15"/>
    <row r="11549" customFormat="1" hidden="1" x14ac:dyDescent="0.15"/>
    <row r="11550" customFormat="1" hidden="1" x14ac:dyDescent="0.15"/>
    <row r="11551" customFormat="1" hidden="1" x14ac:dyDescent="0.15"/>
    <row r="11552" customFormat="1" hidden="1" x14ac:dyDescent="0.15"/>
    <row r="11553" customFormat="1" hidden="1" x14ac:dyDescent="0.15"/>
    <row r="11554" customFormat="1" hidden="1" x14ac:dyDescent="0.15"/>
    <row r="11555" customFormat="1" hidden="1" x14ac:dyDescent="0.15"/>
    <row r="11556" customFormat="1" hidden="1" x14ac:dyDescent="0.15"/>
    <row r="11557" customFormat="1" hidden="1" x14ac:dyDescent="0.15"/>
    <row r="11558" customFormat="1" hidden="1" x14ac:dyDescent="0.15"/>
    <row r="11559" customFormat="1" hidden="1" x14ac:dyDescent="0.15"/>
    <row r="11560" customFormat="1" hidden="1" x14ac:dyDescent="0.15"/>
    <row r="11561" customFormat="1" hidden="1" x14ac:dyDescent="0.15"/>
    <row r="11562" customFormat="1" hidden="1" x14ac:dyDescent="0.15"/>
    <row r="11563" customFormat="1" hidden="1" x14ac:dyDescent="0.15"/>
    <row r="11564" customFormat="1" hidden="1" x14ac:dyDescent="0.15"/>
    <row r="11565" customFormat="1" hidden="1" x14ac:dyDescent="0.15"/>
    <row r="11566" customFormat="1" hidden="1" x14ac:dyDescent="0.15"/>
    <row r="11567" customFormat="1" hidden="1" x14ac:dyDescent="0.15"/>
    <row r="11568" customFormat="1" hidden="1" x14ac:dyDescent="0.15"/>
    <row r="11569" customFormat="1" hidden="1" x14ac:dyDescent="0.15"/>
    <row r="11570" customFormat="1" hidden="1" x14ac:dyDescent="0.15"/>
    <row r="11571" customFormat="1" hidden="1" x14ac:dyDescent="0.15"/>
    <row r="11572" customFormat="1" hidden="1" x14ac:dyDescent="0.15"/>
    <row r="11573" customFormat="1" hidden="1" x14ac:dyDescent="0.15"/>
    <row r="11574" customFormat="1" hidden="1" x14ac:dyDescent="0.15"/>
    <row r="11575" customFormat="1" hidden="1" x14ac:dyDescent="0.15"/>
    <row r="11576" customFormat="1" hidden="1" x14ac:dyDescent="0.15"/>
    <row r="11577" customFormat="1" hidden="1" x14ac:dyDescent="0.15"/>
    <row r="11578" customFormat="1" hidden="1" x14ac:dyDescent="0.15"/>
    <row r="11579" customFormat="1" hidden="1" x14ac:dyDescent="0.15"/>
    <row r="11580" customFormat="1" hidden="1" x14ac:dyDescent="0.15"/>
    <row r="11581" customFormat="1" hidden="1" x14ac:dyDescent="0.15"/>
    <row r="11582" customFormat="1" hidden="1" x14ac:dyDescent="0.15"/>
    <row r="11583" customFormat="1" hidden="1" x14ac:dyDescent="0.15"/>
    <row r="11584" customFormat="1" hidden="1" x14ac:dyDescent="0.15"/>
    <row r="11585" customFormat="1" hidden="1" x14ac:dyDescent="0.15"/>
    <row r="11586" customFormat="1" hidden="1" x14ac:dyDescent="0.15"/>
    <row r="11587" customFormat="1" hidden="1" x14ac:dyDescent="0.15"/>
    <row r="11588" customFormat="1" hidden="1" x14ac:dyDescent="0.15"/>
    <row r="11589" customFormat="1" hidden="1" x14ac:dyDescent="0.15"/>
    <row r="11590" customFormat="1" hidden="1" x14ac:dyDescent="0.15"/>
    <row r="11591" customFormat="1" hidden="1" x14ac:dyDescent="0.15"/>
    <row r="11592" customFormat="1" hidden="1" x14ac:dyDescent="0.15"/>
    <row r="11593" customFormat="1" hidden="1" x14ac:dyDescent="0.15"/>
    <row r="11594" customFormat="1" hidden="1" x14ac:dyDescent="0.15"/>
    <row r="11595" customFormat="1" hidden="1" x14ac:dyDescent="0.15"/>
    <row r="11596" customFormat="1" hidden="1" x14ac:dyDescent="0.15"/>
    <row r="11597" customFormat="1" hidden="1" x14ac:dyDescent="0.15"/>
    <row r="11598" customFormat="1" hidden="1" x14ac:dyDescent="0.15"/>
    <row r="11599" customFormat="1" hidden="1" x14ac:dyDescent="0.15"/>
    <row r="11600" customFormat="1" hidden="1" x14ac:dyDescent="0.15"/>
    <row r="11601" customFormat="1" hidden="1" x14ac:dyDescent="0.15"/>
    <row r="11602" customFormat="1" hidden="1" x14ac:dyDescent="0.15"/>
    <row r="11603" customFormat="1" hidden="1" x14ac:dyDescent="0.15"/>
    <row r="11604" customFormat="1" hidden="1" x14ac:dyDescent="0.15"/>
    <row r="11605" customFormat="1" hidden="1" x14ac:dyDescent="0.15"/>
    <row r="11606" customFormat="1" hidden="1" x14ac:dyDescent="0.15"/>
    <row r="11607" customFormat="1" hidden="1" x14ac:dyDescent="0.15"/>
    <row r="11608" customFormat="1" hidden="1" x14ac:dyDescent="0.15"/>
    <row r="11609" customFormat="1" hidden="1" x14ac:dyDescent="0.15"/>
    <row r="11610" customFormat="1" hidden="1" x14ac:dyDescent="0.15"/>
    <row r="11611" customFormat="1" hidden="1" x14ac:dyDescent="0.15"/>
    <row r="11612" customFormat="1" hidden="1" x14ac:dyDescent="0.15"/>
    <row r="11613" customFormat="1" hidden="1" x14ac:dyDescent="0.15"/>
    <row r="11614" customFormat="1" hidden="1" x14ac:dyDescent="0.15"/>
    <row r="11615" customFormat="1" hidden="1" x14ac:dyDescent="0.15"/>
    <row r="11616" customFormat="1" hidden="1" x14ac:dyDescent="0.15"/>
    <row r="11617" customFormat="1" hidden="1" x14ac:dyDescent="0.15"/>
    <row r="11618" customFormat="1" hidden="1" x14ac:dyDescent="0.15"/>
    <row r="11619" customFormat="1" hidden="1" x14ac:dyDescent="0.15"/>
    <row r="11620" customFormat="1" hidden="1" x14ac:dyDescent="0.15"/>
    <row r="11621" customFormat="1" hidden="1" x14ac:dyDescent="0.15"/>
    <row r="11622" customFormat="1" hidden="1" x14ac:dyDescent="0.15"/>
    <row r="11623" customFormat="1" hidden="1" x14ac:dyDescent="0.15"/>
    <row r="11624" customFormat="1" hidden="1" x14ac:dyDescent="0.15"/>
    <row r="11625" customFormat="1" hidden="1" x14ac:dyDescent="0.15"/>
    <row r="11626" customFormat="1" hidden="1" x14ac:dyDescent="0.15"/>
    <row r="11627" customFormat="1" hidden="1" x14ac:dyDescent="0.15"/>
    <row r="11628" customFormat="1" hidden="1" x14ac:dyDescent="0.15"/>
    <row r="11629" customFormat="1" hidden="1" x14ac:dyDescent="0.15"/>
    <row r="11630" customFormat="1" hidden="1" x14ac:dyDescent="0.15"/>
    <row r="11631" customFormat="1" hidden="1" x14ac:dyDescent="0.15"/>
    <row r="11632" customFormat="1" hidden="1" x14ac:dyDescent="0.15"/>
    <row r="11633" customFormat="1" hidden="1" x14ac:dyDescent="0.15"/>
    <row r="11634" customFormat="1" hidden="1" x14ac:dyDescent="0.15"/>
    <row r="11635" customFormat="1" hidden="1" x14ac:dyDescent="0.15"/>
    <row r="11636" customFormat="1" hidden="1" x14ac:dyDescent="0.15"/>
    <row r="11637" customFormat="1" hidden="1" x14ac:dyDescent="0.15"/>
    <row r="11638" customFormat="1" hidden="1" x14ac:dyDescent="0.15"/>
    <row r="11639" customFormat="1" hidden="1" x14ac:dyDescent="0.15"/>
    <row r="11640" customFormat="1" hidden="1" x14ac:dyDescent="0.15"/>
    <row r="11641" customFormat="1" hidden="1" x14ac:dyDescent="0.15"/>
    <row r="11642" customFormat="1" hidden="1" x14ac:dyDescent="0.15"/>
    <row r="11643" customFormat="1" hidden="1" x14ac:dyDescent="0.15"/>
    <row r="11644" customFormat="1" hidden="1" x14ac:dyDescent="0.15"/>
    <row r="11645" customFormat="1" hidden="1" x14ac:dyDescent="0.15"/>
    <row r="11646" customFormat="1" hidden="1" x14ac:dyDescent="0.15"/>
    <row r="11647" customFormat="1" hidden="1" x14ac:dyDescent="0.15"/>
    <row r="11648" customFormat="1" hidden="1" x14ac:dyDescent="0.15"/>
    <row r="11649" customFormat="1" hidden="1" x14ac:dyDescent="0.15"/>
    <row r="11650" customFormat="1" hidden="1" x14ac:dyDescent="0.15"/>
    <row r="11651" customFormat="1" hidden="1" x14ac:dyDescent="0.15"/>
    <row r="11652" customFormat="1" hidden="1" x14ac:dyDescent="0.15"/>
    <row r="11653" customFormat="1" hidden="1" x14ac:dyDescent="0.15"/>
    <row r="11654" customFormat="1" hidden="1" x14ac:dyDescent="0.15"/>
    <row r="11655" customFormat="1" hidden="1" x14ac:dyDescent="0.15"/>
    <row r="11656" customFormat="1" hidden="1" x14ac:dyDescent="0.15"/>
    <row r="11657" customFormat="1" hidden="1" x14ac:dyDescent="0.15"/>
    <row r="11658" customFormat="1" hidden="1" x14ac:dyDescent="0.15"/>
    <row r="11659" customFormat="1" hidden="1" x14ac:dyDescent="0.15"/>
    <row r="11660" customFormat="1" hidden="1" x14ac:dyDescent="0.15"/>
    <row r="11661" customFormat="1" hidden="1" x14ac:dyDescent="0.15"/>
    <row r="11662" customFormat="1" hidden="1" x14ac:dyDescent="0.15"/>
    <row r="11663" customFormat="1" hidden="1" x14ac:dyDescent="0.15"/>
    <row r="11664" customFormat="1" hidden="1" x14ac:dyDescent="0.15"/>
    <row r="11665" customFormat="1" hidden="1" x14ac:dyDescent="0.15"/>
    <row r="11666" customFormat="1" hidden="1" x14ac:dyDescent="0.15"/>
    <row r="11667" customFormat="1" hidden="1" x14ac:dyDescent="0.15"/>
    <row r="11668" customFormat="1" hidden="1" x14ac:dyDescent="0.15"/>
    <row r="11669" customFormat="1" hidden="1" x14ac:dyDescent="0.15"/>
    <row r="11670" customFormat="1" hidden="1" x14ac:dyDescent="0.15"/>
    <row r="11671" customFormat="1" hidden="1" x14ac:dyDescent="0.15"/>
    <row r="11672" customFormat="1" hidden="1" x14ac:dyDescent="0.15"/>
    <row r="11673" customFormat="1" hidden="1" x14ac:dyDescent="0.15"/>
    <row r="11674" customFormat="1" hidden="1" x14ac:dyDescent="0.15"/>
    <row r="11675" customFormat="1" hidden="1" x14ac:dyDescent="0.15"/>
    <row r="11676" customFormat="1" hidden="1" x14ac:dyDescent="0.15"/>
    <row r="11677" customFormat="1" hidden="1" x14ac:dyDescent="0.15"/>
    <row r="11678" customFormat="1" hidden="1" x14ac:dyDescent="0.15"/>
    <row r="11679" customFormat="1" hidden="1" x14ac:dyDescent="0.15"/>
    <row r="11680" customFormat="1" hidden="1" x14ac:dyDescent="0.15"/>
    <row r="11681" customFormat="1" hidden="1" x14ac:dyDescent="0.15"/>
    <row r="11682" customFormat="1" hidden="1" x14ac:dyDescent="0.15"/>
    <row r="11683" customFormat="1" hidden="1" x14ac:dyDescent="0.15"/>
    <row r="11684" customFormat="1" hidden="1" x14ac:dyDescent="0.15"/>
    <row r="11685" customFormat="1" hidden="1" x14ac:dyDescent="0.15"/>
    <row r="11686" customFormat="1" hidden="1" x14ac:dyDescent="0.15"/>
    <row r="11687" customFormat="1" hidden="1" x14ac:dyDescent="0.15"/>
    <row r="11688" customFormat="1" hidden="1" x14ac:dyDescent="0.15"/>
    <row r="11689" customFormat="1" hidden="1" x14ac:dyDescent="0.15"/>
    <row r="11690" customFormat="1" hidden="1" x14ac:dyDescent="0.15"/>
    <row r="11691" customFormat="1" hidden="1" x14ac:dyDescent="0.15"/>
    <row r="11692" customFormat="1" hidden="1" x14ac:dyDescent="0.15"/>
    <row r="11693" customFormat="1" hidden="1" x14ac:dyDescent="0.15"/>
    <row r="11694" customFormat="1" hidden="1" x14ac:dyDescent="0.15"/>
    <row r="11695" customFormat="1" hidden="1" x14ac:dyDescent="0.15"/>
    <row r="11696" customFormat="1" hidden="1" x14ac:dyDescent="0.15"/>
    <row r="11697" customFormat="1" hidden="1" x14ac:dyDescent="0.15"/>
    <row r="11698" customFormat="1" hidden="1" x14ac:dyDescent="0.15"/>
    <row r="11699" customFormat="1" hidden="1" x14ac:dyDescent="0.15"/>
    <row r="11700" customFormat="1" hidden="1" x14ac:dyDescent="0.15"/>
    <row r="11701" customFormat="1" hidden="1" x14ac:dyDescent="0.15"/>
    <row r="11702" customFormat="1" hidden="1" x14ac:dyDescent="0.15"/>
    <row r="11703" customFormat="1" hidden="1" x14ac:dyDescent="0.15"/>
    <row r="11704" customFormat="1" hidden="1" x14ac:dyDescent="0.15"/>
    <row r="11705" customFormat="1" hidden="1" x14ac:dyDescent="0.15"/>
    <row r="11706" customFormat="1" hidden="1" x14ac:dyDescent="0.15"/>
    <row r="11707" customFormat="1" hidden="1" x14ac:dyDescent="0.15"/>
    <row r="11708" customFormat="1" hidden="1" x14ac:dyDescent="0.15"/>
    <row r="11709" customFormat="1" hidden="1" x14ac:dyDescent="0.15"/>
    <row r="11710" customFormat="1" hidden="1" x14ac:dyDescent="0.15"/>
    <row r="11711" customFormat="1" hidden="1" x14ac:dyDescent="0.15"/>
    <row r="11712" customFormat="1" hidden="1" x14ac:dyDescent="0.15"/>
    <row r="11713" customFormat="1" hidden="1" x14ac:dyDescent="0.15"/>
    <row r="11714" customFormat="1" hidden="1" x14ac:dyDescent="0.15"/>
    <row r="11715" customFormat="1" hidden="1" x14ac:dyDescent="0.15"/>
    <row r="11716" customFormat="1" hidden="1" x14ac:dyDescent="0.15"/>
    <row r="11717" customFormat="1" hidden="1" x14ac:dyDescent="0.15"/>
    <row r="11718" customFormat="1" hidden="1" x14ac:dyDescent="0.15"/>
    <row r="11719" customFormat="1" hidden="1" x14ac:dyDescent="0.15"/>
    <row r="11720" customFormat="1" hidden="1" x14ac:dyDescent="0.15"/>
    <row r="11721" customFormat="1" hidden="1" x14ac:dyDescent="0.15"/>
    <row r="11722" customFormat="1" hidden="1" x14ac:dyDescent="0.15"/>
    <row r="11723" customFormat="1" hidden="1" x14ac:dyDescent="0.15"/>
    <row r="11724" customFormat="1" hidden="1" x14ac:dyDescent="0.15"/>
    <row r="11725" customFormat="1" hidden="1" x14ac:dyDescent="0.15"/>
    <row r="11726" customFormat="1" hidden="1" x14ac:dyDescent="0.15"/>
    <row r="11727" customFormat="1" hidden="1" x14ac:dyDescent="0.15"/>
    <row r="11728" customFormat="1" hidden="1" x14ac:dyDescent="0.15"/>
    <row r="11729" customFormat="1" hidden="1" x14ac:dyDescent="0.15"/>
    <row r="11730" customFormat="1" hidden="1" x14ac:dyDescent="0.15"/>
    <row r="11731" customFormat="1" hidden="1" x14ac:dyDescent="0.15"/>
    <row r="11732" customFormat="1" hidden="1" x14ac:dyDescent="0.15"/>
    <row r="11733" customFormat="1" hidden="1" x14ac:dyDescent="0.15"/>
    <row r="11734" customFormat="1" hidden="1" x14ac:dyDescent="0.15"/>
    <row r="11735" customFormat="1" hidden="1" x14ac:dyDescent="0.15"/>
    <row r="11736" customFormat="1" hidden="1" x14ac:dyDescent="0.15"/>
    <row r="11737" customFormat="1" hidden="1" x14ac:dyDescent="0.15"/>
    <row r="11738" customFormat="1" hidden="1" x14ac:dyDescent="0.15"/>
    <row r="11739" customFormat="1" hidden="1" x14ac:dyDescent="0.15"/>
    <row r="11740" customFormat="1" hidden="1" x14ac:dyDescent="0.15"/>
    <row r="11741" customFormat="1" hidden="1" x14ac:dyDescent="0.15"/>
    <row r="11742" customFormat="1" hidden="1" x14ac:dyDescent="0.15"/>
    <row r="11743" customFormat="1" hidden="1" x14ac:dyDescent="0.15"/>
    <row r="11744" customFormat="1" hidden="1" x14ac:dyDescent="0.15"/>
    <row r="11745" customFormat="1" hidden="1" x14ac:dyDescent="0.15"/>
    <row r="11746" customFormat="1" hidden="1" x14ac:dyDescent="0.15"/>
    <row r="11747" customFormat="1" hidden="1" x14ac:dyDescent="0.15"/>
    <row r="11748" customFormat="1" hidden="1" x14ac:dyDescent="0.15"/>
    <row r="11749" customFormat="1" hidden="1" x14ac:dyDescent="0.15"/>
    <row r="11750" customFormat="1" hidden="1" x14ac:dyDescent="0.15"/>
    <row r="11751" customFormat="1" hidden="1" x14ac:dyDescent="0.15"/>
    <row r="11752" customFormat="1" hidden="1" x14ac:dyDescent="0.15"/>
    <row r="11753" customFormat="1" hidden="1" x14ac:dyDescent="0.15"/>
    <row r="11754" customFormat="1" hidden="1" x14ac:dyDescent="0.15"/>
    <row r="11755" customFormat="1" hidden="1" x14ac:dyDescent="0.15"/>
    <row r="11756" customFormat="1" hidden="1" x14ac:dyDescent="0.15"/>
    <row r="11757" customFormat="1" hidden="1" x14ac:dyDescent="0.15"/>
    <row r="11758" customFormat="1" hidden="1" x14ac:dyDescent="0.15"/>
    <row r="11759" customFormat="1" hidden="1" x14ac:dyDescent="0.15"/>
    <row r="11760" customFormat="1" hidden="1" x14ac:dyDescent="0.15"/>
    <row r="11761" customFormat="1" hidden="1" x14ac:dyDescent="0.15"/>
    <row r="11762" customFormat="1" hidden="1" x14ac:dyDescent="0.15"/>
    <row r="11763" customFormat="1" hidden="1" x14ac:dyDescent="0.15"/>
    <row r="11764" customFormat="1" hidden="1" x14ac:dyDescent="0.15"/>
    <row r="11765" customFormat="1" hidden="1" x14ac:dyDescent="0.15"/>
    <row r="11766" customFormat="1" hidden="1" x14ac:dyDescent="0.15"/>
    <row r="11767" customFormat="1" hidden="1" x14ac:dyDescent="0.15"/>
    <row r="11768" customFormat="1" hidden="1" x14ac:dyDescent="0.15"/>
    <row r="11769" customFormat="1" hidden="1" x14ac:dyDescent="0.15"/>
    <row r="11770" customFormat="1" hidden="1" x14ac:dyDescent="0.15"/>
    <row r="11771" customFormat="1" hidden="1" x14ac:dyDescent="0.15"/>
    <row r="11772" customFormat="1" hidden="1" x14ac:dyDescent="0.15"/>
    <row r="11773" customFormat="1" hidden="1" x14ac:dyDescent="0.15"/>
    <row r="11774" customFormat="1" hidden="1" x14ac:dyDescent="0.15"/>
    <row r="11775" customFormat="1" hidden="1" x14ac:dyDescent="0.15"/>
    <row r="11776" customFormat="1" hidden="1" x14ac:dyDescent="0.15"/>
    <row r="11777" customFormat="1" hidden="1" x14ac:dyDescent="0.15"/>
    <row r="11778" customFormat="1" hidden="1" x14ac:dyDescent="0.15"/>
    <row r="11779" customFormat="1" hidden="1" x14ac:dyDescent="0.15"/>
    <row r="11780" customFormat="1" hidden="1" x14ac:dyDescent="0.15"/>
    <row r="11781" customFormat="1" hidden="1" x14ac:dyDescent="0.15"/>
    <row r="11782" customFormat="1" hidden="1" x14ac:dyDescent="0.15"/>
    <row r="11783" customFormat="1" hidden="1" x14ac:dyDescent="0.15"/>
    <row r="11784" customFormat="1" hidden="1" x14ac:dyDescent="0.15"/>
    <row r="11785" customFormat="1" hidden="1" x14ac:dyDescent="0.15"/>
    <row r="11786" customFormat="1" hidden="1" x14ac:dyDescent="0.15"/>
    <row r="11787" customFormat="1" hidden="1" x14ac:dyDescent="0.15"/>
    <row r="11788" customFormat="1" hidden="1" x14ac:dyDescent="0.15"/>
    <row r="11789" customFormat="1" hidden="1" x14ac:dyDescent="0.15"/>
    <row r="11790" customFormat="1" hidden="1" x14ac:dyDescent="0.15"/>
    <row r="11791" customFormat="1" hidden="1" x14ac:dyDescent="0.15"/>
    <row r="11792" customFormat="1" hidden="1" x14ac:dyDescent="0.15"/>
    <row r="11793" customFormat="1" hidden="1" x14ac:dyDescent="0.15"/>
    <row r="11794" customFormat="1" hidden="1" x14ac:dyDescent="0.15"/>
    <row r="11795" customFormat="1" hidden="1" x14ac:dyDescent="0.15"/>
    <row r="11796" customFormat="1" hidden="1" x14ac:dyDescent="0.15"/>
    <row r="11797" customFormat="1" hidden="1" x14ac:dyDescent="0.15"/>
    <row r="11798" customFormat="1" hidden="1" x14ac:dyDescent="0.15"/>
    <row r="11799" customFormat="1" hidden="1" x14ac:dyDescent="0.15"/>
    <row r="11800" customFormat="1" hidden="1" x14ac:dyDescent="0.15"/>
    <row r="11801" customFormat="1" hidden="1" x14ac:dyDescent="0.15"/>
    <row r="11802" customFormat="1" hidden="1" x14ac:dyDescent="0.15"/>
    <row r="11803" customFormat="1" hidden="1" x14ac:dyDescent="0.15"/>
    <row r="11804" customFormat="1" hidden="1" x14ac:dyDescent="0.15"/>
    <row r="11805" customFormat="1" hidden="1" x14ac:dyDescent="0.15"/>
    <row r="11806" customFormat="1" hidden="1" x14ac:dyDescent="0.15"/>
    <row r="11807" customFormat="1" hidden="1" x14ac:dyDescent="0.15"/>
    <row r="11808" customFormat="1" hidden="1" x14ac:dyDescent="0.15"/>
    <row r="11809" customFormat="1" hidden="1" x14ac:dyDescent="0.15"/>
    <row r="11810" customFormat="1" hidden="1" x14ac:dyDescent="0.15"/>
    <row r="11811" customFormat="1" hidden="1" x14ac:dyDescent="0.15"/>
    <row r="11812" customFormat="1" hidden="1" x14ac:dyDescent="0.15"/>
    <row r="11813" customFormat="1" hidden="1" x14ac:dyDescent="0.15"/>
    <row r="11814" customFormat="1" hidden="1" x14ac:dyDescent="0.15"/>
    <row r="11815" customFormat="1" hidden="1" x14ac:dyDescent="0.15"/>
    <row r="11816" customFormat="1" hidden="1" x14ac:dyDescent="0.15"/>
    <row r="11817" customFormat="1" hidden="1" x14ac:dyDescent="0.15"/>
    <row r="11818" customFormat="1" hidden="1" x14ac:dyDescent="0.15"/>
    <row r="11819" customFormat="1" hidden="1" x14ac:dyDescent="0.15"/>
    <row r="11820" customFormat="1" hidden="1" x14ac:dyDescent="0.15"/>
    <row r="11821" customFormat="1" hidden="1" x14ac:dyDescent="0.15"/>
    <row r="11822" customFormat="1" hidden="1" x14ac:dyDescent="0.15"/>
    <row r="11823" customFormat="1" hidden="1" x14ac:dyDescent="0.15"/>
    <row r="11824" customFormat="1" hidden="1" x14ac:dyDescent="0.15"/>
    <row r="11825" customFormat="1" hidden="1" x14ac:dyDescent="0.15"/>
    <row r="11826" customFormat="1" hidden="1" x14ac:dyDescent="0.15"/>
    <row r="11827" customFormat="1" hidden="1" x14ac:dyDescent="0.15"/>
    <row r="11828" customFormat="1" hidden="1" x14ac:dyDescent="0.15"/>
    <row r="11829" customFormat="1" hidden="1" x14ac:dyDescent="0.15"/>
    <row r="11830" customFormat="1" hidden="1" x14ac:dyDescent="0.15"/>
    <row r="11831" customFormat="1" hidden="1" x14ac:dyDescent="0.15"/>
    <row r="11832" customFormat="1" hidden="1" x14ac:dyDescent="0.15"/>
    <row r="11833" customFormat="1" hidden="1" x14ac:dyDescent="0.15"/>
    <row r="11834" customFormat="1" hidden="1" x14ac:dyDescent="0.15"/>
    <row r="11835" customFormat="1" hidden="1" x14ac:dyDescent="0.15"/>
    <row r="11836" customFormat="1" hidden="1" x14ac:dyDescent="0.15"/>
    <row r="11837" customFormat="1" hidden="1" x14ac:dyDescent="0.15"/>
    <row r="11838" customFormat="1" hidden="1" x14ac:dyDescent="0.15"/>
    <row r="11839" customFormat="1" hidden="1" x14ac:dyDescent="0.15"/>
    <row r="11840" customFormat="1" hidden="1" x14ac:dyDescent="0.15"/>
    <row r="11841" customFormat="1" hidden="1" x14ac:dyDescent="0.15"/>
    <row r="11842" customFormat="1" hidden="1" x14ac:dyDescent="0.15"/>
    <row r="11843" customFormat="1" hidden="1" x14ac:dyDescent="0.15"/>
    <row r="11844" customFormat="1" hidden="1" x14ac:dyDescent="0.15"/>
    <row r="11845" customFormat="1" hidden="1" x14ac:dyDescent="0.15"/>
    <row r="11846" customFormat="1" hidden="1" x14ac:dyDescent="0.15"/>
    <row r="11847" customFormat="1" hidden="1" x14ac:dyDescent="0.15"/>
    <row r="11848" customFormat="1" hidden="1" x14ac:dyDescent="0.15"/>
    <row r="11849" customFormat="1" hidden="1" x14ac:dyDescent="0.15"/>
    <row r="11850" customFormat="1" hidden="1" x14ac:dyDescent="0.15"/>
    <row r="11851" customFormat="1" hidden="1" x14ac:dyDescent="0.15"/>
    <row r="11852" customFormat="1" hidden="1" x14ac:dyDescent="0.15"/>
    <row r="11853" customFormat="1" hidden="1" x14ac:dyDescent="0.15"/>
    <row r="11854" customFormat="1" hidden="1" x14ac:dyDescent="0.15"/>
    <row r="11855" customFormat="1" hidden="1" x14ac:dyDescent="0.15"/>
    <row r="11856" customFormat="1" hidden="1" x14ac:dyDescent="0.15"/>
    <row r="11857" customFormat="1" hidden="1" x14ac:dyDescent="0.15"/>
    <row r="11858" customFormat="1" hidden="1" x14ac:dyDescent="0.15"/>
    <row r="11859" customFormat="1" hidden="1" x14ac:dyDescent="0.15"/>
    <row r="11860" customFormat="1" hidden="1" x14ac:dyDescent="0.15"/>
    <row r="11861" customFormat="1" hidden="1" x14ac:dyDescent="0.15"/>
    <row r="11862" customFormat="1" hidden="1" x14ac:dyDescent="0.15"/>
    <row r="11863" customFormat="1" hidden="1" x14ac:dyDescent="0.15"/>
    <row r="11864" customFormat="1" hidden="1" x14ac:dyDescent="0.15"/>
    <row r="11865" customFormat="1" hidden="1" x14ac:dyDescent="0.15"/>
    <row r="11866" customFormat="1" hidden="1" x14ac:dyDescent="0.15"/>
    <row r="11867" customFormat="1" hidden="1" x14ac:dyDescent="0.15"/>
    <row r="11868" customFormat="1" hidden="1" x14ac:dyDescent="0.15"/>
    <row r="11869" customFormat="1" hidden="1" x14ac:dyDescent="0.15"/>
    <row r="11870" customFormat="1" hidden="1" x14ac:dyDescent="0.15"/>
    <row r="11871" customFormat="1" hidden="1" x14ac:dyDescent="0.15"/>
    <row r="11872" customFormat="1" hidden="1" x14ac:dyDescent="0.15"/>
    <row r="11873" customFormat="1" hidden="1" x14ac:dyDescent="0.15"/>
    <row r="11874" customFormat="1" hidden="1" x14ac:dyDescent="0.15"/>
    <row r="11875" customFormat="1" hidden="1" x14ac:dyDescent="0.15"/>
    <row r="11876" customFormat="1" hidden="1" x14ac:dyDescent="0.15"/>
    <row r="11877" customFormat="1" hidden="1" x14ac:dyDescent="0.15"/>
    <row r="11878" customFormat="1" hidden="1" x14ac:dyDescent="0.15"/>
    <row r="11879" customFormat="1" hidden="1" x14ac:dyDescent="0.15"/>
    <row r="11880" customFormat="1" hidden="1" x14ac:dyDescent="0.15"/>
    <row r="11881" customFormat="1" hidden="1" x14ac:dyDescent="0.15"/>
    <row r="11882" customFormat="1" hidden="1" x14ac:dyDescent="0.15"/>
    <row r="11883" customFormat="1" hidden="1" x14ac:dyDescent="0.15"/>
    <row r="11884" customFormat="1" hidden="1" x14ac:dyDescent="0.15"/>
    <row r="11885" customFormat="1" hidden="1" x14ac:dyDescent="0.15"/>
    <row r="11886" customFormat="1" hidden="1" x14ac:dyDescent="0.15"/>
    <row r="11887" customFormat="1" hidden="1" x14ac:dyDescent="0.15"/>
    <row r="11888" customFormat="1" hidden="1" x14ac:dyDescent="0.15"/>
    <row r="11889" customFormat="1" hidden="1" x14ac:dyDescent="0.15"/>
    <row r="11890" customFormat="1" hidden="1" x14ac:dyDescent="0.15"/>
    <row r="11891" customFormat="1" hidden="1" x14ac:dyDescent="0.15"/>
    <row r="11892" customFormat="1" hidden="1" x14ac:dyDescent="0.15"/>
    <row r="11893" customFormat="1" hidden="1" x14ac:dyDescent="0.15"/>
    <row r="11894" customFormat="1" hidden="1" x14ac:dyDescent="0.15"/>
    <row r="11895" customFormat="1" hidden="1" x14ac:dyDescent="0.15"/>
    <row r="11896" customFormat="1" hidden="1" x14ac:dyDescent="0.15"/>
    <row r="11897" customFormat="1" hidden="1" x14ac:dyDescent="0.15"/>
    <row r="11898" customFormat="1" hidden="1" x14ac:dyDescent="0.15"/>
    <row r="11899" customFormat="1" hidden="1" x14ac:dyDescent="0.15"/>
    <row r="11900" customFormat="1" hidden="1" x14ac:dyDescent="0.15"/>
    <row r="11901" customFormat="1" hidden="1" x14ac:dyDescent="0.15"/>
    <row r="11902" customFormat="1" hidden="1" x14ac:dyDescent="0.15"/>
    <row r="11903" customFormat="1" hidden="1" x14ac:dyDescent="0.15"/>
    <row r="11904" customFormat="1" hidden="1" x14ac:dyDescent="0.15"/>
    <row r="11905" customFormat="1" hidden="1" x14ac:dyDescent="0.15"/>
    <row r="11906" customFormat="1" hidden="1" x14ac:dyDescent="0.15"/>
    <row r="11907" customFormat="1" hidden="1" x14ac:dyDescent="0.15"/>
    <row r="11908" customFormat="1" hidden="1" x14ac:dyDescent="0.15"/>
    <row r="11909" customFormat="1" hidden="1" x14ac:dyDescent="0.15"/>
    <row r="11910" customFormat="1" hidden="1" x14ac:dyDescent="0.15"/>
    <row r="11911" customFormat="1" hidden="1" x14ac:dyDescent="0.15"/>
    <row r="11912" customFormat="1" hidden="1" x14ac:dyDescent="0.15"/>
    <row r="11913" customFormat="1" hidden="1" x14ac:dyDescent="0.15"/>
    <row r="11914" customFormat="1" hidden="1" x14ac:dyDescent="0.15"/>
    <row r="11915" customFormat="1" hidden="1" x14ac:dyDescent="0.15"/>
    <row r="11916" customFormat="1" hidden="1" x14ac:dyDescent="0.15"/>
    <row r="11917" customFormat="1" hidden="1" x14ac:dyDescent="0.15"/>
    <row r="11918" customFormat="1" hidden="1" x14ac:dyDescent="0.15"/>
    <row r="11919" customFormat="1" hidden="1" x14ac:dyDescent="0.15"/>
    <row r="11920" customFormat="1" hidden="1" x14ac:dyDescent="0.15"/>
    <row r="11921" customFormat="1" hidden="1" x14ac:dyDescent="0.15"/>
    <row r="11922" customFormat="1" hidden="1" x14ac:dyDescent="0.15"/>
    <row r="11923" customFormat="1" hidden="1" x14ac:dyDescent="0.15"/>
    <row r="11924" customFormat="1" hidden="1" x14ac:dyDescent="0.15"/>
    <row r="11925" customFormat="1" hidden="1" x14ac:dyDescent="0.15"/>
    <row r="11926" customFormat="1" hidden="1" x14ac:dyDescent="0.15"/>
    <row r="11927" customFormat="1" hidden="1" x14ac:dyDescent="0.15"/>
    <row r="11928" customFormat="1" hidden="1" x14ac:dyDescent="0.15"/>
    <row r="11929" customFormat="1" hidden="1" x14ac:dyDescent="0.15"/>
    <row r="11930" customFormat="1" hidden="1" x14ac:dyDescent="0.15"/>
    <row r="11931" customFormat="1" hidden="1" x14ac:dyDescent="0.15"/>
    <row r="11932" customFormat="1" hidden="1" x14ac:dyDescent="0.15"/>
    <row r="11933" customFormat="1" hidden="1" x14ac:dyDescent="0.15"/>
    <row r="11934" customFormat="1" hidden="1" x14ac:dyDescent="0.15"/>
    <row r="11935" customFormat="1" hidden="1" x14ac:dyDescent="0.15"/>
    <row r="11936" customFormat="1" hidden="1" x14ac:dyDescent="0.15"/>
    <row r="11937" customFormat="1" hidden="1" x14ac:dyDescent="0.15"/>
    <row r="11938" customFormat="1" hidden="1" x14ac:dyDescent="0.15"/>
    <row r="11939" customFormat="1" hidden="1" x14ac:dyDescent="0.15"/>
    <row r="11940" customFormat="1" hidden="1" x14ac:dyDescent="0.15"/>
    <row r="11941" customFormat="1" hidden="1" x14ac:dyDescent="0.15"/>
    <row r="11942" customFormat="1" hidden="1" x14ac:dyDescent="0.15"/>
    <row r="11943" customFormat="1" hidden="1" x14ac:dyDescent="0.15"/>
    <row r="11944" customFormat="1" hidden="1" x14ac:dyDescent="0.15"/>
    <row r="11945" customFormat="1" hidden="1" x14ac:dyDescent="0.15"/>
    <row r="11946" customFormat="1" hidden="1" x14ac:dyDescent="0.15"/>
    <row r="11947" customFormat="1" hidden="1" x14ac:dyDescent="0.15"/>
    <row r="11948" customFormat="1" hidden="1" x14ac:dyDescent="0.15"/>
    <row r="11949" customFormat="1" hidden="1" x14ac:dyDescent="0.15"/>
    <row r="11950" customFormat="1" hidden="1" x14ac:dyDescent="0.15"/>
    <row r="11951" customFormat="1" hidden="1" x14ac:dyDescent="0.15"/>
    <row r="11952" customFormat="1" hidden="1" x14ac:dyDescent="0.15"/>
    <row r="11953" customFormat="1" hidden="1" x14ac:dyDescent="0.15"/>
    <row r="11954" customFormat="1" hidden="1" x14ac:dyDescent="0.15"/>
    <row r="11955" customFormat="1" hidden="1" x14ac:dyDescent="0.15"/>
    <row r="11956" customFormat="1" hidden="1" x14ac:dyDescent="0.15"/>
    <row r="11957" customFormat="1" hidden="1" x14ac:dyDescent="0.15"/>
    <row r="11958" customFormat="1" hidden="1" x14ac:dyDescent="0.15"/>
    <row r="11959" customFormat="1" hidden="1" x14ac:dyDescent="0.15"/>
    <row r="11960" customFormat="1" hidden="1" x14ac:dyDescent="0.15"/>
    <row r="11961" customFormat="1" hidden="1" x14ac:dyDescent="0.15"/>
    <row r="11962" customFormat="1" hidden="1" x14ac:dyDescent="0.15"/>
    <row r="11963" customFormat="1" hidden="1" x14ac:dyDescent="0.15"/>
    <row r="11964" customFormat="1" hidden="1" x14ac:dyDescent="0.15"/>
    <row r="11965" customFormat="1" hidden="1" x14ac:dyDescent="0.15"/>
    <row r="11966" customFormat="1" hidden="1" x14ac:dyDescent="0.15"/>
    <row r="11967" customFormat="1" hidden="1" x14ac:dyDescent="0.15"/>
    <row r="11968" customFormat="1" hidden="1" x14ac:dyDescent="0.15"/>
    <row r="11969" customFormat="1" hidden="1" x14ac:dyDescent="0.15"/>
    <row r="11970" customFormat="1" hidden="1" x14ac:dyDescent="0.15"/>
    <row r="11971" customFormat="1" hidden="1" x14ac:dyDescent="0.15"/>
    <row r="11972" customFormat="1" hidden="1" x14ac:dyDescent="0.15"/>
    <row r="11973" customFormat="1" hidden="1" x14ac:dyDescent="0.15"/>
    <row r="11974" customFormat="1" hidden="1" x14ac:dyDescent="0.15"/>
    <row r="11975" customFormat="1" hidden="1" x14ac:dyDescent="0.15"/>
    <row r="11976" customFormat="1" hidden="1" x14ac:dyDescent="0.15"/>
    <row r="11977" customFormat="1" hidden="1" x14ac:dyDescent="0.15"/>
    <row r="11978" customFormat="1" hidden="1" x14ac:dyDescent="0.15"/>
    <row r="11979" customFormat="1" hidden="1" x14ac:dyDescent="0.15"/>
    <row r="11980" customFormat="1" hidden="1" x14ac:dyDescent="0.15"/>
    <row r="11981" customFormat="1" hidden="1" x14ac:dyDescent="0.15"/>
    <row r="11982" customFormat="1" hidden="1" x14ac:dyDescent="0.15"/>
    <row r="11983" customFormat="1" hidden="1" x14ac:dyDescent="0.15"/>
    <row r="11984" customFormat="1" hidden="1" x14ac:dyDescent="0.15"/>
    <row r="11985" customFormat="1" hidden="1" x14ac:dyDescent="0.15"/>
    <row r="11986" customFormat="1" hidden="1" x14ac:dyDescent="0.15"/>
    <row r="11987" customFormat="1" hidden="1" x14ac:dyDescent="0.15"/>
    <row r="11988" customFormat="1" hidden="1" x14ac:dyDescent="0.15"/>
    <row r="11989" customFormat="1" hidden="1" x14ac:dyDescent="0.15"/>
    <row r="11990" customFormat="1" hidden="1" x14ac:dyDescent="0.15"/>
    <row r="11991" customFormat="1" hidden="1" x14ac:dyDescent="0.15"/>
    <row r="11992" customFormat="1" hidden="1" x14ac:dyDescent="0.15"/>
    <row r="11993" customFormat="1" hidden="1" x14ac:dyDescent="0.15"/>
    <row r="11994" customFormat="1" hidden="1" x14ac:dyDescent="0.15"/>
    <row r="11995" customFormat="1" hidden="1" x14ac:dyDescent="0.15"/>
    <row r="11996" customFormat="1" hidden="1" x14ac:dyDescent="0.15"/>
    <row r="11997" customFormat="1" hidden="1" x14ac:dyDescent="0.15"/>
    <row r="11998" customFormat="1" hidden="1" x14ac:dyDescent="0.15"/>
    <row r="11999" customFormat="1" hidden="1" x14ac:dyDescent="0.15"/>
    <row r="12000" customFormat="1" hidden="1" x14ac:dyDescent="0.15"/>
    <row r="12001" customFormat="1" hidden="1" x14ac:dyDescent="0.15"/>
    <row r="12002" customFormat="1" hidden="1" x14ac:dyDescent="0.15"/>
    <row r="12003" customFormat="1" hidden="1" x14ac:dyDescent="0.15"/>
    <row r="12004" customFormat="1" hidden="1" x14ac:dyDescent="0.15"/>
    <row r="12005" customFormat="1" hidden="1" x14ac:dyDescent="0.15"/>
    <row r="12006" customFormat="1" hidden="1" x14ac:dyDescent="0.15"/>
    <row r="12007" customFormat="1" hidden="1" x14ac:dyDescent="0.15"/>
    <row r="12008" customFormat="1" hidden="1" x14ac:dyDescent="0.15"/>
    <row r="12009" customFormat="1" hidden="1" x14ac:dyDescent="0.15"/>
    <row r="12010" customFormat="1" hidden="1" x14ac:dyDescent="0.15"/>
    <row r="12011" customFormat="1" hidden="1" x14ac:dyDescent="0.15"/>
    <row r="12012" customFormat="1" hidden="1" x14ac:dyDescent="0.15"/>
    <row r="12013" customFormat="1" hidden="1" x14ac:dyDescent="0.15"/>
    <row r="12014" customFormat="1" hidden="1" x14ac:dyDescent="0.15"/>
    <row r="12015" customFormat="1" hidden="1" x14ac:dyDescent="0.15"/>
    <row r="12016" customFormat="1" hidden="1" x14ac:dyDescent="0.15"/>
    <row r="12017" customFormat="1" hidden="1" x14ac:dyDescent="0.15"/>
    <row r="12018" customFormat="1" hidden="1" x14ac:dyDescent="0.15"/>
    <row r="12019" customFormat="1" hidden="1" x14ac:dyDescent="0.15"/>
    <row r="12020" customFormat="1" hidden="1" x14ac:dyDescent="0.15"/>
    <row r="12021" customFormat="1" hidden="1" x14ac:dyDescent="0.15"/>
    <row r="12022" customFormat="1" hidden="1" x14ac:dyDescent="0.15"/>
    <row r="12023" customFormat="1" hidden="1" x14ac:dyDescent="0.15"/>
    <row r="12024" customFormat="1" hidden="1" x14ac:dyDescent="0.15"/>
    <row r="12025" customFormat="1" hidden="1" x14ac:dyDescent="0.15"/>
    <row r="12026" customFormat="1" hidden="1" x14ac:dyDescent="0.15"/>
    <row r="12027" customFormat="1" hidden="1" x14ac:dyDescent="0.15"/>
    <row r="12028" customFormat="1" hidden="1" x14ac:dyDescent="0.15"/>
    <row r="12029" customFormat="1" hidden="1" x14ac:dyDescent="0.15"/>
    <row r="12030" customFormat="1" hidden="1" x14ac:dyDescent="0.15"/>
    <row r="12031" customFormat="1" hidden="1" x14ac:dyDescent="0.15"/>
    <row r="12032" customFormat="1" hidden="1" x14ac:dyDescent="0.15"/>
    <row r="12033" customFormat="1" hidden="1" x14ac:dyDescent="0.15"/>
    <row r="12034" customFormat="1" hidden="1" x14ac:dyDescent="0.15"/>
    <row r="12035" customFormat="1" hidden="1" x14ac:dyDescent="0.15"/>
    <row r="12036" customFormat="1" hidden="1" x14ac:dyDescent="0.15"/>
    <row r="12037" customFormat="1" hidden="1" x14ac:dyDescent="0.15"/>
    <row r="12038" customFormat="1" hidden="1" x14ac:dyDescent="0.15"/>
    <row r="12039" customFormat="1" hidden="1" x14ac:dyDescent="0.15"/>
    <row r="12040" customFormat="1" hidden="1" x14ac:dyDescent="0.15"/>
    <row r="12041" customFormat="1" hidden="1" x14ac:dyDescent="0.15"/>
    <row r="12042" customFormat="1" hidden="1" x14ac:dyDescent="0.15"/>
    <row r="12043" customFormat="1" hidden="1" x14ac:dyDescent="0.15"/>
    <row r="12044" customFormat="1" hidden="1" x14ac:dyDescent="0.15"/>
    <row r="12045" customFormat="1" hidden="1" x14ac:dyDescent="0.15"/>
    <row r="12046" customFormat="1" hidden="1" x14ac:dyDescent="0.15"/>
    <row r="12047" customFormat="1" hidden="1" x14ac:dyDescent="0.15"/>
    <row r="12048" customFormat="1" hidden="1" x14ac:dyDescent="0.15"/>
    <row r="12049" customFormat="1" hidden="1" x14ac:dyDescent="0.15"/>
    <row r="12050" customFormat="1" hidden="1" x14ac:dyDescent="0.15"/>
    <row r="12051" customFormat="1" hidden="1" x14ac:dyDescent="0.15"/>
    <row r="12052" customFormat="1" hidden="1" x14ac:dyDescent="0.15"/>
    <row r="12053" customFormat="1" hidden="1" x14ac:dyDescent="0.15"/>
    <row r="12054" customFormat="1" hidden="1" x14ac:dyDescent="0.15"/>
    <row r="12055" customFormat="1" hidden="1" x14ac:dyDescent="0.15"/>
    <row r="12056" customFormat="1" hidden="1" x14ac:dyDescent="0.15"/>
    <row r="12057" customFormat="1" hidden="1" x14ac:dyDescent="0.15"/>
    <row r="12058" customFormat="1" hidden="1" x14ac:dyDescent="0.15"/>
    <row r="12059" customFormat="1" hidden="1" x14ac:dyDescent="0.15"/>
    <row r="12060" customFormat="1" hidden="1" x14ac:dyDescent="0.15"/>
    <row r="12061" customFormat="1" hidden="1" x14ac:dyDescent="0.15"/>
    <row r="12062" customFormat="1" hidden="1" x14ac:dyDescent="0.15"/>
    <row r="12063" customFormat="1" hidden="1" x14ac:dyDescent="0.15"/>
    <row r="12064" customFormat="1" hidden="1" x14ac:dyDescent="0.15"/>
    <row r="12065" customFormat="1" hidden="1" x14ac:dyDescent="0.15"/>
    <row r="12066" customFormat="1" hidden="1" x14ac:dyDescent="0.15"/>
    <row r="12067" customFormat="1" hidden="1" x14ac:dyDescent="0.15"/>
    <row r="12068" customFormat="1" hidden="1" x14ac:dyDescent="0.15"/>
    <row r="12069" customFormat="1" hidden="1" x14ac:dyDescent="0.15"/>
    <row r="12070" customFormat="1" hidden="1" x14ac:dyDescent="0.15"/>
    <row r="12071" customFormat="1" hidden="1" x14ac:dyDescent="0.15"/>
    <row r="12072" customFormat="1" hidden="1" x14ac:dyDescent="0.15"/>
    <row r="12073" customFormat="1" hidden="1" x14ac:dyDescent="0.15"/>
    <row r="12074" customFormat="1" hidden="1" x14ac:dyDescent="0.15"/>
    <row r="12075" customFormat="1" hidden="1" x14ac:dyDescent="0.15"/>
    <row r="12076" customFormat="1" hidden="1" x14ac:dyDescent="0.15"/>
    <row r="12077" customFormat="1" hidden="1" x14ac:dyDescent="0.15"/>
    <row r="12078" customFormat="1" hidden="1" x14ac:dyDescent="0.15"/>
    <row r="12079" customFormat="1" hidden="1" x14ac:dyDescent="0.15"/>
    <row r="12080" customFormat="1" hidden="1" x14ac:dyDescent="0.15"/>
    <row r="12081" customFormat="1" hidden="1" x14ac:dyDescent="0.15"/>
    <row r="12082" customFormat="1" hidden="1" x14ac:dyDescent="0.15"/>
    <row r="12083" customFormat="1" hidden="1" x14ac:dyDescent="0.15"/>
    <row r="12084" customFormat="1" hidden="1" x14ac:dyDescent="0.15"/>
    <row r="12085" customFormat="1" hidden="1" x14ac:dyDescent="0.15"/>
    <row r="12086" customFormat="1" hidden="1" x14ac:dyDescent="0.15"/>
    <row r="12087" customFormat="1" hidden="1" x14ac:dyDescent="0.15"/>
    <row r="12088" customFormat="1" hidden="1" x14ac:dyDescent="0.15"/>
    <row r="12089" customFormat="1" hidden="1" x14ac:dyDescent="0.15"/>
    <row r="12090" customFormat="1" hidden="1" x14ac:dyDescent="0.15"/>
    <row r="12091" customFormat="1" hidden="1" x14ac:dyDescent="0.15"/>
    <row r="12092" customFormat="1" hidden="1" x14ac:dyDescent="0.15"/>
    <row r="12093" customFormat="1" hidden="1" x14ac:dyDescent="0.15"/>
    <row r="12094" customFormat="1" hidden="1" x14ac:dyDescent="0.15"/>
    <row r="12095" customFormat="1" hidden="1" x14ac:dyDescent="0.15"/>
    <row r="12096" customFormat="1" hidden="1" x14ac:dyDescent="0.15"/>
    <row r="12097" customFormat="1" hidden="1" x14ac:dyDescent="0.15"/>
    <row r="12098" customFormat="1" hidden="1" x14ac:dyDescent="0.15"/>
    <row r="12099" customFormat="1" hidden="1" x14ac:dyDescent="0.15"/>
    <row r="12100" customFormat="1" hidden="1" x14ac:dyDescent="0.15"/>
    <row r="12101" customFormat="1" hidden="1" x14ac:dyDescent="0.15"/>
    <row r="12102" customFormat="1" hidden="1" x14ac:dyDescent="0.15"/>
    <row r="12103" customFormat="1" hidden="1" x14ac:dyDescent="0.15"/>
    <row r="12104" customFormat="1" hidden="1" x14ac:dyDescent="0.15"/>
    <row r="12105" customFormat="1" hidden="1" x14ac:dyDescent="0.15"/>
    <row r="12106" customFormat="1" hidden="1" x14ac:dyDescent="0.15"/>
    <row r="12107" customFormat="1" hidden="1" x14ac:dyDescent="0.15"/>
    <row r="12108" customFormat="1" hidden="1" x14ac:dyDescent="0.15"/>
    <row r="12109" customFormat="1" hidden="1" x14ac:dyDescent="0.15"/>
    <row r="12110" customFormat="1" hidden="1" x14ac:dyDescent="0.15"/>
    <row r="12111" customFormat="1" hidden="1" x14ac:dyDescent="0.15"/>
    <row r="12112" customFormat="1" hidden="1" x14ac:dyDescent="0.15"/>
    <row r="12113" customFormat="1" hidden="1" x14ac:dyDescent="0.15"/>
    <row r="12114" customFormat="1" hidden="1" x14ac:dyDescent="0.15"/>
    <row r="12115" customFormat="1" hidden="1" x14ac:dyDescent="0.15"/>
    <row r="12116" customFormat="1" hidden="1" x14ac:dyDescent="0.15"/>
    <row r="12117" customFormat="1" hidden="1" x14ac:dyDescent="0.15"/>
    <row r="12118" customFormat="1" hidden="1" x14ac:dyDescent="0.15"/>
    <row r="12119" customFormat="1" hidden="1" x14ac:dyDescent="0.15"/>
    <row r="12120" customFormat="1" hidden="1" x14ac:dyDescent="0.15"/>
    <row r="12121" customFormat="1" hidden="1" x14ac:dyDescent="0.15"/>
    <row r="12122" customFormat="1" hidden="1" x14ac:dyDescent="0.15"/>
    <row r="12123" customFormat="1" hidden="1" x14ac:dyDescent="0.15"/>
    <row r="12124" customFormat="1" hidden="1" x14ac:dyDescent="0.15"/>
    <row r="12125" customFormat="1" hidden="1" x14ac:dyDescent="0.15"/>
    <row r="12126" customFormat="1" hidden="1" x14ac:dyDescent="0.15"/>
    <row r="12127" customFormat="1" hidden="1" x14ac:dyDescent="0.15"/>
    <row r="12128" customFormat="1" hidden="1" x14ac:dyDescent="0.15"/>
    <row r="12129" customFormat="1" hidden="1" x14ac:dyDescent="0.15"/>
    <row r="12130" customFormat="1" hidden="1" x14ac:dyDescent="0.15"/>
    <row r="12131" customFormat="1" hidden="1" x14ac:dyDescent="0.15"/>
    <row r="12132" customFormat="1" hidden="1" x14ac:dyDescent="0.15"/>
    <row r="12133" customFormat="1" hidden="1" x14ac:dyDescent="0.15"/>
    <row r="12134" customFormat="1" hidden="1" x14ac:dyDescent="0.15"/>
    <row r="12135" customFormat="1" hidden="1" x14ac:dyDescent="0.15"/>
    <row r="12136" customFormat="1" hidden="1" x14ac:dyDescent="0.15"/>
    <row r="12137" customFormat="1" hidden="1" x14ac:dyDescent="0.15"/>
    <row r="12138" customFormat="1" hidden="1" x14ac:dyDescent="0.15"/>
    <row r="12139" customFormat="1" hidden="1" x14ac:dyDescent="0.15"/>
    <row r="12140" customFormat="1" hidden="1" x14ac:dyDescent="0.15"/>
    <row r="12141" customFormat="1" hidden="1" x14ac:dyDescent="0.15"/>
    <row r="12142" customFormat="1" hidden="1" x14ac:dyDescent="0.15"/>
    <row r="12143" customFormat="1" hidden="1" x14ac:dyDescent="0.15"/>
    <row r="12144" customFormat="1" hidden="1" x14ac:dyDescent="0.15"/>
    <row r="12145" customFormat="1" hidden="1" x14ac:dyDescent="0.15"/>
    <row r="12146" customFormat="1" hidden="1" x14ac:dyDescent="0.15"/>
    <row r="12147" customFormat="1" hidden="1" x14ac:dyDescent="0.15"/>
    <row r="12148" customFormat="1" hidden="1" x14ac:dyDescent="0.15"/>
    <row r="12149" customFormat="1" hidden="1" x14ac:dyDescent="0.15"/>
    <row r="12150" customFormat="1" hidden="1" x14ac:dyDescent="0.15"/>
    <row r="12151" customFormat="1" hidden="1" x14ac:dyDescent="0.15"/>
    <row r="12152" customFormat="1" hidden="1" x14ac:dyDescent="0.15"/>
    <row r="12153" customFormat="1" hidden="1" x14ac:dyDescent="0.15"/>
    <row r="12154" customFormat="1" hidden="1" x14ac:dyDescent="0.15"/>
    <row r="12155" customFormat="1" hidden="1" x14ac:dyDescent="0.15"/>
    <row r="12156" customFormat="1" hidden="1" x14ac:dyDescent="0.15"/>
    <row r="12157" customFormat="1" hidden="1" x14ac:dyDescent="0.15"/>
    <row r="12158" customFormat="1" hidden="1" x14ac:dyDescent="0.15"/>
    <row r="12159" customFormat="1" hidden="1" x14ac:dyDescent="0.15"/>
    <row r="12160" customFormat="1" hidden="1" x14ac:dyDescent="0.15"/>
    <row r="12161" customFormat="1" hidden="1" x14ac:dyDescent="0.15"/>
    <row r="12162" customFormat="1" hidden="1" x14ac:dyDescent="0.15"/>
    <row r="12163" customFormat="1" hidden="1" x14ac:dyDescent="0.15"/>
    <row r="12164" customFormat="1" hidden="1" x14ac:dyDescent="0.15"/>
    <row r="12165" customFormat="1" hidden="1" x14ac:dyDescent="0.15"/>
    <row r="12166" customFormat="1" hidden="1" x14ac:dyDescent="0.15"/>
    <row r="12167" customFormat="1" hidden="1" x14ac:dyDescent="0.15"/>
    <row r="12168" customFormat="1" hidden="1" x14ac:dyDescent="0.15"/>
    <row r="12169" customFormat="1" hidden="1" x14ac:dyDescent="0.15"/>
    <row r="12170" customFormat="1" hidden="1" x14ac:dyDescent="0.15"/>
    <row r="12171" customFormat="1" hidden="1" x14ac:dyDescent="0.15"/>
    <row r="12172" customFormat="1" hidden="1" x14ac:dyDescent="0.15"/>
    <row r="12173" customFormat="1" hidden="1" x14ac:dyDescent="0.15"/>
    <row r="12174" customFormat="1" hidden="1" x14ac:dyDescent="0.15"/>
    <row r="12175" customFormat="1" hidden="1" x14ac:dyDescent="0.15"/>
    <row r="12176" customFormat="1" hidden="1" x14ac:dyDescent="0.15"/>
    <row r="12177" customFormat="1" hidden="1" x14ac:dyDescent="0.15"/>
    <row r="12178" customFormat="1" hidden="1" x14ac:dyDescent="0.15"/>
    <row r="12179" customFormat="1" hidden="1" x14ac:dyDescent="0.15"/>
    <row r="12180" customFormat="1" hidden="1" x14ac:dyDescent="0.15"/>
    <row r="12181" customFormat="1" hidden="1" x14ac:dyDescent="0.15"/>
    <row r="12182" customFormat="1" hidden="1" x14ac:dyDescent="0.15"/>
    <row r="12183" customFormat="1" hidden="1" x14ac:dyDescent="0.15"/>
    <row r="12184" customFormat="1" hidden="1" x14ac:dyDescent="0.15"/>
    <row r="12185" customFormat="1" hidden="1" x14ac:dyDescent="0.15"/>
    <row r="12186" customFormat="1" hidden="1" x14ac:dyDescent="0.15"/>
    <row r="12187" customFormat="1" hidden="1" x14ac:dyDescent="0.15"/>
    <row r="12188" customFormat="1" hidden="1" x14ac:dyDescent="0.15"/>
    <row r="12189" customFormat="1" hidden="1" x14ac:dyDescent="0.15"/>
    <row r="12190" customFormat="1" hidden="1" x14ac:dyDescent="0.15"/>
    <row r="12191" customFormat="1" hidden="1" x14ac:dyDescent="0.15"/>
    <row r="12192" customFormat="1" hidden="1" x14ac:dyDescent="0.15"/>
    <row r="12193" customFormat="1" hidden="1" x14ac:dyDescent="0.15"/>
    <row r="12194" customFormat="1" hidden="1" x14ac:dyDescent="0.15"/>
    <row r="12195" customFormat="1" hidden="1" x14ac:dyDescent="0.15"/>
    <row r="12196" customFormat="1" hidden="1" x14ac:dyDescent="0.15"/>
    <row r="12197" customFormat="1" hidden="1" x14ac:dyDescent="0.15"/>
    <row r="12198" customFormat="1" hidden="1" x14ac:dyDescent="0.15"/>
    <row r="12199" customFormat="1" hidden="1" x14ac:dyDescent="0.15"/>
    <row r="12200" customFormat="1" hidden="1" x14ac:dyDescent="0.15"/>
    <row r="12201" customFormat="1" hidden="1" x14ac:dyDescent="0.15"/>
    <row r="12202" customFormat="1" hidden="1" x14ac:dyDescent="0.15"/>
    <row r="12203" customFormat="1" hidden="1" x14ac:dyDescent="0.15"/>
    <row r="12204" customFormat="1" hidden="1" x14ac:dyDescent="0.15"/>
    <row r="12205" customFormat="1" hidden="1" x14ac:dyDescent="0.15"/>
    <row r="12206" customFormat="1" hidden="1" x14ac:dyDescent="0.15"/>
    <row r="12207" customFormat="1" hidden="1" x14ac:dyDescent="0.15"/>
    <row r="12208" customFormat="1" hidden="1" x14ac:dyDescent="0.15"/>
    <row r="12209" customFormat="1" hidden="1" x14ac:dyDescent="0.15"/>
    <row r="12210" customFormat="1" hidden="1" x14ac:dyDescent="0.15"/>
    <row r="12211" customFormat="1" hidden="1" x14ac:dyDescent="0.15"/>
    <row r="12212" customFormat="1" hidden="1" x14ac:dyDescent="0.15"/>
    <row r="12213" customFormat="1" hidden="1" x14ac:dyDescent="0.15"/>
    <row r="12214" customFormat="1" hidden="1" x14ac:dyDescent="0.15"/>
    <row r="12215" customFormat="1" hidden="1" x14ac:dyDescent="0.15"/>
    <row r="12216" customFormat="1" hidden="1" x14ac:dyDescent="0.15"/>
    <row r="12217" customFormat="1" hidden="1" x14ac:dyDescent="0.15"/>
    <row r="12218" customFormat="1" hidden="1" x14ac:dyDescent="0.15"/>
    <row r="12219" customFormat="1" hidden="1" x14ac:dyDescent="0.15"/>
    <row r="12220" customFormat="1" hidden="1" x14ac:dyDescent="0.15"/>
    <row r="12221" customFormat="1" hidden="1" x14ac:dyDescent="0.15"/>
    <row r="12222" customFormat="1" hidden="1" x14ac:dyDescent="0.15"/>
    <row r="12223" customFormat="1" hidden="1" x14ac:dyDescent="0.15"/>
    <row r="12224" customFormat="1" hidden="1" x14ac:dyDescent="0.15"/>
    <row r="12225" customFormat="1" hidden="1" x14ac:dyDescent="0.15"/>
    <row r="12226" customFormat="1" hidden="1" x14ac:dyDescent="0.15"/>
    <row r="12227" customFormat="1" hidden="1" x14ac:dyDescent="0.15"/>
    <row r="12228" customFormat="1" hidden="1" x14ac:dyDescent="0.15"/>
    <row r="12229" customFormat="1" hidden="1" x14ac:dyDescent="0.15"/>
    <row r="12230" customFormat="1" hidden="1" x14ac:dyDescent="0.15"/>
    <row r="12231" customFormat="1" hidden="1" x14ac:dyDescent="0.15"/>
    <row r="12232" customFormat="1" hidden="1" x14ac:dyDescent="0.15"/>
    <row r="12233" customFormat="1" hidden="1" x14ac:dyDescent="0.15"/>
    <row r="12234" customFormat="1" hidden="1" x14ac:dyDescent="0.15"/>
    <row r="12235" customFormat="1" hidden="1" x14ac:dyDescent="0.15"/>
    <row r="12236" customFormat="1" hidden="1" x14ac:dyDescent="0.15"/>
    <row r="12237" customFormat="1" hidden="1" x14ac:dyDescent="0.15"/>
    <row r="12238" customFormat="1" hidden="1" x14ac:dyDescent="0.15"/>
    <row r="12239" customFormat="1" hidden="1" x14ac:dyDescent="0.15"/>
    <row r="12240" customFormat="1" hidden="1" x14ac:dyDescent="0.15"/>
    <row r="12241" customFormat="1" hidden="1" x14ac:dyDescent="0.15"/>
    <row r="12242" customFormat="1" hidden="1" x14ac:dyDescent="0.15"/>
    <row r="12243" customFormat="1" hidden="1" x14ac:dyDescent="0.15"/>
    <row r="12244" customFormat="1" hidden="1" x14ac:dyDescent="0.15"/>
    <row r="12245" customFormat="1" hidden="1" x14ac:dyDescent="0.15"/>
    <row r="12246" customFormat="1" hidden="1" x14ac:dyDescent="0.15"/>
    <row r="12247" customFormat="1" hidden="1" x14ac:dyDescent="0.15"/>
    <row r="12248" customFormat="1" hidden="1" x14ac:dyDescent="0.15"/>
    <row r="12249" customFormat="1" hidden="1" x14ac:dyDescent="0.15"/>
    <row r="12250" customFormat="1" hidden="1" x14ac:dyDescent="0.15"/>
    <row r="12251" customFormat="1" hidden="1" x14ac:dyDescent="0.15"/>
    <row r="12252" customFormat="1" hidden="1" x14ac:dyDescent="0.15"/>
    <row r="12253" customFormat="1" hidden="1" x14ac:dyDescent="0.15"/>
    <row r="12254" customFormat="1" hidden="1" x14ac:dyDescent="0.15"/>
    <row r="12255" customFormat="1" hidden="1" x14ac:dyDescent="0.15"/>
    <row r="12256" customFormat="1" hidden="1" x14ac:dyDescent="0.15"/>
    <row r="12257" customFormat="1" hidden="1" x14ac:dyDescent="0.15"/>
    <row r="12258" customFormat="1" hidden="1" x14ac:dyDescent="0.15"/>
    <row r="12259" customFormat="1" hidden="1" x14ac:dyDescent="0.15"/>
    <row r="12260" customFormat="1" hidden="1" x14ac:dyDescent="0.15"/>
    <row r="12261" customFormat="1" hidden="1" x14ac:dyDescent="0.15"/>
    <row r="12262" customFormat="1" hidden="1" x14ac:dyDescent="0.15"/>
    <row r="12263" customFormat="1" hidden="1" x14ac:dyDescent="0.15"/>
    <row r="12264" customFormat="1" hidden="1" x14ac:dyDescent="0.15"/>
    <row r="12265" customFormat="1" hidden="1" x14ac:dyDescent="0.15"/>
    <row r="12266" customFormat="1" hidden="1" x14ac:dyDescent="0.15"/>
    <row r="12267" customFormat="1" hidden="1" x14ac:dyDescent="0.15"/>
    <row r="12268" customFormat="1" hidden="1" x14ac:dyDescent="0.15"/>
    <row r="12269" customFormat="1" hidden="1" x14ac:dyDescent="0.15"/>
    <row r="12270" customFormat="1" hidden="1" x14ac:dyDescent="0.15"/>
    <row r="12271" customFormat="1" hidden="1" x14ac:dyDescent="0.15"/>
    <row r="12272" customFormat="1" hidden="1" x14ac:dyDescent="0.15"/>
    <row r="12273" customFormat="1" hidden="1" x14ac:dyDescent="0.15"/>
    <row r="12274" customFormat="1" hidden="1" x14ac:dyDescent="0.15"/>
    <row r="12275" customFormat="1" hidden="1" x14ac:dyDescent="0.15"/>
    <row r="12276" customFormat="1" hidden="1" x14ac:dyDescent="0.15"/>
    <row r="12277" customFormat="1" hidden="1" x14ac:dyDescent="0.15"/>
    <row r="12278" customFormat="1" hidden="1" x14ac:dyDescent="0.15"/>
    <row r="12279" customFormat="1" hidden="1" x14ac:dyDescent="0.15"/>
    <row r="12280" customFormat="1" hidden="1" x14ac:dyDescent="0.15"/>
    <row r="12281" customFormat="1" hidden="1" x14ac:dyDescent="0.15"/>
    <row r="12282" customFormat="1" hidden="1" x14ac:dyDescent="0.15"/>
    <row r="12283" customFormat="1" hidden="1" x14ac:dyDescent="0.15"/>
    <row r="12284" customFormat="1" hidden="1" x14ac:dyDescent="0.15"/>
    <row r="12285" customFormat="1" hidden="1" x14ac:dyDescent="0.15"/>
    <row r="12286" customFormat="1" hidden="1" x14ac:dyDescent="0.15"/>
    <row r="12287" customFormat="1" hidden="1" x14ac:dyDescent="0.15"/>
    <row r="12288" customFormat="1" hidden="1" x14ac:dyDescent="0.15"/>
    <row r="12289" customFormat="1" hidden="1" x14ac:dyDescent="0.15"/>
    <row r="12290" customFormat="1" hidden="1" x14ac:dyDescent="0.15"/>
    <row r="12291" customFormat="1" hidden="1" x14ac:dyDescent="0.15"/>
    <row r="12292" customFormat="1" hidden="1" x14ac:dyDescent="0.15"/>
    <row r="12293" customFormat="1" hidden="1" x14ac:dyDescent="0.15"/>
    <row r="12294" customFormat="1" hidden="1" x14ac:dyDescent="0.15"/>
    <row r="12295" customFormat="1" hidden="1" x14ac:dyDescent="0.15"/>
    <row r="12296" customFormat="1" hidden="1" x14ac:dyDescent="0.15"/>
    <row r="12297" customFormat="1" hidden="1" x14ac:dyDescent="0.15"/>
    <row r="12298" customFormat="1" hidden="1" x14ac:dyDescent="0.15"/>
    <row r="12299" customFormat="1" hidden="1" x14ac:dyDescent="0.15"/>
    <row r="12300" customFormat="1" hidden="1" x14ac:dyDescent="0.15"/>
    <row r="12301" customFormat="1" hidden="1" x14ac:dyDescent="0.15"/>
    <row r="12302" customFormat="1" hidden="1" x14ac:dyDescent="0.15"/>
    <row r="12303" customFormat="1" hidden="1" x14ac:dyDescent="0.15"/>
    <row r="12304" customFormat="1" hidden="1" x14ac:dyDescent="0.15"/>
    <row r="12305" customFormat="1" hidden="1" x14ac:dyDescent="0.15"/>
    <row r="12306" customFormat="1" hidden="1" x14ac:dyDescent="0.15"/>
    <row r="12307" customFormat="1" hidden="1" x14ac:dyDescent="0.15"/>
    <row r="12308" customFormat="1" hidden="1" x14ac:dyDescent="0.15"/>
    <row r="12309" customFormat="1" hidden="1" x14ac:dyDescent="0.15"/>
    <row r="12310" customFormat="1" hidden="1" x14ac:dyDescent="0.15"/>
    <row r="12311" customFormat="1" hidden="1" x14ac:dyDescent="0.15"/>
    <row r="12312" customFormat="1" hidden="1" x14ac:dyDescent="0.15"/>
    <row r="12313" customFormat="1" hidden="1" x14ac:dyDescent="0.15"/>
    <row r="12314" customFormat="1" hidden="1" x14ac:dyDescent="0.15"/>
    <row r="12315" customFormat="1" hidden="1" x14ac:dyDescent="0.15"/>
    <row r="12316" customFormat="1" hidden="1" x14ac:dyDescent="0.15"/>
    <row r="12317" customFormat="1" hidden="1" x14ac:dyDescent="0.15"/>
    <row r="12318" customFormat="1" hidden="1" x14ac:dyDescent="0.15"/>
    <row r="12319" customFormat="1" hidden="1" x14ac:dyDescent="0.15"/>
    <row r="12320" customFormat="1" hidden="1" x14ac:dyDescent="0.15"/>
    <row r="12321" customFormat="1" hidden="1" x14ac:dyDescent="0.15"/>
    <row r="12322" customFormat="1" hidden="1" x14ac:dyDescent="0.15"/>
    <row r="12323" customFormat="1" hidden="1" x14ac:dyDescent="0.15"/>
    <row r="12324" customFormat="1" hidden="1" x14ac:dyDescent="0.15"/>
    <row r="12325" customFormat="1" hidden="1" x14ac:dyDescent="0.15"/>
    <row r="12326" customFormat="1" hidden="1" x14ac:dyDescent="0.15"/>
    <row r="12327" customFormat="1" hidden="1" x14ac:dyDescent="0.15"/>
    <row r="12328" customFormat="1" hidden="1" x14ac:dyDescent="0.15"/>
    <row r="12329" customFormat="1" hidden="1" x14ac:dyDescent="0.15"/>
    <row r="12330" customFormat="1" hidden="1" x14ac:dyDescent="0.15"/>
    <row r="12331" customFormat="1" hidden="1" x14ac:dyDescent="0.15"/>
    <row r="12332" customFormat="1" hidden="1" x14ac:dyDescent="0.15"/>
    <row r="12333" customFormat="1" hidden="1" x14ac:dyDescent="0.15"/>
    <row r="12334" customFormat="1" hidden="1" x14ac:dyDescent="0.15"/>
    <row r="12335" customFormat="1" hidden="1" x14ac:dyDescent="0.15"/>
    <row r="12336" customFormat="1" hidden="1" x14ac:dyDescent="0.15"/>
    <row r="12337" customFormat="1" hidden="1" x14ac:dyDescent="0.15"/>
    <row r="12338" customFormat="1" hidden="1" x14ac:dyDescent="0.15"/>
    <row r="12339" customFormat="1" hidden="1" x14ac:dyDescent="0.15"/>
    <row r="12340" customFormat="1" hidden="1" x14ac:dyDescent="0.15"/>
    <row r="12341" customFormat="1" hidden="1" x14ac:dyDescent="0.15"/>
    <row r="12342" customFormat="1" hidden="1" x14ac:dyDescent="0.15"/>
    <row r="12343" customFormat="1" hidden="1" x14ac:dyDescent="0.15"/>
    <row r="12344" customFormat="1" hidden="1" x14ac:dyDescent="0.15"/>
    <row r="12345" customFormat="1" hidden="1" x14ac:dyDescent="0.15"/>
    <row r="12346" customFormat="1" hidden="1" x14ac:dyDescent="0.15"/>
    <row r="12347" customFormat="1" hidden="1" x14ac:dyDescent="0.15"/>
    <row r="12348" customFormat="1" hidden="1" x14ac:dyDescent="0.15"/>
    <row r="12349" customFormat="1" hidden="1" x14ac:dyDescent="0.15"/>
    <row r="12350" customFormat="1" hidden="1" x14ac:dyDescent="0.15"/>
    <row r="12351" customFormat="1" hidden="1" x14ac:dyDescent="0.15"/>
    <row r="12352" customFormat="1" hidden="1" x14ac:dyDescent="0.15"/>
    <row r="12353" customFormat="1" hidden="1" x14ac:dyDescent="0.15"/>
    <row r="12354" customFormat="1" hidden="1" x14ac:dyDescent="0.15"/>
    <row r="12355" customFormat="1" hidden="1" x14ac:dyDescent="0.15"/>
    <row r="12356" customFormat="1" hidden="1" x14ac:dyDescent="0.15"/>
    <row r="12357" customFormat="1" hidden="1" x14ac:dyDescent="0.15"/>
    <row r="12358" customFormat="1" hidden="1" x14ac:dyDescent="0.15"/>
    <row r="12359" customFormat="1" hidden="1" x14ac:dyDescent="0.15"/>
    <row r="12360" customFormat="1" hidden="1" x14ac:dyDescent="0.15"/>
    <row r="12361" customFormat="1" hidden="1" x14ac:dyDescent="0.15"/>
    <row r="12362" customFormat="1" hidden="1" x14ac:dyDescent="0.15"/>
    <row r="12363" customFormat="1" hidden="1" x14ac:dyDescent="0.15"/>
    <row r="12364" customFormat="1" hidden="1" x14ac:dyDescent="0.15"/>
    <row r="12365" customFormat="1" hidden="1" x14ac:dyDescent="0.15"/>
    <row r="12366" customFormat="1" hidden="1" x14ac:dyDescent="0.15"/>
    <row r="12367" customFormat="1" hidden="1" x14ac:dyDescent="0.15"/>
    <row r="12368" customFormat="1" hidden="1" x14ac:dyDescent="0.15"/>
    <row r="12369" customFormat="1" hidden="1" x14ac:dyDescent="0.15"/>
    <row r="12370" customFormat="1" hidden="1" x14ac:dyDescent="0.15"/>
    <row r="12371" customFormat="1" hidden="1" x14ac:dyDescent="0.15"/>
    <row r="12372" customFormat="1" hidden="1" x14ac:dyDescent="0.15"/>
    <row r="12373" customFormat="1" hidden="1" x14ac:dyDescent="0.15"/>
    <row r="12374" customFormat="1" hidden="1" x14ac:dyDescent="0.15"/>
    <row r="12375" customFormat="1" hidden="1" x14ac:dyDescent="0.15"/>
    <row r="12376" customFormat="1" hidden="1" x14ac:dyDescent="0.15"/>
    <row r="12377" customFormat="1" hidden="1" x14ac:dyDescent="0.15"/>
    <row r="12378" customFormat="1" hidden="1" x14ac:dyDescent="0.15"/>
    <row r="12379" customFormat="1" hidden="1" x14ac:dyDescent="0.15"/>
    <row r="12380" customFormat="1" hidden="1" x14ac:dyDescent="0.15"/>
    <row r="12381" customFormat="1" hidden="1" x14ac:dyDescent="0.15"/>
    <row r="12382" customFormat="1" hidden="1" x14ac:dyDescent="0.15"/>
    <row r="12383" customFormat="1" hidden="1" x14ac:dyDescent="0.15"/>
    <row r="12384" customFormat="1" hidden="1" x14ac:dyDescent="0.15"/>
    <row r="12385" customFormat="1" hidden="1" x14ac:dyDescent="0.15"/>
    <row r="12386" customFormat="1" hidden="1" x14ac:dyDescent="0.15"/>
    <row r="12387" customFormat="1" hidden="1" x14ac:dyDescent="0.15"/>
    <row r="12388" customFormat="1" hidden="1" x14ac:dyDescent="0.15"/>
    <row r="12389" customFormat="1" hidden="1" x14ac:dyDescent="0.15"/>
    <row r="12390" customFormat="1" hidden="1" x14ac:dyDescent="0.15"/>
    <row r="12391" customFormat="1" hidden="1" x14ac:dyDescent="0.15"/>
    <row r="12392" customFormat="1" hidden="1" x14ac:dyDescent="0.15"/>
    <row r="12393" customFormat="1" hidden="1" x14ac:dyDescent="0.15"/>
    <row r="12394" customFormat="1" hidden="1" x14ac:dyDescent="0.15"/>
    <row r="12395" customFormat="1" hidden="1" x14ac:dyDescent="0.15"/>
    <row r="12396" customFormat="1" hidden="1" x14ac:dyDescent="0.15"/>
    <row r="12397" customFormat="1" hidden="1" x14ac:dyDescent="0.15"/>
    <row r="12398" customFormat="1" hidden="1" x14ac:dyDescent="0.15"/>
    <row r="12399" customFormat="1" hidden="1" x14ac:dyDescent="0.15"/>
    <row r="12400" customFormat="1" hidden="1" x14ac:dyDescent="0.15"/>
    <row r="12401" customFormat="1" hidden="1" x14ac:dyDescent="0.15"/>
    <row r="12402" customFormat="1" hidden="1" x14ac:dyDescent="0.15"/>
    <row r="12403" customFormat="1" hidden="1" x14ac:dyDescent="0.15"/>
    <row r="12404" customFormat="1" hidden="1" x14ac:dyDescent="0.15"/>
    <row r="12405" customFormat="1" hidden="1" x14ac:dyDescent="0.15"/>
    <row r="12406" customFormat="1" hidden="1" x14ac:dyDescent="0.15"/>
    <row r="12407" customFormat="1" hidden="1" x14ac:dyDescent="0.15"/>
    <row r="12408" customFormat="1" hidden="1" x14ac:dyDescent="0.15"/>
    <row r="12409" customFormat="1" hidden="1" x14ac:dyDescent="0.15"/>
    <row r="12410" customFormat="1" hidden="1" x14ac:dyDescent="0.15"/>
    <row r="12411" customFormat="1" hidden="1" x14ac:dyDescent="0.15"/>
    <row r="12412" customFormat="1" hidden="1" x14ac:dyDescent="0.15"/>
    <row r="12413" customFormat="1" hidden="1" x14ac:dyDescent="0.15"/>
    <row r="12414" customFormat="1" hidden="1" x14ac:dyDescent="0.15"/>
    <row r="12415" customFormat="1" hidden="1" x14ac:dyDescent="0.15"/>
    <row r="12416" customFormat="1" hidden="1" x14ac:dyDescent="0.15"/>
    <row r="12417" customFormat="1" hidden="1" x14ac:dyDescent="0.15"/>
    <row r="12418" customFormat="1" hidden="1" x14ac:dyDescent="0.15"/>
    <row r="12419" customFormat="1" hidden="1" x14ac:dyDescent="0.15"/>
    <row r="12420" customFormat="1" hidden="1" x14ac:dyDescent="0.15"/>
    <row r="12421" customFormat="1" hidden="1" x14ac:dyDescent="0.15"/>
    <row r="12422" customFormat="1" hidden="1" x14ac:dyDescent="0.15"/>
    <row r="12423" customFormat="1" hidden="1" x14ac:dyDescent="0.15"/>
    <row r="12424" customFormat="1" hidden="1" x14ac:dyDescent="0.15"/>
    <row r="12425" customFormat="1" hidden="1" x14ac:dyDescent="0.15"/>
    <row r="12426" customFormat="1" hidden="1" x14ac:dyDescent="0.15"/>
    <row r="12427" customFormat="1" hidden="1" x14ac:dyDescent="0.15"/>
    <row r="12428" customFormat="1" hidden="1" x14ac:dyDescent="0.15"/>
    <row r="12429" customFormat="1" hidden="1" x14ac:dyDescent="0.15"/>
    <row r="12430" customFormat="1" hidden="1" x14ac:dyDescent="0.15"/>
    <row r="12431" customFormat="1" hidden="1" x14ac:dyDescent="0.15"/>
    <row r="12432" customFormat="1" hidden="1" x14ac:dyDescent="0.15"/>
    <row r="12433" customFormat="1" hidden="1" x14ac:dyDescent="0.15"/>
    <row r="12434" customFormat="1" hidden="1" x14ac:dyDescent="0.15"/>
    <row r="12435" customFormat="1" hidden="1" x14ac:dyDescent="0.15"/>
    <row r="12436" customFormat="1" hidden="1" x14ac:dyDescent="0.15"/>
    <row r="12437" customFormat="1" hidden="1" x14ac:dyDescent="0.15"/>
    <row r="12438" customFormat="1" hidden="1" x14ac:dyDescent="0.15"/>
    <row r="12439" customFormat="1" hidden="1" x14ac:dyDescent="0.15"/>
    <row r="12440" customFormat="1" hidden="1" x14ac:dyDescent="0.15"/>
    <row r="12441" customFormat="1" hidden="1" x14ac:dyDescent="0.15"/>
    <row r="12442" customFormat="1" hidden="1" x14ac:dyDescent="0.15"/>
    <row r="12443" customFormat="1" hidden="1" x14ac:dyDescent="0.15"/>
    <row r="12444" customFormat="1" hidden="1" x14ac:dyDescent="0.15"/>
    <row r="12445" customFormat="1" hidden="1" x14ac:dyDescent="0.15"/>
    <row r="12446" customFormat="1" hidden="1" x14ac:dyDescent="0.15"/>
    <row r="12447" customFormat="1" hidden="1" x14ac:dyDescent="0.15"/>
    <row r="12448" customFormat="1" hidden="1" x14ac:dyDescent="0.15"/>
    <row r="12449" customFormat="1" hidden="1" x14ac:dyDescent="0.15"/>
    <row r="12450" customFormat="1" hidden="1" x14ac:dyDescent="0.15"/>
    <row r="12451" customFormat="1" hidden="1" x14ac:dyDescent="0.15"/>
    <row r="12452" customFormat="1" hidden="1" x14ac:dyDescent="0.15"/>
    <row r="12453" customFormat="1" hidden="1" x14ac:dyDescent="0.15"/>
    <row r="12454" customFormat="1" hidden="1" x14ac:dyDescent="0.15"/>
    <row r="12455" customFormat="1" hidden="1" x14ac:dyDescent="0.15"/>
    <row r="12456" customFormat="1" hidden="1" x14ac:dyDescent="0.15"/>
    <row r="12457" customFormat="1" hidden="1" x14ac:dyDescent="0.15"/>
    <row r="12458" customFormat="1" hidden="1" x14ac:dyDescent="0.15"/>
    <row r="12459" customFormat="1" hidden="1" x14ac:dyDescent="0.15"/>
    <row r="12460" customFormat="1" hidden="1" x14ac:dyDescent="0.15"/>
    <row r="12461" customFormat="1" hidden="1" x14ac:dyDescent="0.15"/>
    <row r="12462" customFormat="1" hidden="1" x14ac:dyDescent="0.15"/>
    <row r="12463" customFormat="1" hidden="1" x14ac:dyDescent="0.15"/>
    <row r="12464" customFormat="1" hidden="1" x14ac:dyDescent="0.15"/>
    <row r="12465" customFormat="1" hidden="1" x14ac:dyDescent="0.15"/>
    <row r="12466" customFormat="1" hidden="1" x14ac:dyDescent="0.15"/>
    <row r="12467" customFormat="1" hidden="1" x14ac:dyDescent="0.15"/>
    <row r="12468" customFormat="1" hidden="1" x14ac:dyDescent="0.15"/>
    <row r="12469" customFormat="1" hidden="1" x14ac:dyDescent="0.15"/>
    <row r="12470" customFormat="1" hidden="1" x14ac:dyDescent="0.15"/>
    <row r="12471" customFormat="1" hidden="1" x14ac:dyDescent="0.15"/>
    <row r="12472" customFormat="1" hidden="1" x14ac:dyDescent="0.15"/>
    <row r="12473" customFormat="1" hidden="1" x14ac:dyDescent="0.15"/>
    <row r="12474" customFormat="1" hidden="1" x14ac:dyDescent="0.15"/>
    <row r="12475" customFormat="1" hidden="1" x14ac:dyDescent="0.15"/>
    <row r="12476" customFormat="1" hidden="1" x14ac:dyDescent="0.15"/>
    <row r="12477" customFormat="1" hidden="1" x14ac:dyDescent="0.15"/>
    <row r="12478" customFormat="1" hidden="1" x14ac:dyDescent="0.15"/>
    <row r="12479" customFormat="1" hidden="1" x14ac:dyDescent="0.15"/>
    <row r="12480" customFormat="1" hidden="1" x14ac:dyDescent="0.15"/>
    <row r="12481" customFormat="1" hidden="1" x14ac:dyDescent="0.15"/>
    <row r="12482" customFormat="1" hidden="1" x14ac:dyDescent="0.15"/>
    <row r="12483" customFormat="1" hidden="1" x14ac:dyDescent="0.15"/>
    <row r="12484" customFormat="1" hidden="1" x14ac:dyDescent="0.15"/>
    <row r="12485" customFormat="1" hidden="1" x14ac:dyDescent="0.15"/>
    <row r="12486" customFormat="1" hidden="1" x14ac:dyDescent="0.15"/>
    <row r="12487" customFormat="1" hidden="1" x14ac:dyDescent="0.15"/>
    <row r="12488" customFormat="1" hidden="1" x14ac:dyDescent="0.15"/>
    <row r="12489" customFormat="1" hidden="1" x14ac:dyDescent="0.15"/>
    <row r="12490" customFormat="1" hidden="1" x14ac:dyDescent="0.15"/>
    <row r="12491" customFormat="1" hidden="1" x14ac:dyDescent="0.15"/>
    <row r="12492" customFormat="1" hidden="1" x14ac:dyDescent="0.15"/>
    <row r="12493" customFormat="1" hidden="1" x14ac:dyDescent="0.15"/>
    <row r="12494" customFormat="1" hidden="1" x14ac:dyDescent="0.15"/>
    <row r="12495" customFormat="1" hidden="1" x14ac:dyDescent="0.15"/>
    <row r="12496" customFormat="1" hidden="1" x14ac:dyDescent="0.15"/>
    <row r="12497" customFormat="1" hidden="1" x14ac:dyDescent="0.15"/>
    <row r="12498" customFormat="1" hidden="1" x14ac:dyDescent="0.15"/>
    <row r="12499" customFormat="1" hidden="1" x14ac:dyDescent="0.15"/>
    <row r="12500" customFormat="1" hidden="1" x14ac:dyDescent="0.15"/>
    <row r="12501" customFormat="1" hidden="1" x14ac:dyDescent="0.15"/>
    <row r="12502" customFormat="1" hidden="1" x14ac:dyDescent="0.15"/>
    <row r="12503" customFormat="1" hidden="1" x14ac:dyDescent="0.15"/>
    <row r="12504" customFormat="1" hidden="1" x14ac:dyDescent="0.15"/>
    <row r="12505" customFormat="1" hidden="1" x14ac:dyDescent="0.15"/>
    <row r="12506" customFormat="1" hidden="1" x14ac:dyDescent="0.15"/>
    <row r="12507" customFormat="1" hidden="1" x14ac:dyDescent="0.15"/>
    <row r="12508" customFormat="1" hidden="1" x14ac:dyDescent="0.15"/>
    <row r="12509" customFormat="1" hidden="1" x14ac:dyDescent="0.15"/>
    <row r="12510" customFormat="1" hidden="1" x14ac:dyDescent="0.15"/>
    <row r="12511" customFormat="1" hidden="1" x14ac:dyDescent="0.15"/>
    <row r="12512" customFormat="1" hidden="1" x14ac:dyDescent="0.15"/>
    <row r="12513" customFormat="1" hidden="1" x14ac:dyDescent="0.15"/>
    <row r="12514" customFormat="1" hidden="1" x14ac:dyDescent="0.15"/>
    <row r="12515" customFormat="1" hidden="1" x14ac:dyDescent="0.15"/>
    <row r="12516" customFormat="1" hidden="1" x14ac:dyDescent="0.15"/>
    <row r="12517" customFormat="1" hidden="1" x14ac:dyDescent="0.15"/>
    <row r="12518" customFormat="1" hidden="1" x14ac:dyDescent="0.15"/>
    <row r="12519" customFormat="1" hidden="1" x14ac:dyDescent="0.15"/>
    <row r="12520" customFormat="1" hidden="1" x14ac:dyDescent="0.15"/>
    <row r="12521" customFormat="1" hidden="1" x14ac:dyDescent="0.15"/>
    <row r="12522" customFormat="1" hidden="1" x14ac:dyDescent="0.15"/>
    <row r="12523" customFormat="1" hidden="1" x14ac:dyDescent="0.15"/>
    <row r="12524" customFormat="1" hidden="1" x14ac:dyDescent="0.15"/>
    <row r="12525" customFormat="1" hidden="1" x14ac:dyDescent="0.15"/>
    <row r="12526" customFormat="1" hidden="1" x14ac:dyDescent="0.15"/>
    <row r="12527" customFormat="1" hidden="1" x14ac:dyDescent="0.15"/>
    <row r="12528" customFormat="1" hidden="1" x14ac:dyDescent="0.15"/>
    <row r="12529" customFormat="1" hidden="1" x14ac:dyDescent="0.15"/>
    <row r="12530" customFormat="1" hidden="1" x14ac:dyDescent="0.15"/>
    <row r="12531" customFormat="1" hidden="1" x14ac:dyDescent="0.15"/>
    <row r="12532" customFormat="1" hidden="1" x14ac:dyDescent="0.15"/>
    <row r="12533" customFormat="1" hidden="1" x14ac:dyDescent="0.15"/>
    <row r="12534" customFormat="1" hidden="1" x14ac:dyDescent="0.15"/>
    <row r="12535" customFormat="1" hidden="1" x14ac:dyDescent="0.15"/>
    <row r="12536" customFormat="1" hidden="1" x14ac:dyDescent="0.15"/>
    <row r="12537" customFormat="1" hidden="1" x14ac:dyDescent="0.15"/>
    <row r="12538" customFormat="1" hidden="1" x14ac:dyDescent="0.15"/>
    <row r="12539" customFormat="1" hidden="1" x14ac:dyDescent="0.15"/>
    <row r="12540" customFormat="1" hidden="1" x14ac:dyDescent="0.15"/>
    <row r="12541" customFormat="1" hidden="1" x14ac:dyDescent="0.15"/>
    <row r="12542" customFormat="1" hidden="1" x14ac:dyDescent="0.15"/>
    <row r="12543" customFormat="1" hidden="1" x14ac:dyDescent="0.15"/>
    <row r="12544" customFormat="1" hidden="1" x14ac:dyDescent="0.15"/>
    <row r="12545" customFormat="1" hidden="1" x14ac:dyDescent="0.15"/>
    <row r="12546" customFormat="1" hidden="1" x14ac:dyDescent="0.15"/>
    <row r="12547" customFormat="1" hidden="1" x14ac:dyDescent="0.15"/>
    <row r="12548" customFormat="1" hidden="1" x14ac:dyDescent="0.15"/>
    <row r="12549" customFormat="1" hidden="1" x14ac:dyDescent="0.15"/>
    <row r="12550" customFormat="1" hidden="1" x14ac:dyDescent="0.15"/>
    <row r="12551" customFormat="1" hidden="1" x14ac:dyDescent="0.15"/>
    <row r="12552" customFormat="1" hidden="1" x14ac:dyDescent="0.15"/>
    <row r="12553" customFormat="1" hidden="1" x14ac:dyDescent="0.15"/>
    <row r="12554" customFormat="1" hidden="1" x14ac:dyDescent="0.15"/>
    <row r="12555" customFormat="1" hidden="1" x14ac:dyDescent="0.15"/>
    <row r="12556" customFormat="1" hidden="1" x14ac:dyDescent="0.15"/>
    <row r="12557" customFormat="1" hidden="1" x14ac:dyDescent="0.15"/>
    <row r="12558" customFormat="1" hidden="1" x14ac:dyDescent="0.15"/>
    <row r="12559" customFormat="1" hidden="1" x14ac:dyDescent="0.15"/>
    <row r="12560" customFormat="1" hidden="1" x14ac:dyDescent="0.15"/>
    <row r="12561" customFormat="1" hidden="1" x14ac:dyDescent="0.15"/>
    <row r="12562" customFormat="1" hidden="1" x14ac:dyDescent="0.15"/>
    <row r="12563" customFormat="1" hidden="1" x14ac:dyDescent="0.15"/>
    <row r="12564" customFormat="1" hidden="1" x14ac:dyDescent="0.15"/>
    <row r="12565" customFormat="1" hidden="1" x14ac:dyDescent="0.15"/>
    <row r="12566" customFormat="1" hidden="1" x14ac:dyDescent="0.15"/>
    <row r="12567" customFormat="1" hidden="1" x14ac:dyDescent="0.15"/>
    <row r="12568" customFormat="1" hidden="1" x14ac:dyDescent="0.15"/>
    <row r="12569" customFormat="1" hidden="1" x14ac:dyDescent="0.15"/>
    <row r="12570" customFormat="1" hidden="1" x14ac:dyDescent="0.15"/>
    <row r="12571" customFormat="1" hidden="1" x14ac:dyDescent="0.15"/>
    <row r="12572" customFormat="1" hidden="1" x14ac:dyDescent="0.15"/>
    <row r="12573" customFormat="1" hidden="1" x14ac:dyDescent="0.15"/>
    <row r="12574" customFormat="1" hidden="1" x14ac:dyDescent="0.15"/>
    <row r="12575" customFormat="1" hidden="1" x14ac:dyDescent="0.15"/>
    <row r="12576" customFormat="1" hidden="1" x14ac:dyDescent="0.15"/>
    <row r="12577" customFormat="1" hidden="1" x14ac:dyDescent="0.15"/>
    <row r="12578" customFormat="1" hidden="1" x14ac:dyDescent="0.15"/>
    <row r="12579" customFormat="1" hidden="1" x14ac:dyDescent="0.15"/>
    <row r="12580" customFormat="1" hidden="1" x14ac:dyDescent="0.15"/>
    <row r="12581" customFormat="1" hidden="1" x14ac:dyDescent="0.15"/>
    <row r="12582" customFormat="1" hidden="1" x14ac:dyDescent="0.15"/>
    <row r="12583" customFormat="1" hidden="1" x14ac:dyDescent="0.15"/>
    <row r="12584" customFormat="1" hidden="1" x14ac:dyDescent="0.15"/>
    <row r="12585" customFormat="1" hidden="1" x14ac:dyDescent="0.15"/>
    <row r="12586" customFormat="1" hidden="1" x14ac:dyDescent="0.15"/>
    <row r="12587" customFormat="1" hidden="1" x14ac:dyDescent="0.15"/>
    <row r="12588" customFormat="1" hidden="1" x14ac:dyDescent="0.15"/>
    <row r="12589" customFormat="1" hidden="1" x14ac:dyDescent="0.15"/>
    <row r="12590" customFormat="1" hidden="1" x14ac:dyDescent="0.15"/>
    <row r="12591" customFormat="1" hidden="1" x14ac:dyDescent="0.15"/>
    <row r="12592" customFormat="1" hidden="1" x14ac:dyDescent="0.15"/>
    <row r="12593" customFormat="1" hidden="1" x14ac:dyDescent="0.15"/>
    <row r="12594" customFormat="1" hidden="1" x14ac:dyDescent="0.15"/>
    <row r="12595" customFormat="1" hidden="1" x14ac:dyDescent="0.15"/>
    <row r="12596" customFormat="1" hidden="1" x14ac:dyDescent="0.15"/>
    <row r="12597" customFormat="1" hidden="1" x14ac:dyDescent="0.15"/>
    <row r="12598" customFormat="1" hidden="1" x14ac:dyDescent="0.15"/>
    <row r="12599" customFormat="1" hidden="1" x14ac:dyDescent="0.15"/>
    <row r="12600" customFormat="1" hidden="1" x14ac:dyDescent="0.15"/>
    <row r="12601" customFormat="1" hidden="1" x14ac:dyDescent="0.15"/>
    <row r="12602" customFormat="1" hidden="1" x14ac:dyDescent="0.15"/>
    <row r="12603" customFormat="1" hidden="1" x14ac:dyDescent="0.15"/>
    <row r="12604" customFormat="1" hidden="1" x14ac:dyDescent="0.15"/>
    <row r="12605" customFormat="1" hidden="1" x14ac:dyDescent="0.15"/>
    <row r="12606" customFormat="1" hidden="1" x14ac:dyDescent="0.15"/>
    <row r="12607" customFormat="1" hidden="1" x14ac:dyDescent="0.15"/>
    <row r="12608" customFormat="1" hidden="1" x14ac:dyDescent="0.15"/>
    <row r="12609" customFormat="1" hidden="1" x14ac:dyDescent="0.15"/>
    <row r="12610" customFormat="1" hidden="1" x14ac:dyDescent="0.15"/>
    <row r="12611" customFormat="1" hidden="1" x14ac:dyDescent="0.15"/>
    <row r="12612" customFormat="1" hidden="1" x14ac:dyDescent="0.15"/>
    <row r="12613" customFormat="1" hidden="1" x14ac:dyDescent="0.15"/>
    <row r="12614" customFormat="1" hidden="1" x14ac:dyDescent="0.15"/>
    <row r="12615" customFormat="1" hidden="1" x14ac:dyDescent="0.15"/>
    <row r="12616" customFormat="1" hidden="1" x14ac:dyDescent="0.15"/>
    <row r="12617" customFormat="1" hidden="1" x14ac:dyDescent="0.15"/>
    <row r="12618" customFormat="1" hidden="1" x14ac:dyDescent="0.15"/>
    <row r="12619" customFormat="1" hidden="1" x14ac:dyDescent="0.15"/>
    <row r="12620" customFormat="1" hidden="1" x14ac:dyDescent="0.15"/>
    <row r="12621" customFormat="1" hidden="1" x14ac:dyDescent="0.15"/>
    <row r="12622" customFormat="1" hidden="1" x14ac:dyDescent="0.15"/>
    <row r="12623" customFormat="1" hidden="1" x14ac:dyDescent="0.15"/>
    <row r="12624" customFormat="1" hidden="1" x14ac:dyDescent="0.15"/>
    <row r="12625" customFormat="1" hidden="1" x14ac:dyDescent="0.15"/>
    <row r="12626" customFormat="1" hidden="1" x14ac:dyDescent="0.15"/>
    <row r="12627" customFormat="1" hidden="1" x14ac:dyDescent="0.15"/>
    <row r="12628" customFormat="1" hidden="1" x14ac:dyDescent="0.15"/>
    <row r="12629" customFormat="1" hidden="1" x14ac:dyDescent="0.15"/>
    <row r="12630" customFormat="1" hidden="1" x14ac:dyDescent="0.15"/>
    <row r="12631" customFormat="1" hidden="1" x14ac:dyDescent="0.15"/>
    <row r="12632" customFormat="1" hidden="1" x14ac:dyDescent="0.15"/>
    <row r="12633" customFormat="1" hidden="1" x14ac:dyDescent="0.15"/>
    <row r="12634" customFormat="1" hidden="1" x14ac:dyDescent="0.15"/>
    <row r="12635" customFormat="1" hidden="1" x14ac:dyDescent="0.15"/>
    <row r="12636" customFormat="1" hidden="1" x14ac:dyDescent="0.15"/>
    <row r="12637" customFormat="1" hidden="1" x14ac:dyDescent="0.15"/>
    <row r="12638" customFormat="1" hidden="1" x14ac:dyDescent="0.15"/>
    <row r="12639" customFormat="1" hidden="1" x14ac:dyDescent="0.15"/>
    <row r="12640" customFormat="1" hidden="1" x14ac:dyDescent="0.15"/>
    <row r="12641" customFormat="1" hidden="1" x14ac:dyDescent="0.15"/>
    <row r="12642" customFormat="1" hidden="1" x14ac:dyDescent="0.15"/>
    <row r="12643" customFormat="1" hidden="1" x14ac:dyDescent="0.15"/>
    <row r="12644" customFormat="1" hidden="1" x14ac:dyDescent="0.15"/>
    <row r="12645" customFormat="1" hidden="1" x14ac:dyDescent="0.15"/>
    <row r="12646" customFormat="1" hidden="1" x14ac:dyDescent="0.15"/>
    <row r="12647" customFormat="1" hidden="1" x14ac:dyDescent="0.15"/>
    <row r="12648" customFormat="1" hidden="1" x14ac:dyDescent="0.15"/>
    <row r="12649" customFormat="1" hidden="1" x14ac:dyDescent="0.15"/>
    <row r="12650" customFormat="1" hidden="1" x14ac:dyDescent="0.15"/>
    <row r="12651" customFormat="1" hidden="1" x14ac:dyDescent="0.15"/>
    <row r="12652" customFormat="1" hidden="1" x14ac:dyDescent="0.15"/>
    <row r="12653" customFormat="1" hidden="1" x14ac:dyDescent="0.15"/>
    <row r="12654" customFormat="1" hidden="1" x14ac:dyDescent="0.15"/>
    <row r="12655" customFormat="1" hidden="1" x14ac:dyDescent="0.15"/>
    <row r="12656" customFormat="1" hidden="1" x14ac:dyDescent="0.15"/>
    <row r="12657" customFormat="1" hidden="1" x14ac:dyDescent="0.15"/>
    <row r="12658" customFormat="1" hidden="1" x14ac:dyDescent="0.15"/>
    <row r="12659" customFormat="1" hidden="1" x14ac:dyDescent="0.15"/>
    <row r="12660" customFormat="1" hidden="1" x14ac:dyDescent="0.15"/>
    <row r="12661" customFormat="1" hidden="1" x14ac:dyDescent="0.15"/>
    <row r="12662" customFormat="1" hidden="1" x14ac:dyDescent="0.15"/>
    <row r="12663" customFormat="1" hidden="1" x14ac:dyDescent="0.15"/>
    <row r="12664" customFormat="1" hidden="1" x14ac:dyDescent="0.15"/>
    <row r="12665" customFormat="1" hidden="1" x14ac:dyDescent="0.15"/>
    <row r="12666" customFormat="1" hidden="1" x14ac:dyDescent="0.15"/>
    <row r="12667" customFormat="1" hidden="1" x14ac:dyDescent="0.15"/>
    <row r="12668" customFormat="1" hidden="1" x14ac:dyDescent="0.15"/>
    <row r="12669" customFormat="1" hidden="1" x14ac:dyDescent="0.15"/>
    <row r="12670" customFormat="1" hidden="1" x14ac:dyDescent="0.15"/>
    <row r="12671" customFormat="1" hidden="1" x14ac:dyDescent="0.15"/>
    <row r="12672" customFormat="1" hidden="1" x14ac:dyDescent="0.15"/>
    <row r="12673" customFormat="1" hidden="1" x14ac:dyDescent="0.15"/>
    <row r="12674" customFormat="1" hidden="1" x14ac:dyDescent="0.15"/>
    <row r="12675" customFormat="1" hidden="1" x14ac:dyDescent="0.15"/>
    <row r="12676" customFormat="1" hidden="1" x14ac:dyDescent="0.15"/>
    <row r="12677" customFormat="1" hidden="1" x14ac:dyDescent="0.15"/>
    <row r="12678" customFormat="1" hidden="1" x14ac:dyDescent="0.15"/>
    <row r="12679" customFormat="1" hidden="1" x14ac:dyDescent="0.15"/>
    <row r="12680" customFormat="1" hidden="1" x14ac:dyDescent="0.15"/>
    <row r="12681" customFormat="1" hidden="1" x14ac:dyDescent="0.15"/>
    <row r="12682" customFormat="1" hidden="1" x14ac:dyDescent="0.15"/>
    <row r="12683" customFormat="1" hidden="1" x14ac:dyDescent="0.15"/>
    <row r="12684" customFormat="1" hidden="1" x14ac:dyDescent="0.15"/>
    <row r="12685" customFormat="1" hidden="1" x14ac:dyDescent="0.15"/>
    <row r="12686" customFormat="1" hidden="1" x14ac:dyDescent="0.15"/>
    <row r="12687" customFormat="1" hidden="1" x14ac:dyDescent="0.15"/>
    <row r="12688" customFormat="1" hidden="1" x14ac:dyDescent="0.15"/>
    <row r="12689" customFormat="1" hidden="1" x14ac:dyDescent="0.15"/>
    <row r="12690" customFormat="1" hidden="1" x14ac:dyDescent="0.15"/>
    <row r="12691" customFormat="1" hidden="1" x14ac:dyDescent="0.15"/>
    <row r="12692" customFormat="1" hidden="1" x14ac:dyDescent="0.15"/>
    <row r="12693" customFormat="1" hidden="1" x14ac:dyDescent="0.15"/>
    <row r="12694" customFormat="1" hidden="1" x14ac:dyDescent="0.15"/>
    <row r="12695" customFormat="1" hidden="1" x14ac:dyDescent="0.15"/>
    <row r="12696" customFormat="1" hidden="1" x14ac:dyDescent="0.15"/>
    <row r="12697" customFormat="1" hidden="1" x14ac:dyDescent="0.15"/>
    <row r="12698" customFormat="1" hidden="1" x14ac:dyDescent="0.15"/>
    <row r="12699" customFormat="1" hidden="1" x14ac:dyDescent="0.15"/>
    <row r="12700" customFormat="1" hidden="1" x14ac:dyDescent="0.15"/>
    <row r="12701" customFormat="1" hidden="1" x14ac:dyDescent="0.15"/>
    <row r="12702" customFormat="1" hidden="1" x14ac:dyDescent="0.15"/>
    <row r="12703" customFormat="1" hidden="1" x14ac:dyDescent="0.15"/>
    <row r="12704" customFormat="1" hidden="1" x14ac:dyDescent="0.15"/>
    <row r="12705" customFormat="1" hidden="1" x14ac:dyDescent="0.15"/>
    <row r="12706" customFormat="1" hidden="1" x14ac:dyDescent="0.15"/>
    <row r="12707" customFormat="1" hidden="1" x14ac:dyDescent="0.15"/>
    <row r="12708" customFormat="1" hidden="1" x14ac:dyDescent="0.15"/>
    <row r="12709" customFormat="1" hidden="1" x14ac:dyDescent="0.15"/>
    <row r="12710" customFormat="1" hidden="1" x14ac:dyDescent="0.15"/>
    <row r="12711" customFormat="1" hidden="1" x14ac:dyDescent="0.15"/>
    <row r="12712" customFormat="1" hidden="1" x14ac:dyDescent="0.15"/>
    <row r="12713" customFormat="1" hidden="1" x14ac:dyDescent="0.15"/>
    <row r="12714" customFormat="1" hidden="1" x14ac:dyDescent="0.15"/>
    <row r="12715" customFormat="1" hidden="1" x14ac:dyDescent="0.15"/>
    <row r="12716" customFormat="1" hidden="1" x14ac:dyDescent="0.15"/>
    <row r="12717" customFormat="1" hidden="1" x14ac:dyDescent="0.15"/>
    <row r="12718" customFormat="1" hidden="1" x14ac:dyDescent="0.15"/>
    <row r="12719" customFormat="1" hidden="1" x14ac:dyDescent="0.15"/>
    <row r="12720" customFormat="1" hidden="1" x14ac:dyDescent="0.15"/>
    <row r="12721" customFormat="1" hidden="1" x14ac:dyDescent="0.15"/>
    <row r="12722" customFormat="1" hidden="1" x14ac:dyDescent="0.15"/>
    <row r="12723" customFormat="1" hidden="1" x14ac:dyDescent="0.15"/>
    <row r="12724" customFormat="1" hidden="1" x14ac:dyDescent="0.15"/>
    <row r="12725" customFormat="1" hidden="1" x14ac:dyDescent="0.15"/>
    <row r="12726" customFormat="1" hidden="1" x14ac:dyDescent="0.15"/>
    <row r="12727" customFormat="1" hidden="1" x14ac:dyDescent="0.15"/>
    <row r="12728" customFormat="1" hidden="1" x14ac:dyDescent="0.15"/>
    <row r="12729" customFormat="1" hidden="1" x14ac:dyDescent="0.15"/>
    <row r="12730" customFormat="1" hidden="1" x14ac:dyDescent="0.15"/>
    <row r="12731" customFormat="1" hidden="1" x14ac:dyDescent="0.15"/>
    <row r="12732" customFormat="1" hidden="1" x14ac:dyDescent="0.15"/>
    <row r="12733" customFormat="1" hidden="1" x14ac:dyDescent="0.15"/>
    <row r="12734" customFormat="1" hidden="1" x14ac:dyDescent="0.15"/>
    <row r="12735" customFormat="1" hidden="1" x14ac:dyDescent="0.15"/>
    <row r="12736" customFormat="1" hidden="1" x14ac:dyDescent="0.15"/>
    <row r="12737" customFormat="1" hidden="1" x14ac:dyDescent="0.15"/>
    <row r="12738" customFormat="1" hidden="1" x14ac:dyDescent="0.15"/>
    <row r="12739" customFormat="1" hidden="1" x14ac:dyDescent="0.15"/>
    <row r="12740" customFormat="1" hidden="1" x14ac:dyDescent="0.15"/>
    <row r="12741" customFormat="1" hidden="1" x14ac:dyDescent="0.15"/>
    <row r="12742" customFormat="1" hidden="1" x14ac:dyDescent="0.15"/>
    <row r="12743" customFormat="1" hidden="1" x14ac:dyDescent="0.15"/>
    <row r="12744" customFormat="1" hidden="1" x14ac:dyDescent="0.15"/>
    <row r="12745" customFormat="1" hidden="1" x14ac:dyDescent="0.15"/>
    <row r="12746" customFormat="1" hidden="1" x14ac:dyDescent="0.15"/>
    <row r="12747" customFormat="1" hidden="1" x14ac:dyDescent="0.15"/>
    <row r="12748" customFormat="1" hidden="1" x14ac:dyDescent="0.15"/>
    <row r="12749" customFormat="1" hidden="1" x14ac:dyDescent="0.15"/>
    <row r="12750" customFormat="1" hidden="1" x14ac:dyDescent="0.15"/>
    <row r="12751" customFormat="1" hidden="1" x14ac:dyDescent="0.15"/>
    <row r="12752" customFormat="1" hidden="1" x14ac:dyDescent="0.15"/>
    <row r="12753" customFormat="1" hidden="1" x14ac:dyDescent="0.15"/>
    <row r="12754" customFormat="1" hidden="1" x14ac:dyDescent="0.15"/>
    <row r="12755" customFormat="1" hidden="1" x14ac:dyDescent="0.15"/>
    <row r="12756" customFormat="1" hidden="1" x14ac:dyDescent="0.15"/>
    <row r="12757" customFormat="1" hidden="1" x14ac:dyDescent="0.15"/>
    <row r="12758" customFormat="1" hidden="1" x14ac:dyDescent="0.15"/>
    <row r="12759" customFormat="1" hidden="1" x14ac:dyDescent="0.15"/>
    <row r="12760" customFormat="1" hidden="1" x14ac:dyDescent="0.15"/>
    <row r="12761" customFormat="1" hidden="1" x14ac:dyDescent="0.15"/>
    <row r="12762" customFormat="1" hidden="1" x14ac:dyDescent="0.15"/>
    <row r="12763" customFormat="1" hidden="1" x14ac:dyDescent="0.15"/>
    <row r="12764" customFormat="1" hidden="1" x14ac:dyDescent="0.15"/>
    <row r="12765" customFormat="1" hidden="1" x14ac:dyDescent="0.15"/>
    <row r="12766" customFormat="1" hidden="1" x14ac:dyDescent="0.15"/>
    <row r="12767" customFormat="1" hidden="1" x14ac:dyDescent="0.15"/>
    <row r="12768" customFormat="1" hidden="1" x14ac:dyDescent="0.15"/>
    <row r="12769" customFormat="1" hidden="1" x14ac:dyDescent="0.15"/>
    <row r="12770" customFormat="1" hidden="1" x14ac:dyDescent="0.15"/>
    <row r="12771" customFormat="1" hidden="1" x14ac:dyDescent="0.15"/>
    <row r="12772" customFormat="1" hidden="1" x14ac:dyDescent="0.15"/>
    <row r="12773" customFormat="1" hidden="1" x14ac:dyDescent="0.15"/>
    <row r="12774" customFormat="1" hidden="1" x14ac:dyDescent="0.15"/>
    <row r="12775" customFormat="1" hidden="1" x14ac:dyDescent="0.15"/>
    <row r="12776" customFormat="1" hidden="1" x14ac:dyDescent="0.15"/>
    <row r="12777" customFormat="1" hidden="1" x14ac:dyDescent="0.15"/>
    <row r="12778" customFormat="1" hidden="1" x14ac:dyDescent="0.15"/>
    <row r="12779" customFormat="1" hidden="1" x14ac:dyDescent="0.15"/>
    <row r="12780" customFormat="1" hidden="1" x14ac:dyDescent="0.15"/>
    <row r="12781" customFormat="1" hidden="1" x14ac:dyDescent="0.15"/>
    <row r="12782" customFormat="1" hidden="1" x14ac:dyDescent="0.15"/>
    <row r="12783" customFormat="1" hidden="1" x14ac:dyDescent="0.15"/>
    <row r="12784" customFormat="1" hidden="1" x14ac:dyDescent="0.15"/>
    <row r="12785" customFormat="1" hidden="1" x14ac:dyDescent="0.15"/>
    <row r="12786" customFormat="1" hidden="1" x14ac:dyDescent="0.15"/>
    <row r="12787" customFormat="1" hidden="1" x14ac:dyDescent="0.15"/>
    <row r="12788" customFormat="1" hidden="1" x14ac:dyDescent="0.15"/>
    <row r="12789" customFormat="1" hidden="1" x14ac:dyDescent="0.15"/>
    <row r="12790" customFormat="1" hidden="1" x14ac:dyDescent="0.15"/>
    <row r="12791" customFormat="1" hidden="1" x14ac:dyDescent="0.15"/>
    <row r="12792" customFormat="1" hidden="1" x14ac:dyDescent="0.15"/>
    <row r="12793" customFormat="1" hidden="1" x14ac:dyDescent="0.15"/>
    <row r="12794" customFormat="1" hidden="1" x14ac:dyDescent="0.15"/>
    <row r="12795" customFormat="1" hidden="1" x14ac:dyDescent="0.15"/>
    <row r="12796" customFormat="1" hidden="1" x14ac:dyDescent="0.15"/>
    <row r="12797" customFormat="1" hidden="1" x14ac:dyDescent="0.15"/>
    <row r="12798" customFormat="1" hidden="1" x14ac:dyDescent="0.15"/>
    <row r="12799" customFormat="1" hidden="1" x14ac:dyDescent="0.15"/>
    <row r="12800" customFormat="1" hidden="1" x14ac:dyDescent="0.15"/>
    <row r="12801" customFormat="1" hidden="1" x14ac:dyDescent="0.15"/>
    <row r="12802" customFormat="1" hidden="1" x14ac:dyDescent="0.15"/>
    <row r="12803" customFormat="1" hidden="1" x14ac:dyDescent="0.15"/>
    <row r="12804" customFormat="1" hidden="1" x14ac:dyDescent="0.15"/>
    <row r="12805" customFormat="1" hidden="1" x14ac:dyDescent="0.15"/>
    <row r="12806" customFormat="1" hidden="1" x14ac:dyDescent="0.15"/>
    <row r="12807" customFormat="1" hidden="1" x14ac:dyDescent="0.15"/>
    <row r="12808" customFormat="1" hidden="1" x14ac:dyDescent="0.15"/>
    <row r="12809" customFormat="1" hidden="1" x14ac:dyDescent="0.15"/>
    <row r="12810" customFormat="1" hidden="1" x14ac:dyDescent="0.15"/>
    <row r="12811" customFormat="1" hidden="1" x14ac:dyDescent="0.15"/>
    <row r="12812" customFormat="1" hidden="1" x14ac:dyDescent="0.15"/>
    <row r="12813" customFormat="1" hidden="1" x14ac:dyDescent="0.15"/>
    <row r="12814" customFormat="1" hidden="1" x14ac:dyDescent="0.15"/>
    <row r="12815" customFormat="1" hidden="1" x14ac:dyDescent="0.15"/>
    <row r="12816" customFormat="1" hidden="1" x14ac:dyDescent="0.15"/>
    <row r="12817" customFormat="1" hidden="1" x14ac:dyDescent="0.15"/>
    <row r="12818" customFormat="1" hidden="1" x14ac:dyDescent="0.15"/>
    <row r="12819" customFormat="1" hidden="1" x14ac:dyDescent="0.15"/>
    <row r="12820" customFormat="1" hidden="1" x14ac:dyDescent="0.15"/>
    <row r="12821" customFormat="1" hidden="1" x14ac:dyDescent="0.15"/>
    <row r="12822" customFormat="1" hidden="1" x14ac:dyDescent="0.15"/>
    <row r="12823" customFormat="1" hidden="1" x14ac:dyDescent="0.15"/>
    <row r="12824" customFormat="1" hidden="1" x14ac:dyDescent="0.15"/>
    <row r="12825" customFormat="1" hidden="1" x14ac:dyDescent="0.15"/>
    <row r="12826" customFormat="1" hidden="1" x14ac:dyDescent="0.15"/>
    <row r="12827" customFormat="1" hidden="1" x14ac:dyDescent="0.15"/>
    <row r="12828" customFormat="1" hidden="1" x14ac:dyDescent="0.15"/>
    <row r="12829" customFormat="1" hidden="1" x14ac:dyDescent="0.15"/>
    <row r="12830" customFormat="1" hidden="1" x14ac:dyDescent="0.15"/>
    <row r="12831" customFormat="1" hidden="1" x14ac:dyDescent="0.15"/>
    <row r="12832" customFormat="1" hidden="1" x14ac:dyDescent="0.15"/>
    <row r="12833" customFormat="1" hidden="1" x14ac:dyDescent="0.15"/>
    <row r="12834" customFormat="1" hidden="1" x14ac:dyDescent="0.15"/>
    <row r="12835" customFormat="1" hidden="1" x14ac:dyDescent="0.15"/>
    <row r="12836" customFormat="1" hidden="1" x14ac:dyDescent="0.15"/>
    <row r="12837" customFormat="1" hidden="1" x14ac:dyDescent="0.15"/>
    <row r="12838" customFormat="1" hidden="1" x14ac:dyDescent="0.15"/>
    <row r="12839" customFormat="1" hidden="1" x14ac:dyDescent="0.15"/>
    <row r="12840" customFormat="1" hidden="1" x14ac:dyDescent="0.15"/>
    <row r="12841" customFormat="1" hidden="1" x14ac:dyDescent="0.15"/>
    <row r="12842" customFormat="1" hidden="1" x14ac:dyDescent="0.15"/>
    <row r="12843" customFormat="1" hidden="1" x14ac:dyDescent="0.15"/>
    <row r="12844" customFormat="1" hidden="1" x14ac:dyDescent="0.15"/>
    <row r="12845" customFormat="1" hidden="1" x14ac:dyDescent="0.15"/>
    <row r="12846" customFormat="1" hidden="1" x14ac:dyDescent="0.15"/>
    <row r="12847" customFormat="1" hidden="1" x14ac:dyDescent="0.15"/>
    <row r="12848" customFormat="1" hidden="1" x14ac:dyDescent="0.15"/>
    <row r="12849" customFormat="1" hidden="1" x14ac:dyDescent="0.15"/>
    <row r="12850" customFormat="1" hidden="1" x14ac:dyDescent="0.15"/>
    <row r="12851" customFormat="1" hidden="1" x14ac:dyDescent="0.15"/>
    <row r="12852" customFormat="1" hidden="1" x14ac:dyDescent="0.15"/>
    <row r="12853" customFormat="1" hidden="1" x14ac:dyDescent="0.15"/>
    <row r="12854" customFormat="1" hidden="1" x14ac:dyDescent="0.15"/>
    <row r="12855" customFormat="1" hidden="1" x14ac:dyDescent="0.15"/>
    <row r="12856" customFormat="1" hidden="1" x14ac:dyDescent="0.15"/>
    <row r="12857" customFormat="1" hidden="1" x14ac:dyDescent="0.15"/>
    <row r="12858" customFormat="1" hidden="1" x14ac:dyDescent="0.15"/>
    <row r="12859" customFormat="1" hidden="1" x14ac:dyDescent="0.15"/>
    <row r="12860" customFormat="1" hidden="1" x14ac:dyDescent="0.15"/>
    <row r="12861" customFormat="1" hidden="1" x14ac:dyDescent="0.15"/>
    <row r="12862" customFormat="1" hidden="1" x14ac:dyDescent="0.15"/>
    <row r="12863" customFormat="1" hidden="1" x14ac:dyDescent="0.15"/>
    <row r="12864" customFormat="1" hidden="1" x14ac:dyDescent="0.15"/>
    <row r="12865" customFormat="1" hidden="1" x14ac:dyDescent="0.15"/>
    <row r="12866" customFormat="1" hidden="1" x14ac:dyDescent="0.15"/>
    <row r="12867" customFormat="1" hidden="1" x14ac:dyDescent="0.15"/>
    <row r="12868" customFormat="1" hidden="1" x14ac:dyDescent="0.15"/>
    <row r="12869" customFormat="1" hidden="1" x14ac:dyDescent="0.15"/>
    <row r="12870" customFormat="1" hidden="1" x14ac:dyDescent="0.15"/>
    <row r="12871" customFormat="1" hidden="1" x14ac:dyDescent="0.15"/>
    <row r="12872" customFormat="1" hidden="1" x14ac:dyDescent="0.15"/>
    <row r="12873" customFormat="1" hidden="1" x14ac:dyDescent="0.15"/>
    <row r="12874" customFormat="1" hidden="1" x14ac:dyDescent="0.15"/>
    <row r="12875" customFormat="1" hidden="1" x14ac:dyDescent="0.15"/>
    <row r="12876" customFormat="1" hidden="1" x14ac:dyDescent="0.15"/>
    <row r="12877" customFormat="1" hidden="1" x14ac:dyDescent="0.15"/>
    <row r="12878" customFormat="1" hidden="1" x14ac:dyDescent="0.15"/>
    <row r="12879" customFormat="1" hidden="1" x14ac:dyDescent="0.15"/>
    <row r="12880" customFormat="1" hidden="1" x14ac:dyDescent="0.15"/>
    <row r="12881" customFormat="1" hidden="1" x14ac:dyDescent="0.15"/>
    <row r="12882" customFormat="1" hidden="1" x14ac:dyDescent="0.15"/>
    <row r="12883" customFormat="1" hidden="1" x14ac:dyDescent="0.15"/>
    <row r="12884" customFormat="1" hidden="1" x14ac:dyDescent="0.15"/>
    <row r="12885" customFormat="1" hidden="1" x14ac:dyDescent="0.15"/>
    <row r="12886" customFormat="1" hidden="1" x14ac:dyDescent="0.15"/>
    <row r="12887" customFormat="1" hidden="1" x14ac:dyDescent="0.15"/>
    <row r="12888" customFormat="1" hidden="1" x14ac:dyDescent="0.15"/>
    <row r="12889" customFormat="1" hidden="1" x14ac:dyDescent="0.15"/>
    <row r="12890" customFormat="1" hidden="1" x14ac:dyDescent="0.15"/>
    <row r="12891" customFormat="1" hidden="1" x14ac:dyDescent="0.15"/>
    <row r="12892" customFormat="1" hidden="1" x14ac:dyDescent="0.15"/>
    <row r="12893" customFormat="1" hidden="1" x14ac:dyDescent="0.15"/>
    <row r="12894" customFormat="1" hidden="1" x14ac:dyDescent="0.15"/>
    <row r="12895" customFormat="1" hidden="1" x14ac:dyDescent="0.15"/>
    <row r="12896" customFormat="1" hidden="1" x14ac:dyDescent="0.15"/>
    <row r="12897" customFormat="1" hidden="1" x14ac:dyDescent="0.15"/>
    <row r="12898" customFormat="1" hidden="1" x14ac:dyDescent="0.15"/>
    <row r="12899" customFormat="1" hidden="1" x14ac:dyDescent="0.15"/>
    <row r="12900" customFormat="1" hidden="1" x14ac:dyDescent="0.15"/>
    <row r="12901" customFormat="1" hidden="1" x14ac:dyDescent="0.15"/>
    <row r="12902" customFormat="1" hidden="1" x14ac:dyDescent="0.15"/>
    <row r="12903" customFormat="1" hidden="1" x14ac:dyDescent="0.15"/>
    <row r="12904" customFormat="1" hidden="1" x14ac:dyDescent="0.15"/>
    <row r="12905" customFormat="1" hidden="1" x14ac:dyDescent="0.15"/>
    <row r="12906" customFormat="1" hidden="1" x14ac:dyDescent="0.15"/>
    <row r="12907" customFormat="1" hidden="1" x14ac:dyDescent="0.15"/>
    <row r="12908" customFormat="1" hidden="1" x14ac:dyDescent="0.15"/>
    <row r="12909" customFormat="1" hidden="1" x14ac:dyDescent="0.15"/>
    <row r="12910" customFormat="1" hidden="1" x14ac:dyDescent="0.15"/>
    <row r="12911" customFormat="1" hidden="1" x14ac:dyDescent="0.15"/>
    <row r="12912" customFormat="1" hidden="1" x14ac:dyDescent="0.15"/>
    <row r="12913" customFormat="1" hidden="1" x14ac:dyDescent="0.15"/>
    <row r="12914" customFormat="1" hidden="1" x14ac:dyDescent="0.15"/>
    <row r="12915" customFormat="1" hidden="1" x14ac:dyDescent="0.15"/>
    <row r="12916" customFormat="1" hidden="1" x14ac:dyDescent="0.15"/>
    <row r="12917" customFormat="1" hidden="1" x14ac:dyDescent="0.15"/>
    <row r="12918" customFormat="1" hidden="1" x14ac:dyDescent="0.15"/>
    <row r="12919" customFormat="1" hidden="1" x14ac:dyDescent="0.15"/>
    <row r="12920" customFormat="1" hidden="1" x14ac:dyDescent="0.15"/>
    <row r="12921" customFormat="1" hidden="1" x14ac:dyDescent="0.15"/>
    <row r="12922" customFormat="1" hidden="1" x14ac:dyDescent="0.15"/>
    <row r="12923" customFormat="1" hidden="1" x14ac:dyDescent="0.15"/>
    <row r="12924" customFormat="1" hidden="1" x14ac:dyDescent="0.15"/>
    <row r="12925" customFormat="1" hidden="1" x14ac:dyDescent="0.15"/>
    <row r="12926" customFormat="1" hidden="1" x14ac:dyDescent="0.15"/>
    <row r="12927" customFormat="1" hidden="1" x14ac:dyDescent="0.15"/>
    <row r="12928" customFormat="1" hidden="1" x14ac:dyDescent="0.15"/>
    <row r="12929" customFormat="1" hidden="1" x14ac:dyDescent="0.15"/>
    <row r="12930" customFormat="1" hidden="1" x14ac:dyDescent="0.15"/>
    <row r="12931" customFormat="1" hidden="1" x14ac:dyDescent="0.15"/>
    <row r="12932" customFormat="1" hidden="1" x14ac:dyDescent="0.15"/>
    <row r="12933" customFormat="1" hidden="1" x14ac:dyDescent="0.15"/>
    <row r="12934" customFormat="1" hidden="1" x14ac:dyDescent="0.15"/>
    <row r="12935" customFormat="1" hidden="1" x14ac:dyDescent="0.15"/>
    <row r="12936" customFormat="1" hidden="1" x14ac:dyDescent="0.15"/>
    <row r="12937" customFormat="1" hidden="1" x14ac:dyDescent="0.15"/>
    <row r="12938" customFormat="1" hidden="1" x14ac:dyDescent="0.15"/>
    <row r="12939" customFormat="1" hidden="1" x14ac:dyDescent="0.15"/>
    <row r="12940" customFormat="1" hidden="1" x14ac:dyDescent="0.15"/>
    <row r="12941" customFormat="1" hidden="1" x14ac:dyDescent="0.15"/>
    <row r="12942" customFormat="1" hidden="1" x14ac:dyDescent="0.15"/>
    <row r="12943" customFormat="1" hidden="1" x14ac:dyDescent="0.15"/>
    <row r="12944" customFormat="1" hidden="1" x14ac:dyDescent="0.15"/>
    <row r="12945" customFormat="1" hidden="1" x14ac:dyDescent="0.15"/>
    <row r="12946" customFormat="1" hidden="1" x14ac:dyDescent="0.15"/>
    <row r="12947" customFormat="1" hidden="1" x14ac:dyDescent="0.15"/>
    <row r="12948" customFormat="1" hidden="1" x14ac:dyDescent="0.15"/>
    <row r="12949" customFormat="1" hidden="1" x14ac:dyDescent="0.15"/>
    <row r="12950" customFormat="1" hidden="1" x14ac:dyDescent="0.15"/>
    <row r="12951" customFormat="1" hidden="1" x14ac:dyDescent="0.15"/>
    <row r="12952" customFormat="1" hidden="1" x14ac:dyDescent="0.15"/>
    <row r="12953" customFormat="1" hidden="1" x14ac:dyDescent="0.15"/>
    <row r="12954" customFormat="1" hidden="1" x14ac:dyDescent="0.15"/>
    <row r="12955" customFormat="1" hidden="1" x14ac:dyDescent="0.15"/>
    <row r="12956" customFormat="1" hidden="1" x14ac:dyDescent="0.15"/>
    <row r="12957" customFormat="1" hidden="1" x14ac:dyDescent="0.15"/>
    <row r="12958" customFormat="1" hidden="1" x14ac:dyDescent="0.15"/>
    <row r="12959" customFormat="1" hidden="1" x14ac:dyDescent="0.15"/>
    <row r="12960" customFormat="1" hidden="1" x14ac:dyDescent="0.15"/>
    <row r="12961" customFormat="1" hidden="1" x14ac:dyDescent="0.15"/>
    <row r="12962" customFormat="1" hidden="1" x14ac:dyDescent="0.15"/>
    <row r="12963" customFormat="1" hidden="1" x14ac:dyDescent="0.15"/>
    <row r="12964" customFormat="1" hidden="1" x14ac:dyDescent="0.15"/>
    <row r="12965" customFormat="1" hidden="1" x14ac:dyDescent="0.15"/>
    <row r="12966" customFormat="1" hidden="1" x14ac:dyDescent="0.15"/>
    <row r="12967" customFormat="1" hidden="1" x14ac:dyDescent="0.15"/>
    <row r="12968" customFormat="1" hidden="1" x14ac:dyDescent="0.15"/>
    <row r="12969" customFormat="1" hidden="1" x14ac:dyDescent="0.15"/>
    <row r="12970" customFormat="1" hidden="1" x14ac:dyDescent="0.15"/>
    <row r="12971" customFormat="1" hidden="1" x14ac:dyDescent="0.15"/>
    <row r="12972" customFormat="1" hidden="1" x14ac:dyDescent="0.15"/>
    <row r="12973" customFormat="1" hidden="1" x14ac:dyDescent="0.15"/>
    <row r="12974" customFormat="1" hidden="1" x14ac:dyDescent="0.15"/>
    <row r="12975" customFormat="1" hidden="1" x14ac:dyDescent="0.15"/>
    <row r="12976" customFormat="1" hidden="1" x14ac:dyDescent="0.15"/>
    <row r="12977" customFormat="1" hidden="1" x14ac:dyDescent="0.15"/>
    <row r="12978" customFormat="1" hidden="1" x14ac:dyDescent="0.15"/>
    <row r="12979" customFormat="1" hidden="1" x14ac:dyDescent="0.15"/>
    <row r="12980" customFormat="1" hidden="1" x14ac:dyDescent="0.15"/>
    <row r="12981" customFormat="1" hidden="1" x14ac:dyDescent="0.15"/>
    <row r="12982" customFormat="1" hidden="1" x14ac:dyDescent="0.15"/>
    <row r="12983" customFormat="1" hidden="1" x14ac:dyDescent="0.15"/>
    <row r="12984" customFormat="1" hidden="1" x14ac:dyDescent="0.15"/>
    <row r="12985" customFormat="1" hidden="1" x14ac:dyDescent="0.15"/>
    <row r="12986" customFormat="1" hidden="1" x14ac:dyDescent="0.15"/>
    <row r="12987" customFormat="1" hidden="1" x14ac:dyDescent="0.15"/>
    <row r="12988" customFormat="1" hidden="1" x14ac:dyDescent="0.15"/>
    <row r="12989" customFormat="1" hidden="1" x14ac:dyDescent="0.15"/>
    <row r="12990" customFormat="1" hidden="1" x14ac:dyDescent="0.15"/>
    <row r="12991" customFormat="1" hidden="1" x14ac:dyDescent="0.15"/>
    <row r="12992" customFormat="1" hidden="1" x14ac:dyDescent="0.15"/>
    <row r="12993" customFormat="1" hidden="1" x14ac:dyDescent="0.15"/>
    <row r="12994" customFormat="1" hidden="1" x14ac:dyDescent="0.15"/>
    <row r="12995" customFormat="1" hidden="1" x14ac:dyDescent="0.15"/>
    <row r="12996" customFormat="1" hidden="1" x14ac:dyDescent="0.15"/>
    <row r="12997" customFormat="1" hidden="1" x14ac:dyDescent="0.15"/>
    <row r="12998" customFormat="1" hidden="1" x14ac:dyDescent="0.15"/>
    <row r="12999" customFormat="1" hidden="1" x14ac:dyDescent="0.15"/>
    <row r="13000" customFormat="1" hidden="1" x14ac:dyDescent="0.15"/>
    <row r="13001" customFormat="1" hidden="1" x14ac:dyDescent="0.15"/>
    <row r="13002" customFormat="1" hidden="1" x14ac:dyDescent="0.15"/>
    <row r="13003" customFormat="1" hidden="1" x14ac:dyDescent="0.15"/>
    <row r="13004" customFormat="1" hidden="1" x14ac:dyDescent="0.15"/>
    <row r="13005" customFormat="1" hidden="1" x14ac:dyDescent="0.15"/>
    <row r="13006" customFormat="1" hidden="1" x14ac:dyDescent="0.15"/>
    <row r="13007" customFormat="1" hidden="1" x14ac:dyDescent="0.15"/>
    <row r="13008" customFormat="1" hidden="1" x14ac:dyDescent="0.15"/>
    <row r="13009" customFormat="1" hidden="1" x14ac:dyDescent="0.15"/>
    <row r="13010" customFormat="1" hidden="1" x14ac:dyDescent="0.15"/>
    <row r="13011" customFormat="1" hidden="1" x14ac:dyDescent="0.15"/>
    <row r="13012" customFormat="1" hidden="1" x14ac:dyDescent="0.15"/>
    <row r="13013" customFormat="1" hidden="1" x14ac:dyDescent="0.15"/>
    <row r="13014" customFormat="1" hidden="1" x14ac:dyDescent="0.15"/>
    <row r="13015" customFormat="1" hidden="1" x14ac:dyDescent="0.15"/>
    <row r="13016" customFormat="1" hidden="1" x14ac:dyDescent="0.15"/>
    <row r="13017" customFormat="1" hidden="1" x14ac:dyDescent="0.15"/>
    <row r="13018" customFormat="1" hidden="1" x14ac:dyDescent="0.15"/>
    <row r="13019" customFormat="1" hidden="1" x14ac:dyDescent="0.15"/>
    <row r="13020" customFormat="1" hidden="1" x14ac:dyDescent="0.15"/>
    <row r="13021" customFormat="1" hidden="1" x14ac:dyDescent="0.15"/>
    <row r="13022" customFormat="1" hidden="1" x14ac:dyDescent="0.15"/>
    <row r="13023" customFormat="1" hidden="1" x14ac:dyDescent="0.15"/>
    <row r="13024" customFormat="1" hidden="1" x14ac:dyDescent="0.15"/>
    <row r="13025" customFormat="1" hidden="1" x14ac:dyDescent="0.15"/>
    <row r="13026" customFormat="1" hidden="1" x14ac:dyDescent="0.15"/>
    <row r="13027" customFormat="1" hidden="1" x14ac:dyDescent="0.15"/>
    <row r="13028" customFormat="1" hidden="1" x14ac:dyDescent="0.15"/>
    <row r="13029" customFormat="1" hidden="1" x14ac:dyDescent="0.15"/>
    <row r="13030" customFormat="1" hidden="1" x14ac:dyDescent="0.15"/>
    <row r="13031" customFormat="1" hidden="1" x14ac:dyDescent="0.15"/>
    <row r="13032" customFormat="1" hidden="1" x14ac:dyDescent="0.15"/>
    <row r="13033" customFormat="1" hidden="1" x14ac:dyDescent="0.15"/>
    <row r="13034" customFormat="1" hidden="1" x14ac:dyDescent="0.15"/>
    <row r="13035" customFormat="1" hidden="1" x14ac:dyDescent="0.15"/>
    <row r="13036" customFormat="1" hidden="1" x14ac:dyDescent="0.15"/>
    <row r="13037" customFormat="1" hidden="1" x14ac:dyDescent="0.15"/>
    <row r="13038" customFormat="1" hidden="1" x14ac:dyDescent="0.15"/>
    <row r="13039" customFormat="1" hidden="1" x14ac:dyDescent="0.15"/>
    <row r="13040" customFormat="1" hidden="1" x14ac:dyDescent="0.15"/>
    <row r="13041" customFormat="1" hidden="1" x14ac:dyDescent="0.15"/>
    <row r="13042" customFormat="1" hidden="1" x14ac:dyDescent="0.15"/>
    <row r="13043" customFormat="1" hidden="1" x14ac:dyDescent="0.15"/>
    <row r="13044" customFormat="1" hidden="1" x14ac:dyDescent="0.15"/>
    <row r="13045" customFormat="1" hidden="1" x14ac:dyDescent="0.15"/>
    <row r="13046" customFormat="1" hidden="1" x14ac:dyDescent="0.15"/>
    <row r="13047" customFormat="1" hidden="1" x14ac:dyDescent="0.15"/>
    <row r="13048" customFormat="1" hidden="1" x14ac:dyDescent="0.15"/>
    <row r="13049" customFormat="1" hidden="1" x14ac:dyDescent="0.15"/>
    <row r="13050" customFormat="1" hidden="1" x14ac:dyDescent="0.15"/>
    <row r="13051" customFormat="1" hidden="1" x14ac:dyDescent="0.15"/>
    <row r="13052" customFormat="1" hidden="1" x14ac:dyDescent="0.15"/>
    <row r="13053" customFormat="1" hidden="1" x14ac:dyDescent="0.15"/>
    <row r="13054" customFormat="1" hidden="1" x14ac:dyDescent="0.15"/>
    <row r="13055" customFormat="1" hidden="1" x14ac:dyDescent="0.15"/>
    <row r="13056" customFormat="1" hidden="1" x14ac:dyDescent="0.15"/>
    <row r="13057" customFormat="1" hidden="1" x14ac:dyDescent="0.15"/>
    <row r="13058" customFormat="1" hidden="1" x14ac:dyDescent="0.15"/>
    <row r="13059" customFormat="1" hidden="1" x14ac:dyDescent="0.15"/>
    <row r="13060" customFormat="1" hidden="1" x14ac:dyDescent="0.15"/>
    <row r="13061" customFormat="1" hidden="1" x14ac:dyDescent="0.15"/>
    <row r="13062" customFormat="1" hidden="1" x14ac:dyDescent="0.15"/>
    <row r="13063" customFormat="1" hidden="1" x14ac:dyDescent="0.15"/>
    <row r="13064" customFormat="1" hidden="1" x14ac:dyDescent="0.15"/>
    <row r="13065" customFormat="1" hidden="1" x14ac:dyDescent="0.15"/>
    <row r="13066" customFormat="1" hidden="1" x14ac:dyDescent="0.15"/>
    <row r="13067" customFormat="1" hidden="1" x14ac:dyDescent="0.15"/>
    <row r="13068" customFormat="1" hidden="1" x14ac:dyDescent="0.15"/>
    <row r="13069" customFormat="1" hidden="1" x14ac:dyDescent="0.15"/>
    <row r="13070" customFormat="1" hidden="1" x14ac:dyDescent="0.15"/>
    <row r="13071" customFormat="1" hidden="1" x14ac:dyDescent="0.15"/>
    <row r="13072" customFormat="1" hidden="1" x14ac:dyDescent="0.15"/>
    <row r="13073" customFormat="1" hidden="1" x14ac:dyDescent="0.15"/>
    <row r="13074" customFormat="1" hidden="1" x14ac:dyDescent="0.15"/>
    <row r="13075" customFormat="1" hidden="1" x14ac:dyDescent="0.15"/>
    <row r="13076" customFormat="1" hidden="1" x14ac:dyDescent="0.15"/>
    <row r="13077" customFormat="1" hidden="1" x14ac:dyDescent="0.15"/>
    <row r="13078" customFormat="1" hidden="1" x14ac:dyDescent="0.15"/>
    <row r="13079" customFormat="1" hidden="1" x14ac:dyDescent="0.15"/>
    <row r="13080" customFormat="1" hidden="1" x14ac:dyDescent="0.15"/>
    <row r="13081" customFormat="1" hidden="1" x14ac:dyDescent="0.15"/>
    <row r="13082" customFormat="1" hidden="1" x14ac:dyDescent="0.15"/>
    <row r="13083" customFormat="1" hidden="1" x14ac:dyDescent="0.15"/>
    <row r="13084" customFormat="1" hidden="1" x14ac:dyDescent="0.15"/>
    <row r="13085" customFormat="1" hidden="1" x14ac:dyDescent="0.15"/>
    <row r="13086" customFormat="1" hidden="1" x14ac:dyDescent="0.15"/>
    <row r="13087" customFormat="1" hidden="1" x14ac:dyDescent="0.15"/>
    <row r="13088" customFormat="1" hidden="1" x14ac:dyDescent="0.15"/>
    <row r="13089" customFormat="1" hidden="1" x14ac:dyDescent="0.15"/>
    <row r="13090" customFormat="1" hidden="1" x14ac:dyDescent="0.15"/>
    <row r="13091" customFormat="1" hidden="1" x14ac:dyDescent="0.15"/>
    <row r="13092" customFormat="1" hidden="1" x14ac:dyDescent="0.15"/>
    <row r="13093" customFormat="1" hidden="1" x14ac:dyDescent="0.15"/>
    <row r="13094" customFormat="1" hidden="1" x14ac:dyDescent="0.15"/>
    <row r="13095" customFormat="1" hidden="1" x14ac:dyDescent="0.15"/>
    <row r="13096" customFormat="1" hidden="1" x14ac:dyDescent="0.15"/>
    <row r="13097" customFormat="1" hidden="1" x14ac:dyDescent="0.15"/>
    <row r="13098" customFormat="1" hidden="1" x14ac:dyDescent="0.15"/>
    <row r="13099" customFormat="1" hidden="1" x14ac:dyDescent="0.15"/>
    <row r="13100" customFormat="1" hidden="1" x14ac:dyDescent="0.15"/>
    <row r="13101" customFormat="1" hidden="1" x14ac:dyDescent="0.15"/>
    <row r="13102" customFormat="1" hidden="1" x14ac:dyDescent="0.15"/>
    <row r="13103" customFormat="1" hidden="1" x14ac:dyDescent="0.15"/>
    <row r="13104" customFormat="1" hidden="1" x14ac:dyDescent="0.15"/>
    <row r="13105" customFormat="1" hidden="1" x14ac:dyDescent="0.15"/>
    <row r="13106" customFormat="1" hidden="1" x14ac:dyDescent="0.15"/>
    <row r="13107" customFormat="1" hidden="1" x14ac:dyDescent="0.15"/>
    <row r="13108" customFormat="1" hidden="1" x14ac:dyDescent="0.15"/>
    <row r="13109" customFormat="1" hidden="1" x14ac:dyDescent="0.15"/>
    <row r="13110" customFormat="1" hidden="1" x14ac:dyDescent="0.15"/>
    <row r="13111" customFormat="1" hidden="1" x14ac:dyDescent="0.15"/>
    <row r="13112" customFormat="1" hidden="1" x14ac:dyDescent="0.15"/>
    <row r="13113" customFormat="1" hidden="1" x14ac:dyDescent="0.15"/>
    <row r="13114" customFormat="1" hidden="1" x14ac:dyDescent="0.15"/>
    <row r="13115" customFormat="1" hidden="1" x14ac:dyDescent="0.15"/>
    <row r="13116" customFormat="1" hidden="1" x14ac:dyDescent="0.15"/>
    <row r="13117" customFormat="1" hidden="1" x14ac:dyDescent="0.15"/>
    <row r="13118" customFormat="1" hidden="1" x14ac:dyDescent="0.15"/>
    <row r="13119" customFormat="1" hidden="1" x14ac:dyDescent="0.15"/>
    <row r="13120" customFormat="1" hidden="1" x14ac:dyDescent="0.15"/>
    <row r="13121" customFormat="1" hidden="1" x14ac:dyDescent="0.15"/>
    <row r="13122" customFormat="1" hidden="1" x14ac:dyDescent="0.15"/>
    <row r="13123" customFormat="1" hidden="1" x14ac:dyDescent="0.15"/>
    <row r="13124" customFormat="1" hidden="1" x14ac:dyDescent="0.15"/>
    <row r="13125" customFormat="1" hidden="1" x14ac:dyDescent="0.15"/>
    <row r="13126" customFormat="1" hidden="1" x14ac:dyDescent="0.15"/>
    <row r="13127" customFormat="1" hidden="1" x14ac:dyDescent="0.15"/>
    <row r="13128" customFormat="1" hidden="1" x14ac:dyDescent="0.15"/>
    <row r="13129" customFormat="1" hidden="1" x14ac:dyDescent="0.15"/>
    <row r="13130" customFormat="1" hidden="1" x14ac:dyDescent="0.15"/>
    <row r="13131" customFormat="1" hidden="1" x14ac:dyDescent="0.15"/>
    <row r="13132" customFormat="1" hidden="1" x14ac:dyDescent="0.15"/>
    <row r="13133" customFormat="1" hidden="1" x14ac:dyDescent="0.15"/>
    <row r="13134" customFormat="1" hidden="1" x14ac:dyDescent="0.15"/>
    <row r="13135" customFormat="1" hidden="1" x14ac:dyDescent="0.15"/>
    <row r="13136" customFormat="1" hidden="1" x14ac:dyDescent="0.15"/>
    <row r="13137" customFormat="1" hidden="1" x14ac:dyDescent="0.15"/>
    <row r="13138" customFormat="1" hidden="1" x14ac:dyDescent="0.15"/>
    <row r="13139" customFormat="1" hidden="1" x14ac:dyDescent="0.15"/>
    <row r="13140" customFormat="1" hidden="1" x14ac:dyDescent="0.15"/>
    <row r="13141" customFormat="1" hidden="1" x14ac:dyDescent="0.15"/>
    <row r="13142" customFormat="1" hidden="1" x14ac:dyDescent="0.15"/>
    <row r="13143" customFormat="1" hidden="1" x14ac:dyDescent="0.15"/>
    <row r="13144" customFormat="1" hidden="1" x14ac:dyDescent="0.15"/>
    <row r="13145" customFormat="1" hidden="1" x14ac:dyDescent="0.15"/>
    <row r="13146" customFormat="1" hidden="1" x14ac:dyDescent="0.15"/>
    <row r="13147" customFormat="1" hidden="1" x14ac:dyDescent="0.15"/>
    <row r="13148" customFormat="1" hidden="1" x14ac:dyDescent="0.15"/>
    <row r="13149" customFormat="1" hidden="1" x14ac:dyDescent="0.15"/>
    <row r="13150" customFormat="1" hidden="1" x14ac:dyDescent="0.15"/>
    <row r="13151" customFormat="1" hidden="1" x14ac:dyDescent="0.15"/>
    <row r="13152" customFormat="1" hidden="1" x14ac:dyDescent="0.15"/>
    <row r="13153" customFormat="1" hidden="1" x14ac:dyDescent="0.15"/>
    <row r="13154" customFormat="1" hidden="1" x14ac:dyDescent="0.15"/>
    <row r="13155" customFormat="1" hidden="1" x14ac:dyDescent="0.15"/>
    <row r="13156" customFormat="1" hidden="1" x14ac:dyDescent="0.15"/>
    <row r="13157" customFormat="1" hidden="1" x14ac:dyDescent="0.15"/>
    <row r="13158" customFormat="1" hidden="1" x14ac:dyDescent="0.15"/>
    <row r="13159" customFormat="1" hidden="1" x14ac:dyDescent="0.15"/>
    <row r="13160" customFormat="1" hidden="1" x14ac:dyDescent="0.15"/>
    <row r="13161" customFormat="1" hidden="1" x14ac:dyDescent="0.15"/>
    <row r="13162" customFormat="1" hidden="1" x14ac:dyDescent="0.15"/>
    <row r="13163" customFormat="1" hidden="1" x14ac:dyDescent="0.15"/>
    <row r="13164" customFormat="1" hidden="1" x14ac:dyDescent="0.15"/>
    <row r="13165" customFormat="1" hidden="1" x14ac:dyDescent="0.15"/>
    <row r="13166" customFormat="1" hidden="1" x14ac:dyDescent="0.15"/>
    <row r="13167" customFormat="1" hidden="1" x14ac:dyDescent="0.15"/>
    <row r="13168" customFormat="1" hidden="1" x14ac:dyDescent="0.15"/>
    <row r="13169" customFormat="1" hidden="1" x14ac:dyDescent="0.15"/>
    <row r="13170" customFormat="1" hidden="1" x14ac:dyDescent="0.15"/>
    <row r="13171" customFormat="1" hidden="1" x14ac:dyDescent="0.15"/>
    <row r="13172" customFormat="1" hidden="1" x14ac:dyDescent="0.15"/>
    <row r="13173" customFormat="1" hidden="1" x14ac:dyDescent="0.15"/>
    <row r="13174" customFormat="1" hidden="1" x14ac:dyDescent="0.15"/>
    <row r="13175" customFormat="1" hidden="1" x14ac:dyDescent="0.15"/>
    <row r="13176" customFormat="1" hidden="1" x14ac:dyDescent="0.15"/>
    <row r="13177" customFormat="1" hidden="1" x14ac:dyDescent="0.15"/>
    <row r="13178" customFormat="1" hidden="1" x14ac:dyDescent="0.15"/>
    <row r="13179" customFormat="1" hidden="1" x14ac:dyDescent="0.15"/>
    <row r="13180" customFormat="1" hidden="1" x14ac:dyDescent="0.15"/>
    <row r="13181" customFormat="1" hidden="1" x14ac:dyDescent="0.15"/>
    <row r="13182" customFormat="1" hidden="1" x14ac:dyDescent="0.15"/>
    <row r="13183" customFormat="1" hidden="1" x14ac:dyDescent="0.15"/>
    <row r="13184" customFormat="1" hidden="1" x14ac:dyDescent="0.15"/>
    <row r="13185" customFormat="1" hidden="1" x14ac:dyDescent="0.15"/>
    <row r="13186" customFormat="1" hidden="1" x14ac:dyDescent="0.15"/>
    <row r="13187" customFormat="1" hidden="1" x14ac:dyDescent="0.15"/>
    <row r="13188" customFormat="1" hidden="1" x14ac:dyDescent="0.15"/>
    <row r="13189" customFormat="1" hidden="1" x14ac:dyDescent="0.15"/>
    <row r="13190" customFormat="1" hidden="1" x14ac:dyDescent="0.15"/>
    <row r="13191" customFormat="1" hidden="1" x14ac:dyDescent="0.15"/>
    <row r="13192" customFormat="1" hidden="1" x14ac:dyDescent="0.15"/>
    <row r="13193" customFormat="1" hidden="1" x14ac:dyDescent="0.15"/>
    <row r="13194" customFormat="1" hidden="1" x14ac:dyDescent="0.15"/>
    <row r="13195" customFormat="1" hidden="1" x14ac:dyDescent="0.15"/>
    <row r="13196" customFormat="1" hidden="1" x14ac:dyDescent="0.15"/>
    <row r="13197" customFormat="1" hidden="1" x14ac:dyDescent="0.15"/>
    <row r="13198" customFormat="1" hidden="1" x14ac:dyDescent="0.15"/>
    <row r="13199" customFormat="1" hidden="1" x14ac:dyDescent="0.15"/>
    <row r="13200" customFormat="1" hidden="1" x14ac:dyDescent="0.15"/>
    <row r="13201" customFormat="1" hidden="1" x14ac:dyDescent="0.15"/>
    <row r="13202" customFormat="1" hidden="1" x14ac:dyDescent="0.15"/>
    <row r="13203" customFormat="1" hidden="1" x14ac:dyDescent="0.15"/>
    <row r="13204" customFormat="1" hidden="1" x14ac:dyDescent="0.15"/>
    <row r="13205" customFormat="1" hidden="1" x14ac:dyDescent="0.15"/>
    <row r="13206" customFormat="1" hidden="1" x14ac:dyDescent="0.15"/>
    <row r="13207" customFormat="1" hidden="1" x14ac:dyDescent="0.15"/>
    <row r="13208" customFormat="1" hidden="1" x14ac:dyDescent="0.15"/>
    <row r="13209" customFormat="1" hidden="1" x14ac:dyDescent="0.15"/>
    <row r="13210" customFormat="1" hidden="1" x14ac:dyDescent="0.15"/>
    <row r="13211" customFormat="1" hidden="1" x14ac:dyDescent="0.15"/>
    <row r="13212" customFormat="1" hidden="1" x14ac:dyDescent="0.15"/>
    <row r="13213" customFormat="1" hidden="1" x14ac:dyDescent="0.15"/>
    <row r="13214" customFormat="1" hidden="1" x14ac:dyDescent="0.15"/>
    <row r="13215" customFormat="1" hidden="1" x14ac:dyDescent="0.15"/>
    <row r="13216" customFormat="1" hidden="1" x14ac:dyDescent="0.15"/>
    <row r="13217" customFormat="1" hidden="1" x14ac:dyDescent="0.15"/>
    <row r="13218" customFormat="1" hidden="1" x14ac:dyDescent="0.15"/>
    <row r="13219" customFormat="1" hidden="1" x14ac:dyDescent="0.15"/>
    <row r="13220" customFormat="1" hidden="1" x14ac:dyDescent="0.15"/>
    <row r="13221" customFormat="1" hidden="1" x14ac:dyDescent="0.15"/>
    <row r="13222" customFormat="1" hidden="1" x14ac:dyDescent="0.15"/>
    <row r="13223" customFormat="1" hidden="1" x14ac:dyDescent="0.15"/>
    <row r="13224" customFormat="1" hidden="1" x14ac:dyDescent="0.15"/>
    <row r="13225" customFormat="1" hidden="1" x14ac:dyDescent="0.15"/>
    <row r="13226" customFormat="1" hidden="1" x14ac:dyDescent="0.15"/>
    <row r="13227" customFormat="1" hidden="1" x14ac:dyDescent="0.15"/>
    <row r="13228" customFormat="1" hidden="1" x14ac:dyDescent="0.15"/>
    <row r="13229" customFormat="1" hidden="1" x14ac:dyDescent="0.15"/>
    <row r="13230" customFormat="1" hidden="1" x14ac:dyDescent="0.15"/>
    <row r="13231" customFormat="1" hidden="1" x14ac:dyDescent="0.15"/>
    <row r="13232" customFormat="1" hidden="1" x14ac:dyDescent="0.15"/>
    <row r="13233" customFormat="1" hidden="1" x14ac:dyDescent="0.15"/>
    <row r="13234" customFormat="1" hidden="1" x14ac:dyDescent="0.15"/>
    <row r="13235" customFormat="1" hidden="1" x14ac:dyDescent="0.15"/>
    <row r="13236" customFormat="1" hidden="1" x14ac:dyDescent="0.15"/>
    <row r="13237" customFormat="1" hidden="1" x14ac:dyDescent="0.15"/>
    <row r="13238" customFormat="1" hidden="1" x14ac:dyDescent="0.15"/>
    <row r="13239" customFormat="1" hidden="1" x14ac:dyDescent="0.15"/>
    <row r="13240" customFormat="1" hidden="1" x14ac:dyDescent="0.15"/>
    <row r="13241" customFormat="1" hidden="1" x14ac:dyDescent="0.15"/>
    <row r="13242" customFormat="1" hidden="1" x14ac:dyDescent="0.15"/>
    <row r="13243" customFormat="1" hidden="1" x14ac:dyDescent="0.15"/>
    <row r="13244" customFormat="1" hidden="1" x14ac:dyDescent="0.15"/>
    <row r="13245" customFormat="1" hidden="1" x14ac:dyDescent="0.15"/>
    <row r="13246" customFormat="1" hidden="1" x14ac:dyDescent="0.15"/>
    <row r="13247" customFormat="1" hidden="1" x14ac:dyDescent="0.15"/>
    <row r="13248" customFormat="1" hidden="1" x14ac:dyDescent="0.15"/>
    <row r="13249" customFormat="1" hidden="1" x14ac:dyDescent="0.15"/>
    <row r="13250" customFormat="1" hidden="1" x14ac:dyDescent="0.15"/>
    <row r="13251" customFormat="1" hidden="1" x14ac:dyDescent="0.15"/>
    <row r="13252" customFormat="1" hidden="1" x14ac:dyDescent="0.15"/>
    <row r="13253" customFormat="1" hidden="1" x14ac:dyDescent="0.15"/>
    <row r="13254" customFormat="1" hidden="1" x14ac:dyDescent="0.15"/>
    <row r="13255" customFormat="1" hidden="1" x14ac:dyDescent="0.15"/>
    <row r="13256" customFormat="1" hidden="1" x14ac:dyDescent="0.15"/>
    <row r="13257" customFormat="1" hidden="1" x14ac:dyDescent="0.15"/>
    <row r="13258" customFormat="1" hidden="1" x14ac:dyDescent="0.15"/>
    <row r="13259" customFormat="1" hidden="1" x14ac:dyDescent="0.15"/>
    <row r="13260" customFormat="1" hidden="1" x14ac:dyDescent="0.15"/>
    <row r="13261" customFormat="1" hidden="1" x14ac:dyDescent="0.15"/>
    <row r="13262" customFormat="1" hidden="1" x14ac:dyDescent="0.15"/>
    <row r="13263" customFormat="1" hidden="1" x14ac:dyDescent="0.15"/>
    <row r="13264" customFormat="1" hidden="1" x14ac:dyDescent="0.15"/>
    <row r="13265" customFormat="1" hidden="1" x14ac:dyDescent="0.15"/>
    <row r="13266" customFormat="1" hidden="1" x14ac:dyDescent="0.15"/>
    <row r="13267" customFormat="1" hidden="1" x14ac:dyDescent="0.15"/>
    <row r="13268" customFormat="1" hidden="1" x14ac:dyDescent="0.15"/>
    <row r="13269" customFormat="1" hidden="1" x14ac:dyDescent="0.15"/>
    <row r="13270" customFormat="1" hidden="1" x14ac:dyDescent="0.15"/>
    <row r="13271" customFormat="1" hidden="1" x14ac:dyDescent="0.15"/>
    <row r="13272" customFormat="1" hidden="1" x14ac:dyDescent="0.15"/>
    <row r="13273" customFormat="1" hidden="1" x14ac:dyDescent="0.15"/>
    <row r="13274" customFormat="1" hidden="1" x14ac:dyDescent="0.15"/>
    <row r="13275" customFormat="1" hidden="1" x14ac:dyDescent="0.15"/>
    <row r="13276" customFormat="1" hidden="1" x14ac:dyDescent="0.15"/>
    <row r="13277" customFormat="1" hidden="1" x14ac:dyDescent="0.15"/>
    <row r="13278" customFormat="1" hidden="1" x14ac:dyDescent="0.15"/>
    <row r="13279" customFormat="1" hidden="1" x14ac:dyDescent="0.15"/>
    <row r="13280" customFormat="1" hidden="1" x14ac:dyDescent="0.15"/>
    <row r="13281" customFormat="1" hidden="1" x14ac:dyDescent="0.15"/>
    <row r="13282" customFormat="1" hidden="1" x14ac:dyDescent="0.15"/>
    <row r="13283" customFormat="1" hidden="1" x14ac:dyDescent="0.15"/>
    <row r="13284" customFormat="1" hidden="1" x14ac:dyDescent="0.15"/>
    <row r="13285" customFormat="1" hidden="1" x14ac:dyDescent="0.15"/>
    <row r="13286" customFormat="1" hidden="1" x14ac:dyDescent="0.15"/>
    <row r="13287" customFormat="1" hidden="1" x14ac:dyDescent="0.15"/>
    <row r="13288" customFormat="1" hidden="1" x14ac:dyDescent="0.15"/>
    <row r="13289" customFormat="1" hidden="1" x14ac:dyDescent="0.15"/>
    <row r="13290" customFormat="1" hidden="1" x14ac:dyDescent="0.15"/>
    <row r="13291" customFormat="1" hidden="1" x14ac:dyDescent="0.15"/>
    <row r="13292" customFormat="1" hidden="1" x14ac:dyDescent="0.15"/>
    <row r="13293" customFormat="1" hidden="1" x14ac:dyDescent="0.15"/>
    <row r="13294" customFormat="1" hidden="1" x14ac:dyDescent="0.15"/>
    <row r="13295" customFormat="1" hidden="1" x14ac:dyDescent="0.15"/>
    <row r="13296" customFormat="1" hidden="1" x14ac:dyDescent="0.15"/>
    <row r="13297" customFormat="1" hidden="1" x14ac:dyDescent="0.15"/>
    <row r="13298" customFormat="1" hidden="1" x14ac:dyDescent="0.15"/>
    <row r="13299" customFormat="1" hidden="1" x14ac:dyDescent="0.15"/>
    <row r="13300" customFormat="1" hidden="1" x14ac:dyDescent="0.15"/>
    <row r="13301" customFormat="1" hidden="1" x14ac:dyDescent="0.15"/>
    <row r="13302" customFormat="1" hidden="1" x14ac:dyDescent="0.15"/>
    <row r="13303" customFormat="1" hidden="1" x14ac:dyDescent="0.15"/>
    <row r="13304" customFormat="1" hidden="1" x14ac:dyDescent="0.15"/>
    <row r="13305" customFormat="1" hidden="1" x14ac:dyDescent="0.15"/>
    <row r="13306" customFormat="1" hidden="1" x14ac:dyDescent="0.15"/>
    <row r="13307" customFormat="1" hidden="1" x14ac:dyDescent="0.15"/>
    <row r="13308" customFormat="1" hidden="1" x14ac:dyDescent="0.15"/>
    <row r="13309" customFormat="1" hidden="1" x14ac:dyDescent="0.15"/>
    <row r="13310" customFormat="1" hidden="1" x14ac:dyDescent="0.15"/>
    <row r="13311" customFormat="1" hidden="1" x14ac:dyDescent="0.15"/>
    <row r="13312" customFormat="1" hidden="1" x14ac:dyDescent="0.15"/>
    <row r="13313" customFormat="1" hidden="1" x14ac:dyDescent="0.15"/>
    <row r="13314" customFormat="1" hidden="1" x14ac:dyDescent="0.15"/>
    <row r="13315" customFormat="1" hidden="1" x14ac:dyDescent="0.15"/>
    <row r="13316" customFormat="1" hidden="1" x14ac:dyDescent="0.15"/>
    <row r="13317" customFormat="1" hidden="1" x14ac:dyDescent="0.15"/>
    <row r="13318" customFormat="1" hidden="1" x14ac:dyDescent="0.15"/>
    <row r="13319" customFormat="1" hidden="1" x14ac:dyDescent="0.15"/>
    <row r="13320" customFormat="1" hidden="1" x14ac:dyDescent="0.15"/>
    <row r="13321" customFormat="1" hidden="1" x14ac:dyDescent="0.15"/>
    <row r="13322" customFormat="1" hidden="1" x14ac:dyDescent="0.15"/>
    <row r="13323" customFormat="1" hidden="1" x14ac:dyDescent="0.15"/>
    <row r="13324" customFormat="1" hidden="1" x14ac:dyDescent="0.15"/>
    <row r="13325" customFormat="1" hidden="1" x14ac:dyDescent="0.15"/>
    <row r="13326" customFormat="1" hidden="1" x14ac:dyDescent="0.15"/>
    <row r="13327" customFormat="1" hidden="1" x14ac:dyDescent="0.15"/>
    <row r="13328" customFormat="1" hidden="1" x14ac:dyDescent="0.15"/>
    <row r="13329" customFormat="1" hidden="1" x14ac:dyDescent="0.15"/>
    <row r="13330" customFormat="1" hidden="1" x14ac:dyDescent="0.15"/>
    <row r="13331" customFormat="1" hidden="1" x14ac:dyDescent="0.15"/>
    <row r="13332" customFormat="1" hidden="1" x14ac:dyDescent="0.15"/>
    <row r="13333" customFormat="1" hidden="1" x14ac:dyDescent="0.15"/>
    <row r="13334" customFormat="1" hidden="1" x14ac:dyDescent="0.15"/>
    <row r="13335" customFormat="1" hidden="1" x14ac:dyDescent="0.15"/>
    <row r="13336" customFormat="1" hidden="1" x14ac:dyDescent="0.15"/>
    <row r="13337" customFormat="1" hidden="1" x14ac:dyDescent="0.15"/>
    <row r="13338" customFormat="1" hidden="1" x14ac:dyDescent="0.15"/>
    <row r="13339" customFormat="1" hidden="1" x14ac:dyDescent="0.15"/>
    <row r="13340" customFormat="1" hidden="1" x14ac:dyDescent="0.15"/>
    <row r="13341" customFormat="1" hidden="1" x14ac:dyDescent="0.15"/>
    <row r="13342" customFormat="1" hidden="1" x14ac:dyDescent="0.15"/>
    <row r="13343" customFormat="1" hidden="1" x14ac:dyDescent="0.15"/>
    <row r="13344" customFormat="1" hidden="1" x14ac:dyDescent="0.15"/>
    <row r="13345" customFormat="1" hidden="1" x14ac:dyDescent="0.15"/>
    <row r="13346" customFormat="1" hidden="1" x14ac:dyDescent="0.15"/>
    <row r="13347" customFormat="1" hidden="1" x14ac:dyDescent="0.15"/>
    <row r="13348" customFormat="1" hidden="1" x14ac:dyDescent="0.15"/>
    <row r="13349" customFormat="1" hidden="1" x14ac:dyDescent="0.15"/>
    <row r="13350" customFormat="1" hidden="1" x14ac:dyDescent="0.15"/>
    <row r="13351" customFormat="1" hidden="1" x14ac:dyDescent="0.15"/>
    <row r="13352" customFormat="1" hidden="1" x14ac:dyDescent="0.15"/>
    <row r="13353" customFormat="1" hidden="1" x14ac:dyDescent="0.15"/>
    <row r="13354" customFormat="1" hidden="1" x14ac:dyDescent="0.15"/>
    <row r="13355" customFormat="1" hidden="1" x14ac:dyDescent="0.15"/>
    <row r="13356" customFormat="1" hidden="1" x14ac:dyDescent="0.15"/>
    <row r="13357" customFormat="1" hidden="1" x14ac:dyDescent="0.15"/>
    <row r="13358" customFormat="1" hidden="1" x14ac:dyDescent="0.15"/>
    <row r="13359" customFormat="1" hidden="1" x14ac:dyDescent="0.15"/>
    <row r="13360" customFormat="1" hidden="1" x14ac:dyDescent="0.15"/>
    <row r="13361" customFormat="1" hidden="1" x14ac:dyDescent="0.15"/>
    <row r="13362" customFormat="1" hidden="1" x14ac:dyDescent="0.15"/>
    <row r="13363" customFormat="1" hidden="1" x14ac:dyDescent="0.15"/>
    <row r="13364" customFormat="1" hidden="1" x14ac:dyDescent="0.15"/>
    <row r="13365" customFormat="1" hidden="1" x14ac:dyDescent="0.15"/>
    <row r="13366" customFormat="1" hidden="1" x14ac:dyDescent="0.15"/>
    <row r="13367" customFormat="1" hidden="1" x14ac:dyDescent="0.15"/>
    <row r="13368" customFormat="1" hidden="1" x14ac:dyDescent="0.15"/>
    <row r="13369" customFormat="1" hidden="1" x14ac:dyDescent="0.15"/>
    <row r="13370" customFormat="1" hidden="1" x14ac:dyDescent="0.15"/>
    <row r="13371" customFormat="1" hidden="1" x14ac:dyDescent="0.15"/>
    <row r="13372" customFormat="1" hidden="1" x14ac:dyDescent="0.15"/>
    <row r="13373" customFormat="1" hidden="1" x14ac:dyDescent="0.15"/>
    <row r="13374" customFormat="1" hidden="1" x14ac:dyDescent="0.15"/>
    <row r="13375" customFormat="1" hidden="1" x14ac:dyDescent="0.15"/>
    <row r="13376" customFormat="1" hidden="1" x14ac:dyDescent="0.15"/>
    <row r="13377" customFormat="1" hidden="1" x14ac:dyDescent="0.15"/>
    <row r="13378" customFormat="1" hidden="1" x14ac:dyDescent="0.15"/>
    <row r="13379" customFormat="1" hidden="1" x14ac:dyDescent="0.15"/>
    <row r="13380" customFormat="1" hidden="1" x14ac:dyDescent="0.15"/>
    <row r="13381" customFormat="1" hidden="1" x14ac:dyDescent="0.15"/>
    <row r="13382" customFormat="1" hidden="1" x14ac:dyDescent="0.15"/>
    <row r="13383" customFormat="1" hidden="1" x14ac:dyDescent="0.15"/>
    <row r="13384" customFormat="1" hidden="1" x14ac:dyDescent="0.15"/>
    <row r="13385" customFormat="1" hidden="1" x14ac:dyDescent="0.15"/>
    <row r="13386" customFormat="1" hidden="1" x14ac:dyDescent="0.15"/>
    <row r="13387" customFormat="1" hidden="1" x14ac:dyDescent="0.15"/>
    <row r="13388" customFormat="1" hidden="1" x14ac:dyDescent="0.15"/>
    <row r="13389" customFormat="1" hidden="1" x14ac:dyDescent="0.15"/>
    <row r="13390" customFormat="1" hidden="1" x14ac:dyDescent="0.15"/>
    <row r="13391" customFormat="1" hidden="1" x14ac:dyDescent="0.15"/>
    <row r="13392" customFormat="1" hidden="1" x14ac:dyDescent="0.15"/>
    <row r="13393" customFormat="1" hidden="1" x14ac:dyDescent="0.15"/>
    <row r="13394" customFormat="1" hidden="1" x14ac:dyDescent="0.15"/>
    <row r="13395" customFormat="1" hidden="1" x14ac:dyDescent="0.15"/>
    <row r="13396" customFormat="1" hidden="1" x14ac:dyDescent="0.15"/>
    <row r="13397" customFormat="1" hidden="1" x14ac:dyDescent="0.15"/>
    <row r="13398" customFormat="1" hidden="1" x14ac:dyDescent="0.15"/>
    <row r="13399" customFormat="1" hidden="1" x14ac:dyDescent="0.15"/>
    <row r="13400" customFormat="1" hidden="1" x14ac:dyDescent="0.15"/>
    <row r="13401" customFormat="1" hidden="1" x14ac:dyDescent="0.15"/>
    <row r="13402" customFormat="1" hidden="1" x14ac:dyDescent="0.15"/>
    <row r="13403" customFormat="1" hidden="1" x14ac:dyDescent="0.15"/>
    <row r="13404" customFormat="1" hidden="1" x14ac:dyDescent="0.15"/>
    <row r="13405" customFormat="1" hidden="1" x14ac:dyDescent="0.15"/>
    <row r="13406" customFormat="1" hidden="1" x14ac:dyDescent="0.15"/>
    <row r="13407" customFormat="1" hidden="1" x14ac:dyDescent="0.15"/>
    <row r="13408" customFormat="1" hidden="1" x14ac:dyDescent="0.15"/>
    <row r="13409" customFormat="1" hidden="1" x14ac:dyDescent="0.15"/>
    <row r="13410" customFormat="1" hidden="1" x14ac:dyDescent="0.15"/>
    <row r="13411" customFormat="1" hidden="1" x14ac:dyDescent="0.15"/>
    <row r="13412" customFormat="1" hidden="1" x14ac:dyDescent="0.15"/>
    <row r="13413" customFormat="1" hidden="1" x14ac:dyDescent="0.15"/>
    <row r="13414" customFormat="1" hidden="1" x14ac:dyDescent="0.15"/>
    <row r="13415" customFormat="1" hidden="1" x14ac:dyDescent="0.15"/>
    <row r="13416" customFormat="1" hidden="1" x14ac:dyDescent="0.15"/>
    <row r="13417" customFormat="1" hidden="1" x14ac:dyDescent="0.15"/>
    <row r="13418" customFormat="1" hidden="1" x14ac:dyDescent="0.15"/>
    <row r="13419" customFormat="1" hidden="1" x14ac:dyDescent="0.15"/>
    <row r="13420" customFormat="1" hidden="1" x14ac:dyDescent="0.15"/>
    <row r="13421" customFormat="1" hidden="1" x14ac:dyDescent="0.15"/>
    <row r="13422" customFormat="1" hidden="1" x14ac:dyDescent="0.15"/>
    <row r="13423" customFormat="1" hidden="1" x14ac:dyDescent="0.15"/>
    <row r="13424" customFormat="1" hidden="1" x14ac:dyDescent="0.15"/>
    <row r="13425" customFormat="1" hidden="1" x14ac:dyDescent="0.15"/>
    <row r="13426" customFormat="1" hidden="1" x14ac:dyDescent="0.15"/>
    <row r="13427" customFormat="1" hidden="1" x14ac:dyDescent="0.15"/>
    <row r="13428" customFormat="1" hidden="1" x14ac:dyDescent="0.15"/>
    <row r="13429" customFormat="1" hidden="1" x14ac:dyDescent="0.15"/>
    <row r="13430" customFormat="1" hidden="1" x14ac:dyDescent="0.15"/>
    <row r="13431" customFormat="1" hidden="1" x14ac:dyDescent="0.15"/>
    <row r="13432" customFormat="1" hidden="1" x14ac:dyDescent="0.15"/>
    <row r="13433" customFormat="1" hidden="1" x14ac:dyDescent="0.15"/>
    <row r="13434" customFormat="1" hidden="1" x14ac:dyDescent="0.15"/>
    <row r="13435" customFormat="1" hidden="1" x14ac:dyDescent="0.15"/>
    <row r="13436" customFormat="1" hidden="1" x14ac:dyDescent="0.15"/>
    <row r="13437" customFormat="1" hidden="1" x14ac:dyDescent="0.15"/>
    <row r="13438" customFormat="1" hidden="1" x14ac:dyDescent="0.15"/>
    <row r="13439" customFormat="1" hidden="1" x14ac:dyDescent="0.15"/>
    <row r="13440" customFormat="1" hidden="1" x14ac:dyDescent="0.15"/>
    <row r="13441" customFormat="1" hidden="1" x14ac:dyDescent="0.15"/>
    <row r="13442" customFormat="1" hidden="1" x14ac:dyDescent="0.15"/>
    <row r="13443" customFormat="1" hidden="1" x14ac:dyDescent="0.15"/>
    <row r="13444" customFormat="1" hidden="1" x14ac:dyDescent="0.15"/>
    <row r="13445" customFormat="1" hidden="1" x14ac:dyDescent="0.15"/>
    <row r="13446" customFormat="1" hidden="1" x14ac:dyDescent="0.15"/>
    <row r="13447" customFormat="1" hidden="1" x14ac:dyDescent="0.15"/>
    <row r="13448" customFormat="1" hidden="1" x14ac:dyDescent="0.15"/>
    <row r="13449" customFormat="1" hidden="1" x14ac:dyDescent="0.15"/>
    <row r="13450" customFormat="1" hidden="1" x14ac:dyDescent="0.15"/>
    <row r="13451" customFormat="1" hidden="1" x14ac:dyDescent="0.15"/>
    <row r="13452" customFormat="1" hidden="1" x14ac:dyDescent="0.15"/>
    <row r="13453" customFormat="1" hidden="1" x14ac:dyDescent="0.15"/>
    <row r="13454" customFormat="1" hidden="1" x14ac:dyDescent="0.15"/>
    <row r="13455" customFormat="1" hidden="1" x14ac:dyDescent="0.15"/>
    <row r="13456" customFormat="1" hidden="1" x14ac:dyDescent="0.15"/>
    <row r="13457" customFormat="1" hidden="1" x14ac:dyDescent="0.15"/>
    <row r="13458" customFormat="1" hidden="1" x14ac:dyDescent="0.15"/>
    <row r="13459" customFormat="1" hidden="1" x14ac:dyDescent="0.15"/>
    <row r="13460" customFormat="1" hidden="1" x14ac:dyDescent="0.15"/>
    <row r="13461" customFormat="1" hidden="1" x14ac:dyDescent="0.15"/>
    <row r="13462" customFormat="1" hidden="1" x14ac:dyDescent="0.15"/>
    <row r="13463" customFormat="1" hidden="1" x14ac:dyDescent="0.15"/>
    <row r="13464" customFormat="1" hidden="1" x14ac:dyDescent="0.15"/>
    <row r="13465" customFormat="1" hidden="1" x14ac:dyDescent="0.15"/>
    <row r="13466" customFormat="1" hidden="1" x14ac:dyDescent="0.15"/>
    <row r="13467" customFormat="1" hidden="1" x14ac:dyDescent="0.15"/>
    <row r="13468" customFormat="1" hidden="1" x14ac:dyDescent="0.15"/>
    <row r="13469" customFormat="1" hidden="1" x14ac:dyDescent="0.15"/>
    <row r="13470" customFormat="1" hidden="1" x14ac:dyDescent="0.15"/>
    <row r="13471" customFormat="1" hidden="1" x14ac:dyDescent="0.15"/>
    <row r="13472" customFormat="1" hidden="1" x14ac:dyDescent="0.15"/>
    <row r="13473" customFormat="1" hidden="1" x14ac:dyDescent="0.15"/>
    <row r="13474" customFormat="1" hidden="1" x14ac:dyDescent="0.15"/>
    <row r="13475" customFormat="1" hidden="1" x14ac:dyDescent="0.15"/>
    <row r="13476" customFormat="1" hidden="1" x14ac:dyDescent="0.15"/>
    <row r="13477" customFormat="1" hidden="1" x14ac:dyDescent="0.15"/>
    <row r="13478" customFormat="1" hidden="1" x14ac:dyDescent="0.15"/>
    <row r="13479" customFormat="1" hidden="1" x14ac:dyDescent="0.15"/>
    <row r="13480" customFormat="1" hidden="1" x14ac:dyDescent="0.15"/>
    <row r="13481" customFormat="1" hidden="1" x14ac:dyDescent="0.15"/>
    <row r="13482" customFormat="1" hidden="1" x14ac:dyDescent="0.15"/>
    <row r="13483" customFormat="1" hidden="1" x14ac:dyDescent="0.15"/>
    <row r="13484" customFormat="1" hidden="1" x14ac:dyDescent="0.15"/>
    <row r="13485" customFormat="1" hidden="1" x14ac:dyDescent="0.15"/>
    <row r="13486" customFormat="1" hidden="1" x14ac:dyDescent="0.15"/>
    <row r="13487" customFormat="1" hidden="1" x14ac:dyDescent="0.15"/>
    <row r="13488" customFormat="1" hidden="1" x14ac:dyDescent="0.15"/>
    <row r="13489" customFormat="1" hidden="1" x14ac:dyDescent="0.15"/>
    <row r="13490" customFormat="1" hidden="1" x14ac:dyDescent="0.15"/>
    <row r="13491" customFormat="1" hidden="1" x14ac:dyDescent="0.15"/>
    <row r="13492" customFormat="1" hidden="1" x14ac:dyDescent="0.15"/>
    <row r="13493" customFormat="1" hidden="1" x14ac:dyDescent="0.15"/>
    <row r="13494" customFormat="1" hidden="1" x14ac:dyDescent="0.15"/>
    <row r="13495" customFormat="1" hidden="1" x14ac:dyDescent="0.15"/>
    <row r="13496" customFormat="1" hidden="1" x14ac:dyDescent="0.15"/>
    <row r="13497" customFormat="1" hidden="1" x14ac:dyDescent="0.15"/>
    <row r="13498" customFormat="1" hidden="1" x14ac:dyDescent="0.15"/>
    <row r="13499" customFormat="1" hidden="1" x14ac:dyDescent="0.15"/>
    <row r="13500" customFormat="1" hidden="1" x14ac:dyDescent="0.15"/>
    <row r="13501" customFormat="1" hidden="1" x14ac:dyDescent="0.15"/>
    <row r="13502" customFormat="1" hidden="1" x14ac:dyDescent="0.15"/>
    <row r="13503" customFormat="1" hidden="1" x14ac:dyDescent="0.15"/>
    <row r="13504" customFormat="1" hidden="1" x14ac:dyDescent="0.15"/>
    <row r="13505" customFormat="1" hidden="1" x14ac:dyDescent="0.15"/>
    <row r="13506" customFormat="1" hidden="1" x14ac:dyDescent="0.15"/>
    <row r="13507" customFormat="1" hidden="1" x14ac:dyDescent="0.15"/>
    <row r="13508" customFormat="1" hidden="1" x14ac:dyDescent="0.15"/>
    <row r="13509" customFormat="1" hidden="1" x14ac:dyDescent="0.15"/>
    <row r="13510" customFormat="1" hidden="1" x14ac:dyDescent="0.15"/>
    <row r="13511" customFormat="1" hidden="1" x14ac:dyDescent="0.15"/>
    <row r="13512" customFormat="1" hidden="1" x14ac:dyDescent="0.15"/>
    <row r="13513" customFormat="1" hidden="1" x14ac:dyDescent="0.15"/>
    <row r="13514" customFormat="1" hidden="1" x14ac:dyDescent="0.15"/>
    <row r="13515" customFormat="1" hidden="1" x14ac:dyDescent="0.15"/>
    <row r="13516" customFormat="1" hidden="1" x14ac:dyDescent="0.15"/>
    <row r="13517" customFormat="1" hidden="1" x14ac:dyDescent="0.15"/>
    <row r="13518" customFormat="1" hidden="1" x14ac:dyDescent="0.15"/>
    <row r="13519" customFormat="1" hidden="1" x14ac:dyDescent="0.15"/>
    <row r="13520" customFormat="1" hidden="1" x14ac:dyDescent="0.15"/>
    <row r="13521" customFormat="1" hidden="1" x14ac:dyDescent="0.15"/>
    <row r="13522" customFormat="1" hidden="1" x14ac:dyDescent="0.15"/>
    <row r="13523" customFormat="1" hidden="1" x14ac:dyDescent="0.15"/>
    <row r="13524" customFormat="1" hidden="1" x14ac:dyDescent="0.15"/>
    <row r="13525" customFormat="1" hidden="1" x14ac:dyDescent="0.15"/>
    <row r="13526" customFormat="1" hidden="1" x14ac:dyDescent="0.15"/>
    <row r="13527" customFormat="1" hidden="1" x14ac:dyDescent="0.15"/>
    <row r="13528" customFormat="1" hidden="1" x14ac:dyDescent="0.15"/>
    <row r="13529" customFormat="1" hidden="1" x14ac:dyDescent="0.15"/>
    <row r="13530" customFormat="1" hidden="1" x14ac:dyDescent="0.15"/>
    <row r="13531" customFormat="1" hidden="1" x14ac:dyDescent="0.15"/>
    <row r="13532" customFormat="1" hidden="1" x14ac:dyDescent="0.15"/>
    <row r="13533" customFormat="1" hidden="1" x14ac:dyDescent="0.15"/>
    <row r="13534" customFormat="1" hidden="1" x14ac:dyDescent="0.15"/>
    <row r="13535" customFormat="1" hidden="1" x14ac:dyDescent="0.15"/>
    <row r="13536" customFormat="1" hidden="1" x14ac:dyDescent="0.15"/>
    <row r="13537" customFormat="1" hidden="1" x14ac:dyDescent="0.15"/>
    <row r="13538" customFormat="1" hidden="1" x14ac:dyDescent="0.15"/>
    <row r="13539" customFormat="1" hidden="1" x14ac:dyDescent="0.15"/>
    <row r="13540" customFormat="1" hidden="1" x14ac:dyDescent="0.15"/>
    <row r="13541" customFormat="1" hidden="1" x14ac:dyDescent="0.15"/>
    <row r="13542" customFormat="1" hidden="1" x14ac:dyDescent="0.15"/>
    <row r="13543" customFormat="1" hidden="1" x14ac:dyDescent="0.15"/>
    <row r="13544" customFormat="1" hidden="1" x14ac:dyDescent="0.15"/>
    <row r="13545" customFormat="1" hidden="1" x14ac:dyDescent="0.15"/>
    <row r="13546" customFormat="1" hidden="1" x14ac:dyDescent="0.15"/>
    <row r="13547" customFormat="1" hidden="1" x14ac:dyDescent="0.15"/>
    <row r="13548" customFormat="1" hidden="1" x14ac:dyDescent="0.15"/>
    <row r="13549" customFormat="1" hidden="1" x14ac:dyDescent="0.15"/>
    <row r="13550" customFormat="1" hidden="1" x14ac:dyDescent="0.15"/>
    <row r="13551" customFormat="1" hidden="1" x14ac:dyDescent="0.15"/>
    <row r="13552" customFormat="1" hidden="1" x14ac:dyDescent="0.15"/>
    <row r="13553" customFormat="1" hidden="1" x14ac:dyDescent="0.15"/>
    <row r="13554" customFormat="1" hidden="1" x14ac:dyDescent="0.15"/>
    <row r="13555" customFormat="1" hidden="1" x14ac:dyDescent="0.15"/>
    <row r="13556" customFormat="1" hidden="1" x14ac:dyDescent="0.15"/>
    <row r="13557" customFormat="1" hidden="1" x14ac:dyDescent="0.15"/>
    <row r="13558" customFormat="1" hidden="1" x14ac:dyDescent="0.15"/>
    <row r="13559" customFormat="1" hidden="1" x14ac:dyDescent="0.15"/>
    <row r="13560" customFormat="1" hidden="1" x14ac:dyDescent="0.15"/>
    <row r="13561" customFormat="1" hidden="1" x14ac:dyDescent="0.15"/>
    <row r="13562" customFormat="1" hidden="1" x14ac:dyDescent="0.15"/>
    <row r="13563" customFormat="1" hidden="1" x14ac:dyDescent="0.15"/>
    <row r="13564" customFormat="1" hidden="1" x14ac:dyDescent="0.15"/>
    <row r="13565" customFormat="1" hidden="1" x14ac:dyDescent="0.15"/>
    <row r="13566" customFormat="1" hidden="1" x14ac:dyDescent="0.15"/>
    <row r="13567" customFormat="1" hidden="1" x14ac:dyDescent="0.15"/>
    <row r="13568" customFormat="1" hidden="1" x14ac:dyDescent="0.15"/>
    <row r="13569" customFormat="1" hidden="1" x14ac:dyDescent="0.15"/>
    <row r="13570" customFormat="1" hidden="1" x14ac:dyDescent="0.15"/>
    <row r="13571" customFormat="1" hidden="1" x14ac:dyDescent="0.15"/>
    <row r="13572" customFormat="1" hidden="1" x14ac:dyDescent="0.15"/>
    <row r="13573" customFormat="1" hidden="1" x14ac:dyDescent="0.15"/>
    <row r="13574" customFormat="1" hidden="1" x14ac:dyDescent="0.15"/>
    <row r="13575" customFormat="1" hidden="1" x14ac:dyDescent="0.15"/>
    <row r="13576" customFormat="1" hidden="1" x14ac:dyDescent="0.15"/>
    <row r="13577" customFormat="1" hidden="1" x14ac:dyDescent="0.15"/>
    <row r="13578" customFormat="1" hidden="1" x14ac:dyDescent="0.15"/>
    <row r="13579" customFormat="1" hidden="1" x14ac:dyDescent="0.15"/>
    <row r="13580" customFormat="1" hidden="1" x14ac:dyDescent="0.15"/>
    <row r="13581" customFormat="1" hidden="1" x14ac:dyDescent="0.15"/>
    <row r="13582" customFormat="1" hidden="1" x14ac:dyDescent="0.15"/>
    <row r="13583" customFormat="1" hidden="1" x14ac:dyDescent="0.15"/>
    <row r="13584" customFormat="1" hidden="1" x14ac:dyDescent="0.15"/>
    <row r="13585" customFormat="1" hidden="1" x14ac:dyDescent="0.15"/>
    <row r="13586" customFormat="1" hidden="1" x14ac:dyDescent="0.15"/>
    <row r="13587" customFormat="1" hidden="1" x14ac:dyDescent="0.15"/>
    <row r="13588" customFormat="1" hidden="1" x14ac:dyDescent="0.15"/>
    <row r="13589" customFormat="1" hidden="1" x14ac:dyDescent="0.15"/>
    <row r="13590" customFormat="1" hidden="1" x14ac:dyDescent="0.15"/>
    <row r="13591" customFormat="1" hidden="1" x14ac:dyDescent="0.15"/>
    <row r="13592" customFormat="1" hidden="1" x14ac:dyDescent="0.15"/>
    <row r="13593" customFormat="1" hidden="1" x14ac:dyDescent="0.15"/>
    <row r="13594" customFormat="1" hidden="1" x14ac:dyDescent="0.15"/>
    <row r="13595" customFormat="1" hidden="1" x14ac:dyDescent="0.15"/>
    <row r="13596" customFormat="1" hidden="1" x14ac:dyDescent="0.15"/>
    <row r="13597" customFormat="1" hidden="1" x14ac:dyDescent="0.15"/>
    <row r="13598" customFormat="1" hidden="1" x14ac:dyDescent="0.15"/>
    <row r="13599" customFormat="1" hidden="1" x14ac:dyDescent="0.15"/>
    <row r="13600" customFormat="1" hidden="1" x14ac:dyDescent="0.15"/>
    <row r="13601" customFormat="1" hidden="1" x14ac:dyDescent="0.15"/>
    <row r="13602" customFormat="1" hidden="1" x14ac:dyDescent="0.15"/>
    <row r="13603" customFormat="1" hidden="1" x14ac:dyDescent="0.15"/>
    <row r="13604" customFormat="1" hidden="1" x14ac:dyDescent="0.15"/>
    <row r="13605" customFormat="1" hidden="1" x14ac:dyDescent="0.15"/>
    <row r="13606" customFormat="1" hidden="1" x14ac:dyDescent="0.15"/>
    <row r="13607" customFormat="1" hidden="1" x14ac:dyDescent="0.15"/>
    <row r="13608" customFormat="1" hidden="1" x14ac:dyDescent="0.15"/>
    <row r="13609" customFormat="1" hidden="1" x14ac:dyDescent="0.15"/>
    <row r="13610" customFormat="1" hidden="1" x14ac:dyDescent="0.15"/>
    <row r="13611" customFormat="1" hidden="1" x14ac:dyDescent="0.15"/>
    <row r="13612" customFormat="1" hidden="1" x14ac:dyDescent="0.15"/>
    <row r="13613" customFormat="1" hidden="1" x14ac:dyDescent="0.15"/>
    <row r="13614" customFormat="1" hidden="1" x14ac:dyDescent="0.15"/>
    <row r="13615" customFormat="1" hidden="1" x14ac:dyDescent="0.15"/>
    <row r="13616" customFormat="1" hidden="1" x14ac:dyDescent="0.15"/>
    <row r="13617" customFormat="1" hidden="1" x14ac:dyDescent="0.15"/>
    <row r="13618" customFormat="1" hidden="1" x14ac:dyDescent="0.15"/>
    <row r="13619" customFormat="1" hidden="1" x14ac:dyDescent="0.15"/>
    <row r="13620" customFormat="1" hidden="1" x14ac:dyDescent="0.15"/>
    <row r="13621" customFormat="1" hidden="1" x14ac:dyDescent="0.15"/>
    <row r="13622" customFormat="1" hidden="1" x14ac:dyDescent="0.15"/>
    <row r="13623" customFormat="1" hidden="1" x14ac:dyDescent="0.15"/>
    <row r="13624" customFormat="1" hidden="1" x14ac:dyDescent="0.15"/>
    <row r="13625" customFormat="1" hidden="1" x14ac:dyDescent="0.15"/>
    <row r="13626" customFormat="1" hidden="1" x14ac:dyDescent="0.15"/>
    <row r="13627" customFormat="1" hidden="1" x14ac:dyDescent="0.15"/>
    <row r="13628" customFormat="1" hidden="1" x14ac:dyDescent="0.15"/>
    <row r="13629" customFormat="1" hidden="1" x14ac:dyDescent="0.15"/>
    <row r="13630" customFormat="1" hidden="1" x14ac:dyDescent="0.15"/>
    <row r="13631" customFormat="1" hidden="1" x14ac:dyDescent="0.15"/>
    <row r="13632" customFormat="1" hidden="1" x14ac:dyDescent="0.15"/>
    <row r="13633" customFormat="1" hidden="1" x14ac:dyDescent="0.15"/>
    <row r="13634" customFormat="1" hidden="1" x14ac:dyDescent="0.15"/>
    <row r="13635" customFormat="1" hidden="1" x14ac:dyDescent="0.15"/>
    <row r="13636" customFormat="1" hidden="1" x14ac:dyDescent="0.15"/>
    <row r="13637" customFormat="1" hidden="1" x14ac:dyDescent="0.15"/>
    <row r="13638" customFormat="1" hidden="1" x14ac:dyDescent="0.15"/>
    <row r="13639" customFormat="1" hidden="1" x14ac:dyDescent="0.15"/>
    <row r="13640" customFormat="1" hidden="1" x14ac:dyDescent="0.15"/>
    <row r="13641" customFormat="1" hidden="1" x14ac:dyDescent="0.15"/>
    <row r="13642" customFormat="1" hidden="1" x14ac:dyDescent="0.15"/>
    <row r="13643" customFormat="1" hidden="1" x14ac:dyDescent="0.15"/>
    <row r="13644" customFormat="1" hidden="1" x14ac:dyDescent="0.15"/>
    <row r="13645" customFormat="1" hidden="1" x14ac:dyDescent="0.15"/>
    <row r="13646" customFormat="1" hidden="1" x14ac:dyDescent="0.15"/>
    <row r="13647" customFormat="1" hidden="1" x14ac:dyDescent="0.15"/>
    <row r="13648" customFormat="1" hidden="1" x14ac:dyDescent="0.15"/>
    <row r="13649" customFormat="1" hidden="1" x14ac:dyDescent="0.15"/>
    <row r="13650" customFormat="1" hidden="1" x14ac:dyDescent="0.15"/>
    <row r="13651" customFormat="1" hidden="1" x14ac:dyDescent="0.15"/>
    <row r="13652" customFormat="1" hidden="1" x14ac:dyDescent="0.15"/>
    <row r="13653" customFormat="1" hidden="1" x14ac:dyDescent="0.15"/>
    <row r="13654" customFormat="1" hidden="1" x14ac:dyDescent="0.15"/>
    <row r="13655" customFormat="1" hidden="1" x14ac:dyDescent="0.15"/>
    <row r="13656" customFormat="1" hidden="1" x14ac:dyDescent="0.15"/>
    <row r="13657" customFormat="1" hidden="1" x14ac:dyDescent="0.15"/>
    <row r="13658" customFormat="1" hidden="1" x14ac:dyDescent="0.15"/>
    <row r="13659" customFormat="1" hidden="1" x14ac:dyDescent="0.15"/>
    <row r="13660" customFormat="1" hidden="1" x14ac:dyDescent="0.15"/>
    <row r="13661" customFormat="1" hidden="1" x14ac:dyDescent="0.15"/>
    <row r="13662" customFormat="1" hidden="1" x14ac:dyDescent="0.15"/>
    <row r="13663" customFormat="1" hidden="1" x14ac:dyDescent="0.15"/>
    <row r="13664" customFormat="1" hidden="1" x14ac:dyDescent="0.15"/>
    <row r="13665" customFormat="1" hidden="1" x14ac:dyDescent="0.15"/>
    <row r="13666" customFormat="1" hidden="1" x14ac:dyDescent="0.15"/>
    <row r="13667" customFormat="1" hidden="1" x14ac:dyDescent="0.15"/>
    <row r="13668" customFormat="1" hidden="1" x14ac:dyDescent="0.15"/>
    <row r="13669" customFormat="1" hidden="1" x14ac:dyDescent="0.15"/>
    <row r="13670" customFormat="1" hidden="1" x14ac:dyDescent="0.15"/>
    <row r="13671" customFormat="1" hidden="1" x14ac:dyDescent="0.15"/>
    <row r="13672" customFormat="1" hidden="1" x14ac:dyDescent="0.15"/>
    <row r="13673" customFormat="1" hidden="1" x14ac:dyDescent="0.15"/>
    <row r="13674" customFormat="1" hidden="1" x14ac:dyDescent="0.15"/>
    <row r="13675" customFormat="1" hidden="1" x14ac:dyDescent="0.15"/>
    <row r="13676" customFormat="1" hidden="1" x14ac:dyDescent="0.15"/>
    <row r="13677" customFormat="1" hidden="1" x14ac:dyDescent="0.15"/>
    <row r="13678" customFormat="1" hidden="1" x14ac:dyDescent="0.15"/>
    <row r="13679" customFormat="1" hidden="1" x14ac:dyDescent="0.15"/>
    <row r="13680" customFormat="1" hidden="1" x14ac:dyDescent="0.15"/>
    <row r="13681" customFormat="1" hidden="1" x14ac:dyDescent="0.15"/>
    <row r="13682" customFormat="1" hidden="1" x14ac:dyDescent="0.15"/>
    <row r="13683" customFormat="1" hidden="1" x14ac:dyDescent="0.15"/>
    <row r="13684" customFormat="1" hidden="1" x14ac:dyDescent="0.15"/>
    <row r="13685" customFormat="1" hidden="1" x14ac:dyDescent="0.15"/>
    <row r="13686" customFormat="1" hidden="1" x14ac:dyDescent="0.15"/>
    <row r="13687" customFormat="1" hidden="1" x14ac:dyDescent="0.15"/>
    <row r="13688" customFormat="1" hidden="1" x14ac:dyDescent="0.15"/>
    <row r="13689" customFormat="1" hidden="1" x14ac:dyDescent="0.15"/>
    <row r="13690" customFormat="1" hidden="1" x14ac:dyDescent="0.15"/>
    <row r="13691" customFormat="1" hidden="1" x14ac:dyDescent="0.15"/>
    <row r="13692" customFormat="1" hidden="1" x14ac:dyDescent="0.15"/>
    <row r="13693" customFormat="1" hidden="1" x14ac:dyDescent="0.15"/>
    <row r="13694" customFormat="1" hidden="1" x14ac:dyDescent="0.15"/>
    <row r="13695" customFormat="1" hidden="1" x14ac:dyDescent="0.15"/>
    <row r="13696" customFormat="1" hidden="1" x14ac:dyDescent="0.15"/>
    <row r="13697" customFormat="1" hidden="1" x14ac:dyDescent="0.15"/>
    <row r="13698" customFormat="1" hidden="1" x14ac:dyDescent="0.15"/>
    <row r="13699" customFormat="1" hidden="1" x14ac:dyDescent="0.15"/>
    <row r="13700" customFormat="1" hidden="1" x14ac:dyDescent="0.15"/>
    <row r="13701" customFormat="1" hidden="1" x14ac:dyDescent="0.15"/>
    <row r="13702" customFormat="1" hidden="1" x14ac:dyDescent="0.15"/>
    <row r="13703" customFormat="1" hidden="1" x14ac:dyDescent="0.15"/>
    <row r="13704" customFormat="1" hidden="1" x14ac:dyDescent="0.15"/>
    <row r="13705" customFormat="1" hidden="1" x14ac:dyDescent="0.15"/>
    <row r="13706" customFormat="1" hidden="1" x14ac:dyDescent="0.15"/>
    <row r="13707" customFormat="1" hidden="1" x14ac:dyDescent="0.15"/>
    <row r="13708" customFormat="1" hidden="1" x14ac:dyDescent="0.15"/>
    <row r="13709" customFormat="1" hidden="1" x14ac:dyDescent="0.15"/>
    <row r="13710" customFormat="1" hidden="1" x14ac:dyDescent="0.15"/>
    <row r="13711" customFormat="1" hidden="1" x14ac:dyDescent="0.15"/>
    <row r="13712" customFormat="1" hidden="1" x14ac:dyDescent="0.15"/>
    <row r="13713" customFormat="1" hidden="1" x14ac:dyDescent="0.15"/>
    <row r="13714" customFormat="1" hidden="1" x14ac:dyDescent="0.15"/>
    <row r="13715" customFormat="1" hidden="1" x14ac:dyDescent="0.15"/>
    <row r="13716" customFormat="1" hidden="1" x14ac:dyDescent="0.15"/>
    <row r="13717" customFormat="1" hidden="1" x14ac:dyDescent="0.15"/>
    <row r="13718" customFormat="1" hidden="1" x14ac:dyDescent="0.15"/>
    <row r="13719" customFormat="1" hidden="1" x14ac:dyDescent="0.15"/>
    <row r="13720" customFormat="1" hidden="1" x14ac:dyDescent="0.15"/>
    <row r="13721" customFormat="1" hidden="1" x14ac:dyDescent="0.15"/>
    <row r="13722" customFormat="1" hidden="1" x14ac:dyDescent="0.15"/>
    <row r="13723" customFormat="1" hidden="1" x14ac:dyDescent="0.15"/>
    <row r="13724" customFormat="1" hidden="1" x14ac:dyDescent="0.15"/>
    <row r="13725" customFormat="1" hidden="1" x14ac:dyDescent="0.15"/>
    <row r="13726" customFormat="1" hidden="1" x14ac:dyDescent="0.15"/>
    <row r="13727" customFormat="1" hidden="1" x14ac:dyDescent="0.15"/>
    <row r="13728" customFormat="1" hidden="1" x14ac:dyDescent="0.15"/>
    <row r="13729" customFormat="1" hidden="1" x14ac:dyDescent="0.15"/>
    <row r="13730" customFormat="1" hidden="1" x14ac:dyDescent="0.15"/>
    <row r="13731" customFormat="1" hidden="1" x14ac:dyDescent="0.15"/>
    <row r="13732" customFormat="1" hidden="1" x14ac:dyDescent="0.15"/>
    <row r="13733" customFormat="1" hidden="1" x14ac:dyDescent="0.15"/>
    <row r="13734" customFormat="1" hidden="1" x14ac:dyDescent="0.15"/>
    <row r="13735" customFormat="1" hidden="1" x14ac:dyDescent="0.15"/>
    <row r="13736" customFormat="1" hidden="1" x14ac:dyDescent="0.15"/>
    <row r="13737" customFormat="1" hidden="1" x14ac:dyDescent="0.15"/>
    <row r="13738" customFormat="1" hidden="1" x14ac:dyDescent="0.15"/>
    <row r="13739" customFormat="1" hidden="1" x14ac:dyDescent="0.15"/>
    <row r="13740" customFormat="1" hidden="1" x14ac:dyDescent="0.15"/>
    <row r="13741" customFormat="1" hidden="1" x14ac:dyDescent="0.15"/>
    <row r="13742" customFormat="1" hidden="1" x14ac:dyDescent="0.15"/>
    <row r="13743" customFormat="1" hidden="1" x14ac:dyDescent="0.15"/>
    <row r="13744" customFormat="1" hidden="1" x14ac:dyDescent="0.15"/>
    <row r="13745" customFormat="1" hidden="1" x14ac:dyDescent="0.15"/>
    <row r="13746" customFormat="1" hidden="1" x14ac:dyDescent="0.15"/>
    <row r="13747" customFormat="1" hidden="1" x14ac:dyDescent="0.15"/>
    <row r="13748" customFormat="1" hidden="1" x14ac:dyDescent="0.15"/>
    <row r="13749" customFormat="1" hidden="1" x14ac:dyDescent="0.15"/>
    <row r="13750" customFormat="1" hidden="1" x14ac:dyDescent="0.15"/>
    <row r="13751" customFormat="1" hidden="1" x14ac:dyDescent="0.15"/>
    <row r="13752" customFormat="1" hidden="1" x14ac:dyDescent="0.15"/>
    <row r="13753" customFormat="1" hidden="1" x14ac:dyDescent="0.15"/>
    <row r="13754" customFormat="1" hidden="1" x14ac:dyDescent="0.15"/>
    <row r="13755" customFormat="1" hidden="1" x14ac:dyDescent="0.15"/>
    <row r="13756" customFormat="1" hidden="1" x14ac:dyDescent="0.15"/>
    <row r="13757" customFormat="1" hidden="1" x14ac:dyDescent="0.15"/>
    <row r="13758" customFormat="1" hidden="1" x14ac:dyDescent="0.15"/>
    <row r="13759" customFormat="1" hidden="1" x14ac:dyDescent="0.15"/>
    <row r="13760" customFormat="1" hidden="1" x14ac:dyDescent="0.15"/>
    <row r="13761" customFormat="1" hidden="1" x14ac:dyDescent="0.15"/>
    <row r="13762" customFormat="1" hidden="1" x14ac:dyDescent="0.15"/>
    <row r="13763" customFormat="1" hidden="1" x14ac:dyDescent="0.15"/>
    <row r="13764" customFormat="1" hidden="1" x14ac:dyDescent="0.15"/>
    <row r="13765" customFormat="1" hidden="1" x14ac:dyDescent="0.15"/>
    <row r="13766" customFormat="1" hidden="1" x14ac:dyDescent="0.15"/>
    <row r="13767" customFormat="1" hidden="1" x14ac:dyDescent="0.15"/>
    <row r="13768" customFormat="1" hidden="1" x14ac:dyDescent="0.15"/>
    <row r="13769" customFormat="1" hidden="1" x14ac:dyDescent="0.15"/>
    <row r="13770" customFormat="1" hidden="1" x14ac:dyDescent="0.15"/>
    <row r="13771" customFormat="1" hidden="1" x14ac:dyDescent="0.15"/>
    <row r="13772" customFormat="1" hidden="1" x14ac:dyDescent="0.15"/>
    <row r="13773" customFormat="1" hidden="1" x14ac:dyDescent="0.15"/>
    <row r="13774" customFormat="1" hidden="1" x14ac:dyDescent="0.15"/>
    <row r="13775" customFormat="1" hidden="1" x14ac:dyDescent="0.15"/>
    <row r="13776" customFormat="1" hidden="1" x14ac:dyDescent="0.15"/>
    <row r="13777" customFormat="1" hidden="1" x14ac:dyDescent="0.15"/>
    <row r="13778" customFormat="1" hidden="1" x14ac:dyDescent="0.15"/>
    <row r="13779" customFormat="1" hidden="1" x14ac:dyDescent="0.15"/>
    <row r="13780" customFormat="1" hidden="1" x14ac:dyDescent="0.15"/>
    <row r="13781" customFormat="1" hidden="1" x14ac:dyDescent="0.15"/>
    <row r="13782" customFormat="1" hidden="1" x14ac:dyDescent="0.15"/>
    <row r="13783" customFormat="1" hidden="1" x14ac:dyDescent="0.15"/>
    <row r="13784" customFormat="1" hidden="1" x14ac:dyDescent="0.15"/>
    <row r="13785" customFormat="1" hidden="1" x14ac:dyDescent="0.15"/>
    <row r="13786" customFormat="1" hidden="1" x14ac:dyDescent="0.15"/>
    <row r="13787" customFormat="1" hidden="1" x14ac:dyDescent="0.15"/>
    <row r="13788" customFormat="1" hidden="1" x14ac:dyDescent="0.15"/>
    <row r="13789" customFormat="1" hidden="1" x14ac:dyDescent="0.15"/>
    <row r="13790" customFormat="1" hidden="1" x14ac:dyDescent="0.15"/>
    <row r="13791" customFormat="1" hidden="1" x14ac:dyDescent="0.15"/>
    <row r="13792" customFormat="1" hidden="1" x14ac:dyDescent="0.15"/>
    <row r="13793" customFormat="1" hidden="1" x14ac:dyDescent="0.15"/>
    <row r="13794" customFormat="1" hidden="1" x14ac:dyDescent="0.15"/>
    <row r="13795" customFormat="1" hidden="1" x14ac:dyDescent="0.15"/>
    <row r="13796" customFormat="1" hidden="1" x14ac:dyDescent="0.15"/>
    <row r="13797" customFormat="1" hidden="1" x14ac:dyDescent="0.15"/>
    <row r="13798" customFormat="1" hidden="1" x14ac:dyDescent="0.15"/>
    <row r="13799" customFormat="1" hidden="1" x14ac:dyDescent="0.15"/>
    <row r="13800" customFormat="1" hidden="1" x14ac:dyDescent="0.15"/>
    <row r="13801" customFormat="1" hidden="1" x14ac:dyDescent="0.15"/>
    <row r="13802" customFormat="1" hidden="1" x14ac:dyDescent="0.15"/>
    <row r="13803" customFormat="1" hidden="1" x14ac:dyDescent="0.15"/>
    <row r="13804" customFormat="1" hidden="1" x14ac:dyDescent="0.15"/>
    <row r="13805" customFormat="1" hidden="1" x14ac:dyDescent="0.15"/>
    <row r="13806" customFormat="1" hidden="1" x14ac:dyDescent="0.15"/>
    <row r="13807" customFormat="1" hidden="1" x14ac:dyDescent="0.15"/>
    <row r="13808" customFormat="1" hidden="1" x14ac:dyDescent="0.15"/>
    <row r="13809" customFormat="1" hidden="1" x14ac:dyDescent="0.15"/>
    <row r="13810" customFormat="1" hidden="1" x14ac:dyDescent="0.15"/>
    <row r="13811" customFormat="1" hidden="1" x14ac:dyDescent="0.15"/>
    <row r="13812" customFormat="1" hidden="1" x14ac:dyDescent="0.15"/>
    <row r="13813" customFormat="1" hidden="1" x14ac:dyDescent="0.15"/>
    <row r="13814" customFormat="1" hidden="1" x14ac:dyDescent="0.15"/>
    <row r="13815" customFormat="1" hidden="1" x14ac:dyDescent="0.15"/>
    <row r="13816" customFormat="1" hidden="1" x14ac:dyDescent="0.15"/>
    <row r="13817" customFormat="1" hidden="1" x14ac:dyDescent="0.15"/>
    <row r="13818" customFormat="1" hidden="1" x14ac:dyDescent="0.15"/>
    <row r="13819" customFormat="1" hidden="1" x14ac:dyDescent="0.15"/>
    <row r="13820" customFormat="1" hidden="1" x14ac:dyDescent="0.15"/>
    <row r="13821" customFormat="1" hidden="1" x14ac:dyDescent="0.15"/>
    <row r="13822" customFormat="1" hidden="1" x14ac:dyDescent="0.15"/>
    <row r="13823" customFormat="1" hidden="1" x14ac:dyDescent="0.15"/>
    <row r="13824" customFormat="1" hidden="1" x14ac:dyDescent="0.15"/>
    <row r="13825" customFormat="1" hidden="1" x14ac:dyDescent="0.15"/>
    <row r="13826" customFormat="1" hidden="1" x14ac:dyDescent="0.15"/>
    <row r="13827" customFormat="1" hidden="1" x14ac:dyDescent="0.15"/>
    <row r="13828" customFormat="1" hidden="1" x14ac:dyDescent="0.15"/>
    <row r="13829" customFormat="1" hidden="1" x14ac:dyDescent="0.15"/>
    <row r="13830" customFormat="1" hidden="1" x14ac:dyDescent="0.15"/>
    <row r="13831" customFormat="1" hidden="1" x14ac:dyDescent="0.15"/>
    <row r="13832" customFormat="1" hidden="1" x14ac:dyDescent="0.15"/>
    <row r="13833" customFormat="1" hidden="1" x14ac:dyDescent="0.15"/>
    <row r="13834" customFormat="1" hidden="1" x14ac:dyDescent="0.15"/>
    <row r="13835" customFormat="1" hidden="1" x14ac:dyDescent="0.15"/>
    <row r="13836" customFormat="1" hidden="1" x14ac:dyDescent="0.15"/>
    <row r="13837" customFormat="1" hidden="1" x14ac:dyDescent="0.15"/>
    <row r="13838" customFormat="1" hidden="1" x14ac:dyDescent="0.15"/>
    <row r="13839" customFormat="1" hidden="1" x14ac:dyDescent="0.15"/>
    <row r="13840" customFormat="1" hidden="1" x14ac:dyDescent="0.15"/>
    <row r="13841" customFormat="1" hidden="1" x14ac:dyDescent="0.15"/>
    <row r="13842" customFormat="1" hidden="1" x14ac:dyDescent="0.15"/>
    <row r="13843" customFormat="1" hidden="1" x14ac:dyDescent="0.15"/>
    <row r="13844" customFormat="1" hidden="1" x14ac:dyDescent="0.15"/>
    <row r="13845" customFormat="1" hidden="1" x14ac:dyDescent="0.15"/>
    <row r="13846" customFormat="1" hidden="1" x14ac:dyDescent="0.15"/>
    <row r="13847" customFormat="1" hidden="1" x14ac:dyDescent="0.15"/>
    <row r="13848" customFormat="1" hidden="1" x14ac:dyDescent="0.15"/>
    <row r="13849" customFormat="1" hidden="1" x14ac:dyDescent="0.15"/>
    <row r="13850" customFormat="1" hidden="1" x14ac:dyDescent="0.15"/>
    <row r="13851" customFormat="1" hidden="1" x14ac:dyDescent="0.15"/>
    <row r="13852" customFormat="1" hidden="1" x14ac:dyDescent="0.15"/>
    <row r="13853" customFormat="1" hidden="1" x14ac:dyDescent="0.15"/>
    <row r="13854" customFormat="1" hidden="1" x14ac:dyDescent="0.15"/>
    <row r="13855" customFormat="1" hidden="1" x14ac:dyDescent="0.15"/>
    <row r="13856" customFormat="1" hidden="1" x14ac:dyDescent="0.15"/>
    <row r="13857" customFormat="1" hidden="1" x14ac:dyDescent="0.15"/>
    <row r="13858" customFormat="1" hidden="1" x14ac:dyDescent="0.15"/>
    <row r="13859" customFormat="1" hidden="1" x14ac:dyDescent="0.15"/>
    <row r="13860" customFormat="1" hidden="1" x14ac:dyDescent="0.15"/>
    <row r="13861" customFormat="1" hidden="1" x14ac:dyDescent="0.15"/>
    <row r="13862" customFormat="1" hidden="1" x14ac:dyDescent="0.15"/>
    <row r="13863" customFormat="1" hidden="1" x14ac:dyDescent="0.15"/>
    <row r="13864" customFormat="1" hidden="1" x14ac:dyDescent="0.15"/>
    <row r="13865" customFormat="1" hidden="1" x14ac:dyDescent="0.15"/>
    <row r="13866" customFormat="1" hidden="1" x14ac:dyDescent="0.15"/>
    <row r="13867" customFormat="1" hidden="1" x14ac:dyDescent="0.15"/>
    <row r="13868" customFormat="1" hidden="1" x14ac:dyDescent="0.15"/>
    <row r="13869" customFormat="1" hidden="1" x14ac:dyDescent="0.15"/>
    <row r="13870" customFormat="1" hidden="1" x14ac:dyDescent="0.15"/>
    <row r="13871" customFormat="1" hidden="1" x14ac:dyDescent="0.15"/>
    <row r="13872" customFormat="1" hidden="1" x14ac:dyDescent="0.15"/>
    <row r="13873" customFormat="1" hidden="1" x14ac:dyDescent="0.15"/>
    <row r="13874" customFormat="1" hidden="1" x14ac:dyDescent="0.15"/>
    <row r="13875" customFormat="1" hidden="1" x14ac:dyDescent="0.15"/>
    <row r="13876" customFormat="1" hidden="1" x14ac:dyDescent="0.15"/>
    <row r="13877" customFormat="1" hidden="1" x14ac:dyDescent="0.15"/>
    <row r="13878" customFormat="1" hidden="1" x14ac:dyDescent="0.15"/>
    <row r="13879" customFormat="1" hidden="1" x14ac:dyDescent="0.15"/>
    <row r="13880" customFormat="1" hidden="1" x14ac:dyDescent="0.15"/>
    <row r="13881" customFormat="1" hidden="1" x14ac:dyDescent="0.15"/>
    <row r="13882" customFormat="1" hidden="1" x14ac:dyDescent="0.15"/>
    <row r="13883" customFormat="1" hidden="1" x14ac:dyDescent="0.15"/>
    <row r="13884" customFormat="1" hidden="1" x14ac:dyDescent="0.15"/>
    <row r="13885" customFormat="1" hidden="1" x14ac:dyDescent="0.15"/>
    <row r="13886" customFormat="1" hidden="1" x14ac:dyDescent="0.15"/>
    <row r="13887" customFormat="1" hidden="1" x14ac:dyDescent="0.15"/>
    <row r="13888" customFormat="1" hidden="1" x14ac:dyDescent="0.15"/>
    <row r="13889" customFormat="1" hidden="1" x14ac:dyDescent="0.15"/>
    <row r="13890" customFormat="1" hidden="1" x14ac:dyDescent="0.15"/>
    <row r="13891" customFormat="1" hidden="1" x14ac:dyDescent="0.15"/>
    <row r="13892" customFormat="1" hidden="1" x14ac:dyDescent="0.15"/>
    <row r="13893" customFormat="1" hidden="1" x14ac:dyDescent="0.15"/>
    <row r="13894" customFormat="1" hidden="1" x14ac:dyDescent="0.15"/>
    <row r="13895" customFormat="1" hidden="1" x14ac:dyDescent="0.15"/>
    <row r="13896" customFormat="1" hidden="1" x14ac:dyDescent="0.15"/>
    <row r="13897" customFormat="1" hidden="1" x14ac:dyDescent="0.15"/>
    <row r="13898" customFormat="1" hidden="1" x14ac:dyDescent="0.15"/>
    <row r="13899" customFormat="1" hidden="1" x14ac:dyDescent="0.15"/>
    <row r="13900" customFormat="1" hidden="1" x14ac:dyDescent="0.15"/>
    <row r="13901" customFormat="1" hidden="1" x14ac:dyDescent="0.15"/>
    <row r="13902" customFormat="1" hidden="1" x14ac:dyDescent="0.15"/>
    <row r="13903" customFormat="1" hidden="1" x14ac:dyDescent="0.15"/>
    <row r="13904" customFormat="1" hidden="1" x14ac:dyDescent="0.15"/>
    <row r="13905" customFormat="1" hidden="1" x14ac:dyDescent="0.15"/>
    <row r="13906" customFormat="1" hidden="1" x14ac:dyDescent="0.15"/>
    <row r="13907" customFormat="1" hidden="1" x14ac:dyDescent="0.15"/>
    <row r="13908" customFormat="1" hidden="1" x14ac:dyDescent="0.15"/>
    <row r="13909" customFormat="1" hidden="1" x14ac:dyDescent="0.15"/>
    <row r="13910" customFormat="1" hidden="1" x14ac:dyDescent="0.15"/>
    <row r="13911" customFormat="1" hidden="1" x14ac:dyDescent="0.15"/>
    <row r="13912" customFormat="1" hidden="1" x14ac:dyDescent="0.15"/>
    <row r="13913" customFormat="1" hidden="1" x14ac:dyDescent="0.15"/>
    <row r="13914" customFormat="1" hidden="1" x14ac:dyDescent="0.15"/>
    <row r="13915" customFormat="1" hidden="1" x14ac:dyDescent="0.15"/>
    <row r="13916" customFormat="1" hidden="1" x14ac:dyDescent="0.15"/>
    <row r="13917" customFormat="1" hidden="1" x14ac:dyDescent="0.15"/>
    <row r="13918" customFormat="1" hidden="1" x14ac:dyDescent="0.15"/>
    <row r="13919" customFormat="1" hidden="1" x14ac:dyDescent="0.15"/>
    <row r="13920" customFormat="1" hidden="1" x14ac:dyDescent="0.15"/>
    <row r="13921" customFormat="1" hidden="1" x14ac:dyDescent="0.15"/>
    <row r="13922" customFormat="1" hidden="1" x14ac:dyDescent="0.15"/>
    <row r="13923" customFormat="1" hidden="1" x14ac:dyDescent="0.15"/>
    <row r="13924" customFormat="1" hidden="1" x14ac:dyDescent="0.15"/>
    <row r="13925" customFormat="1" hidden="1" x14ac:dyDescent="0.15"/>
    <row r="13926" customFormat="1" hidden="1" x14ac:dyDescent="0.15"/>
    <row r="13927" customFormat="1" hidden="1" x14ac:dyDescent="0.15"/>
    <row r="13928" customFormat="1" hidden="1" x14ac:dyDescent="0.15"/>
    <row r="13929" customFormat="1" hidden="1" x14ac:dyDescent="0.15"/>
    <row r="13930" customFormat="1" hidden="1" x14ac:dyDescent="0.15"/>
    <row r="13931" customFormat="1" hidden="1" x14ac:dyDescent="0.15"/>
    <row r="13932" customFormat="1" hidden="1" x14ac:dyDescent="0.15"/>
    <row r="13933" customFormat="1" hidden="1" x14ac:dyDescent="0.15"/>
    <row r="13934" customFormat="1" hidden="1" x14ac:dyDescent="0.15"/>
    <row r="13935" customFormat="1" hidden="1" x14ac:dyDescent="0.15"/>
    <row r="13936" customFormat="1" hidden="1" x14ac:dyDescent="0.15"/>
    <row r="13937" customFormat="1" hidden="1" x14ac:dyDescent="0.15"/>
    <row r="13938" customFormat="1" hidden="1" x14ac:dyDescent="0.15"/>
    <row r="13939" customFormat="1" hidden="1" x14ac:dyDescent="0.15"/>
    <row r="13940" customFormat="1" hidden="1" x14ac:dyDescent="0.15"/>
    <row r="13941" customFormat="1" hidden="1" x14ac:dyDescent="0.15"/>
    <row r="13942" customFormat="1" hidden="1" x14ac:dyDescent="0.15"/>
    <row r="13943" customFormat="1" hidden="1" x14ac:dyDescent="0.15"/>
    <row r="13944" customFormat="1" hidden="1" x14ac:dyDescent="0.15"/>
    <row r="13945" customFormat="1" hidden="1" x14ac:dyDescent="0.15"/>
    <row r="13946" customFormat="1" hidden="1" x14ac:dyDescent="0.15"/>
    <row r="13947" customFormat="1" hidden="1" x14ac:dyDescent="0.15"/>
    <row r="13948" customFormat="1" hidden="1" x14ac:dyDescent="0.15"/>
    <row r="13949" customFormat="1" hidden="1" x14ac:dyDescent="0.15"/>
    <row r="13950" customFormat="1" hidden="1" x14ac:dyDescent="0.15"/>
    <row r="13951" customFormat="1" hidden="1" x14ac:dyDescent="0.15"/>
    <row r="13952" customFormat="1" hidden="1" x14ac:dyDescent="0.15"/>
    <row r="13953" customFormat="1" hidden="1" x14ac:dyDescent="0.15"/>
    <row r="13954" customFormat="1" hidden="1" x14ac:dyDescent="0.15"/>
    <row r="13955" customFormat="1" hidden="1" x14ac:dyDescent="0.15"/>
    <row r="13956" customFormat="1" hidden="1" x14ac:dyDescent="0.15"/>
    <row r="13957" customFormat="1" hidden="1" x14ac:dyDescent="0.15"/>
    <row r="13958" customFormat="1" hidden="1" x14ac:dyDescent="0.15"/>
    <row r="13959" customFormat="1" hidden="1" x14ac:dyDescent="0.15"/>
    <row r="13960" customFormat="1" hidden="1" x14ac:dyDescent="0.15"/>
    <row r="13961" customFormat="1" hidden="1" x14ac:dyDescent="0.15"/>
    <row r="13962" customFormat="1" hidden="1" x14ac:dyDescent="0.15"/>
    <row r="13963" customFormat="1" hidden="1" x14ac:dyDescent="0.15"/>
    <row r="13964" customFormat="1" hidden="1" x14ac:dyDescent="0.15"/>
    <row r="13965" customFormat="1" hidden="1" x14ac:dyDescent="0.15"/>
    <row r="13966" customFormat="1" hidden="1" x14ac:dyDescent="0.15"/>
    <row r="13967" customFormat="1" hidden="1" x14ac:dyDescent="0.15"/>
    <row r="13968" customFormat="1" hidden="1" x14ac:dyDescent="0.15"/>
    <row r="13969" customFormat="1" hidden="1" x14ac:dyDescent="0.15"/>
    <row r="13970" customFormat="1" hidden="1" x14ac:dyDescent="0.15"/>
    <row r="13971" customFormat="1" hidden="1" x14ac:dyDescent="0.15"/>
    <row r="13972" customFormat="1" hidden="1" x14ac:dyDescent="0.15"/>
    <row r="13973" customFormat="1" hidden="1" x14ac:dyDescent="0.15"/>
    <row r="13974" customFormat="1" hidden="1" x14ac:dyDescent="0.15"/>
    <row r="13975" customFormat="1" hidden="1" x14ac:dyDescent="0.15"/>
    <row r="13976" customFormat="1" hidden="1" x14ac:dyDescent="0.15"/>
    <row r="13977" customFormat="1" hidden="1" x14ac:dyDescent="0.15"/>
    <row r="13978" customFormat="1" hidden="1" x14ac:dyDescent="0.15"/>
    <row r="13979" customFormat="1" hidden="1" x14ac:dyDescent="0.15"/>
    <row r="13980" customFormat="1" hidden="1" x14ac:dyDescent="0.15"/>
    <row r="13981" customFormat="1" hidden="1" x14ac:dyDescent="0.15"/>
    <row r="13982" customFormat="1" hidden="1" x14ac:dyDescent="0.15"/>
    <row r="13983" customFormat="1" hidden="1" x14ac:dyDescent="0.15"/>
    <row r="13984" customFormat="1" hidden="1" x14ac:dyDescent="0.15"/>
    <row r="13985" customFormat="1" hidden="1" x14ac:dyDescent="0.15"/>
    <row r="13986" customFormat="1" hidden="1" x14ac:dyDescent="0.15"/>
    <row r="13987" customFormat="1" hidden="1" x14ac:dyDescent="0.15"/>
    <row r="13988" customFormat="1" hidden="1" x14ac:dyDescent="0.15"/>
    <row r="13989" customFormat="1" hidden="1" x14ac:dyDescent="0.15"/>
    <row r="13990" customFormat="1" hidden="1" x14ac:dyDescent="0.15"/>
    <row r="13991" customFormat="1" hidden="1" x14ac:dyDescent="0.15"/>
    <row r="13992" customFormat="1" hidden="1" x14ac:dyDescent="0.15"/>
    <row r="13993" customFormat="1" hidden="1" x14ac:dyDescent="0.15"/>
    <row r="13994" customFormat="1" hidden="1" x14ac:dyDescent="0.15"/>
    <row r="13995" customFormat="1" hidden="1" x14ac:dyDescent="0.15"/>
    <row r="13996" customFormat="1" hidden="1" x14ac:dyDescent="0.15"/>
    <row r="13997" customFormat="1" hidden="1" x14ac:dyDescent="0.15"/>
    <row r="13998" customFormat="1" hidden="1" x14ac:dyDescent="0.15"/>
    <row r="13999" customFormat="1" hidden="1" x14ac:dyDescent="0.15"/>
    <row r="14000" customFormat="1" hidden="1" x14ac:dyDescent="0.15"/>
    <row r="14001" customFormat="1" hidden="1" x14ac:dyDescent="0.15"/>
    <row r="14002" customFormat="1" hidden="1" x14ac:dyDescent="0.15"/>
    <row r="14003" customFormat="1" hidden="1" x14ac:dyDescent="0.15"/>
    <row r="14004" customFormat="1" hidden="1" x14ac:dyDescent="0.15"/>
    <row r="14005" customFormat="1" hidden="1" x14ac:dyDescent="0.15"/>
    <row r="14006" customFormat="1" hidden="1" x14ac:dyDescent="0.15"/>
    <row r="14007" customFormat="1" hidden="1" x14ac:dyDescent="0.15"/>
    <row r="14008" customFormat="1" hidden="1" x14ac:dyDescent="0.15"/>
    <row r="14009" customFormat="1" hidden="1" x14ac:dyDescent="0.15"/>
    <row r="14010" customFormat="1" hidden="1" x14ac:dyDescent="0.15"/>
    <row r="14011" customFormat="1" hidden="1" x14ac:dyDescent="0.15"/>
    <row r="14012" customFormat="1" hidden="1" x14ac:dyDescent="0.15"/>
    <row r="14013" customFormat="1" hidden="1" x14ac:dyDescent="0.15"/>
    <row r="14014" customFormat="1" hidden="1" x14ac:dyDescent="0.15"/>
    <row r="14015" customFormat="1" hidden="1" x14ac:dyDescent="0.15"/>
    <row r="14016" customFormat="1" hidden="1" x14ac:dyDescent="0.15"/>
    <row r="14017" customFormat="1" hidden="1" x14ac:dyDescent="0.15"/>
    <row r="14018" customFormat="1" hidden="1" x14ac:dyDescent="0.15"/>
    <row r="14019" customFormat="1" hidden="1" x14ac:dyDescent="0.15"/>
    <row r="14020" customFormat="1" hidden="1" x14ac:dyDescent="0.15"/>
    <row r="14021" customFormat="1" hidden="1" x14ac:dyDescent="0.15"/>
    <row r="14022" customFormat="1" hidden="1" x14ac:dyDescent="0.15"/>
    <row r="14023" customFormat="1" hidden="1" x14ac:dyDescent="0.15"/>
    <row r="14024" customFormat="1" hidden="1" x14ac:dyDescent="0.15"/>
    <row r="14025" customFormat="1" hidden="1" x14ac:dyDescent="0.15"/>
    <row r="14026" customFormat="1" hidden="1" x14ac:dyDescent="0.15"/>
    <row r="14027" customFormat="1" hidden="1" x14ac:dyDescent="0.15"/>
    <row r="14028" customFormat="1" hidden="1" x14ac:dyDescent="0.15"/>
    <row r="14029" customFormat="1" hidden="1" x14ac:dyDescent="0.15"/>
    <row r="14030" customFormat="1" hidden="1" x14ac:dyDescent="0.15"/>
    <row r="14031" customFormat="1" hidden="1" x14ac:dyDescent="0.15"/>
    <row r="14032" customFormat="1" hidden="1" x14ac:dyDescent="0.15"/>
    <row r="14033" customFormat="1" hidden="1" x14ac:dyDescent="0.15"/>
    <row r="14034" customFormat="1" hidden="1" x14ac:dyDescent="0.15"/>
    <row r="14035" customFormat="1" hidden="1" x14ac:dyDescent="0.15"/>
    <row r="14036" customFormat="1" hidden="1" x14ac:dyDescent="0.15"/>
    <row r="14037" customFormat="1" hidden="1" x14ac:dyDescent="0.15"/>
    <row r="14038" customFormat="1" hidden="1" x14ac:dyDescent="0.15"/>
    <row r="14039" customFormat="1" hidden="1" x14ac:dyDescent="0.15"/>
    <row r="14040" customFormat="1" hidden="1" x14ac:dyDescent="0.15"/>
    <row r="14041" customFormat="1" hidden="1" x14ac:dyDescent="0.15"/>
    <row r="14042" customFormat="1" hidden="1" x14ac:dyDescent="0.15"/>
    <row r="14043" customFormat="1" hidden="1" x14ac:dyDescent="0.15"/>
    <row r="14044" customFormat="1" hidden="1" x14ac:dyDescent="0.15"/>
    <row r="14045" customFormat="1" hidden="1" x14ac:dyDescent="0.15"/>
    <row r="14046" customFormat="1" hidden="1" x14ac:dyDescent="0.15"/>
    <row r="14047" customFormat="1" hidden="1" x14ac:dyDescent="0.15"/>
    <row r="14048" customFormat="1" hidden="1" x14ac:dyDescent="0.15"/>
    <row r="14049" customFormat="1" hidden="1" x14ac:dyDescent="0.15"/>
    <row r="14050" customFormat="1" hidden="1" x14ac:dyDescent="0.15"/>
    <row r="14051" customFormat="1" hidden="1" x14ac:dyDescent="0.15"/>
    <row r="14052" customFormat="1" hidden="1" x14ac:dyDescent="0.15"/>
    <row r="14053" customFormat="1" hidden="1" x14ac:dyDescent="0.15"/>
    <row r="14054" customFormat="1" hidden="1" x14ac:dyDescent="0.15"/>
    <row r="14055" customFormat="1" hidden="1" x14ac:dyDescent="0.15"/>
    <row r="14056" customFormat="1" hidden="1" x14ac:dyDescent="0.15"/>
    <row r="14057" customFormat="1" hidden="1" x14ac:dyDescent="0.15"/>
    <row r="14058" customFormat="1" hidden="1" x14ac:dyDescent="0.15"/>
    <row r="14059" customFormat="1" hidden="1" x14ac:dyDescent="0.15"/>
    <row r="14060" customFormat="1" hidden="1" x14ac:dyDescent="0.15"/>
    <row r="14061" customFormat="1" hidden="1" x14ac:dyDescent="0.15"/>
    <row r="14062" customFormat="1" hidden="1" x14ac:dyDescent="0.15"/>
    <row r="14063" customFormat="1" hidden="1" x14ac:dyDescent="0.15"/>
    <row r="14064" customFormat="1" hidden="1" x14ac:dyDescent="0.15"/>
    <row r="14065" customFormat="1" hidden="1" x14ac:dyDescent="0.15"/>
    <row r="14066" customFormat="1" hidden="1" x14ac:dyDescent="0.15"/>
    <row r="14067" customFormat="1" hidden="1" x14ac:dyDescent="0.15"/>
    <row r="14068" customFormat="1" hidden="1" x14ac:dyDescent="0.15"/>
    <row r="14069" customFormat="1" hidden="1" x14ac:dyDescent="0.15"/>
    <row r="14070" customFormat="1" hidden="1" x14ac:dyDescent="0.15"/>
    <row r="14071" customFormat="1" hidden="1" x14ac:dyDescent="0.15"/>
    <row r="14072" customFormat="1" hidden="1" x14ac:dyDescent="0.15"/>
    <row r="14073" customFormat="1" hidden="1" x14ac:dyDescent="0.15"/>
    <row r="14074" customFormat="1" hidden="1" x14ac:dyDescent="0.15"/>
    <row r="14075" customFormat="1" hidden="1" x14ac:dyDescent="0.15"/>
    <row r="14076" customFormat="1" hidden="1" x14ac:dyDescent="0.15"/>
    <row r="14077" customFormat="1" hidden="1" x14ac:dyDescent="0.15"/>
    <row r="14078" customFormat="1" hidden="1" x14ac:dyDescent="0.15"/>
    <row r="14079" customFormat="1" hidden="1" x14ac:dyDescent="0.15"/>
    <row r="14080" customFormat="1" hidden="1" x14ac:dyDescent="0.15"/>
    <row r="14081" customFormat="1" hidden="1" x14ac:dyDescent="0.15"/>
    <row r="14082" customFormat="1" hidden="1" x14ac:dyDescent="0.15"/>
    <row r="14083" customFormat="1" hidden="1" x14ac:dyDescent="0.15"/>
    <row r="14084" customFormat="1" hidden="1" x14ac:dyDescent="0.15"/>
    <row r="14085" customFormat="1" hidden="1" x14ac:dyDescent="0.15"/>
    <row r="14086" customFormat="1" hidden="1" x14ac:dyDescent="0.15"/>
    <row r="14087" customFormat="1" hidden="1" x14ac:dyDescent="0.15"/>
    <row r="14088" customFormat="1" hidden="1" x14ac:dyDescent="0.15"/>
    <row r="14089" customFormat="1" hidden="1" x14ac:dyDescent="0.15"/>
    <row r="14090" customFormat="1" hidden="1" x14ac:dyDescent="0.15"/>
    <row r="14091" customFormat="1" hidden="1" x14ac:dyDescent="0.15"/>
    <row r="14092" customFormat="1" hidden="1" x14ac:dyDescent="0.15"/>
    <row r="14093" customFormat="1" hidden="1" x14ac:dyDescent="0.15"/>
    <row r="14094" customFormat="1" hidden="1" x14ac:dyDescent="0.15"/>
    <row r="14095" customFormat="1" hidden="1" x14ac:dyDescent="0.15"/>
    <row r="14096" customFormat="1" hidden="1" x14ac:dyDescent="0.15"/>
    <row r="14097" customFormat="1" hidden="1" x14ac:dyDescent="0.15"/>
    <row r="14098" customFormat="1" hidden="1" x14ac:dyDescent="0.15"/>
    <row r="14099" customFormat="1" hidden="1" x14ac:dyDescent="0.15"/>
    <row r="14100" customFormat="1" hidden="1" x14ac:dyDescent="0.15"/>
    <row r="14101" customFormat="1" hidden="1" x14ac:dyDescent="0.15"/>
    <row r="14102" customFormat="1" hidden="1" x14ac:dyDescent="0.15"/>
    <row r="14103" customFormat="1" hidden="1" x14ac:dyDescent="0.15"/>
    <row r="14104" customFormat="1" hidden="1" x14ac:dyDescent="0.15"/>
    <row r="14105" customFormat="1" hidden="1" x14ac:dyDescent="0.15"/>
    <row r="14106" customFormat="1" hidden="1" x14ac:dyDescent="0.15"/>
    <row r="14107" customFormat="1" hidden="1" x14ac:dyDescent="0.15"/>
    <row r="14108" customFormat="1" hidden="1" x14ac:dyDescent="0.15"/>
    <row r="14109" customFormat="1" hidden="1" x14ac:dyDescent="0.15"/>
    <row r="14110" customFormat="1" hidden="1" x14ac:dyDescent="0.15"/>
    <row r="14111" customFormat="1" hidden="1" x14ac:dyDescent="0.15"/>
    <row r="14112" customFormat="1" hidden="1" x14ac:dyDescent="0.15"/>
    <row r="14113" customFormat="1" hidden="1" x14ac:dyDescent="0.15"/>
    <row r="14114" customFormat="1" hidden="1" x14ac:dyDescent="0.15"/>
    <row r="14115" customFormat="1" hidden="1" x14ac:dyDescent="0.15"/>
    <row r="14116" customFormat="1" hidden="1" x14ac:dyDescent="0.15"/>
    <row r="14117" customFormat="1" hidden="1" x14ac:dyDescent="0.15"/>
    <row r="14118" customFormat="1" hidden="1" x14ac:dyDescent="0.15"/>
    <row r="14119" customFormat="1" hidden="1" x14ac:dyDescent="0.15"/>
    <row r="14120" customFormat="1" hidden="1" x14ac:dyDescent="0.15"/>
    <row r="14121" customFormat="1" hidden="1" x14ac:dyDescent="0.15"/>
    <row r="14122" customFormat="1" hidden="1" x14ac:dyDescent="0.15"/>
    <row r="14123" customFormat="1" hidden="1" x14ac:dyDescent="0.15"/>
    <row r="14124" customFormat="1" hidden="1" x14ac:dyDescent="0.15"/>
    <row r="14125" customFormat="1" hidden="1" x14ac:dyDescent="0.15"/>
    <row r="14126" customFormat="1" hidden="1" x14ac:dyDescent="0.15"/>
    <row r="14127" customFormat="1" hidden="1" x14ac:dyDescent="0.15"/>
    <row r="14128" customFormat="1" hidden="1" x14ac:dyDescent="0.15"/>
    <row r="14129" customFormat="1" hidden="1" x14ac:dyDescent="0.15"/>
    <row r="14130" customFormat="1" hidden="1" x14ac:dyDescent="0.15"/>
    <row r="14131" customFormat="1" hidden="1" x14ac:dyDescent="0.15"/>
    <row r="14132" customFormat="1" hidden="1" x14ac:dyDescent="0.15"/>
    <row r="14133" customFormat="1" hidden="1" x14ac:dyDescent="0.15"/>
    <row r="14134" customFormat="1" hidden="1" x14ac:dyDescent="0.15"/>
    <row r="14135" customFormat="1" hidden="1" x14ac:dyDescent="0.15"/>
    <row r="14136" customFormat="1" hidden="1" x14ac:dyDescent="0.15"/>
    <row r="14137" customFormat="1" hidden="1" x14ac:dyDescent="0.15"/>
    <row r="14138" customFormat="1" hidden="1" x14ac:dyDescent="0.15"/>
    <row r="14139" customFormat="1" hidden="1" x14ac:dyDescent="0.15"/>
    <row r="14140" customFormat="1" hidden="1" x14ac:dyDescent="0.15"/>
    <row r="14141" customFormat="1" hidden="1" x14ac:dyDescent="0.15"/>
    <row r="14142" customFormat="1" hidden="1" x14ac:dyDescent="0.15"/>
    <row r="14143" customFormat="1" hidden="1" x14ac:dyDescent="0.15"/>
    <row r="14144" customFormat="1" hidden="1" x14ac:dyDescent="0.15"/>
    <row r="14145" customFormat="1" hidden="1" x14ac:dyDescent="0.15"/>
    <row r="14146" customFormat="1" hidden="1" x14ac:dyDescent="0.15"/>
    <row r="14147" customFormat="1" hidden="1" x14ac:dyDescent="0.15"/>
    <row r="14148" customFormat="1" hidden="1" x14ac:dyDescent="0.15"/>
    <row r="14149" customFormat="1" hidden="1" x14ac:dyDescent="0.15"/>
    <row r="14150" customFormat="1" hidden="1" x14ac:dyDescent="0.15"/>
    <row r="14151" customFormat="1" hidden="1" x14ac:dyDescent="0.15"/>
    <row r="14152" customFormat="1" hidden="1" x14ac:dyDescent="0.15"/>
    <row r="14153" customFormat="1" hidden="1" x14ac:dyDescent="0.15"/>
    <row r="14154" customFormat="1" hidden="1" x14ac:dyDescent="0.15"/>
    <row r="14155" customFormat="1" hidden="1" x14ac:dyDescent="0.15"/>
    <row r="14156" customFormat="1" hidden="1" x14ac:dyDescent="0.15"/>
    <row r="14157" customFormat="1" hidden="1" x14ac:dyDescent="0.15"/>
    <row r="14158" customFormat="1" hidden="1" x14ac:dyDescent="0.15"/>
    <row r="14159" customFormat="1" hidden="1" x14ac:dyDescent="0.15"/>
    <row r="14160" customFormat="1" hidden="1" x14ac:dyDescent="0.15"/>
    <row r="14161" customFormat="1" hidden="1" x14ac:dyDescent="0.15"/>
    <row r="14162" customFormat="1" hidden="1" x14ac:dyDescent="0.15"/>
    <row r="14163" customFormat="1" hidden="1" x14ac:dyDescent="0.15"/>
    <row r="14164" customFormat="1" hidden="1" x14ac:dyDescent="0.15"/>
    <row r="14165" customFormat="1" hidden="1" x14ac:dyDescent="0.15"/>
    <row r="14166" customFormat="1" hidden="1" x14ac:dyDescent="0.15"/>
    <row r="14167" customFormat="1" hidden="1" x14ac:dyDescent="0.15"/>
    <row r="14168" customFormat="1" hidden="1" x14ac:dyDescent="0.15"/>
    <row r="14169" customFormat="1" hidden="1" x14ac:dyDescent="0.15"/>
    <row r="14170" customFormat="1" hidden="1" x14ac:dyDescent="0.15"/>
    <row r="14171" customFormat="1" hidden="1" x14ac:dyDescent="0.15"/>
    <row r="14172" customFormat="1" hidden="1" x14ac:dyDescent="0.15"/>
    <row r="14173" customFormat="1" hidden="1" x14ac:dyDescent="0.15"/>
    <row r="14174" customFormat="1" hidden="1" x14ac:dyDescent="0.15"/>
    <row r="14175" customFormat="1" hidden="1" x14ac:dyDescent="0.15"/>
    <row r="14176" customFormat="1" hidden="1" x14ac:dyDescent="0.15"/>
    <row r="14177" customFormat="1" hidden="1" x14ac:dyDescent="0.15"/>
    <row r="14178" customFormat="1" hidden="1" x14ac:dyDescent="0.15"/>
    <row r="14179" customFormat="1" hidden="1" x14ac:dyDescent="0.15"/>
    <row r="14180" customFormat="1" hidden="1" x14ac:dyDescent="0.15"/>
    <row r="14181" customFormat="1" hidden="1" x14ac:dyDescent="0.15"/>
    <row r="14182" customFormat="1" hidden="1" x14ac:dyDescent="0.15"/>
    <row r="14183" customFormat="1" hidden="1" x14ac:dyDescent="0.15"/>
    <row r="14184" customFormat="1" hidden="1" x14ac:dyDescent="0.15"/>
    <row r="14185" customFormat="1" hidden="1" x14ac:dyDescent="0.15"/>
    <row r="14186" customFormat="1" hidden="1" x14ac:dyDescent="0.15"/>
    <row r="14187" customFormat="1" hidden="1" x14ac:dyDescent="0.15"/>
    <row r="14188" customFormat="1" hidden="1" x14ac:dyDescent="0.15"/>
    <row r="14189" customFormat="1" hidden="1" x14ac:dyDescent="0.15"/>
    <row r="14190" customFormat="1" hidden="1" x14ac:dyDescent="0.15"/>
    <row r="14191" customFormat="1" hidden="1" x14ac:dyDescent="0.15"/>
    <row r="14192" customFormat="1" hidden="1" x14ac:dyDescent="0.15"/>
    <row r="14193" customFormat="1" hidden="1" x14ac:dyDescent="0.15"/>
    <row r="14194" customFormat="1" hidden="1" x14ac:dyDescent="0.15"/>
    <row r="14195" customFormat="1" hidden="1" x14ac:dyDescent="0.15"/>
    <row r="14196" customFormat="1" hidden="1" x14ac:dyDescent="0.15"/>
    <row r="14197" customFormat="1" hidden="1" x14ac:dyDescent="0.15"/>
    <row r="14198" customFormat="1" hidden="1" x14ac:dyDescent="0.15"/>
    <row r="14199" customFormat="1" hidden="1" x14ac:dyDescent="0.15"/>
    <row r="14200" customFormat="1" hidden="1" x14ac:dyDescent="0.15"/>
    <row r="14201" customFormat="1" hidden="1" x14ac:dyDescent="0.15"/>
    <row r="14202" customFormat="1" hidden="1" x14ac:dyDescent="0.15"/>
    <row r="14203" customFormat="1" hidden="1" x14ac:dyDescent="0.15"/>
    <row r="14204" customFormat="1" hidden="1" x14ac:dyDescent="0.15"/>
    <row r="14205" customFormat="1" hidden="1" x14ac:dyDescent="0.15"/>
    <row r="14206" customFormat="1" hidden="1" x14ac:dyDescent="0.15"/>
    <row r="14207" customFormat="1" hidden="1" x14ac:dyDescent="0.15"/>
    <row r="14208" customFormat="1" hidden="1" x14ac:dyDescent="0.15"/>
    <row r="14209" customFormat="1" hidden="1" x14ac:dyDescent="0.15"/>
    <row r="14210" customFormat="1" hidden="1" x14ac:dyDescent="0.15"/>
    <row r="14211" customFormat="1" hidden="1" x14ac:dyDescent="0.15"/>
    <row r="14212" customFormat="1" hidden="1" x14ac:dyDescent="0.15"/>
    <row r="14213" customFormat="1" hidden="1" x14ac:dyDescent="0.15"/>
    <row r="14214" customFormat="1" hidden="1" x14ac:dyDescent="0.15"/>
    <row r="14215" customFormat="1" hidden="1" x14ac:dyDescent="0.15"/>
    <row r="14216" customFormat="1" hidden="1" x14ac:dyDescent="0.15"/>
    <row r="14217" customFormat="1" hidden="1" x14ac:dyDescent="0.15"/>
    <row r="14218" customFormat="1" hidden="1" x14ac:dyDescent="0.15"/>
    <row r="14219" customFormat="1" hidden="1" x14ac:dyDescent="0.15"/>
    <row r="14220" customFormat="1" hidden="1" x14ac:dyDescent="0.15"/>
    <row r="14221" customFormat="1" hidden="1" x14ac:dyDescent="0.15"/>
    <row r="14222" customFormat="1" hidden="1" x14ac:dyDescent="0.15"/>
    <row r="14223" customFormat="1" hidden="1" x14ac:dyDescent="0.15"/>
    <row r="14224" customFormat="1" hidden="1" x14ac:dyDescent="0.15"/>
    <row r="14225" customFormat="1" hidden="1" x14ac:dyDescent="0.15"/>
    <row r="14226" customFormat="1" hidden="1" x14ac:dyDescent="0.15"/>
    <row r="14227" customFormat="1" hidden="1" x14ac:dyDescent="0.15"/>
    <row r="14228" customFormat="1" hidden="1" x14ac:dyDescent="0.15"/>
    <row r="14229" customFormat="1" hidden="1" x14ac:dyDescent="0.15"/>
    <row r="14230" customFormat="1" hidden="1" x14ac:dyDescent="0.15"/>
    <row r="14231" customFormat="1" hidden="1" x14ac:dyDescent="0.15"/>
    <row r="14232" customFormat="1" hidden="1" x14ac:dyDescent="0.15"/>
    <row r="14233" customFormat="1" hidden="1" x14ac:dyDescent="0.15"/>
    <row r="14234" customFormat="1" hidden="1" x14ac:dyDescent="0.15"/>
    <row r="14235" customFormat="1" hidden="1" x14ac:dyDescent="0.15"/>
    <row r="14236" customFormat="1" hidden="1" x14ac:dyDescent="0.15"/>
    <row r="14237" customFormat="1" hidden="1" x14ac:dyDescent="0.15"/>
    <row r="14238" customFormat="1" hidden="1" x14ac:dyDescent="0.15"/>
    <row r="14239" customFormat="1" hidden="1" x14ac:dyDescent="0.15"/>
    <row r="14240" customFormat="1" hidden="1" x14ac:dyDescent="0.15"/>
    <row r="14241" customFormat="1" hidden="1" x14ac:dyDescent="0.15"/>
    <row r="14242" customFormat="1" hidden="1" x14ac:dyDescent="0.15"/>
    <row r="14243" customFormat="1" hidden="1" x14ac:dyDescent="0.15"/>
    <row r="14244" customFormat="1" hidden="1" x14ac:dyDescent="0.15"/>
    <row r="14245" customFormat="1" hidden="1" x14ac:dyDescent="0.15"/>
    <row r="14246" customFormat="1" hidden="1" x14ac:dyDescent="0.15"/>
    <row r="14247" customFormat="1" hidden="1" x14ac:dyDescent="0.15"/>
    <row r="14248" customFormat="1" hidden="1" x14ac:dyDescent="0.15"/>
    <row r="14249" customFormat="1" hidden="1" x14ac:dyDescent="0.15"/>
    <row r="14250" customFormat="1" hidden="1" x14ac:dyDescent="0.15"/>
    <row r="14251" customFormat="1" hidden="1" x14ac:dyDescent="0.15"/>
    <row r="14252" customFormat="1" hidden="1" x14ac:dyDescent="0.15"/>
    <row r="14253" customFormat="1" hidden="1" x14ac:dyDescent="0.15"/>
    <row r="14254" customFormat="1" hidden="1" x14ac:dyDescent="0.15"/>
    <row r="14255" customFormat="1" hidden="1" x14ac:dyDescent="0.15"/>
    <row r="14256" customFormat="1" hidden="1" x14ac:dyDescent="0.15"/>
    <row r="14257" customFormat="1" hidden="1" x14ac:dyDescent="0.15"/>
    <row r="14258" customFormat="1" hidden="1" x14ac:dyDescent="0.15"/>
    <row r="14259" customFormat="1" hidden="1" x14ac:dyDescent="0.15"/>
    <row r="14260" customFormat="1" hidden="1" x14ac:dyDescent="0.15"/>
    <row r="14261" customFormat="1" hidden="1" x14ac:dyDescent="0.15"/>
    <row r="14262" customFormat="1" hidden="1" x14ac:dyDescent="0.15"/>
    <row r="14263" customFormat="1" hidden="1" x14ac:dyDescent="0.15"/>
    <row r="14264" customFormat="1" hidden="1" x14ac:dyDescent="0.15"/>
    <row r="14265" customFormat="1" hidden="1" x14ac:dyDescent="0.15"/>
    <row r="14266" customFormat="1" hidden="1" x14ac:dyDescent="0.15"/>
    <row r="14267" customFormat="1" hidden="1" x14ac:dyDescent="0.15"/>
    <row r="14268" customFormat="1" hidden="1" x14ac:dyDescent="0.15"/>
    <row r="14269" customFormat="1" hidden="1" x14ac:dyDescent="0.15"/>
    <row r="14270" customFormat="1" hidden="1" x14ac:dyDescent="0.15"/>
    <row r="14271" customFormat="1" hidden="1" x14ac:dyDescent="0.15"/>
    <row r="14272" customFormat="1" hidden="1" x14ac:dyDescent="0.15"/>
    <row r="14273" customFormat="1" hidden="1" x14ac:dyDescent="0.15"/>
    <row r="14274" customFormat="1" hidden="1" x14ac:dyDescent="0.15"/>
    <row r="14275" customFormat="1" hidden="1" x14ac:dyDescent="0.15"/>
    <row r="14276" customFormat="1" hidden="1" x14ac:dyDescent="0.15"/>
    <row r="14277" customFormat="1" hidden="1" x14ac:dyDescent="0.15"/>
    <row r="14278" customFormat="1" hidden="1" x14ac:dyDescent="0.15"/>
    <row r="14279" customFormat="1" hidden="1" x14ac:dyDescent="0.15"/>
    <row r="14280" customFormat="1" hidden="1" x14ac:dyDescent="0.15"/>
    <row r="14281" customFormat="1" hidden="1" x14ac:dyDescent="0.15"/>
    <row r="14282" customFormat="1" hidden="1" x14ac:dyDescent="0.15"/>
    <row r="14283" customFormat="1" hidden="1" x14ac:dyDescent="0.15"/>
    <row r="14284" customFormat="1" hidden="1" x14ac:dyDescent="0.15"/>
    <row r="14285" customFormat="1" hidden="1" x14ac:dyDescent="0.15"/>
    <row r="14286" customFormat="1" hidden="1" x14ac:dyDescent="0.15"/>
    <row r="14287" customFormat="1" hidden="1" x14ac:dyDescent="0.15"/>
    <row r="14288" customFormat="1" hidden="1" x14ac:dyDescent="0.15"/>
    <row r="14289" customFormat="1" hidden="1" x14ac:dyDescent="0.15"/>
    <row r="14290" customFormat="1" hidden="1" x14ac:dyDescent="0.15"/>
    <row r="14291" customFormat="1" hidden="1" x14ac:dyDescent="0.15"/>
    <row r="14292" customFormat="1" hidden="1" x14ac:dyDescent="0.15"/>
    <row r="14293" customFormat="1" hidden="1" x14ac:dyDescent="0.15"/>
    <row r="14294" customFormat="1" hidden="1" x14ac:dyDescent="0.15"/>
    <row r="14295" customFormat="1" hidden="1" x14ac:dyDescent="0.15"/>
    <row r="14296" customFormat="1" hidden="1" x14ac:dyDescent="0.15"/>
    <row r="14297" customFormat="1" hidden="1" x14ac:dyDescent="0.15"/>
    <row r="14298" customFormat="1" hidden="1" x14ac:dyDescent="0.15"/>
    <row r="14299" customFormat="1" hidden="1" x14ac:dyDescent="0.15"/>
    <row r="14300" customFormat="1" hidden="1" x14ac:dyDescent="0.15"/>
    <row r="14301" customFormat="1" hidden="1" x14ac:dyDescent="0.15"/>
    <row r="14302" customFormat="1" hidden="1" x14ac:dyDescent="0.15"/>
    <row r="14303" customFormat="1" hidden="1" x14ac:dyDescent="0.15"/>
    <row r="14304" customFormat="1" hidden="1" x14ac:dyDescent="0.15"/>
    <row r="14305" customFormat="1" hidden="1" x14ac:dyDescent="0.15"/>
    <row r="14306" customFormat="1" hidden="1" x14ac:dyDescent="0.15"/>
    <row r="14307" customFormat="1" hidden="1" x14ac:dyDescent="0.15"/>
    <row r="14308" customFormat="1" hidden="1" x14ac:dyDescent="0.15"/>
    <row r="14309" customFormat="1" hidden="1" x14ac:dyDescent="0.15"/>
    <row r="14310" customFormat="1" hidden="1" x14ac:dyDescent="0.15"/>
    <row r="14311" customFormat="1" hidden="1" x14ac:dyDescent="0.15"/>
    <row r="14312" customFormat="1" hidden="1" x14ac:dyDescent="0.15"/>
    <row r="14313" customFormat="1" hidden="1" x14ac:dyDescent="0.15"/>
    <row r="14314" customFormat="1" hidden="1" x14ac:dyDescent="0.15"/>
    <row r="14315" customFormat="1" hidden="1" x14ac:dyDescent="0.15"/>
    <row r="14316" customFormat="1" hidden="1" x14ac:dyDescent="0.15"/>
    <row r="14317" customFormat="1" hidden="1" x14ac:dyDescent="0.15"/>
    <row r="14318" customFormat="1" hidden="1" x14ac:dyDescent="0.15"/>
    <row r="14319" customFormat="1" hidden="1" x14ac:dyDescent="0.15"/>
    <row r="14320" customFormat="1" hidden="1" x14ac:dyDescent="0.15"/>
    <row r="14321" customFormat="1" hidden="1" x14ac:dyDescent="0.15"/>
    <row r="14322" customFormat="1" hidden="1" x14ac:dyDescent="0.15"/>
    <row r="14323" customFormat="1" hidden="1" x14ac:dyDescent="0.15"/>
    <row r="14324" customFormat="1" hidden="1" x14ac:dyDescent="0.15"/>
    <row r="14325" customFormat="1" hidden="1" x14ac:dyDescent="0.15"/>
    <row r="14326" customFormat="1" hidden="1" x14ac:dyDescent="0.15"/>
    <row r="14327" customFormat="1" hidden="1" x14ac:dyDescent="0.15"/>
    <row r="14328" customFormat="1" hidden="1" x14ac:dyDescent="0.15"/>
    <row r="14329" customFormat="1" hidden="1" x14ac:dyDescent="0.15"/>
    <row r="14330" customFormat="1" hidden="1" x14ac:dyDescent="0.15"/>
    <row r="14331" customFormat="1" hidden="1" x14ac:dyDescent="0.15"/>
    <row r="14332" customFormat="1" hidden="1" x14ac:dyDescent="0.15"/>
    <row r="14333" customFormat="1" hidden="1" x14ac:dyDescent="0.15"/>
    <row r="14334" customFormat="1" hidden="1" x14ac:dyDescent="0.15"/>
    <row r="14335" customFormat="1" hidden="1" x14ac:dyDescent="0.15"/>
    <row r="14336" customFormat="1" hidden="1" x14ac:dyDescent="0.15"/>
    <row r="14337" customFormat="1" hidden="1" x14ac:dyDescent="0.15"/>
    <row r="14338" customFormat="1" hidden="1" x14ac:dyDescent="0.15"/>
    <row r="14339" customFormat="1" hidden="1" x14ac:dyDescent="0.15"/>
    <row r="14340" customFormat="1" hidden="1" x14ac:dyDescent="0.15"/>
    <row r="14341" customFormat="1" hidden="1" x14ac:dyDescent="0.15"/>
    <row r="14342" customFormat="1" hidden="1" x14ac:dyDescent="0.15"/>
    <row r="14343" customFormat="1" hidden="1" x14ac:dyDescent="0.15"/>
    <row r="14344" customFormat="1" hidden="1" x14ac:dyDescent="0.15"/>
    <row r="14345" customFormat="1" hidden="1" x14ac:dyDescent="0.15"/>
    <row r="14346" customFormat="1" hidden="1" x14ac:dyDescent="0.15"/>
    <row r="14347" customFormat="1" hidden="1" x14ac:dyDescent="0.15"/>
    <row r="14348" customFormat="1" hidden="1" x14ac:dyDescent="0.15"/>
    <row r="14349" customFormat="1" hidden="1" x14ac:dyDescent="0.15"/>
    <row r="14350" customFormat="1" hidden="1" x14ac:dyDescent="0.15"/>
    <row r="14351" customFormat="1" hidden="1" x14ac:dyDescent="0.15"/>
    <row r="14352" customFormat="1" hidden="1" x14ac:dyDescent="0.15"/>
    <row r="14353" customFormat="1" hidden="1" x14ac:dyDescent="0.15"/>
    <row r="14354" customFormat="1" hidden="1" x14ac:dyDescent="0.15"/>
    <row r="14355" customFormat="1" hidden="1" x14ac:dyDescent="0.15"/>
    <row r="14356" customFormat="1" hidden="1" x14ac:dyDescent="0.15"/>
    <row r="14357" customFormat="1" hidden="1" x14ac:dyDescent="0.15"/>
    <row r="14358" customFormat="1" hidden="1" x14ac:dyDescent="0.15"/>
    <row r="14359" customFormat="1" hidden="1" x14ac:dyDescent="0.15"/>
    <row r="14360" customFormat="1" hidden="1" x14ac:dyDescent="0.15"/>
    <row r="14361" customFormat="1" hidden="1" x14ac:dyDescent="0.15"/>
    <row r="14362" customFormat="1" hidden="1" x14ac:dyDescent="0.15"/>
    <row r="14363" customFormat="1" hidden="1" x14ac:dyDescent="0.15"/>
    <row r="14364" customFormat="1" hidden="1" x14ac:dyDescent="0.15"/>
    <row r="14365" customFormat="1" hidden="1" x14ac:dyDescent="0.15"/>
    <row r="14366" customFormat="1" hidden="1" x14ac:dyDescent="0.15"/>
    <row r="14367" customFormat="1" hidden="1" x14ac:dyDescent="0.15"/>
    <row r="14368" customFormat="1" hidden="1" x14ac:dyDescent="0.15"/>
    <row r="14369" customFormat="1" hidden="1" x14ac:dyDescent="0.15"/>
    <row r="14370" customFormat="1" hidden="1" x14ac:dyDescent="0.15"/>
    <row r="14371" customFormat="1" hidden="1" x14ac:dyDescent="0.15"/>
    <row r="14372" customFormat="1" hidden="1" x14ac:dyDescent="0.15"/>
    <row r="14373" customFormat="1" hidden="1" x14ac:dyDescent="0.15"/>
    <row r="14374" customFormat="1" hidden="1" x14ac:dyDescent="0.15"/>
    <row r="14375" customFormat="1" hidden="1" x14ac:dyDescent="0.15"/>
    <row r="14376" customFormat="1" hidden="1" x14ac:dyDescent="0.15"/>
    <row r="14377" customFormat="1" hidden="1" x14ac:dyDescent="0.15"/>
    <row r="14378" customFormat="1" hidden="1" x14ac:dyDescent="0.15"/>
    <row r="14379" customFormat="1" hidden="1" x14ac:dyDescent="0.15"/>
    <row r="14380" customFormat="1" hidden="1" x14ac:dyDescent="0.15"/>
    <row r="14381" customFormat="1" hidden="1" x14ac:dyDescent="0.15"/>
    <row r="14382" customFormat="1" hidden="1" x14ac:dyDescent="0.15"/>
    <row r="14383" customFormat="1" hidden="1" x14ac:dyDescent="0.15"/>
    <row r="14384" customFormat="1" hidden="1" x14ac:dyDescent="0.15"/>
    <row r="14385" customFormat="1" hidden="1" x14ac:dyDescent="0.15"/>
    <row r="14386" customFormat="1" hidden="1" x14ac:dyDescent="0.15"/>
    <row r="14387" customFormat="1" hidden="1" x14ac:dyDescent="0.15"/>
    <row r="14388" customFormat="1" hidden="1" x14ac:dyDescent="0.15"/>
    <row r="14389" customFormat="1" hidden="1" x14ac:dyDescent="0.15"/>
    <row r="14390" customFormat="1" hidden="1" x14ac:dyDescent="0.15"/>
    <row r="14391" customFormat="1" hidden="1" x14ac:dyDescent="0.15"/>
    <row r="14392" customFormat="1" hidden="1" x14ac:dyDescent="0.15"/>
    <row r="14393" customFormat="1" hidden="1" x14ac:dyDescent="0.15"/>
    <row r="14394" customFormat="1" hidden="1" x14ac:dyDescent="0.15"/>
    <row r="14395" customFormat="1" hidden="1" x14ac:dyDescent="0.15"/>
    <row r="14396" customFormat="1" hidden="1" x14ac:dyDescent="0.15"/>
    <row r="14397" customFormat="1" hidden="1" x14ac:dyDescent="0.15"/>
    <row r="14398" customFormat="1" hidden="1" x14ac:dyDescent="0.15"/>
    <row r="14399" customFormat="1" hidden="1" x14ac:dyDescent="0.15"/>
    <row r="14400" customFormat="1" hidden="1" x14ac:dyDescent="0.15"/>
    <row r="14401" customFormat="1" hidden="1" x14ac:dyDescent="0.15"/>
    <row r="14402" customFormat="1" hidden="1" x14ac:dyDescent="0.15"/>
    <row r="14403" customFormat="1" hidden="1" x14ac:dyDescent="0.15"/>
    <row r="14404" customFormat="1" hidden="1" x14ac:dyDescent="0.15"/>
    <row r="14405" customFormat="1" hidden="1" x14ac:dyDescent="0.15"/>
    <row r="14406" customFormat="1" hidden="1" x14ac:dyDescent="0.15"/>
    <row r="14407" customFormat="1" hidden="1" x14ac:dyDescent="0.15"/>
    <row r="14408" customFormat="1" hidden="1" x14ac:dyDescent="0.15"/>
    <row r="14409" customFormat="1" hidden="1" x14ac:dyDescent="0.15"/>
    <row r="14410" customFormat="1" hidden="1" x14ac:dyDescent="0.15"/>
    <row r="14411" customFormat="1" hidden="1" x14ac:dyDescent="0.15"/>
    <row r="14412" customFormat="1" hidden="1" x14ac:dyDescent="0.15"/>
    <row r="14413" customFormat="1" hidden="1" x14ac:dyDescent="0.15"/>
    <row r="14414" customFormat="1" hidden="1" x14ac:dyDescent="0.15"/>
    <row r="14415" customFormat="1" hidden="1" x14ac:dyDescent="0.15"/>
    <row r="14416" customFormat="1" hidden="1" x14ac:dyDescent="0.15"/>
    <row r="14417" customFormat="1" hidden="1" x14ac:dyDescent="0.15"/>
    <row r="14418" customFormat="1" hidden="1" x14ac:dyDescent="0.15"/>
    <row r="14419" customFormat="1" hidden="1" x14ac:dyDescent="0.15"/>
    <row r="14420" customFormat="1" hidden="1" x14ac:dyDescent="0.15"/>
    <row r="14421" customFormat="1" hidden="1" x14ac:dyDescent="0.15"/>
    <row r="14422" customFormat="1" hidden="1" x14ac:dyDescent="0.15"/>
    <row r="14423" customFormat="1" hidden="1" x14ac:dyDescent="0.15"/>
    <row r="14424" customFormat="1" hidden="1" x14ac:dyDescent="0.15"/>
    <row r="14425" customFormat="1" hidden="1" x14ac:dyDescent="0.15"/>
    <row r="14426" customFormat="1" hidden="1" x14ac:dyDescent="0.15"/>
    <row r="14427" customFormat="1" hidden="1" x14ac:dyDescent="0.15"/>
    <row r="14428" customFormat="1" hidden="1" x14ac:dyDescent="0.15"/>
    <row r="14429" customFormat="1" hidden="1" x14ac:dyDescent="0.15"/>
    <row r="14430" customFormat="1" hidden="1" x14ac:dyDescent="0.15"/>
    <row r="14431" customFormat="1" hidden="1" x14ac:dyDescent="0.15"/>
    <row r="14432" customFormat="1" hidden="1" x14ac:dyDescent="0.15"/>
    <row r="14433" customFormat="1" hidden="1" x14ac:dyDescent="0.15"/>
    <row r="14434" customFormat="1" hidden="1" x14ac:dyDescent="0.15"/>
    <row r="14435" customFormat="1" hidden="1" x14ac:dyDescent="0.15"/>
    <row r="14436" customFormat="1" hidden="1" x14ac:dyDescent="0.15"/>
    <row r="14437" customFormat="1" hidden="1" x14ac:dyDescent="0.15"/>
    <row r="14438" customFormat="1" hidden="1" x14ac:dyDescent="0.15"/>
    <row r="14439" customFormat="1" hidden="1" x14ac:dyDescent="0.15"/>
    <row r="14440" customFormat="1" hidden="1" x14ac:dyDescent="0.15"/>
    <row r="14441" customFormat="1" hidden="1" x14ac:dyDescent="0.15"/>
    <row r="14442" customFormat="1" hidden="1" x14ac:dyDescent="0.15"/>
    <row r="14443" customFormat="1" hidden="1" x14ac:dyDescent="0.15"/>
    <row r="14444" customFormat="1" hidden="1" x14ac:dyDescent="0.15"/>
    <row r="14445" customFormat="1" hidden="1" x14ac:dyDescent="0.15"/>
    <row r="14446" customFormat="1" hidden="1" x14ac:dyDescent="0.15"/>
    <row r="14447" customFormat="1" hidden="1" x14ac:dyDescent="0.15"/>
    <row r="14448" customFormat="1" hidden="1" x14ac:dyDescent="0.15"/>
    <row r="14449" customFormat="1" hidden="1" x14ac:dyDescent="0.15"/>
    <row r="14450" customFormat="1" hidden="1" x14ac:dyDescent="0.15"/>
    <row r="14451" customFormat="1" hidden="1" x14ac:dyDescent="0.15"/>
    <row r="14452" customFormat="1" hidden="1" x14ac:dyDescent="0.15"/>
    <row r="14453" customFormat="1" hidden="1" x14ac:dyDescent="0.15"/>
    <row r="14454" customFormat="1" hidden="1" x14ac:dyDescent="0.15"/>
    <row r="14455" customFormat="1" hidden="1" x14ac:dyDescent="0.15"/>
    <row r="14456" customFormat="1" hidden="1" x14ac:dyDescent="0.15"/>
    <row r="14457" customFormat="1" hidden="1" x14ac:dyDescent="0.15"/>
    <row r="14458" customFormat="1" hidden="1" x14ac:dyDescent="0.15"/>
    <row r="14459" customFormat="1" hidden="1" x14ac:dyDescent="0.15"/>
    <row r="14460" customFormat="1" hidden="1" x14ac:dyDescent="0.15"/>
    <row r="14461" customFormat="1" hidden="1" x14ac:dyDescent="0.15"/>
    <row r="14462" customFormat="1" hidden="1" x14ac:dyDescent="0.15"/>
    <row r="14463" customFormat="1" hidden="1" x14ac:dyDescent="0.15"/>
    <row r="14464" customFormat="1" hidden="1" x14ac:dyDescent="0.15"/>
    <row r="14465" customFormat="1" hidden="1" x14ac:dyDescent="0.15"/>
    <row r="14466" customFormat="1" hidden="1" x14ac:dyDescent="0.15"/>
    <row r="14467" customFormat="1" hidden="1" x14ac:dyDescent="0.15"/>
    <row r="14468" customFormat="1" hidden="1" x14ac:dyDescent="0.15"/>
    <row r="14469" customFormat="1" hidden="1" x14ac:dyDescent="0.15"/>
    <row r="14470" customFormat="1" hidden="1" x14ac:dyDescent="0.15"/>
    <row r="14471" customFormat="1" hidden="1" x14ac:dyDescent="0.15"/>
    <row r="14472" customFormat="1" hidden="1" x14ac:dyDescent="0.15"/>
    <row r="14473" customFormat="1" hidden="1" x14ac:dyDescent="0.15"/>
    <row r="14474" customFormat="1" hidden="1" x14ac:dyDescent="0.15"/>
    <row r="14475" customFormat="1" hidden="1" x14ac:dyDescent="0.15"/>
    <row r="14476" customFormat="1" hidden="1" x14ac:dyDescent="0.15"/>
    <row r="14477" customFormat="1" hidden="1" x14ac:dyDescent="0.15"/>
    <row r="14478" customFormat="1" hidden="1" x14ac:dyDescent="0.15"/>
    <row r="14479" customFormat="1" hidden="1" x14ac:dyDescent="0.15"/>
    <row r="14480" customFormat="1" hidden="1" x14ac:dyDescent="0.15"/>
    <row r="14481" customFormat="1" hidden="1" x14ac:dyDescent="0.15"/>
    <row r="14482" customFormat="1" hidden="1" x14ac:dyDescent="0.15"/>
    <row r="14483" customFormat="1" hidden="1" x14ac:dyDescent="0.15"/>
    <row r="14484" customFormat="1" hidden="1" x14ac:dyDescent="0.15"/>
    <row r="14485" customFormat="1" hidden="1" x14ac:dyDescent="0.15"/>
    <row r="14486" customFormat="1" hidden="1" x14ac:dyDescent="0.15"/>
    <row r="14487" customFormat="1" hidden="1" x14ac:dyDescent="0.15"/>
    <row r="14488" customFormat="1" hidden="1" x14ac:dyDescent="0.15"/>
    <row r="14489" customFormat="1" hidden="1" x14ac:dyDescent="0.15"/>
    <row r="14490" customFormat="1" hidden="1" x14ac:dyDescent="0.15"/>
    <row r="14491" customFormat="1" hidden="1" x14ac:dyDescent="0.15"/>
    <row r="14492" customFormat="1" hidden="1" x14ac:dyDescent="0.15"/>
    <row r="14493" customFormat="1" hidden="1" x14ac:dyDescent="0.15"/>
    <row r="14494" customFormat="1" hidden="1" x14ac:dyDescent="0.15"/>
    <row r="14495" customFormat="1" hidden="1" x14ac:dyDescent="0.15"/>
    <row r="14496" customFormat="1" hidden="1" x14ac:dyDescent="0.15"/>
    <row r="14497" customFormat="1" hidden="1" x14ac:dyDescent="0.15"/>
    <row r="14498" customFormat="1" hidden="1" x14ac:dyDescent="0.15"/>
    <row r="14499" customFormat="1" hidden="1" x14ac:dyDescent="0.15"/>
    <row r="14500" customFormat="1" hidden="1" x14ac:dyDescent="0.15"/>
    <row r="14501" customFormat="1" hidden="1" x14ac:dyDescent="0.15"/>
    <row r="14502" customFormat="1" hidden="1" x14ac:dyDescent="0.15"/>
    <row r="14503" customFormat="1" hidden="1" x14ac:dyDescent="0.15"/>
    <row r="14504" customFormat="1" hidden="1" x14ac:dyDescent="0.15"/>
    <row r="14505" customFormat="1" hidden="1" x14ac:dyDescent="0.15"/>
    <row r="14506" customFormat="1" hidden="1" x14ac:dyDescent="0.15"/>
    <row r="14507" customFormat="1" hidden="1" x14ac:dyDescent="0.15"/>
    <row r="14508" customFormat="1" hidden="1" x14ac:dyDescent="0.15"/>
    <row r="14509" customFormat="1" hidden="1" x14ac:dyDescent="0.15"/>
    <row r="14510" customFormat="1" hidden="1" x14ac:dyDescent="0.15"/>
    <row r="14511" customFormat="1" hidden="1" x14ac:dyDescent="0.15"/>
    <row r="14512" customFormat="1" hidden="1" x14ac:dyDescent="0.15"/>
    <row r="14513" customFormat="1" hidden="1" x14ac:dyDescent="0.15"/>
    <row r="14514" customFormat="1" hidden="1" x14ac:dyDescent="0.15"/>
    <row r="14515" customFormat="1" hidden="1" x14ac:dyDescent="0.15"/>
    <row r="14516" customFormat="1" hidden="1" x14ac:dyDescent="0.15"/>
    <row r="14517" customFormat="1" hidden="1" x14ac:dyDescent="0.15"/>
    <row r="14518" customFormat="1" hidden="1" x14ac:dyDescent="0.15"/>
    <row r="14519" customFormat="1" hidden="1" x14ac:dyDescent="0.15"/>
    <row r="14520" customFormat="1" hidden="1" x14ac:dyDescent="0.15"/>
    <row r="14521" customFormat="1" hidden="1" x14ac:dyDescent="0.15"/>
    <row r="14522" customFormat="1" hidden="1" x14ac:dyDescent="0.15"/>
    <row r="14523" customFormat="1" hidden="1" x14ac:dyDescent="0.15"/>
    <row r="14524" customFormat="1" hidden="1" x14ac:dyDescent="0.15"/>
    <row r="14525" customFormat="1" hidden="1" x14ac:dyDescent="0.15"/>
    <row r="14526" customFormat="1" hidden="1" x14ac:dyDescent="0.15"/>
    <row r="14527" customFormat="1" hidden="1" x14ac:dyDescent="0.15"/>
    <row r="14528" customFormat="1" hidden="1" x14ac:dyDescent="0.15"/>
    <row r="14529" customFormat="1" hidden="1" x14ac:dyDescent="0.15"/>
    <row r="14530" customFormat="1" hidden="1" x14ac:dyDescent="0.15"/>
    <row r="14531" customFormat="1" hidden="1" x14ac:dyDescent="0.15"/>
    <row r="14532" customFormat="1" hidden="1" x14ac:dyDescent="0.15"/>
    <row r="14533" customFormat="1" hidden="1" x14ac:dyDescent="0.15"/>
    <row r="14534" customFormat="1" hidden="1" x14ac:dyDescent="0.15"/>
    <row r="14535" customFormat="1" hidden="1" x14ac:dyDescent="0.15"/>
    <row r="14536" customFormat="1" hidden="1" x14ac:dyDescent="0.15"/>
    <row r="14537" customFormat="1" hidden="1" x14ac:dyDescent="0.15"/>
    <row r="14538" customFormat="1" hidden="1" x14ac:dyDescent="0.15"/>
    <row r="14539" customFormat="1" hidden="1" x14ac:dyDescent="0.15"/>
    <row r="14540" customFormat="1" hidden="1" x14ac:dyDescent="0.15"/>
    <row r="14541" customFormat="1" hidden="1" x14ac:dyDescent="0.15"/>
    <row r="14542" customFormat="1" hidden="1" x14ac:dyDescent="0.15"/>
    <row r="14543" customFormat="1" hidden="1" x14ac:dyDescent="0.15"/>
    <row r="14544" customFormat="1" hidden="1" x14ac:dyDescent="0.15"/>
    <row r="14545" customFormat="1" hidden="1" x14ac:dyDescent="0.15"/>
    <row r="14546" customFormat="1" hidden="1" x14ac:dyDescent="0.15"/>
    <row r="14547" customFormat="1" hidden="1" x14ac:dyDescent="0.15"/>
    <row r="14548" customFormat="1" hidden="1" x14ac:dyDescent="0.15"/>
    <row r="14549" customFormat="1" hidden="1" x14ac:dyDescent="0.15"/>
    <row r="14550" customFormat="1" hidden="1" x14ac:dyDescent="0.15"/>
    <row r="14551" customFormat="1" hidden="1" x14ac:dyDescent="0.15"/>
    <row r="14552" customFormat="1" hidden="1" x14ac:dyDescent="0.15"/>
    <row r="14553" customFormat="1" hidden="1" x14ac:dyDescent="0.15"/>
    <row r="14554" customFormat="1" hidden="1" x14ac:dyDescent="0.15"/>
    <row r="14555" customFormat="1" hidden="1" x14ac:dyDescent="0.15"/>
    <row r="14556" customFormat="1" hidden="1" x14ac:dyDescent="0.15"/>
    <row r="14557" customFormat="1" hidden="1" x14ac:dyDescent="0.15"/>
    <row r="14558" customFormat="1" hidden="1" x14ac:dyDescent="0.15"/>
    <row r="14559" customFormat="1" hidden="1" x14ac:dyDescent="0.15"/>
    <row r="14560" customFormat="1" hidden="1" x14ac:dyDescent="0.15"/>
    <row r="14561" customFormat="1" hidden="1" x14ac:dyDescent="0.15"/>
    <row r="14562" customFormat="1" hidden="1" x14ac:dyDescent="0.15"/>
    <row r="14563" customFormat="1" hidden="1" x14ac:dyDescent="0.15"/>
    <row r="14564" customFormat="1" hidden="1" x14ac:dyDescent="0.15"/>
    <row r="14565" customFormat="1" hidden="1" x14ac:dyDescent="0.15"/>
    <row r="14566" customFormat="1" hidden="1" x14ac:dyDescent="0.15"/>
    <row r="14567" customFormat="1" hidden="1" x14ac:dyDescent="0.15"/>
    <row r="14568" customFormat="1" hidden="1" x14ac:dyDescent="0.15"/>
    <row r="14569" customFormat="1" hidden="1" x14ac:dyDescent="0.15"/>
    <row r="14570" customFormat="1" hidden="1" x14ac:dyDescent="0.15"/>
    <row r="14571" customFormat="1" hidden="1" x14ac:dyDescent="0.15"/>
    <row r="14572" customFormat="1" hidden="1" x14ac:dyDescent="0.15"/>
    <row r="14573" customFormat="1" hidden="1" x14ac:dyDescent="0.15"/>
    <row r="14574" customFormat="1" hidden="1" x14ac:dyDescent="0.15"/>
    <row r="14575" customFormat="1" hidden="1" x14ac:dyDescent="0.15"/>
    <row r="14576" customFormat="1" hidden="1" x14ac:dyDescent="0.15"/>
    <row r="14577" customFormat="1" hidden="1" x14ac:dyDescent="0.15"/>
    <row r="14578" customFormat="1" hidden="1" x14ac:dyDescent="0.15"/>
    <row r="14579" customFormat="1" hidden="1" x14ac:dyDescent="0.15"/>
    <row r="14580" customFormat="1" hidden="1" x14ac:dyDescent="0.15"/>
    <row r="14581" customFormat="1" hidden="1" x14ac:dyDescent="0.15"/>
    <row r="14582" customFormat="1" hidden="1" x14ac:dyDescent="0.15"/>
    <row r="14583" customFormat="1" hidden="1" x14ac:dyDescent="0.15"/>
    <row r="14584" customFormat="1" hidden="1" x14ac:dyDescent="0.15"/>
    <row r="14585" customFormat="1" hidden="1" x14ac:dyDescent="0.15"/>
    <row r="14586" customFormat="1" hidden="1" x14ac:dyDescent="0.15"/>
    <row r="14587" customFormat="1" hidden="1" x14ac:dyDescent="0.15"/>
    <row r="14588" customFormat="1" hidden="1" x14ac:dyDescent="0.15"/>
    <row r="14589" customFormat="1" hidden="1" x14ac:dyDescent="0.15"/>
    <row r="14590" customFormat="1" hidden="1" x14ac:dyDescent="0.15"/>
    <row r="14591" customFormat="1" hidden="1" x14ac:dyDescent="0.15"/>
    <row r="14592" customFormat="1" hidden="1" x14ac:dyDescent="0.15"/>
    <row r="14593" customFormat="1" hidden="1" x14ac:dyDescent="0.15"/>
    <row r="14594" customFormat="1" hidden="1" x14ac:dyDescent="0.15"/>
    <row r="14595" customFormat="1" hidden="1" x14ac:dyDescent="0.15"/>
    <row r="14596" customFormat="1" hidden="1" x14ac:dyDescent="0.15"/>
    <row r="14597" customFormat="1" hidden="1" x14ac:dyDescent="0.15"/>
    <row r="14598" customFormat="1" hidden="1" x14ac:dyDescent="0.15"/>
    <row r="14599" customFormat="1" hidden="1" x14ac:dyDescent="0.15"/>
    <row r="14600" customFormat="1" hidden="1" x14ac:dyDescent="0.15"/>
    <row r="14601" customFormat="1" hidden="1" x14ac:dyDescent="0.15"/>
    <row r="14602" customFormat="1" hidden="1" x14ac:dyDescent="0.15"/>
    <row r="14603" customFormat="1" hidden="1" x14ac:dyDescent="0.15"/>
    <row r="14604" customFormat="1" hidden="1" x14ac:dyDescent="0.15"/>
    <row r="14605" customFormat="1" hidden="1" x14ac:dyDescent="0.15"/>
    <row r="14606" customFormat="1" hidden="1" x14ac:dyDescent="0.15"/>
    <row r="14607" customFormat="1" hidden="1" x14ac:dyDescent="0.15"/>
    <row r="14608" customFormat="1" hidden="1" x14ac:dyDescent="0.15"/>
    <row r="14609" customFormat="1" hidden="1" x14ac:dyDescent="0.15"/>
    <row r="14610" customFormat="1" hidden="1" x14ac:dyDescent="0.15"/>
    <row r="14611" customFormat="1" hidden="1" x14ac:dyDescent="0.15"/>
    <row r="14612" customFormat="1" hidden="1" x14ac:dyDescent="0.15"/>
    <row r="14613" customFormat="1" hidden="1" x14ac:dyDescent="0.15"/>
    <row r="14614" customFormat="1" hidden="1" x14ac:dyDescent="0.15"/>
    <row r="14615" customFormat="1" hidden="1" x14ac:dyDescent="0.15"/>
    <row r="14616" customFormat="1" hidden="1" x14ac:dyDescent="0.15"/>
    <row r="14617" customFormat="1" hidden="1" x14ac:dyDescent="0.15"/>
    <row r="14618" customFormat="1" hidden="1" x14ac:dyDescent="0.15"/>
    <row r="14619" customFormat="1" hidden="1" x14ac:dyDescent="0.15"/>
    <row r="14620" customFormat="1" hidden="1" x14ac:dyDescent="0.15"/>
    <row r="14621" customFormat="1" hidden="1" x14ac:dyDescent="0.15"/>
    <row r="14622" customFormat="1" hidden="1" x14ac:dyDescent="0.15"/>
    <row r="14623" customFormat="1" hidden="1" x14ac:dyDescent="0.15"/>
    <row r="14624" customFormat="1" hidden="1" x14ac:dyDescent="0.15"/>
    <row r="14625" customFormat="1" hidden="1" x14ac:dyDescent="0.15"/>
    <row r="14626" customFormat="1" hidden="1" x14ac:dyDescent="0.15"/>
    <row r="14627" customFormat="1" hidden="1" x14ac:dyDescent="0.15"/>
    <row r="14628" customFormat="1" hidden="1" x14ac:dyDescent="0.15"/>
    <row r="14629" customFormat="1" hidden="1" x14ac:dyDescent="0.15"/>
    <row r="14630" customFormat="1" hidden="1" x14ac:dyDescent="0.15"/>
    <row r="14631" customFormat="1" hidden="1" x14ac:dyDescent="0.15"/>
    <row r="14632" customFormat="1" hidden="1" x14ac:dyDescent="0.15"/>
    <row r="14633" customFormat="1" hidden="1" x14ac:dyDescent="0.15"/>
    <row r="14634" customFormat="1" hidden="1" x14ac:dyDescent="0.15"/>
    <row r="14635" customFormat="1" hidden="1" x14ac:dyDescent="0.15"/>
    <row r="14636" customFormat="1" hidden="1" x14ac:dyDescent="0.15"/>
    <row r="14637" customFormat="1" hidden="1" x14ac:dyDescent="0.15"/>
    <row r="14638" customFormat="1" hidden="1" x14ac:dyDescent="0.15"/>
    <row r="14639" customFormat="1" hidden="1" x14ac:dyDescent="0.15"/>
    <row r="14640" customFormat="1" hidden="1" x14ac:dyDescent="0.15"/>
    <row r="14641" customFormat="1" hidden="1" x14ac:dyDescent="0.15"/>
    <row r="14642" customFormat="1" hidden="1" x14ac:dyDescent="0.15"/>
    <row r="14643" customFormat="1" hidden="1" x14ac:dyDescent="0.15"/>
    <row r="14644" customFormat="1" hidden="1" x14ac:dyDescent="0.15"/>
    <row r="14645" customFormat="1" hidden="1" x14ac:dyDescent="0.15"/>
    <row r="14646" customFormat="1" hidden="1" x14ac:dyDescent="0.15"/>
    <row r="14647" customFormat="1" hidden="1" x14ac:dyDescent="0.15"/>
    <row r="14648" customFormat="1" hidden="1" x14ac:dyDescent="0.15"/>
    <row r="14649" customFormat="1" hidden="1" x14ac:dyDescent="0.15"/>
    <row r="14650" customFormat="1" hidden="1" x14ac:dyDescent="0.15"/>
    <row r="14651" customFormat="1" hidden="1" x14ac:dyDescent="0.15"/>
    <row r="14652" customFormat="1" hidden="1" x14ac:dyDescent="0.15"/>
    <row r="14653" customFormat="1" hidden="1" x14ac:dyDescent="0.15"/>
    <row r="14654" customFormat="1" hidden="1" x14ac:dyDescent="0.15"/>
    <row r="14655" customFormat="1" hidden="1" x14ac:dyDescent="0.15"/>
    <row r="14656" customFormat="1" hidden="1" x14ac:dyDescent="0.15"/>
    <row r="14657" customFormat="1" hidden="1" x14ac:dyDescent="0.15"/>
    <row r="14658" customFormat="1" hidden="1" x14ac:dyDescent="0.15"/>
    <row r="14659" customFormat="1" hidden="1" x14ac:dyDescent="0.15"/>
    <row r="14660" customFormat="1" hidden="1" x14ac:dyDescent="0.15"/>
    <row r="14661" customFormat="1" hidden="1" x14ac:dyDescent="0.15"/>
    <row r="14662" customFormat="1" hidden="1" x14ac:dyDescent="0.15"/>
    <row r="14663" customFormat="1" hidden="1" x14ac:dyDescent="0.15"/>
    <row r="14664" customFormat="1" hidden="1" x14ac:dyDescent="0.15"/>
    <row r="14665" customFormat="1" hidden="1" x14ac:dyDescent="0.15"/>
    <row r="14666" customFormat="1" hidden="1" x14ac:dyDescent="0.15"/>
    <row r="14667" customFormat="1" hidden="1" x14ac:dyDescent="0.15"/>
    <row r="14668" customFormat="1" hidden="1" x14ac:dyDescent="0.15"/>
    <row r="14669" customFormat="1" hidden="1" x14ac:dyDescent="0.15"/>
    <row r="14670" customFormat="1" hidden="1" x14ac:dyDescent="0.15"/>
    <row r="14671" customFormat="1" hidden="1" x14ac:dyDescent="0.15"/>
    <row r="14672" customFormat="1" hidden="1" x14ac:dyDescent="0.15"/>
    <row r="14673" customFormat="1" hidden="1" x14ac:dyDescent="0.15"/>
    <row r="14674" customFormat="1" hidden="1" x14ac:dyDescent="0.15"/>
    <row r="14675" customFormat="1" hidden="1" x14ac:dyDescent="0.15"/>
    <row r="14676" customFormat="1" hidden="1" x14ac:dyDescent="0.15"/>
    <row r="14677" customFormat="1" hidden="1" x14ac:dyDescent="0.15"/>
    <row r="14678" customFormat="1" hidden="1" x14ac:dyDescent="0.15"/>
    <row r="14679" customFormat="1" hidden="1" x14ac:dyDescent="0.15"/>
    <row r="14680" customFormat="1" hidden="1" x14ac:dyDescent="0.15"/>
    <row r="14681" customFormat="1" hidden="1" x14ac:dyDescent="0.15"/>
    <row r="14682" customFormat="1" hidden="1" x14ac:dyDescent="0.15"/>
    <row r="14683" customFormat="1" hidden="1" x14ac:dyDescent="0.15"/>
    <row r="14684" customFormat="1" hidden="1" x14ac:dyDescent="0.15"/>
    <row r="14685" customFormat="1" hidden="1" x14ac:dyDescent="0.15"/>
    <row r="14686" customFormat="1" hidden="1" x14ac:dyDescent="0.15"/>
    <row r="14687" customFormat="1" hidden="1" x14ac:dyDescent="0.15"/>
    <row r="14688" customFormat="1" hidden="1" x14ac:dyDescent="0.15"/>
    <row r="14689" customFormat="1" hidden="1" x14ac:dyDescent="0.15"/>
    <row r="14690" customFormat="1" hidden="1" x14ac:dyDescent="0.15"/>
    <row r="14691" customFormat="1" hidden="1" x14ac:dyDescent="0.15"/>
    <row r="14692" customFormat="1" hidden="1" x14ac:dyDescent="0.15"/>
    <row r="14693" customFormat="1" hidden="1" x14ac:dyDescent="0.15"/>
    <row r="14694" customFormat="1" hidden="1" x14ac:dyDescent="0.15"/>
    <row r="14695" customFormat="1" hidden="1" x14ac:dyDescent="0.15"/>
    <row r="14696" customFormat="1" hidden="1" x14ac:dyDescent="0.15"/>
    <row r="14697" customFormat="1" hidden="1" x14ac:dyDescent="0.15"/>
    <row r="14698" customFormat="1" hidden="1" x14ac:dyDescent="0.15"/>
    <row r="14699" customFormat="1" hidden="1" x14ac:dyDescent="0.15"/>
    <row r="14700" customFormat="1" hidden="1" x14ac:dyDescent="0.15"/>
    <row r="14701" customFormat="1" hidden="1" x14ac:dyDescent="0.15"/>
    <row r="14702" customFormat="1" hidden="1" x14ac:dyDescent="0.15"/>
    <row r="14703" customFormat="1" hidden="1" x14ac:dyDescent="0.15"/>
    <row r="14704" customFormat="1" hidden="1" x14ac:dyDescent="0.15"/>
    <row r="14705" customFormat="1" hidden="1" x14ac:dyDescent="0.15"/>
    <row r="14706" customFormat="1" hidden="1" x14ac:dyDescent="0.15"/>
    <row r="14707" customFormat="1" hidden="1" x14ac:dyDescent="0.15"/>
    <row r="14708" customFormat="1" hidden="1" x14ac:dyDescent="0.15"/>
    <row r="14709" customFormat="1" hidden="1" x14ac:dyDescent="0.15"/>
    <row r="14710" customFormat="1" hidden="1" x14ac:dyDescent="0.15"/>
    <row r="14711" customFormat="1" hidden="1" x14ac:dyDescent="0.15"/>
    <row r="14712" customFormat="1" hidden="1" x14ac:dyDescent="0.15"/>
    <row r="14713" customFormat="1" hidden="1" x14ac:dyDescent="0.15"/>
    <row r="14714" customFormat="1" hidden="1" x14ac:dyDescent="0.15"/>
    <row r="14715" customFormat="1" hidden="1" x14ac:dyDescent="0.15"/>
    <row r="14716" customFormat="1" hidden="1" x14ac:dyDescent="0.15"/>
    <row r="14717" customFormat="1" hidden="1" x14ac:dyDescent="0.15"/>
    <row r="14718" customFormat="1" hidden="1" x14ac:dyDescent="0.15"/>
    <row r="14719" customFormat="1" hidden="1" x14ac:dyDescent="0.15"/>
    <row r="14720" customFormat="1" hidden="1" x14ac:dyDescent="0.15"/>
    <row r="14721" customFormat="1" hidden="1" x14ac:dyDescent="0.15"/>
    <row r="14722" customFormat="1" hidden="1" x14ac:dyDescent="0.15"/>
    <row r="14723" customFormat="1" hidden="1" x14ac:dyDescent="0.15"/>
    <row r="14724" customFormat="1" hidden="1" x14ac:dyDescent="0.15"/>
    <row r="14725" customFormat="1" hidden="1" x14ac:dyDescent="0.15"/>
    <row r="14726" customFormat="1" hidden="1" x14ac:dyDescent="0.15"/>
    <row r="14727" customFormat="1" hidden="1" x14ac:dyDescent="0.15"/>
    <row r="14728" customFormat="1" hidden="1" x14ac:dyDescent="0.15"/>
    <row r="14729" customFormat="1" hidden="1" x14ac:dyDescent="0.15"/>
    <row r="14730" customFormat="1" hidden="1" x14ac:dyDescent="0.15"/>
    <row r="14731" customFormat="1" hidden="1" x14ac:dyDescent="0.15"/>
    <row r="14732" customFormat="1" hidden="1" x14ac:dyDescent="0.15"/>
    <row r="14733" customFormat="1" hidden="1" x14ac:dyDescent="0.15"/>
    <row r="14734" customFormat="1" hidden="1" x14ac:dyDescent="0.15"/>
    <row r="14735" customFormat="1" hidden="1" x14ac:dyDescent="0.15"/>
    <row r="14736" customFormat="1" hidden="1" x14ac:dyDescent="0.15"/>
    <row r="14737" customFormat="1" hidden="1" x14ac:dyDescent="0.15"/>
    <row r="14738" customFormat="1" hidden="1" x14ac:dyDescent="0.15"/>
    <row r="14739" customFormat="1" hidden="1" x14ac:dyDescent="0.15"/>
    <row r="14740" customFormat="1" hidden="1" x14ac:dyDescent="0.15"/>
    <row r="14741" customFormat="1" hidden="1" x14ac:dyDescent="0.15"/>
    <row r="14742" customFormat="1" hidden="1" x14ac:dyDescent="0.15"/>
    <row r="14743" customFormat="1" hidden="1" x14ac:dyDescent="0.15"/>
    <row r="14744" customFormat="1" hidden="1" x14ac:dyDescent="0.15"/>
    <row r="14745" customFormat="1" hidden="1" x14ac:dyDescent="0.15"/>
    <row r="14746" customFormat="1" hidden="1" x14ac:dyDescent="0.15"/>
    <row r="14747" customFormat="1" hidden="1" x14ac:dyDescent="0.15"/>
    <row r="14748" customFormat="1" hidden="1" x14ac:dyDescent="0.15"/>
    <row r="14749" customFormat="1" hidden="1" x14ac:dyDescent="0.15"/>
    <row r="14750" customFormat="1" hidden="1" x14ac:dyDescent="0.15"/>
    <row r="14751" customFormat="1" hidden="1" x14ac:dyDescent="0.15"/>
    <row r="14752" customFormat="1" hidden="1" x14ac:dyDescent="0.15"/>
    <row r="14753" customFormat="1" hidden="1" x14ac:dyDescent="0.15"/>
    <row r="14754" customFormat="1" hidden="1" x14ac:dyDescent="0.15"/>
    <row r="14755" customFormat="1" hidden="1" x14ac:dyDescent="0.15"/>
    <row r="14756" customFormat="1" hidden="1" x14ac:dyDescent="0.15"/>
    <row r="14757" customFormat="1" hidden="1" x14ac:dyDescent="0.15"/>
    <row r="14758" customFormat="1" hidden="1" x14ac:dyDescent="0.15"/>
    <row r="14759" customFormat="1" hidden="1" x14ac:dyDescent="0.15"/>
    <row r="14760" customFormat="1" hidden="1" x14ac:dyDescent="0.15"/>
    <row r="14761" customFormat="1" hidden="1" x14ac:dyDescent="0.15"/>
    <row r="14762" customFormat="1" hidden="1" x14ac:dyDescent="0.15"/>
    <row r="14763" customFormat="1" hidden="1" x14ac:dyDescent="0.15"/>
    <row r="14764" customFormat="1" hidden="1" x14ac:dyDescent="0.15"/>
    <row r="14765" customFormat="1" hidden="1" x14ac:dyDescent="0.15"/>
    <row r="14766" customFormat="1" hidden="1" x14ac:dyDescent="0.15"/>
    <row r="14767" customFormat="1" hidden="1" x14ac:dyDescent="0.15"/>
    <row r="14768" customFormat="1" hidden="1" x14ac:dyDescent="0.15"/>
    <row r="14769" customFormat="1" hidden="1" x14ac:dyDescent="0.15"/>
    <row r="14770" customFormat="1" hidden="1" x14ac:dyDescent="0.15"/>
    <row r="14771" customFormat="1" hidden="1" x14ac:dyDescent="0.15"/>
    <row r="14772" customFormat="1" hidden="1" x14ac:dyDescent="0.15"/>
    <row r="14773" customFormat="1" hidden="1" x14ac:dyDescent="0.15"/>
    <row r="14774" customFormat="1" hidden="1" x14ac:dyDescent="0.15"/>
    <row r="14775" customFormat="1" hidden="1" x14ac:dyDescent="0.15"/>
    <row r="14776" customFormat="1" hidden="1" x14ac:dyDescent="0.15"/>
    <row r="14777" customFormat="1" hidden="1" x14ac:dyDescent="0.15"/>
    <row r="14778" customFormat="1" hidden="1" x14ac:dyDescent="0.15"/>
    <row r="14779" customFormat="1" hidden="1" x14ac:dyDescent="0.15"/>
    <row r="14780" customFormat="1" hidden="1" x14ac:dyDescent="0.15"/>
    <row r="14781" customFormat="1" hidden="1" x14ac:dyDescent="0.15"/>
    <row r="14782" customFormat="1" hidden="1" x14ac:dyDescent="0.15"/>
    <row r="14783" customFormat="1" hidden="1" x14ac:dyDescent="0.15"/>
    <row r="14784" customFormat="1" hidden="1" x14ac:dyDescent="0.15"/>
    <row r="14785" customFormat="1" hidden="1" x14ac:dyDescent="0.15"/>
    <row r="14786" customFormat="1" hidden="1" x14ac:dyDescent="0.15"/>
    <row r="14787" customFormat="1" hidden="1" x14ac:dyDescent="0.15"/>
    <row r="14788" customFormat="1" hidden="1" x14ac:dyDescent="0.15"/>
    <row r="14789" customFormat="1" hidden="1" x14ac:dyDescent="0.15"/>
    <row r="14790" customFormat="1" hidden="1" x14ac:dyDescent="0.15"/>
    <row r="14791" customFormat="1" hidden="1" x14ac:dyDescent="0.15"/>
    <row r="14792" customFormat="1" hidden="1" x14ac:dyDescent="0.15"/>
    <row r="14793" customFormat="1" hidden="1" x14ac:dyDescent="0.15"/>
    <row r="14794" customFormat="1" hidden="1" x14ac:dyDescent="0.15"/>
    <row r="14795" customFormat="1" hidden="1" x14ac:dyDescent="0.15"/>
    <row r="14796" customFormat="1" hidden="1" x14ac:dyDescent="0.15"/>
    <row r="14797" customFormat="1" hidden="1" x14ac:dyDescent="0.15"/>
    <row r="14798" customFormat="1" hidden="1" x14ac:dyDescent="0.15"/>
    <row r="14799" customFormat="1" hidden="1" x14ac:dyDescent="0.15"/>
    <row r="14800" customFormat="1" hidden="1" x14ac:dyDescent="0.15"/>
    <row r="14801" customFormat="1" hidden="1" x14ac:dyDescent="0.15"/>
    <row r="14802" customFormat="1" hidden="1" x14ac:dyDescent="0.15"/>
    <row r="14803" customFormat="1" hidden="1" x14ac:dyDescent="0.15"/>
    <row r="14804" customFormat="1" hidden="1" x14ac:dyDescent="0.15"/>
    <row r="14805" customFormat="1" hidden="1" x14ac:dyDescent="0.15"/>
    <row r="14806" customFormat="1" hidden="1" x14ac:dyDescent="0.15"/>
    <row r="14807" customFormat="1" hidden="1" x14ac:dyDescent="0.15"/>
    <row r="14808" customFormat="1" hidden="1" x14ac:dyDescent="0.15"/>
    <row r="14809" customFormat="1" hidden="1" x14ac:dyDescent="0.15"/>
    <row r="14810" customFormat="1" hidden="1" x14ac:dyDescent="0.15"/>
    <row r="14811" customFormat="1" hidden="1" x14ac:dyDescent="0.15"/>
    <row r="14812" customFormat="1" hidden="1" x14ac:dyDescent="0.15"/>
    <row r="14813" customFormat="1" hidden="1" x14ac:dyDescent="0.15"/>
    <row r="14814" customFormat="1" hidden="1" x14ac:dyDescent="0.15"/>
    <row r="14815" customFormat="1" hidden="1" x14ac:dyDescent="0.15"/>
    <row r="14816" customFormat="1" hidden="1" x14ac:dyDescent="0.15"/>
    <row r="14817" customFormat="1" hidden="1" x14ac:dyDescent="0.15"/>
    <row r="14818" customFormat="1" hidden="1" x14ac:dyDescent="0.15"/>
    <row r="14819" customFormat="1" hidden="1" x14ac:dyDescent="0.15"/>
    <row r="14820" customFormat="1" hidden="1" x14ac:dyDescent="0.15"/>
    <row r="14821" customFormat="1" hidden="1" x14ac:dyDescent="0.15"/>
    <row r="14822" customFormat="1" hidden="1" x14ac:dyDescent="0.15"/>
    <row r="14823" customFormat="1" hidden="1" x14ac:dyDescent="0.15"/>
    <row r="14824" customFormat="1" hidden="1" x14ac:dyDescent="0.15"/>
    <row r="14825" customFormat="1" hidden="1" x14ac:dyDescent="0.15"/>
    <row r="14826" customFormat="1" hidden="1" x14ac:dyDescent="0.15"/>
    <row r="14827" customFormat="1" hidden="1" x14ac:dyDescent="0.15"/>
    <row r="14828" customFormat="1" hidden="1" x14ac:dyDescent="0.15"/>
    <row r="14829" customFormat="1" hidden="1" x14ac:dyDescent="0.15"/>
    <row r="14830" customFormat="1" hidden="1" x14ac:dyDescent="0.15"/>
    <row r="14831" customFormat="1" hidden="1" x14ac:dyDescent="0.15"/>
    <row r="14832" customFormat="1" hidden="1" x14ac:dyDescent="0.15"/>
    <row r="14833" customFormat="1" hidden="1" x14ac:dyDescent="0.15"/>
    <row r="14834" customFormat="1" hidden="1" x14ac:dyDescent="0.15"/>
    <row r="14835" customFormat="1" hidden="1" x14ac:dyDescent="0.15"/>
    <row r="14836" customFormat="1" hidden="1" x14ac:dyDescent="0.15"/>
    <row r="14837" customFormat="1" hidden="1" x14ac:dyDescent="0.15"/>
    <row r="14838" customFormat="1" hidden="1" x14ac:dyDescent="0.15"/>
    <row r="14839" customFormat="1" hidden="1" x14ac:dyDescent="0.15"/>
    <row r="14840" customFormat="1" hidden="1" x14ac:dyDescent="0.15"/>
    <row r="14841" customFormat="1" hidden="1" x14ac:dyDescent="0.15"/>
    <row r="14842" customFormat="1" hidden="1" x14ac:dyDescent="0.15"/>
    <row r="14843" customFormat="1" hidden="1" x14ac:dyDescent="0.15"/>
    <row r="14844" customFormat="1" hidden="1" x14ac:dyDescent="0.15"/>
    <row r="14845" customFormat="1" hidden="1" x14ac:dyDescent="0.15"/>
    <row r="14846" customFormat="1" hidden="1" x14ac:dyDescent="0.15"/>
    <row r="14847" customFormat="1" hidden="1" x14ac:dyDescent="0.15"/>
    <row r="14848" customFormat="1" hidden="1" x14ac:dyDescent="0.15"/>
    <row r="14849" customFormat="1" hidden="1" x14ac:dyDescent="0.15"/>
    <row r="14850" customFormat="1" hidden="1" x14ac:dyDescent="0.15"/>
    <row r="14851" customFormat="1" hidden="1" x14ac:dyDescent="0.15"/>
    <row r="14852" customFormat="1" hidden="1" x14ac:dyDescent="0.15"/>
    <row r="14853" customFormat="1" hidden="1" x14ac:dyDescent="0.15"/>
    <row r="14854" customFormat="1" hidden="1" x14ac:dyDescent="0.15"/>
    <row r="14855" customFormat="1" hidden="1" x14ac:dyDescent="0.15"/>
    <row r="14856" customFormat="1" hidden="1" x14ac:dyDescent="0.15"/>
    <row r="14857" customFormat="1" hidden="1" x14ac:dyDescent="0.15"/>
    <row r="14858" customFormat="1" hidden="1" x14ac:dyDescent="0.15"/>
    <row r="14859" customFormat="1" hidden="1" x14ac:dyDescent="0.15"/>
    <row r="14860" customFormat="1" hidden="1" x14ac:dyDescent="0.15"/>
    <row r="14861" customFormat="1" hidden="1" x14ac:dyDescent="0.15"/>
    <row r="14862" customFormat="1" hidden="1" x14ac:dyDescent="0.15"/>
    <row r="14863" customFormat="1" hidden="1" x14ac:dyDescent="0.15"/>
    <row r="14864" customFormat="1" hidden="1" x14ac:dyDescent="0.15"/>
    <row r="14865" customFormat="1" hidden="1" x14ac:dyDescent="0.15"/>
    <row r="14866" customFormat="1" hidden="1" x14ac:dyDescent="0.15"/>
    <row r="14867" customFormat="1" hidden="1" x14ac:dyDescent="0.15"/>
    <row r="14868" customFormat="1" hidden="1" x14ac:dyDescent="0.15"/>
    <row r="14869" customFormat="1" hidden="1" x14ac:dyDescent="0.15"/>
    <row r="14870" customFormat="1" hidden="1" x14ac:dyDescent="0.15"/>
    <row r="14871" customFormat="1" hidden="1" x14ac:dyDescent="0.15"/>
    <row r="14872" customFormat="1" hidden="1" x14ac:dyDescent="0.15"/>
    <row r="14873" customFormat="1" hidden="1" x14ac:dyDescent="0.15"/>
    <row r="14874" customFormat="1" hidden="1" x14ac:dyDescent="0.15"/>
    <row r="14875" customFormat="1" hidden="1" x14ac:dyDescent="0.15"/>
    <row r="14876" customFormat="1" hidden="1" x14ac:dyDescent="0.15"/>
    <row r="14877" customFormat="1" hidden="1" x14ac:dyDescent="0.15"/>
    <row r="14878" customFormat="1" hidden="1" x14ac:dyDescent="0.15"/>
    <row r="14879" customFormat="1" hidden="1" x14ac:dyDescent="0.15"/>
    <row r="14880" customFormat="1" hidden="1" x14ac:dyDescent="0.15"/>
    <row r="14881" customFormat="1" hidden="1" x14ac:dyDescent="0.15"/>
    <row r="14882" customFormat="1" hidden="1" x14ac:dyDescent="0.15"/>
    <row r="14883" customFormat="1" hidden="1" x14ac:dyDescent="0.15"/>
    <row r="14884" customFormat="1" hidden="1" x14ac:dyDescent="0.15"/>
    <row r="14885" customFormat="1" hidden="1" x14ac:dyDescent="0.15"/>
    <row r="14886" customFormat="1" hidden="1" x14ac:dyDescent="0.15"/>
    <row r="14887" customFormat="1" hidden="1" x14ac:dyDescent="0.15"/>
    <row r="14888" customFormat="1" hidden="1" x14ac:dyDescent="0.15"/>
    <row r="14889" customFormat="1" hidden="1" x14ac:dyDescent="0.15"/>
    <row r="14890" customFormat="1" hidden="1" x14ac:dyDescent="0.15"/>
    <row r="14891" customFormat="1" hidden="1" x14ac:dyDescent="0.15"/>
    <row r="14892" customFormat="1" hidden="1" x14ac:dyDescent="0.15"/>
    <row r="14893" customFormat="1" hidden="1" x14ac:dyDescent="0.15"/>
    <row r="14894" customFormat="1" hidden="1" x14ac:dyDescent="0.15"/>
    <row r="14895" customFormat="1" hidden="1" x14ac:dyDescent="0.15"/>
    <row r="14896" customFormat="1" hidden="1" x14ac:dyDescent="0.15"/>
    <row r="14897" customFormat="1" hidden="1" x14ac:dyDescent="0.15"/>
    <row r="14898" customFormat="1" hidden="1" x14ac:dyDescent="0.15"/>
    <row r="14899" customFormat="1" hidden="1" x14ac:dyDescent="0.15"/>
    <row r="14900" customFormat="1" hidden="1" x14ac:dyDescent="0.15"/>
    <row r="14901" customFormat="1" hidden="1" x14ac:dyDescent="0.15"/>
    <row r="14902" customFormat="1" hidden="1" x14ac:dyDescent="0.15"/>
    <row r="14903" customFormat="1" hidden="1" x14ac:dyDescent="0.15"/>
    <row r="14904" customFormat="1" hidden="1" x14ac:dyDescent="0.15"/>
    <row r="14905" customFormat="1" hidden="1" x14ac:dyDescent="0.15"/>
    <row r="14906" customFormat="1" hidden="1" x14ac:dyDescent="0.15"/>
    <row r="14907" customFormat="1" hidden="1" x14ac:dyDescent="0.15"/>
    <row r="14908" customFormat="1" hidden="1" x14ac:dyDescent="0.15"/>
    <row r="14909" customFormat="1" hidden="1" x14ac:dyDescent="0.15"/>
    <row r="14910" customFormat="1" hidden="1" x14ac:dyDescent="0.15"/>
    <row r="14911" customFormat="1" hidden="1" x14ac:dyDescent="0.15"/>
    <row r="14912" customFormat="1" hidden="1" x14ac:dyDescent="0.15"/>
    <row r="14913" customFormat="1" hidden="1" x14ac:dyDescent="0.15"/>
    <row r="14914" customFormat="1" hidden="1" x14ac:dyDescent="0.15"/>
    <row r="14915" customFormat="1" hidden="1" x14ac:dyDescent="0.15"/>
    <row r="14916" customFormat="1" hidden="1" x14ac:dyDescent="0.15"/>
    <row r="14917" customFormat="1" hidden="1" x14ac:dyDescent="0.15"/>
    <row r="14918" customFormat="1" hidden="1" x14ac:dyDescent="0.15"/>
    <row r="14919" customFormat="1" hidden="1" x14ac:dyDescent="0.15"/>
    <row r="14920" customFormat="1" hidden="1" x14ac:dyDescent="0.15"/>
    <row r="14921" customFormat="1" hidden="1" x14ac:dyDescent="0.15"/>
    <row r="14922" customFormat="1" hidden="1" x14ac:dyDescent="0.15"/>
    <row r="14923" customFormat="1" hidden="1" x14ac:dyDescent="0.15"/>
    <row r="14924" customFormat="1" hidden="1" x14ac:dyDescent="0.15"/>
    <row r="14925" customFormat="1" hidden="1" x14ac:dyDescent="0.15"/>
    <row r="14926" customFormat="1" hidden="1" x14ac:dyDescent="0.15"/>
    <row r="14927" customFormat="1" hidden="1" x14ac:dyDescent="0.15"/>
    <row r="14928" customFormat="1" hidden="1" x14ac:dyDescent="0.15"/>
    <row r="14929" customFormat="1" hidden="1" x14ac:dyDescent="0.15"/>
    <row r="14930" customFormat="1" hidden="1" x14ac:dyDescent="0.15"/>
    <row r="14931" customFormat="1" hidden="1" x14ac:dyDescent="0.15"/>
    <row r="14932" customFormat="1" hidden="1" x14ac:dyDescent="0.15"/>
    <row r="14933" customFormat="1" hidden="1" x14ac:dyDescent="0.15"/>
    <row r="14934" customFormat="1" hidden="1" x14ac:dyDescent="0.15"/>
    <row r="14935" customFormat="1" hidden="1" x14ac:dyDescent="0.15"/>
    <row r="14936" customFormat="1" hidden="1" x14ac:dyDescent="0.15"/>
    <row r="14937" customFormat="1" hidden="1" x14ac:dyDescent="0.15"/>
    <row r="14938" customFormat="1" hidden="1" x14ac:dyDescent="0.15"/>
    <row r="14939" customFormat="1" hidden="1" x14ac:dyDescent="0.15"/>
    <row r="14940" customFormat="1" hidden="1" x14ac:dyDescent="0.15"/>
    <row r="14941" customFormat="1" hidden="1" x14ac:dyDescent="0.15"/>
    <row r="14942" customFormat="1" hidden="1" x14ac:dyDescent="0.15"/>
    <row r="14943" customFormat="1" hidden="1" x14ac:dyDescent="0.15"/>
    <row r="14944" customFormat="1" hidden="1" x14ac:dyDescent="0.15"/>
    <row r="14945" customFormat="1" hidden="1" x14ac:dyDescent="0.15"/>
    <row r="14946" customFormat="1" hidden="1" x14ac:dyDescent="0.15"/>
    <row r="14947" customFormat="1" hidden="1" x14ac:dyDescent="0.15"/>
    <row r="14948" customFormat="1" hidden="1" x14ac:dyDescent="0.15"/>
    <row r="14949" customFormat="1" hidden="1" x14ac:dyDescent="0.15"/>
    <row r="14950" customFormat="1" hidden="1" x14ac:dyDescent="0.15"/>
    <row r="14951" customFormat="1" hidden="1" x14ac:dyDescent="0.15"/>
    <row r="14952" customFormat="1" hidden="1" x14ac:dyDescent="0.15"/>
    <row r="14953" customFormat="1" hidden="1" x14ac:dyDescent="0.15"/>
    <row r="14954" customFormat="1" hidden="1" x14ac:dyDescent="0.15"/>
    <row r="14955" customFormat="1" hidden="1" x14ac:dyDescent="0.15"/>
    <row r="14956" customFormat="1" hidden="1" x14ac:dyDescent="0.15"/>
    <row r="14957" customFormat="1" hidden="1" x14ac:dyDescent="0.15"/>
    <row r="14958" customFormat="1" hidden="1" x14ac:dyDescent="0.15"/>
    <row r="14959" customFormat="1" hidden="1" x14ac:dyDescent="0.15"/>
    <row r="14960" customFormat="1" hidden="1" x14ac:dyDescent="0.15"/>
    <row r="14961" customFormat="1" hidden="1" x14ac:dyDescent="0.15"/>
    <row r="14962" customFormat="1" hidden="1" x14ac:dyDescent="0.15"/>
    <row r="14963" customFormat="1" hidden="1" x14ac:dyDescent="0.15"/>
    <row r="14964" customFormat="1" hidden="1" x14ac:dyDescent="0.15"/>
    <row r="14965" customFormat="1" hidden="1" x14ac:dyDescent="0.15"/>
    <row r="14966" customFormat="1" hidden="1" x14ac:dyDescent="0.15"/>
    <row r="14967" customFormat="1" hidden="1" x14ac:dyDescent="0.15"/>
    <row r="14968" customFormat="1" hidden="1" x14ac:dyDescent="0.15"/>
    <row r="14969" customFormat="1" hidden="1" x14ac:dyDescent="0.15"/>
    <row r="14970" customFormat="1" hidden="1" x14ac:dyDescent="0.15"/>
    <row r="14971" customFormat="1" hidden="1" x14ac:dyDescent="0.15"/>
    <row r="14972" customFormat="1" hidden="1" x14ac:dyDescent="0.15"/>
    <row r="14973" customFormat="1" hidden="1" x14ac:dyDescent="0.15"/>
    <row r="14974" customFormat="1" hidden="1" x14ac:dyDescent="0.15"/>
    <row r="14975" customFormat="1" hidden="1" x14ac:dyDescent="0.15"/>
    <row r="14976" customFormat="1" hidden="1" x14ac:dyDescent="0.15"/>
    <row r="14977" customFormat="1" hidden="1" x14ac:dyDescent="0.15"/>
    <row r="14978" customFormat="1" hidden="1" x14ac:dyDescent="0.15"/>
    <row r="14979" customFormat="1" hidden="1" x14ac:dyDescent="0.15"/>
    <row r="14980" customFormat="1" hidden="1" x14ac:dyDescent="0.15"/>
    <row r="14981" customFormat="1" hidden="1" x14ac:dyDescent="0.15"/>
    <row r="14982" customFormat="1" hidden="1" x14ac:dyDescent="0.15"/>
    <row r="14983" customFormat="1" hidden="1" x14ac:dyDescent="0.15"/>
    <row r="14984" customFormat="1" hidden="1" x14ac:dyDescent="0.15"/>
    <row r="14985" customFormat="1" hidden="1" x14ac:dyDescent="0.15"/>
    <row r="14986" customFormat="1" hidden="1" x14ac:dyDescent="0.15"/>
    <row r="14987" customFormat="1" hidden="1" x14ac:dyDescent="0.15"/>
    <row r="14988" customFormat="1" hidden="1" x14ac:dyDescent="0.15"/>
    <row r="14989" customFormat="1" hidden="1" x14ac:dyDescent="0.15"/>
    <row r="14990" customFormat="1" hidden="1" x14ac:dyDescent="0.15"/>
    <row r="14991" customFormat="1" hidden="1" x14ac:dyDescent="0.15"/>
    <row r="14992" customFormat="1" hidden="1" x14ac:dyDescent="0.15"/>
    <row r="14993" customFormat="1" hidden="1" x14ac:dyDescent="0.15"/>
    <row r="14994" customFormat="1" hidden="1" x14ac:dyDescent="0.15"/>
    <row r="14995" customFormat="1" hidden="1" x14ac:dyDescent="0.15"/>
    <row r="14996" customFormat="1" hidden="1" x14ac:dyDescent="0.15"/>
    <row r="14997" customFormat="1" hidden="1" x14ac:dyDescent="0.15"/>
    <row r="14998" customFormat="1" hidden="1" x14ac:dyDescent="0.15"/>
    <row r="14999" customFormat="1" hidden="1" x14ac:dyDescent="0.15"/>
    <row r="15000" customFormat="1" hidden="1" x14ac:dyDescent="0.15"/>
    <row r="15001" customFormat="1" hidden="1" x14ac:dyDescent="0.15"/>
    <row r="15002" customFormat="1" hidden="1" x14ac:dyDescent="0.15"/>
    <row r="15003" customFormat="1" hidden="1" x14ac:dyDescent="0.15"/>
    <row r="15004" customFormat="1" hidden="1" x14ac:dyDescent="0.15"/>
    <row r="15005" customFormat="1" hidden="1" x14ac:dyDescent="0.15"/>
    <row r="15006" customFormat="1" hidden="1" x14ac:dyDescent="0.15"/>
    <row r="15007" customFormat="1" hidden="1" x14ac:dyDescent="0.15"/>
    <row r="15008" customFormat="1" hidden="1" x14ac:dyDescent="0.15"/>
    <row r="15009" customFormat="1" hidden="1" x14ac:dyDescent="0.15"/>
    <row r="15010" customFormat="1" hidden="1" x14ac:dyDescent="0.15"/>
    <row r="15011" customFormat="1" hidden="1" x14ac:dyDescent="0.15"/>
    <row r="15012" customFormat="1" hidden="1" x14ac:dyDescent="0.15"/>
    <row r="15013" customFormat="1" hidden="1" x14ac:dyDescent="0.15"/>
    <row r="15014" customFormat="1" hidden="1" x14ac:dyDescent="0.15"/>
    <row r="15015" customFormat="1" hidden="1" x14ac:dyDescent="0.15"/>
    <row r="15016" customFormat="1" hidden="1" x14ac:dyDescent="0.15"/>
    <row r="15017" customFormat="1" hidden="1" x14ac:dyDescent="0.15"/>
    <row r="15018" customFormat="1" hidden="1" x14ac:dyDescent="0.15"/>
    <row r="15019" customFormat="1" hidden="1" x14ac:dyDescent="0.15"/>
    <row r="15020" customFormat="1" hidden="1" x14ac:dyDescent="0.15"/>
    <row r="15021" customFormat="1" hidden="1" x14ac:dyDescent="0.15"/>
    <row r="15022" customFormat="1" hidden="1" x14ac:dyDescent="0.15"/>
    <row r="15023" customFormat="1" hidden="1" x14ac:dyDescent="0.15"/>
    <row r="15024" customFormat="1" hidden="1" x14ac:dyDescent="0.15"/>
    <row r="15025" customFormat="1" hidden="1" x14ac:dyDescent="0.15"/>
    <row r="15026" customFormat="1" hidden="1" x14ac:dyDescent="0.15"/>
    <row r="15027" customFormat="1" hidden="1" x14ac:dyDescent="0.15"/>
    <row r="15028" customFormat="1" hidden="1" x14ac:dyDescent="0.15"/>
    <row r="15029" customFormat="1" hidden="1" x14ac:dyDescent="0.15"/>
    <row r="15030" customFormat="1" hidden="1" x14ac:dyDescent="0.15"/>
    <row r="15031" customFormat="1" hidden="1" x14ac:dyDescent="0.15"/>
    <row r="15032" customFormat="1" hidden="1" x14ac:dyDescent="0.15"/>
    <row r="15033" customFormat="1" hidden="1" x14ac:dyDescent="0.15"/>
    <row r="15034" customFormat="1" hidden="1" x14ac:dyDescent="0.15"/>
    <row r="15035" customFormat="1" hidden="1" x14ac:dyDescent="0.15"/>
    <row r="15036" customFormat="1" hidden="1" x14ac:dyDescent="0.15"/>
    <row r="15037" customFormat="1" hidden="1" x14ac:dyDescent="0.15"/>
    <row r="15038" customFormat="1" hidden="1" x14ac:dyDescent="0.15"/>
    <row r="15039" customFormat="1" hidden="1" x14ac:dyDescent="0.15"/>
    <row r="15040" customFormat="1" hidden="1" x14ac:dyDescent="0.15"/>
    <row r="15041" customFormat="1" hidden="1" x14ac:dyDescent="0.15"/>
    <row r="15042" customFormat="1" hidden="1" x14ac:dyDescent="0.15"/>
    <row r="15043" customFormat="1" hidden="1" x14ac:dyDescent="0.15"/>
    <row r="15044" customFormat="1" hidden="1" x14ac:dyDescent="0.15"/>
    <row r="15045" customFormat="1" hidden="1" x14ac:dyDescent="0.15"/>
    <row r="15046" customFormat="1" hidden="1" x14ac:dyDescent="0.15"/>
    <row r="15047" customFormat="1" hidden="1" x14ac:dyDescent="0.15"/>
    <row r="15048" customFormat="1" hidden="1" x14ac:dyDescent="0.15"/>
    <row r="15049" customFormat="1" hidden="1" x14ac:dyDescent="0.15"/>
    <row r="15050" customFormat="1" hidden="1" x14ac:dyDescent="0.15"/>
    <row r="15051" customFormat="1" hidden="1" x14ac:dyDescent="0.15"/>
    <row r="15052" customFormat="1" hidden="1" x14ac:dyDescent="0.15"/>
    <row r="15053" customFormat="1" hidden="1" x14ac:dyDescent="0.15"/>
    <row r="15054" customFormat="1" hidden="1" x14ac:dyDescent="0.15"/>
    <row r="15055" customFormat="1" hidden="1" x14ac:dyDescent="0.15"/>
    <row r="15056" customFormat="1" hidden="1" x14ac:dyDescent="0.15"/>
    <row r="15057" customFormat="1" hidden="1" x14ac:dyDescent="0.15"/>
    <row r="15058" customFormat="1" hidden="1" x14ac:dyDescent="0.15"/>
    <row r="15059" customFormat="1" hidden="1" x14ac:dyDescent="0.15"/>
    <row r="15060" customFormat="1" hidden="1" x14ac:dyDescent="0.15"/>
    <row r="15061" customFormat="1" hidden="1" x14ac:dyDescent="0.15"/>
    <row r="15062" customFormat="1" hidden="1" x14ac:dyDescent="0.15"/>
    <row r="15063" customFormat="1" hidden="1" x14ac:dyDescent="0.15"/>
    <row r="15064" customFormat="1" hidden="1" x14ac:dyDescent="0.15"/>
    <row r="15065" customFormat="1" hidden="1" x14ac:dyDescent="0.15"/>
    <row r="15066" customFormat="1" hidden="1" x14ac:dyDescent="0.15"/>
    <row r="15067" customFormat="1" hidden="1" x14ac:dyDescent="0.15"/>
    <row r="15068" customFormat="1" hidden="1" x14ac:dyDescent="0.15"/>
    <row r="15069" customFormat="1" hidden="1" x14ac:dyDescent="0.15"/>
    <row r="15070" customFormat="1" hidden="1" x14ac:dyDescent="0.15"/>
    <row r="15071" customFormat="1" hidden="1" x14ac:dyDescent="0.15"/>
    <row r="15072" customFormat="1" hidden="1" x14ac:dyDescent="0.15"/>
    <row r="15073" customFormat="1" hidden="1" x14ac:dyDescent="0.15"/>
    <row r="15074" customFormat="1" hidden="1" x14ac:dyDescent="0.15"/>
    <row r="15075" customFormat="1" hidden="1" x14ac:dyDescent="0.15"/>
    <row r="15076" customFormat="1" hidden="1" x14ac:dyDescent="0.15"/>
    <row r="15077" customFormat="1" hidden="1" x14ac:dyDescent="0.15"/>
    <row r="15078" customFormat="1" hidden="1" x14ac:dyDescent="0.15"/>
    <row r="15079" customFormat="1" hidden="1" x14ac:dyDescent="0.15"/>
    <row r="15080" customFormat="1" hidden="1" x14ac:dyDescent="0.15"/>
    <row r="15081" customFormat="1" hidden="1" x14ac:dyDescent="0.15"/>
    <row r="15082" customFormat="1" hidden="1" x14ac:dyDescent="0.15"/>
    <row r="15083" customFormat="1" hidden="1" x14ac:dyDescent="0.15"/>
    <row r="15084" customFormat="1" hidden="1" x14ac:dyDescent="0.15"/>
    <row r="15085" customFormat="1" hidden="1" x14ac:dyDescent="0.15"/>
    <row r="15086" customFormat="1" hidden="1" x14ac:dyDescent="0.15"/>
    <row r="15087" customFormat="1" hidden="1" x14ac:dyDescent="0.15"/>
    <row r="15088" customFormat="1" hidden="1" x14ac:dyDescent="0.15"/>
    <row r="15089" customFormat="1" hidden="1" x14ac:dyDescent="0.15"/>
    <row r="15090" customFormat="1" hidden="1" x14ac:dyDescent="0.15"/>
    <row r="15091" customFormat="1" hidden="1" x14ac:dyDescent="0.15"/>
    <row r="15092" customFormat="1" hidden="1" x14ac:dyDescent="0.15"/>
    <row r="15093" customFormat="1" hidden="1" x14ac:dyDescent="0.15"/>
    <row r="15094" customFormat="1" hidden="1" x14ac:dyDescent="0.15"/>
    <row r="15095" customFormat="1" hidden="1" x14ac:dyDescent="0.15"/>
    <row r="15096" customFormat="1" hidden="1" x14ac:dyDescent="0.15"/>
    <row r="15097" customFormat="1" hidden="1" x14ac:dyDescent="0.15"/>
    <row r="15098" customFormat="1" hidden="1" x14ac:dyDescent="0.15"/>
    <row r="15099" customFormat="1" hidden="1" x14ac:dyDescent="0.15"/>
    <row r="15100" customFormat="1" hidden="1" x14ac:dyDescent="0.15"/>
    <row r="15101" customFormat="1" hidden="1" x14ac:dyDescent="0.15"/>
    <row r="15102" customFormat="1" hidden="1" x14ac:dyDescent="0.15"/>
    <row r="15103" customFormat="1" hidden="1" x14ac:dyDescent="0.15"/>
    <row r="15104" customFormat="1" hidden="1" x14ac:dyDescent="0.15"/>
    <row r="15105" customFormat="1" hidden="1" x14ac:dyDescent="0.15"/>
    <row r="15106" customFormat="1" hidden="1" x14ac:dyDescent="0.15"/>
    <row r="15107" customFormat="1" hidden="1" x14ac:dyDescent="0.15"/>
    <row r="15108" customFormat="1" hidden="1" x14ac:dyDescent="0.15"/>
    <row r="15109" customFormat="1" hidden="1" x14ac:dyDescent="0.15"/>
    <row r="15110" customFormat="1" hidden="1" x14ac:dyDescent="0.15"/>
    <row r="15111" customFormat="1" hidden="1" x14ac:dyDescent="0.15"/>
    <row r="15112" customFormat="1" hidden="1" x14ac:dyDescent="0.15"/>
    <row r="15113" customFormat="1" hidden="1" x14ac:dyDescent="0.15"/>
    <row r="15114" customFormat="1" hidden="1" x14ac:dyDescent="0.15"/>
    <row r="15115" customFormat="1" hidden="1" x14ac:dyDescent="0.15"/>
    <row r="15116" customFormat="1" hidden="1" x14ac:dyDescent="0.15"/>
    <row r="15117" customFormat="1" hidden="1" x14ac:dyDescent="0.15"/>
    <row r="15118" customFormat="1" hidden="1" x14ac:dyDescent="0.15"/>
    <row r="15119" customFormat="1" hidden="1" x14ac:dyDescent="0.15"/>
    <row r="15120" customFormat="1" hidden="1" x14ac:dyDescent="0.15"/>
    <row r="15121" customFormat="1" hidden="1" x14ac:dyDescent="0.15"/>
    <row r="15122" customFormat="1" hidden="1" x14ac:dyDescent="0.15"/>
    <row r="15123" customFormat="1" hidden="1" x14ac:dyDescent="0.15"/>
    <row r="15124" customFormat="1" hidden="1" x14ac:dyDescent="0.15"/>
    <row r="15125" customFormat="1" hidden="1" x14ac:dyDescent="0.15"/>
    <row r="15126" customFormat="1" hidden="1" x14ac:dyDescent="0.15"/>
    <row r="15127" customFormat="1" hidden="1" x14ac:dyDescent="0.15"/>
    <row r="15128" customFormat="1" hidden="1" x14ac:dyDescent="0.15"/>
    <row r="15129" customFormat="1" hidden="1" x14ac:dyDescent="0.15"/>
    <row r="15130" customFormat="1" hidden="1" x14ac:dyDescent="0.15"/>
    <row r="15131" customFormat="1" hidden="1" x14ac:dyDescent="0.15"/>
    <row r="15132" customFormat="1" hidden="1" x14ac:dyDescent="0.15"/>
    <row r="15133" customFormat="1" hidden="1" x14ac:dyDescent="0.15"/>
    <row r="15134" customFormat="1" hidden="1" x14ac:dyDescent="0.15"/>
    <row r="15135" customFormat="1" hidden="1" x14ac:dyDescent="0.15"/>
    <row r="15136" customFormat="1" hidden="1" x14ac:dyDescent="0.15"/>
    <row r="15137" customFormat="1" hidden="1" x14ac:dyDescent="0.15"/>
    <row r="15138" customFormat="1" hidden="1" x14ac:dyDescent="0.15"/>
    <row r="15139" customFormat="1" hidden="1" x14ac:dyDescent="0.15"/>
    <row r="15140" customFormat="1" hidden="1" x14ac:dyDescent="0.15"/>
    <row r="15141" customFormat="1" hidden="1" x14ac:dyDescent="0.15"/>
    <row r="15142" customFormat="1" hidden="1" x14ac:dyDescent="0.15"/>
    <row r="15143" customFormat="1" hidden="1" x14ac:dyDescent="0.15"/>
    <row r="15144" customFormat="1" hidden="1" x14ac:dyDescent="0.15"/>
    <row r="15145" customFormat="1" hidden="1" x14ac:dyDescent="0.15"/>
    <row r="15146" customFormat="1" hidden="1" x14ac:dyDescent="0.15"/>
    <row r="15147" customFormat="1" hidden="1" x14ac:dyDescent="0.15"/>
    <row r="15148" customFormat="1" hidden="1" x14ac:dyDescent="0.15"/>
    <row r="15149" customFormat="1" hidden="1" x14ac:dyDescent="0.15"/>
    <row r="15150" customFormat="1" hidden="1" x14ac:dyDescent="0.15"/>
    <row r="15151" customFormat="1" hidden="1" x14ac:dyDescent="0.15"/>
    <row r="15152" customFormat="1" hidden="1" x14ac:dyDescent="0.15"/>
    <row r="15153" customFormat="1" hidden="1" x14ac:dyDescent="0.15"/>
    <row r="15154" customFormat="1" hidden="1" x14ac:dyDescent="0.15"/>
    <row r="15155" customFormat="1" hidden="1" x14ac:dyDescent="0.15"/>
    <row r="15156" customFormat="1" hidden="1" x14ac:dyDescent="0.15"/>
    <row r="15157" customFormat="1" hidden="1" x14ac:dyDescent="0.15"/>
    <row r="15158" customFormat="1" hidden="1" x14ac:dyDescent="0.15"/>
    <row r="15159" customFormat="1" hidden="1" x14ac:dyDescent="0.15"/>
    <row r="15160" customFormat="1" hidden="1" x14ac:dyDescent="0.15"/>
    <row r="15161" customFormat="1" hidden="1" x14ac:dyDescent="0.15"/>
    <row r="15162" customFormat="1" hidden="1" x14ac:dyDescent="0.15"/>
    <row r="15163" customFormat="1" hidden="1" x14ac:dyDescent="0.15"/>
    <row r="15164" customFormat="1" hidden="1" x14ac:dyDescent="0.15"/>
    <row r="15165" customFormat="1" hidden="1" x14ac:dyDescent="0.15"/>
    <row r="15166" customFormat="1" hidden="1" x14ac:dyDescent="0.15"/>
    <row r="15167" customFormat="1" hidden="1" x14ac:dyDescent="0.15"/>
    <row r="15168" customFormat="1" hidden="1" x14ac:dyDescent="0.15"/>
    <row r="15169" customFormat="1" hidden="1" x14ac:dyDescent="0.15"/>
    <row r="15170" customFormat="1" hidden="1" x14ac:dyDescent="0.15"/>
    <row r="15171" customFormat="1" hidden="1" x14ac:dyDescent="0.15"/>
    <row r="15172" customFormat="1" hidden="1" x14ac:dyDescent="0.15"/>
    <row r="15173" customFormat="1" hidden="1" x14ac:dyDescent="0.15"/>
    <row r="15174" customFormat="1" hidden="1" x14ac:dyDescent="0.15"/>
    <row r="15175" customFormat="1" hidden="1" x14ac:dyDescent="0.15"/>
    <row r="15176" customFormat="1" hidden="1" x14ac:dyDescent="0.15"/>
    <row r="15177" customFormat="1" hidden="1" x14ac:dyDescent="0.15"/>
    <row r="15178" customFormat="1" hidden="1" x14ac:dyDescent="0.15"/>
    <row r="15179" customFormat="1" hidden="1" x14ac:dyDescent="0.15"/>
    <row r="15180" customFormat="1" hidden="1" x14ac:dyDescent="0.15"/>
    <row r="15181" customFormat="1" hidden="1" x14ac:dyDescent="0.15"/>
    <row r="15182" customFormat="1" hidden="1" x14ac:dyDescent="0.15"/>
    <row r="15183" customFormat="1" hidden="1" x14ac:dyDescent="0.15"/>
    <row r="15184" customFormat="1" hidden="1" x14ac:dyDescent="0.15"/>
    <row r="15185" customFormat="1" hidden="1" x14ac:dyDescent="0.15"/>
    <row r="15186" customFormat="1" hidden="1" x14ac:dyDescent="0.15"/>
    <row r="15187" customFormat="1" hidden="1" x14ac:dyDescent="0.15"/>
    <row r="15188" customFormat="1" hidden="1" x14ac:dyDescent="0.15"/>
    <row r="15189" customFormat="1" hidden="1" x14ac:dyDescent="0.15"/>
    <row r="15190" customFormat="1" hidden="1" x14ac:dyDescent="0.15"/>
    <row r="15191" customFormat="1" hidden="1" x14ac:dyDescent="0.15"/>
    <row r="15192" customFormat="1" hidden="1" x14ac:dyDescent="0.15"/>
    <row r="15193" customFormat="1" hidden="1" x14ac:dyDescent="0.15"/>
    <row r="15194" customFormat="1" hidden="1" x14ac:dyDescent="0.15"/>
    <row r="15195" customFormat="1" hidden="1" x14ac:dyDescent="0.15"/>
    <row r="15196" customFormat="1" hidden="1" x14ac:dyDescent="0.15"/>
    <row r="15197" customFormat="1" hidden="1" x14ac:dyDescent="0.15"/>
    <row r="15198" customFormat="1" hidden="1" x14ac:dyDescent="0.15"/>
    <row r="15199" customFormat="1" hidden="1" x14ac:dyDescent="0.15"/>
    <row r="15200" customFormat="1" hidden="1" x14ac:dyDescent="0.15"/>
    <row r="15201" customFormat="1" hidden="1" x14ac:dyDescent="0.15"/>
    <row r="15202" customFormat="1" hidden="1" x14ac:dyDescent="0.15"/>
    <row r="15203" customFormat="1" hidden="1" x14ac:dyDescent="0.15"/>
    <row r="15204" customFormat="1" hidden="1" x14ac:dyDescent="0.15"/>
    <row r="15205" customFormat="1" hidden="1" x14ac:dyDescent="0.15"/>
    <row r="15206" customFormat="1" hidden="1" x14ac:dyDescent="0.15"/>
    <row r="15207" customFormat="1" hidden="1" x14ac:dyDescent="0.15"/>
    <row r="15208" customFormat="1" hidden="1" x14ac:dyDescent="0.15"/>
    <row r="15209" customFormat="1" hidden="1" x14ac:dyDescent="0.15"/>
    <row r="15210" customFormat="1" hidden="1" x14ac:dyDescent="0.15"/>
    <row r="15211" customFormat="1" hidden="1" x14ac:dyDescent="0.15"/>
    <row r="15212" customFormat="1" hidden="1" x14ac:dyDescent="0.15"/>
    <row r="15213" customFormat="1" hidden="1" x14ac:dyDescent="0.15"/>
    <row r="15214" customFormat="1" hidden="1" x14ac:dyDescent="0.15"/>
    <row r="15215" customFormat="1" hidden="1" x14ac:dyDescent="0.15"/>
    <row r="15216" customFormat="1" hidden="1" x14ac:dyDescent="0.15"/>
    <row r="15217" customFormat="1" hidden="1" x14ac:dyDescent="0.15"/>
    <row r="15218" customFormat="1" hidden="1" x14ac:dyDescent="0.15"/>
    <row r="15219" customFormat="1" hidden="1" x14ac:dyDescent="0.15"/>
    <row r="15220" customFormat="1" hidden="1" x14ac:dyDescent="0.15"/>
    <row r="15221" customFormat="1" hidden="1" x14ac:dyDescent="0.15"/>
    <row r="15222" customFormat="1" hidden="1" x14ac:dyDescent="0.15"/>
    <row r="15223" customFormat="1" hidden="1" x14ac:dyDescent="0.15"/>
    <row r="15224" customFormat="1" hidden="1" x14ac:dyDescent="0.15"/>
    <row r="15225" customFormat="1" hidden="1" x14ac:dyDescent="0.15"/>
    <row r="15226" customFormat="1" hidden="1" x14ac:dyDescent="0.15"/>
    <row r="15227" customFormat="1" hidden="1" x14ac:dyDescent="0.15"/>
    <row r="15228" customFormat="1" hidden="1" x14ac:dyDescent="0.15"/>
    <row r="15229" customFormat="1" hidden="1" x14ac:dyDescent="0.15"/>
    <row r="15230" customFormat="1" hidden="1" x14ac:dyDescent="0.15"/>
    <row r="15231" customFormat="1" hidden="1" x14ac:dyDescent="0.15"/>
    <row r="15232" customFormat="1" hidden="1" x14ac:dyDescent="0.15"/>
    <row r="15233" customFormat="1" hidden="1" x14ac:dyDescent="0.15"/>
    <row r="15234" customFormat="1" hidden="1" x14ac:dyDescent="0.15"/>
    <row r="15235" customFormat="1" hidden="1" x14ac:dyDescent="0.15"/>
    <row r="15236" customFormat="1" hidden="1" x14ac:dyDescent="0.15"/>
    <row r="15237" customFormat="1" hidden="1" x14ac:dyDescent="0.15"/>
    <row r="15238" customFormat="1" hidden="1" x14ac:dyDescent="0.15"/>
    <row r="15239" customFormat="1" hidden="1" x14ac:dyDescent="0.15"/>
    <row r="15240" customFormat="1" hidden="1" x14ac:dyDescent="0.15"/>
    <row r="15241" customFormat="1" hidden="1" x14ac:dyDescent="0.15"/>
    <row r="15242" customFormat="1" hidden="1" x14ac:dyDescent="0.15"/>
    <row r="15243" customFormat="1" hidden="1" x14ac:dyDescent="0.15"/>
    <row r="15244" customFormat="1" hidden="1" x14ac:dyDescent="0.15"/>
    <row r="15245" customFormat="1" hidden="1" x14ac:dyDescent="0.15"/>
    <row r="15246" customFormat="1" hidden="1" x14ac:dyDescent="0.15"/>
    <row r="15247" customFormat="1" hidden="1" x14ac:dyDescent="0.15"/>
    <row r="15248" customFormat="1" hidden="1" x14ac:dyDescent="0.15"/>
    <row r="15249" customFormat="1" hidden="1" x14ac:dyDescent="0.15"/>
    <row r="15250" customFormat="1" hidden="1" x14ac:dyDescent="0.15"/>
    <row r="15251" customFormat="1" hidden="1" x14ac:dyDescent="0.15"/>
    <row r="15252" customFormat="1" hidden="1" x14ac:dyDescent="0.15"/>
    <row r="15253" customFormat="1" hidden="1" x14ac:dyDescent="0.15"/>
    <row r="15254" customFormat="1" hidden="1" x14ac:dyDescent="0.15"/>
    <row r="15255" customFormat="1" hidden="1" x14ac:dyDescent="0.15"/>
    <row r="15256" customFormat="1" hidden="1" x14ac:dyDescent="0.15"/>
    <row r="15257" customFormat="1" hidden="1" x14ac:dyDescent="0.15"/>
    <row r="15258" customFormat="1" hidden="1" x14ac:dyDescent="0.15"/>
    <row r="15259" customFormat="1" hidden="1" x14ac:dyDescent="0.15"/>
    <row r="15260" customFormat="1" hidden="1" x14ac:dyDescent="0.15"/>
    <row r="15261" customFormat="1" hidden="1" x14ac:dyDescent="0.15"/>
    <row r="15262" customFormat="1" hidden="1" x14ac:dyDescent="0.15"/>
    <row r="15263" customFormat="1" hidden="1" x14ac:dyDescent="0.15"/>
    <row r="15264" customFormat="1" hidden="1" x14ac:dyDescent="0.15"/>
    <row r="15265" customFormat="1" hidden="1" x14ac:dyDescent="0.15"/>
    <row r="15266" customFormat="1" hidden="1" x14ac:dyDescent="0.15"/>
    <row r="15267" customFormat="1" hidden="1" x14ac:dyDescent="0.15"/>
    <row r="15268" customFormat="1" hidden="1" x14ac:dyDescent="0.15"/>
    <row r="15269" customFormat="1" hidden="1" x14ac:dyDescent="0.15"/>
    <row r="15270" customFormat="1" hidden="1" x14ac:dyDescent="0.15"/>
    <row r="15271" customFormat="1" hidden="1" x14ac:dyDescent="0.15"/>
    <row r="15272" customFormat="1" hidden="1" x14ac:dyDescent="0.15"/>
    <row r="15273" customFormat="1" hidden="1" x14ac:dyDescent="0.15"/>
    <row r="15274" customFormat="1" hidden="1" x14ac:dyDescent="0.15"/>
    <row r="15275" customFormat="1" hidden="1" x14ac:dyDescent="0.15"/>
    <row r="15276" customFormat="1" hidden="1" x14ac:dyDescent="0.15"/>
    <row r="15277" customFormat="1" hidden="1" x14ac:dyDescent="0.15"/>
    <row r="15278" customFormat="1" hidden="1" x14ac:dyDescent="0.15"/>
    <row r="15279" customFormat="1" hidden="1" x14ac:dyDescent="0.15"/>
    <row r="15280" customFormat="1" hidden="1" x14ac:dyDescent="0.15"/>
    <row r="15281" customFormat="1" hidden="1" x14ac:dyDescent="0.15"/>
    <row r="15282" customFormat="1" hidden="1" x14ac:dyDescent="0.15"/>
    <row r="15283" customFormat="1" hidden="1" x14ac:dyDescent="0.15"/>
    <row r="15284" customFormat="1" hidden="1" x14ac:dyDescent="0.15"/>
    <row r="15285" customFormat="1" hidden="1" x14ac:dyDescent="0.15"/>
    <row r="15286" customFormat="1" hidden="1" x14ac:dyDescent="0.15"/>
    <row r="15287" customFormat="1" hidden="1" x14ac:dyDescent="0.15"/>
    <row r="15288" customFormat="1" hidden="1" x14ac:dyDescent="0.15"/>
    <row r="15289" customFormat="1" hidden="1" x14ac:dyDescent="0.15"/>
    <row r="15290" customFormat="1" hidden="1" x14ac:dyDescent="0.15"/>
    <row r="15291" customFormat="1" hidden="1" x14ac:dyDescent="0.15"/>
    <row r="15292" customFormat="1" hidden="1" x14ac:dyDescent="0.15"/>
    <row r="15293" customFormat="1" hidden="1" x14ac:dyDescent="0.15"/>
    <row r="15294" customFormat="1" hidden="1" x14ac:dyDescent="0.15"/>
    <row r="15295" customFormat="1" hidden="1" x14ac:dyDescent="0.15"/>
    <row r="15296" customFormat="1" hidden="1" x14ac:dyDescent="0.15"/>
    <row r="15297" customFormat="1" hidden="1" x14ac:dyDescent="0.15"/>
    <row r="15298" customFormat="1" hidden="1" x14ac:dyDescent="0.15"/>
    <row r="15299" customFormat="1" hidden="1" x14ac:dyDescent="0.15"/>
    <row r="15300" customFormat="1" hidden="1" x14ac:dyDescent="0.15"/>
    <row r="15301" customFormat="1" hidden="1" x14ac:dyDescent="0.15"/>
    <row r="15302" customFormat="1" hidden="1" x14ac:dyDescent="0.15"/>
    <row r="15303" customFormat="1" hidden="1" x14ac:dyDescent="0.15"/>
    <row r="15304" customFormat="1" hidden="1" x14ac:dyDescent="0.15"/>
    <row r="15305" customFormat="1" hidden="1" x14ac:dyDescent="0.15"/>
    <row r="15306" customFormat="1" hidden="1" x14ac:dyDescent="0.15"/>
    <row r="15307" customFormat="1" hidden="1" x14ac:dyDescent="0.15"/>
    <row r="15308" customFormat="1" hidden="1" x14ac:dyDescent="0.15"/>
    <row r="15309" customFormat="1" hidden="1" x14ac:dyDescent="0.15"/>
    <row r="15310" customFormat="1" hidden="1" x14ac:dyDescent="0.15"/>
    <row r="15311" customFormat="1" hidden="1" x14ac:dyDescent="0.15"/>
    <row r="15312" customFormat="1" hidden="1" x14ac:dyDescent="0.15"/>
    <row r="15313" customFormat="1" hidden="1" x14ac:dyDescent="0.15"/>
    <row r="15314" customFormat="1" hidden="1" x14ac:dyDescent="0.15"/>
    <row r="15315" customFormat="1" hidden="1" x14ac:dyDescent="0.15"/>
    <row r="15316" customFormat="1" hidden="1" x14ac:dyDescent="0.15"/>
    <row r="15317" customFormat="1" hidden="1" x14ac:dyDescent="0.15"/>
    <row r="15318" customFormat="1" hidden="1" x14ac:dyDescent="0.15"/>
    <row r="15319" customFormat="1" hidden="1" x14ac:dyDescent="0.15"/>
    <row r="15320" customFormat="1" hidden="1" x14ac:dyDescent="0.15"/>
    <row r="15321" customFormat="1" hidden="1" x14ac:dyDescent="0.15"/>
    <row r="15322" customFormat="1" hidden="1" x14ac:dyDescent="0.15"/>
    <row r="15323" customFormat="1" hidden="1" x14ac:dyDescent="0.15"/>
    <row r="15324" customFormat="1" hidden="1" x14ac:dyDescent="0.15"/>
    <row r="15325" customFormat="1" hidden="1" x14ac:dyDescent="0.15"/>
    <row r="15326" customFormat="1" hidden="1" x14ac:dyDescent="0.15"/>
    <row r="15327" customFormat="1" hidden="1" x14ac:dyDescent="0.15"/>
    <row r="15328" customFormat="1" hidden="1" x14ac:dyDescent="0.15"/>
    <row r="15329" customFormat="1" hidden="1" x14ac:dyDescent="0.15"/>
    <row r="15330" customFormat="1" hidden="1" x14ac:dyDescent="0.15"/>
    <row r="15331" customFormat="1" hidden="1" x14ac:dyDescent="0.15"/>
    <row r="15332" customFormat="1" hidden="1" x14ac:dyDescent="0.15"/>
    <row r="15333" customFormat="1" hidden="1" x14ac:dyDescent="0.15"/>
    <row r="15334" customFormat="1" hidden="1" x14ac:dyDescent="0.15"/>
    <row r="15335" customFormat="1" hidden="1" x14ac:dyDescent="0.15"/>
    <row r="15336" customFormat="1" hidden="1" x14ac:dyDescent="0.15"/>
    <row r="15337" customFormat="1" hidden="1" x14ac:dyDescent="0.15"/>
    <row r="15338" customFormat="1" hidden="1" x14ac:dyDescent="0.15"/>
    <row r="15339" customFormat="1" hidden="1" x14ac:dyDescent="0.15"/>
    <row r="15340" customFormat="1" hidden="1" x14ac:dyDescent="0.15"/>
    <row r="15341" customFormat="1" hidden="1" x14ac:dyDescent="0.15"/>
    <row r="15342" customFormat="1" hidden="1" x14ac:dyDescent="0.15"/>
    <row r="15343" customFormat="1" hidden="1" x14ac:dyDescent="0.15"/>
    <row r="15344" customFormat="1" hidden="1" x14ac:dyDescent="0.15"/>
    <row r="15345" customFormat="1" hidden="1" x14ac:dyDescent="0.15"/>
    <row r="15346" customFormat="1" hidden="1" x14ac:dyDescent="0.15"/>
    <row r="15347" customFormat="1" hidden="1" x14ac:dyDescent="0.15"/>
    <row r="15348" customFormat="1" hidden="1" x14ac:dyDescent="0.15"/>
    <row r="15349" customFormat="1" hidden="1" x14ac:dyDescent="0.15"/>
    <row r="15350" customFormat="1" hidden="1" x14ac:dyDescent="0.15"/>
    <row r="15351" customFormat="1" hidden="1" x14ac:dyDescent="0.15"/>
    <row r="15352" customFormat="1" hidden="1" x14ac:dyDescent="0.15"/>
    <row r="15353" customFormat="1" hidden="1" x14ac:dyDescent="0.15"/>
    <row r="15354" customFormat="1" hidden="1" x14ac:dyDescent="0.15"/>
    <row r="15355" customFormat="1" hidden="1" x14ac:dyDescent="0.15"/>
    <row r="15356" customFormat="1" hidden="1" x14ac:dyDescent="0.15"/>
    <row r="15357" customFormat="1" hidden="1" x14ac:dyDescent="0.15"/>
    <row r="15358" customFormat="1" hidden="1" x14ac:dyDescent="0.15"/>
    <row r="15359" customFormat="1" hidden="1" x14ac:dyDescent="0.15"/>
    <row r="15360" customFormat="1" hidden="1" x14ac:dyDescent="0.15"/>
    <row r="15361" customFormat="1" hidden="1" x14ac:dyDescent="0.15"/>
    <row r="15362" customFormat="1" hidden="1" x14ac:dyDescent="0.15"/>
    <row r="15363" customFormat="1" hidden="1" x14ac:dyDescent="0.15"/>
    <row r="15364" customFormat="1" hidden="1" x14ac:dyDescent="0.15"/>
    <row r="15365" customFormat="1" hidden="1" x14ac:dyDescent="0.15"/>
    <row r="15366" customFormat="1" hidden="1" x14ac:dyDescent="0.15"/>
    <row r="15367" customFormat="1" hidden="1" x14ac:dyDescent="0.15"/>
    <row r="15368" customFormat="1" hidden="1" x14ac:dyDescent="0.15"/>
    <row r="15369" customFormat="1" hidden="1" x14ac:dyDescent="0.15"/>
    <row r="15370" customFormat="1" hidden="1" x14ac:dyDescent="0.15"/>
    <row r="15371" customFormat="1" hidden="1" x14ac:dyDescent="0.15"/>
    <row r="15372" customFormat="1" hidden="1" x14ac:dyDescent="0.15"/>
    <row r="15373" customFormat="1" hidden="1" x14ac:dyDescent="0.15"/>
    <row r="15374" customFormat="1" hidden="1" x14ac:dyDescent="0.15"/>
    <row r="15375" customFormat="1" hidden="1" x14ac:dyDescent="0.15"/>
    <row r="15376" customFormat="1" hidden="1" x14ac:dyDescent="0.15"/>
    <row r="15377" customFormat="1" hidden="1" x14ac:dyDescent="0.15"/>
    <row r="15378" customFormat="1" hidden="1" x14ac:dyDescent="0.15"/>
    <row r="15379" customFormat="1" hidden="1" x14ac:dyDescent="0.15"/>
    <row r="15380" customFormat="1" hidden="1" x14ac:dyDescent="0.15"/>
    <row r="15381" customFormat="1" hidden="1" x14ac:dyDescent="0.15"/>
    <row r="15382" customFormat="1" hidden="1" x14ac:dyDescent="0.15"/>
    <row r="15383" customFormat="1" hidden="1" x14ac:dyDescent="0.15"/>
    <row r="15384" customFormat="1" hidden="1" x14ac:dyDescent="0.15"/>
    <row r="15385" customFormat="1" hidden="1" x14ac:dyDescent="0.15"/>
    <row r="15386" customFormat="1" hidden="1" x14ac:dyDescent="0.15"/>
    <row r="15387" customFormat="1" hidden="1" x14ac:dyDescent="0.15"/>
    <row r="15388" customFormat="1" hidden="1" x14ac:dyDescent="0.15"/>
    <row r="15389" customFormat="1" hidden="1" x14ac:dyDescent="0.15"/>
    <row r="15390" customFormat="1" hidden="1" x14ac:dyDescent="0.15"/>
    <row r="15391" customFormat="1" hidden="1" x14ac:dyDescent="0.15"/>
    <row r="15392" customFormat="1" hidden="1" x14ac:dyDescent="0.15"/>
    <row r="15393" customFormat="1" hidden="1" x14ac:dyDescent="0.15"/>
    <row r="15394" customFormat="1" hidden="1" x14ac:dyDescent="0.15"/>
    <row r="15395" customFormat="1" hidden="1" x14ac:dyDescent="0.15"/>
    <row r="15396" customFormat="1" hidden="1" x14ac:dyDescent="0.15"/>
    <row r="15397" customFormat="1" hidden="1" x14ac:dyDescent="0.15"/>
    <row r="15398" customFormat="1" hidden="1" x14ac:dyDescent="0.15"/>
    <row r="15399" customFormat="1" hidden="1" x14ac:dyDescent="0.15"/>
    <row r="15400" customFormat="1" hidden="1" x14ac:dyDescent="0.15"/>
    <row r="15401" customFormat="1" hidden="1" x14ac:dyDescent="0.15"/>
    <row r="15402" customFormat="1" hidden="1" x14ac:dyDescent="0.15"/>
    <row r="15403" customFormat="1" hidden="1" x14ac:dyDescent="0.15"/>
    <row r="15404" customFormat="1" hidden="1" x14ac:dyDescent="0.15"/>
    <row r="15405" customFormat="1" hidden="1" x14ac:dyDescent="0.15"/>
    <row r="15406" customFormat="1" hidden="1" x14ac:dyDescent="0.15"/>
    <row r="15407" customFormat="1" hidden="1" x14ac:dyDescent="0.15"/>
    <row r="15408" customFormat="1" hidden="1" x14ac:dyDescent="0.15"/>
    <row r="15409" customFormat="1" hidden="1" x14ac:dyDescent="0.15"/>
    <row r="15410" customFormat="1" hidden="1" x14ac:dyDescent="0.15"/>
    <row r="15411" customFormat="1" hidden="1" x14ac:dyDescent="0.15"/>
    <row r="15412" customFormat="1" hidden="1" x14ac:dyDescent="0.15"/>
    <row r="15413" customFormat="1" hidden="1" x14ac:dyDescent="0.15"/>
    <row r="15414" customFormat="1" hidden="1" x14ac:dyDescent="0.15"/>
    <row r="15415" customFormat="1" hidden="1" x14ac:dyDescent="0.15"/>
    <row r="15416" customFormat="1" hidden="1" x14ac:dyDescent="0.15"/>
    <row r="15417" customFormat="1" hidden="1" x14ac:dyDescent="0.15"/>
    <row r="15418" customFormat="1" hidden="1" x14ac:dyDescent="0.15"/>
    <row r="15419" customFormat="1" hidden="1" x14ac:dyDescent="0.15"/>
    <row r="15420" customFormat="1" hidden="1" x14ac:dyDescent="0.15"/>
    <row r="15421" customFormat="1" hidden="1" x14ac:dyDescent="0.15"/>
    <row r="15422" customFormat="1" hidden="1" x14ac:dyDescent="0.15"/>
    <row r="15423" customFormat="1" hidden="1" x14ac:dyDescent="0.15"/>
    <row r="15424" customFormat="1" hidden="1" x14ac:dyDescent="0.15"/>
    <row r="15425" customFormat="1" hidden="1" x14ac:dyDescent="0.15"/>
    <row r="15426" customFormat="1" hidden="1" x14ac:dyDescent="0.15"/>
    <row r="15427" customFormat="1" hidden="1" x14ac:dyDescent="0.15"/>
    <row r="15428" customFormat="1" hidden="1" x14ac:dyDescent="0.15"/>
    <row r="15429" customFormat="1" hidden="1" x14ac:dyDescent="0.15"/>
    <row r="15430" customFormat="1" hidden="1" x14ac:dyDescent="0.15"/>
    <row r="15431" customFormat="1" hidden="1" x14ac:dyDescent="0.15"/>
    <row r="15432" customFormat="1" hidden="1" x14ac:dyDescent="0.15"/>
    <row r="15433" customFormat="1" hidden="1" x14ac:dyDescent="0.15"/>
    <row r="15434" customFormat="1" hidden="1" x14ac:dyDescent="0.15"/>
    <row r="15435" customFormat="1" hidden="1" x14ac:dyDescent="0.15"/>
    <row r="15436" customFormat="1" hidden="1" x14ac:dyDescent="0.15"/>
    <row r="15437" customFormat="1" hidden="1" x14ac:dyDescent="0.15"/>
    <row r="15438" customFormat="1" hidden="1" x14ac:dyDescent="0.15"/>
    <row r="15439" customFormat="1" hidden="1" x14ac:dyDescent="0.15"/>
    <row r="15440" customFormat="1" hidden="1" x14ac:dyDescent="0.15"/>
    <row r="15441" customFormat="1" hidden="1" x14ac:dyDescent="0.15"/>
    <row r="15442" customFormat="1" hidden="1" x14ac:dyDescent="0.15"/>
    <row r="15443" customFormat="1" hidden="1" x14ac:dyDescent="0.15"/>
    <row r="15444" customFormat="1" hidden="1" x14ac:dyDescent="0.15"/>
    <row r="15445" customFormat="1" hidden="1" x14ac:dyDescent="0.15"/>
    <row r="15446" customFormat="1" hidden="1" x14ac:dyDescent="0.15"/>
    <row r="15447" customFormat="1" hidden="1" x14ac:dyDescent="0.15"/>
    <row r="15448" customFormat="1" hidden="1" x14ac:dyDescent="0.15"/>
    <row r="15449" customFormat="1" hidden="1" x14ac:dyDescent="0.15"/>
    <row r="15450" customFormat="1" hidden="1" x14ac:dyDescent="0.15"/>
    <row r="15451" customFormat="1" hidden="1" x14ac:dyDescent="0.15"/>
    <row r="15452" customFormat="1" hidden="1" x14ac:dyDescent="0.15"/>
    <row r="15453" customFormat="1" hidden="1" x14ac:dyDescent="0.15"/>
    <row r="15454" customFormat="1" hidden="1" x14ac:dyDescent="0.15"/>
    <row r="15455" customFormat="1" hidden="1" x14ac:dyDescent="0.15"/>
    <row r="15456" customFormat="1" hidden="1" x14ac:dyDescent="0.15"/>
    <row r="15457" customFormat="1" hidden="1" x14ac:dyDescent="0.15"/>
    <row r="15458" customFormat="1" hidden="1" x14ac:dyDescent="0.15"/>
    <row r="15459" customFormat="1" hidden="1" x14ac:dyDescent="0.15"/>
    <row r="15460" customFormat="1" hidden="1" x14ac:dyDescent="0.15"/>
    <row r="15461" customFormat="1" hidden="1" x14ac:dyDescent="0.15"/>
    <row r="15462" customFormat="1" hidden="1" x14ac:dyDescent="0.15"/>
    <row r="15463" customFormat="1" hidden="1" x14ac:dyDescent="0.15"/>
    <row r="15464" customFormat="1" hidden="1" x14ac:dyDescent="0.15"/>
    <row r="15465" customFormat="1" hidden="1" x14ac:dyDescent="0.15"/>
    <row r="15466" customFormat="1" hidden="1" x14ac:dyDescent="0.15"/>
    <row r="15467" customFormat="1" hidden="1" x14ac:dyDescent="0.15"/>
    <row r="15468" customFormat="1" hidden="1" x14ac:dyDescent="0.15"/>
    <row r="15469" customFormat="1" hidden="1" x14ac:dyDescent="0.15"/>
    <row r="15470" customFormat="1" hidden="1" x14ac:dyDescent="0.15"/>
    <row r="15471" customFormat="1" hidden="1" x14ac:dyDescent="0.15"/>
    <row r="15472" customFormat="1" hidden="1" x14ac:dyDescent="0.15"/>
    <row r="15473" customFormat="1" hidden="1" x14ac:dyDescent="0.15"/>
    <row r="15474" customFormat="1" hidden="1" x14ac:dyDescent="0.15"/>
    <row r="15475" customFormat="1" hidden="1" x14ac:dyDescent="0.15"/>
    <row r="15476" customFormat="1" hidden="1" x14ac:dyDescent="0.15"/>
    <row r="15477" customFormat="1" hidden="1" x14ac:dyDescent="0.15"/>
    <row r="15478" customFormat="1" hidden="1" x14ac:dyDescent="0.15"/>
    <row r="15479" customFormat="1" hidden="1" x14ac:dyDescent="0.15"/>
    <row r="15480" customFormat="1" hidden="1" x14ac:dyDescent="0.15"/>
    <row r="15481" customFormat="1" hidden="1" x14ac:dyDescent="0.15"/>
    <row r="15482" customFormat="1" hidden="1" x14ac:dyDescent="0.15"/>
    <row r="15483" customFormat="1" hidden="1" x14ac:dyDescent="0.15"/>
    <row r="15484" customFormat="1" hidden="1" x14ac:dyDescent="0.15"/>
    <row r="15485" customFormat="1" hidden="1" x14ac:dyDescent="0.15"/>
    <row r="15486" customFormat="1" hidden="1" x14ac:dyDescent="0.15"/>
    <row r="15487" customFormat="1" hidden="1" x14ac:dyDescent="0.15"/>
    <row r="15488" customFormat="1" hidden="1" x14ac:dyDescent="0.15"/>
    <row r="15489" customFormat="1" hidden="1" x14ac:dyDescent="0.15"/>
    <row r="15490" customFormat="1" hidden="1" x14ac:dyDescent="0.15"/>
    <row r="15491" customFormat="1" hidden="1" x14ac:dyDescent="0.15"/>
    <row r="15492" customFormat="1" hidden="1" x14ac:dyDescent="0.15"/>
    <row r="15493" customFormat="1" hidden="1" x14ac:dyDescent="0.15"/>
    <row r="15494" customFormat="1" hidden="1" x14ac:dyDescent="0.15"/>
    <row r="15495" customFormat="1" hidden="1" x14ac:dyDescent="0.15"/>
    <row r="15496" customFormat="1" hidden="1" x14ac:dyDescent="0.15"/>
    <row r="15497" customFormat="1" hidden="1" x14ac:dyDescent="0.15"/>
    <row r="15498" customFormat="1" hidden="1" x14ac:dyDescent="0.15"/>
    <row r="15499" customFormat="1" hidden="1" x14ac:dyDescent="0.15"/>
    <row r="15500" customFormat="1" hidden="1" x14ac:dyDescent="0.15"/>
    <row r="15501" customFormat="1" hidden="1" x14ac:dyDescent="0.15"/>
    <row r="15502" customFormat="1" hidden="1" x14ac:dyDescent="0.15"/>
    <row r="15503" customFormat="1" hidden="1" x14ac:dyDescent="0.15"/>
    <row r="15504" customFormat="1" hidden="1" x14ac:dyDescent="0.15"/>
    <row r="15505" customFormat="1" hidden="1" x14ac:dyDescent="0.15"/>
    <row r="15506" customFormat="1" hidden="1" x14ac:dyDescent="0.15"/>
    <row r="15507" customFormat="1" hidden="1" x14ac:dyDescent="0.15"/>
    <row r="15508" customFormat="1" hidden="1" x14ac:dyDescent="0.15"/>
    <row r="15509" customFormat="1" hidden="1" x14ac:dyDescent="0.15"/>
    <row r="15510" customFormat="1" hidden="1" x14ac:dyDescent="0.15"/>
    <row r="15511" customFormat="1" hidden="1" x14ac:dyDescent="0.15"/>
    <row r="15512" customFormat="1" hidden="1" x14ac:dyDescent="0.15"/>
    <row r="15513" customFormat="1" hidden="1" x14ac:dyDescent="0.15"/>
    <row r="15514" customFormat="1" hidden="1" x14ac:dyDescent="0.15"/>
    <row r="15515" customFormat="1" hidden="1" x14ac:dyDescent="0.15"/>
    <row r="15516" customFormat="1" hidden="1" x14ac:dyDescent="0.15"/>
    <row r="15517" customFormat="1" hidden="1" x14ac:dyDescent="0.15"/>
    <row r="15518" customFormat="1" hidden="1" x14ac:dyDescent="0.15"/>
    <row r="15519" customFormat="1" hidden="1" x14ac:dyDescent="0.15"/>
    <row r="15520" customFormat="1" hidden="1" x14ac:dyDescent="0.15"/>
    <row r="15521" customFormat="1" hidden="1" x14ac:dyDescent="0.15"/>
    <row r="15522" customFormat="1" hidden="1" x14ac:dyDescent="0.15"/>
    <row r="15523" customFormat="1" hidden="1" x14ac:dyDescent="0.15"/>
    <row r="15524" customFormat="1" hidden="1" x14ac:dyDescent="0.15"/>
    <row r="15525" customFormat="1" hidden="1" x14ac:dyDescent="0.15"/>
    <row r="15526" customFormat="1" hidden="1" x14ac:dyDescent="0.15"/>
    <row r="15527" customFormat="1" hidden="1" x14ac:dyDescent="0.15"/>
    <row r="15528" customFormat="1" hidden="1" x14ac:dyDescent="0.15"/>
    <row r="15529" customFormat="1" hidden="1" x14ac:dyDescent="0.15"/>
    <row r="15530" customFormat="1" hidden="1" x14ac:dyDescent="0.15"/>
    <row r="15531" customFormat="1" hidden="1" x14ac:dyDescent="0.15"/>
    <row r="15532" customFormat="1" hidden="1" x14ac:dyDescent="0.15"/>
    <row r="15533" customFormat="1" hidden="1" x14ac:dyDescent="0.15"/>
    <row r="15534" customFormat="1" hidden="1" x14ac:dyDescent="0.15"/>
    <row r="15535" customFormat="1" hidden="1" x14ac:dyDescent="0.15"/>
    <row r="15536" customFormat="1" hidden="1" x14ac:dyDescent="0.15"/>
    <row r="15537" customFormat="1" hidden="1" x14ac:dyDescent="0.15"/>
    <row r="15538" customFormat="1" hidden="1" x14ac:dyDescent="0.15"/>
    <row r="15539" customFormat="1" hidden="1" x14ac:dyDescent="0.15"/>
    <row r="15540" customFormat="1" hidden="1" x14ac:dyDescent="0.15"/>
    <row r="15541" customFormat="1" hidden="1" x14ac:dyDescent="0.15"/>
    <row r="15542" customFormat="1" hidden="1" x14ac:dyDescent="0.15"/>
    <row r="15543" customFormat="1" hidden="1" x14ac:dyDescent="0.15"/>
    <row r="15544" customFormat="1" hidden="1" x14ac:dyDescent="0.15"/>
    <row r="15545" customFormat="1" hidden="1" x14ac:dyDescent="0.15"/>
    <row r="15546" customFormat="1" hidden="1" x14ac:dyDescent="0.15"/>
    <row r="15547" customFormat="1" hidden="1" x14ac:dyDescent="0.15"/>
    <row r="15548" customFormat="1" hidden="1" x14ac:dyDescent="0.15"/>
    <row r="15549" customFormat="1" hidden="1" x14ac:dyDescent="0.15"/>
    <row r="15550" customFormat="1" hidden="1" x14ac:dyDescent="0.15"/>
    <row r="15551" customFormat="1" hidden="1" x14ac:dyDescent="0.15"/>
    <row r="15552" customFormat="1" hidden="1" x14ac:dyDescent="0.15"/>
    <row r="15553" customFormat="1" hidden="1" x14ac:dyDescent="0.15"/>
    <row r="15554" customFormat="1" hidden="1" x14ac:dyDescent="0.15"/>
    <row r="15555" customFormat="1" hidden="1" x14ac:dyDescent="0.15"/>
    <row r="15556" customFormat="1" hidden="1" x14ac:dyDescent="0.15"/>
    <row r="15557" customFormat="1" hidden="1" x14ac:dyDescent="0.15"/>
    <row r="15558" customFormat="1" hidden="1" x14ac:dyDescent="0.15"/>
    <row r="15559" customFormat="1" hidden="1" x14ac:dyDescent="0.15"/>
    <row r="15560" customFormat="1" hidden="1" x14ac:dyDescent="0.15"/>
    <row r="15561" customFormat="1" hidden="1" x14ac:dyDescent="0.15"/>
    <row r="15562" customFormat="1" hidden="1" x14ac:dyDescent="0.15"/>
    <row r="15563" customFormat="1" hidden="1" x14ac:dyDescent="0.15"/>
    <row r="15564" customFormat="1" hidden="1" x14ac:dyDescent="0.15"/>
    <row r="15565" customFormat="1" hidden="1" x14ac:dyDescent="0.15"/>
    <row r="15566" customFormat="1" hidden="1" x14ac:dyDescent="0.15"/>
    <row r="15567" customFormat="1" hidden="1" x14ac:dyDescent="0.15"/>
    <row r="15568" customFormat="1" hidden="1" x14ac:dyDescent="0.15"/>
    <row r="15569" customFormat="1" hidden="1" x14ac:dyDescent="0.15"/>
    <row r="15570" customFormat="1" hidden="1" x14ac:dyDescent="0.15"/>
    <row r="15571" customFormat="1" hidden="1" x14ac:dyDescent="0.15"/>
    <row r="15572" customFormat="1" hidden="1" x14ac:dyDescent="0.15"/>
    <row r="15573" customFormat="1" hidden="1" x14ac:dyDescent="0.15"/>
    <row r="15574" customFormat="1" hidden="1" x14ac:dyDescent="0.15"/>
    <row r="15575" customFormat="1" hidden="1" x14ac:dyDescent="0.15"/>
    <row r="15576" customFormat="1" hidden="1" x14ac:dyDescent="0.15"/>
    <row r="15577" customFormat="1" hidden="1" x14ac:dyDescent="0.15"/>
    <row r="15578" customFormat="1" hidden="1" x14ac:dyDescent="0.15"/>
    <row r="15579" customFormat="1" hidden="1" x14ac:dyDescent="0.15"/>
    <row r="15580" customFormat="1" hidden="1" x14ac:dyDescent="0.15"/>
    <row r="15581" customFormat="1" hidden="1" x14ac:dyDescent="0.15"/>
    <row r="15582" customFormat="1" hidden="1" x14ac:dyDescent="0.15"/>
    <row r="15583" customFormat="1" hidden="1" x14ac:dyDescent="0.15"/>
    <row r="15584" customFormat="1" hidden="1" x14ac:dyDescent="0.15"/>
    <row r="15585" customFormat="1" hidden="1" x14ac:dyDescent="0.15"/>
    <row r="15586" customFormat="1" hidden="1" x14ac:dyDescent="0.15"/>
    <row r="15587" customFormat="1" hidden="1" x14ac:dyDescent="0.15"/>
    <row r="15588" customFormat="1" hidden="1" x14ac:dyDescent="0.15"/>
    <row r="15589" customFormat="1" hidden="1" x14ac:dyDescent="0.15"/>
    <row r="15590" customFormat="1" hidden="1" x14ac:dyDescent="0.15"/>
    <row r="15591" customFormat="1" hidden="1" x14ac:dyDescent="0.15"/>
    <row r="15592" customFormat="1" hidden="1" x14ac:dyDescent="0.15"/>
    <row r="15593" customFormat="1" hidden="1" x14ac:dyDescent="0.15"/>
    <row r="15594" customFormat="1" hidden="1" x14ac:dyDescent="0.15"/>
    <row r="15595" customFormat="1" hidden="1" x14ac:dyDescent="0.15"/>
    <row r="15596" customFormat="1" hidden="1" x14ac:dyDescent="0.15"/>
    <row r="15597" customFormat="1" hidden="1" x14ac:dyDescent="0.15"/>
    <row r="15598" customFormat="1" hidden="1" x14ac:dyDescent="0.15"/>
    <row r="15599" customFormat="1" hidden="1" x14ac:dyDescent="0.15"/>
    <row r="15600" customFormat="1" hidden="1" x14ac:dyDescent="0.15"/>
    <row r="15601" customFormat="1" hidden="1" x14ac:dyDescent="0.15"/>
    <row r="15602" customFormat="1" hidden="1" x14ac:dyDescent="0.15"/>
    <row r="15603" customFormat="1" hidden="1" x14ac:dyDescent="0.15"/>
    <row r="15604" customFormat="1" hidden="1" x14ac:dyDescent="0.15"/>
    <row r="15605" customFormat="1" hidden="1" x14ac:dyDescent="0.15"/>
    <row r="15606" customFormat="1" hidden="1" x14ac:dyDescent="0.15"/>
    <row r="15607" customFormat="1" hidden="1" x14ac:dyDescent="0.15"/>
    <row r="15608" customFormat="1" hidden="1" x14ac:dyDescent="0.15"/>
    <row r="15609" customFormat="1" hidden="1" x14ac:dyDescent="0.15"/>
    <row r="15610" customFormat="1" hidden="1" x14ac:dyDescent="0.15"/>
    <row r="15611" customFormat="1" hidden="1" x14ac:dyDescent="0.15"/>
    <row r="15612" customFormat="1" hidden="1" x14ac:dyDescent="0.15"/>
    <row r="15613" customFormat="1" hidden="1" x14ac:dyDescent="0.15"/>
    <row r="15614" customFormat="1" hidden="1" x14ac:dyDescent="0.15"/>
    <row r="15615" customFormat="1" hidden="1" x14ac:dyDescent="0.15"/>
    <row r="15616" customFormat="1" hidden="1" x14ac:dyDescent="0.15"/>
    <row r="15617" customFormat="1" hidden="1" x14ac:dyDescent="0.15"/>
    <row r="15618" customFormat="1" hidden="1" x14ac:dyDescent="0.15"/>
    <row r="15619" customFormat="1" hidden="1" x14ac:dyDescent="0.15"/>
    <row r="15620" customFormat="1" hidden="1" x14ac:dyDescent="0.15"/>
    <row r="15621" customFormat="1" hidden="1" x14ac:dyDescent="0.15"/>
    <row r="15622" customFormat="1" hidden="1" x14ac:dyDescent="0.15"/>
    <row r="15623" customFormat="1" hidden="1" x14ac:dyDescent="0.15"/>
    <row r="15624" customFormat="1" hidden="1" x14ac:dyDescent="0.15"/>
    <row r="15625" customFormat="1" hidden="1" x14ac:dyDescent="0.15"/>
    <row r="15626" customFormat="1" hidden="1" x14ac:dyDescent="0.15"/>
    <row r="15627" customFormat="1" hidden="1" x14ac:dyDescent="0.15"/>
    <row r="15628" customFormat="1" hidden="1" x14ac:dyDescent="0.15"/>
    <row r="15629" customFormat="1" hidden="1" x14ac:dyDescent="0.15"/>
    <row r="15630" customFormat="1" hidden="1" x14ac:dyDescent="0.15"/>
    <row r="15631" customFormat="1" hidden="1" x14ac:dyDescent="0.15"/>
    <row r="15632" customFormat="1" hidden="1" x14ac:dyDescent="0.15"/>
    <row r="15633" customFormat="1" hidden="1" x14ac:dyDescent="0.15"/>
    <row r="15634" customFormat="1" hidden="1" x14ac:dyDescent="0.15"/>
    <row r="15635" customFormat="1" hidden="1" x14ac:dyDescent="0.15"/>
    <row r="15636" customFormat="1" hidden="1" x14ac:dyDescent="0.15"/>
    <row r="15637" customFormat="1" hidden="1" x14ac:dyDescent="0.15"/>
    <row r="15638" customFormat="1" hidden="1" x14ac:dyDescent="0.15"/>
    <row r="15639" customFormat="1" hidden="1" x14ac:dyDescent="0.15"/>
    <row r="15640" customFormat="1" hidden="1" x14ac:dyDescent="0.15"/>
    <row r="15641" customFormat="1" hidden="1" x14ac:dyDescent="0.15"/>
    <row r="15642" customFormat="1" hidden="1" x14ac:dyDescent="0.15"/>
    <row r="15643" customFormat="1" hidden="1" x14ac:dyDescent="0.15"/>
    <row r="15644" customFormat="1" hidden="1" x14ac:dyDescent="0.15"/>
    <row r="15645" customFormat="1" hidden="1" x14ac:dyDescent="0.15"/>
    <row r="15646" customFormat="1" hidden="1" x14ac:dyDescent="0.15"/>
    <row r="15647" customFormat="1" hidden="1" x14ac:dyDescent="0.15"/>
    <row r="15648" customFormat="1" hidden="1" x14ac:dyDescent="0.15"/>
    <row r="15649" customFormat="1" hidden="1" x14ac:dyDescent="0.15"/>
    <row r="15650" customFormat="1" hidden="1" x14ac:dyDescent="0.15"/>
    <row r="15651" customFormat="1" hidden="1" x14ac:dyDescent="0.15"/>
    <row r="15652" customFormat="1" hidden="1" x14ac:dyDescent="0.15"/>
    <row r="15653" customFormat="1" hidden="1" x14ac:dyDescent="0.15"/>
    <row r="15654" customFormat="1" hidden="1" x14ac:dyDescent="0.15"/>
    <row r="15655" customFormat="1" hidden="1" x14ac:dyDescent="0.15"/>
    <row r="15656" customFormat="1" hidden="1" x14ac:dyDescent="0.15"/>
    <row r="15657" customFormat="1" hidden="1" x14ac:dyDescent="0.15"/>
    <row r="15658" customFormat="1" hidden="1" x14ac:dyDescent="0.15"/>
    <row r="15659" customFormat="1" hidden="1" x14ac:dyDescent="0.15"/>
    <row r="15660" customFormat="1" hidden="1" x14ac:dyDescent="0.15"/>
    <row r="15661" customFormat="1" hidden="1" x14ac:dyDescent="0.15"/>
    <row r="15662" customFormat="1" hidden="1" x14ac:dyDescent="0.15"/>
    <row r="15663" customFormat="1" hidden="1" x14ac:dyDescent="0.15"/>
    <row r="15664" customFormat="1" hidden="1" x14ac:dyDescent="0.15"/>
    <row r="15665" customFormat="1" hidden="1" x14ac:dyDescent="0.15"/>
    <row r="15666" customFormat="1" hidden="1" x14ac:dyDescent="0.15"/>
    <row r="15667" customFormat="1" hidden="1" x14ac:dyDescent="0.15"/>
    <row r="15668" customFormat="1" hidden="1" x14ac:dyDescent="0.15"/>
    <row r="15669" customFormat="1" hidden="1" x14ac:dyDescent="0.15"/>
    <row r="15670" customFormat="1" hidden="1" x14ac:dyDescent="0.15"/>
    <row r="15671" customFormat="1" hidden="1" x14ac:dyDescent="0.15"/>
    <row r="15672" customFormat="1" hidden="1" x14ac:dyDescent="0.15"/>
    <row r="15673" customFormat="1" hidden="1" x14ac:dyDescent="0.15"/>
    <row r="15674" customFormat="1" hidden="1" x14ac:dyDescent="0.15"/>
    <row r="15675" customFormat="1" hidden="1" x14ac:dyDescent="0.15"/>
    <row r="15676" customFormat="1" hidden="1" x14ac:dyDescent="0.15"/>
    <row r="15677" customFormat="1" hidden="1" x14ac:dyDescent="0.15"/>
    <row r="15678" customFormat="1" hidden="1" x14ac:dyDescent="0.15"/>
    <row r="15679" customFormat="1" hidden="1" x14ac:dyDescent="0.15"/>
    <row r="15680" customFormat="1" hidden="1" x14ac:dyDescent="0.15"/>
    <row r="15681" customFormat="1" hidden="1" x14ac:dyDescent="0.15"/>
    <row r="15682" customFormat="1" hidden="1" x14ac:dyDescent="0.15"/>
    <row r="15683" customFormat="1" hidden="1" x14ac:dyDescent="0.15"/>
    <row r="15684" customFormat="1" hidden="1" x14ac:dyDescent="0.15"/>
    <row r="15685" customFormat="1" hidden="1" x14ac:dyDescent="0.15"/>
    <row r="15686" customFormat="1" hidden="1" x14ac:dyDescent="0.15"/>
    <row r="15687" customFormat="1" hidden="1" x14ac:dyDescent="0.15"/>
    <row r="15688" customFormat="1" hidden="1" x14ac:dyDescent="0.15"/>
    <row r="15689" customFormat="1" hidden="1" x14ac:dyDescent="0.15"/>
    <row r="15690" customFormat="1" hidden="1" x14ac:dyDescent="0.15"/>
    <row r="15691" customFormat="1" hidden="1" x14ac:dyDescent="0.15"/>
    <row r="15692" customFormat="1" hidden="1" x14ac:dyDescent="0.15"/>
    <row r="15693" customFormat="1" hidden="1" x14ac:dyDescent="0.15"/>
    <row r="15694" customFormat="1" hidden="1" x14ac:dyDescent="0.15"/>
    <row r="15695" customFormat="1" hidden="1" x14ac:dyDescent="0.15"/>
    <row r="15696" customFormat="1" hidden="1" x14ac:dyDescent="0.15"/>
    <row r="15697" customFormat="1" hidden="1" x14ac:dyDescent="0.15"/>
    <row r="15698" customFormat="1" hidden="1" x14ac:dyDescent="0.15"/>
    <row r="15699" customFormat="1" hidden="1" x14ac:dyDescent="0.15"/>
    <row r="15700" customFormat="1" hidden="1" x14ac:dyDescent="0.15"/>
    <row r="15701" customFormat="1" hidden="1" x14ac:dyDescent="0.15"/>
    <row r="15702" customFormat="1" hidden="1" x14ac:dyDescent="0.15"/>
    <row r="15703" customFormat="1" hidden="1" x14ac:dyDescent="0.15"/>
    <row r="15704" customFormat="1" hidden="1" x14ac:dyDescent="0.15"/>
    <row r="15705" customFormat="1" hidden="1" x14ac:dyDescent="0.15"/>
    <row r="15706" customFormat="1" hidden="1" x14ac:dyDescent="0.15"/>
    <row r="15707" customFormat="1" hidden="1" x14ac:dyDescent="0.15"/>
    <row r="15708" customFormat="1" hidden="1" x14ac:dyDescent="0.15"/>
    <row r="15709" customFormat="1" hidden="1" x14ac:dyDescent="0.15"/>
    <row r="15710" customFormat="1" hidden="1" x14ac:dyDescent="0.15"/>
    <row r="15711" customFormat="1" hidden="1" x14ac:dyDescent="0.15"/>
    <row r="15712" customFormat="1" hidden="1" x14ac:dyDescent="0.15"/>
    <row r="15713" customFormat="1" hidden="1" x14ac:dyDescent="0.15"/>
    <row r="15714" customFormat="1" hidden="1" x14ac:dyDescent="0.15"/>
    <row r="15715" customFormat="1" hidden="1" x14ac:dyDescent="0.15"/>
    <row r="15716" customFormat="1" hidden="1" x14ac:dyDescent="0.15"/>
    <row r="15717" customFormat="1" hidden="1" x14ac:dyDescent="0.15"/>
    <row r="15718" customFormat="1" hidden="1" x14ac:dyDescent="0.15"/>
    <row r="15719" customFormat="1" hidden="1" x14ac:dyDescent="0.15"/>
    <row r="15720" customFormat="1" hidden="1" x14ac:dyDescent="0.15"/>
    <row r="15721" customFormat="1" hidden="1" x14ac:dyDescent="0.15"/>
    <row r="15722" customFormat="1" hidden="1" x14ac:dyDescent="0.15"/>
    <row r="15723" customFormat="1" hidden="1" x14ac:dyDescent="0.15"/>
    <row r="15724" customFormat="1" hidden="1" x14ac:dyDescent="0.15"/>
    <row r="15725" customFormat="1" hidden="1" x14ac:dyDescent="0.15"/>
    <row r="15726" customFormat="1" hidden="1" x14ac:dyDescent="0.15"/>
    <row r="15727" customFormat="1" hidden="1" x14ac:dyDescent="0.15"/>
    <row r="15728" customFormat="1" hidden="1" x14ac:dyDescent="0.15"/>
    <row r="15729" customFormat="1" hidden="1" x14ac:dyDescent="0.15"/>
    <row r="15730" customFormat="1" hidden="1" x14ac:dyDescent="0.15"/>
    <row r="15731" customFormat="1" hidden="1" x14ac:dyDescent="0.15"/>
    <row r="15732" customFormat="1" hidden="1" x14ac:dyDescent="0.15"/>
    <row r="15733" customFormat="1" hidden="1" x14ac:dyDescent="0.15"/>
    <row r="15734" customFormat="1" hidden="1" x14ac:dyDescent="0.15"/>
    <row r="15735" customFormat="1" hidden="1" x14ac:dyDescent="0.15"/>
    <row r="15736" customFormat="1" hidden="1" x14ac:dyDescent="0.15"/>
    <row r="15737" customFormat="1" hidden="1" x14ac:dyDescent="0.15"/>
    <row r="15738" customFormat="1" hidden="1" x14ac:dyDescent="0.15"/>
    <row r="15739" customFormat="1" hidden="1" x14ac:dyDescent="0.15"/>
    <row r="15740" customFormat="1" hidden="1" x14ac:dyDescent="0.15"/>
    <row r="15741" customFormat="1" hidden="1" x14ac:dyDescent="0.15"/>
    <row r="15742" customFormat="1" hidden="1" x14ac:dyDescent="0.15"/>
    <row r="15743" customFormat="1" hidden="1" x14ac:dyDescent="0.15"/>
    <row r="15744" customFormat="1" hidden="1" x14ac:dyDescent="0.15"/>
    <row r="15745" customFormat="1" hidden="1" x14ac:dyDescent="0.15"/>
    <row r="15746" customFormat="1" hidden="1" x14ac:dyDescent="0.15"/>
    <row r="15747" customFormat="1" hidden="1" x14ac:dyDescent="0.15"/>
    <row r="15748" customFormat="1" hidden="1" x14ac:dyDescent="0.15"/>
    <row r="15749" customFormat="1" hidden="1" x14ac:dyDescent="0.15"/>
    <row r="15750" customFormat="1" hidden="1" x14ac:dyDescent="0.15"/>
    <row r="15751" customFormat="1" hidden="1" x14ac:dyDescent="0.15"/>
    <row r="15752" customFormat="1" hidden="1" x14ac:dyDescent="0.15"/>
    <row r="15753" customFormat="1" hidden="1" x14ac:dyDescent="0.15"/>
    <row r="15754" customFormat="1" hidden="1" x14ac:dyDescent="0.15"/>
    <row r="15755" customFormat="1" hidden="1" x14ac:dyDescent="0.15"/>
    <row r="15756" customFormat="1" hidden="1" x14ac:dyDescent="0.15"/>
    <row r="15757" customFormat="1" hidden="1" x14ac:dyDescent="0.15"/>
    <row r="15758" customFormat="1" hidden="1" x14ac:dyDescent="0.15"/>
    <row r="15759" customFormat="1" hidden="1" x14ac:dyDescent="0.15"/>
    <row r="15760" customFormat="1" hidden="1" x14ac:dyDescent="0.15"/>
    <row r="15761" customFormat="1" hidden="1" x14ac:dyDescent="0.15"/>
    <row r="15762" customFormat="1" hidden="1" x14ac:dyDescent="0.15"/>
    <row r="15763" customFormat="1" hidden="1" x14ac:dyDescent="0.15"/>
    <row r="15764" customFormat="1" hidden="1" x14ac:dyDescent="0.15"/>
    <row r="15765" customFormat="1" hidden="1" x14ac:dyDescent="0.15"/>
    <row r="15766" customFormat="1" hidden="1" x14ac:dyDescent="0.15"/>
    <row r="15767" customFormat="1" hidden="1" x14ac:dyDescent="0.15"/>
    <row r="15768" customFormat="1" hidden="1" x14ac:dyDescent="0.15"/>
    <row r="15769" customFormat="1" hidden="1" x14ac:dyDescent="0.15"/>
    <row r="15770" customFormat="1" hidden="1" x14ac:dyDescent="0.15"/>
    <row r="15771" customFormat="1" hidden="1" x14ac:dyDescent="0.15"/>
    <row r="15772" customFormat="1" hidden="1" x14ac:dyDescent="0.15"/>
    <row r="15773" customFormat="1" hidden="1" x14ac:dyDescent="0.15"/>
    <row r="15774" customFormat="1" hidden="1" x14ac:dyDescent="0.15"/>
    <row r="15775" customFormat="1" hidden="1" x14ac:dyDescent="0.15"/>
    <row r="15776" customFormat="1" hidden="1" x14ac:dyDescent="0.15"/>
    <row r="15777" customFormat="1" hidden="1" x14ac:dyDescent="0.15"/>
    <row r="15778" customFormat="1" hidden="1" x14ac:dyDescent="0.15"/>
    <row r="15779" customFormat="1" hidden="1" x14ac:dyDescent="0.15"/>
    <row r="15780" customFormat="1" hidden="1" x14ac:dyDescent="0.15"/>
    <row r="15781" customFormat="1" hidden="1" x14ac:dyDescent="0.15"/>
    <row r="15782" customFormat="1" hidden="1" x14ac:dyDescent="0.15"/>
    <row r="15783" customFormat="1" hidden="1" x14ac:dyDescent="0.15"/>
    <row r="15784" customFormat="1" hidden="1" x14ac:dyDescent="0.15"/>
    <row r="15785" customFormat="1" hidden="1" x14ac:dyDescent="0.15"/>
    <row r="15786" customFormat="1" hidden="1" x14ac:dyDescent="0.15"/>
    <row r="15787" customFormat="1" hidden="1" x14ac:dyDescent="0.15"/>
    <row r="15788" customFormat="1" hidden="1" x14ac:dyDescent="0.15"/>
    <row r="15789" customFormat="1" hidden="1" x14ac:dyDescent="0.15"/>
    <row r="15790" customFormat="1" hidden="1" x14ac:dyDescent="0.15"/>
    <row r="15791" customFormat="1" hidden="1" x14ac:dyDescent="0.15"/>
    <row r="15792" customFormat="1" hidden="1" x14ac:dyDescent="0.15"/>
    <row r="15793" customFormat="1" hidden="1" x14ac:dyDescent="0.15"/>
    <row r="15794" customFormat="1" hidden="1" x14ac:dyDescent="0.15"/>
    <row r="15795" customFormat="1" hidden="1" x14ac:dyDescent="0.15"/>
    <row r="15796" customFormat="1" hidden="1" x14ac:dyDescent="0.15"/>
    <row r="15797" customFormat="1" hidden="1" x14ac:dyDescent="0.15"/>
    <row r="15798" customFormat="1" hidden="1" x14ac:dyDescent="0.15"/>
    <row r="15799" customFormat="1" hidden="1" x14ac:dyDescent="0.15"/>
    <row r="15800" customFormat="1" hidden="1" x14ac:dyDescent="0.15"/>
    <row r="15801" customFormat="1" hidden="1" x14ac:dyDescent="0.15"/>
    <row r="15802" customFormat="1" hidden="1" x14ac:dyDescent="0.15"/>
    <row r="15803" customFormat="1" hidden="1" x14ac:dyDescent="0.15"/>
    <row r="15804" customFormat="1" hidden="1" x14ac:dyDescent="0.15"/>
    <row r="15805" customFormat="1" hidden="1" x14ac:dyDescent="0.15"/>
    <row r="15806" customFormat="1" hidden="1" x14ac:dyDescent="0.15"/>
    <row r="15807" customFormat="1" hidden="1" x14ac:dyDescent="0.15"/>
    <row r="15808" customFormat="1" hidden="1" x14ac:dyDescent="0.15"/>
    <row r="15809" customFormat="1" hidden="1" x14ac:dyDescent="0.15"/>
    <row r="15810" customFormat="1" hidden="1" x14ac:dyDescent="0.15"/>
    <row r="15811" customFormat="1" hidden="1" x14ac:dyDescent="0.15"/>
    <row r="15812" customFormat="1" hidden="1" x14ac:dyDescent="0.15"/>
    <row r="15813" customFormat="1" hidden="1" x14ac:dyDescent="0.15"/>
    <row r="15814" customFormat="1" hidden="1" x14ac:dyDescent="0.15"/>
    <row r="15815" customFormat="1" hidden="1" x14ac:dyDescent="0.15"/>
    <row r="15816" customFormat="1" hidden="1" x14ac:dyDescent="0.15"/>
    <row r="15817" customFormat="1" hidden="1" x14ac:dyDescent="0.15"/>
    <row r="15818" customFormat="1" hidden="1" x14ac:dyDescent="0.15"/>
    <row r="15819" customFormat="1" hidden="1" x14ac:dyDescent="0.15"/>
    <row r="15820" customFormat="1" hidden="1" x14ac:dyDescent="0.15"/>
    <row r="15821" customFormat="1" hidden="1" x14ac:dyDescent="0.15"/>
    <row r="15822" customFormat="1" hidden="1" x14ac:dyDescent="0.15"/>
    <row r="15823" customFormat="1" hidden="1" x14ac:dyDescent="0.15"/>
    <row r="15824" customFormat="1" hidden="1" x14ac:dyDescent="0.15"/>
    <row r="15825" customFormat="1" hidden="1" x14ac:dyDescent="0.15"/>
    <row r="15826" customFormat="1" hidden="1" x14ac:dyDescent="0.15"/>
    <row r="15827" customFormat="1" hidden="1" x14ac:dyDescent="0.15"/>
    <row r="15828" customFormat="1" hidden="1" x14ac:dyDescent="0.15"/>
    <row r="15829" customFormat="1" hidden="1" x14ac:dyDescent="0.15"/>
    <row r="15830" customFormat="1" hidden="1" x14ac:dyDescent="0.15"/>
    <row r="15831" customFormat="1" hidden="1" x14ac:dyDescent="0.15"/>
    <row r="15832" customFormat="1" hidden="1" x14ac:dyDescent="0.15"/>
    <row r="15833" customFormat="1" hidden="1" x14ac:dyDescent="0.15"/>
    <row r="15834" customFormat="1" hidden="1" x14ac:dyDescent="0.15"/>
    <row r="15835" customFormat="1" hidden="1" x14ac:dyDescent="0.15"/>
    <row r="15836" customFormat="1" hidden="1" x14ac:dyDescent="0.15"/>
    <row r="15837" customFormat="1" hidden="1" x14ac:dyDescent="0.15"/>
    <row r="15838" customFormat="1" hidden="1" x14ac:dyDescent="0.15"/>
    <row r="15839" customFormat="1" hidden="1" x14ac:dyDescent="0.15"/>
    <row r="15840" customFormat="1" hidden="1" x14ac:dyDescent="0.15"/>
    <row r="15841" customFormat="1" hidden="1" x14ac:dyDescent="0.15"/>
    <row r="15842" customFormat="1" hidden="1" x14ac:dyDescent="0.15"/>
    <row r="15843" customFormat="1" hidden="1" x14ac:dyDescent="0.15"/>
    <row r="15844" customFormat="1" hidden="1" x14ac:dyDescent="0.15"/>
    <row r="15845" customFormat="1" hidden="1" x14ac:dyDescent="0.15"/>
    <row r="15846" customFormat="1" hidden="1" x14ac:dyDescent="0.15"/>
    <row r="15847" customFormat="1" hidden="1" x14ac:dyDescent="0.15"/>
    <row r="15848" customFormat="1" hidden="1" x14ac:dyDescent="0.15"/>
    <row r="15849" customFormat="1" hidden="1" x14ac:dyDescent="0.15"/>
    <row r="15850" customFormat="1" hidden="1" x14ac:dyDescent="0.15"/>
    <row r="15851" customFormat="1" hidden="1" x14ac:dyDescent="0.15"/>
    <row r="15852" customFormat="1" hidden="1" x14ac:dyDescent="0.15"/>
    <row r="15853" customFormat="1" hidden="1" x14ac:dyDescent="0.15"/>
    <row r="15854" customFormat="1" hidden="1" x14ac:dyDescent="0.15"/>
    <row r="15855" customFormat="1" hidden="1" x14ac:dyDescent="0.15"/>
    <row r="15856" customFormat="1" hidden="1" x14ac:dyDescent="0.15"/>
    <row r="15857" customFormat="1" hidden="1" x14ac:dyDescent="0.15"/>
    <row r="15858" customFormat="1" hidden="1" x14ac:dyDescent="0.15"/>
    <row r="15859" customFormat="1" hidden="1" x14ac:dyDescent="0.15"/>
    <row r="15860" customFormat="1" hidden="1" x14ac:dyDescent="0.15"/>
    <row r="15861" customFormat="1" hidden="1" x14ac:dyDescent="0.15"/>
    <row r="15862" customFormat="1" hidden="1" x14ac:dyDescent="0.15"/>
    <row r="15863" customFormat="1" hidden="1" x14ac:dyDescent="0.15"/>
    <row r="15864" customFormat="1" hidden="1" x14ac:dyDescent="0.15"/>
    <row r="15865" customFormat="1" hidden="1" x14ac:dyDescent="0.15"/>
    <row r="15866" customFormat="1" hidden="1" x14ac:dyDescent="0.15"/>
    <row r="15867" customFormat="1" hidden="1" x14ac:dyDescent="0.15"/>
    <row r="15868" customFormat="1" hidden="1" x14ac:dyDescent="0.15"/>
    <row r="15869" customFormat="1" hidden="1" x14ac:dyDescent="0.15"/>
    <row r="15870" customFormat="1" hidden="1" x14ac:dyDescent="0.15"/>
    <row r="15871" customFormat="1" hidden="1" x14ac:dyDescent="0.15"/>
    <row r="15872" customFormat="1" hidden="1" x14ac:dyDescent="0.15"/>
    <row r="15873" customFormat="1" hidden="1" x14ac:dyDescent="0.15"/>
    <row r="15874" customFormat="1" hidden="1" x14ac:dyDescent="0.15"/>
    <row r="15875" customFormat="1" hidden="1" x14ac:dyDescent="0.15"/>
    <row r="15876" customFormat="1" hidden="1" x14ac:dyDescent="0.15"/>
    <row r="15877" customFormat="1" hidden="1" x14ac:dyDescent="0.15"/>
    <row r="15878" customFormat="1" hidden="1" x14ac:dyDescent="0.15"/>
    <row r="15879" customFormat="1" hidden="1" x14ac:dyDescent="0.15"/>
    <row r="15880" customFormat="1" hidden="1" x14ac:dyDescent="0.15"/>
    <row r="15881" customFormat="1" hidden="1" x14ac:dyDescent="0.15"/>
    <row r="15882" customFormat="1" hidden="1" x14ac:dyDescent="0.15"/>
    <row r="15883" customFormat="1" hidden="1" x14ac:dyDescent="0.15"/>
    <row r="15884" customFormat="1" hidden="1" x14ac:dyDescent="0.15"/>
    <row r="15885" customFormat="1" hidden="1" x14ac:dyDescent="0.15"/>
    <row r="15886" customFormat="1" hidden="1" x14ac:dyDescent="0.15"/>
    <row r="15887" customFormat="1" hidden="1" x14ac:dyDescent="0.15"/>
    <row r="15888" customFormat="1" hidden="1" x14ac:dyDescent="0.15"/>
    <row r="15889" customFormat="1" hidden="1" x14ac:dyDescent="0.15"/>
    <row r="15890" customFormat="1" hidden="1" x14ac:dyDescent="0.15"/>
    <row r="15891" customFormat="1" hidden="1" x14ac:dyDescent="0.15"/>
    <row r="15892" customFormat="1" hidden="1" x14ac:dyDescent="0.15"/>
    <row r="15893" customFormat="1" hidden="1" x14ac:dyDescent="0.15"/>
    <row r="15894" customFormat="1" hidden="1" x14ac:dyDescent="0.15"/>
    <row r="15895" customFormat="1" hidden="1" x14ac:dyDescent="0.15"/>
    <row r="15896" customFormat="1" hidden="1" x14ac:dyDescent="0.15"/>
    <row r="15897" customFormat="1" hidden="1" x14ac:dyDescent="0.15"/>
    <row r="15898" customFormat="1" hidden="1" x14ac:dyDescent="0.15"/>
    <row r="15899" customFormat="1" hidden="1" x14ac:dyDescent="0.15"/>
    <row r="15900" customFormat="1" hidden="1" x14ac:dyDescent="0.15"/>
    <row r="15901" customFormat="1" hidden="1" x14ac:dyDescent="0.15"/>
    <row r="15902" customFormat="1" hidden="1" x14ac:dyDescent="0.15"/>
    <row r="15903" customFormat="1" hidden="1" x14ac:dyDescent="0.15"/>
    <row r="15904" customFormat="1" hidden="1" x14ac:dyDescent="0.15"/>
    <row r="15905" customFormat="1" hidden="1" x14ac:dyDescent="0.15"/>
    <row r="15906" customFormat="1" hidden="1" x14ac:dyDescent="0.15"/>
    <row r="15907" customFormat="1" hidden="1" x14ac:dyDescent="0.15"/>
    <row r="15908" customFormat="1" hidden="1" x14ac:dyDescent="0.15"/>
    <row r="15909" customFormat="1" hidden="1" x14ac:dyDescent="0.15"/>
    <row r="15910" customFormat="1" hidden="1" x14ac:dyDescent="0.15"/>
    <row r="15911" customFormat="1" hidden="1" x14ac:dyDescent="0.15"/>
    <row r="15912" customFormat="1" hidden="1" x14ac:dyDescent="0.15"/>
    <row r="15913" customFormat="1" hidden="1" x14ac:dyDescent="0.15"/>
    <row r="15914" customFormat="1" hidden="1" x14ac:dyDescent="0.15"/>
    <row r="15915" customFormat="1" hidden="1" x14ac:dyDescent="0.15"/>
    <row r="15916" customFormat="1" hidden="1" x14ac:dyDescent="0.15"/>
    <row r="15917" customFormat="1" hidden="1" x14ac:dyDescent="0.15"/>
    <row r="15918" customFormat="1" hidden="1" x14ac:dyDescent="0.15"/>
    <row r="15919" customFormat="1" hidden="1" x14ac:dyDescent="0.15"/>
    <row r="15920" customFormat="1" hidden="1" x14ac:dyDescent="0.15"/>
    <row r="15921" customFormat="1" hidden="1" x14ac:dyDescent="0.15"/>
    <row r="15922" customFormat="1" hidden="1" x14ac:dyDescent="0.15"/>
    <row r="15923" customFormat="1" hidden="1" x14ac:dyDescent="0.15"/>
    <row r="15924" customFormat="1" hidden="1" x14ac:dyDescent="0.15"/>
    <row r="15925" customFormat="1" hidden="1" x14ac:dyDescent="0.15"/>
    <row r="15926" customFormat="1" hidden="1" x14ac:dyDescent="0.15"/>
    <row r="15927" customFormat="1" hidden="1" x14ac:dyDescent="0.15"/>
    <row r="15928" customFormat="1" hidden="1" x14ac:dyDescent="0.15"/>
    <row r="15929" customFormat="1" hidden="1" x14ac:dyDescent="0.15"/>
    <row r="15930" customFormat="1" hidden="1" x14ac:dyDescent="0.15"/>
    <row r="15931" customFormat="1" hidden="1" x14ac:dyDescent="0.15"/>
    <row r="15932" customFormat="1" hidden="1" x14ac:dyDescent="0.15"/>
    <row r="15933" customFormat="1" hidden="1" x14ac:dyDescent="0.15"/>
    <row r="15934" customFormat="1" hidden="1" x14ac:dyDescent="0.15"/>
    <row r="15935" customFormat="1" hidden="1" x14ac:dyDescent="0.15"/>
    <row r="15936" customFormat="1" hidden="1" x14ac:dyDescent="0.15"/>
    <row r="15937" customFormat="1" hidden="1" x14ac:dyDescent="0.15"/>
    <row r="15938" customFormat="1" hidden="1" x14ac:dyDescent="0.15"/>
    <row r="15939" customFormat="1" hidden="1" x14ac:dyDescent="0.15"/>
    <row r="15940" customFormat="1" hidden="1" x14ac:dyDescent="0.15"/>
    <row r="15941" customFormat="1" hidden="1" x14ac:dyDescent="0.15"/>
    <row r="15942" customFormat="1" hidden="1" x14ac:dyDescent="0.15"/>
    <row r="15943" customFormat="1" hidden="1" x14ac:dyDescent="0.15"/>
    <row r="15944" customFormat="1" hidden="1" x14ac:dyDescent="0.15"/>
    <row r="15945" customFormat="1" hidden="1" x14ac:dyDescent="0.15"/>
    <row r="15946" customFormat="1" hidden="1" x14ac:dyDescent="0.15"/>
    <row r="15947" customFormat="1" hidden="1" x14ac:dyDescent="0.15"/>
    <row r="15948" customFormat="1" hidden="1" x14ac:dyDescent="0.15"/>
    <row r="15949" customFormat="1" hidden="1" x14ac:dyDescent="0.15"/>
    <row r="15950" customFormat="1" hidden="1" x14ac:dyDescent="0.15"/>
    <row r="15951" customFormat="1" hidden="1" x14ac:dyDescent="0.15"/>
    <row r="15952" customFormat="1" hidden="1" x14ac:dyDescent="0.15"/>
    <row r="15953" customFormat="1" hidden="1" x14ac:dyDescent="0.15"/>
    <row r="15954" customFormat="1" hidden="1" x14ac:dyDescent="0.15"/>
    <row r="15955" customFormat="1" hidden="1" x14ac:dyDescent="0.15"/>
    <row r="15956" customFormat="1" hidden="1" x14ac:dyDescent="0.15"/>
    <row r="15957" customFormat="1" hidden="1" x14ac:dyDescent="0.15"/>
    <row r="15958" customFormat="1" hidden="1" x14ac:dyDescent="0.15"/>
    <row r="15959" customFormat="1" hidden="1" x14ac:dyDescent="0.15"/>
    <row r="15960" customFormat="1" hidden="1" x14ac:dyDescent="0.15"/>
    <row r="15961" customFormat="1" hidden="1" x14ac:dyDescent="0.15"/>
    <row r="15962" customFormat="1" hidden="1" x14ac:dyDescent="0.15"/>
    <row r="15963" customFormat="1" hidden="1" x14ac:dyDescent="0.15"/>
    <row r="15964" customFormat="1" hidden="1" x14ac:dyDescent="0.15"/>
    <row r="15965" customFormat="1" hidden="1" x14ac:dyDescent="0.15"/>
    <row r="15966" customFormat="1" hidden="1" x14ac:dyDescent="0.15"/>
    <row r="15967" customFormat="1" hidden="1" x14ac:dyDescent="0.15"/>
    <row r="15968" customFormat="1" hidden="1" x14ac:dyDescent="0.15"/>
    <row r="15969" customFormat="1" hidden="1" x14ac:dyDescent="0.15"/>
    <row r="15970" customFormat="1" hidden="1" x14ac:dyDescent="0.15"/>
    <row r="15971" customFormat="1" hidden="1" x14ac:dyDescent="0.15"/>
    <row r="15972" customFormat="1" hidden="1" x14ac:dyDescent="0.15"/>
    <row r="15973" customFormat="1" hidden="1" x14ac:dyDescent="0.15"/>
    <row r="15974" customFormat="1" hidden="1" x14ac:dyDescent="0.15"/>
    <row r="15975" customFormat="1" hidden="1" x14ac:dyDescent="0.15"/>
    <row r="15976" customFormat="1" hidden="1" x14ac:dyDescent="0.15"/>
    <row r="15977" customFormat="1" hidden="1" x14ac:dyDescent="0.15"/>
    <row r="15978" customFormat="1" hidden="1" x14ac:dyDescent="0.15"/>
    <row r="15979" customFormat="1" hidden="1" x14ac:dyDescent="0.15"/>
    <row r="15980" customFormat="1" hidden="1" x14ac:dyDescent="0.15"/>
    <row r="15981" customFormat="1" hidden="1" x14ac:dyDescent="0.15"/>
    <row r="15982" customFormat="1" hidden="1" x14ac:dyDescent="0.15"/>
    <row r="15983" customFormat="1" hidden="1" x14ac:dyDescent="0.15"/>
    <row r="15984" customFormat="1" hidden="1" x14ac:dyDescent="0.15"/>
    <row r="15985" customFormat="1" hidden="1" x14ac:dyDescent="0.15"/>
    <row r="15986" customFormat="1" hidden="1" x14ac:dyDescent="0.15"/>
    <row r="15987" customFormat="1" hidden="1" x14ac:dyDescent="0.15"/>
    <row r="15988" customFormat="1" hidden="1" x14ac:dyDescent="0.15"/>
    <row r="15989" customFormat="1" hidden="1" x14ac:dyDescent="0.15"/>
    <row r="15990" customFormat="1" hidden="1" x14ac:dyDescent="0.15"/>
    <row r="15991" customFormat="1" hidden="1" x14ac:dyDescent="0.15"/>
    <row r="15992" customFormat="1" hidden="1" x14ac:dyDescent="0.15"/>
    <row r="15993" customFormat="1" hidden="1" x14ac:dyDescent="0.15"/>
    <row r="15994" customFormat="1" hidden="1" x14ac:dyDescent="0.15"/>
    <row r="15995" customFormat="1" hidden="1" x14ac:dyDescent="0.15"/>
    <row r="15996" customFormat="1" hidden="1" x14ac:dyDescent="0.15"/>
    <row r="15997" customFormat="1" hidden="1" x14ac:dyDescent="0.15"/>
    <row r="15998" customFormat="1" hidden="1" x14ac:dyDescent="0.15"/>
    <row r="15999" customFormat="1" hidden="1" x14ac:dyDescent="0.15"/>
    <row r="16000" customFormat="1" hidden="1" x14ac:dyDescent="0.15"/>
    <row r="16001" customFormat="1" hidden="1" x14ac:dyDescent="0.15"/>
    <row r="16002" customFormat="1" hidden="1" x14ac:dyDescent="0.15"/>
    <row r="16003" customFormat="1" hidden="1" x14ac:dyDescent="0.15"/>
    <row r="16004" customFormat="1" hidden="1" x14ac:dyDescent="0.15"/>
    <row r="16005" customFormat="1" hidden="1" x14ac:dyDescent="0.15"/>
    <row r="16006" customFormat="1" hidden="1" x14ac:dyDescent="0.15"/>
    <row r="16007" customFormat="1" hidden="1" x14ac:dyDescent="0.15"/>
    <row r="16008" customFormat="1" hidden="1" x14ac:dyDescent="0.15"/>
    <row r="16009" customFormat="1" hidden="1" x14ac:dyDescent="0.15"/>
    <row r="16010" customFormat="1" hidden="1" x14ac:dyDescent="0.15"/>
    <row r="16011" customFormat="1" hidden="1" x14ac:dyDescent="0.15"/>
    <row r="16012" customFormat="1" hidden="1" x14ac:dyDescent="0.15"/>
    <row r="16013" customFormat="1" hidden="1" x14ac:dyDescent="0.15"/>
    <row r="16014" customFormat="1" hidden="1" x14ac:dyDescent="0.15"/>
    <row r="16015" customFormat="1" hidden="1" x14ac:dyDescent="0.15"/>
    <row r="16016" customFormat="1" hidden="1" x14ac:dyDescent="0.15"/>
    <row r="16017" customFormat="1" hidden="1" x14ac:dyDescent="0.15"/>
    <row r="16018" customFormat="1" hidden="1" x14ac:dyDescent="0.15"/>
    <row r="16019" customFormat="1" hidden="1" x14ac:dyDescent="0.15"/>
    <row r="16020" customFormat="1" hidden="1" x14ac:dyDescent="0.15"/>
    <row r="16021" customFormat="1" hidden="1" x14ac:dyDescent="0.15"/>
    <row r="16022" customFormat="1" hidden="1" x14ac:dyDescent="0.15"/>
    <row r="16023" customFormat="1" hidden="1" x14ac:dyDescent="0.15"/>
    <row r="16024" customFormat="1" hidden="1" x14ac:dyDescent="0.15"/>
    <row r="16025" customFormat="1" hidden="1" x14ac:dyDescent="0.15"/>
    <row r="16026" customFormat="1" hidden="1" x14ac:dyDescent="0.15"/>
    <row r="16027" customFormat="1" hidden="1" x14ac:dyDescent="0.15"/>
    <row r="16028" customFormat="1" hidden="1" x14ac:dyDescent="0.15"/>
    <row r="16029" customFormat="1" hidden="1" x14ac:dyDescent="0.15"/>
    <row r="16030" customFormat="1" hidden="1" x14ac:dyDescent="0.15"/>
    <row r="16031" customFormat="1" hidden="1" x14ac:dyDescent="0.15"/>
    <row r="16032" customFormat="1" hidden="1" x14ac:dyDescent="0.15"/>
    <row r="16033" customFormat="1" hidden="1" x14ac:dyDescent="0.15"/>
    <row r="16034" customFormat="1" hidden="1" x14ac:dyDescent="0.15"/>
    <row r="16035" customFormat="1" hidden="1" x14ac:dyDescent="0.15"/>
    <row r="16036" customFormat="1" hidden="1" x14ac:dyDescent="0.15"/>
    <row r="16037" customFormat="1" hidden="1" x14ac:dyDescent="0.15"/>
    <row r="16038" customFormat="1" hidden="1" x14ac:dyDescent="0.15"/>
    <row r="16039" customFormat="1" hidden="1" x14ac:dyDescent="0.15"/>
    <row r="16040" customFormat="1" hidden="1" x14ac:dyDescent="0.15"/>
    <row r="16041" customFormat="1" hidden="1" x14ac:dyDescent="0.15"/>
    <row r="16042" customFormat="1" hidden="1" x14ac:dyDescent="0.15"/>
    <row r="16043" customFormat="1" hidden="1" x14ac:dyDescent="0.15"/>
    <row r="16044" customFormat="1" hidden="1" x14ac:dyDescent="0.15"/>
    <row r="16045" customFormat="1" hidden="1" x14ac:dyDescent="0.15"/>
    <row r="16046" customFormat="1" hidden="1" x14ac:dyDescent="0.15"/>
    <row r="16047" customFormat="1" hidden="1" x14ac:dyDescent="0.15"/>
    <row r="16048" customFormat="1" hidden="1" x14ac:dyDescent="0.15"/>
    <row r="16049" customFormat="1" hidden="1" x14ac:dyDescent="0.15"/>
    <row r="16050" customFormat="1" hidden="1" x14ac:dyDescent="0.15"/>
    <row r="16051" customFormat="1" hidden="1" x14ac:dyDescent="0.15"/>
    <row r="16052" customFormat="1" hidden="1" x14ac:dyDescent="0.15"/>
    <row r="16053" customFormat="1" hidden="1" x14ac:dyDescent="0.15"/>
    <row r="16054" customFormat="1" hidden="1" x14ac:dyDescent="0.15"/>
    <row r="16055" customFormat="1" hidden="1" x14ac:dyDescent="0.15"/>
    <row r="16056" customFormat="1" hidden="1" x14ac:dyDescent="0.15"/>
    <row r="16057" customFormat="1" hidden="1" x14ac:dyDescent="0.15"/>
    <row r="16058" customFormat="1" hidden="1" x14ac:dyDescent="0.15"/>
    <row r="16059" customFormat="1" hidden="1" x14ac:dyDescent="0.15"/>
    <row r="16060" customFormat="1" hidden="1" x14ac:dyDescent="0.15"/>
    <row r="16061" customFormat="1" hidden="1" x14ac:dyDescent="0.15"/>
    <row r="16062" customFormat="1" hidden="1" x14ac:dyDescent="0.15"/>
    <row r="16063" customFormat="1" hidden="1" x14ac:dyDescent="0.15"/>
    <row r="16064" customFormat="1" hidden="1" x14ac:dyDescent="0.15"/>
    <row r="16065" customFormat="1" hidden="1" x14ac:dyDescent="0.15"/>
    <row r="16066" customFormat="1" hidden="1" x14ac:dyDescent="0.15"/>
    <row r="16067" customFormat="1" hidden="1" x14ac:dyDescent="0.15"/>
    <row r="16068" customFormat="1" hidden="1" x14ac:dyDescent="0.15"/>
    <row r="16069" customFormat="1" hidden="1" x14ac:dyDescent="0.15"/>
    <row r="16070" customFormat="1" hidden="1" x14ac:dyDescent="0.15"/>
    <row r="16071" customFormat="1" hidden="1" x14ac:dyDescent="0.15"/>
    <row r="16072" customFormat="1" hidden="1" x14ac:dyDescent="0.15"/>
    <row r="16073" customFormat="1" hidden="1" x14ac:dyDescent="0.15"/>
    <row r="16074" customFormat="1" hidden="1" x14ac:dyDescent="0.15"/>
    <row r="16075" customFormat="1" hidden="1" x14ac:dyDescent="0.15"/>
    <row r="16076" customFormat="1" hidden="1" x14ac:dyDescent="0.15"/>
    <row r="16077" customFormat="1" hidden="1" x14ac:dyDescent="0.15"/>
    <row r="16078" customFormat="1" hidden="1" x14ac:dyDescent="0.15"/>
    <row r="16079" customFormat="1" hidden="1" x14ac:dyDescent="0.15"/>
    <row r="16080" customFormat="1" hidden="1" x14ac:dyDescent="0.15"/>
    <row r="16081" customFormat="1" hidden="1" x14ac:dyDescent="0.15"/>
    <row r="16082" customFormat="1" hidden="1" x14ac:dyDescent="0.15"/>
    <row r="16083" customFormat="1" hidden="1" x14ac:dyDescent="0.15"/>
    <row r="16084" customFormat="1" hidden="1" x14ac:dyDescent="0.15"/>
    <row r="16085" customFormat="1" hidden="1" x14ac:dyDescent="0.15"/>
    <row r="16086" customFormat="1" hidden="1" x14ac:dyDescent="0.15"/>
    <row r="16087" customFormat="1" hidden="1" x14ac:dyDescent="0.15"/>
    <row r="16088" customFormat="1" hidden="1" x14ac:dyDescent="0.15"/>
    <row r="16089" customFormat="1" hidden="1" x14ac:dyDescent="0.15"/>
    <row r="16090" customFormat="1" hidden="1" x14ac:dyDescent="0.15"/>
    <row r="16091" customFormat="1" hidden="1" x14ac:dyDescent="0.15"/>
    <row r="16092" customFormat="1" hidden="1" x14ac:dyDescent="0.15"/>
    <row r="16093" customFormat="1" hidden="1" x14ac:dyDescent="0.15"/>
    <row r="16094" customFormat="1" hidden="1" x14ac:dyDescent="0.15"/>
    <row r="16095" customFormat="1" hidden="1" x14ac:dyDescent="0.15"/>
    <row r="16096" customFormat="1" hidden="1" x14ac:dyDescent="0.15"/>
    <row r="16097" customFormat="1" hidden="1" x14ac:dyDescent="0.15"/>
    <row r="16098" customFormat="1" hidden="1" x14ac:dyDescent="0.15"/>
    <row r="16099" customFormat="1" hidden="1" x14ac:dyDescent="0.15"/>
    <row r="16100" customFormat="1" hidden="1" x14ac:dyDescent="0.15"/>
    <row r="16101" customFormat="1" hidden="1" x14ac:dyDescent="0.15"/>
    <row r="16102" customFormat="1" hidden="1" x14ac:dyDescent="0.15"/>
    <row r="16103" customFormat="1" hidden="1" x14ac:dyDescent="0.15"/>
    <row r="16104" customFormat="1" hidden="1" x14ac:dyDescent="0.15"/>
    <row r="16105" customFormat="1" hidden="1" x14ac:dyDescent="0.15"/>
    <row r="16106" customFormat="1" hidden="1" x14ac:dyDescent="0.15"/>
    <row r="16107" customFormat="1" hidden="1" x14ac:dyDescent="0.15"/>
    <row r="16108" customFormat="1" hidden="1" x14ac:dyDescent="0.15"/>
    <row r="16109" customFormat="1" hidden="1" x14ac:dyDescent="0.15"/>
    <row r="16110" customFormat="1" hidden="1" x14ac:dyDescent="0.15"/>
    <row r="16111" customFormat="1" hidden="1" x14ac:dyDescent="0.15"/>
    <row r="16112" customFormat="1" hidden="1" x14ac:dyDescent="0.15"/>
    <row r="16113" customFormat="1" hidden="1" x14ac:dyDescent="0.15"/>
    <row r="16114" customFormat="1" hidden="1" x14ac:dyDescent="0.15"/>
    <row r="16115" customFormat="1" hidden="1" x14ac:dyDescent="0.15"/>
    <row r="16116" customFormat="1" hidden="1" x14ac:dyDescent="0.15"/>
    <row r="16117" customFormat="1" hidden="1" x14ac:dyDescent="0.15"/>
    <row r="16118" customFormat="1" hidden="1" x14ac:dyDescent="0.15"/>
    <row r="16119" customFormat="1" hidden="1" x14ac:dyDescent="0.15"/>
    <row r="16120" customFormat="1" hidden="1" x14ac:dyDescent="0.15"/>
    <row r="16121" customFormat="1" hidden="1" x14ac:dyDescent="0.15"/>
    <row r="16122" customFormat="1" hidden="1" x14ac:dyDescent="0.15"/>
    <row r="16123" customFormat="1" hidden="1" x14ac:dyDescent="0.15"/>
    <row r="16124" customFormat="1" hidden="1" x14ac:dyDescent="0.15"/>
    <row r="16125" customFormat="1" hidden="1" x14ac:dyDescent="0.15"/>
    <row r="16126" customFormat="1" hidden="1" x14ac:dyDescent="0.15"/>
    <row r="16127" customFormat="1" hidden="1" x14ac:dyDescent="0.15"/>
    <row r="16128" customFormat="1" hidden="1" x14ac:dyDescent="0.15"/>
    <row r="16129" customFormat="1" hidden="1" x14ac:dyDescent="0.15"/>
    <row r="16130" customFormat="1" hidden="1" x14ac:dyDescent="0.15"/>
    <row r="16131" customFormat="1" hidden="1" x14ac:dyDescent="0.15"/>
    <row r="16132" customFormat="1" hidden="1" x14ac:dyDescent="0.15"/>
    <row r="16133" customFormat="1" hidden="1" x14ac:dyDescent="0.15"/>
    <row r="16134" customFormat="1" hidden="1" x14ac:dyDescent="0.15"/>
    <row r="16135" customFormat="1" hidden="1" x14ac:dyDescent="0.15"/>
    <row r="16136" customFormat="1" hidden="1" x14ac:dyDescent="0.15"/>
    <row r="16137" customFormat="1" hidden="1" x14ac:dyDescent="0.15"/>
    <row r="16138" customFormat="1" hidden="1" x14ac:dyDescent="0.15"/>
    <row r="16139" customFormat="1" hidden="1" x14ac:dyDescent="0.15"/>
    <row r="16140" customFormat="1" hidden="1" x14ac:dyDescent="0.15"/>
    <row r="16141" customFormat="1" hidden="1" x14ac:dyDescent="0.15"/>
    <row r="16142" customFormat="1" hidden="1" x14ac:dyDescent="0.15"/>
    <row r="16143" customFormat="1" hidden="1" x14ac:dyDescent="0.15"/>
    <row r="16144" customFormat="1" hidden="1" x14ac:dyDescent="0.15"/>
    <row r="16145" customFormat="1" hidden="1" x14ac:dyDescent="0.15"/>
    <row r="16146" customFormat="1" hidden="1" x14ac:dyDescent="0.15"/>
    <row r="16147" customFormat="1" hidden="1" x14ac:dyDescent="0.15"/>
    <row r="16148" customFormat="1" hidden="1" x14ac:dyDescent="0.15"/>
    <row r="16149" customFormat="1" hidden="1" x14ac:dyDescent="0.15"/>
    <row r="16150" customFormat="1" hidden="1" x14ac:dyDescent="0.15"/>
    <row r="16151" customFormat="1" hidden="1" x14ac:dyDescent="0.15"/>
    <row r="16152" customFormat="1" hidden="1" x14ac:dyDescent="0.15"/>
    <row r="16153" customFormat="1" hidden="1" x14ac:dyDescent="0.15"/>
    <row r="16154" customFormat="1" hidden="1" x14ac:dyDescent="0.15"/>
    <row r="16155" customFormat="1" hidden="1" x14ac:dyDescent="0.15"/>
    <row r="16156" customFormat="1" hidden="1" x14ac:dyDescent="0.15"/>
    <row r="16157" customFormat="1" hidden="1" x14ac:dyDescent="0.15"/>
    <row r="16158" customFormat="1" hidden="1" x14ac:dyDescent="0.15"/>
    <row r="16159" customFormat="1" hidden="1" x14ac:dyDescent="0.15"/>
    <row r="16160" customFormat="1" hidden="1" x14ac:dyDescent="0.15"/>
    <row r="16161" customFormat="1" hidden="1" x14ac:dyDescent="0.15"/>
    <row r="16162" customFormat="1" hidden="1" x14ac:dyDescent="0.15"/>
    <row r="16163" customFormat="1" hidden="1" x14ac:dyDescent="0.15"/>
    <row r="16164" customFormat="1" hidden="1" x14ac:dyDescent="0.15"/>
    <row r="16165" customFormat="1" hidden="1" x14ac:dyDescent="0.15"/>
    <row r="16166" customFormat="1" hidden="1" x14ac:dyDescent="0.15"/>
    <row r="16167" customFormat="1" hidden="1" x14ac:dyDescent="0.15"/>
    <row r="16168" customFormat="1" hidden="1" x14ac:dyDescent="0.15"/>
    <row r="16169" customFormat="1" hidden="1" x14ac:dyDescent="0.15"/>
    <row r="16170" customFormat="1" hidden="1" x14ac:dyDescent="0.15"/>
    <row r="16171" customFormat="1" hidden="1" x14ac:dyDescent="0.15"/>
    <row r="16172" customFormat="1" hidden="1" x14ac:dyDescent="0.15"/>
    <row r="16173" customFormat="1" hidden="1" x14ac:dyDescent="0.15"/>
    <row r="16174" customFormat="1" hidden="1" x14ac:dyDescent="0.15"/>
    <row r="16175" customFormat="1" hidden="1" x14ac:dyDescent="0.15"/>
    <row r="16176" customFormat="1" hidden="1" x14ac:dyDescent="0.15"/>
    <row r="16177" customFormat="1" hidden="1" x14ac:dyDescent="0.15"/>
    <row r="16178" customFormat="1" hidden="1" x14ac:dyDescent="0.15"/>
    <row r="16179" customFormat="1" hidden="1" x14ac:dyDescent="0.15"/>
    <row r="16180" customFormat="1" hidden="1" x14ac:dyDescent="0.15"/>
    <row r="16181" customFormat="1" hidden="1" x14ac:dyDescent="0.15"/>
    <row r="16182" customFormat="1" hidden="1" x14ac:dyDescent="0.15"/>
    <row r="16183" customFormat="1" hidden="1" x14ac:dyDescent="0.15"/>
    <row r="16184" customFormat="1" hidden="1" x14ac:dyDescent="0.15"/>
    <row r="16185" customFormat="1" hidden="1" x14ac:dyDescent="0.15"/>
    <row r="16186" customFormat="1" hidden="1" x14ac:dyDescent="0.15"/>
    <row r="16187" customFormat="1" hidden="1" x14ac:dyDescent="0.15"/>
    <row r="16188" customFormat="1" hidden="1" x14ac:dyDescent="0.15"/>
    <row r="16189" customFormat="1" hidden="1" x14ac:dyDescent="0.15"/>
    <row r="16190" customFormat="1" hidden="1" x14ac:dyDescent="0.15"/>
    <row r="16191" customFormat="1" hidden="1" x14ac:dyDescent="0.15"/>
    <row r="16192" customFormat="1" hidden="1" x14ac:dyDescent="0.15"/>
    <row r="16193" customFormat="1" hidden="1" x14ac:dyDescent="0.15"/>
    <row r="16194" customFormat="1" hidden="1" x14ac:dyDescent="0.15"/>
    <row r="16195" customFormat="1" hidden="1" x14ac:dyDescent="0.15"/>
    <row r="16196" customFormat="1" hidden="1" x14ac:dyDescent="0.15"/>
    <row r="16197" customFormat="1" hidden="1" x14ac:dyDescent="0.15"/>
    <row r="16198" customFormat="1" hidden="1" x14ac:dyDescent="0.15"/>
    <row r="16199" customFormat="1" hidden="1" x14ac:dyDescent="0.15"/>
    <row r="16200" customFormat="1" hidden="1" x14ac:dyDescent="0.15"/>
    <row r="16201" customFormat="1" hidden="1" x14ac:dyDescent="0.15"/>
    <row r="16202" customFormat="1" hidden="1" x14ac:dyDescent="0.15"/>
    <row r="16203" customFormat="1" hidden="1" x14ac:dyDescent="0.15"/>
    <row r="16204" customFormat="1" hidden="1" x14ac:dyDescent="0.15"/>
    <row r="16205" customFormat="1" hidden="1" x14ac:dyDescent="0.15"/>
    <row r="16206" customFormat="1" hidden="1" x14ac:dyDescent="0.15"/>
    <row r="16207" customFormat="1" hidden="1" x14ac:dyDescent="0.15"/>
    <row r="16208" customFormat="1" hidden="1" x14ac:dyDescent="0.15"/>
    <row r="16209" customFormat="1" hidden="1" x14ac:dyDescent="0.15"/>
    <row r="16210" customFormat="1" hidden="1" x14ac:dyDescent="0.15"/>
    <row r="16211" customFormat="1" hidden="1" x14ac:dyDescent="0.15"/>
    <row r="16212" customFormat="1" hidden="1" x14ac:dyDescent="0.15"/>
    <row r="16213" customFormat="1" hidden="1" x14ac:dyDescent="0.15"/>
    <row r="16214" customFormat="1" hidden="1" x14ac:dyDescent="0.15"/>
    <row r="16215" customFormat="1" hidden="1" x14ac:dyDescent="0.15"/>
    <row r="16216" customFormat="1" hidden="1" x14ac:dyDescent="0.15"/>
    <row r="16217" customFormat="1" hidden="1" x14ac:dyDescent="0.15"/>
    <row r="16218" customFormat="1" hidden="1" x14ac:dyDescent="0.15"/>
    <row r="16219" customFormat="1" hidden="1" x14ac:dyDescent="0.15"/>
    <row r="16220" customFormat="1" hidden="1" x14ac:dyDescent="0.15"/>
    <row r="16221" customFormat="1" hidden="1" x14ac:dyDescent="0.15"/>
    <row r="16222" customFormat="1" hidden="1" x14ac:dyDescent="0.15"/>
    <row r="16223" customFormat="1" hidden="1" x14ac:dyDescent="0.15"/>
    <row r="16224" customFormat="1" hidden="1" x14ac:dyDescent="0.15"/>
    <row r="16225" customFormat="1" hidden="1" x14ac:dyDescent="0.15"/>
    <row r="16226" customFormat="1" hidden="1" x14ac:dyDescent="0.15"/>
    <row r="16227" customFormat="1" hidden="1" x14ac:dyDescent="0.15"/>
    <row r="16228" customFormat="1" hidden="1" x14ac:dyDescent="0.15"/>
    <row r="16229" customFormat="1" hidden="1" x14ac:dyDescent="0.15"/>
    <row r="16230" customFormat="1" hidden="1" x14ac:dyDescent="0.15"/>
    <row r="16231" customFormat="1" hidden="1" x14ac:dyDescent="0.15"/>
    <row r="16232" customFormat="1" hidden="1" x14ac:dyDescent="0.15"/>
    <row r="16233" customFormat="1" hidden="1" x14ac:dyDescent="0.15"/>
    <row r="16234" customFormat="1" hidden="1" x14ac:dyDescent="0.15"/>
    <row r="16235" customFormat="1" hidden="1" x14ac:dyDescent="0.15"/>
    <row r="16236" customFormat="1" hidden="1" x14ac:dyDescent="0.15"/>
    <row r="16237" customFormat="1" hidden="1" x14ac:dyDescent="0.15"/>
    <row r="16238" customFormat="1" hidden="1" x14ac:dyDescent="0.15"/>
    <row r="16239" customFormat="1" hidden="1" x14ac:dyDescent="0.15"/>
    <row r="16240" customFormat="1" hidden="1" x14ac:dyDescent="0.15"/>
    <row r="16241" customFormat="1" hidden="1" x14ac:dyDescent="0.15"/>
    <row r="16242" customFormat="1" hidden="1" x14ac:dyDescent="0.15"/>
    <row r="16243" customFormat="1" hidden="1" x14ac:dyDescent="0.15"/>
    <row r="16244" customFormat="1" hidden="1" x14ac:dyDescent="0.15"/>
    <row r="16245" customFormat="1" hidden="1" x14ac:dyDescent="0.15"/>
    <row r="16246" customFormat="1" hidden="1" x14ac:dyDescent="0.15"/>
    <row r="16247" customFormat="1" hidden="1" x14ac:dyDescent="0.15"/>
    <row r="16248" customFormat="1" hidden="1" x14ac:dyDescent="0.15"/>
    <row r="16249" customFormat="1" hidden="1" x14ac:dyDescent="0.15"/>
    <row r="16250" customFormat="1" hidden="1" x14ac:dyDescent="0.15"/>
    <row r="16251" customFormat="1" hidden="1" x14ac:dyDescent="0.15"/>
    <row r="16252" customFormat="1" hidden="1" x14ac:dyDescent="0.15"/>
    <row r="16253" customFormat="1" hidden="1" x14ac:dyDescent="0.15"/>
    <row r="16254" customFormat="1" hidden="1" x14ac:dyDescent="0.15"/>
    <row r="16255" customFormat="1" hidden="1" x14ac:dyDescent="0.15"/>
    <row r="16256" customFormat="1" hidden="1" x14ac:dyDescent="0.15"/>
    <row r="16257" customFormat="1" hidden="1" x14ac:dyDescent="0.15"/>
    <row r="16258" customFormat="1" hidden="1" x14ac:dyDescent="0.15"/>
    <row r="16259" customFormat="1" hidden="1" x14ac:dyDescent="0.15"/>
    <row r="16260" customFormat="1" hidden="1" x14ac:dyDescent="0.15"/>
    <row r="16261" customFormat="1" hidden="1" x14ac:dyDescent="0.15"/>
    <row r="16262" customFormat="1" hidden="1" x14ac:dyDescent="0.15"/>
    <row r="16263" customFormat="1" hidden="1" x14ac:dyDescent="0.15"/>
    <row r="16264" customFormat="1" hidden="1" x14ac:dyDescent="0.15"/>
    <row r="16265" customFormat="1" hidden="1" x14ac:dyDescent="0.15"/>
    <row r="16266" customFormat="1" hidden="1" x14ac:dyDescent="0.15"/>
    <row r="16267" customFormat="1" hidden="1" x14ac:dyDescent="0.15"/>
    <row r="16268" customFormat="1" hidden="1" x14ac:dyDescent="0.15"/>
    <row r="16269" customFormat="1" hidden="1" x14ac:dyDescent="0.15"/>
    <row r="16270" customFormat="1" hidden="1" x14ac:dyDescent="0.15"/>
    <row r="16271" customFormat="1" hidden="1" x14ac:dyDescent="0.15"/>
    <row r="16272" customFormat="1" hidden="1" x14ac:dyDescent="0.15"/>
    <row r="16273" customFormat="1" hidden="1" x14ac:dyDescent="0.15"/>
    <row r="16274" customFormat="1" hidden="1" x14ac:dyDescent="0.15"/>
    <row r="16275" customFormat="1" hidden="1" x14ac:dyDescent="0.15"/>
    <row r="16276" customFormat="1" hidden="1" x14ac:dyDescent="0.15"/>
    <row r="16277" customFormat="1" hidden="1" x14ac:dyDescent="0.15"/>
    <row r="16278" customFormat="1" hidden="1" x14ac:dyDescent="0.15"/>
    <row r="16279" customFormat="1" hidden="1" x14ac:dyDescent="0.15"/>
    <row r="16280" customFormat="1" hidden="1" x14ac:dyDescent="0.15"/>
    <row r="16281" customFormat="1" hidden="1" x14ac:dyDescent="0.15"/>
    <row r="16282" customFormat="1" hidden="1" x14ac:dyDescent="0.15"/>
    <row r="16283" customFormat="1" hidden="1" x14ac:dyDescent="0.15"/>
    <row r="16284" customFormat="1" hidden="1" x14ac:dyDescent="0.15"/>
    <row r="16285" customFormat="1" hidden="1" x14ac:dyDescent="0.15"/>
    <row r="16286" customFormat="1" hidden="1" x14ac:dyDescent="0.15"/>
    <row r="16287" customFormat="1" hidden="1" x14ac:dyDescent="0.15"/>
    <row r="16288" customFormat="1" hidden="1" x14ac:dyDescent="0.15"/>
    <row r="16289" customFormat="1" hidden="1" x14ac:dyDescent="0.15"/>
    <row r="16290" customFormat="1" hidden="1" x14ac:dyDescent="0.15"/>
    <row r="16291" customFormat="1" hidden="1" x14ac:dyDescent="0.15"/>
    <row r="16292" customFormat="1" hidden="1" x14ac:dyDescent="0.15"/>
    <row r="16293" customFormat="1" hidden="1" x14ac:dyDescent="0.15"/>
    <row r="16294" customFormat="1" hidden="1" x14ac:dyDescent="0.15"/>
    <row r="16295" customFormat="1" hidden="1" x14ac:dyDescent="0.15"/>
    <row r="16296" customFormat="1" hidden="1" x14ac:dyDescent="0.15"/>
    <row r="16297" customFormat="1" hidden="1" x14ac:dyDescent="0.15"/>
    <row r="16298" customFormat="1" hidden="1" x14ac:dyDescent="0.15"/>
    <row r="16299" customFormat="1" hidden="1" x14ac:dyDescent="0.15"/>
    <row r="16300" customFormat="1" hidden="1" x14ac:dyDescent="0.15"/>
    <row r="16301" customFormat="1" hidden="1" x14ac:dyDescent="0.15"/>
    <row r="16302" customFormat="1" hidden="1" x14ac:dyDescent="0.15"/>
    <row r="16303" customFormat="1" hidden="1" x14ac:dyDescent="0.15"/>
    <row r="16304" customFormat="1" hidden="1" x14ac:dyDescent="0.15"/>
    <row r="16305" customFormat="1" hidden="1" x14ac:dyDescent="0.15"/>
    <row r="16306" customFormat="1" hidden="1" x14ac:dyDescent="0.15"/>
    <row r="16307" customFormat="1" hidden="1" x14ac:dyDescent="0.15"/>
    <row r="16308" customFormat="1" hidden="1" x14ac:dyDescent="0.15"/>
    <row r="16309" customFormat="1" hidden="1" x14ac:dyDescent="0.15"/>
    <row r="16310" customFormat="1" hidden="1" x14ac:dyDescent="0.15"/>
    <row r="16311" customFormat="1" hidden="1" x14ac:dyDescent="0.15"/>
    <row r="16312" customFormat="1" hidden="1" x14ac:dyDescent="0.15"/>
    <row r="16313" customFormat="1" hidden="1" x14ac:dyDescent="0.15"/>
    <row r="16314" customFormat="1" hidden="1" x14ac:dyDescent="0.15"/>
    <row r="16315" customFormat="1" hidden="1" x14ac:dyDescent="0.15"/>
    <row r="16316" customFormat="1" hidden="1" x14ac:dyDescent="0.15"/>
    <row r="16317" customFormat="1" hidden="1" x14ac:dyDescent="0.15"/>
    <row r="16318" customFormat="1" hidden="1" x14ac:dyDescent="0.15"/>
    <row r="16319" customFormat="1" hidden="1" x14ac:dyDescent="0.15"/>
    <row r="16320" customFormat="1" hidden="1" x14ac:dyDescent="0.15"/>
    <row r="16321" customFormat="1" hidden="1" x14ac:dyDescent="0.15"/>
    <row r="16322" customFormat="1" ht="13.5" hidden="1" customHeight="1" x14ac:dyDescent="0.15"/>
    <row r="16323" customFormat="1" ht="13.5" hidden="1" customHeight="1" x14ac:dyDescent="0.15"/>
    <row r="16324" customFormat="1" ht="13.5" hidden="1" customHeight="1" x14ac:dyDescent="0.15"/>
    <row r="16325" customFormat="1" ht="13.5" hidden="1" customHeight="1" x14ac:dyDescent="0.15"/>
    <row r="16326" customFormat="1" ht="13.5" hidden="1" customHeight="1" x14ac:dyDescent="0.15"/>
    <row r="16327" customFormat="1" ht="13.5" hidden="1" customHeight="1" x14ac:dyDescent="0.15"/>
    <row r="16328" customFormat="1" ht="13.5" hidden="1" customHeight="1" x14ac:dyDescent="0.15"/>
    <row r="16329" customFormat="1" ht="13.5" hidden="1" customHeight="1" x14ac:dyDescent="0.15"/>
    <row r="16330" customFormat="1" ht="13.5" hidden="1" customHeight="1" x14ac:dyDescent="0.15"/>
    <row r="16331" customFormat="1" ht="13.5" hidden="1" customHeight="1" x14ac:dyDescent="0.15"/>
    <row r="16332" customFormat="1" ht="13.5" hidden="1" customHeight="1" x14ac:dyDescent="0.15"/>
    <row r="16333" customFormat="1" ht="13.5" hidden="1" customHeight="1" x14ac:dyDescent="0.15"/>
    <row r="16334" customFormat="1" ht="13.5" hidden="1" customHeight="1" x14ac:dyDescent="0.15"/>
    <row r="16335" customFormat="1" ht="13.5" hidden="1" customHeight="1" x14ac:dyDescent="0.15"/>
    <row r="16336" customFormat="1" ht="13.5" hidden="1" customHeight="1" x14ac:dyDescent="0.15"/>
    <row r="16337" customFormat="1" ht="13.5" hidden="1" customHeight="1" x14ac:dyDescent="0.15"/>
    <row r="16338" customFormat="1" ht="13.5" hidden="1" customHeight="1" x14ac:dyDescent="0.15"/>
    <row r="16339" customFormat="1" ht="13.5" hidden="1" customHeight="1" x14ac:dyDescent="0.15"/>
    <row r="16340" customFormat="1" ht="13.5" hidden="1" customHeight="1" x14ac:dyDescent="0.15"/>
    <row r="16341" customFormat="1" ht="13.5" hidden="1" customHeight="1" x14ac:dyDescent="0.15"/>
    <row r="16342" customFormat="1" ht="13.5" hidden="1" customHeight="1" x14ac:dyDescent="0.15"/>
    <row r="16343" customFormat="1" ht="13.5" hidden="1" customHeight="1" x14ac:dyDescent="0.15"/>
    <row r="16344" customFormat="1" ht="13.5" hidden="1" customHeight="1" x14ac:dyDescent="0.15"/>
    <row r="16345" customFormat="1" ht="13.5" hidden="1" customHeight="1" x14ac:dyDescent="0.15"/>
    <row r="16346" customFormat="1" ht="13.5" hidden="1" customHeight="1" x14ac:dyDescent="0.15"/>
    <row r="16347" customFormat="1" ht="13.5" hidden="1" customHeight="1" x14ac:dyDescent="0.15"/>
    <row r="16348" customFormat="1" ht="13.5" hidden="1" customHeight="1" x14ac:dyDescent="0.15"/>
    <row r="16349" customFormat="1" ht="13.5" hidden="1" customHeight="1" x14ac:dyDescent="0.15"/>
    <row r="16350" customFormat="1" ht="13.5" hidden="1" customHeight="1" x14ac:dyDescent="0.15"/>
    <row r="16351" customFormat="1" ht="13.5" hidden="1" customHeight="1" x14ac:dyDescent="0.15"/>
    <row r="16352" customFormat="1" ht="13.5" hidden="1" customHeight="1" x14ac:dyDescent="0.15"/>
    <row r="16353" customFormat="1" ht="13.5" hidden="1" customHeight="1" x14ac:dyDescent="0.15"/>
    <row r="16354" customFormat="1" ht="13.5" hidden="1" customHeight="1" x14ac:dyDescent="0.15"/>
    <row r="16355" customFormat="1" ht="13.5" hidden="1" customHeight="1" x14ac:dyDescent="0.15"/>
    <row r="16356" customFormat="1" ht="13.5" hidden="1" customHeight="1" x14ac:dyDescent="0.15"/>
    <row r="16357" customFormat="1" ht="13.5" hidden="1" customHeight="1" x14ac:dyDescent="0.15"/>
    <row r="16358" customFormat="1" ht="13.5" hidden="1" customHeight="1" x14ac:dyDescent="0.15"/>
    <row r="16359" customFormat="1" ht="13.5" hidden="1" customHeight="1" x14ac:dyDescent="0.15"/>
    <row r="16360" customFormat="1" ht="13.5" hidden="1" customHeight="1" x14ac:dyDescent="0.15"/>
    <row r="16361" customFormat="1" ht="13.5" hidden="1" customHeight="1" x14ac:dyDescent="0.15"/>
    <row r="16362" customFormat="1" ht="13.5" hidden="1" customHeight="1" x14ac:dyDescent="0.15"/>
    <row r="16363" customFormat="1" ht="13.5" hidden="1" customHeight="1" x14ac:dyDescent="0.15"/>
    <row r="16364" customFormat="1" ht="13.5" hidden="1" customHeight="1" x14ac:dyDescent="0.15"/>
    <row r="16365" customFormat="1" ht="13.5" hidden="1" customHeight="1" x14ac:dyDescent="0.15"/>
    <row r="16366" customFormat="1" ht="13.5" hidden="1" customHeight="1" x14ac:dyDescent="0.15"/>
    <row r="16367" customFormat="1" ht="13.5" hidden="1" customHeight="1" x14ac:dyDescent="0.15"/>
    <row r="16368" customFormat="1" ht="13.5" hidden="1" customHeight="1" x14ac:dyDescent="0.15"/>
    <row r="16369" customFormat="1" ht="13.5" hidden="1" customHeight="1" x14ac:dyDescent="0.15"/>
    <row r="16370" customFormat="1" ht="13.5" hidden="1" customHeight="1" x14ac:dyDescent="0.15"/>
    <row r="16371" customFormat="1" ht="13.5" hidden="1" customHeight="1" x14ac:dyDescent="0.15"/>
    <row r="16372" customFormat="1" ht="13.5" hidden="1" customHeight="1" x14ac:dyDescent="0.15"/>
    <row r="16373" customFormat="1" ht="13.5" hidden="1" customHeight="1" x14ac:dyDescent="0.15"/>
    <row r="16374" customFormat="1" ht="13.5" hidden="1" customHeight="1" x14ac:dyDescent="0.15"/>
    <row r="16375" customFormat="1" ht="13.5" hidden="1" customHeight="1" x14ac:dyDescent="0.15"/>
    <row r="16376" customFormat="1" ht="13.5" hidden="1" customHeight="1" x14ac:dyDescent="0.15"/>
    <row r="16377" customFormat="1" ht="13.5" hidden="1" customHeight="1" x14ac:dyDescent="0.15"/>
    <row r="16378" customFormat="1" ht="13.5" hidden="1" customHeight="1" x14ac:dyDescent="0.15"/>
    <row r="16379" customFormat="1" ht="13.5" hidden="1" customHeight="1" x14ac:dyDescent="0.15"/>
    <row r="16380" customFormat="1" ht="13.5" hidden="1" customHeight="1" x14ac:dyDescent="0.15"/>
    <row r="16381" customFormat="1" ht="13.5" hidden="1" customHeight="1" x14ac:dyDescent="0.15"/>
    <row r="16382" customFormat="1" ht="13.5" hidden="1" customHeight="1" x14ac:dyDescent="0.15"/>
    <row r="16383" customFormat="1" ht="13.5" hidden="1" customHeight="1" x14ac:dyDescent="0.15"/>
    <row r="16384" customFormat="1" ht="13.5" hidden="1" customHeight="1" x14ac:dyDescent="0.15"/>
    <row r="16385" customFormat="1" ht="13.5" hidden="1" customHeight="1" x14ac:dyDescent="0.15"/>
    <row r="16386" customFormat="1" ht="13.5" hidden="1" customHeight="1" x14ac:dyDescent="0.15"/>
    <row r="16387" customFormat="1" ht="13.5" hidden="1" customHeight="1" x14ac:dyDescent="0.15"/>
    <row r="16388" customFormat="1" ht="13.5" hidden="1" customHeight="1" x14ac:dyDescent="0.15"/>
    <row r="16389" customFormat="1" ht="13.5" hidden="1" customHeight="1" x14ac:dyDescent="0.15"/>
    <row r="16390" customFormat="1" ht="13.5" hidden="1" customHeight="1" x14ac:dyDescent="0.15"/>
    <row r="16391" customFormat="1" ht="13.5" hidden="1" customHeight="1" x14ac:dyDescent="0.15"/>
    <row r="16392" customFormat="1" ht="13.5" hidden="1" customHeight="1" x14ac:dyDescent="0.15"/>
    <row r="16393" customFormat="1" ht="13.5" hidden="1" customHeight="1" x14ac:dyDescent="0.15"/>
    <row r="16394" customFormat="1" ht="13.5" hidden="1" customHeight="1" x14ac:dyDescent="0.15"/>
    <row r="16395" customFormat="1" ht="13.5" hidden="1" customHeight="1" x14ac:dyDescent="0.15"/>
    <row r="16396" customFormat="1" ht="13.5" hidden="1" customHeight="1" x14ac:dyDescent="0.15"/>
    <row r="16397" customFormat="1" ht="13.5" hidden="1" customHeight="1" x14ac:dyDescent="0.15"/>
    <row r="16398" customFormat="1" ht="13.5" hidden="1" customHeight="1" x14ac:dyDescent="0.15"/>
    <row r="16399" customFormat="1" ht="13.5" hidden="1" customHeight="1" x14ac:dyDescent="0.15"/>
    <row r="16400" customFormat="1" ht="13.5" hidden="1" customHeight="1" x14ac:dyDescent="0.15"/>
    <row r="16401" customFormat="1" ht="13.5" hidden="1" customHeight="1" x14ac:dyDescent="0.15"/>
    <row r="16402" customFormat="1" ht="13.5" hidden="1" customHeight="1" x14ac:dyDescent="0.15"/>
    <row r="16403" customFormat="1" ht="13.5" hidden="1" customHeight="1" x14ac:dyDescent="0.15"/>
    <row r="16404" customFormat="1" ht="13.5" hidden="1" customHeight="1" x14ac:dyDescent="0.15"/>
    <row r="16405" customFormat="1" ht="13.5" hidden="1" customHeight="1" x14ac:dyDescent="0.15"/>
    <row r="16406" customFormat="1" ht="13.5" hidden="1" customHeight="1" x14ac:dyDescent="0.15"/>
    <row r="16407" customFormat="1" ht="13.5" hidden="1" customHeight="1" x14ac:dyDescent="0.15"/>
    <row r="16408" customFormat="1" ht="13.5" hidden="1" customHeight="1" x14ac:dyDescent="0.15"/>
    <row r="16409" customFormat="1" ht="13.5" hidden="1" customHeight="1" x14ac:dyDescent="0.15"/>
    <row r="16410" customFormat="1" ht="13.5" hidden="1" customHeight="1" x14ac:dyDescent="0.15"/>
    <row r="16411" customFormat="1" ht="13.5" hidden="1" customHeight="1" x14ac:dyDescent="0.15"/>
    <row r="16412" customFormat="1" ht="13.5" hidden="1" customHeight="1" x14ac:dyDescent="0.15"/>
    <row r="16413" customFormat="1" ht="13.5" hidden="1" customHeight="1" x14ac:dyDescent="0.15"/>
    <row r="16414" customFormat="1" ht="13.5" hidden="1" customHeight="1" x14ac:dyDescent="0.15"/>
    <row r="16415" customFormat="1" ht="13.5" hidden="1" customHeight="1" x14ac:dyDescent="0.15"/>
    <row r="16416" customFormat="1" ht="13.5" hidden="1" customHeight="1" x14ac:dyDescent="0.15"/>
    <row r="16417" customFormat="1" ht="13.5" hidden="1" customHeight="1" x14ac:dyDescent="0.15"/>
    <row r="16418" customFormat="1" ht="13.5" hidden="1" customHeight="1" x14ac:dyDescent="0.15"/>
    <row r="16419" customFormat="1" ht="13.5" hidden="1" customHeight="1" x14ac:dyDescent="0.15"/>
    <row r="16420" customFormat="1" ht="13.5" hidden="1" customHeight="1" x14ac:dyDescent="0.15"/>
    <row r="16421" customFormat="1" ht="13.5" hidden="1" customHeight="1" x14ac:dyDescent="0.15"/>
    <row r="16422" customFormat="1" ht="13.5" hidden="1" customHeight="1" x14ac:dyDescent="0.15"/>
    <row r="16423" customFormat="1" ht="13.5" hidden="1" customHeight="1" x14ac:dyDescent="0.15"/>
    <row r="16424" customFormat="1" ht="13.5" hidden="1" customHeight="1" x14ac:dyDescent="0.15"/>
    <row r="16425" customFormat="1" ht="13.5" hidden="1" customHeight="1" x14ac:dyDescent="0.15"/>
    <row r="16426" customFormat="1" ht="13.5" hidden="1" customHeight="1" x14ac:dyDescent="0.15"/>
    <row r="16427" customFormat="1" ht="13.5" hidden="1" customHeight="1" x14ac:dyDescent="0.15"/>
    <row r="16428" customFormat="1" ht="13.5" hidden="1" customHeight="1" x14ac:dyDescent="0.15"/>
    <row r="16429" customFormat="1" ht="13.5" hidden="1" customHeight="1" x14ac:dyDescent="0.15"/>
    <row r="16430" customFormat="1" ht="13.5" hidden="1" customHeight="1" x14ac:dyDescent="0.15"/>
    <row r="16431" customFormat="1" ht="13.5" hidden="1" customHeight="1" x14ac:dyDescent="0.15"/>
    <row r="16432" customFormat="1" ht="13.5" hidden="1" customHeight="1" x14ac:dyDescent="0.15"/>
    <row r="16433" customFormat="1" ht="13.5" hidden="1" customHeight="1" x14ac:dyDescent="0.15"/>
    <row r="16434" customFormat="1" ht="13.5" hidden="1" customHeight="1" x14ac:dyDescent="0.15"/>
    <row r="16435" customFormat="1" ht="13.5" hidden="1" customHeight="1" x14ac:dyDescent="0.15"/>
    <row r="16436" customFormat="1" ht="13.5" hidden="1" customHeight="1" x14ac:dyDescent="0.15"/>
    <row r="16437" customFormat="1" ht="13.5" hidden="1" customHeight="1" x14ac:dyDescent="0.15"/>
    <row r="16438" customFormat="1" ht="13.5" hidden="1" customHeight="1" x14ac:dyDescent="0.15"/>
    <row r="16439" customFormat="1" ht="13.5" hidden="1" customHeight="1" x14ac:dyDescent="0.15"/>
    <row r="16440" customFormat="1" ht="13.5" hidden="1" customHeight="1" x14ac:dyDescent="0.15"/>
    <row r="16441" customFormat="1" ht="13.5" hidden="1" customHeight="1" x14ac:dyDescent="0.15"/>
    <row r="16442" customFormat="1" ht="13.5" hidden="1" customHeight="1" x14ac:dyDescent="0.15"/>
    <row r="16443" customFormat="1" ht="13.5" hidden="1" customHeight="1" x14ac:dyDescent="0.15"/>
    <row r="16444" customFormat="1" ht="13.5" hidden="1" customHeight="1" x14ac:dyDescent="0.15"/>
    <row r="16445" customFormat="1" ht="13.5" hidden="1" customHeight="1" x14ac:dyDescent="0.15"/>
    <row r="16446" customFormat="1" ht="13.5" hidden="1" customHeight="1" x14ac:dyDescent="0.15"/>
    <row r="16447" customFormat="1" ht="13.5" hidden="1" customHeight="1" x14ac:dyDescent="0.15"/>
    <row r="16448" customFormat="1" ht="13.5" hidden="1" customHeight="1" x14ac:dyDescent="0.15"/>
    <row r="16449" customFormat="1" ht="13.5" hidden="1" customHeight="1" x14ac:dyDescent="0.15"/>
    <row r="16450" customFormat="1" ht="13.5" hidden="1" customHeight="1" x14ac:dyDescent="0.15"/>
    <row r="16451" customFormat="1" ht="13.5" hidden="1" customHeight="1" x14ac:dyDescent="0.15"/>
    <row r="16452" customFormat="1" ht="13.5" hidden="1" customHeight="1" x14ac:dyDescent="0.15"/>
    <row r="16453" customFormat="1" ht="13.5" hidden="1" customHeight="1" x14ac:dyDescent="0.15"/>
    <row r="16454" customFormat="1" ht="13.5" hidden="1" customHeight="1" x14ac:dyDescent="0.15"/>
    <row r="16455" customFormat="1" ht="13.5" hidden="1" customHeight="1" x14ac:dyDescent="0.15"/>
    <row r="16456" customFormat="1" ht="13.5" hidden="1" customHeight="1" x14ac:dyDescent="0.15"/>
    <row r="16457" customFormat="1" ht="13.5" hidden="1" customHeight="1" x14ac:dyDescent="0.15"/>
    <row r="16458" customFormat="1" ht="13.5" hidden="1" customHeight="1" x14ac:dyDescent="0.15"/>
    <row r="16459" customFormat="1" ht="13.5" hidden="1" customHeight="1" x14ac:dyDescent="0.15"/>
    <row r="16460" customFormat="1" ht="13.5" hidden="1" customHeight="1" x14ac:dyDescent="0.15"/>
    <row r="16461" customFormat="1" ht="13.5" hidden="1" customHeight="1" x14ac:dyDescent="0.15"/>
    <row r="16462" customFormat="1" ht="13.5" hidden="1" customHeight="1" x14ac:dyDescent="0.15"/>
    <row r="16463" customFormat="1" ht="13.5" hidden="1" customHeight="1" x14ac:dyDescent="0.15"/>
    <row r="16464" customFormat="1" ht="13.5" hidden="1" customHeight="1" x14ac:dyDescent="0.15"/>
    <row r="16465" customFormat="1" ht="13.5" hidden="1" customHeight="1" x14ac:dyDescent="0.15"/>
    <row r="16466" customFormat="1" ht="13.5" hidden="1" customHeight="1" x14ac:dyDescent="0.15"/>
    <row r="16467" customFormat="1" ht="13.5" hidden="1" customHeight="1" x14ac:dyDescent="0.15"/>
    <row r="16468" customFormat="1" ht="13.5" hidden="1" customHeight="1" x14ac:dyDescent="0.15"/>
    <row r="16469" customFormat="1" ht="13.5" hidden="1" customHeight="1" x14ac:dyDescent="0.15"/>
    <row r="16470" customFormat="1" ht="13.5" hidden="1" customHeight="1" x14ac:dyDescent="0.15"/>
    <row r="16471" customFormat="1" ht="13.5" hidden="1" customHeight="1" x14ac:dyDescent="0.15"/>
    <row r="16472" customFormat="1" ht="13.5" hidden="1" customHeight="1" x14ac:dyDescent="0.15"/>
    <row r="16473" customFormat="1" ht="13.5" hidden="1" customHeight="1" x14ac:dyDescent="0.15"/>
    <row r="16474" customFormat="1" ht="13.5" hidden="1" customHeight="1" x14ac:dyDescent="0.15"/>
    <row r="16475" customFormat="1" ht="13.5" hidden="1" customHeight="1" x14ac:dyDescent="0.15"/>
    <row r="16476" customFormat="1" ht="13.5" hidden="1" customHeight="1" x14ac:dyDescent="0.15"/>
    <row r="16477" customFormat="1" ht="13.5" hidden="1" customHeight="1" x14ac:dyDescent="0.15"/>
    <row r="16478" customFormat="1" ht="13.5" hidden="1" customHeight="1" x14ac:dyDescent="0.15"/>
    <row r="16479" customFormat="1" ht="13.5" hidden="1" customHeight="1" x14ac:dyDescent="0.15"/>
    <row r="16480" customFormat="1" ht="13.5" hidden="1" customHeight="1" x14ac:dyDescent="0.15"/>
    <row r="16481" customFormat="1" ht="13.5" hidden="1" customHeight="1" x14ac:dyDescent="0.15"/>
    <row r="16482" customFormat="1" ht="13.5" hidden="1" customHeight="1" x14ac:dyDescent="0.15"/>
    <row r="16483" customFormat="1" ht="13.5" hidden="1" customHeight="1" x14ac:dyDescent="0.15"/>
    <row r="16484" customFormat="1" ht="13.5" hidden="1" customHeight="1" x14ac:dyDescent="0.15"/>
    <row r="16485" customFormat="1" ht="13.5" hidden="1" customHeight="1" x14ac:dyDescent="0.15"/>
    <row r="16486" customFormat="1" ht="13.5" hidden="1" customHeight="1" x14ac:dyDescent="0.15"/>
    <row r="16487" customFormat="1" ht="13.5" hidden="1" customHeight="1" x14ac:dyDescent="0.15"/>
    <row r="16488" customFormat="1" ht="13.5" hidden="1" customHeight="1" x14ac:dyDescent="0.15"/>
    <row r="16489" customFormat="1" ht="13.5" hidden="1" customHeight="1" x14ac:dyDescent="0.15"/>
    <row r="16490" customFormat="1" ht="13.5" hidden="1" customHeight="1" x14ac:dyDescent="0.15"/>
    <row r="16491" customFormat="1" ht="13.5" hidden="1" customHeight="1" x14ac:dyDescent="0.15"/>
    <row r="16492" customFormat="1" ht="13.5" hidden="1" customHeight="1" x14ac:dyDescent="0.15"/>
    <row r="16493" customFormat="1" ht="13.5" hidden="1" customHeight="1" x14ac:dyDescent="0.15"/>
    <row r="16494" customFormat="1" ht="13.5" hidden="1" customHeight="1" x14ac:dyDescent="0.15"/>
    <row r="16495" customFormat="1" ht="13.5" hidden="1" customHeight="1" x14ac:dyDescent="0.15"/>
    <row r="16496" customFormat="1" ht="13.5" hidden="1" customHeight="1" x14ac:dyDescent="0.15"/>
    <row r="16497" customFormat="1" ht="13.5" hidden="1" customHeight="1" x14ac:dyDescent="0.15"/>
    <row r="16498" customFormat="1" ht="13.5" hidden="1" customHeight="1" x14ac:dyDescent="0.15"/>
    <row r="16499" customFormat="1" ht="13.5" hidden="1" customHeight="1" x14ac:dyDescent="0.15"/>
    <row r="16500" customFormat="1" ht="13.5" hidden="1" customHeight="1" x14ac:dyDescent="0.15"/>
    <row r="16501" customFormat="1" ht="13.5" hidden="1" customHeight="1" x14ac:dyDescent="0.15"/>
    <row r="16502" customFormat="1" ht="13.5" hidden="1" customHeight="1" x14ac:dyDescent="0.15"/>
    <row r="16503" customFormat="1" ht="13.5" hidden="1" customHeight="1" x14ac:dyDescent="0.15"/>
    <row r="16504" customFormat="1" ht="13.5" hidden="1" customHeight="1" x14ac:dyDescent="0.15"/>
    <row r="16505" customFormat="1" ht="13.5" hidden="1" customHeight="1" x14ac:dyDescent="0.15"/>
    <row r="16506" customFormat="1" ht="13.5" hidden="1" customHeight="1" x14ac:dyDescent="0.15"/>
    <row r="16507" customFormat="1" ht="13.5" hidden="1" customHeight="1" x14ac:dyDescent="0.15"/>
    <row r="16508" customFormat="1" ht="13.5" hidden="1" customHeight="1" x14ac:dyDescent="0.15"/>
    <row r="16509" customFormat="1" ht="13.5" hidden="1" customHeight="1" x14ac:dyDescent="0.15"/>
    <row r="16510" customFormat="1" ht="13.5" hidden="1" customHeight="1" x14ac:dyDescent="0.15"/>
    <row r="16511" customFormat="1" ht="13.5" hidden="1" customHeight="1" x14ac:dyDescent="0.15"/>
    <row r="16512" customFormat="1" ht="13.5" hidden="1" customHeight="1" x14ac:dyDescent="0.15"/>
    <row r="16513" customFormat="1" ht="13.5" hidden="1" customHeight="1" x14ac:dyDescent="0.15"/>
    <row r="16514" customFormat="1" ht="13.5" hidden="1" customHeight="1" x14ac:dyDescent="0.15"/>
    <row r="16515" customFormat="1" ht="13.5" hidden="1" customHeight="1" x14ac:dyDescent="0.15"/>
    <row r="16516" customFormat="1" ht="13.5" hidden="1" customHeight="1" x14ac:dyDescent="0.15"/>
    <row r="16517" customFormat="1" ht="13.5" hidden="1" customHeight="1" x14ac:dyDescent="0.15"/>
    <row r="16518" customFormat="1" ht="13.5" hidden="1" customHeight="1" x14ac:dyDescent="0.15"/>
    <row r="16519" customFormat="1" ht="13.5" hidden="1" customHeight="1" x14ac:dyDescent="0.15"/>
    <row r="16520" customFormat="1" ht="13.5" hidden="1" customHeight="1" x14ac:dyDescent="0.15"/>
    <row r="16521" customFormat="1" ht="13.5" hidden="1" customHeight="1" x14ac:dyDescent="0.15"/>
    <row r="16522" customFormat="1" ht="13.5" hidden="1" customHeight="1" x14ac:dyDescent="0.15"/>
    <row r="16523" customFormat="1" ht="13.5" hidden="1" customHeight="1" x14ac:dyDescent="0.15"/>
    <row r="16524" customFormat="1" ht="13.5" hidden="1" customHeight="1" x14ac:dyDescent="0.15"/>
    <row r="16525" customFormat="1" ht="13.5" hidden="1" customHeight="1" x14ac:dyDescent="0.15"/>
    <row r="16526" customFormat="1" ht="13.5" hidden="1" customHeight="1" x14ac:dyDescent="0.15"/>
    <row r="16527" customFormat="1" ht="13.5" hidden="1" customHeight="1" x14ac:dyDescent="0.15"/>
    <row r="16528" customFormat="1" ht="13.5" hidden="1" customHeight="1" x14ac:dyDescent="0.15"/>
    <row r="16529" customFormat="1" ht="13.5" hidden="1" customHeight="1" x14ac:dyDescent="0.15"/>
    <row r="16530" customFormat="1" ht="13.5" hidden="1" customHeight="1" x14ac:dyDescent="0.15"/>
    <row r="16531" customFormat="1" ht="13.5" hidden="1" customHeight="1" x14ac:dyDescent="0.15"/>
    <row r="16532" customFormat="1" ht="13.5" hidden="1" customHeight="1" x14ac:dyDescent="0.15"/>
    <row r="16533" customFormat="1" ht="13.5" hidden="1" customHeight="1" x14ac:dyDescent="0.15"/>
    <row r="16534" customFormat="1" ht="13.5" hidden="1" customHeight="1" x14ac:dyDescent="0.15"/>
    <row r="16535" customFormat="1" ht="13.5" hidden="1" customHeight="1" x14ac:dyDescent="0.15"/>
    <row r="16536" customFormat="1" ht="13.5" hidden="1" customHeight="1" x14ac:dyDescent="0.15"/>
    <row r="16537" customFormat="1" ht="13.5" hidden="1" customHeight="1" x14ac:dyDescent="0.15"/>
    <row r="16538" customFormat="1" ht="13.5" hidden="1" customHeight="1" x14ac:dyDescent="0.15"/>
    <row r="16539" customFormat="1" ht="13.5" hidden="1" customHeight="1" x14ac:dyDescent="0.15"/>
    <row r="16540" customFormat="1" ht="13.5" hidden="1" customHeight="1" x14ac:dyDescent="0.15"/>
    <row r="16541" customFormat="1" ht="13.5" hidden="1" customHeight="1" x14ac:dyDescent="0.15"/>
    <row r="16542" customFormat="1" ht="13.5" hidden="1" customHeight="1" x14ac:dyDescent="0.15"/>
    <row r="16543" customFormat="1" ht="13.5" hidden="1" customHeight="1" x14ac:dyDescent="0.15"/>
    <row r="16544" customFormat="1" ht="13.5" hidden="1" customHeight="1" x14ac:dyDescent="0.15"/>
    <row r="16545" customFormat="1" ht="13.5" hidden="1" customHeight="1" x14ac:dyDescent="0.15"/>
    <row r="16546" customFormat="1" ht="13.5" hidden="1" customHeight="1" x14ac:dyDescent="0.15"/>
    <row r="16547" customFormat="1" ht="13.5" hidden="1" customHeight="1" x14ac:dyDescent="0.15"/>
    <row r="16548" customFormat="1" ht="13.5" hidden="1" customHeight="1" x14ac:dyDescent="0.15"/>
    <row r="16549" customFormat="1" ht="13.5" hidden="1" customHeight="1" x14ac:dyDescent="0.15"/>
    <row r="16550" customFormat="1" ht="13.5" hidden="1" customHeight="1" x14ac:dyDescent="0.15"/>
    <row r="16551" customFormat="1" ht="13.5" hidden="1" customHeight="1" x14ac:dyDescent="0.15"/>
    <row r="16552" customFormat="1" ht="13.5" hidden="1" customHeight="1" x14ac:dyDescent="0.15"/>
    <row r="16553" customFormat="1" ht="13.5" hidden="1" customHeight="1" x14ac:dyDescent="0.15"/>
    <row r="16554" customFormat="1" ht="13.5" hidden="1" customHeight="1" x14ac:dyDescent="0.15"/>
    <row r="16555" customFormat="1" ht="13.5" hidden="1" customHeight="1" x14ac:dyDescent="0.15"/>
    <row r="16556" customFormat="1" ht="13.5" hidden="1" customHeight="1" x14ac:dyDescent="0.15"/>
    <row r="16557" customFormat="1" ht="13.5" hidden="1" customHeight="1" x14ac:dyDescent="0.15"/>
    <row r="16558" customFormat="1" ht="13.5" hidden="1" customHeight="1" x14ac:dyDescent="0.15"/>
    <row r="16559" customFormat="1" ht="13.5" hidden="1" customHeight="1" x14ac:dyDescent="0.15"/>
    <row r="16560" customFormat="1" ht="13.5" hidden="1" customHeight="1" x14ac:dyDescent="0.15"/>
    <row r="16561" customFormat="1" ht="13.5" hidden="1" customHeight="1" x14ac:dyDescent="0.15"/>
    <row r="16562" customFormat="1" ht="13.5" hidden="1" customHeight="1" x14ac:dyDescent="0.15"/>
    <row r="16563" customFormat="1" ht="13.5" hidden="1" customHeight="1" x14ac:dyDescent="0.15"/>
    <row r="16564" customFormat="1" ht="13.5" hidden="1" customHeight="1" x14ac:dyDescent="0.15"/>
    <row r="16565" customFormat="1" ht="13.5" hidden="1" customHeight="1" x14ac:dyDescent="0.15"/>
    <row r="16566" customFormat="1" ht="13.5" hidden="1" customHeight="1" x14ac:dyDescent="0.15"/>
    <row r="16567" customFormat="1" ht="13.5" hidden="1" customHeight="1" x14ac:dyDescent="0.15"/>
    <row r="16568" customFormat="1" ht="13.5" hidden="1" customHeight="1" x14ac:dyDescent="0.15"/>
    <row r="16569" customFormat="1" ht="13.5" hidden="1" customHeight="1" x14ac:dyDescent="0.15"/>
    <row r="16570" customFormat="1" ht="13.5" hidden="1" customHeight="1" x14ac:dyDescent="0.15"/>
    <row r="16571" customFormat="1" ht="13.5" hidden="1" customHeight="1" x14ac:dyDescent="0.15"/>
    <row r="16572" customFormat="1" ht="13.5" hidden="1" customHeight="1" x14ac:dyDescent="0.15"/>
    <row r="16573" customFormat="1" ht="13.5" hidden="1" customHeight="1" x14ac:dyDescent="0.15"/>
    <row r="16574" customFormat="1" ht="13.5" hidden="1" customHeight="1" x14ac:dyDescent="0.15"/>
    <row r="16575" customFormat="1" ht="13.5" hidden="1" customHeight="1" x14ac:dyDescent="0.15"/>
    <row r="16576" customFormat="1" ht="13.5" hidden="1" customHeight="1" x14ac:dyDescent="0.15"/>
    <row r="16577" customFormat="1" ht="13.5" hidden="1" customHeight="1" x14ac:dyDescent="0.15"/>
    <row r="16578" customFormat="1" ht="13.5" hidden="1" customHeight="1" x14ac:dyDescent="0.15"/>
    <row r="16579" customFormat="1" ht="13.5" hidden="1" customHeight="1" x14ac:dyDescent="0.15"/>
    <row r="16580" customFormat="1" ht="13.5" hidden="1" customHeight="1" x14ac:dyDescent="0.15"/>
    <row r="16581" customFormat="1" ht="13.5" hidden="1" customHeight="1" x14ac:dyDescent="0.15"/>
    <row r="16582" customFormat="1" ht="13.5" hidden="1" customHeight="1" x14ac:dyDescent="0.15"/>
    <row r="16583" customFormat="1" ht="13.5" hidden="1" customHeight="1" x14ac:dyDescent="0.15"/>
    <row r="16584" customFormat="1" ht="13.5" hidden="1" customHeight="1" x14ac:dyDescent="0.15"/>
    <row r="16585" customFormat="1" ht="13.5" hidden="1" customHeight="1" x14ac:dyDescent="0.15"/>
    <row r="16586" customFormat="1" ht="13.5" hidden="1" customHeight="1" x14ac:dyDescent="0.15"/>
    <row r="16587" customFormat="1" ht="13.5" hidden="1" customHeight="1" x14ac:dyDescent="0.15"/>
    <row r="16588" customFormat="1" ht="13.5" hidden="1" customHeight="1" x14ac:dyDescent="0.15"/>
    <row r="16589" customFormat="1" ht="13.5" hidden="1" customHeight="1" x14ac:dyDescent="0.15"/>
    <row r="16590" customFormat="1" ht="13.5" hidden="1" customHeight="1" x14ac:dyDescent="0.15"/>
    <row r="16591" customFormat="1" ht="13.5" hidden="1" customHeight="1" x14ac:dyDescent="0.15"/>
    <row r="16592" customFormat="1" ht="13.5" hidden="1" customHeight="1" x14ac:dyDescent="0.15"/>
    <row r="16593" customFormat="1" ht="13.5" hidden="1" customHeight="1" x14ac:dyDescent="0.15"/>
    <row r="16594" customFormat="1" ht="13.5" hidden="1" customHeight="1" x14ac:dyDescent="0.15"/>
    <row r="16595" customFormat="1" ht="13.5" hidden="1" customHeight="1" x14ac:dyDescent="0.15"/>
    <row r="16596" customFormat="1" ht="13.5" hidden="1" customHeight="1" x14ac:dyDescent="0.15"/>
    <row r="16597" customFormat="1" ht="13.5" hidden="1" customHeight="1" x14ac:dyDescent="0.15"/>
    <row r="16598" customFormat="1" ht="13.5" hidden="1" customHeight="1" x14ac:dyDescent="0.15"/>
    <row r="16599" customFormat="1" ht="13.5" hidden="1" customHeight="1" x14ac:dyDescent="0.15"/>
    <row r="16600" customFormat="1" ht="13.5" hidden="1" customHeight="1" x14ac:dyDescent="0.15"/>
    <row r="16601" customFormat="1" ht="13.5" hidden="1" customHeight="1" x14ac:dyDescent="0.15"/>
    <row r="16602" customFormat="1" ht="13.5" hidden="1" customHeight="1" x14ac:dyDescent="0.15"/>
  </sheetData>
  <sheetProtection algorithmName="SHA-512" hashValue="XDfUFm9p7DkBcijiLqUwsM3rAaRmLJySom4kPsYcOBptBuGNJM3KF2TGARt7zyILH4BUUqMbrcEW2FcD/okVSw==" saltValue="GabuLBGxnngXrKMh6oS53w==" spinCount="100000" sheet="1" selectLockedCells="1"/>
  <dataConsolidate/>
  <mergeCells count="512">
    <mergeCell ref="H334:S334"/>
    <mergeCell ref="F335:G335"/>
    <mergeCell ref="H335:Q335"/>
    <mergeCell ref="R335:S335"/>
    <mergeCell ref="F336:G336"/>
    <mergeCell ref="H336:Q336"/>
    <mergeCell ref="R336:S336"/>
    <mergeCell ref="F291:G291"/>
    <mergeCell ref="H291:Q291"/>
    <mergeCell ref="F308:G308"/>
    <mergeCell ref="F301:G301"/>
    <mergeCell ref="H301:S301"/>
    <mergeCell ref="R302:S302"/>
    <mergeCell ref="R303:S303"/>
    <mergeCell ref="F306:G306"/>
    <mergeCell ref="F307:G307"/>
    <mergeCell ref="R304:S304"/>
    <mergeCell ref="R305:S305"/>
    <mergeCell ref="R332:S332"/>
    <mergeCell ref="R331:S331"/>
    <mergeCell ref="R329:S329"/>
    <mergeCell ref="F296:G297"/>
    <mergeCell ref="H300:S300"/>
    <mergeCell ref="F292:G292"/>
    <mergeCell ref="R276:S276"/>
    <mergeCell ref="H282:N282"/>
    <mergeCell ref="H302:M302"/>
    <mergeCell ref="O290:Q290"/>
    <mergeCell ref="R290:S290"/>
    <mergeCell ref="R274:S274"/>
    <mergeCell ref="F324:G324"/>
    <mergeCell ref="H324:S324"/>
    <mergeCell ref="H325:S325"/>
    <mergeCell ref="F309:G309"/>
    <mergeCell ref="O318:Q318"/>
    <mergeCell ref="O319:Q319"/>
    <mergeCell ref="F319:G319"/>
    <mergeCell ref="R319:S319"/>
    <mergeCell ref="F320:G320"/>
    <mergeCell ref="F321:G321"/>
    <mergeCell ref="F318:G318"/>
    <mergeCell ref="F316:G316"/>
    <mergeCell ref="R313:S313"/>
    <mergeCell ref="N313:Q313"/>
    <mergeCell ref="N312:Q312"/>
    <mergeCell ref="R312:S312"/>
    <mergeCell ref="O298:Q298"/>
    <mergeCell ref="O295:Q295"/>
    <mergeCell ref="O331:Q331"/>
    <mergeCell ref="O332:Q332"/>
    <mergeCell ref="O302:Q302"/>
    <mergeCell ref="O303:Q303"/>
    <mergeCell ref="O304:Q304"/>
    <mergeCell ref="O305:Q305"/>
    <mergeCell ref="O269:Q269"/>
    <mergeCell ref="O265:Q265"/>
    <mergeCell ref="O267:Q267"/>
    <mergeCell ref="H307:Q307"/>
    <mergeCell ref="H308:Q308"/>
    <mergeCell ref="H309:O309"/>
    <mergeCell ref="O329:Q329"/>
    <mergeCell ref="H326:M327"/>
    <mergeCell ref="O326:Q326"/>
    <mergeCell ref="H292:Q292"/>
    <mergeCell ref="H293:S293"/>
    <mergeCell ref="R294:S294"/>
    <mergeCell ref="O294:Q294"/>
    <mergeCell ref="R297:S297"/>
    <mergeCell ref="H296:S296"/>
    <mergeCell ref="H297:N297"/>
    <mergeCell ref="O297:Q297"/>
    <mergeCell ref="R292:S292"/>
    <mergeCell ref="E212:E226"/>
    <mergeCell ref="O193:Q193"/>
    <mergeCell ref="O225:S225"/>
    <mergeCell ref="N225:N226"/>
    <mergeCell ref="O258:Q258"/>
    <mergeCell ref="R258:S258"/>
    <mergeCell ref="O192:Q192"/>
    <mergeCell ref="F212:G212"/>
    <mergeCell ref="H212:S212"/>
    <mergeCell ref="H214:S214"/>
    <mergeCell ref="E191:E192"/>
    <mergeCell ref="R204:S204"/>
    <mergeCell ref="R192:S192"/>
    <mergeCell ref="R197:S197"/>
    <mergeCell ref="F209:G209"/>
    <mergeCell ref="F203:G203"/>
    <mergeCell ref="O238:Q238"/>
    <mergeCell ref="M247:M248"/>
    <mergeCell ref="M227:M228"/>
    <mergeCell ref="F207:G207"/>
    <mergeCell ref="F208:G208"/>
    <mergeCell ref="R236:S236"/>
    <mergeCell ref="O237:Q237"/>
    <mergeCell ref="R237:S237"/>
    <mergeCell ref="R330:S330"/>
    <mergeCell ref="H323:S323"/>
    <mergeCell ref="O320:Q321"/>
    <mergeCell ref="O327:Q327"/>
    <mergeCell ref="O328:Q328"/>
    <mergeCell ref="H315:S315"/>
    <mergeCell ref="R318:S318"/>
    <mergeCell ref="H318:M318"/>
    <mergeCell ref="O330:Q330"/>
    <mergeCell ref="R328:S328"/>
    <mergeCell ref="H316:S316"/>
    <mergeCell ref="R320:S321"/>
    <mergeCell ref="R326:S326"/>
    <mergeCell ref="R327:S327"/>
    <mergeCell ref="O159:Q159"/>
    <mergeCell ref="O226:Q226"/>
    <mergeCell ref="R157:S157"/>
    <mergeCell ref="R176:S177"/>
    <mergeCell ref="R158:S158"/>
    <mergeCell ref="J139:J140"/>
    <mergeCell ref="P139:P140"/>
    <mergeCell ref="O157:Q157"/>
    <mergeCell ref="H156:S156"/>
    <mergeCell ref="H165:S165"/>
    <mergeCell ref="R161:S161"/>
    <mergeCell ref="H157:N158"/>
    <mergeCell ref="O158:Q158"/>
    <mergeCell ref="R159:S159"/>
    <mergeCell ref="R201:S201"/>
    <mergeCell ref="R202:S202"/>
    <mergeCell ref="O229:Q229"/>
    <mergeCell ref="O230:Q230"/>
    <mergeCell ref="H208:Q208"/>
    <mergeCell ref="M235:M236"/>
    <mergeCell ref="M237:M238"/>
    <mergeCell ref="K225:K226"/>
    <mergeCell ref="L225:L226"/>
    <mergeCell ref="M225:M226"/>
    <mergeCell ref="H164:S164"/>
    <mergeCell ref="O233:Q233"/>
    <mergeCell ref="R233:S233"/>
    <mergeCell ref="O231:Q231"/>
    <mergeCell ref="R231:S231"/>
    <mergeCell ref="R229:S229"/>
    <mergeCell ref="O234:Q234"/>
    <mergeCell ref="R234:S234"/>
    <mergeCell ref="O232:Q232"/>
    <mergeCell ref="R232:S232"/>
    <mergeCell ref="M231:M232"/>
    <mergeCell ref="R230:S230"/>
    <mergeCell ref="R207:S207"/>
    <mergeCell ref="O228:Q228"/>
    <mergeCell ref="R228:S228"/>
    <mergeCell ref="R226:S226"/>
    <mergeCell ref="M265:M266"/>
    <mergeCell ref="M253:M254"/>
    <mergeCell ref="M255:M256"/>
    <mergeCell ref="M257:M258"/>
    <mergeCell ref="M259:M260"/>
    <mergeCell ref="O274:Q274"/>
    <mergeCell ref="R265:S265"/>
    <mergeCell ref="O263:Q263"/>
    <mergeCell ref="R263:S263"/>
    <mergeCell ref="R273:S273"/>
    <mergeCell ref="O266:Q266"/>
    <mergeCell ref="R266:S266"/>
    <mergeCell ref="M267:M268"/>
    <mergeCell ref="R267:S267"/>
    <mergeCell ref="R269:S269"/>
    <mergeCell ref="O270:Q270"/>
    <mergeCell ref="R270:S270"/>
    <mergeCell ref="R271:S271"/>
    <mergeCell ref="R272:S272"/>
    <mergeCell ref="O273:Q273"/>
    <mergeCell ref="R268:S268"/>
    <mergeCell ref="O275:Q275"/>
    <mergeCell ref="O268:Q268"/>
    <mergeCell ref="O276:Q276"/>
    <mergeCell ref="M269:M270"/>
    <mergeCell ref="R262:S262"/>
    <mergeCell ref="M241:M242"/>
    <mergeCell ref="R291:S291"/>
    <mergeCell ref="R240:S240"/>
    <mergeCell ref="O160:Q160"/>
    <mergeCell ref="O161:Q161"/>
    <mergeCell ref="R160:S160"/>
    <mergeCell ref="M251:M252"/>
    <mergeCell ref="R162:S162"/>
    <mergeCell ref="O162:Q162"/>
    <mergeCell ref="R250:S250"/>
    <mergeCell ref="O257:Q257"/>
    <mergeCell ref="R257:S257"/>
    <mergeCell ref="O252:Q252"/>
    <mergeCell ref="O255:Q255"/>
    <mergeCell ref="R255:S255"/>
    <mergeCell ref="O256:Q256"/>
    <mergeCell ref="R256:S256"/>
    <mergeCell ref="O253:Q253"/>
    <mergeCell ref="R252:S252"/>
    <mergeCell ref="M239:M240"/>
    <mergeCell ref="M261:M262"/>
    <mergeCell ref="M263:M264"/>
    <mergeCell ref="O262:Q262"/>
    <mergeCell ref="O259:Q259"/>
    <mergeCell ref="R259:S259"/>
    <mergeCell ref="O260:Q260"/>
    <mergeCell ref="R260:S260"/>
    <mergeCell ref="O261:Q261"/>
    <mergeCell ref="R261:S261"/>
    <mergeCell ref="O250:Q250"/>
    <mergeCell ref="O251:Q251"/>
    <mergeCell ref="R253:S253"/>
    <mergeCell ref="O254:Q254"/>
    <mergeCell ref="R254:S254"/>
    <mergeCell ref="M249:M250"/>
    <mergeCell ref="R249:S249"/>
    <mergeCell ref="O264:Q264"/>
    <mergeCell ref="R264:S264"/>
    <mergeCell ref="R251:S251"/>
    <mergeCell ref="O247:Q247"/>
    <mergeCell ref="O243:Q243"/>
    <mergeCell ref="O244:Q244"/>
    <mergeCell ref="R246:S246"/>
    <mergeCell ref="R282:S282"/>
    <mergeCell ref="H285:Q285"/>
    <mergeCell ref="H280:S280"/>
    <mergeCell ref="F280:G282"/>
    <mergeCell ref="E310:E313"/>
    <mergeCell ref="F310:G310"/>
    <mergeCell ref="H310:S310"/>
    <mergeCell ref="N311:Q311"/>
    <mergeCell ref="R311:S311"/>
    <mergeCell ref="H306:Q306"/>
    <mergeCell ref="R306:S306"/>
    <mergeCell ref="R307:S307"/>
    <mergeCell ref="R308:S308"/>
    <mergeCell ref="R309:S309"/>
    <mergeCell ref="R295:S295"/>
    <mergeCell ref="F293:G294"/>
    <mergeCell ref="R298:S298"/>
    <mergeCell ref="F279:G279"/>
    <mergeCell ref="H279:Q279"/>
    <mergeCell ref="R279:S279"/>
    <mergeCell ref="O289:Q289"/>
    <mergeCell ref="O271:Q271"/>
    <mergeCell ref="O272:Q272"/>
    <mergeCell ref="R287:S287"/>
    <mergeCell ref="R275:S275"/>
    <mergeCell ref="O283:Q283"/>
    <mergeCell ref="O284:Q284"/>
    <mergeCell ref="R284:S284"/>
    <mergeCell ref="O286:Q286"/>
    <mergeCell ref="O287:Q287"/>
    <mergeCell ref="O288:Q288"/>
    <mergeCell ref="R286:S286"/>
    <mergeCell ref="R289:S289"/>
    <mergeCell ref="H278:S278"/>
    <mergeCell ref="H276:I276"/>
    <mergeCell ref="F285:G290"/>
    <mergeCell ref="R285:S285"/>
    <mergeCell ref="R288:S288"/>
    <mergeCell ref="R283:S283"/>
    <mergeCell ref="H281:S281"/>
    <mergeCell ref="O282:Q282"/>
    <mergeCell ref="F206:G206"/>
    <mergeCell ref="H206:Q206"/>
    <mergeCell ref="R206:S206"/>
    <mergeCell ref="H204:Q204"/>
    <mergeCell ref="F194:G194"/>
    <mergeCell ref="H203:Q203"/>
    <mergeCell ref="R203:S203"/>
    <mergeCell ref="F205:G205"/>
    <mergeCell ref="H205:Q205"/>
    <mergeCell ref="R205:S205"/>
    <mergeCell ref="R194:S194"/>
    <mergeCell ref="H194:Q194"/>
    <mergeCell ref="O199:Q199"/>
    <mergeCell ref="O200:Q200"/>
    <mergeCell ref="O201:Q201"/>
    <mergeCell ref="O202:Q202"/>
    <mergeCell ref="R199:S199"/>
    <mergeCell ref="F195:G195"/>
    <mergeCell ref="H195:Q195"/>
    <mergeCell ref="R195:S195"/>
    <mergeCell ref="E196:E198"/>
    <mergeCell ref="F196:G198"/>
    <mergeCell ref="R196:S196"/>
    <mergeCell ref="R198:S198"/>
    <mergeCell ref="H196:Q196"/>
    <mergeCell ref="F190:G190"/>
    <mergeCell ref="H190:Q190"/>
    <mergeCell ref="H197:N198"/>
    <mergeCell ref="O197:Q197"/>
    <mergeCell ref="O198:Q198"/>
    <mergeCell ref="F187:G187"/>
    <mergeCell ref="H187:Q187"/>
    <mergeCell ref="R187:S187"/>
    <mergeCell ref="O184:Q184"/>
    <mergeCell ref="O185:Q185"/>
    <mergeCell ref="R185:S185"/>
    <mergeCell ref="R186:S186"/>
    <mergeCell ref="F188:G188"/>
    <mergeCell ref="H192:N193"/>
    <mergeCell ref="R193:S193"/>
    <mergeCell ref="F189:G189"/>
    <mergeCell ref="H189:Q189"/>
    <mergeCell ref="R189:S189"/>
    <mergeCell ref="R190:S190"/>
    <mergeCell ref="F191:G191"/>
    <mergeCell ref="R191:S191"/>
    <mergeCell ref="H191:Q191"/>
    <mergeCell ref="H188:Q188"/>
    <mergeCell ref="O186:Q186"/>
    <mergeCell ref="F180:G180"/>
    <mergeCell ref="H180:Q180"/>
    <mergeCell ref="R180:S180"/>
    <mergeCell ref="F181:G181"/>
    <mergeCell ref="H181:S181"/>
    <mergeCell ref="H183:N183"/>
    <mergeCell ref="O183:Q183"/>
    <mergeCell ref="F176:G176"/>
    <mergeCell ref="F178:G178"/>
    <mergeCell ref="H178:Q178"/>
    <mergeCell ref="R178:S178"/>
    <mergeCell ref="F179:G179"/>
    <mergeCell ref="H179:Q179"/>
    <mergeCell ref="R179:S179"/>
    <mergeCell ref="H176:Q176"/>
    <mergeCell ref="F174:G174"/>
    <mergeCell ref="H174:Q174"/>
    <mergeCell ref="R174:S174"/>
    <mergeCell ref="F175:G175"/>
    <mergeCell ref="H175:Q175"/>
    <mergeCell ref="R175:S175"/>
    <mergeCell ref="F172:G172"/>
    <mergeCell ref="H172:Q172"/>
    <mergeCell ref="R172:S172"/>
    <mergeCell ref="F173:G173"/>
    <mergeCell ref="H173:Q173"/>
    <mergeCell ref="R173:S173"/>
    <mergeCell ref="F171:G171"/>
    <mergeCell ref="H171:Q171"/>
    <mergeCell ref="R171:S171"/>
    <mergeCell ref="R168:S168"/>
    <mergeCell ref="R169:S169"/>
    <mergeCell ref="H163:S163"/>
    <mergeCell ref="F163:G163"/>
    <mergeCell ref="R166:S166"/>
    <mergeCell ref="O167:Q167"/>
    <mergeCell ref="O166:Q166"/>
    <mergeCell ref="R167:S167"/>
    <mergeCell ref="H166:N167"/>
    <mergeCell ref="O168:O169"/>
    <mergeCell ref="P168:Q168"/>
    <mergeCell ref="F156:G156"/>
    <mergeCell ref="F152:G152"/>
    <mergeCell ref="H152:Q152"/>
    <mergeCell ref="R152:S152"/>
    <mergeCell ref="F153:G153"/>
    <mergeCell ref="H153:Q153"/>
    <mergeCell ref="R153:S153"/>
    <mergeCell ref="H155:S155"/>
    <mergeCell ref="F150:G150"/>
    <mergeCell ref="H150:Q150"/>
    <mergeCell ref="R150:S150"/>
    <mergeCell ref="F151:G151"/>
    <mergeCell ref="H151:Q151"/>
    <mergeCell ref="R151:S151"/>
    <mergeCell ref="F148:G148"/>
    <mergeCell ref="H148:Q148"/>
    <mergeCell ref="R148:S148"/>
    <mergeCell ref="F149:G149"/>
    <mergeCell ref="H149:Q149"/>
    <mergeCell ref="R149:S149"/>
    <mergeCell ref="F145:G145"/>
    <mergeCell ref="H145:Q145"/>
    <mergeCell ref="R145:S145"/>
    <mergeCell ref="F147:G147"/>
    <mergeCell ref="H147:Q147"/>
    <mergeCell ref="R147:S147"/>
    <mergeCell ref="F146:G146"/>
    <mergeCell ref="R146:S146"/>
    <mergeCell ref="H146:Q146"/>
    <mergeCell ref="F137:G137"/>
    <mergeCell ref="H137:S137"/>
    <mergeCell ref="AQ139:AU139"/>
    <mergeCell ref="F144:G144"/>
    <mergeCell ref="R144:S144"/>
    <mergeCell ref="F134:G134"/>
    <mergeCell ref="H134:Q134"/>
    <mergeCell ref="R134:S134"/>
    <mergeCell ref="F135:G135"/>
    <mergeCell ref="I139:I140"/>
    <mergeCell ref="R136:S136"/>
    <mergeCell ref="R139:R140"/>
    <mergeCell ref="S139:S140"/>
    <mergeCell ref="H135:Q135"/>
    <mergeCell ref="H144:Q144"/>
    <mergeCell ref="Q139:Q140"/>
    <mergeCell ref="H139:H140"/>
    <mergeCell ref="N139:N140"/>
    <mergeCell ref="O139:O140"/>
    <mergeCell ref="H136:Q136"/>
    <mergeCell ref="K139:K140"/>
    <mergeCell ref="L139:L140"/>
    <mergeCell ref="M139:M140"/>
    <mergeCell ref="R135:S135"/>
    <mergeCell ref="R130:S130"/>
    <mergeCell ref="R131:S131"/>
    <mergeCell ref="R132:S132"/>
    <mergeCell ref="F133:G133"/>
    <mergeCell ref="H133:Q133"/>
    <mergeCell ref="R133:S133"/>
    <mergeCell ref="O130:Q130"/>
    <mergeCell ref="O131:Q131"/>
    <mergeCell ref="O132:Q132"/>
    <mergeCell ref="P116:Q116"/>
    <mergeCell ref="R119:S119"/>
    <mergeCell ref="R117:S117"/>
    <mergeCell ref="F123:G125"/>
    <mergeCell ref="H123:S123"/>
    <mergeCell ref="H125:S125"/>
    <mergeCell ref="R127:S127"/>
    <mergeCell ref="E123:E126"/>
    <mergeCell ref="R129:S129"/>
    <mergeCell ref="O129:Q129"/>
    <mergeCell ref="O128:Q128"/>
    <mergeCell ref="O126:Q126"/>
    <mergeCell ref="R126:S126"/>
    <mergeCell ref="R128:S128"/>
    <mergeCell ref="H126:N126"/>
    <mergeCell ref="O127:Q127"/>
    <mergeCell ref="P117:Q117"/>
    <mergeCell ref="P120:Q120"/>
    <mergeCell ref="AM10:AM11"/>
    <mergeCell ref="AN10:AN11"/>
    <mergeCell ref="G11:H11"/>
    <mergeCell ref="G12:H12"/>
    <mergeCell ref="G15:G25"/>
    <mergeCell ref="R23:T23"/>
    <mergeCell ref="H101:S101"/>
    <mergeCell ref="R115:S115"/>
    <mergeCell ref="F112:G112"/>
    <mergeCell ref="H112:S112"/>
    <mergeCell ref="H113:S113"/>
    <mergeCell ref="K108:L108"/>
    <mergeCell ref="M108:N108"/>
    <mergeCell ref="O108:P108"/>
    <mergeCell ref="Q108:R108"/>
    <mergeCell ref="H114:N114"/>
    <mergeCell ref="P115:Q115"/>
    <mergeCell ref="Q26:R26"/>
    <mergeCell ref="Q27:R27"/>
    <mergeCell ref="Q28:R28"/>
    <mergeCell ref="Q29:R29"/>
    <mergeCell ref="Q30:R30"/>
    <mergeCell ref="G9:H9"/>
    <mergeCell ref="G10:T10"/>
    <mergeCell ref="H106:R106"/>
    <mergeCell ref="O114:Q114"/>
    <mergeCell ref="R114:S114"/>
    <mergeCell ref="H182:S182"/>
    <mergeCell ref="P169:Q169"/>
    <mergeCell ref="R170:S170"/>
    <mergeCell ref="H107:S107"/>
    <mergeCell ref="F102:G102"/>
    <mergeCell ref="H102:Q102"/>
    <mergeCell ref="R102:S102"/>
    <mergeCell ref="H104:S104"/>
    <mergeCell ref="F105:G105"/>
    <mergeCell ref="H105:R105"/>
    <mergeCell ref="R116:S116"/>
    <mergeCell ref="P118:Q118"/>
    <mergeCell ref="R118:S118"/>
    <mergeCell ref="P119:Q119"/>
    <mergeCell ref="R120:S120"/>
    <mergeCell ref="R122:S122"/>
    <mergeCell ref="P121:Q121"/>
    <mergeCell ref="O122:Q122"/>
    <mergeCell ref="R121:S121"/>
    <mergeCell ref="O241:Q241"/>
    <mergeCell ref="O242:Q242"/>
    <mergeCell ref="R243:S243"/>
    <mergeCell ref="R247:S247"/>
    <mergeCell ref="R235:S235"/>
    <mergeCell ref="O236:Q236"/>
    <mergeCell ref="R239:S239"/>
    <mergeCell ref="R242:S242"/>
    <mergeCell ref="O240:Q240"/>
    <mergeCell ref="R244:S244"/>
    <mergeCell ref="O245:Q245"/>
    <mergeCell ref="O235:Q235"/>
    <mergeCell ref="R227:S227"/>
    <mergeCell ref="O170:Q170"/>
    <mergeCell ref="R200:S200"/>
    <mergeCell ref="O249:Q249"/>
    <mergeCell ref="R183:S183"/>
    <mergeCell ref="R184:S184"/>
    <mergeCell ref="R188:S188"/>
    <mergeCell ref="O248:Q248"/>
    <mergeCell ref="R248:S248"/>
    <mergeCell ref="H209:Q209"/>
    <mergeCell ref="M233:M234"/>
    <mergeCell ref="R209:S209"/>
    <mergeCell ref="H211:S211"/>
    <mergeCell ref="O227:Q227"/>
    <mergeCell ref="M229:M230"/>
    <mergeCell ref="R208:S208"/>
    <mergeCell ref="H207:Q207"/>
    <mergeCell ref="M243:M244"/>
    <mergeCell ref="M245:M246"/>
    <mergeCell ref="R238:S238"/>
    <mergeCell ref="O239:Q239"/>
    <mergeCell ref="R241:S241"/>
    <mergeCell ref="R245:S245"/>
    <mergeCell ref="O246:Q246"/>
  </mergeCells>
  <phoneticPr fontId="3"/>
  <conditionalFormatting sqref="K239:S246">
    <cfRule type="expression" dxfId="161" priority="20" stopIfTrue="1">
      <formula>SUM($AL$13:$AL$14)=0</formula>
    </cfRule>
  </conditionalFormatting>
  <conditionalFormatting sqref="K247:S254">
    <cfRule type="expression" dxfId="160" priority="28" stopIfTrue="1">
      <formula>$AL$15=0</formula>
    </cfRule>
  </conditionalFormatting>
  <conditionalFormatting sqref="K255:S260">
    <cfRule type="expression" dxfId="159" priority="27" stopIfTrue="1">
      <formula>$AL$16=0</formula>
    </cfRule>
  </conditionalFormatting>
  <conditionalFormatting sqref="K261:S264">
    <cfRule type="expression" dxfId="158" priority="26" stopIfTrue="1">
      <formula>$AL$17=0</formula>
    </cfRule>
  </conditionalFormatting>
  <conditionalFormatting sqref="K265:S268">
    <cfRule type="expression" dxfId="157" priority="25" stopIfTrue="1">
      <formula>$AL$19=0</formula>
    </cfRule>
  </conditionalFormatting>
  <conditionalFormatting sqref="K269:S270">
    <cfRule type="expression" dxfId="156" priority="24" stopIfTrue="1">
      <formula>$AL$20=0</formula>
    </cfRule>
  </conditionalFormatting>
  <conditionalFormatting sqref="L233:S234">
    <cfRule type="expression" dxfId="155" priority="38" stopIfTrue="1">
      <formula>$AL$24=0</formula>
    </cfRule>
  </conditionalFormatting>
  <conditionalFormatting sqref="L239:S240">
    <cfRule type="expression" dxfId="154" priority="22" stopIfTrue="1">
      <formula>$AL$13=0</formula>
    </cfRule>
  </conditionalFormatting>
  <conditionalFormatting sqref="L241:S244">
    <cfRule type="expression" dxfId="153" priority="21" stopIfTrue="1">
      <formula>$AL$14=0</formula>
    </cfRule>
  </conditionalFormatting>
  <conditionalFormatting sqref="L271:S272">
    <cfRule type="expression" dxfId="152" priority="175" stopIfTrue="1">
      <formula>AND($J$22=0,$J$25=0)</formula>
    </cfRule>
  </conditionalFormatting>
  <conditionalFormatting sqref="M116:M117">
    <cfRule type="expression" dxfId="151" priority="1" stopIfTrue="1">
      <formula>$AJ$113&lt;&gt;0</formula>
    </cfRule>
  </conditionalFormatting>
  <conditionalFormatting sqref="M128:M129">
    <cfRule type="expression" dxfId="150" priority="46" stopIfTrue="1">
      <formula>$AJ$125&lt;&gt;0</formula>
    </cfRule>
  </conditionalFormatting>
  <conditionalFormatting sqref="M159:M160">
    <cfRule type="expression" dxfId="149" priority="45" stopIfTrue="1">
      <formula>$AJ$156&lt;&gt;0</formula>
    </cfRule>
  </conditionalFormatting>
  <conditionalFormatting sqref="M168:M169">
    <cfRule type="expression" dxfId="148" priority="130" stopIfTrue="1">
      <formula>$AJ$165&lt;&gt;0</formula>
    </cfRule>
  </conditionalFormatting>
  <conditionalFormatting sqref="M185:M186">
    <cfRule type="expression" dxfId="147" priority="43" stopIfTrue="1">
      <formula>$AJ$182&lt;&gt;0</formula>
    </cfRule>
  </conditionalFormatting>
  <conditionalFormatting sqref="M283:M284">
    <cfRule type="expression" dxfId="146" priority="147" stopIfTrue="1">
      <formula>$AJ$281&lt;&gt;0</formula>
    </cfRule>
  </conditionalFormatting>
  <conditionalFormatting sqref="M303:M304">
    <cfRule type="expression" dxfId="145" priority="6" stopIfTrue="1">
      <formula>$AJ$301&lt;&gt;0</formula>
    </cfRule>
  </conditionalFormatting>
  <conditionalFormatting sqref="M319:M320">
    <cfRule type="expression" dxfId="144" priority="41" stopIfTrue="1">
      <formula>$AJ$316&lt;&gt;0</formula>
    </cfRule>
  </conditionalFormatting>
  <conditionalFormatting sqref="M328:M329">
    <cfRule type="expression" dxfId="143" priority="7" stopIfTrue="1">
      <formula>$AJ$325&lt;&gt;0</formula>
    </cfRule>
  </conditionalFormatting>
  <conditionalFormatting sqref="N227:N274">
    <cfRule type="expression" dxfId="142" priority="29" stopIfTrue="1">
      <formula>$AJ$226&lt;&gt;0</formula>
    </cfRule>
  </conditionalFormatting>
  <conditionalFormatting sqref="O227:Q274">
    <cfRule type="expression" dxfId="141" priority="30" stopIfTrue="1">
      <formula>AND($AJ$226&lt;&gt;0,$O227=$AJ227)</formula>
    </cfRule>
  </conditionalFormatting>
  <conditionalFormatting sqref="R159:R161 S160:S161">
    <cfRule type="expression" dxfId="140" priority="81" stopIfTrue="1">
      <formula>$W$159="エラー"</formula>
    </cfRule>
  </conditionalFormatting>
  <conditionalFormatting sqref="R114:S122">
    <cfRule type="expression" dxfId="139" priority="82" stopIfTrue="1">
      <formula>AND($AJ$113&lt;&gt;0,$R114=$AJ114)</formula>
    </cfRule>
  </conditionalFormatting>
  <conditionalFormatting sqref="R116:S118">
    <cfRule type="expression" dxfId="138" priority="84" stopIfTrue="1">
      <formula>$W$116="エラー"</formula>
    </cfRule>
  </conditionalFormatting>
  <conditionalFormatting sqref="R119:S122">
    <cfRule type="expression" dxfId="137" priority="83" stopIfTrue="1">
      <formula>$W$119="エラー"</formula>
    </cfRule>
  </conditionalFormatting>
  <conditionalFormatting sqref="R126:S132">
    <cfRule type="expression" dxfId="136" priority="115" stopIfTrue="1">
      <formula>AND($AJ$125&lt;&gt;0,$R126=$AJ126)</formula>
    </cfRule>
  </conditionalFormatting>
  <conditionalFormatting sqref="R166:S170">
    <cfRule type="expression" dxfId="135" priority="126" stopIfTrue="1">
      <formula>AND($AJ$165&lt;&gt;0,$R166=$AJ166)</formula>
    </cfRule>
  </conditionalFormatting>
  <conditionalFormatting sqref="R183:S186">
    <cfRule type="expression" dxfId="134" priority="63" stopIfTrue="1">
      <formula>AND($AJ$182&lt;&gt;0,$R183=$AJ183)</formula>
    </cfRule>
    <cfRule type="expression" dxfId="133" priority="80" stopIfTrue="1">
      <formula>$W$184="エラー"</formula>
    </cfRule>
  </conditionalFormatting>
  <conditionalFormatting sqref="R191:S191 R196:S196 R285:S285">
    <cfRule type="expression" dxfId="132" priority="104">
      <formula>$Y$201="エラー"</formula>
    </cfRule>
  </conditionalFormatting>
  <conditionalFormatting sqref="R191:S195">
    <cfRule type="expression" dxfId="131" priority="77" stopIfTrue="1">
      <formula>$AH$191="エラー"</formula>
    </cfRule>
  </conditionalFormatting>
  <conditionalFormatting sqref="R227:S274">
    <cfRule type="expression" dxfId="130" priority="31" stopIfTrue="1">
      <formula>AND($AJ$226&lt;&gt;0,$R227=$BA227)</formula>
    </cfRule>
  </conditionalFormatting>
  <conditionalFormatting sqref="R275:S276">
    <cfRule type="expression" dxfId="129" priority="36" stopIfTrue="1">
      <formula>AND($AJ$226&lt;&gt;0,$R275=$AJ275)</formula>
    </cfRule>
  </conditionalFormatting>
  <conditionalFormatting sqref="R282:S284">
    <cfRule type="expression" dxfId="128" priority="138" stopIfTrue="1">
      <formula>AND($AJ$281&lt;&gt;0,$R282=$AJ282)</formula>
    </cfRule>
    <cfRule type="expression" dxfId="127" priority="139" stopIfTrue="1">
      <formula>$W$282="エラー"</formula>
    </cfRule>
  </conditionalFormatting>
  <conditionalFormatting sqref="R302:S305">
    <cfRule type="expression" dxfId="126" priority="59" stopIfTrue="1">
      <formula>AND($AJ$301&lt;&gt;0,$R302=$AJ302)</formula>
    </cfRule>
  </conditionalFormatting>
  <conditionalFormatting sqref="R303:S305">
    <cfRule type="expression" dxfId="125" priority="78" stopIfTrue="1">
      <formula>$W$303="エラー"</formula>
    </cfRule>
  </conditionalFormatting>
  <conditionalFormatting sqref="S157:S158 R157:R162 S160:S162">
    <cfRule type="expression" dxfId="124" priority="65" stopIfTrue="1">
      <formula>AND($AJ$156&lt;&gt;0,$R157=$AJ157)</formula>
    </cfRule>
  </conditionalFormatting>
  <conditionalFormatting sqref="S318:S319 R318:R320">
    <cfRule type="expression" dxfId="123" priority="57" stopIfTrue="1">
      <formula>AND($AJ$316&lt;&gt;0,$R318=$AJ318)</formula>
    </cfRule>
  </conditionalFormatting>
  <conditionalFormatting sqref="S326:S328 R326:R332 S330:S332">
    <cfRule type="expression" dxfId="122" priority="54" stopIfTrue="1">
      <formula>AND($AJ$325&lt;&gt;0,$R326=$AJ326)</formula>
    </cfRule>
  </conditionalFormatting>
  <dataValidations count="26">
    <dataValidation type="list" allowBlank="1" showInputMessage="1" showErrorMessage="1" sqref="R149:S149" xr:uid="{00000000-0002-0000-0200-000000000000}">
      <formula1>AK149:AL149</formula1>
    </dataValidation>
    <dataValidation type="list" allowBlank="1" showInputMessage="1" showErrorMessage="1" sqref="R294:S295 R206:S206 R150:S150" xr:uid="{00000000-0002-0000-0200-000001000000}">
      <formula1>AK150:AN150</formula1>
    </dataValidation>
    <dataValidation type="list" allowBlank="1" showInputMessage="1" showErrorMessage="1" sqref="R309:S309 R189:S189 R145:S148 R151:S153 R311:S312 R335:S336" xr:uid="{00000000-0002-0000-0200-000002000000}">
      <formula1>AK145:AM145</formula1>
    </dataValidation>
    <dataValidation type="list" allowBlank="1" showInputMessage="1" showErrorMessage="1" sqref="R166:S170 R318:R320 R302:S305 R282:S284 R114:S122 R126:S132 R157:R162 S157:S158 S160:S162 S318:S319 S330:S332 S326:S328 R183:S186 R326:R332" xr:uid="{00000000-0002-0000-0200-000003000000}">
      <formula1>AJ114:AP114</formula1>
    </dataValidation>
    <dataValidation type="list" allowBlank="1" showInputMessage="1" showErrorMessage="1" sqref="R144:S144 R197:S204 R102:S102 R179:S179 R279:S279 R208:S208 R135:S135 R297:S298" xr:uid="{00000000-0002-0000-0200-000004000000}">
      <formula1>AK102:AO102</formula1>
    </dataValidation>
    <dataValidation type="list" allowBlank="1" showInputMessage="1" showErrorMessage="1" sqref="R133:S133 R136:S136 R176:S178 R180:S180 R209:S209 R205:S205 R207:S207 R190:S190 R187:S188 R292:S292 R306:S308" xr:uid="{00000000-0002-0000-0200-000005000000}">
      <formula1>AK133:AP133</formula1>
    </dataValidation>
    <dataValidation type="list" allowBlank="1" showInputMessage="1" showErrorMessage="1" sqref="R134:S134 R171:S175" xr:uid="{00000000-0002-0000-0200-000006000000}">
      <formula1>AK134:AQ134</formula1>
    </dataValidation>
    <dataValidation type="list" allowBlank="1" showInputMessage="1" showErrorMessage="1" sqref="R286:S289" xr:uid="{00000000-0002-0000-0200-000007000000}">
      <formula1>AK287:AO287</formula1>
    </dataValidation>
    <dataValidation type="list" allowBlank="1" showInputMessage="1" showErrorMessage="1" sqref="O227:Q274" xr:uid="{00000000-0002-0000-0200-000008000000}">
      <formula1>AJ227:AY227</formula1>
    </dataValidation>
    <dataValidation type="list" allowBlank="1" showInputMessage="1" showErrorMessage="1" sqref="R227:S274" xr:uid="{00000000-0002-0000-0200-000009000000}">
      <formula1>BA227:BF227</formula1>
    </dataValidation>
    <dataValidation type="list" allowBlank="1" showInputMessage="1" showErrorMessage="1" sqref="R275:S276" xr:uid="{00000000-0002-0000-0200-00000A000000}">
      <formula1>AJ275:AO275</formula1>
    </dataValidation>
    <dataValidation type="list" allowBlank="1" showInputMessage="1" showErrorMessage="1" sqref="R290:S290" xr:uid="{00000000-0002-0000-0200-00000B000000}">
      <formula1>$AK$290:$AO$290</formula1>
    </dataValidation>
    <dataValidation type="list" allowBlank="1" showInputMessage="1" showErrorMessage="1" sqref="R291:S291" xr:uid="{00000000-0002-0000-0200-00000C000000}">
      <formula1>$AK$291:$AO$291</formula1>
    </dataValidation>
    <dataValidation type="list" allowBlank="1" showInputMessage="1" showErrorMessage="1" sqref="R313:S313" xr:uid="{00000000-0002-0000-0200-00000D000000}">
      <formula1>$AK$313:$AN$313</formula1>
    </dataValidation>
    <dataValidation type="list" allowBlank="1" showInputMessage="1" showErrorMessage="1" sqref="R193:S193" xr:uid="{00000000-0002-0000-0200-00000E000000}">
      <formula1>$AK$193:$AP$193</formula1>
    </dataValidation>
    <dataValidation type="list" allowBlank="1" showInputMessage="1" showErrorMessage="1" sqref="R195:S195" xr:uid="{00000000-0002-0000-0200-00000F000000}">
      <formula1>$AK$195:$AP$195</formula1>
    </dataValidation>
    <dataValidation type="list" allowBlank="1" showInputMessage="1" showErrorMessage="1" sqref="O9" xr:uid="{00000000-0002-0000-0200-000010000000}">
      <formula1>"1,2,3,4,5,6"</formula1>
    </dataValidation>
    <dataValidation type="list" allowBlank="1" showInputMessage="1" showErrorMessage="1" sqref="Q23 M177" xr:uid="{00000000-0002-0000-0200-000011000000}">
      <formula1>$AX$44:$BB$44</formula1>
    </dataValidation>
    <dataValidation type="list" allowBlank="1" showInputMessage="1" showErrorMessage="1" sqref="Q22" xr:uid="{00000000-0002-0000-0200-000012000000}">
      <formula1>$AX$42:$BC$42</formula1>
    </dataValidation>
    <dataValidation type="list" allowBlank="1" showInputMessage="1" showErrorMessage="1" sqref="R192:S192" xr:uid="{00000000-0002-0000-0200-000013000000}">
      <formula1>$AK$192:$AP$192</formula1>
    </dataValidation>
    <dataValidation type="list" allowBlank="1" showInputMessage="1" showErrorMessage="1" sqref="I141:I143" xr:uid="{00000000-0002-0000-0200-000014000000}">
      <formula1>$AK$143:$AN$143</formula1>
    </dataValidation>
    <dataValidation type="list" allowBlank="1" showInputMessage="1" showErrorMessage="1" sqref="L141" xr:uid="{00000000-0002-0000-0200-000015000000}">
      <formula1>$AK$138:$AN$138</formula1>
    </dataValidation>
    <dataValidation type="list" allowBlank="1" showInputMessage="1" showErrorMessage="1" sqref="L142:L143" xr:uid="{00000000-0002-0000-0200-000017000000}">
      <formula1>$AK$138:$AO$138</formula1>
    </dataValidation>
    <dataValidation type="list" allowBlank="1" showInputMessage="1" showErrorMessage="1" sqref="R194:S194" xr:uid="{00000000-0002-0000-0200-000019000000}">
      <formula1>$AK$194:$AP$194</formula1>
    </dataValidation>
    <dataValidation type="list" allowBlank="1" showInputMessage="1" showErrorMessage="1" sqref="H276" xr:uid="{C7ECA882-C27F-4956-B685-4A867F1979CA}">
      <formula1>"台帳入力,直接入力"</formula1>
    </dataValidation>
    <dataValidation type="list" allowBlank="1" showInputMessage="1" showErrorMessage="1" sqref="G11:H11" xr:uid="{09CBEC35-A722-4DDA-8D32-EABB50310DCF}">
      <formula1>$AK$8:$AV$8</formula1>
    </dataValidation>
  </dataValidations>
  <printOptions horizontalCentered="1"/>
  <pageMargins left="0.39370078740157483" right="0.15748031496062992" top="0.39370078740157483" bottom="0.19685039370078741" header="0.31496062992125984" footer="0.11811023622047245"/>
  <pageSetup paperSize="9" scale="68" orientation="portrait" r:id="rId1"/>
  <headerFooter alignWithMargins="0">
    <oddHeader>&amp;R&amp;"HGPｺﾞｼｯｸM,ﾒﾃﾞｨｳﾑ"第一区分事業所　点検表</oddHeader>
    <oddFooter>&amp;C&amp;"HGｺﾞｼｯｸM,ﾒﾃﾞｨｳﾑ"&amp;P</oddFooter>
  </headerFooter>
  <rowBreaks count="11" manualBreakCount="11">
    <brk id="153" min="1" max="20" man="1"/>
    <brk id="209" min="1" max="20" man="1"/>
    <brk id="277" min="1" max="20" man="1"/>
    <brk id="337" max="19" man="1"/>
    <brk id="530" max="19" man="1"/>
    <brk id="589" max="16383" man="1"/>
    <brk id="601" max="16383" man="1"/>
    <brk id="629" max="16383" man="1"/>
    <brk id="648" max="16383" man="1"/>
    <brk id="684" max="19" man="1"/>
    <brk id="724" max="16383" man="1"/>
  </rowBreaks>
  <colBreaks count="1" manualBreakCount="1">
    <brk id="63" min="6" max="546" man="1"/>
  </colBreaks>
  <ignoredErrors>
    <ignoredError sqref="H115:S115 H137:S140 H133:Q136 H142:S142 N141:S141 H154:S158 H144:Q153 H181:S183 H171:Q180 H191:S191 H187:Q190 H196:S200 H192:Q195 H215:S215 H201:Q209 H280:S285 H279:Q279 H293:S293 H286:Q292 H296:S296 H294:Q295 H299:S301 H297:Q298 H310:S310 H306:Q309 H318:S332 H311:Q313 H114:Q114 S114 H118:S132 H116:L117 N116:S117 H229:S232 H227:L228 N227:S228 H237:S275 H233:L236 N233:S236 H217:S226 H216:K216 O216:S216 H210:S211 I212:S212 I214:S214 H314:S315 I316:S316 H143 J143:S143 J276:S276 H303:S305 H302:Q302 S302 H160:S170 H159:N159 P159:S159 H185:S186 H184:N184 P184:S184"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34D9-EA6C-4363-8D4C-C2F92A83BB7D}">
  <sheetPr codeName="Sheet4">
    <tabColor rgb="FFFFFF00"/>
  </sheetPr>
  <dimension ref="A1:S72"/>
  <sheetViews>
    <sheetView topLeftCell="C1" zoomScale="85" zoomScaleNormal="85" workbookViewId="0">
      <selection activeCell="J22" sqref="J22"/>
    </sheetView>
  </sheetViews>
  <sheetFormatPr defaultColWidth="8.875" defaultRowHeight="13.5" x14ac:dyDescent="0.15"/>
  <cols>
    <col min="1" max="1" width="8.875" style="686"/>
    <col min="2" max="2" width="35.125" style="686" bestFit="1" customWidth="1"/>
    <col min="3" max="6" width="8.875" style="686"/>
    <col min="7" max="7" width="9.875" style="686" bestFit="1" customWidth="1"/>
    <col min="8" max="8" width="8.875" style="686"/>
    <col min="9" max="9" width="26.875" style="686" bestFit="1" customWidth="1"/>
    <col min="10" max="10" width="9.875" style="686" bestFit="1" customWidth="1"/>
    <col min="11" max="16384" width="8.875" style="686"/>
  </cols>
  <sheetData>
    <row r="1" spans="1:19" x14ac:dyDescent="0.15">
      <c r="A1" s="686" t="s">
        <v>990</v>
      </c>
    </row>
    <row r="2" spans="1:19" x14ac:dyDescent="0.15">
      <c r="C2" s="686" t="s">
        <v>991</v>
      </c>
    </row>
    <row r="3" spans="1:19" x14ac:dyDescent="0.15">
      <c r="B3" s="686" t="s">
        <v>992</v>
      </c>
      <c r="C3" s="686">
        <f>照明器具!HH12</f>
        <v>0</v>
      </c>
    </row>
    <row r="4" spans="1:19" x14ac:dyDescent="0.15">
      <c r="B4" s="686" t="s">
        <v>993</v>
      </c>
      <c r="C4" s="686">
        <f>照明器具!HH13</f>
        <v>0</v>
      </c>
    </row>
    <row r="5" spans="1:19" x14ac:dyDescent="0.15">
      <c r="B5" s="686" t="s">
        <v>994</v>
      </c>
      <c r="C5" s="686">
        <f>照明器具!HH14</f>
        <v>0</v>
      </c>
    </row>
    <row r="6" spans="1:19" x14ac:dyDescent="0.15">
      <c r="B6" s="686" t="s">
        <v>995</v>
      </c>
      <c r="C6" s="686">
        <f>照明器具!HH15</f>
        <v>0</v>
      </c>
    </row>
    <row r="7" spans="1:19" x14ac:dyDescent="0.15">
      <c r="B7" s="686" t="s">
        <v>996</v>
      </c>
      <c r="C7" s="686">
        <f>照明器具!HH16</f>
        <v>0</v>
      </c>
    </row>
    <row r="13" spans="1:19" x14ac:dyDescent="0.15">
      <c r="Q13" s="686" t="s">
        <v>991</v>
      </c>
    </row>
    <row r="14" spans="1:19" x14ac:dyDescent="0.15">
      <c r="P14" s="686" t="s">
        <v>992</v>
      </c>
      <c r="Q14" s="686">
        <f>IF(点検表!$H$276=照明グラフデータ!$A$1,照明グラフデータ!$C3,照明グラフデータ!$C40)</f>
        <v>0</v>
      </c>
      <c r="S14" s="686">
        <f>IF(点検表!$H$276=照明グラフデータ!$A$1,照明グラフデータ!$C3,照明グラフデータ!$C40)</f>
        <v>0</v>
      </c>
    </row>
    <row r="15" spans="1:19" x14ac:dyDescent="0.15">
      <c r="P15" s="686" t="s">
        <v>993</v>
      </c>
      <c r="Q15" s="686">
        <f>IF(点検表!$H$276=照明グラフデータ!$A$1,照明グラフデータ!$C4,照明グラフデータ!$C41)</f>
        <v>0</v>
      </c>
      <c r="S15" s="686">
        <f>IF(点検表!$H$276=照明グラフデータ!$A$1,照明グラフデータ!$C4,照明グラフデータ!$C41)</f>
        <v>0</v>
      </c>
    </row>
    <row r="16" spans="1:19" x14ac:dyDescent="0.15">
      <c r="P16" s="686" t="s">
        <v>994</v>
      </c>
      <c r="Q16" s="686">
        <f>IF(点検表!$H$276=照明グラフデータ!$A$1,照明グラフデータ!$C5,照明グラフデータ!$C42)</f>
        <v>0</v>
      </c>
      <c r="S16" s="686">
        <f>IF(点検表!$H$276=照明グラフデータ!$A$1,照明グラフデータ!$C5,照明グラフデータ!$C42)</f>
        <v>0</v>
      </c>
    </row>
    <row r="17" spans="2:19" x14ac:dyDescent="0.15">
      <c r="P17" s="686" t="s">
        <v>995</v>
      </c>
      <c r="Q17" s="686">
        <f>IF(点検表!$H$276=照明グラフデータ!$A$1,照明グラフデータ!$C6,照明グラフデータ!$C43)</f>
        <v>0</v>
      </c>
      <c r="S17" s="686">
        <f>IF(点検表!$H$276=照明グラフデータ!$A$1,照明グラフデータ!$C6,照明グラフデータ!$C43)</f>
        <v>0</v>
      </c>
    </row>
    <row r="18" spans="2:19" x14ac:dyDescent="0.15">
      <c r="P18" s="686" t="s">
        <v>996</v>
      </c>
      <c r="Q18" s="686">
        <f>IF(点検表!$H$276=照明グラフデータ!$A$1,照明グラフデータ!$C7,照明グラフデータ!$C44)</f>
        <v>0</v>
      </c>
      <c r="S18" s="686">
        <f>IF(点検表!$H$276=照明グラフデータ!$A$1,照明グラフデータ!$C7,照明グラフデータ!$C44)</f>
        <v>0</v>
      </c>
    </row>
    <row r="20" spans="2:19" x14ac:dyDescent="0.15">
      <c r="C20" s="686" t="s">
        <v>765</v>
      </c>
      <c r="D20" s="686" t="s">
        <v>991</v>
      </c>
      <c r="G20" s="686" t="s">
        <v>997</v>
      </c>
      <c r="P20" s="686" t="str">
        <f ca="1">IF(点検表!$H$276=照明グラフデータ!$A$1,照明グラフデータ!$I21,照明グラフデータ!$I58)</f>
        <v>直管形蛍光ﾗﾝﾌﾟHf（FHF,FHC）</v>
      </c>
      <c r="Q20" s="686">
        <f ca="1">IF(点検表!$H$276=照明グラフデータ!$A$1,照明グラフデータ!$J21,照明グラフデータ!$J58)</f>
        <v>0</v>
      </c>
      <c r="S20" s="686">
        <f ca="1">IF(点検表!$H$276=照明グラフデータ!$A$1,照明グラフデータ!$J21,照明グラフデータ!$J58)</f>
        <v>0</v>
      </c>
    </row>
    <row r="21" spans="2:19" x14ac:dyDescent="0.15">
      <c r="B21" s="686" t="s">
        <v>16</v>
      </c>
      <c r="C21" s="686">
        <v>0.9</v>
      </c>
      <c r="D21" s="686">
        <f>VLOOKUP(B21,照明器具!$DY$13:$HC$27,83,FALSE)</f>
        <v>0</v>
      </c>
      <c r="G21" s="687">
        <f>LARGE($D$21:$D$35,1)</f>
        <v>0</v>
      </c>
      <c r="I21" s="686" t="str">
        <f ca="1">OFFSET($D$21,MATCH(G21,$D$21:$D$35,0)-1,-2,1,1)</f>
        <v>直管形蛍光ﾗﾝﾌﾟHf（FHF,FHC）</v>
      </c>
      <c r="J21" s="687">
        <f ca="1">OFFSET($B$21,MATCH(I21,$B$21:$B$35,0)-1,2,1,1)</f>
        <v>0</v>
      </c>
      <c r="P21" s="686" t="str">
        <f ca="1">IF(点検表!$H$276=照明グラフデータ!$A$1,照明グラフデータ!$I22,照明グラフデータ!$I59)</f>
        <v>直管形蛍光ﾗﾝﾌﾟHf（FHF,FHC）</v>
      </c>
      <c r="Q21" s="686">
        <f ca="1">IF(点検表!$H$276=照明グラフデータ!$A$1,照明グラフデータ!$J22,照明グラフデータ!$J59)</f>
        <v>0</v>
      </c>
      <c r="S21" s="686">
        <f ca="1">IF(点検表!$H$276=照明グラフデータ!$A$1,照明グラフデータ!$J22,照明グラフデータ!$J59)</f>
        <v>0</v>
      </c>
    </row>
    <row r="22" spans="2:19" x14ac:dyDescent="0.15">
      <c r="B22" s="686" t="s">
        <v>410</v>
      </c>
      <c r="C22" s="686">
        <v>0.7</v>
      </c>
      <c r="D22" s="686">
        <f>VLOOKUP(B22,照明器具!$DY$13:$HC$27,83,FALSE)</f>
        <v>0</v>
      </c>
      <c r="G22" s="687">
        <f>LARGE($D$21:$D$35,2)</f>
        <v>0</v>
      </c>
      <c r="I22" s="686" t="str">
        <f ca="1">OFFSET($D$21,MATCH(G22,$D$21:$D$35,0)-1,-2,1,1)</f>
        <v>直管形蛍光ﾗﾝﾌﾟHf（FHF,FHC）</v>
      </c>
      <c r="J22" s="687">
        <f ca="1">OFFSET($B$21,MATCH(I22,$B$21:$B$35,0)-1,2,1,1)</f>
        <v>0</v>
      </c>
      <c r="P22" s="686" t="str">
        <f ca="1">IF(点検表!$H$276=照明グラフデータ!$A$1,照明グラフデータ!$I23,照明グラフデータ!$I60)</f>
        <v>直管形蛍光ﾗﾝﾌﾟHf（FHF,FHC）</v>
      </c>
      <c r="Q22" s="686">
        <f ca="1">IF(点検表!$H$276=照明グラフデータ!$A$1,照明グラフデータ!$J23,照明グラフデータ!$J60)</f>
        <v>0</v>
      </c>
      <c r="S22" s="686">
        <f ca="1">IF(点検表!$H$276=照明グラフデータ!$A$1,照明グラフデータ!$J23,照明グラフデータ!$J60)</f>
        <v>0</v>
      </c>
    </row>
    <row r="23" spans="2:19" x14ac:dyDescent="0.15">
      <c r="B23" s="686" t="s">
        <v>63</v>
      </c>
      <c r="C23" s="686">
        <v>0.5</v>
      </c>
      <c r="D23" s="686">
        <f>VLOOKUP(B23,照明器具!$DY$13:$HC$27,83,FALSE)</f>
        <v>0</v>
      </c>
      <c r="G23" s="687">
        <f>LARGE($D$21:$D$35,3)</f>
        <v>0</v>
      </c>
      <c r="I23" s="686" t="str">
        <f ca="1">OFFSET($D$21,MATCH(G23,$D$21:$D$35,0)-1,-2,1,1)</f>
        <v>直管形蛍光ﾗﾝﾌﾟHf（FHF,FHC）</v>
      </c>
      <c r="J23" s="687">
        <f ca="1">OFFSET($B$21,MATCH(I23,$B$21:$B$35,0)-1,2,1,1)</f>
        <v>0</v>
      </c>
      <c r="P23" s="686" t="str">
        <f ca="1">IF(点検表!$H$276=照明グラフデータ!$A$1,照明グラフデータ!$I24,照明グラフデータ!$I61)</f>
        <v>直管形蛍光ﾗﾝﾌﾟHf（FHF,FHC）</v>
      </c>
      <c r="Q23" s="686">
        <f ca="1">IF(点検表!$H$276=照明グラフデータ!$A$1,照明グラフデータ!$J24,照明グラフデータ!$J61)</f>
        <v>0</v>
      </c>
      <c r="S23" s="686">
        <f ca="1">IF(点検表!$H$276=照明グラフデータ!$A$1,照明グラフデータ!$J24,照明グラフデータ!$J61)</f>
        <v>0</v>
      </c>
    </row>
    <row r="24" spans="2:19" x14ac:dyDescent="0.15">
      <c r="B24" s="686" t="s">
        <v>17</v>
      </c>
      <c r="C24" s="686">
        <v>0.9</v>
      </c>
      <c r="D24" s="686">
        <f>VLOOKUP(B24,照明器具!$DY$13:$HC$27,83,FALSE)</f>
        <v>0</v>
      </c>
      <c r="G24" s="687">
        <f>LARGE($D$21:$D$35,4)</f>
        <v>0</v>
      </c>
      <c r="I24" s="686" t="str">
        <f ca="1">OFFSET($D$21,MATCH(G24,$D$21:$D$35,0)-1,-2,1,1)</f>
        <v>直管形蛍光ﾗﾝﾌﾟHf（FHF,FHC）</v>
      </c>
      <c r="J24" s="687">
        <f ca="1">OFFSET($B$21,MATCH(I24,$B$21:$B$35,0)-1,2,1,1)</f>
        <v>0</v>
      </c>
      <c r="P24" s="686" t="str">
        <f ca="1">IF(点検表!$H$276=照明グラフデータ!$A$1,照明グラフデータ!$I25,照明グラフデータ!$I62)</f>
        <v>直管形蛍光ﾗﾝﾌﾟHf（FHF,FHC）</v>
      </c>
      <c r="Q24" s="686">
        <f ca="1">IF(点検表!$H$276=照明グラフデータ!$A$1,照明グラフデータ!$J25,照明グラフデータ!$J62)</f>
        <v>0</v>
      </c>
      <c r="S24" s="686">
        <f ca="1">IF(点検表!$H$276=照明グラフデータ!$A$1,照明グラフデータ!$J25,照明グラフデータ!$J62)</f>
        <v>0</v>
      </c>
    </row>
    <row r="25" spans="2:19" x14ac:dyDescent="0.15">
      <c r="B25" s="686" t="s">
        <v>18</v>
      </c>
      <c r="C25" s="686">
        <v>0.7</v>
      </c>
      <c r="D25" s="686">
        <f>VLOOKUP(B25,照明器具!$DY$13:$HC$27,83,FALSE)</f>
        <v>0</v>
      </c>
      <c r="G25" s="687">
        <f>LARGE($D$21:$D$35,5)</f>
        <v>0</v>
      </c>
      <c r="I25" s="686" t="str">
        <f ca="1">OFFSET($D$21,MATCH(G25,$D$21:$D$35,0)-1,-2,1,1)</f>
        <v>直管形蛍光ﾗﾝﾌﾟHf（FHF,FHC）</v>
      </c>
      <c r="J25" s="687">
        <f ca="1">OFFSET($B$21,MATCH(I25,$B$21:$B$35,0)-1,2,1,1)</f>
        <v>0</v>
      </c>
      <c r="P25" s="686" t="str">
        <f>IF(点検表!$H$276=照明グラフデータ!$A$1,照明グラフデータ!$I26,照明グラフデータ!$I63)</f>
        <v>その他</v>
      </c>
      <c r="Q25" s="686">
        <f ca="1">IF(点検表!$H$276=照明グラフデータ!$A$1,照明グラフデータ!$J26,照明グラフデータ!$J63)</f>
        <v>0</v>
      </c>
      <c r="S25" s="686">
        <f ca="1">IF(点検表!$H$276=照明グラフデータ!$A$1,照明グラフデータ!$J26,照明グラフデータ!$J63)</f>
        <v>0</v>
      </c>
    </row>
    <row r="26" spans="2:19" x14ac:dyDescent="0.15">
      <c r="B26" s="686" t="s">
        <v>19</v>
      </c>
      <c r="C26" s="686">
        <v>0.5</v>
      </c>
      <c r="D26" s="686">
        <f>VLOOKUP(B26,照明器具!$DY$13:$HC$27,83,FALSE)</f>
        <v>0</v>
      </c>
      <c r="I26" s="686" t="s">
        <v>452</v>
      </c>
      <c r="J26" s="687">
        <f ca="1">SUM(D21:D35)-SUM(J21:J25)</f>
        <v>0</v>
      </c>
    </row>
    <row r="27" spans="2:19" x14ac:dyDescent="0.15">
      <c r="B27" s="686" t="s">
        <v>408</v>
      </c>
      <c r="C27" s="686">
        <v>0.1</v>
      </c>
      <c r="D27" s="686">
        <f>VLOOKUP(B27,照明器具!$DY$13:$HC$27,83,FALSE)</f>
        <v>0</v>
      </c>
    </row>
    <row r="28" spans="2:19" x14ac:dyDescent="0.15">
      <c r="B28" s="686" t="s">
        <v>409</v>
      </c>
      <c r="C28" s="686">
        <v>0.1</v>
      </c>
      <c r="D28" s="686">
        <f>VLOOKUP(B28,照明器具!$DY$13:$HC$27,83,FALSE)</f>
        <v>0</v>
      </c>
    </row>
    <row r="29" spans="2:19" x14ac:dyDescent="0.15">
      <c r="B29" s="686" t="s">
        <v>439</v>
      </c>
      <c r="C29" s="686">
        <v>0</v>
      </c>
      <c r="D29" s="686">
        <f>VLOOKUP(B29,照明器具!$DY$13:$HC$27,83,FALSE)</f>
        <v>0</v>
      </c>
    </row>
    <row r="30" spans="2:19" x14ac:dyDescent="0.15">
      <c r="B30" s="686" t="s">
        <v>138</v>
      </c>
      <c r="C30" s="686">
        <v>0.9</v>
      </c>
      <c r="D30" s="686">
        <f>VLOOKUP(B30,照明器具!$DY$13:$HC$27,83,FALSE)</f>
        <v>0</v>
      </c>
    </row>
    <row r="31" spans="2:19" x14ac:dyDescent="0.15">
      <c r="B31" s="686" t="s">
        <v>137</v>
      </c>
      <c r="C31" s="686">
        <v>0.8</v>
      </c>
      <c r="D31" s="686">
        <f>VLOOKUP(B31,照明器具!$DY$13:$HC$27,83,FALSE)</f>
        <v>0</v>
      </c>
    </row>
    <row r="32" spans="2:19" x14ac:dyDescent="0.15">
      <c r="B32" s="686" t="s">
        <v>416</v>
      </c>
      <c r="C32" s="686">
        <v>0.9</v>
      </c>
      <c r="D32" s="686">
        <f>VLOOKUP(B32,照明器具!$DY$13:$HC$27,83,FALSE)</f>
        <v>0</v>
      </c>
    </row>
    <row r="33" spans="1:4" x14ac:dyDescent="0.15">
      <c r="B33" s="686" t="s">
        <v>415</v>
      </c>
      <c r="C33" s="686">
        <v>0</v>
      </c>
      <c r="D33" s="686">
        <f>VLOOKUP(B33,照明器具!$DY$13:$HC$27,83,FALSE)</f>
        <v>0</v>
      </c>
    </row>
    <row r="34" spans="1:4" x14ac:dyDescent="0.15">
      <c r="B34" s="686" t="s">
        <v>712</v>
      </c>
      <c r="C34" s="686">
        <v>0.9</v>
      </c>
      <c r="D34" s="686">
        <f>VLOOKUP(B34,照明器具!$DY$13:$HC$27,83,FALSE)</f>
        <v>0</v>
      </c>
    </row>
    <row r="35" spans="1:4" x14ac:dyDescent="0.15">
      <c r="B35" s="686" t="s">
        <v>711</v>
      </c>
      <c r="C35" s="686">
        <v>1</v>
      </c>
      <c r="D35" s="686">
        <f>VLOOKUP(B35,照明器具!$DY$13:$HC$27,83,FALSE)</f>
        <v>0</v>
      </c>
    </row>
    <row r="38" spans="1:4" s="688" customFormat="1" x14ac:dyDescent="0.15">
      <c r="A38" s="688" t="s">
        <v>998</v>
      </c>
    </row>
    <row r="39" spans="1:4" s="688" customFormat="1" x14ac:dyDescent="0.15">
      <c r="C39" s="688" t="s">
        <v>991</v>
      </c>
    </row>
    <row r="40" spans="1:4" s="688" customFormat="1" x14ac:dyDescent="0.15">
      <c r="B40" s="688" t="s">
        <v>992</v>
      </c>
      <c r="C40" s="688">
        <f>点検表!BX227</f>
        <v>0</v>
      </c>
    </row>
    <row r="41" spans="1:4" s="688" customFormat="1" x14ac:dyDescent="0.15">
      <c r="B41" s="688" t="s">
        <v>993</v>
      </c>
      <c r="C41" s="688">
        <f>点検表!BX228</f>
        <v>0</v>
      </c>
    </row>
    <row r="42" spans="1:4" s="688" customFormat="1" x14ac:dyDescent="0.15">
      <c r="B42" s="688" t="s">
        <v>994</v>
      </c>
      <c r="C42" s="688">
        <f>点検表!BX229</f>
        <v>0</v>
      </c>
    </row>
    <row r="43" spans="1:4" s="688" customFormat="1" x14ac:dyDescent="0.15">
      <c r="B43" s="688" t="s">
        <v>995</v>
      </c>
      <c r="C43" s="688">
        <f>点検表!BX230</f>
        <v>0</v>
      </c>
    </row>
    <row r="44" spans="1:4" s="688" customFormat="1" x14ac:dyDescent="0.15">
      <c r="B44" s="688" t="s">
        <v>996</v>
      </c>
      <c r="C44" s="688">
        <f>点検表!BX231</f>
        <v>0</v>
      </c>
    </row>
    <row r="45" spans="1:4" s="688" customFormat="1" x14ac:dyDescent="0.15"/>
    <row r="46" spans="1:4" s="688" customFormat="1" x14ac:dyDescent="0.15"/>
    <row r="47" spans="1:4" s="688" customFormat="1" x14ac:dyDescent="0.15"/>
    <row r="48" spans="1:4" s="688" customFormat="1" x14ac:dyDescent="0.15"/>
    <row r="49" spans="2:10" s="688" customFormat="1" x14ac:dyDescent="0.15"/>
    <row r="50" spans="2:10" s="688" customFormat="1" x14ac:dyDescent="0.15"/>
    <row r="51" spans="2:10" s="688" customFormat="1" x14ac:dyDescent="0.15"/>
    <row r="52" spans="2:10" s="688" customFormat="1" x14ac:dyDescent="0.15"/>
    <row r="53" spans="2:10" s="688" customFormat="1" x14ac:dyDescent="0.15"/>
    <row r="54" spans="2:10" s="688" customFormat="1" x14ac:dyDescent="0.15"/>
    <row r="55" spans="2:10" s="688" customFormat="1" x14ac:dyDescent="0.15"/>
    <row r="56" spans="2:10" s="688" customFormat="1" x14ac:dyDescent="0.15"/>
    <row r="57" spans="2:10" s="688" customFormat="1" x14ac:dyDescent="0.15">
      <c r="B57" s="688">
        <f>点検表!BR226</f>
        <v>0</v>
      </c>
      <c r="C57" s="688" t="str">
        <f>点検表!BS226</f>
        <v>係数</v>
      </c>
      <c r="D57" s="688" t="str">
        <f>点検表!BT226</f>
        <v>設置割合（消費電力）</v>
      </c>
      <c r="G57" s="688" t="s">
        <v>997</v>
      </c>
    </row>
    <row r="58" spans="2:10" s="688" customFormat="1" x14ac:dyDescent="0.15">
      <c r="B58" s="688" t="str">
        <f>点検表!BR227</f>
        <v>直管形蛍光ﾗﾝﾌﾟHf（FHF,FHC）</v>
      </c>
      <c r="C58" s="688">
        <f>点検表!BS227</f>
        <v>0.9</v>
      </c>
      <c r="D58" s="688">
        <f>点検表!BT227</f>
        <v>0</v>
      </c>
      <c r="G58" s="689">
        <f>LARGE($D$58:$D$72,1)</f>
        <v>0</v>
      </c>
      <c r="I58" s="688" t="str">
        <f ca="1">OFFSET($D$58,MATCH(G58,$D$58:$D$72,0)-1,-2,1,1)</f>
        <v>直管形蛍光ﾗﾝﾌﾟHf（FHF,FHC）</v>
      </c>
      <c r="J58" s="689">
        <f ca="1">OFFSET($B$58,MATCH(I58,$B$58:$B$72,0)-1,2,1,1)</f>
        <v>0</v>
      </c>
    </row>
    <row r="59" spans="2:10" s="688" customFormat="1" x14ac:dyDescent="0.15">
      <c r="B59" s="688" t="str">
        <f>点検表!BR228</f>
        <v>直管形蛍光ﾗﾝﾌﾟFLR,FSL</v>
      </c>
      <c r="C59" s="688">
        <f>点検表!BS228</f>
        <v>0.7</v>
      </c>
      <c r="D59" s="688">
        <f>点検表!BT228</f>
        <v>0</v>
      </c>
      <c r="G59" s="689">
        <f>LARGE($D$58:$D$72,2)</f>
        <v>0</v>
      </c>
      <c r="I59" s="688" t="str">
        <f ca="1">OFFSET($D$58,MATCH(G59,$D$58:$D$72,0)-1,-2,1,1)</f>
        <v>直管形蛍光ﾗﾝﾌﾟHf（FHF,FHC）</v>
      </c>
      <c r="J59" s="689">
        <f ca="1">OFFSET($B$58,MATCH(I59,$B$58:$B$72,0)-1,2,1,1)</f>
        <v>0</v>
      </c>
    </row>
    <row r="60" spans="2:10" s="688" customFormat="1" x14ac:dyDescent="0.15">
      <c r="B60" s="688" t="str">
        <f>点検表!BR229</f>
        <v>直管形蛍光ﾗﾝﾌﾟFL,FCL</v>
      </c>
      <c r="C60" s="688">
        <f>点検表!BS229</f>
        <v>0.5</v>
      </c>
      <c r="D60" s="688">
        <f>点検表!BT229</f>
        <v>0</v>
      </c>
      <c r="G60" s="689">
        <f>LARGE($D$58:$D$72,3)</f>
        <v>0</v>
      </c>
      <c r="I60" s="688" t="str">
        <f ca="1">OFFSET($D$58,MATCH(G60,$D$58:$D$72,0)-1,-2,1,1)</f>
        <v>直管形蛍光ﾗﾝﾌﾟHf（FHF,FHC）</v>
      </c>
      <c r="J60" s="689">
        <f ca="1">OFFSET($B$58,MATCH(I60,$B$58:$B$72,0)-1,2,1,1)</f>
        <v>0</v>
      </c>
    </row>
    <row r="61" spans="2:10" s="688" customFormat="1" x14ac:dyDescent="0.15">
      <c r="B61" s="688" t="str">
        <f>点検表!BR230</f>
        <v>ｺﾝﾊﾟｸﾄ形蛍光ﾗﾝﾌﾟHf（FHT,FHP）</v>
      </c>
      <c r="C61" s="688">
        <f>点検表!BS230</f>
        <v>0.9</v>
      </c>
      <c r="D61" s="688">
        <f>点検表!BT230</f>
        <v>0</v>
      </c>
      <c r="G61" s="689">
        <f>LARGE($D$58:$D$72,4)</f>
        <v>0</v>
      </c>
      <c r="I61" s="688" t="str">
        <f ca="1">OFFSET($D$58,MATCH(G61,$D$58:$D$72,0)-1,-2,1,1)</f>
        <v>直管形蛍光ﾗﾝﾌﾟHf（FHF,FHC）</v>
      </c>
      <c r="J61" s="689">
        <f ca="1">OFFSET($B$58,MATCH(I61,$B$58:$B$72,0)-1,2,1,1)</f>
        <v>0</v>
      </c>
    </row>
    <row r="62" spans="2:10" s="688" customFormat="1" x14ac:dyDescent="0.15">
      <c r="B62" s="688" t="str">
        <f>点検表!BR231</f>
        <v>ｺﾝﾊﾟｸﾄ形蛍光ﾗﾝﾌﾟFPR</v>
      </c>
      <c r="C62" s="688">
        <f>点検表!BS231</f>
        <v>0.7</v>
      </c>
      <c r="D62" s="688">
        <f>点検表!BT231</f>
        <v>0</v>
      </c>
      <c r="G62" s="689">
        <f>LARGE($D$58:$D$72,5)</f>
        <v>0</v>
      </c>
      <c r="I62" s="688" t="str">
        <f ca="1">OFFSET($D$58,MATCH(G62,$D$58:$D$72,0)-1,-2,1,1)</f>
        <v>直管形蛍光ﾗﾝﾌﾟHf（FHF,FHC）</v>
      </c>
      <c r="J62" s="689">
        <f ca="1">OFFSET($B$58,MATCH(I62,$B$58:$B$72,0)-1,2,1,1)</f>
        <v>0</v>
      </c>
    </row>
    <row r="63" spans="2:10" s="688" customFormat="1" x14ac:dyDescent="0.15">
      <c r="B63" s="688" t="str">
        <f>点検表!BR232</f>
        <v>ｺﾝﾊﾟｸﾄ形蛍光ﾗﾝﾌﾟFPL,FDL,FML,FWL</v>
      </c>
      <c r="C63" s="688">
        <f>点検表!BS232</f>
        <v>0.5</v>
      </c>
      <c r="D63" s="688">
        <f>点検表!BT232</f>
        <v>0</v>
      </c>
      <c r="I63" s="688" t="s">
        <v>452</v>
      </c>
      <c r="J63" s="689">
        <f ca="1">SUM(D58:D72)-SUM(J58:J62)</f>
        <v>0</v>
      </c>
    </row>
    <row r="64" spans="2:10" s="688" customFormat="1" x14ac:dyDescent="0.15">
      <c r="B64" s="688" t="str">
        <f>点検表!BR233</f>
        <v>ハロゲン電球</v>
      </c>
      <c r="C64" s="688">
        <f>点検表!BS233</f>
        <v>0.1</v>
      </c>
      <c r="D64" s="688">
        <f>点検表!BT233</f>
        <v>0</v>
      </c>
    </row>
    <row r="65" spans="2:4" s="688" customFormat="1" x14ac:dyDescent="0.15">
      <c r="B65" s="688" t="str">
        <f>点検表!BR234</f>
        <v>クリプトン電球</v>
      </c>
      <c r="C65" s="688">
        <f>点検表!BS234</f>
        <v>0.1</v>
      </c>
      <c r="D65" s="688">
        <f>点検表!BT234</f>
        <v>0</v>
      </c>
    </row>
    <row r="66" spans="2:4" s="688" customFormat="1" x14ac:dyDescent="0.15">
      <c r="B66" s="688" t="str">
        <f>点検表!BR235</f>
        <v>白熱電球</v>
      </c>
      <c r="C66" s="688">
        <f>点検表!BS235</f>
        <v>0</v>
      </c>
      <c r="D66" s="688">
        <f>点検表!BT235</f>
        <v>0</v>
      </c>
    </row>
    <row r="67" spans="2:4" s="688" customFormat="1" x14ac:dyDescent="0.15">
      <c r="B67" s="688" t="str">
        <f>点検表!BR236</f>
        <v>ｾﾗﾐｯｸﾒﾀﾙﾊﾗｲﾄﾞﾗﾝﾌﾟ</v>
      </c>
      <c r="C67" s="688">
        <f>点検表!BS236</f>
        <v>0.9</v>
      </c>
      <c r="D67" s="688">
        <f>点検表!BT236</f>
        <v>0</v>
      </c>
    </row>
    <row r="68" spans="2:4" s="688" customFormat="1" x14ac:dyDescent="0.15">
      <c r="B68" s="688" t="str">
        <f>点検表!BR237</f>
        <v>メタルハライドランプ</v>
      </c>
      <c r="C68" s="688">
        <f>点検表!BS237</f>
        <v>0.8</v>
      </c>
      <c r="D68" s="688">
        <f>点検表!BT237</f>
        <v>0</v>
      </c>
    </row>
    <row r="69" spans="2:4" s="688" customFormat="1" x14ac:dyDescent="0.15">
      <c r="B69" s="688" t="str">
        <f>点検表!BR238</f>
        <v>高圧ナトリウムランプ</v>
      </c>
      <c r="C69" s="688">
        <f>点検表!BS238</f>
        <v>0.9</v>
      </c>
      <c r="D69" s="688">
        <f>点検表!BT238</f>
        <v>0</v>
      </c>
    </row>
    <row r="70" spans="2:4" s="688" customFormat="1" x14ac:dyDescent="0.15">
      <c r="B70" s="688" t="str">
        <f>点検表!BR239</f>
        <v>高圧水銀ランプ</v>
      </c>
      <c r="C70" s="688">
        <f>点検表!BS239</f>
        <v>0</v>
      </c>
      <c r="D70" s="688">
        <f>点検表!BT239</f>
        <v>0</v>
      </c>
    </row>
    <row r="71" spans="2:4" s="688" customFormat="1" x14ac:dyDescent="0.15">
      <c r="B71" s="688" t="str">
        <f>点検表!BR240</f>
        <v>LED（120lm/W未満）</v>
      </c>
      <c r="C71" s="688">
        <f>点検表!BS240</f>
        <v>0.9</v>
      </c>
      <c r="D71" s="688">
        <f>点検表!BT240</f>
        <v>0</v>
      </c>
    </row>
    <row r="72" spans="2:4" s="688" customFormat="1" x14ac:dyDescent="0.15">
      <c r="B72" s="688" t="str">
        <f>点検表!BR241</f>
        <v>高効率LED（120lm/W以上）</v>
      </c>
      <c r="C72" s="688">
        <f>点検表!BS241</f>
        <v>1</v>
      </c>
      <c r="D72" s="688">
        <f>点検表!BT241</f>
        <v>0</v>
      </c>
    </row>
  </sheetData>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7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5.625" customWidth="1"/>
    <col min="7" max="7" width="14.625" customWidth="1"/>
    <col min="8" max="14" width="6.625" customWidth="1"/>
    <col min="15" max="15" width="4.625" customWidth="1"/>
    <col min="16" max="17" width="6.625" customWidth="1"/>
    <col min="18" max="19" width="5.625" customWidth="1"/>
    <col min="20" max="20" width="6.125" customWidth="1"/>
    <col min="21" max="22" width="2.625" customWidth="1"/>
    <col min="23" max="245" width="9" hidden="1" customWidth="1"/>
    <col min="246" max="246" width="2.125" hidden="1" customWidth="1"/>
    <col min="247" max="247" width="2.625" hidden="1" customWidth="1"/>
    <col min="248" max="248" width="3.625" hidden="1" customWidth="1"/>
    <col min="249" max="249" width="4.625" hidden="1" customWidth="1"/>
    <col min="250" max="250" width="5.625" hidden="1" customWidth="1"/>
    <col min="251" max="251" width="14.625" hidden="1" customWidth="1"/>
    <col min="252" max="16384" width="9" hidden="1"/>
  </cols>
  <sheetData>
    <row r="1" spans="2:47" ht="13.5" hidden="1" customHeight="1" x14ac:dyDescent="0.15">
      <c r="B1" s="19"/>
      <c r="T1" s="460">
        <f>IF(SUM(W9:Y9)=0,0,SUM(W12:Y12)/SUM(W9:Y9))</f>
        <v>0</v>
      </c>
      <c r="W1" t="s">
        <v>85</v>
      </c>
      <c r="X1" t="s">
        <v>506</v>
      </c>
      <c r="Z1" s="329" t="s">
        <v>507</v>
      </c>
      <c r="AA1" s="329" t="s">
        <v>441</v>
      </c>
      <c r="AB1" s="329" t="s">
        <v>440</v>
      </c>
      <c r="AC1" s="329" t="s">
        <v>380</v>
      </c>
      <c r="AD1" s="329" t="s">
        <v>368</v>
      </c>
      <c r="AE1" s="329" t="s">
        <v>382</v>
      </c>
      <c r="AF1" s="329" t="s">
        <v>381</v>
      </c>
      <c r="AG1" s="329" t="s">
        <v>37</v>
      </c>
      <c r="AH1" s="329" t="s">
        <v>38</v>
      </c>
      <c r="AI1" s="329" t="s">
        <v>402</v>
      </c>
      <c r="AJ1" s="329" t="s">
        <v>39</v>
      </c>
      <c r="AK1" s="329" t="s">
        <v>403</v>
      </c>
      <c r="AL1" s="329" t="s">
        <v>49</v>
      </c>
      <c r="AM1" s="329" t="s">
        <v>48</v>
      </c>
      <c r="AN1" s="329" t="s">
        <v>372</v>
      </c>
      <c r="AO1" s="330" t="s">
        <v>508</v>
      </c>
      <c r="AP1" s="469" t="s">
        <v>402</v>
      </c>
      <c r="AQ1" s="469" t="s">
        <v>39</v>
      </c>
      <c r="AR1" s="469" t="s">
        <v>754</v>
      </c>
      <c r="AS1" s="469" t="s">
        <v>751</v>
      </c>
      <c r="AT1" s="469" t="s">
        <v>752</v>
      </c>
      <c r="AU1" s="469" t="s">
        <v>753</v>
      </c>
    </row>
    <row r="2" spans="2:47" x14ac:dyDescent="0.15">
      <c r="C2" s="1"/>
      <c r="D2" s="1"/>
      <c r="W2" s="1"/>
      <c r="X2" s="1" t="s">
        <v>134</v>
      </c>
      <c r="Y2" s="6">
        <f>点検表!$AK$4</f>
        <v>-20</v>
      </c>
      <c r="Z2" s="706">
        <v>5.6</v>
      </c>
      <c r="AA2" s="706">
        <v>4.38</v>
      </c>
      <c r="AB2" s="706">
        <v>4.6689999999999996</v>
      </c>
      <c r="AC2" s="706">
        <v>2.8947799999999999</v>
      </c>
      <c r="AD2" s="706">
        <v>6.54</v>
      </c>
      <c r="AE2" s="706">
        <v>5.0599999999999996</v>
      </c>
      <c r="AF2" s="712">
        <v>4.8029999999999999</v>
      </c>
      <c r="AG2" s="706">
        <v>1.3080000000000001</v>
      </c>
      <c r="AH2" s="706">
        <v>0.71299999999999997</v>
      </c>
      <c r="AI2" s="706">
        <v>1.35</v>
      </c>
      <c r="AJ2" s="706">
        <v>1.3049999999999999</v>
      </c>
      <c r="AK2" s="706">
        <v>1.29</v>
      </c>
      <c r="AL2" s="706">
        <v>0.88200000000000001</v>
      </c>
      <c r="AM2" s="706">
        <v>0.89700000000000002</v>
      </c>
      <c r="AN2" s="80">
        <v>0.8</v>
      </c>
      <c r="AP2" s="706">
        <v>0.88</v>
      </c>
      <c r="AQ2" s="706">
        <v>0.88</v>
      </c>
      <c r="AR2" s="706">
        <v>0.88</v>
      </c>
      <c r="AS2" s="706">
        <v>3.95</v>
      </c>
      <c r="AT2" s="711">
        <v>2.847</v>
      </c>
      <c r="AU2" s="712">
        <v>5.8019999999999996</v>
      </c>
    </row>
    <row r="3" spans="2:47" ht="13.5" customHeight="1" x14ac:dyDescent="0.15">
      <c r="C3" s="1" t="s">
        <v>509</v>
      </c>
      <c r="D3" s="1"/>
      <c r="Y3" s="70"/>
      <c r="Z3" s="707">
        <v>5.12</v>
      </c>
      <c r="AA3" s="707">
        <v>3.9180000000000001</v>
      </c>
      <c r="AB3" s="707">
        <v>4.1260000000000003</v>
      </c>
      <c r="AC3" s="707">
        <v>2.5579999999999998</v>
      </c>
      <c r="AD3" s="707">
        <v>6</v>
      </c>
      <c r="AE3" s="708">
        <v>4.6340000000000003</v>
      </c>
      <c r="AF3" s="713">
        <v>4.4379999999999997</v>
      </c>
      <c r="AG3" s="707">
        <v>1.2270000000000001</v>
      </c>
      <c r="AH3" s="707">
        <v>0.7</v>
      </c>
      <c r="AI3" s="707">
        <v>1.2829999999999999</v>
      </c>
      <c r="AJ3" s="707">
        <v>1.25</v>
      </c>
      <c r="AK3" s="707">
        <v>1.2090000000000001</v>
      </c>
      <c r="AL3" s="707">
        <v>0.83799999999999997</v>
      </c>
      <c r="AM3" s="707">
        <v>0.85499999999999998</v>
      </c>
      <c r="AP3" s="707">
        <v>0.86399999999999999</v>
      </c>
      <c r="AQ3" s="707">
        <v>0.82299999999999995</v>
      </c>
      <c r="AR3" s="707">
        <v>0.84699999999999998</v>
      </c>
      <c r="AS3" s="707">
        <v>3.65</v>
      </c>
      <c r="AT3" s="707">
        <v>2.63</v>
      </c>
      <c r="AU3" s="716">
        <v>5.3860000000000001</v>
      </c>
    </row>
    <row r="4" spans="2:47" x14ac:dyDescent="0.15">
      <c r="C4" s="1"/>
      <c r="D4" s="1"/>
      <c r="W4" s="1"/>
      <c r="X4" s="1"/>
      <c r="Z4" s="709">
        <v>4</v>
      </c>
      <c r="AA4" s="709">
        <v>2.839</v>
      </c>
      <c r="AB4" s="709">
        <v>2.86</v>
      </c>
      <c r="AC4" s="709">
        <v>1.7729999999999999</v>
      </c>
      <c r="AD4" s="709">
        <v>4.74</v>
      </c>
      <c r="AE4" s="200">
        <v>3.6419999999999999</v>
      </c>
      <c r="AF4" s="714">
        <v>3.5870000000000002</v>
      </c>
      <c r="AG4" s="709">
        <v>1.0369999999999999</v>
      </c>
      <c r="AH4" s="709">
        <v>0.67</v>
      </c>
      <c r="AI4" s="709">
        <v>1.125</v>
      </c>
      <c r="AJ4" s="709">
        <v>1.1220000000000001</v>
      </c>
      <c r="AK4" s="706">
        <v>1.02</v>
      </c>
      <c r="AL4" s="709">
        <v>0.73599999999999999</v>
      </c>
      <c r="AM4" s="200">
        <v>0.75600000000000001</v>
      </c>
      <c r="AP4" s="709">
        <v>0.82499999999999996</v>
      </c>
      <c r="AQ4" s="709">
        <v>0.69099999999999995</v>
      </c>
      <c r="AR4" s="709">
        <v>0.77100000000000002</v>
      </c>
      <c r="AS4" s="709">
        <v>2.9489999999999998</v>
      </c>
      <c r="AT4" s="709">
        <v>2.125</v>
      </c>
      <c r="AU4" s="717">
        <v>4.415</v>
      </c>
    </row>
    <row r="5" spans="2:47" s="1" customFormat="1" x14ac:dyDescent="0.15">
      <c r="B5"/>
      <c r="C5" s="896" t="s">
        <v>510</v>
      </c>
      <c r="D5" s="827" t="s">
        <v>702</v>
      </c>
      <c r="E5" s="827" t="s">
        <v>511</v>
      </c>
      <c r="F5" s="827" t="s">
        <v>512</v>
      </c>
      <c r="G5" s="827" t="s">
        <v>333</v>
      </c>
      <c r="H5" s="872" t="s">
        <v>68</v>
      </c>
      <c r="I5" s="874"/>
      <c r="J5" s="886" t="s">
        <v>625</v>
      </c>
      <c r="K5" s="887"/>
      <c r="L5" s="872" t="s">
        <v>624</v>
      </c>
      <c r="M5" s="873"/>
      <c r="N5" s="874"/>
      <c r="O5" s="896" t="s">
        <v>451</v>
      </c>
      <c r="P5" s="888" t="s">
        <v>513</v>
      </c>
      <c r="Q5" s="888"/>
      <c r="R5" s="827" t="s">
        <v>514</v>
      </c>
      <c r="S5" s="827"/>
      <c r="T5" s="827" t="s">
        <v>714</v>
      </c>
      <c r="U5" s="35"/>
      <c r="V5" s="331"/>
      <c r="Z5" s="710">
        <v>4.6399999999999997</v>
      </c>
      <c r="AA5" s="710">
        <v>3.456</v>
      </c>
      <c r="AB5" s="710">
        <v>3.5830000000000002</v>
      </c>
      <c r="AC5" s="710">
        <v>2.2210000000000001</v>
      </c>
      <c r="AD5" s="710">
        <v>5.46</v>
      </c>
      <c r="AE5" s="710">
        <v>4.2080000000000002</v>
      </c>
      <c r="AF5" s="715">
        <f t="shared" ref="AF5" si="0">ROUND(AF3-(AF2-AF3),3)</f>
        <v>4.0730000000000004</v>
      </c>
      <c r="AG5" s="710">
        <v>1.1459999999999999</v>
      </c>
      <c r="AH5" s="710">
        <v>0.68700000000000006</v>
      </c>
      <c r="AI5" s="710">
        <v>1.216</v>
      </c>
      <c r="AJ5" s="710">
        <v>1.1950000000000001</v>
      </c>
      <c r="AK5" s="710">
        <v>1.1279999999999999</v>
      </c>
      <c r="AL5" s="710">
        <v>0.79400000000000004</v>
      </c>
      <c r="AM5" s="710">
        <v>0.81299999999999994</v>
      </c>
      <c r="AP5" s="710">
        <v>0.84799999999999998</v>
      </c>
      <c r="AQ5" s="710">
        <v>0.76600000000000001</v>
      </c>
      <c r="AR5" s="710">
        <v>0.81399999999999995</v>
      </c>
      <c r="AS5" s="710">
        <v>3.35</v>
      </c>
      <c r="AT5" s="710">
        <v>2.4129999999999998</v>
      </c>
      <c r="AU5" s="715">
        <v>4.97</v>
      </c>
    </row>
    <row r="6" spans="2:47" s="1" customFormat="1" x14ac:dyDescent="0.15">
      <c r="B6"/>
      <c r="C6" s="897"/>
      <c r="D6" s="885"/>
      <c r="E6" s="885"/>
      <c r="F6" s="885"/>
      <c r="G6" s="885"/>
      <c r="H6" s="827" t="s">
        <v>520</v>
      </c>
      <c r="I6" s="827" t="s">
        <v>482</v>
      </c>
      <c r="J6" s="827" t="s">
        <v>521</v>
      </c>
      <c r="K6" s="827" t="s">
        <v>522</v>
      </c>
      <c r="L6" s="827" t="s">
        <v>520</v>
      </c>
      <c r="M6" s="827" t="s">
        <v>482</v>
      </c>
      <c r="N6" s="827" t="s">
        <v>523</v>
      </c>
      <c r="O6" s="897"/>
      <c r="P6" s="889"/>
      <c r="Q6" s="889"/>
      <c r="R6" s="851"/>
      <c r="S6" s="851"/>
      <c r="T6" s="885"/>
      <c r="U6" s="35"/>
      <c r="V6" s="331"/>
      <c r="Z6" s="80" t="s">
        <v>515</v>
      </c>
      <c r="AA6" s="80" t="s">
        <v>516</v>
      </c>
      <c r="AB6" s="80" t="s">
        <v>517</v>
      </c>
      <c r="AC6" s="80" t="s">
        <v>518</v>
      </c>
      <c r="AD6" s="80" t="s">
        <v>519</v>
      </c>
      <c r="AE6" s="80" t="s">
        <v>58</v>
      </c>
      <c r="AF6" s="80" t="s">
        <v>59</v>
      </c>
      <c r="AG6" s="80" t="s">
        <v>60</v>
      </c>
    </row>
    <row r="7" spans="2:47" s="1" customFormat="1" ht="48" customHeight="1" x14ac:dyDescent="0.15">
      <c r="B7"/>
      <c r="C7" s="898"/>
      <c r="D7" s="851"/>
      <c r="E7" s="851"/>
      <c r="F7" s="851"/>
      <c r="G7" s="851"/>
      <c r="H7" s="851"/>
      <c r="I7" s="851"/>
      <c r="J7" s="851"/>
      <c r="K7" s="851"/>
      <c r="L7" s="851"/>
      <c r="M7" s="851"/>
      <c r="N7" s="851"/>
      <c r="O7" s="898"/>
      <c r="P7" s="14" t="s">
        <v>520</v>
      </c>
      <c r="Q7" s="14" t="s">
        <v>482</v>
      </c>
      <c r="R7" s="14" t="s">
        <v>520</v>
      </c>
      <c r="S7" s="14" t="s">
        <v>482</v>
      </c>
      <c r="T7" s="851"/>
      <c r="U7" s="35"/>
      <c r="V7" s="331"/>
      <c r="W7" s="456" t="s">
        <v>520</v>
      </c>
      <c r="X7" s="457" t="s">
        <v>49</v>
      </c>
      <c r="Y7" s="457" t="s">
        <v>48</v>
      </c>
      <c r="Z7" s="333">
        <v>3.6</v>
      </c>
      <c r="AA7" s="334">
        <v>1</v>
      </c>
      <c r="AB7" s="335">
        <v>50.8</v>
      </c>
      <c r="AC7" s="335">
        <v>39.1</v>
      </c>
      <c r="AD7" s="335">
        <v>36.700000000000003</v>
      </c>
      <c r="AE7" s="334">
        <v>1</v>
      </c>
      <c r="AF7" s="334">
        <v>1</v>
      </c>
      <c r="AG7" s="334">
        <v>1</v>
      </c>
      <c r="AH7"/>
    </row>
    <row r="8" spans="2:47" s="1" customFormat="1" ht="2.1" customHeight="1" x14ac:dyDescent="0.15">
      <c r="B8"/>
      <c r="C8" s="336"/>
      <c r="D8" s="337"/>
      <c r="E8" s="328"/>
      <c r="F8" s="337"/>
      <c r="G8" s="328"/>
      <c r="H8" s="13"/>
      <c r="I8" s="13"/>
      <c r="J8" s="13"/>
      <c r="K8" s="13"/>
      <c r="L8" s="13"/>
      <c r="M8" s="13"/>
      <c r="N8" s="13"/>
      <c r="O8" s="327"/>
      <c r="P8" s="338"/>
      <c r="Q8" s="338"/>
      <c r="R8" s="14"/>
      <c r="S8" s="14"/>
      <c r="T8" s="14"/>
      <c r="U8" s="332"/>
      <c r="V8" s="331"/>
      <c r="W8" s="35"/>
    </row>
    <row r="9" spans="2:47" s="1" customFormat="1" ht="15" customHeight="1" x14ac:dyDescent="0.15">
      <c r="B9"/>
      <c r="C9" s="893" t="s">
        <v>524</v>
      </c>
      <c r="D9" s="894"/>
      <c r="E9" s="894"/>
      <c r="F9" s="894"/>
      <c r="G9" s="895"/>
      <c r="H9" s="426" t="s">
        <v>454</v>
      </c>
      <c r="I9" s="426" t="s">
        <v>454</v>
      </c>
      <c r="J9" s="426" t="s">
        <v>454</v>
      </c>
      <c r="K9" s="426" t="s">
        <v>454</v>
      </c>
      <c r="L9" s="426" t="s">
        <v>454</v>
      </c>
      <c r="M9" s="426" t="s">
        <v>454</v>
      </c>
      <c r="N9" s="426" t="s">
        <v>454</v>
      </c>
      <c r="O9" s="426" t="s">
        <v>454</v>
      </c>
      <c r="P9" s="426" t="s">
        <v>454</v>
      </c>
      <c r="Q9" s="426" t="s">
        <v>454</v>
      </c>
      <c r="R9" s="426" t="s">
        <v>525</v>
      </c>
      <c r="S9" s="426" t="s">
        <v>525</v>
      </c>
      <c r="T9" s="429" t="str">
        <f>IF(SUM(W9:Y9)=0,"   －",SUM(W10:Y10)/SUM(W9:Y9))</f>
        <v xml:space="preserve">   －</v>
      </c>
      <c r="U9" s="339"/>
      <c r="V9" s="340"/>
      <c r="W9" s="435">
        <f>SUMPRODUCT(J13:J72,O13:O72)</f>
        <v>0</v>
      </c>
      <c r="X9" s="435">
        <f t="array" ref="X9">SUM(IF(G13:G72=$AL$1,$K13:$K72*$O13:$O72,0))</f>
        <v>0</v>
      </c>
      <c r="Y9" s="435">
        <f t="array" ref="Y9">SUM(IF(G13:G72=$AM$1,$K13:$K72*$O13:$O72,0))</f>
        <v>0</v>
      </c>
      <c r="AA9" s="192">
        <v>2</v>
      </c>
      <c r="AB9" s="193">
        <f>IF(点検表!$G$11="熱供給施設",5,4)</f>
        <v>4</v>
      </c>
    </row>
    <row r="10" spans="2:47" s="1" customFormat="1" ht="15" customHeight="1" x14ac:dyDescent="0.15">
      <c r="B10"/>
      <c r="C10" s="803" t="s">
        <v>526</v>
      </c>
      <c r="D10" s="804"/>
      <c r="E10" s="804"/>
      <c r="F10" s="805"/>
      <c r="G10" s="327" t="s">
        <v>343</v>
      </c>
      <c r="H10" s="351">
        <f t="array" ref="H10">SUM(IF(H13:H72="○",$J13:$J72*$O13:$O72,0))</f>
        <v>0</v>
      </c>
      <c r="I10" s="351">
        <f t="array" ref="I10">SUM(IF(I13:I72="○",$K13:$K72*$O13:$O72,0))</f>
        <v>0</v>
      </c>
      <c r="J10" s="351">
        <f>SUMPRODUCT(J13:J72,O13:O72)</f>
        <v>0</v>
      </c>
      <c r="K10" s="351">
        <f>SUMPRODUCT(K13:K72,O13:O72)</f>
        <v>0</v>
      </c>
      <c r="L10" s="427" t="s">
        <v>525</v>
      </c>
      <c r="M10" s="427" t="s">
        <v>525</v>
      </c>
      <c r="N10" s="327" t="s">
        <v>525</v>
      </c>
      <c r="O10" s="413">
        <f>SUM(O13:O72)</f>
        <v>0</v>
      </c>
      <c r="P10" s="428">
        <f>SUM(P13:P72)</f>
        <v>0</v>
      </c>
      <c r="Q10" s="428">
        <f>SUM(Q13:Q72)</f>
        <v>0</v>
      </c>
      <c r="R10" s="427" t="s">
        <v>525</v>
      </c>
      <c r="S10" s="427" t="s">
        <v>525</v>
      </c>
      <c r="T10" s="351">
        <f>SUM(W10:Y10)</f>
        <v>0</v>
      </c>
      <c r="U10" s="296"/>
      <c r="V10" s="341"/>
      <c r="W10" s="435">
        <f t="array" ref="W10">SUM(IF(T13:T72="○",$J13:$J72*$O13:$O72,0))</f>
        <v>0</v>
      </c>
      <c r="X10" s="435">
        <f t="array" ref="X10">SUM(IF((G13:G72=$AL$1)*(T13:T72="○"),$K13:$K72*$O13:$O72,0))</f>
        <v>0</v>
      </c>
      <c r="Y10" s="435">
        <f t="array" ref="Y10">SUM(IF((G13:G72=$AM$1)*(U13:U72="○"),$K13:$K72*$O13:$O72,0))</f>
        <v>0</v>
      </c>
      <c r="AA10" s="48" t="s">
        <v>471</v>
      </c>
      <c r="AB10" s="470">
        <f>IF(SUMIF(I13:I72,$W$1,Q13:Q72)=0,2,SUMIF(H13:H72,$W$1,P13:P72)/SUMIF(I13:I72,$W$1,Q13:Q72))</f>
        <v>2</v>
      </c>
    </row>
    <row r="11" spans="2:47" s="1" customFormat="1" ht="15" customHeight="1" x14ac:dyDescent="0.15">
      <c r="B11"/>
      <c r="C11" s="890"/>
      <c r="D11" s="891"/>
      <c r="E11" s="891"/>
      <c r="F11" s="892"/>
      <c r="G11" s="13" t="s">
        <v>705</v>
      </c>
      <c r="H11" s="351">
        <f t="array" ref="H11">SUM(IF(($D13:$D72="○")*(H13:H72="○"),$J13:$J72*$O13:$O72,0))</f>
        <v>0</v>
      </c>
      <c r="I11" s="351">
        <f t="array" ref="I11">SUM(IF(($D13:$D72="○")*(I13:I72="○"),$K13:$K72*$O13:$O72,0))</f>
        <v>0</v>
      </c>
      <c r="J11" s="351">
        <f t="array" ref="J11">SUM(IF($D13:$D72="○",$J13:$J72*$O13:$O72,0))</f>
        <v>0</v>
      </c>
      <c r="K11" s="351">
        <f t="array" ref="K11">SUM(IF($D13:$D72="○",$K13:$K72*$O13:$O72,0))</f>
        <v>0</v>
      </c>
      <c r="L11" s="427" t="s">
        <v>454</v>
      </c>
      <c r="M11" s="427" t="s">
        <v>454</v>
      </c>
      <c r="N11" s="327" t="s">
        <v>454</v>
      </c>
      <c r="O11" s="413">
        <f>SUMIF($D13:$D72,"○",O13:O72)</f>
        <v>0</v>
      </c>
      <c r="P11" s="428">
        <f>SUMIF($D13:$D72,"○",P13:P72)</f>
        <v>0</v>
      </c>
      <c r="Q11" s="428">
        <f>SUMIF($D13:$D72,"○",Q13:Q72)</f>
        <v>0</v>
      </c>
      <c r="R11" s="427" t="s">
        <v>454</v>
      </c>
      <c r="S11" s="427" t="s">
        <v>454</v>
      </c>
      <c r="T11" s="427" t="s">
        <v>454</v>
      </c>
      <c r="U11" s="339"/>
      <c r="V11" s="340"/>
      <c r="Z11" s="3" t="s">
        <v>755</v>
      </c>
      <c r="AA11" s="3" t="s">
        <v>481</v>
      </c>
      <c r="AB11" s="3" t="s">
        <v>482</v>
      </c>
    </row>
    <row r="12" spans="2:47" s="1" customFormat="1" ht="15" customHeight="1" x14ac:dyDescent="0.15">
      <c r="B12"/>
      <c r="C12" s="893"/>
      <c r="D12" s="894"/>
      <c r="E12" s="894"/>
      <c r="F12" s="895"/>
      <c r="G12" s="13" t="s">
        <v>710</v>
      </c>
      <c r="H12" s="426" t="s">
        <v>454</v>
      </c>
      <c r="I12" s="426" t="s">
        <v>454</v>
      </c>
      <c r="J12" s="426" t="s">
        <v>454</v>
      </c>
      <c r="K12" s="426" t="s">
        <v>454</v>
      </c>
      <c r="L12" s="426" t="s">
        <v>454</v>
      </c>
      <c r="M12" s="426" t="s">
        <v>454</v>
      </c>
      <c r="N12" s="426" t="s">
        <v>454</v>
      </c>
      <c r="O12" s="426" t="s">
        <v>454</v>
      </c>
      <c r="P12" s="426" t="s">
        <v>454</v>
      </c>
      <c r="Q12" s="426" t="s">
        <v>454</v>
      </c>
      <c r="R12" s="426" t="s">
        <v>454</v>
      </c>
      <c r="S12" s="426" t="s">
        <v>454</v>
      </c>
      <c r="T12" s="351">
        <f>SUM(W12:Y12)</f>
        <v>0</v>
      </c>
      <c r="U12" s="339"/>
      <c r="V12" s="340"/>
      <c r="W12" s="435">
        <f t="array" ref="W12">SUM(IF(($D13:$D72="○")*(T13:T72=""),$J13:$J72*$O13:$O72,0))</f>
        <v>0</v>
      </c>
      <c r="X12" s="435">
        <f t="array" ref="X12">SUM(IF(($D13:$D72="○")*(G13:G72=$AL$1)*(T13:T72=""),$K13:$K72*$O13:$O72,0))</f>
        <v>0</v>
      </c>
      <c r="Y12" s="435">
        <f t="array" ref="Y12">SUM(IF(($D13:$D72="○")*(G13:G72=$AM$1)*(T13:T72=""),$K13:$K72*$O13:$O72,0))</f>
        <v>0</v>
      </c>
      <c r="Z12" s="1" t="str">
        <f>IF(AND(COUNTIF(I13:I72,$W$1)=0,COUNTIF(H13:H72,$W$1)=0),"-",IF(COUNTIF(I13:I72,$W$1)=0,AA12,IF(COUNTIF(H13:H72,$W$1)=0,AB12,ROUND((AA12*AB10+AB12)/(AB10+1),3))))</f>
        <v>-</v>
      </c>
      <c r="AA12" s="1">
        <f>IF(J10=0,0,IF(SUM(AA13:AA72)=0,0,IF(SUM(P13:P72)&lt;=0,ROUND(SUMPRODUCT((H13:H72=$W$1)*(J13:J72)*(O13:O72)*(AA13:AA72))/SUMPRODUCT((H13:H72=$W$1)*(J13:J72)*(O13:O72)),3),ROUND(SUMPRODUCT((H13:H72=$W$1)*(P13:P72)*(AA13:AA72))/SUMPRODUCT((H13:H72=$W$1)*(P13:P72)),3))))</f>
        <v>0</v>
      </c>
      <c r="AB12" s="1">
        <f>IF(K10=0,0,IF(SUM(AB13:AB72)=0,0,IF(SUM(Q13:Q72)&lt;=0,ROUND(SUMPRODUCT((I13:I72=$W$1)*(K13:K72)*(O13:O72)*(AB13:AB72))/SUMPRODUCT((I13:I72=$W$1)*(K13:K72)*(O13:O72)),3),ROUND(SUMPRODUCT((I13:I72=$W$1)*(Q13:Q72)*(AB13:AB72))/SUMPRODUCT((I13:I72=$W$1)*(Q13:Q72)),3))))</f>
        <v>0</v>
      </c>
    </row>
    <row r="13" spans="2:47" s="1" customFormat="1" x14ac:dyDescent="0.15">
      <c r="B13"/>
      <c r="C13" s="342">
        <v>1</v>
      </c>
      <c r="D13" s="47" t="str">
        <f>IF(E13="","",IF(G13="地域冷暖房受入","",IF(E13&lt;=$Y$2,"○","")))</f>
        <v/>
      </c>
      <c r="E13" s="393"/>
      <c r="F13" s="446"/>
      <c r="G13" s="345"/>
      <c r="H13" s="316"/>
      <c r="I13" s="316"/>
      <c r="J13" s="15"/>
      <c r="K13" s="15"/>
      <c r="L13" s="15"/>
      <c r="M13" s="15"/>
      <c r="N13" s="345"/>
      <c r="O13" s="15"/>
      <c r="P13" s="458"/>
      <c r="Q13" s="458"/>
      <c r="R13" s="455">
        <f t="shared" ref="R13:R44" si="1">IF(OR(L13="",L13=0),0,(J13*3.6)/(L13*HLOOKUP(N13,$Z$6:$AG$7,2,0)))</f>
        <v>0</v>
      </c>
      <c r="S13" s="455">
        <f t="shared" ref="S13:S44" si="2">IF(OR(M13="",M13=0),0,(K13*3.6)/(M13*HLOOKUP(N13,$Z$6:$AG$7,2,0)))</f>
        <v>0</v>
      </c>
      <c r="T13" s="454" t="str">
        <f>IF(OR(O13="",O13=0,G13=$AN$1),"",IF(OR(R13&gt;=HLOOKUP(G13,$Z$1:$AM$5,3,FALSE),S13&gt;=HLOOKUP(G13,$Z$1:$AM$5,3,FALSE)),"○",""))</f>
        <v/>
      </c>
      <c r="V13" s="69"/>
      <c r="AA13" s="1">
        <f t="shared" ref="AA13:AA18" si="3">IF(H13="",0,IF(G13="",0,IF(G13="地域冷暖房受入",$AN$2,IF(R13&gt;=HLOOKUP(G13,$Z$1:$AK$5,$AA$9,0),1,IF(R13&lt;=HLOOKUP(G13,$Z$1:$AK$5,$AB$9,0),0,ROUND(1-((HLOOKUP(G13,$Z$1:$AK$5,$AA$9,0)-R13)/(HLOOKUP(G13,$Z$1:$AK$5,$AA$9,0)-HLOOKUP(G13,$Z$1:$AK$5,$AB$9,0))),3))))))</f>
        <v>0</v>
      </c>
      <c r="AB13" s="1">
        <f t="shared" ref="AB13:AB18" si="4">IF(I13="",0,IF(G13="",0,IF(G13="地域冷暖房受入",$AN$2,IF(S13&gt;=HLOOKUP(G13,$AL$1:$AU$5,$AA$9,0),1,IF(S13&lt;=HLOOKUP(G13,$AL$1:$AU$5,$AB$9,0),0,ROUND(1-((HLOOKUP(G13,$AL$1:$AU$5,$AA$9,0)-S13)/(HLOOKUP(G13,$AL$1:$AU$5,$AA$9,0)-HLOOKUP(G13,$AL$1:$AU$5,$AB$9,0))),3))))))</f>
        <v>0</v>
      </c>
    </row>
    <row r="14" spans="2:47" s="1" customFormat="1" x14ac:dyDescent="0.15">
      <c r="B14"/>
      <c r="C14" s="343">
        <f>C13+1</f>
        <v>2</v>
      </c>
      <c r="D14" s="47" t="str">
        <f t="shared" ref="D14:D72" si="5">IF(E14="","",IF(G14="地域冷暖房受入","",IF(E14&lt;=$Y$2,"○","")))</f>
        <v/>
      </c>
      <c r="E14" s="355"/>
      <c r="F14" s="447"/>
      <c r="G14" s="345"/>
      <c r="H14" s="316"/>
      <c r="I14" s="316"/>
      <c r="J14" s="15"/>
      <c r="K14" s="15"/>
      <c r="L14" s="15"/>
      <c r="M14" s="15"/>
      <c r="N14" s="345"/>
      <c r="O14" s="15"/>
      <c r="P14" s="458"/>
      <c r="Q14" s="458"/>
      <c r="R14" s="455">
        <f t="shared" si="1"/>
        <v>0</v>
      </c>
      <c r="S14" s="455">
        <f t="shared" si="2"/>
        <v>0</v>
      </c>
      <c r="T14" s="454" t="str">
        <f t="shared" ref="T14:T72" si="6">IF(OR(O14="",O14=0,G14=$AN$1),"",IF(OR(R14&gt;=HLOOKUP(G14,$Z$1:$AM$5,3,FALSE),S14&gt;=HLOOKUP(G14,$Z$1:$AM$5,3,FALSE)),"○",""))</f>
        <v/>
      </c>
      <c r="V14" s="69"/>
      <c r="AA14" s="1">
        <f t="shared" si="3"/>
        <v>0</v>
      </c>
      <c r="AB14" s="1">
        <f t="shared" si="4"/>
        <v>0</v>
      </c>
    </row>
    <row r="15" spans="2:47" s="1" customFormat="1" x14ac:dyDescent="0.15">
      <c r="B15"/>
      <c r="C15" s="343">
        <f>C14+1</f>
        <v>3</v>
      </c>
      <c r="D15" s="47" t="str">
        <f t="shared" si="5"/>
        <v/>
      </c>
      <c r="E15" s="355"/>
      <c r="F15" s="447"/>
      <c r="G15" s="345"/>
      <c r="H15" s="316"/>
      <c r="I15" s="316"/>
      <c r="J15" s="15"/>
      <c r="K15" s="15"/>
      <c r="L15" s="15"/>
      <c r="M15" s="15"/>
      <c r="N15" s="345"/>
      <c r="O15" s="15"/>
      <c r="P15" s="458"/>
      <c r="Q15" s="458"/>
      <c r="R15" s="455">
        <f t="shared" si="1"/>
        <v>0</v>
      </c>
      <c r="S15" s="455">
        <f t="shared" si="2"/>
        <v>0</v>
      </c>
      <c r="T15" s="454" t="str">
        <f t="shared" si="6"/>
        <v/>
      </c>
      <c r="V15" s="346"/>
      <c r="AA15" s="1">
        <f t="shared" si="3"/>
        <v>0</v>
      </c>
      <c r="AB15" s="1">
        <f t="shared" si="4"/>
        <v>0</v>
      </c>
    </row>
    <row r="16" spans="2:47" s="1" customFormat="1" x14ac:dyDescent="0.15">
      <c r="B16"/>
      <c r="C16" s="343">
        <f t="shared" ref="C16:C41" si="7">C15+1</f>
        <v>4</v>
      </c>
      <c r="D16" s="47" t="str">
        <f t="shared" si="5"/>
        <v/>
      </c>
      <c r="E16" s="355"/>
      <c r="F16" s="447"/>
      <c r="G16" s="345"/>
      <c r="H16" s="316"/>
      <c r="I16" s="316"/>
      <c r="J16" s="15"/>
      <c r="K16" s="15"/>
      <c r="L16" s="15"/>
      <c r="M16" s="15"/>
      <c r="N16" s="345"/>
      <c r="O16" s="15"/>
      <c r="P16" s="458"/>
      <c r="Q16" s="458"/>
      <c r="R16" s="455">
        <f t="shared" si="1"/>
        <v>0</v>
      </c>
      <c r="S16" s="455">
        <f t="shared" si="2"/>
        <v>0</v>
      </c>
      <c r="T16" s="454" t="str">
        <f t="shared" si="6"/>
        <v/>
      </c>
      <c r="V16" s="69"/>
      <c r="AA16" s="1">
        <f t="shared" si="3"/>
        <v>0</v>
      </c>
      <c r="AB16" s="1">
        <f t="shared" si="4"/>
        <v>0</v>
      </c>
    </row>
    <row r="17" spans="2:28" s="1" customFormat="1" x14ac:dyDescent="0.15">
      <c r="B17"/>
      <c r="C17" s="343">
        <f t="shared" si="7"/>
        <v>5</v>
      </c>
      <c r="D17" s="47" t="str">
        <f t="shared" si="5"/>
        <v/>
      </c>
      <c r="E17" s="355"/>
      <c r="F17" s="447"/>
      <c r="G17" s="345"/>
      <c r="H17" s="316"/>
      <c r="I17" s="316"/>
      <c r="J17" s="15"/>
      <c r="K17" s="15"/>
      <c r="L17" s="15"/>
      <c r="M17" s="15"/>
      <c r="N17" s="345"/>
      <c r="O17" s="15"/>
      <c r="P17" s="458"/>
      <c r="Q17" s="458"/>
      <c r="R17" s="455">
        <f t="shared" si="1"/>
        <v>0</v>
      </c>
      <c r="S17" s="455">
        <f t="shared" si="2"/>
        <v>0</v>
      </c>
      <c r="T17" s="454" t="str">
        <f t="shared" si="6"/>
        <v/>
      </c>
      <c r="V17" s="69"/>
      <c r="AA17" s="1">
        <f t="shared" si="3"/>
        <v>0</v>
      </c>
      <c r="AB17" s="1">
        <f t="shared" si="4"/>
        <v>0</v>
      </c>
    </row>
    <row r="18" spans="2:28" s="1" customFormat="1" x14ac:dyDescent="0.15">
      <c r="B18"/>
      <c r="C18" s="343">
        <f t="shared" si="7"/>
        <v>6</v>
      </c>
      <c r="D18" s="47" t="str">
        <f t="shared" si="5"/>
        <v/>
      </c>
      <c r="E18" s="355"/>
      <c r="F18" s="447"/>
      <c r="G18" s="345"/>
      <c r="H18" s="316"/>
      <c r="I18" s="316"/>
      <c r="J18" s="15"/>
      <c r="K18" s="15"/>
      <c r="L18" s="15"/>
      <c r="M18" s="15"/>
      <c r="N18" s="345"/>
      <c r="O18" s="15"/>
      <c r="P18" s="458"/>
      <c r="Q18" s="458"/>
      <c r="R18" s="455">
        <f t="shared" si="1"/>
        <v>0</v>
      </c>
      <c r="S18" s="455">
        <f t="shared" si="2"/>
        <v>0</v>
      </c>
      <c r="T18" s="454" t="str">
        <f t="shared" si="6"/>
        <v/>
      </c>
      <c r="V18" s="69"/>
      <c r="AA18" s="1">
        <f t="shared" si="3"/>
        <v>0</v>
      </c>
      <c r="AB18" s="1">
        <f t="shared" si="4"/>
        <v>0</v>
      </c>
    </row>
    <row r="19" spans="2:28" s="1" customFormat="1" x14ac:dyDescent="0.15">
      <c r="B19"/>
      <c r="C19" s="343">
        <f t="shared" si="7"/>
        <v>7</v>
      </c>
      <c r="D19" s="47" t="str">
        <f t="shared" si="5"/>
        <v/>
      </c>
      <c r="E19" s="355"/>
      <c r="F19" s="447"/>
      <c r="G19" s="345"/>
      <c r="H19" s="316"/>
      <c r="I19" s="316"/>
      <c r="J19" s="15"/>
      <c r="K19" s="15"/>
      <c r="L19" s="15"/>
      <c r="M19" s="15"/>
      <c r="N19" s="345"/>
      <c r="O19" s="15"/>
      <c r="P19" s="458"/>
      <c r="Q19" s="458"/>
      <c r="R19" s="455">
        <f t="shared" si="1"/>
        <v>0</v>
      </c>
      <c r="S19" s="455">
        <f t="shared" si="2"/>
        <v>0</v>
      </c>
      <c r="T19" s="454" t="str">
        <f t="shared" si="6"/>
        <v/>
      </c>
      <c r="V19" s="69"/>
      <c r="W19" s="1" t="str">
        <f>IF(H19="","",IF(L117="",0,IF(G19="地域冷暖房受入",$AN$2,IF(R19&gt;=HLOOKUP(G19,$Z$1:$AK$5,$AA$9,0),1,IF(R19&lt;=HLOOKUP(G19,$Z$1:$AK$5,$AB$9,0),0,ROUND(1-((HLOOKUP(G19,$Z$1:$AK$5,$AA$9,0)-R19)/(HLOOKUP(G19,$Z$1:$AK$5,$AA$9,0)-HLOOKUP(G19,$Z$1:$AK$5,$AB$9,0))),3))))))</f>
        <v/>
      </c>
      <c r="AA19" s="1">
        <f t="shared" ref="AA19:AA72" si="8">IF(H19="",0,IF(G19="",0,IF(G19="地域冷暖房受入",$AN$2,IF(R19&gt;=HLOOKUP(G19,$Z$1:$AK$5,$AA$9,0),1,IF(R19&lt;=HLOOKUP(G19,$Z$1:$AK$5,$AB$9,0),0,ROUND(1-((HLOOKUP(G19,$Z$1:$AK$5,$AA$9,0)-R19)/(HLOOKUP(G19,$Z$1:$AK$5,$AA$9,0)-HLOOKUP(G19,$Z$1:$AK$5,$AB$9,0))),3))))))</f>
        <v>0</v>
      </c>
      <c r="AB19" s="1">
        <f t="shared" ref="AB19:AB72" si="9">IF(I19="",0,IF(G19="",0,IF(G19="地域冷暖房受入",$AN$2,IF(S19&gt;=HLOOKUP(G19,$AL$1:$AU$5,$AA$9,0),1,IF(S19&lt;=HLOOKUP(G19,$AL$1:$AU$5,$AB$9,0),0,ROUND(1-((HLOOKUP(G19,$AL$1:$AU$5,$AA$9,0)-S19)/(HLOOKUP(G19,$AL$1:$AU$5,$AA$9,0)-HLOOKUP(G19,$AL$1:$AU$5,$AB$9,0))),3))))))</f>
        <v>0</v>
      </c>
    </row>
    <row r="20" spans="2:28" s="1" customFormat="1" x14ac:dyDescent="0.15">
      <c r="B20"/>
      <c r="C20" s="343">
        <f t="shared" si="7"/>
        <v>8</v>
      </c>
      <c r="D20" s="47" t="str">
        <f t="shared" si="5"/>
        <v/>
      </c>
      <c r="E20" s="355"/>
      <c r="F20" s="447"/>
      <c r="G20" s="345"/>
      <c r="H20" s="316"/>
      <c r="I20" s="316"/>
      <c r="J20" s="15"/>
      <c r="K20" s="15"/>
      <c r="L20" s="15"/>
      <c r="M20" s="15"/>
      <c r="N20" s="345"/>
      <c r="O20" s="15"/>
      <c r="P20" s="458"/>
      <c r="Q20" s="458"/>
      <c r="R20" s="455">
        <f t="shared" si="1"/>
        <v>0</v>
      </c>
      <c r="S20" s="455">
        <f t="shared" si="2"/>
        <v>0</v>
      </c>
      <c r="T20" s="454" t="str">
        <f t="shared" si="6"/>
        <v/>
      </c>
      <c r="V20" s="69"/>
      <c r="AA20" s="1">
        <f t="shared" si="8"/>
        <v>0</v>
      </c>
      <c r="AB20" s="1">
        <f t="shared" si="9"/>
        <v>0</v>
      </c>
    </row>
    <row r="21" spans="2:28" s="1" customFormat="1" x14ac:dyDescent="0.15">
      <c r="B21"/>
      <c r="C21" s="343">
        <f t="shared" si="7"/>
        <v>9</v>
      </c>
      <c r="D21" s="47" t="str">
        <f t="shared" si="5"/>
        <v/>
      </c>
      <c r="E21" s="355"/>
      <c r="F21" s="447"/>
      <c r="G21" s="345"/>
      <c r="H21" s="316"/>
      <c r="I21" s="316"/>
      <c r="J21" s="15"/>
      <c r="K21" s="15"/>
      <c r="L21" s="15"/>
      <c r="M21" s="15"/>
      <c r="N21" s="345"/>
      <c r="O21" s="15"/>
      <c r="P21" s="458"/>
      <c r="Q21" s="458"/>
      <c r="R21" s="455">
        <f t="shared" si="1"/>
        <v>0</v>
      </c>
      <c r="S21" s="455">
        <f t="shared" si="2"/>
        <v>0</v>
      </c>
      <c r="T21" s="454" t="str">
        <f t="shared" si="6"/>
        <v/>
      </c>
      <c r="V21" s="69"/>
      <c r="AA21" s="1">
        <f t="shared" si="8"/>
        <v>0</v>
      </c>
      <c r="AB21" s="1">
        <f t="shared" si="9"/>
        <v>0</v>
      </c>
    </row>
    <row r="22" spans="2:28" s="1" customFormat="1" x14ac:dyDescent="0.15">
      <c r="B22"/>
      <c r="C22" s="343">
        <f t="shared" si="7"/>
        <v>10</v>
      </c>
      <c r="D22" s="47" t="str">
        <f t="shared" si="5"/>
        <v/>
      </c>
      <c r="E22" s="355"/>
      <c r="F22" s="447"/>
      <c r="G22" s="345"/>
      <c r="H22" s="316"/>
      <c r="I22" s="316"/>
      <c r="J22" s="15"/>
      <c r="K22" s="15"/>
      <c r="L22" s="15"/>
      <c r="M22" s="15"/>
      <c r="N22" s="345"/>
      <c r="O22" s="15"/>
      <c r="P22" s="458"/>
      <c r="Q22" s="458"/>
      <c r="R22" s="455">
        <f t="shared" si="1"/>
        <v>0</v>
      </c>
      <c r="S22" s="455">
        <f t="shared" si="2"/>
        <v>0</v>
      </c>
      <c r="T22" s="454" t="str">
        <f t="shared" si="6"/>
        <v/>
      </c>
      <c r="V22" s="69"/>
      <c r="AA22" s="1">
        <f t="shared" si="8"/>
        <v>0</v>
      </c>
      <c r="AB22" s="1">
        <f t="shared" si="9"/>
        <v>0</v>
      </c>
    </row>
    <row r="23" spans="2:28" s="1" customFormat="1" x14ac:dyDescent="0.15">
      <c r="B23"/>
      <c r="C23" s="343">
        <f t="shared" si="7"/>
        <v>11</v>
      </c>
      <c r="D23" s="47" t="str">
        <f t="shared" si="5"/>
        <v/>
      </c>
      <c r="E23" s="355"/>
      <c r="F23" s="447"/>
      <c r="G23" s="345"/>
      <c r="H23" s="316"/>
      <c r="I23" s="316"/>
      <c r="J23" s="15"/>
      <c r="K23" s="15"/>
      <c r="L23" s="15"/>
      <c r="M23" s="15"/>
      <c r="N23" s="345"/>
      <c r="O23" s="15"/>
      <c r="P23" s="458"/>
      <c r="Q23" s="458"/>
      <c r="R23" s="455">
        <f t="shared" si="1"/>
        <v>0</v>
      </c>
      <c r="S23" s="455">
        <f t="shared" si="2"/>
        <v>0</v>
      </c>
      <c r="T23" s="454" t="str">
        <f t="shared" si="6"/>
        <v/>
      </c>
      <c r="V23" s="69"/>
      <c r="AA23" s="1">
        <f t="shared" si="8"/>
        <v>0</v>
      </c>
      <c r="AB23" s="1">
        <f t="shared" si="9"/>
        <v>0</v>
      </c>
    </row>
    <row r="24" spans="2:28" s="1" customFormat="1" x14ac:dyDescent="0.15">
      <c r="B24"/>
      <c r="C24" s="343">
        <f t="shared" si="7"/>
        <v>12</v>
      </c>
      <c r="D24" s="47" t="str">
        <f t="shared" si="5"/>
        <v/>
      </c>
      <c r="E24" s="355"/>
      <c r="F24" s="447"/>
      <c r="G24" s="345"/>
      <c r="H24" s="316"/>
      <c r="I24" s="316"/>
      <c r="J24" s="15"/>
      <c r="K24" s="15"/>
      <c r="L24" s="15"/>
      <c r="M24" s="15"/>
      <c r="N24" s="345"/>
      <c r="O24" s="15"/>
      <c r="P24" s="458"/>
      <c r="Q24" s="458"/>
      <c r="R24" s="455">
        <f t="shared" si="1"/>
        <v>0</v>
      </c>
      <c r="S24" s="455">
        <f t="shared" si="2"/>
        <v>0</v>
      </c>
      <c r="T24" s="454" t="str">
        <f t="shared" si="6"/>
        <v/>
      </c>
      <c r="V24" s="69"/>
      <c r="AA24" s="1">
        <f t="shared" si="8"/>
        <v>0</v>
      </c>
      <c r="AB24" s="1">
        <f t="shared" si="9"/>
        <v>0</v>
      </c>
    </row>
    <row r="25" spans="2:28" s="1" customFormat="1" x14ac:dyDescent="0.15">
      <c r="B25"/>
      <c r="C25" s="343">
        <f t="shared" si="7"/>
        <v>13</v>
      </c>
      <c r="D25" s="47" t="str">
        <f t="shared" si="5"/>
        <v/>
      </c>
      <c r="E25" s="355"/>
      <c r="F25" s="447"/>
      <c r="G25" s="345"/>
      <c r="H25" s="316"/>
      <c r="I25" s="316"/>
      <c r="J25" s="15"/>
      <c r="K25" s="15"/>
      <c r="L25" s="15"/>
      <c r="M25" s="15"/>
      <c r="N25" s="345"/>
      <c r="O25" s="15"/>
      <c r="P25" s="458"/>
      <c r="Q25" s="458"/>
      <c r="R25" s="455">
        <f t="shared" si="1"/>
        <v>0</v>
      </c>
      <c r="S25" s="455">
        <f t="shared" si="2"/>
        <v>0</v>
      </c>
      <c r="T25" s="454" t="str">
        <f t="shared" si="6"/>
        <v/>
      </c>
      <c r="V25" s="69"/>
      <c r="AA25" s="1">
        <f t="shared" si="8"/>
        <v>0</v>
      </c>
      <c r="AB25" s="1">
        <f t="shared" si="9"/>
        <v>0</v>
      </c>
    </row>
    <row r="26" spans="2:28" s="1" customFormat="1" x14ac:dyDescent="0.15">
      <c r="B26"/>
      <c r="C26" s="343">
        <f t="shared" si="7"/>
        <v>14</v>
      </c>
      <c r="D26" s="47" t="str">
        <f t="shared" si="5"/>
        <v/>
      </c>
      <c r="E26" s="355"/>
      <c r="F26" s="447"/>
      <c r="G26" s="345"/>
      <c r="H26" s="316"/>
      <c r="I26" s="316"/>
      <c r="J26" s="15"/>
      <c r="K26" s="15"/>
      <c r="L26" s="15"/>
      <c r="M26" s="15"/>
      <c r="N26" s="345"/>
      <c r="O26" s="15"/>
      <c r="P26" s="458"/>
      <c r="Q26" s="458"/>
      <c r="R26" s="455">
        <f t="shared" si="1"/>
        <v>0</v>
      </c>
      <c r="S26" s="455">
        <f t="shared" si="2"/>
        <v>0</v>
      </c>
      <c r="T26" s="454" t="str">
        <f t="shared" si="6"/>
        <v/>
      </c>
      <c r="V26" s="69"/>
      <c r="AA26" s="1">
        <f t="shared" si="8"/>
        <v>0</v>
      </c>
      <c r="AB26" s="1">
        <f t="shared" si="9"/>
        <v>0</v>
      </c>
    </row>
    <row r="27" spans="2:28" s="1" customFormat="1" x14ac:dyDescent="0.15">
      <c r="B27"/>
      <c r="C27" s="343">
        <f t="shared" si="7"/>
        <v>15</v>
      </c>
      <c r="D27" s="47" t="str">
        <f t="shared" si="5"/>
        <v/>
      </c>
      <c r="E27" s="355"/>
      <c r="F27" s="447"/>
      <c r="G27" s="345"/>
      <c r="H27" s="316"/>
      <c r="I27" s="316"/>
      <c r="J27" s="15"/>
      <c r="K27" s="15"/>
      <c r="L27" s="15"/>
      <c r="M27" s="15"/>
      <c r="N27" s="345"/>
      <c r="O27" s="15"/>
      <c r="P27" s="458"/>
      <c r="Q27" s="458"/>
      <c r="R27" s="455">
        <f t="shared" si="1"/>
        <v>0</v>
      </c>
      <c r="S27" s="455">
        <f t="shared" si="2"/>
        <v>0</v>
      </c>
      <c r="T27" s="454" t="str">
        <f t="shared" si="6"/>
        <v/>
      </c>
      <c r="V27" s="69"/>
      <c r="AA27" s="1">
        <f t="shared" si="8"/>
        <v>0</v>
      </c>
      <c r="AB27" s="1">
        <f t="shared" si="9"/>
        <v>0</v>
      </c>
    </row>
    <row r="28" spans="2:28" s="1" customFormat="1" x14ac:dyDescent="0.15">
      <c r="B28"/>
      <c r="C28" s="343">
        <f t="shared" si="7"/>
        <v>16</v>
      </c>
      <c r="D28" s="47" t="str">
        <f t="shared" si="5"/>
        <v/>
      </c>
      <c r="E28" s="355"/>
      <c r="F28" s="447"/>
      <c r="G28" s="345"/>
      <c r="H28" s="316"/>
      <c r="I28" s="316"/>
      <c r="J28" s="15"/>
      <c r="K28" s="15"/>
      <c r="L28" s="15"/>
      <c r="M28" s="15"/>
      <c r="N28" s="345"/>
      <c r="O28" s="15"/>
      <c r="P28" s="458"/>
      <c r="Q28" s="458"/>
      <c r="R28" s="455">
        <f t="shared" si="1"/>
        <v>0</v>
      </c>
      <c r="S28" s="455">
        <f t="shared" si="2"/>
        <v>0</v>
      </c>
      <c r="T28" s="454" t="str">
        <f t="shared" si="6"/>
        <v/>
      </c>
      <c r="V28" s="69"/>
      <c r="AA28" s="1">
        <f t="shared" si="8"/>
        <v>0</v>
      </c>
      <c r="AB28" s="1">
        <f t="shared" si="9"/>
        <v>0</v>
      </c>
    </row>
    <row r="29" spans="2:28" s="1" customFormat="1" x14ac:dyDescent="0.15">
      <c r="B29"/>
      <c r="C29" s="343">
        <f t="shared" si="7"/>
        <v>17</v>
      </c>
      <c r="D29" s="47" t="str">
        <f t="shared" si="5"/>
        <v/>
      </c>
      <c r="E29" s="355"/>
      <c r="F29" s="447"/>
      <c r="G29" s="345"/>
      <c r="H29" s="316"/>
      <c r="I29" s="316"/>
      <c r="J29" s="15"/>
      <c r="K29" s="15"/>
      <c r="L29" s="15"/>
      <c r="M29" s="15"/>
      <c r="N29" s="345"/>
      <c r="O29" s="15"/>
      <c r="P29" s="458"/>
      <c r="Q29" s="458"/>
      <c r="R29" s="455">
        <f t="shared" si="1"/>
        <v>0</v>
      </c>
      <c r="S29" s="455">
        <f t="shared" si="2"/>
        <v>0</v>
      </c>
      <c r="T29" s="454" t="str">
        <f t="shared" si="6"/>
        <v/>
      </c>
      <c r="V29" s="69"/>
      <c r="AA29" s="1">
        <f t="shared" si="8"/>
        <v>0</v>
      </c>
      <c r="AB29" s="1">
        <f t="shared" si="9"/>
        <v>0</v>
      </c>
    </row>
    <row r="30" spans="2:28" s="1" customFormat="1" x14ac:dyDescent="0.15">
      <c r="B30"/>
      <c r="C30" s="343">
        <f t="shared" si="7"/>
        <v>18</v>
      </c>
      <c r="D30" s="47" t="str">
        <f t="shared" si="5"/>
        <v/>
      </c>
      <c r="E30" s="355"/>
      <c r="F30" s="447"/>
      <c r="G30" s="345"/>
      <c r="H30" s="316"/>
      <c r="I30" s="316"/>
      <c r="J30" s="15"/>
      <c r="K30" s="15"/>
      <c r="L30" s="15"/>
      <c r="M30" s="15"/>
      <c r="N30" s="345"/>
      <c r="O30" s="15"/>
      <c r="P30" s="458"/>
      <c r="Q30" s="458"/>
      <c r="R30" s="455">
        <f t="shared" si="1"/>
        <v>0</v>
      </c>
      <c r="S30" s="455">
        <f t="shared" si="2"/>
        <v>0</v>
      </c>
      <c r="T30" s="454" t="str">
        <f t="shared" si="6"/>
        <v/>
      </c>
      <c r="V30" s="69"/>
      <c r="AA30" s="1">
        <f t="shared" si="8"/>
        <v>0</v>
      </c>
      <c r="AB30" s="1">
        <f t="shared" si="9"/>
        <v>0</v>
      </c>
    </row>
    <row r="31" spans="2:28" s="1" customFormat="1" x14ac:dyDescent="0.15">
      <c r="B31"/>
      <c r="C31" s="343">
        <f t="shared" si="7"/>
        <v>19</v>
      </c>
      <c r="D31" s="47" t="str">
        <f t="shared" si="5"/>
        <v/>
      </c>
      <c r="E31" s="355"/>
      <c r="F31" s="447"/>
      <c r="G31" s="345"/>
      <c r="H31" s="316"/>
      <c r="I31" s="316"/>
      <c r="J31" s="15"/>
      <c r="K31" s="15"/>
      <c r="L31" s="15"/>
      <c r="M31" s="15"/>
      <c r="N31" s="345"/>
      <c r="O31" s="15"/>
      <c r="P31" s="458"/>
      <c r="Q31" s="458"/>
      <c r="R31" s="455">
        <f t="shared" si="1"/>
        <v>0</v>
      </c>
      <c r="S31" s="455">
        <f t="shared" si="2"/>
        <v>0</v>
      </c>
      <c r="T31" s="454" t="str">
        <f t="shared" si="6"/>
        <v/>
      </c>
      <c r="V31" s="69"/>
      <c r="AA31" s="1">
        <f t="shared" si="8"/>
        <v>0</v>
      </c>
      <c r="AB31" s="1">
        <f t="shared" si="9"/>
        <v>0</v>
      </c>
    </row>
    <row r="32" spans="2:28" s="1" customFormat="1" x14ac:dyDescent="0.15">
      <c r="B32"/>
      <c r="C32" s="343">
        <f t="shared" si="7"/>
        <v>20</v>
      </c>
      <c r="D32" s="47" t="str">
        <f t="shared" si="5"/>
        <v/>
      </c>
      <c r="E32" s="355"/>
      <c r="F32" s="447"/>
      <c r="G32" s="345"/>
      <c r="H32" s="316"/>
      <c r="I32" s="316"/>
      <c r="J32" s="15"/>
      <c r="K32" s="15"/>
      <c r="L32" s="15"/>
      <c r="M32" s="15"/>
      <c r="N32" s="345"/>
      <c r="O32" s="15"/>
      <c r="P32" s="458"/>
      <c r="Q32" s="458"/>
      <c r="R32" s="455">
        <f t="shared" si="1"/>
        <v>0</v>
      </c>
      <c r="S32" s="455">
        <f t="shared" si="2"/>
        <v>0</v>
      </c>
      <c r="T32" s="454" t="str">
        <f t="shared" si="6"/>
        <v/>
      </c>
      <c r="V32" s="69"/>
      <c r="AA32" s="1">
        <f t="shared" si="8"/>
        <v>0</v>
      </c>
      <c r="AB32" s="1">
        <f t="shared" si="9"/>
        <v>0</v>
      </c>
    </row>
    <row r="33" spans="2:28" s="1" customFormat="1" x14ac:dyDescent="0.15">
      <c r="B33"/>
      <c r="C33" s="343">
        <f t="shared" si="7"/>
        <v>21</v>
      </c>
      <c r="D33" s="47" t="str">
        <f t="shared" si="5"/>
        <v/>
      </c>
      <c r="E33" s="355"/>
      <c r="F33" s="447"/>
      <c r="G33" s="345"/>
      <c r="H33" s="316"/>
      <c r="I33" s="316"/>
      <c r="J33" s="15"/>
      <c r="K33" s="15"/>
      <c r="L33" s="15"/>
      <c r="M33" s="15"/>
      <c r="N33" s="345"/>
      <c r="O33" s="15"/>
      <c r="P33" s="458"/>
      <c r="Q33" s="458"/>
      <c r="R33" s="455">
        <f t="shared" si="1"/>
        <v>0</v>
      </c>
      <c r="S33" s="455">
        <f t="shared" si="2"/>
        <v>0</v>
      </c>
      <c r="T33" s="454" t="str">
        <f t="shared" si="6"/>
        <v/>
      </c>
      <c r="V33" s="69"/>
      <c r="AA33" s="1">
        <f t="shared" si="8"/>
        <v>0</v>
      </c>
      <c r="AB33" s="1">
        <f t="shared" si="9"/>
        <v>0</v>
      </c>
    </row>
    <row r="34" spans="2:28" s="1" customFormat="1" x14ac:dyDescent="0.15">
      <c r="B34"/>
      <c r="C34" s="343">
        <f t="shared" si="7"/>
        <v>22</v>
      </c>
      <c r="D34" s="47" t="str">
        <f t="shared" si="5"/>
        <v/>
      </c>
      <c r="E34" s="355"/>
      <c r="F34" s="447"/>
      <c r="G34" s="345"/>
      <c r="H34" s="316"/>
      <c r="I34" s="316"/>
      <c r="J34" s="15"/>
      <c r="K34" s="15"/>
      <c r="L34" s="15"/>
      <c r="M34" s="15"/>
      <c r="N34" s="345"/>
      <c r="O34" s="15"/>
      <c r="P34" s="458"/>
      <c r="Q34" s="458"/>
      <c r="R34" s="455">
        <f t="shared" si="1"/>
        <v>0</v>
      </c>
      <c r="S34" s="455">
        <f t="shared" si="2"/>
        <v>0</v>
      </c>
      <c r="T34" s="454" t="str">
        <f t="shared" si="6"/>
        <v/>
      </c>
      <c r="V34" s="69"/>
      <c r="AA34" s="1">
        <f t="shared" si="8"/>
        <v>0</v>
      </c>
      <c r="AB34" s="1">
        <f t="shared" si="9"/>
        <v>0</v>
      </c>
    </row>
    <row r="35" spans="2:28" s="1" customFormat="1" x14ac:dyDescent="0.15">
      <c r="B35"/>
      <c r="C35" s="343">
        <f t="shared" si="7"/>
        <v>23</v>
      </c>
      <c r="D35" s="47" t="str">
        <f t="shared" si="5"/>
        <v/>
      </c>
      <c r="E35" s="355"/>
      <c r="F35" s="447"/>
      <c r="G35" s="345"/>
      <c r="H35" s="316"/>
      <c r="I35" s="316"/>
      <c r="J35" s="15"/>
      <c r="K35" s="15"/>
      <c r="L35" s="15"/>
      <c r="M35" s="15"/>
      <c r="N35" s="345"/>
      <c r="O35" s="15"/>
      <c r="P35" s="458"/>
      <c r="Q35" s="458"/>
      <c r="R35" s="455">
        <f t="shared" si="1"/>
        <v>0</v>
      </c>
      <c r="S35" s="455">
        <f t="shared" si="2"/>
        <v>0</v>
      </c>
      <c r="T35" s="454" t="str">
        <f t="shared" si="6"/>
        <v/>
      </c>
      <c r="V35" s="69"/>
      <c r="AA35" s="1">
        <f t="shared" si="8"/>
        <v>0</v>
      </c>
      <c r="AB35" s="1">
        <f t="shared" si="9"/>
        <v>0</v>
      </c>
    </row>
    <row r="36" spans="2:28" s="1" customFormat="1" x14ac:dyDescent="0.15">
      <c r="B36"/>
      <c r="C36" s="343">
        <f t="shared" si="7"/>
        <v>24</v>
      </c>
      <c r="D36" s="47" t="str">
        <f t="shared" si="5"/>
        <v/>
      </c>
      <c r="E36" s="355"/>
      <c r="F36" s="447"/>
      <c r="G36" s="345"/>
      <c r="H36" s="316"/>
      <c r="I36" s="316"/>
      <c r="J36" s="15"/>
      <c r="K36" s="15"/>
      <c r="L36" s="15"/>
      <c r="M36" s="15"/>
      <c r="N36" s="345"/>
      <c r="O36" s="15"/>
      <c r="P36" s="458"/>
      <c r="Q36" s="458"/>
      <c r="R36" s="455">
        <f t="shared" si="1"/>
        <v>0</v>
      </c>
      <c r="S36" s="455">
        <f t="shared" si="2"/>
        <v>0</v>
      </c>
      <c r="T36" s="454" t="str">
        <f t="shared" si="6"/>
        <v/>
      </c>
      <c r="V36" s="69"/>
      <c r="AA36" s="1">
        <f t="shared" si="8"/>
        <v>0</v>
      </c>
      <c r="AB36" s="1">
        <f t="shared" si="9"/>
        <v>0</v>
      </c>
    </row>
    <row r="37" spans="2:28" s="1" customFormat="1" x14ac:dyDescent="0.15">
      <c r="B37"/>
      <c r="C37" s="343">
        <f t="shared" si="7"/>
        <v>25</v>
      </c>
      <c r="D37" s="47" t="str">
        <f t="shared" si="5"/>
        <v/>
      </c>
      <c r="E37" s="355"/>
      <c r="F37" s="447"/>
      <c r="G37" s="345"/>
      <c r="H37" s="316"/>
      <c r="I37" s="316"/>
      <c r="J37" s="15"/>
      <c r="K37" s="15"/>
      <c r="L37" s="15"/>
      <c r="M37" s="15"/>
      <c r="N37" s="345"/>
      <c r="O37" s="15"/>
      <c r="P37" s="458"/>
      <c r="Q37" s="458"/>
      <c r="R37" s="455">
        <f t="shared" si="1"/>
        <v>0</v>
      </c>
      <c r="S37" s="455">
        <f t="shared" si="2"/>
        <v>0</v>
      </c>
      <c r="T37" s="454" t="str">
        <f t="shared" si="6"/>
        <v/>
      </c>
      <c r="V37" s="69"/>
      <c r="AA37" s="1">
        <f t="shared" si="8"/>
        <v>0</v>
      </c>
      <c r="AB37" s="1">
        <f t="shared" si="9"/>
        <v>0</v>
      </c>
    </row>
    <row r="38" spans="2:28" s="1" customFormat="1" x14ac:dyDescent="0.15">
      <c r="B38"/>
      <c r="C38" s="343">
        <f t="shared" si="7"/>
        <v>26</v>
      </c>
      <c r="D38" s="47" t="str">
        <f t="shared" si="5"/>
        <v/>
      </c>
      <c r="E38" s="355"/>
      <c r="F38" s="447"/>
      <c r="G38" s="345"/>
      <c r="H38" s="316"/>
      <c r="I38" s="316"/>
      <c r="J38" s="15"/>
      <c r="K38" s="15"/>
      <c r="L38" s="15"/>
      <c r="M38" s="15"/>
      <c r="N38" s="345"/>
      <c r="O38" s="15"/>
      <c r="P38" s="458"/>
      <c r="Q38" s="458"/>
      <c r="R38" s="455">
        <f t="shared" si="1"/>
        <v>0</v>
      </c>
      <c r="S38" s="455">
        <f t="shared" si="2"/>
        <v>0</v>
      </c>
      <c r="T38" s="454" t="str">
        <f t="shared" si="6"/>
        <v/>
      </c>
      <c r="V38" s="69"/>
      <c r="AA38" s="1">
        <f t="shared" si="8"/>
        <v>0</v>
      </c>
      <c r="AB38" s="1">
        <f t="shared" si="9"/>
        <v>0</v>
      </c>
    </row>
    <row r="39" spans="2:28" s="1" customFormat="1" x14ac:dyDescent="0.15">
      <c r="B39"/>
      <c r="C39" s="343">
        <f t="shared" si="7"/>
        <v>27</v>
      </c>
      <c r="D39" s="47" t="str">
        <f t="shared" si="5"/>
        <v/>
      </c>
      <c r="E39" s="355"/>
      <c r="F39" s="447"/>
      <c r="G39" s="345"/>
      <c r="H39" s="316"/>
      <c r="I39" s="316"/>
      <c r="J39" s="15"/>
      <c r="K39" s="15"/>
      <c r="L39" s="15"/>
      <c r="M39" s="15"/>
      <c r="N39" s="345"/>
      <c r="O39" s="15"/>
      <c r="P39" s="458"/>
      <c r="Q39" s="458"/>
      <c r="R39" s="455">
        <f t="shared" si="1"/>
        <v>0</v>
      </c>
      <c r="S39" s="455">
        <f t="shared" si="2"/>
        <v>0</v>
      </c>
      <c r="T39" s="454" t="str">
        <f t="shared" si="6"/>
        <v/>
      </c>
      <c r="V39" s="69"/>
      <c r="AA39" s="1">
        <f t="shared" si="8"/>
        <v>0</v>
      </c>
      <c r="AB39" s="1">
        <f t="shared" si="9"/>
        <v>0</v>
      </c>
    </row>
    <row r="40" spans="2:28" s="1" customFormat="1" x14ac:dyDescent="0.15">
      <c r="B40"/>
      <c r="C40" s="343">
        <f t="shared" si="7"/>
        <v>28</v>
      </c>
      <c r="D40" s="47" t="str">
        <f t="shared" si="5"/>
        <v/>
      </c>
      <c r="E40" s="355"/>
      <c r="F40" s="447"/>
      <c r="G40" s="345"/>
      <c r="H40" s="316"/>
      <c r="I40" s="316"/>
      <c r="J40" s="15"/>
      <c r="K40" s="15"/>
      <c r="L40" s="15"/>
      <c r="M40" s="15"/>
      <c r="N40" s="345"/>
      <c r="O40" s="15"/>
      <c r="P40" s="458"/>
      <c r="Q40" s="458"/>
      <c r="R40" s="455">
        <f t="shared" si="1"/>
        <v>0</v>
      </c>
      <c r="S40" s="455">
        <f t="shared" si="2"/>
        <v>0</v>
      </c>
      <c r="T40" s="454" t="str">
        <f t="shared" si="6"/>
        <v/>
      </c>
      <c r="V40" s="69"/>
      <c r="AA40" s="1">
        <f t="shared" si="8"/>
        <v>0</v>
      </c>
      <c r="AB40" s="1">
        <f t="shared" si="9"/>
        <v>0</v>
      </c>
    </row>
    <row r="41" spans="2:28" s="1" customFormat="1" x14ac:dyDescent="0.15">
      <c r="B41"/>
      <c r="C41" s="343">
        <f t="shared" si="7"/>
        <v>29</v>
      </c>
      <c r="D41" s="47" t="str">
        <f t="shared" si="5"/>
        <v/>
      </c>
      <c r="E41" s="355"/>
      <c r="F41" s="447"/>
      <c r="G41" s="345"/>
      <c r="H41" s="316"/>
      <c r="I41" s="316"/>
      <c r="J41" s="15"/>
      <c r="K41" s="15"/>
      <c r="L41" s="15"/>
      <c r="M41" s="15"/>
      <c r="N41" s="345"/>
      <c r="O41" s="15"/>
      <c r="P41" s="458"/>
      <c r="Q41" s="458"/>
      <c r="R41" s="455">
        <f t="shared" si="1"/>
        <v>0</v>
      </c>
      <c r="S41" s="455">
        <f t="shared" si="2"/>
        <v>0</v>
      </c>
      <c r="T41" s="454" t="str">
        <f t="shared" si="6"/>
        <v/>
      </c>
      <c r="V41" s="69"/>
      <c r="AA41" s="1">
        <f t="shared" si="8"/>
        <v>0</v>
      </c>
      <c r="AB41" s="1">
        <f t="shared" si="9"/>
        <v>0</v>
      </c>
    </row>
    <row r="42" spans="2:28" s="1" customFormat="1" x14ac:dyDescent="0.15">
      <c r="B42"/>
      <c r="C42" s="343">
        <f>C41+1</f>
        <v>30</v>
      </c>
      <c r="D42" s="47" t="str">
        <f t="shared" si="5"/>
        <v/>
      </c>
      <c r="E42" s="355"/>
      <c r="F42" s="447"/>
      <c r="G42" s="345"/>
      <c r="H42" s="316"/>
      <c r="I42" s="316"/>
      <c r="J42" s="15"/>
      <c r="K42" s="15"/>
      <c r="L42" s="15"/>
      <c r="M42" s="15"/>
      <c r="N42" s="345"/>
      <c r="O42" s="15"/>
      <c r="P42" s="458"/>
      <c r="Q42" s="458"/>
      <c r="R42" s="455">
        <f t="shared" si="1"/>
        <v>0</v>
      </c>
      <c r="S42" s="455">
        <f t="shared" si="2"/>
        <v>0</v>
      </c>
      <c r="T42" s="454" t="str">
        <f t="shared" si="6"/>
        <v/>
      </c>
      <c r="V42" s="69"/>
      <c r="AA42" s="1">
        <f t="shared" si="8"/>
        <v>0</v>
      </c>
      <c r="AB42" s="1">
        <f t="shared" si="9"/>
        <v>0</v>
      </c>
    </row>
    <row r="43" spans="2:28" s="1" customFormat="1" x14ac:dyDescent="0.15">
      <c r="B43"/>
      <c r="C43" s="343">
        <f>C42+1</f>
        <v>31</v>
      </c>
      <c r="D43" s="47" t="str">
        <f t="shared" si="5"/>
        <v/>
      </c>
      <c r="E43" s="355"/>
      <c r="F43" s="447"/>
      <c r="G43" s="345"/>
      <c r="H43" s="316"/>
      <c r="I43" s="316"/>
      <c r="J43" s="15"/>
      <c r="K43" s="15"/>
      <c r="L43" s="15"/>
      <c r="M43" s="15"/>
      <c r="N43" s="345"/>
      <c r="O43" s="15"/>
      <c r="P43" s="458"/>
      <c r="Q43" s="458"/>
      <c r="R43" s="455">
        <f t="shared" si="1"/>
        <v>0</v>
      </c>
      <c r="S43" s="455">
        <f t="shared" si="2"/>
        <v>0</v>
      </c>
      <c r="T43" s="454" t="str">
        <f t="shared" si="6"/>
        <v/>
      </c>
      <c r="V43" s="69"/>
      <c r="AA43" s="1">
        <f t="shared" si="8"/>
        <v>0</v>
      </c>
      <c r="AB43" s="1">
        <f t="shared" si="9"/>
        <v>0</v>
      </c>
    </row>
    <row r="44" spans="2:28" s="1" customFormat="1" x14ac:dyDescent="0.15">
      <c r="B44"/>
      <c r="C44" s="343">
        <f>C43+1</f>
        <v>32</v>
      </c>
      <c r="D44" s="47" t="str">
        <f t="shared" si="5"/>
        <v/>
      </c>
      <c r="E44" s="355"/>
      <c r="F44" s="447"/>
      <c r="G44" s="345"/>
      <c r="H44" s="316"/>
      <c r="I44" s="316"/>
      <c r="J44" s="15"/>
      <c r="K44" s="15"/>
      <c r="L44" s="15"/>
      <c r="M44" s="15"/>
      <c r="N44" s="345"/>
      <c r="O44" s="15"/>
      <c r="P44" s="458"/>
      <c r="Q44" s="458"/>
      <c r="R44" s="455">
        <f t="shared" si="1"/>
        <v>0</v>
      </c>
      <c r="S44" s="455">
        <f t="shared" si="2"/>
        <v>0</v>
      </c>
      <c r="T44" s="454" t="str">
        <f t="shared" si="6"/>
        <v/>
      </c>
      <c r="V44" s="69"/>
      <c r="AA44" s="1">
        <f t="shared" si="8"/>
        <v>0</v>
      </c>
      <c r="AB44" s="1">
        <f t="shared" si="9"/>
        <v>0</v>
      </c>
    </row>
    <row r="45" spans="2:28" s="1" customFormat="1" x14ac:dyDescent="0.15">
      <c r="B45"/>
      <c r="C45" s="343">
        <f>C44+1</f>
        <v>33</v>
      </c>
      <c r="D45" s="47" t="str">
        <f t="shared" si="5"/>
        <v/>
      </c>
      <c r="E45" s="355"/>
      <c r="F45" s="447"/>
      <c r="G45" s="345"/>
      <c r="H45" s="316"/>
      <c r="I45" s="316"/>
      <c r="J45" s="15"/>
      <c r="K45" s="15"/>
      <c r="L45" s="15"/>
      <c r="M45" s="15"/>
      <c r="N45" s="345"/>
      <c r="O45" s="15"/>
      <c r="P45" s="458"/>
      <c r="Q45" s="458"/>
      <c r="R45" s="455">
        <f t="shared" ref="R45:R72" si="10">IF(OR(L45="",L45=0),0,(J45*3.6)/(L45*HLOOKUP(N45,$Z$6:$AG$7,2,0)))</f>
        <v>0</v>
      </c>
      <c r="S45" s="455">
        <f t="shared" ref="S45:S72" si="11">IF(OR(M45="",M45=0),0,(K45*3.6)/(M45*HLOOKUP(N45,$Z$6:$AG$7,2,0)))</f>
        <v>0</v>
      </c>
      <c r="T45" s="454" t="str">
        <f t="shared" si="6"/>
        <v/>
      </c>
      <c r="V45" s="346"/>
      <c r="AA45" s="1">
        <f t="shared" si="8"/>
        <v>0</v>
      </c>
      <c r="AB45" s="1">
        <f t="shared" si="9"/>
        <v>0</v>
      </c>
    </row>
    <row r="46" spans="2:28" s="1" customFormat="1" x14ac:dyDescent="0.15">
      <c r="B46"/>
      <c r="C46" s="343">
        <f t="shared" ref="C46:C71" si="12">C45+1</f>
        <v>34</v>
      </c>
      <c r="D46" s="47" t="str">
        <f t="shared" si="5"/>
        <v/>
      </c>
      <c r="E46" s="355"/>
      <c r="F46" s="447"/>
      <c r="G46" s="345"/>
      <c r="H46" s="316"/>
      <c r="I46" s="316"/>
      <c r="J46" s="15"/>
      <c r="K46" s="15"/>
      <c r="L46" s="15"/>
      <c r="M46" s="15"/>
      <c r="N46" s="345"/>
      <c r="O46" s="15"/>
      <c r="P46" s="458"/>
      <c r="Q46" s="458"/>
      <c r="R46" s="455">
        <f t="shared" si="10"/>
        <v>0</v>
      </c>
      <c r="S46" s="455">
        <f t="shared" si="11"/>
        <v>0</v>
      </c>
      <c r="T46" s="454" t="str">
        <f t="shared" si="6"/>
        <v/>
      </c>
      <c r="V46" s="69"/>
      <c r="AA46" s="1">
        <f t="shared" si="8"/>
        <v>0</v>
      </c>
      <c r="AB46" s="1">
        <f t="shared" si="9"/>
        <v>0</v>
      </c>
    </row>
    <row r="47" spans="2:28" s="1" customFormat="1" x14ac:dyDescent="0.15">
      <c r="B47"/>
      <c r="C47" s="343">
        <f t="shared" si="12"/>
        <v>35</v>
      </c>
      <c r="D47" s="47" t="str">
        <f t="shared" si="5"/>
        <v/>
      </c>
      <c r="E47" s="355"/>
      <c r="F47" s="447"/>
      <c r="G47" s="345"/>
      <c r="H47" s="316"/>
      <c r="I47" s="316"/>
      <c r="J47" s="15"/>
      <c r="K47" s="15"/>
      <c r="L47" s="15"/>
      <c r="M47" s="15"/>
      <c r="N47" s="345"/>
      <c r="O47" s="15"/>
      <c r="P47" s="458"/>
      <c r="Q47" s="458"/>
      <c r="R47" s="455">
        <f t="shared" si="10"/>
        <v>0</v>
      </c>
      <c r="S47" s="455">
        <f t="shared" si="11"/>
        <v>0</v>
      </c>
      <c r="T47" s="454" t="str">
        <f t="shared" si="6"/>
        <v/>
      </c>
      <c r="V47" s="69"/>
      <c r="AA47" s="1">
        <f t="shared" si="8"/>
        <v>0</v>
      </c>
      <c r="AB47" s="1">
        <f t="shared" si="9"/>
        <v>0</v>
      </c>
    </row>
    <row r="48" spans="2:28" s="1" customFormat="1" x14ac:dyDescent="0.15">
      <c r="B48"/>
      <c r="C48" s="343">
        <f t="shared" si="12"/>
        <v>36</v>
      </c>
      <c r="D48" s="47" t="str">
        <f t="shared" si="5"/>
        <v/>
      </c>
      <c r="E48" s="355"/>
      <c r="F48" s="447"/>
      <c r="G48" s="345"/>
      <c r="H48" s="316"/>
      <c r="I48" s="316"/>
      <c r="J48" s="15"/>
      <c r="K48" s="15"/>
      <c r="L48" s="15"/>
      <c r="M48" s="15"/>
      <c r="N48" s="345"/>
      <c r="O48" s="15"/>
      <c r="P48" s="458"/>
      <c r="Q48" s="458"/>
      <c r="R48" s="455">
        <f t="shared" si="10"/>
        <v>0</v>
      </c>
      <c r="S48" s="455">
        <f t="shared" si="11"/>
        <v>0</v>
      </c>
      <c r="T48" s="454" t="str">
        <f t="shared" si="6"/>
        <v/>
      </c>
      <c r="V48" s="69"/>
      <c r="AA48" s="1">
        <f t="shared" si="8"/>
        <v>0</v>
      </c>
      <c r="AB48" s="1">
        <f t="shared" si="9"/>
        <v>0</v>
      </c>
    </row>
    <row r="49" spans="2:28" s="1" customFormat="1" x14ac:dyDescent="0.15">
      <c r="B49"/>
      <c r="C49" s="343">
        <f t="shared" si="12"/>
        <v>37</v>
      </c>
      <c r="D49" s="47" t="str">
        <f t="shared" si="5"/>
        <v/>
      </c>
      <c r="E49" s="355"/>
      <c r="F49" s="447"/>
      <c r="G49" s="345"/>
      <c r="H49" s="316"/>
      <c r="I49" s="316"/>
      <c r="J49" s="15"/>
      <c r="K49" s="15"/>
      <c r="L49" s="15"/>
      <c r="M49" s="15"/>
      <c r="N49" s="345"/>
      <c r="O49" s="15"/>
      <c r="P49" s="458"/>
      <c r="Q49" s="458"/>
      <c r="R49" s="455">
        <f t="shared" si="10"/>
        <v>0</v>
      </c>
      <c r="S49" s="455">
        <f t="shared" si="11"/>
        <v>0</v>
      </c>
      <c r="T49" s="454" t="str">
        <f t="shared" si="6"/>
        <v/>
      </c>
      <c r="V49" s="69"/>
      <c r="AA49" s="1">
        <f t="shared" si="8"/>
        <v>0</v>
      </c>
      <c r="AB49" s="1">
        <f t="shared" si="9"/>
        <v>0</v>
      </c>
    </row>
    <row r="50" spans="2:28" s="1" customFormat="1" x14ac:dyDescent="0.15">
      <c r="B50"/>
      <c r="C50" s="343">
        <f t="shared" si="12"/>
        <v>38</v>
      </c>
      <c r="D50" s="47" t="str">
        <f t="shared" si="5"/>
        <v/>
      </c>
      <c r="E50" s="355"/>
      <c r="F50" s="447"/>
      <c r="G50" s="345"/>
      <c r="H50" s="316"/>
      <c r="I50" s="316"/>
      <c r="J50" s="15"/>
      <c r="K50" s="15"/>
      <c r="L50" s="15"/>
      <c r="M50" s="15"/>
      <c r="N50" s="345"/>
      <c r="O50" s="15"/>
      <c r="P50" s="458"/>
      <c r="Q50" s="458"/>
      <c r="R50" s="455">
        <f t="shared" si="10"/>
        <v>0</v>
      </c>
      <c r="S50" s="455">
        <f t="shared" si="11"/>
        <v>0</v>
      </c>
      <c r="T50" s="454" t="str">
        <f t="shared" si="6"/>
        <v/>
      </c>
      <c r="V50" s="69"/>
      <c r="AA50" s="1">
        <f t="shared" si="8"/>
        <v>0</v>
      </c>
      <c r="AB50" s="1">
        <f t="shared" si="9"/>
        <v>0</v>
      </c>
    </row>
    <row r="51" spans="2:28" s="1" customFormat="1" x14ac:dyDescent="0.15">
      <c r="B51"/>
      <c r="C51" s="343">
        <f t="shared" si="12"/>
        <v>39</v>
      </c>
      <c r="D51" s="47" t="str">
        <f t="shared" si="5"/>
        <v/>
      </c>
      <c r="E51" s="355"/>
      <c r="F51" s="447"/>
      <c r="G51" s="345"/>
      <c r="H51" s="316"/>
      <c r="I51" s="316"/>
      <c r="J51" s="15"/>
      <c r="K51" s="15"/>
      <c r="L51" s="15"/>
      <c r="M51" s="15"/>
      <c r="N51" s="345"/>
      <c r="O51" s="15"/>
      <c r="P51" s="458"/>
      <c r="Q51" s="458"/>
      <c r="R51" s="455">
        <f t="shared" si="10"/>
        <v>0</v>
      </c>
      <c r="S51" s="455">
        <f t="shared" si="11"/>
        <v>0</v>
      </c>
      <c r="T51" s="454" t="str">
        <f t="shared" si="6"/>
        <v/>
      </c>
      <c r="V51" s="69"/>
      <c r="AA51" s="1">
        <f t="shared" si="8"/>
        <v>0</v>
      </c>
      <c r="AB51" s="1">
        <f t="shared" si="9"/>
        <v>0</v>
      </c>
    </row>
    <row r="52" spans="2:28" s="1" customFormat="1" x14ac:dyDescent="0.15">
      <c r="B52"/>
      <c r="C52" s="343">
        <f t="shared" si="12"/>
        <v>40</v>
      </c>
      <c r="D52" s="47" t="str">
        <f t="shared" si="5"/>
        <v/>
      </c>
      <c r="E52" s="355"/>
      <c r="F52" s="447"/>
      <c r="G52" s="345"/>
      <c r="H52" s="316"/>
      <c r="I52" s="316"/>
      <c r="J52" s="15"/>
      <c r="K52" s="15"/>
      <c r="L52" s="15"/>
      <c r="M52" s="15"/>
      <c r="N52" s="345"/>
      <c r="O52" s="15"/>
      <c r="P52" s="458"/>
      <c r="Q52" s="458"/>
      <c r="R52" s="455">
        <f t="shared" si="10"/>
        <v>0</v>
      </c>
      <c r="S52" s="455">
        <f t="shared" si="11"/>
        <v>0</v>
      </c>
      <c r="T52" s="454" t="str">
        <f t="shared" si="6"/>
        <v/>
      </c>
      <c r="V52" s="69"/>
      <c r="AA52" s="1">
        <f t="shared" si="8"/>
        <v>0</v>
      </c>
      <c r="AB52" s="1">
        <f t="shared" si="9"/>
        <v>0</v>
      </c>
    </row>
    <row r="53" spans="2:28" s="1" customFormat="1" x14ac:dyDescent="0.15">
      <c r="B53"/>
      <c r="C53" s="343">
        <f t="shared" si="12"/>
        <v>41</v>
      </c>
      <c r="D53" s="47" t="str">
        <f t="shared" si="5"/>
        <v/>
      </c>
      <c r="E53" s="355"/>
      <c r="F53" s="447"/>
      <c r="G53" s="345"/>
      <c r="H53" s="316"/>
      <c r="I53" s="316"/>
      <c r="J53" s="15"/>
      <c r="K53" s="15"/>
      <c r="L53" s="15"/>
      <c r="M53" s="15"/>
      <c r="N53" s="345"/>
      <c r="O53" s="15"/>
      <c r="P53" s="458"/>
      <c r="Q53" s="458"/>
      <c r="R53" s="455">
        <f t="shared" si="10"/>
        <v>0</v>
      </c>
      <c r="S53" s="455">
        <f t="shared" si="11"/>
        <v>0</v>
      </c>
      <c r="T53" s="454" t="str">
        <f t="shared" si="6"/>
        <v/>
      </c>
      <c r="V53" s="69"/>
      <c r="AA53" s="1">
        <f t="shared" si="8"/>
        <v>0</v>
      </c>
      <c r="AB53" s="1">
        <f t="shared" si="9"/>
        <v>0</v>
      </c>
    </row>
    <row r="54" spans="2:28" s="1" customFormat="1" x14ac:dyDescent="0.15">
      <c r="B54"/>
      <c r="C54" s="343">
        <f t="shared" si="12"/>
        <v>42</v>
      </c>
      <c r="D54" s="47" t="str">
        <f t="shared" si="5"/>
        <v/>
      </c>
      <c r="E54" s="355"/>
      <c r="F54" s="447"/>
      <c r="G54" s="345"/>
      <c r="H54" s="316"/>
      <c r="I54" s="316"/>
      <c r="J54" s="15"/>
      <c r="K54" s="15"/>
      <c r="L54" s="15"/>
      <c r="M54" s="15"/>
      <c r="N54" s="345"/>
      <c r="O54" s="15"/>
      <c r="P54" s="458"/>
      <c r="Q54" s="458"/>
      <c r="R54" s="455">
        <f t="shared" si="10"/>
        <v>0</v>
      </c>
      <c r="S54" s="455">
        <f t="shared" si="11"/>
        <v>0</v>
      </c>
      <c r="T54" s="454" t="str">
        <f t="shared" si="6"/>
        <v/>
      </c>
      <c r="V54" s="69"/>
      <c r="AA54" s="1">
        <f t="shared" si="8"/>
        <v>0</v>
      </c>
      <c r="AB54" s="1">
        <f t="shared" si="9"/>
        <v>0</v>
      </c>
    </row>
    <row r="55" spans="2:28" s="1" customFormat="1" x14ac:dyDescent="0.15">
      <c r="B55"/>
      <c r="C55" s="343">
        <f t="shared" si="12"/>
        <v>43</v>
      </c>
      <c r="D55" s="47" t="str">
        <f t="shared" si="5"/>
        <v/>
      </c>
      <c r="E55" s="355"/>
      <c r="F55" s="447"/>
      <c r="G55" s="345"/>
      <c r="H55" s="316"/>
      <c r="I55" s="316"/>
      <c r="J55" s="15"/>
      <c r="K55" s="15"/>
      <c r="L55" s="15"/>
      <c r="M55" s="15"/>
      <c r="N55" s="345"/>
      <c r="O55" s="15"/>
      <c r="P55" s="458"/>
      <c r="Q55" s="458"/>
      <c r="R55" s="455">
        <f t="shared" si="10"/>
        <v>0</v>
      </c>
      <c r="S55" s="455">
        <f t="shared" si="11"/>
        <v>0</v>
      </c>
      <c r="T55" s="454" t="str">
        <f t="shared" si="6"/>
        <v/>
      </c>
      <c r="V55" s="69"/>
      <c r="AA55" s="1">
        <f t="shared" si="8"/>
        <v>0</v>
      </c>
      <c r="AB55" s="1">
        <f t="shared" si="9"/>
        <v>0</v>
      </c>
    </row>
    <row r="56" spans="2:28" s="1" customFormat="1" x14ac:dyDescent="0.15">
      <c r="B56"/>
      <c r="C56" s="343">
        <f t="shared" si="12"/>
        <v>44</v>
      </c>
      <c r="D56" s="47" t="str">
        <f t="shared" si="5"/>
        <v/>
      </c>
      <c r="E56" s="355"/>
      <c r="F56" s="447"/>
      <c r="G56" s="345"/>
      <c r="H56" s="316"/>
      <c r="I56" s="316"/>
      <c r="J56" s="15"/>
      <c r="K56" s="15"/>
      <c r="L56" s="15"/>
      <c r="M56" s="15"/>
      <c r="N56" s="345"/>
      <c r="O56" s="15"/>
      <c r="P56" s="458"/>
      <c r="Q56" s="458"/>
      <c r="R56" s="455">
        <f t="shared" si="10"/>
        <v>0</v>
      </c>
      <c r="S56" s="455">
        <f t="shared" si="11"/>
        <v>0</v>
      </c>
      <c r="T56" s="454" t="str">
        <f t="shared" si="6"/>
        <v/>
      </c>
      <c r="V56" s="69"/>
      <c r="AA56" s="1">
        <f t="shared" si="8"/>
        <v>0</v>
      </c>
      <c r="AB56" s="1">
        <f t="shared" si="9"/>
        <v>0</v>
      </c>
    </row>
    <row r="57" spans="2:28" s="1" customFormat="1" x14ac:dyDescent="0.15">
      <c r="B57"/>
      <c r="C57" s="343">
        <f t="shared" si="12"/>
        <v>45</v>
      </c>
      <c r="D57" s="47" t="str">
        <f t="shared" si="5"/>
        <v/>
      </c>
      <c r="E57" s="355"/>
      <c r="F57" s="447"/>
      <c r="G57" s="345"/>
      <c r="H57" s="316"/>
      <c r="I57" s="316"/>
      <c r="J57" s="15"/>
      <c r="K57" s="15"/>
      <c r="L57" s="15"/>
      <c r="M57" s="15"/>
      <c r="N57" s="345"/>
      <c r="O57" s="15"/>
      <c r="P57" s="458"/>
      <c r="Q57" s="458"/>
      <c r="R57" s="455">
        <f t="shared" si="10"/>
        <v>0</v>
      </c>
      <c r="S57" s="455">
        <f t="shared" si="11"/>
        <v>0</v>
      </c>
      <c r="T57" s="454" t="str">
        <f t="shared" si="6"/>
        <v/>
      </c>
      <c r="V57" s="69"/>
      <c r="AA57" s="1">
        <f t="shared" si="8"/>
        <v>0</v>
      </c>
      <c r="AB57" s="1">
        <f t="shared" si="9"/>
        <v>0</v>
      </c>
    </row>
    <row r="58" spans="2:28" s="1" customFormat="1" x14ac:dyDescent="0.15">
      <c r="B58"/>
      <c r="C58" s="343">
        <f t="shared" si="12"/>
        <v>46</v>
      </c>
      <c r="D58" s="47" t="str">
        <f t="shared" si="5"/>
        <v/>
      </c>
      <c r="E58" s="355"/>
      <c r="F58" s="447"/>
      <c r="G58" s="345"/>
      <c r="H58" s="316"/>
      <c r="I58" s="316"/>
      <c r="J58" s="15"/>
      <c r="K58" s="15"/>
      <c r="L58" s="15"/>
      <c r="M58" s="15"/>
      <c r="N58" s="345"/>
      <c r="O58" s="15"/>
      <c r="P58" s="458"/>
      <c r="Q58" s="458"/>
      <c r="R58" s="455">
        <f t="shared" si="10"/>
        <v>0</v>
      </c>
      <c r="S58" s="455">
        <f t="shared" si="11"/>
        <v>0</v>
      </c>
      <c r="T58" s="454" t="str">
        <f t="shared" si="6"/>
        <v/>
      </c>
      <c r="V58" s="69"/>
      <c r="AA58" s="1">
        <f t="shared" si="8"/>
        <v>0</v>
      </c>
      <c r="AB58" s="1">
        <f t="shared" si="9"/>
        <v>0</v>
      </c>
    </row>
    <row r="59" spans="2:28" s="1" customFormat="1" x14ac:dyDescent="0.15">
      <c r="B59"/>
      <c r="C59" s="343">
        <f t="shared" si="12"/>
        <v>47</v>
      </c>
      <c r="D59" s="47" t="str">
        <f t="shared" si="5"/>
        <v/>
      </c>
      <c r="E59" s="355"/>
      <c r="F59" s="447"/>
      <c r="G59" s="345"/>
      <c r="H59" s="316"/>
      <c r="I59" s="316"/>
      <c r="J59" s="15"/>
      <c r="K59" s="15"/>
      <c r="L59" s="15"/>
      <c r="M59" s="15"/>
      <c r="N59" s="345"/>
      <c r="O59" s="15"/>
      <c r="P59" s="458"/>
      <c r="Q59" s="458"/>
      <c r="R59" s="455">
        <f t="shared" si="10"/>
        <v>0</v>
      </c>
      <c r="S59" s="455">
        <f t="shared" si="11"/>
        <v>0</v>
      </c>
      <c r="T59" s="454" t="str">
        <f t="shared" si="6"/>
        <v/>
      </c>
      <c r="V59" s="69"/>
      <c r="AA59" s="1">
        <f t="shared" si="8"/>
        <v>0</v>
      </c>
      <c r="AB59" s="1">
        <f t="shared" si="9"/>
        <v>0</v>
      </c>
    </row>
    <row r="60" spans="2:28" s="1" customFormat="1" x14ac:dyDescent="0.15">
      <c r="B60"/>
      <c r="C60" s="343">
        <f t="shared" si="12"/>
        <v>48</v>
      </c>
      <c r="D60" s="47" t="str">
        <f t="shared" si="5"/>
        <v/>
      </c>
      <c r="E60" s="355"/>
      <c r="F60" s="447"/>
      <c r="G60" s="345"/>
      <c r="H60" s="316"/>
      <c r="I60" s="316"/>
      <c r="J60" s="15"/>
      <c r="K60" s="15"/>
      <c r="L60" s="15"/>
      <c r="M60" s="15"/>
      <c r="N60" s="345"/>
      <c r="O60" s="15"/>
      <c r="P60" s="458"/>
      <c r="Q60" s="458"/>
      <c r="R60" s="455">
        <f t="shared" si="10"/>
        <v>0</v>
      </c>
      <c r="S60" s="455">
        <f t="shared" si="11"/>
        <v>0</v>
      </c>
      <c r="T60" s="454" t="str">
        <f t="shared" si="6"/>
        <v/>
      </c>
      <c r="V60" s="69"/>
      <c r="AA60" s="1">
        <f t="shared" si="8"/>
        <v>0</v>
      </c>
      <c r="AB60" s="1">
        <f t="shared" si="9"/>
        <v>0</v>
      </c>
    </row>
    <row r="61" spans="2:28" s="1" customFormat="1" x14ac:dyDescent="0.15">
      <c r="B61"/>
      <c r="C61" s="343">
        <f t="shared" si="12"/>
        <v>49</v>
      </c>
      <c r="D61" s="47" t="str">
        <f t="shared" si="5"/>
        <v/>
      </c>
      <c r="E61" s="355"/>
      <c r="F61" s="447"/>
      <c r="G61" s="345"/>
      <c r="H61" s="316"/>
      <c r="I61" s="316"/>
      <c r="J61" s="15"/>
      <c r="K61" s="15"/>
      <c r="L61" s="15"/>
      <c r="M61" s="15"/>
      <c r="N61" s="345"/>
      <c r="O61" s="15"/>
      <c r="P61" s="458"/>
      <c r="Q61" s="458"/>
      <c r="R61" s="455">
        <f t="shared" si="10"/>
        <v>0</v>
      </c>
      <c r="S61" s="455">
        <f t="shared" si="11"/>
        <v>0</v>
      </c>
      <c r="T61" s="454" t="str">
        <f t="shared" si="6"/>
        <v/>
      </c>
      <c r="V61" s="69"/>
      <c r="AA61" s="1">
        <f t="shared" si="8"/>
        <v>0</v>
      </c>
      <c r="AB61" s="1">
        <f t="shared" si="9"/>
        <v>0</v>
      </c>
    </row>
    <row r="62" spans="2:28" s="1" customFormat="1" x14ac:dyDescent="0.15">
      <c r="B62"/>
      <c r="C62" s="343">
        <f t="shared" si="12"/>
        <v>50</v>
      </c>
      <c r="D62" s="47" t="str">
        <f t="shared" si="5"/>
        <v/>
      </c>
      <c r="E62" s="355"/>
      <c r="F62" s="447"/>
      <c r="G62" s="345"/>
      <c r="H62" s="316"/>
      <c r="I62" s="316"/>
      <c r="J62" s="15"/>
      <c r="K62" s="15"/>
      <c r="L62" s="15"/>
      <c r="M62" s="15"/>
      <c r="N62" s="345"/>
      <c r="O62" s="15"/>
      <c r="P62" s="458"/>
      <c r="Q62" s="458"/>
      <c r="R62" s="455">
        <f t="shared" si="10"/>
        <v>0</v>
      </c>
      <c r="S62" s="455">
        <f t="shared" si="11"/>
        <v>0</v>
      </c>
      <c r="T62" s="454" t="str">
        <f t="shared" si="6"/>
        <v/>
      </c>
      <c r="V62" s="69"/>
      <c r="AA62" s="1">
        <f t="shared" si="8"/>
        <v>0</v>
      </c>
      <c r="AB62" s="1">
        <f t="shared" si="9"/>
        <v>0</v>
      </c>
    </row>
    <row r="63" spans="2:28" s="1" customFormat="1" x14ac:dyDescent="0.15">
      <c r="B63"/>
      <c r="C63" s="343">
        <f t="shared" si="12"/>
        <v>51</v>
      </c>
      <c r="D63" s="47" t="str">
        <f t="shared" si="5"/>
        <v/>
      </c>
      <c r="E63" s="355"/>
      <c r="F63" s="447"/>
      <c r="G63" s="345"/>
      <c r="H63" s="316"/>
      <c r="I63" s="316"/>
      <c r="J63" s="15"/>
      <c r="K63" s="15"/>
      <c r="L63" s="15"/>
      <c r="M63" s="15"/>
      <c r="N63" s="345"/>
      <c r="O63" s="15"/>
      <c r="P63" s="458"/>
      <c r="Q63" s="458"/>
      <c r="R63" s="455">
        <f t="shared" si="10"/>
        <v>0</v>
      </c>
      <c r="S63" s="455">
        <f t="shared" si="11"/>
        <v>0</v>
      </c>
      <c r="T63" s="454" t="str">
        <f t="shared" si="6"/>
        <v/>
      </c>
      <c r="V63" s="69"/>
      <c r="AA63" s="1">
        <f t="shared" si="8"/>
        <v>0</v>
      </c>
      <c r="AB63" s="1">
        <f t="shared" si="9"/>
        <v>0</v>
      </c>
    </row>
    <row r="64" spans="2:28" s="1" customFormat="1" x14ac:dyDescent="0.15">
      <c r="B64"/>
      <c r="C64" s="343">
        <f t="shared" si="12"/>
        <v>52</v>
      </c>
      <c r="D64" s="47" t="str">
        <f t="shared" si="5"/>
        <v/>
      </c>
      <c r="E64" s="355"/>
      <c r="F64" s="447"/>
      <c r="G64" s="345"/>
      <c r="H64" s="316"/>
      <c r="I64" s="316"/>
      <c r="J64" s="15"/>
      <c r="K64" s="15"/>
      <c r="L64" s="15"/>
      <c r="M64" s="15"/>
      <c r="N64" s="345"/>
      <c r="O64" s="15"/>
      <c r="P64" s="458"/>
      <c r="Q64" s="458"/>
      <c r="R64" s="455">
        <f t="shared" si="10"/>
        <v>0</v>
      </c>
      <c r="S64" s="455">
        <f t="shared" si="11"/>
        <v>0</v>
      </c>
      <c r="T64" s="454" t="str">
        <f t="shared" si="6"/>
        <v/>
      </c>
      <c r="V64" s="69"/>
      <c r="AA64" s="1">
        <f t="shared" si="8"/>
        <v>0</v>
      </c>
      <c r="AB64" s="1">
        <f t="shared" si="9"/>
        <v>0</v>
      </c>
    </row>
    <row r="65" spans="2:28" s="1" customFormat="1" x14ac:dyDescent="0.15">
      <c r="B65"/>
      <c r="C65" s="343">
        <f t="shared" si="12"/>
        <v>53</v>
      </c>
      <c r="D65" s="47" t="str">
        <f t="shared" si="5"/>
        <v/>
      </c>
      <c r="E65" s="355"/>
      <c r="F65" s="447"/>
      <c r="G65" s="345"/>
      <c r="H65" s="316"/>
      <c r="I65" s="316"/>
      <c r="J65" s="15"/>
      <c r="K65" s="15"/>
      <c r="L65" s="15"/>
      <c r="M65" s="15"/>
      <c r="N65" s="345"/>
      <c r="O65" s="15"/>
      <c r="P65" s="458"/>
      <c r="Q65" s="458"/>
      <c r="R65" s="455">
        <f t="shared" si="10"/>
        <v>0</v>
      </c>
      <c r="S65" s="455">
        <f t="shared" si="11"/>
        <v>0</v>
      </c>
      <c r="T65" s="454" t="str">
        <f t="shared" si="6"/>
        <v/>
      </c>
      <c r="V65" s="69"/>
      <c r="AA65" s="1">
        <f t="shared" si="8"/>
        <v>0</v>
      </c>
      <c r="AB65" s="1">
        <f t="shared" si="9"/>
        <v>0</v>
      </c>
    </row>
    <row r="66" spans="2:28" s="1" customFormat="1" x14ac:dyDescent="0.15">
      <c r="B66"/>
      <c r="C66" s="343">
        <f t="shared" si="12"/>
        <v>54</v>
      </c>
      <c r="D66" s="47" t="str">
        <f t="shared" si="5"/>
        <v/>
      </c>
      <c r="E66" s="355"/>
      <c r="F66" s="447"/>
      <c r="G66" s="345"/>
      <c r="H66" s="316"/>
      <c r="I66" s="316"/>
      <c r="J66" s="15"/>
      <c r="K66" s="15"/>
      <c r="L66" s="15"/>
      <c r="M66" s="15"/>
      <c r="N66" s="345"/>
      <c r="O66" s="15"/>
      <c r="P66" s="458"/>
      <c r="Q66" s="458"/>
      <c r="R66" s="455">
        <f t="shared" si="10"/>
        <v>0</v>
      </c>
      <c r="S66" s="455">
        <f t="shared" si="11"/>
        <v>0</v>
      </c>
      <c r="T66" s="454" t="str">
        <f t="shared" si="6"/>
        <v/>
      </c>
      <c r="V66" s="69"/>
      <c r="AA66" s="1">
        <f t="shared" si="8"/>
        <v>0</v>
      </c>
      <c r="AB66" s="1">
        <f t="shared" si="9"/>
        <v>0</v>
      </c>
    </row>
    <row r="67" spans="2:28" s="1" customFormat="1" x14ac:dyDescent="0.15">
      <c r="B67"/>
      <c r="C67" s="343">
        <f t="shared" si="12"/>
        <v>55</v>
      </c>
      <c r="D67" s="47" t="str">
        <f t="shared" si="5"/>
        <v/>
      </c>
      <c r="E67" s="355"/>
      <c r="F67" s="447"/>
      <c r="G67" s="345"/>
      <c r="H67" s="316"/>
      <c r="I67" s="316"/>
      <c r="J67" s="15"/>
      <c r="K67" s="15"/>
      <c r="L67" s="15"/>
      <c r="M67" s="15"/>
      <c r="N67" s="345"/>
      <c r="O67" s="15"/>
      <c r="P67" s="458"/>
      <c r="Q67" s="458"/>
      <c r="R67" s="455">
        <f t="shared" si="10"/>
        <v>0</v>
      </c>
      <c r="S67" s="455">
        <f t="shared" si="11"/>
        <v>0</v>
      </c>
      <c r="T67" s="454" t="str">
        <f t="shared" si="6"/>
        <v/>
      </c>
      <c r="V67" s="69"/>
      <c r="AA67" s="1">
        <f t="shared" si="8"/>
        <v>0</v>
      </c>
      <c r="AB67" s="1">
        <f t="shared" si="9"/>
        <v>0</v>
      </c>
    </row>
    <row r="68" spans="2:28" s="1" customFormat="1" x14ac:dyDescent="0.15">
      <c r="B68"/>
      <c r="C68" s="343">
        <f t="shared" si="12"/>
        <v>56</v>
      </c>
      <c r="D68" s="47" t="str">
        <f t="shared" si="5"/>
        <v/>
      </c>
      <c r="E68" s="355"/>
      <c r="F68" s="447"/>
      <c r="G68" s="345"/>
      <c r="H68" s="316"/>
      <c r="I68" s="316"/>
      <c r="J68" s="15"/>
      <c r="K68" s="15"/>
      <c r="L68" s="15"/>
      <c r="M68" s="15"/>
      <c r="N68" s="345"/>
      <c r="O68" s="15"/>
      <c r="P68" s="458"/>
      <c r="Q68" s="458"/>
      <c r="R68" s="455">
        <f t="shared" si="10"/>
        <v>0</v>
      </c>
      <c r="S68" s="455">
        <f t="shared" si="11"/>
        <v>0</v>
      </c>
      <c r="T68" s="454" t="str">
        <f t="shared" si="6"/>
        <v/>
      </c>
      <c r="V68" s="69"/>
      <c r="AA68" s="1">
        <f t="shared" si="8"/>
        <v>0</v>
      </c>
      <c r="AB68" s="1">
        <f t="shared" si="9"/>
        <v>0</v>
      </c>
    </row>
    <row r="69" spans="2:28" s="1" customFormat="1" x14ac:dyDescent="0.15">
      <c r="B69"/>
      <c r="C69" s="343">
        <f t="shared" si="12"/>
        <v>57</v>
      </c>
      <c r="D69" s="47" t="str">
        <f t="shared" si="5"/>
        <v/>
      </c>
      <c r="E69" s="355"/>
      <c r="F69" s="447"/>
      <c r="G69" s="345"/>
      <c r="H69" s="316"/>
      <c r="I69" s="316"/>
      <c r="J69" s="15"/>
      <c r="K69" s="15"/>
      <c r="L69" s="15"/>
      <c r="M69" s="15"/>
      <c r="N69" s="345"/>
      <c r="O69" s="15"/>
      <c r="P69" s="458"/>
      <c r="Q69" s="458"/>
      <c r="R69" s="455">
        <f t="shared" si="10"/>
        <v>0</v>
      </c>
      <c r="S69" s="455">
        <f t="shared" si="11"/>
        <v>0</v>
      </c>
      <c r="T69" s="454" t="str">
        <f t="shared" si="6"/>
        <v/>
      </c>
      <c r="V69" s="69"/>
      <c r="AA69" s="1">
        <f t="shared" si="8"/>
        <v>0</v>
      </c>
      <c r="AB69" s="1">
        <f t="shared" si="9"/>
        <v>0</v>
      </c>
    </row>
    <row r="70" spans="2:28" s="1" customFormat="1" x14ac:dyDescent="0.15">
      <c r="B70"/>
      <c r="C70" s="343">
        <f t="shared" si="12"/>
        <v>58</v>
      </c>
      <c r="D70" s="47" t="str">
        <f t="shared" si="5"/>
        <v/>
      </c>
      <c r="E70" s="355"/>
      <c r="F70" s="447"/>
      <c r="G70" s="345"/>
      <c r="H70" s="316"/>
      <c r="I70" s="316"/>
      <c r="J70" s="15"/>
      <c r="K70" s="15"/>
      <c r="L70" s="15"/>
      <c r="M70" s="15"/>
      <c r="N70" s="345"/>
      <c r="O70" s="15"/>
      <c r="P70" s="458"/>
      <c r="Q70" s="458"/>
      <c r="R70" s="455">
        <f t="shared" si="10"/>
        <v>0</v>
      </c>
      <c r="S70" s="455">
        <f t="shared" si="11"/>
        <v>0</v>
      </c>
      <c r="T70" s="454" t="str">
        <f t="shared" si="6"/>
        <v/>
      </c>
      <c r="V70" s="69"/>
      <c r="AA70" s="1">
        <f t="shared" si="8"/>
        <v>0</v>
      </c>
      <c r="AB70" s="1">
        <f t="shared" si="9"/>
        <v>0</v>
      </c>
    </row>
    <row r="71" spans="2:28" s="1" customFormat="1" x14ac:dyDescent="0.15">
      <c r="B71"/>
      <c r="C71" s="343">
        <f t="shared" si="12"/>
        <v>59</v>
      </c>
      <c r="D71" s="47" t="str">
        <f t="shared" si="5"/>
        <v/>
      </c>
      <c r="E71" s="355"/>
      <c r="F71" s="447"/>
      <c r="G71" s="345"/>
      <c r="H71" s="316"/>
      <c r="I71" s="316"/>
      <c r="J71" s="15"/>
      <c r="K71" s="15"/>
      <c r="L71" s="15"/>
      <c r="M71" s="15"/>
      <c r="N71" s="345"/>
      <c r="O71" s="15"/>
      <c r="P71" s="458"/>
      <c r="Q71" s="458"/>
      <c r="R71" s="455">
        <f t="shared" si="10"/>
        <v>0</v>
      </c>
      <c r="S71" s="455">
        <f t="shared" si="11"/>
        <v>0</v>
      </c>
      <c r="T71" s="454" t="str">
        <f t="shared" si="6"/>
        <v/>
      </c>
      <c r="V71" s="69"/>
      <c r="AA71" s="1">
        <f t="shared" si="8"/>
        <v>0</v>
      </c>
      <c r="AB71" s="1">
        <f t="shared" si="9"/>
        <v>0</v>
      </c>
    </row>
    <row r="72" spans="2:28" s="1" customFormat="1" x14ac:dyDescent="0.15">
      <c r="B72"/>
      <c r="C72" s="343">
        <f>C71+1</f>
        <v>60</v>
      </c>
      <c r="D72" s="47" t="str">
        <f t="shared" si="5"/>
        <v/>
      </c>
      <c r="E72" s="355"/>
      <c r="F72" s="447"/>
      <c r="G72" s="345"/>
      <c r="H72" s="316"/>
      <c r="I72" s="316"/>
      <c r="J72" s="15"/>
      <c r="K72" s="15"/>
      <c r="L72" s="15"/>
      <c r="M72" s="15"/>
      <c r="N72" s="345"/>
      <c r="O72" s="15"/>
      <c r="P72" s="458"/>
      <c r="Q72" s="458"/>
      <c r="R72" s="455">
        <f t="shared" si="10"/>
        <v>0</v>
      </c>
      <c r="S72" s="455">
        <f t="shared" si="11"/>
        <v>0</v>
      </c>
      <c r="T72" s="454" t="str">
        <f t="shared" si="6"/>
        <v/>
      </c>
      <c r="V72" s="69"/>
      <c r="AA72" s="1">
        <f t="shared" si="8"/>
        <v>0</v>
      </c>
      <c r="AB72" s="1">
        <f t="shared" si="9"/>
        <v>0</v>
      </c>
    </row>
    <row r="73" spans="2:28" s="1" customFormat="1" ht="12.75" customHeight="1" x14ac:dyDescent="0.15">
      <c r="B73"/>
      <c r="C73" s="39"/>
      <c r="D73" s="39"/>
      <c r="F73" s="39"/>
      <c r="G73" s="39"/>
      <c r="H73" s="7"/>
      <c r="I73" s="7"/>
      <c r="J73" s="82"/>
      <c r="K73" s="82"/>
      <c r="L73" s="82"/>
      <c r="M73" s="82"/>
      <c r="N73" s="39"/>
      <c r="O73" s="82"/>
      <c r="P73" s="82"/>
      <c r="Q73" s="82"/>
      <c r="R73" s="3"/>
      <c r="S73" s="3"/>
      <c r="T73" s="3"/>
      <c r="U73" s="3"/>
      <c r="V73" s="69"/>
    </row>
  </sheetData>
  <sheetProtection algorithmName="SHA-512" hashValue="6jpu6gy75Tzx+lomUTfE0CKvLmfkN75ep/S6ovP87YYuPr3bqQ/8ywIhrXrj2/pVfl19Fh7kTs9aK7YxcCkO5g==" saltValue="1I7uEEhPwcN9UpYNt2WZOw==" spinCount="100000" sheet="1" selectLockedCells="1"/>
  <mergeCells count="21">
    <mergeCell ref="C10:F12"/>
    <mergeCell ref="O5:O7"/>
    <mergeCell ref="H5:I5"/>
    <mergeCell ref="H6:H7"/>
    <mergeCell ref="I6:I7"/>
    <mergeCell ref="C9:G9"/>
    <mergeCell ref="K6:K7"/>
    <mergeCell ref="C5:C7"/>
    <mergeCell ref="D5:D7"/>
    <mergeCell ref="E5:E7"/>
    <mergeCell ref="T5:T7"/>
    <mergeCell ref="R5:S6"/>
    <mergeCell ref="L6:L7"/>
    <mergeCell ref="F5:F7"/>
    <mergeCell ref="M6:M7"/>
    <mergeCell ref="L5:N5"/>
    <mergeCell ref="J6:J7"/>
    <mergeCell ref="J5:K5"/>
    <mergeCell ref="P5:Q6"/>
    <mergeCell ref="G5:G7"/>
    <mergeCell ref="N6:N7"/>
  </mergeCells>
  <phoneticPr fontId="3"/>
  <conditionalFormatting sqref="T13:T72">
    <cfRule type="expression" dxfId="121" priority="1" stopIfTrue="1">
      <formula>AND(D13="○",T13="")</formula>
    </cfRule>
  </conditionalFormatting>
  <dataValidations count="3">
    <dataValidation type="list" allowBlank="1" showInputMessage="1" showErrorMessage="1" sqref="H13:I72" xr:uid="{00000000-0002-0000-0300-000000000000}">
      <formula1>$W$1:$W$2</formula1>
    </dataValidation>
    <dataValidation type="list" allowBlank="1" showInputMessage="1" showErrorMessage="1" sqref="IQ13:IQ73 G13:G72" xr:uid="{00000000-0002-0000-0300-000001000000}">
      <formula1>$Z$1:$AO$1</formula1>
    </dataValidation>
    <dataValidation type="list" allowBlank="1" showInputMessage="1" showErrorMessage="1" sqref="N13:N72" xr:uid="{00000000-0002-0000-0300-000002000000}">
      <formula1>$Z$6:$AH$6</formula1>
    </dataValidation>
  </dataValidations>
  <printOptions horizontalCentered="1"/>
  <pageMargins left="0.39370078740157483" right="0.19685039370078741" top="0.59055118110236227" bottom="0.39370078740157483" header="0.39370078740157483" footer="0.19685039370078741"/>
  <pageSetup paperSize="9" scale="80" firstPageNumber="13" orientation="portrait" horizontalDpi="300" verticalDpi="300" r:id="rId1"/>
  <headerFooter alignWithMargins="0">
    <oddFooter>&amp;C&amp;P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R10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6.625" customWidth="1"/>
    <col min="7" max="7" width="15.625" customWidth="1"/>
    <col min="8" max="11" width="6.125" customWidth="1"/>
    <col min="12" max="12" width="4.625" customWidth="1"/>
    <col min="13" max="21" width="5.625" customWidth="1"/>
    <col min="22" max="23" width="2.625" customWidth="1"/>
  </cols>
  <sheetData>
    <row r="1" spans="2:44" ht="13.5" hidden="1" customHeight="1" x14ac:dyDescent="0.15">
      <c r="B1" s="19"/>
      <c r="C1" s="1"/>
      <c r="D1" s="1"/>
      <c r="E1" s="1"/>
      <c r="F1" s="1"/>
      <c r="G1" s="1"/>
      <c r="H1" s="1"/>
      <c r="I1" s="460">
        <f>IF($I$10=0,0,I11/$I$10)</f>
        <v>0</v>
      </c>
      <c r="J1" s="1"/>
      <c r="K1" s="1"/>
      <c r="L1" s="1"/>
      <c r="M1" s="460">
        <f>IF($J$10=0,0,M12/$J$10)</f>
        <v>0</v>
      </c>
      <c r="N1" s="460">
        <f>IF($J$10=0,0,N12/$J$10)</f>
        <v>0</v>
      </c>
      <c r="O1" s="460">
        <f>IF($J$10=0,0,O12/$J$10)</f>
        <v>0</v>
      </c>
      <c r="P1" s="460">
        <f>IF($J$10=0,0,P12/$J$10)</f>
        <v>0</v>
      </c>
      <c r="Q1" s="460">
        <f>IF($J$10=0,0,Q12/$J$10)</f>
        <v>0</v>
      </c>
      <c r="R1" s="460" t="str">
        <f>IF($K$10=0,"",R12/$K$10)</f>
        <v/>
      </c>
      <c r="S1" s="460" t="str">
        <f>IF($K$10=0,"",S12/$K$10)</f>
        <v/>
      </c>
      <c r="T1" s="460" t="str">
        <f>IF($K$10=0,"",T12/$K$10)</f>
        <v/>
      </c>
      <c r="U1" s="1"/>
      <c r="V1" s="347"/>
      <c r="W1" s="1"/>
      <c r="X1" t="s">
        <v>85</v>
      </c>
      <c r="Y1" t="s">
        <v>506</v>
      </c>
      <c r="Z1" t="s">
        <v>527</v>
      </c>
    </row>
    <row r="2" spans="2:44" x14ac:dyDescent="0.15">
      <c r="B2" s="1"/>
      <c r="C2" s="1"/>
      <c r="D2" s="1"/>
      <c r="E2" s="1"/>
      <c r="F2" s="1"/>
      <c r="G2" s="1"/>
      <c r="H2" s="1"/>
      <c r="I2" s="1"/>
      <c r="J2" s="1"/>
      <c r="K2" s="1"/>
      <c r="L2" s="1"/>
      <c r="M2" s="1"/>
      <c r="N2" s="1"/>
      <c r="O2" s="1"/>
      <c r="P2" s="1"/>
      <c r="Q2" s="1"/>
      <c r="R2" s="1"/>
      <c r="S2" s="1"/>
      <c r="T2" s="1"/>
      <c r="U2" s="1"/>
      <c r="V2" s="1"/>
      <c r="W2" s="1"/>
      <c r="X2" s="1"/>
      <c r="Y2" s="1" t="s">
        <v>130</v>
      </c>
      <c r="Z2" s="6">
        <f>点検表!$AL$4</f>
        <v>-15</v>
      </c>
    </row>
    <row r="3" spans="2:44" ht="13.5" customHeight="1" x14ac:dyDescent="0.15">
      <c r="B3" s="1"/>
      <c r="C3" s="1" t="s">
        <v>528</v>
      </c>
      <c r="D3" s="1"/>
      <c r="E3" s="1"/>
      <c r="F3" s="1"/>
      <c r="G3" s="1"/>
      <c r="H3" s="1"/>
      <c r="I3" s="1"/>
      <c r="J3" s="1"/>
      <c r="K3" s="1"/>
      <c r="L3" s="1"/>
      <c r="Q3" s="1"/>
      <c r="R3" s="1"/>
      <c r="S3" s="1"/>
      <c r="T3" s="1"/>
      <c r="U3" s="1"/>
      <c r="V3" s="1"/>
      <c r="W3" s="1"/>
    </row>
    <row r="4" spans="2:44" x14ac:dyDescent="0.15">
      <c r="C4" s="1"/>
      <c r="D4" s="1"/>
      <c r="Y4" s="1">
        <f>COUNTIF($E$13:$E$102,Y5)</f>
        <v>0</v>
      </c>
      <c r="Z4" s="1">
        <f>COUNTIF($E$13:$E$102,Z5)</f>
        <v>0</v>
      </c>
      <c r="AA4" s="1">
        <f t="shared" ref="AA4:AR4" si="0">COUNTIF($E$13:$E$102,AA5)</f>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15">
      <c r="B5" s="173"/>
      <c r="C5" s="896" t="s">
        <v>510</v>
      </c>
      <c r="D5" s="827" t="s">
        <v>702</v>
      </c>
      <c r="E5" s="827" t="s">
        <v>511</v>
      </c>
      <c r="F5" s="896" t="s">
        <v>529</v>
      </c>
      <c r="G5" s="896" t="s">
        <v>530</v>
      </c>
      <c r="H5" s="336" t="s">
        <v>68</v>
      </c>
      <c r="I5" s="827" t="s">
        <v>532</v>
      </c>
      <c r="J5" s="762" t="s">
        <v>533</v>
      </c>
      <c r="K5" s="763"/>
      <c r="L5" s="827" t="s">
        <v>451</v>
      </c>
      <c r="M5" s="886" t="s">
        <v>623</v>
      </c>
      <c r="N5" s="887"/>
      <c r="O5" s="887"/>
      <c r="P5" s="887"/>
      <c r="Q5" s="887"/>
      <c r="R5" s="887"/>
      <c r="S5" s="887"/>
      <c r="T5" s="899"/>
      <c r="U5" s="827" t="s">
        <v>534</v>
      </c>
      <c r="V5" s="183"/>
      <c r="W5" s="348"/>
      <c r="X5" s="6" t="str">
        <f ca="1">IF($I$10=0,"",OFFSET(Y5,0,MATCH(MAX(Y6:AR6),Y6:AR6,0)-1,1,1))</f>
        <v/>
      </c>
      <c r="Y5" s="1">
        <f>MIN($E$13:$E$102)</f>
        <v>0</v>
      </c>
      <c r="Z5" s="1">
        <f>IF(ISERROR(SMALL($E$13:$E$102,SUM($Y4:Y4)+1)),0,SMALL($E$13:$E$102,SUM($Y4:Y4)+1))</f>
        <v>0</v>
      </c>
      <c r="AA5" s="1">
        <f>IF(ISERROR(SMALL($E$13:$E$102,SUM($Y4:Z4)+1)),0,SMALL($E$13:$E$102,SUM($Y4:Z4)+1))</f>
        <v>0</v>
      </c>
      <c r="AB5" s="1">
        <f>IF(ISERROR(SMALL($E$13:$E$102,SUM($Y4:AA4)+1)),0,SMALL($E$13:$E$102,SUM($Y4:AA4)+1))</f>
        <v>0</v>
      </c>
      <c r="AC5" s="1">
        <f>IF(ISERROR(SMALL($E$13:$E$102,SUM($Y4:AB4)+1)),0,SMALL($E$13:$E$102,SUM($Y4:AB4)+1))</f>
        <v>0</v>
      </c>
      <c r="AD5" s="1">
        <f>IF(ISERROR(SMALL($E$13:$E$102,SUM($Y4:AC4)+1)),0,SMALL($E$13:$E$102,SUM($Y4:AC4)+1))</f>
        <v>0</v>
      </c>
      <c r="AE5" s="1">
        <f>IF(ISERROR(SMALL($E$13:$E$102,SUM($Y4:AD4)+1)),0,SMALL($E$13:$E$102,SUM($Y4:AD4)+1))</f>
        <v>0</v>
      </c>
      <c r="AF5" s="1">
        <f>IF(ISERROR(SMALL($E$13:$E$102,SUM($Y4:AE4)+1)),0,SMALL($E$13:$E$102,SUM($Y4:AE4)+1))</f>
        <v>0</v>
      </c>
      <c r="AG5" s="1">
        <f>IF(ISERROR(SMALL($E$13:$E$102,SUM($Y4:AF4)+1)),0,SMALL($E$13:$E$102,SUM($Y4:AF4)+1))</f>
        <v>0</v>
      </c>
      <c r="AH5" s="1">
        <f>IF(ISERROR(SMALL($E$13:$E$102,SUM($Y4:AG4)+1)),0,SMALL($E$13:$E$102,SUM($Y4:AG4)+1))</f>
        <v>0</v>
      </c>
      <c r="AI5" s="1">
        <f>IF(ISERROR(SMALL($E$13:$E$102,SUM($Y4:AH4)+1)),0,SMALL($E$13:$E$102,SUM($Y4:AH4)+1))</f>
        <v>0</v>
      </c>
      <c r="AJ5" s="1">
        <f>IF(ISERROR(SMALL($E$13:$E$102,SUM($Y4:AI4)+1)),0,SMALL($E$13:$E$102,SUM($Y4:AI4)+1))</f>
        <v>0</v>
      </c>
      <c r="AK5" s="1">
        <f>IF(ISERROR(SMALL($E$13:$E$102,SUM($Y4:AJ4)+1)),0,SMALL($E$13:$E$102,SUM($Y4:AJ4)+1))</f>
        <v>0</v>
      </c>
      <c r="AL5" s="1">
        <f>IF(ISERROR(SMALL($E$13:$E$102,SUM($Y4:AK4)+1)),0,SMALL($E$13:$E$102,SUM($Y4:AK4)+1))</f>
        <v>0</v>
      </c>
      <c r="AM5" s="1">
        <f>IF(ISERROR(SMALL($E$13:$E$102,SUM($Y4:AL4)+1)),0,SMALL($E$13:$E$102,SUM($Y4:AL4)+1))</f>
        <v>0</v>
      </c>
      <c r="AN5" s="1">
        <f>IF(ISERROR(SMALL($E$13:$E$102,SUM($Y4:AM4)+1)),0,SMALL($E$13:$E$102,SUM($Y4:AM4)+1))</f>
        <v>0</v>
      </c>
      <c r="AO5" s="1">
        <f>IF(ISERROR(SMALL($E$13:$E$102,SUM($Y4:AN4)+1)),0,SMALL($E$13:$E$102,SUM($Y4:AN4)+1))</f>
        <v>0</v>
      </c>
      <c r="AP5" s="1">
        <f>IF(ISERROR(SMALL($E$13:$E$102,SUM($Y4:AO4)+1)),0,SMALL($E$13:$E$102,SUM($Y4:AO4)+1))</f>
        <v>0</v>
      </c>
      <c r="AQ5" s="1">
        <f>IF(ISERROR(SMALL($E$13:$E$102,SUM($Y4:AP4)+1)),0,SMALL($E$13:$E$102,SUM($Y4:AP4)+1))</f>
        <v>0</v>
      </c>
      <c r="AR5" s="1">
        <f>IF(ISERROR(SMALL($E$13:$E$102,SUM($Y4:AQ4)+1)),0,SMALL($E$13:$E$102,SUM($Y4:AQ4)+1))</f>
        <v>0</v>
      </c>
    </row>
    <row r="6" spans="2:44" ht="15" customHeight="1" x14ac:dyDescent="0.15">
      <c r="B6" s="173"/>
      <c r="C6" s="897"/>
      <c r="D6" s="885"/>
      <c r="E6" s="885"/>
      <c r="F6" s="897"/>
      <c r="G6" s="897"/>
      <c r="H6" s="827" t="s">
        <v>531</v>
      </c>
      <c r="I6" s="885"/>
      <c r="J6" s="827" t="s">
        <v>535</v>
      </c>
      <c r="K6" s="827" t="s">
        <v>536</v>
      </c>
      <c r="L6" s="885"/>
      <c r="M6" s="873" t="s">
        <v>229</v>
      </c>
      <c r="N6" s="873"/>
      <c r="O6" s="873"/>
      <c r="P6" s="873"/>
      <c r="Q6" s="874"/>
      <c r="R6" s="872" t="s">
        <v>237</v>
      </c>
      <c r="S6" s="873"/>
      <c r="T6" s="785"/>
      <c r="U6" s="885"/>
      <c r="V6" s="332"/>
      <c r="W6" s="331"/>
      <c r="X6" s="1"/>
      <c r="Y6" s="406">
        <f t="array" ref="Y6">SUM(IF($E13:$E102=Y5,$I13:$I102*$L13:$L102,0))</f>
        <v>0</v>
      </c>
      <c r="Z6" s="406">
        <f t="array" ref="Z6">SUM(IF($E13:$E102=Z5,$I13:$I102*$L13:$L102,0))</f>
        <v>0</v>
      </c>
      <c r="AA6" s="406">
        <f t="array" ref="AA6">SUM(IF($E13:$E102=AA5,$I13:$I102*$L13:$L102,0))</f>
        <v>0</v>
      </c>
      <c r="AB6" s="406">
        <f t="array" ref="AB6">SUM(IF($E13:$E102=AB5,$I13:$I102*$L13:$L102,0))</f>
        <v>0</v>
      </c>
      <c r="AC6" s="406">
        <f t="array" ref="AC6">SUM(IF($E13:$E102=AC5,$I13:$I102*$L13:$L102,0))</f>
        <v>0</v>
      </c>
      <c r="AD6" s="406">
        <f t="array" ref="AD6">SUM(IF($E13:$E102=AD5,$I13:$I102*$L13:$L102,0))</f>
        <v>0</v>
      </c>
      <c r="AE6" s="406">
        <f t="array" ref="AE6">SUM(IF($E13:$E102=AE5,$I13:$I102*$L13:$L102,0))</f>
        <v>0</v>
      </c>
      <c r="AF6" s="406">
        <f t="array" ref="AF6">SUM(IF($E13:$E102=AF5,$I13:$I102*$L13:$L102,0))</f>
        <v>0</v>
      </c>
      <c r="AG6" s="406">
        <f t="array" ref="AG6">SUM(IF($E13:$E102=AG5,$I13:$I102*$L13:$L102,0))</f>
        <v>0</v>
      </c>
      <c r="AH6" s="406">
        <f t="array" ref="AH6">SUM(IF($E13:$E102=AH5,$I13:$I102*$L13:$L102,0))</f>
        <v>0</v>
      </c>
      <c r="AI6" s="406">
        <f t="array" ref="AI6">SUM(IF($E13:$E102=AI5,$I13:$I102*$L13:$L102,0))</f>
        <v>0</v>
      </c>
      <c r="AJ6" s="406">
        <f t="array" ref="AJ6">SUM(IF($E13:$E102=AJ5,$I13:$I102*$L13:$L102,0))</f>
        <v>0</v>
      </c>
      <c r="AK6" s="406">
        <f t="array" ref="AK6">SUM(IF($E13:$E102=AK5,$I13:$I102*$L13:$L102,0))</f>
        <v>0</v>
      </c>
      <c r="AL6" s="406">
        <f t="array" ref="AL6">SUM(IF($E13:$E102=AL5,$I13:$I102*$L13:$L102,0))</f>
        <v>0</v>
      </c>
      <c r="AM6" s="406">
        <f t="array" ref="AM6">SUM(IF($E13:$E102=AM5,$I13:$I102*$L13:$L102,0))</f>
        <v>0</v>
      </c>
      <c r="AN6" s="406">
        <f t="array" ref="AN6">SUM(IF($E13:$E102=AN5,$I13:$I102*$L13:$L102,0))</f>
        <v>0</v>
      </c>
      <c r="AO6" s="406">
        <f t="array" ref="AO6">SUM(IF($E13:$E102=AO5,$I13:$I102*$L13:$L102,0))</f>
        <v>0</v>
      </c>
      <c r="AP6" s="406">
        <f t="array" ref="AP6">SUM(IF($E13:$E102=AP5,$I13:$I102*$L13:$L102,0))</f>
        <v>0</v>
      </c>
      <c r="AQ6" s="406">
        <f t="array" ref="AQ6">SUM(IF($E13:$E102=AQ5,$I13:$I102*$L13:$L102,0))</f>
        <v>0</v>
      </c>
      <c r="AR6" s="406">
        <f t="array" ref="AR6">SUM(IF($E13:$E102=AR5,$I13:$I102*$L13:$L102,0))</f>
        <v>0</v>
      </c>
    </row>
    <row r="7" spans="2:44" ht="60" customHeight="1" x14ac:dyDescent="0.15">
      <c r="B7" s="173"/>
      <c r="C7" s="897"/>
      <c r="D7" s="851"/>
      <c r="E7" s="885"/>
      <c r="F7" s="898"/>
      <c r="G7" s="897"/>
      <c r="H7" s="851"/>
      <c r="I7" s="851"/>
      <c r="J7" s="851"/>
      <c r="K7" s="851"/>
      <c r="L7" s="851"/>
      <c r="M7" s="26" t="s">
        <v>537</v>
      </c>
      <c r="N7" s="14" t="s">
        <v>239</v>
      </c>
      <c r="O7" s="14" t="s">
        <v>538</v>
      </c>
      <c r="P7" s="14" t="s">
        <v>539</v>
      </c>
      <c r="Q7" s="14" t="s">
        <v>540</v>
      </c>
      <c r="R7" s="14" t="s">
        <v>538</v>
      </c>
      <c r="S7" s="14" t="s">
        <v>539</v>
      </c>
      <c r="T7" s="14" t="s">
        <v>540</v>
      </c>
      <c r="U7" s="851"/>
      <c r="V7" s="332"/>
      <c r="W7" s="331"/>
    </row>
    <row r="8" spans="2:44" ht="2.1" customHeight="1" x14ac:dyDescent="0.15">
      <c r="B8" s="173"/>
      <c r="C8" s="327"/>
      <c r="D8" s="327"/>
      <c r="E8" s="13"/>
      <c r="F8" s="172"/>
      <c r="G8" s="327"/>
      <c r="H8" s="13"/>
      <c r="I8" s="13"/>
      <c r="J8" s="13"/>
      <c r="K8" s="13"/>
      <c r="L8" s="13"/>
      <c r="M8" s="338"/>
      <c r="N8" s="13"/>
      <c r="O8" s="13"/>
      <c r="P8" s="372"/>
      <c r="Q8" s="13"/>
      <c r="R8" s="13"/>
      <c r="S8" s="13"/>
      <c r="T8" s="13"/>
      <c r="U8" s="13"/>
      <c r="V8" s="35"/>
      <c r="W8" s="331"/>
    </row>
    <row r="9" spans="2:44" ht="15" customHeight="1" x14ac:dyDescent="0.15">
      <c r="B9" s="173"/>
      <c r="C9" s="893" t="s">
        <v>524</v>
      </c>
      <c r="D9" s="894"/>
      <c r="E9" s="894"/>
      <c r="F9" s="894"/>
      <c r="G9" s="895"/>
      <c r="H9" s="327" t="s">
        <v>541</v>
      </c>
      <c r="I9" s="327" t="s">
        <v>541</v>
      </c>
      <c r="J9" s="327" t="s">
        <v>541</v>
      </c>
      <c r="K9" s="327" t="s">
        <v>541</v>
      </c>
      <c r="L9" s="327" t="s">
        <v>541</v>
      </c>
      <c r="M9" s="429" t="str">
        <f>IF($J$10=0,"     －",M$10/$J$10)</f>
        <v xml:space="preserve">     －</v>
      </c>
      <c r="N9" s="429" t="str">
        <f>IF($J$10=0,"     －",N$10/$J$10)</f>
        <v xml:space="preserve">     －</v>
      </c>
      <c r="O9" s="429" t="str">
        <f>IF($J$10=0,"     －",O$10/$J$10)</f>
        <v xml:space="preserve">     －</v>
      </c>
      <c r="P9" s="429" t="str">
        <f>IF($J$10=0,"     －",P$10/$J$10)</f>
        <v xml:space="preserve">     －</v>
      </c>
      <c r="Q9" s="429" t="str">
        <f>IF($J$10=0,"     －",Q$10/$J$10)</f>
        <v xml:space="preserve">     －</v>
      </c>
      <c r="R9" s="429" t="str">
        <f>IF($K$10=0,"    －",R$10/$K$10)</f>
        <v xml:space="preserve">    －</v>
      </c>
      <c r="S9" s="429" t="str">
        <f>IF($K$10=0,"    －",S$10/$K$10)</f>
        <v xml:space="preserve">    －</v>
      </c>
      <c r="T9" s="429" t="str">
        <f>IF($K$10=0,"    －",T$10/$K$10)</f>
        <v xml:space="preserve">    －</v>
      </c>
      <c r="U9" s="429" t="str">
        <f>IF($J$10=0,"     －",U$10/$J$10)</f>
        <v xml:space="preserve">     －</v>
      </c>
      <c r="V9" s="349"/>
      <c r="W9" s="350"/>
    </row>
    <row r="10" spans="2:44" ht="15" customHeight="1" x14ac:dyDescent="0.15">
      <c r="B10" s="173"/>
      <c r="C10" s="803" t="s">
        <v>526</v>
      </c>
      <c r="D10" s="804"/>
      <c r="E10" s="804"/>
      <c r="F10" s="805"/>
      <c r="G10" s="327" t="s">
        <v>343</v>
      </c>
      <c r="H10" s="352">
        <f t="array" ref="H10">SUM(IF(H13:H102="○",$J13:$J102*$L13:$L102,0))</f>
        <v>0</v>
      </c>
      <c r="I10" s="352">
        <f>SUMPRODUCT(I13:I102,L13:L102)</f>
        <v>0</v>
      </c>
      <c r="J10" s="352">
        <f>SUMPRODUCT(J13:J102,L13:L102)</f>
        <v>0</v>
      </c>
      <c r="K10" s="352">
        <f>SUMPRODUCT(K13:K102,L13:L102)</f>
        <v>0</v>
      </c>
      <c r="L10" s="413">
        <f>SUM(L13:L102)</f>
        <v>0</v>
      </c>
      <c r="M10" s="352">
        <f t="array" ref="M10">SUM(IF(M13:M102="○",$J13:$J102*$L13:$L102,0))</f>
        <v>0</v>
      </c>
      <c r="N10" s="352">
        <f t="array" ref="N10">SUM(IF(N13:N102="○",$J13:$J102*$L13:$L102,0))</f>
        <v>0</v>
      </c>
      <c r="O10" s="352">
        <f t="array" ref="O10">SUM(IF(O13:O102="○",$J13:$J102*$L13:$L102,0))</f>
        <v>0</v>
      </c>
      <c r="P10" s="352">
        <f t="array" ref="P10">SUM(IF(P13:P102="○",$J13:$J102*$L13:$L102,0))</f>
        <v>0</v>
      </c>
      <c r="Q10" s="352">
        <f t="array" ref="Q10">SUM(IF(Q13:Q102="○",$J13:$J102*$L13:$L102,0))</f>
        <v>0</v>
      </c>
      <c r="R10" s="352">
        <f t="array" ref="R10">SUM(IF(R13:R102="○",$K13:$K102*$L13:$L102,0))</f>
        <v>0</v>
      </c>
      <c r="S10" s="352">
        <f t="array" ref="S10">SUM(IF(S13:S102="○",$K13:$K102*$L13:$L102,0))</f>
        <v>0</v>
      </c>
      <c r="T10" s="352">
        <f t="array" ref="T10">SUM(IF(T13:T102="○",$K13:$K102*$L13:$L102,0))</f>
        <v>0</v>
      </c>
      <c r="U10" s="352">
        <f t="array" ref="U10">SUM(IF(U13:U102="○",$J13:$J102*$L13:$L102,0))</f>
        <v>0</v>
      </c>
      <c r="V10" s="400"/>
      <c r="W10" s="353"/>
    </row>
    <row r="11" spans="2:44" ht="15" customHeight="1" x14ac:dyDescent="0.15">
      <c r="B11" s="173"/>
      <c r="C11" s="890"/>
      <c r="D11" s="891"/>
      <c r="E11" s="891"/>
      <c r="F11" s="892"/>
      <c r="G11" s="13" t="s">
        <v>705</v>
      </c>
      <c r="H11" s="352">
        <f t="array" ref="H11">SUM(IF(($D13:$D102="○")*(H13:H102="○"),$J13:$J102*$L13:$L102,0))</f>
        <v>0</v>
      </c>
      <c r="I11" s="352">
        <f t="array" ref="I11">SUM(IF($D13:$D102="○",I13:I102*$L13:$L102,0))</f>
        <v>0</v>
      </c>
      <c r="J11" s="352">
        <f t="array" ref="J11">SUM(IF($D13:$D102="○",J13:J102*$L13:$L102,0))</f>
        <v>0</v>
      </c>
      <c r="K11" s="352">
        <f t="array" ref="K11">SUM(IF($D13:$D102="○",K13:K102*$L13:$L102,0))</f>
        <v>0</v>
      </c>
      <c r="L11" s="413">
        <f>SUMIF($D13:$D102,"○",L13:L102)</f>
        <v>0</v>
      </c>
      <c r="M11" s="327" t="s">
        <v>454</v>
      </c>
      <c r="N11" s="327" t="s">
        <v>454</v>
      </c>
      <c r="O11" s="327" t="s">
        <v>454</v>
      </c>
      <c r="P11" s="327" t="s">
        <v>454</v>
      </c>
      <c r="Q11" s="327" t="s">
        <v>454</v>
      </c>
      <c r="R11" s="327" t="s">
        <v>454</v>
      </c>
      <c r="S11" s="327" t="s">
        <v>454</v>
      </c>
      <c r="T11" s="327" t="s">
        <v>454</v>
      </c>
      <c r="U11" s="327" t="s">
        <v>454</v>
      </c>
      <c r="V11" s="349"/>
      <c r="W11" s="350"/>
    </row>
    <row r="12" spans="2:44" ht="15" customHeight="1" x14ac:dyDescent="0.15">
      <c r="B12" s="173"/>
      <c r="C12" s="893"/>
      <c r="D12" s="894"/>
      <c r="E12" s="894"/>
      <c r="F12" s="895"/>
      <c r="G12" s="13" t="s">
        <v>710</v>
      </c>
      <c r="H12" s="327" t="s">
        <v>454</v>
      </c>
      <c r="I12" s="327" t="s">
        <v>454</v>
      </c>
      <c r="J12" s="327" t="s">
        <v>454</v>
      </c>
      <c r="K12" s="327" t="s">
        <v>454</v>
      </c>
      <c r="L12" s="327" t="s">
        <v>454</v>
      </c>
      <c r="M12" s="352">
        <f t="array" ref="M12">SUM(IF(($D13:$D102="○")*(M13:M102=""),$J13:$J102*$L13:$L102,0))</f>
        <v>0</v>
      </c>
      <c r="N12" s="352">
        <f t="array" ref="N12">SUM(IF(($D13:$D102="○")*(N13:N102=""),$J13:$J102*$L13:$L102,0))</f>
        <v>0</v>
      </c>
      <c r="O12" s="352">
        <f t="array" ref="O12">SUM(IF(($D13:$D102="○")*(O13:O102=""),$J13:$J102*$L13:$L102,0))</f>
        <v>0</v>
      </c>
      <c r="P12" s="352">
        <f t="array" ref="P12">SUM(IF(($D13:$D102="○")*(O13:O102="")*(P13:P102=""),$J13:$J102*$L13:$L102,0))</f>
        <v>0</v>
      </c>
      <c r="Q12" s="352">
        <f t="array" ref="Q12">SUM(IF(($D13:$D102="○")*(O13:O102="")*(P13:P102="")*(Q13:Q102=""),$J13:$J102*$L13:$L102,0))</f>
        <v>0</v>
      </c>
      <c r="R12" s="352">
        <f t="array" ref="R12">SUM(IF(($D13:$D102="○")*(R13:R102=""),$K13:$K102*$L13:$L102,0))</f>
        <v>0</v>
      </c>
      <c r="S12" s="352">
        <f t="array" ref="S12">SUM(IF(($D13:$D102="○")*(R13:R102="")*(S13:S102=""),$K13:$K102*$L13:$L102,0))</f>
        <v>0</v>
      </c>
      <c r="T12" s="352">
        <f t="array" ref="T12">SUM(IF(($D13:$D102="○")*(R13:R102="")*(S13:S102="")*(T13:T102=""),$K13:$K102*$L13:$L102,0))</f>
        <v>0</v>
      </c>
      <c r="U12" s="352">
        <f t="array" ref="U12">SUM(IF(U13:U102="",$J13:$J102*$L13:$L102,0))</f>
        <v>0</v>
      </c>
      <c r="V12" s="349"/>
      <c r="W12" s="350"/>
    </row>
    <row r="13" spans="2:44" ht="13.5" customHeight="1" x14ac:dyDescent="0.15">
      <c r="B13" s="173"/>
      <c r="C13" s="354">
        <v>1</v>
      </c>
      <c r="D13" s="47" t="str">
        <f t="shared" ref="D13:D44" si="1">IF(E13="","",IF(E13&lt;=$Z$2,"○",""))</f>
        <v/>
      </c>
      <c r="E13" s="393"/>
      <c r="F13" s="446"/>
      <c r="G13" s="446"/>
      <c r="H13" s="357"/>
      <c r="I13" s="358"/>
      <c r="J13" s="358"/>
      <c r="K13" s="358"/>
      <c r="L13" s="425"/>
      <c r="M13" s="359" t="str">
        <f t="shared" ref="M13:M44" si="2">IF(OR(L13="",L13=0),"",IF(AND(H13="○",J13*1000/I13&lt;10.5),"○",IF(J13*1000/I13&lt;7.5,"○","")))</f>
        <v/>
      </c>
      <c r="N13" s="356"/>
      <c r="O13" s="356"/>
      <c r="P13" s="356"/>
      <c r="Q13" s="356"/>
      <c r="R13" s="356"/>
      <c r="S13" s="356"/>
      <c r="T13" s="356"/>
      <c r="U13" s="356"/>
      <c r="V13" s="360"/>
      <c r="W13" s="361"/>
    </row>
    <row r="14" spans="2:44" ht="13.5" customHeight="1" x14ac:dyDescent="0.15">
      <c r="B14" s="173"/>
      <c r="C14" s="362">
        <f t="shared" ref="C14:C42" si="3">C13+1</f>
        <v>2</v>
      </c>
      <c r="D14" s="47" t="str">
        <f t="shared" si="1"/>
        <v/>
      </c>
      <c r="E14" s="355"/>
      <c r="F14" s="447"/>
      <c r="G14" s="447"/>
      <c r="H14" s="363"/>
      <c r="I14" s="364"/>
      <c r="J14" s="364"/>
      <c r="K14" s="364"/>
      <c r="L14" s="15"/>
      <c r="M14" s="359" t="str">
        <f t="shared" si="2"/>
        <v/>
      </c>
      <c r="N14" s="344"/>
      <c r="O14" s="344"/>
      <c r="P14" s="344"/>
      <c r="Q14" s="344"/>
      <c r="R14" s="344"/>
      <c r="S14" s="344"/>
      <c r="T14" s="344"/>
      <c r="U14" s="344"/>
      <c r="V14" s="360"/>
      <c r="W14" s="361"/>
    </row>
    <row r="15" spans="2:44" ht="13.5" customHeight="1" x14ac:dyDescent="0.15">
      <c r="B15" s="173"/>
      <c r="C15" s="362">
        <f t="shared" si="3"/>
        <v>3</v>
      </c>
      <c r="D15" s="47" t="str">
        <f t="shared" si="1"/>
        <v/>
      </c>
      <c r="E15" s="355"/>
      <c r="F15" s="447"/>
      <c r="G15" s="447"/>
      <c r="H15" s="363"/>
      <c r="I15" s="364"/>
      <c r="J15" s="364"/>
      <c r="K15" s="364"/>
      <c r="L15" s="15"/>
      <c r="M15" s="359" t="str">
        <f t="shared" si="2"/>
        <v/>
      </c>
      <c r="N15" s="344"/>
      <c r="O15" s="344"/>
      <c r="P15" s="344"/>
      <c r="Q15" s="344"/>
      <c r="R15" s="344"/>
      <c r="S15" s="344"/>
      <c r="T15" s="344"/>
      <c r="U15" s="344"/>
      <c r="V15" s="360"/>
      <c r="W15" s="361"/>
    </row>
    <row r="16" spans="2:44" ht="13.5" customHeight="1" x14ac:dyDescent="0.15">
      <c r="B16" s="173"/>
      <c r="C16" s="362">
        <f t="shared" si="3"/>
        <v>4</v>
      </c>
      <c r="D16" s="47" t="str">
        <f t="shared" si="1"/>
        <v/>
      </c>
      <c r="E16" s="355"/>
      <c r="F16" s="447"/>
      <c r="G16" s="447"/>
      <c r="H16" s="363"/>
      <c r="I16" s="364"/>
      <c r="J16" s="364"/>
      <c r="K16" s="364"/>
      <c r="L16" s="15"/>
      <c r="M16" s="359" t="str">
        <f t="shared" si="2"/>
        <v/>
      </c>
      <c r="N16" s="344"/>
      <c r="O16" s="344"/>
      <c r="P16" s="344"/>
      <c r="Q16" s="344"/>
      <c r="R16" s="344"/>
      <c r="S16" s="344"/>
      <c r="T16" s="344"/>
      <c r="U16" s="344"/>
      <c r="V16" s="360"/>
      <c r="W16" s="361"/>
    </row>
    <row r="17" spans="2:23" ht="13.5" customHeight="1" x14ac:dyDescent="0.15">
      <c r="B17" s="173"/>
      <c r="C17" s="362">
        <f t="shared" si="3"/>
        <v>5</v>
      </c>
      <c r="D17" s="47" t="str">
        <f t="shared" si="1"/>
        <v/>
      </c>
      <c r="E17" s="355"/>
      <c r="F17" s="447"/>
      <c r="G17" s="447"/>
      <c r="H17" s="363"/>
      <c r="I17" s="364"/>
      <c r="J17" s="364"/>
      <c r="K17" s="364"/>
      <c r="L17" s="15"/>
      <c r="M17" s="359" t="str">
        <f t="shared" si="2"/>
        <v/>
      </c>
      <c r="N17" s="344"/>
      <c r="O17" s="344"/>
      <c r="P17" s="344"/>
      <c r="Q17" s="344"/>
      <c r="R17" s="344"/>
      <c r="S17" s="344"/>
      <c r="T17" s="344"/>
      <c r="U17" s="344"/>
      <c r="V17" s="360"/>
      <c r="W17" s="361"/>
    </row>
    <row r="18" spans="2:23" ht="13.5" customHeight="1" x14ac:dyDescent="0.15">
      <c r="B18" s="173"/>
      <c r="C18" s="362">
        <f t="shared" si="3"/>
        <v>6</v>
      </c>
      <c r="D18" s="47" t="str">
        <f t="shared" si="1"/>
        <v/>
      </c>
      <c r="E18" s="355"/>
      <c r="F18" s="447"/>
      <c r="G18" s="447"/>
      <c r="H18" s="363"/>
      <c r="I18" s="364"/>
      <c r="J18" s="364"/>
      <c r="K18" s="364"/>
      <c r="L18" s="15"/>
      <c r="M18" s="359" t="str">
        <f t="shared" si="2"/>
        <v/>
      </c>
      <c r="N18" s="344"/>
      <c r="O18" s="344"/>
      <c r="P18" s="344"/>
      <c r="Q18" s="344"/>
      <c r="R18" s="344"/>
      <c r="S18" s="344"/>
      <c r="T18" s="344"/>
      <c r="U18" s="344"/>
      <c r="V18" s="360"/>
      <c r="W18" s="361"/>
    </row>
    <row r="19" spans="2:23" ht="13.5" customHeight="1" x14ac:dyDescent="0.15">
      <c r="B19" s="173"/>
      <c r="C19" s="362">
        <f t="shared" si="3"/>
        <v>7</v>
      </c>
      <c r="D19" s="47" t="str">
        <f t="shared" si="1"/>
        <v/>
      </c>
      <c r="E19" s="355"/>
      <c r="F19" s="447"/>
      <c r="G19" s="447"/>
      <c r="H19" s="363"/>
      <c r="I19" s="364"/>
      <c r="J19" s="364"/>
      <c r="K19" s="364"/>
      <c r="L19" s="15"/>
      <c r="M19" s="359" t="str">
        <f t="shared" si="2"/>
        <v/>
      </c>
      <c r="N19" s="344"/>
      <c r="O19" s="344"/>
      <c r="P19" s="344"/>
      <c r="Q19" s="344"/>
      <c r="R19" s="344"/>
      <c r="S19" s="344"/>
      <c r="T19" s="344"/>
      <c r="U19" s="344"/>
      <c r="V19" s="360"/>
      <c r="W19" s="361"/>
    </row>
    <row r="20" spans="2:23" ht="13.5" customHeight="1" x14ac:dyDescent="0.15">
      <c r="B20" s="173"/>
      <c r="C20" s="362">
        <f t="shared" si="3"/>
        <v>8</v>
      </c>
      <c r="D20" s="47" t="str">
        <f t="shared" si="1"/>
        <v/>
      </c>
      <c r="E20" s="355"/>
      <c r="F20" s="447"/>
      <c r="G20" s="447"/>
      <c r="H20" s="363"/>
      <c r="I20" s="364"/>
      <c r="J20" s="364"/>
      <c r="K20" s="364"/>
      <c r="L20" s="15"/>
      <c r="M20" s="359" t="str">
        <f t="shared" si="2"/>
        <v/>
      </c>
      <c r="N20" s="344"/>
      <c r="O20" s="344"/>
      <c r="P20" s="344"/>
      <c r="Q20" s="344"/>
      <c r="R20" s="344"/>
      <c r="S20" s="344"/>
      <c r="T20" s="344"/>
      <c r="U20" s="344"/>
      <c r="V20" s="360"/>
      <c r="W20" s="361"/>
    </row>
    <row r="21" spans="2:23" ht="13.5" customHeight="1" x14ac:dyDescent="0.15">
      <c r="B21" s="173"/>
      <c r="C21" s="362">
        <f t="shared" si="3"/>
        <v>9</v>
      </c>
      <c r="D21" s="47" t="str">
        <f t="shared" si="1"/>
        <v/>
      </c>
      <c r="E21" s="355"/>
      <c r="F21" s="447"/>
      <c r="G21" s="447"/>
      <c r="H21" s="363"/>
      <c r="I21" s="364"/>
      <c r="J21" s="364"/>
      <c r="K21" s="364"/>
      <c r="L21" s="15"/>
      <c r="M21" s="359" t="str">
        <f t="shared" si="2"/>
        <v/>
      </c>
      <c r="N21" s="344"/>
      <c r="O21" s="344"/>
      <c r="P21" s="344"/>
      <c r="Q21" s="344"/>
      <c r="R21" s="344"/>
      <c r="S21" s="344"/>
      <c r="T21" s="344"/>
      <c r="U21" s="344"/>
      <c r="V21" s="360"/>
      <c r="W21" s="361"/>
    </row>
    <row r="22" spans="2:23" ht="13.5" customHeight="1" x14ac:dyDescent="0.15">
      <c r="B22" s="173"/>
      <c r="C22" s="362">
        <f t="shared" si="3"/>
        <v>10</v>
      </c>
      <c r="D22" s="47" t="str">
        <f t="shared" si="1"/>
        <v/>
      </c>
      <c r="E22" s="355"/>
      <c r="F22" s="447"/>
      <c r="G22" s="447"/>
      <c r="H22" s="363"/>
      <c r="I22" s="364"/>
      <c r="J22" s="364"/>
      <c r="K22" s="364"/>
      <c r="L22" s="15"/>
      <c r="M22" s="359" t="str">
        <f t="shared" si="2"/>
        <v/>
      </c>
      <c r="N22" s="344"/>
      <c r="O22" s="344"/>
      <c r="P22" s="344"/>
      <c r="Q22" s="344"/>
      <c r="R22" s="344"/>
      <c r="S22" s="344"/>
      <c r="T22" s="344"/>
      <c r="U22" s="344"/>
      <c r="V22" s="360"/>
      <c r="W22" s="361"/>
    </row>
    <row r="23" spans="2:23" ht="13.5" customHeight="1" x14ac:dyDescent="0.15">
      <c r="B23" s="173"/>
      <c r="C23" s="362">
        <f t="shared" si="3"/>
        <v>11</v>
      </c>
      <c r="D23" s="47" t="str">
        <f t="shared" si="1"/>
        <v/>
      </c>
      <c r="E23" s="355"/>
      <c r="F23" s="447"/>
      <c r="G23" s="447"/>
      <c r="H23" s="363"/>
      <c r="I23" s="364"/>
      <c r="J23" s="364"/>
      <c r="K23" s="364"/>
      <c r="L23" s="15"/>
      <c r="M23" s="359" t="str">
        <f t="shared" si="2"/>
        <v/>
      </c>
      <c r="N23" s="344"/>
      <c r="O23" s="344"/>
      <c r="P23" s="344"/>
      <c r="Q23" s="344"/>
      <c r="R23" s="344"/>
      <c r="S23" s="344"/>
      <c r="T23" s="344"/>
      <c r="U23" s="344"/>
      <c r="V23" s="360"/>
      <c r="W23" s="361"/>
    </row>
    <row r="24" spans="2:23" ht="13.5" customHeight="1" x14ac:dyDescent="0.15">
      <c r="B24" s="173"/>
      <c r="C24" s="362">
        <f t="shared" si="3"/>
        <v>12</v>
      </c>
      <c r="D24" s="47" t="str">
        <f t="shared" si="1"/>
        <v/>
      </c>
      <c r="E24" s="355"/>
      <c r="F24" s="447"/>
      <c r="G24" s="447"/>
      <c r="H24" s="363"/>
      <c r="I24" s="364"/>
      <c r="J24" s="364"/>
      <c r="K24" s="364"/>
      <c r="L24" s="15"/>
      <c r="M24" s="359" t="str">
        <f t="shared" si="2"/>
        <v/>
      </c>
      <c r="N24" s="344"/>
      <c r="O24" s="344"/>
      <c r="P24" s="344"/>
      <c r="Q24" s="344"/>
      <c r="R24" s="344"/>
      <c r="S24" s="344"/>
      <c r="T24" s="344"/>
      <c r="U24" s="344"/>
      <c r="V24" s="360"/>
      <c r="W24" s="361"/>
    </row>
    <row r="25" spans="2:23" ht="13.5" customHeight="1" x14ac:dyDescent="0.15">
      <c r="B25" s="173"/>
      <c r="C25" s="362">
        <f t="shared" si="3"/>
        <v>13</v>
      </c>
      <c r="D25" s="47" t="str">
        <f t="shared" si="1"/>
        <v/>
      </c>
      <c r="E25" s="355"/>
      <c r="F25" s="447"/>
      <c r="G25" s="447"/>
      <c r="H25" s="363"/>
      <c r="I25" s="364"/>
      <c r="J25" s="364"/>
      <c r="K25" s="364"/>
      <c r="L25" s="15"/>
      <c r="M25" s="359" t="str">
        <f t="shared" si="2"/>
        <v/>
      </c>
      <c r="N25" s="344"/>
      <c r="O25" s="344"/>
      <c r="P25" s="344"/>
      <c r="Q25" s="344"/>
      <c r="R25" s="344"/>
      <c r="S25" s="344"/>
      <c r="T25" s="344"/>
      <c r="U25" s="344"/>
      <c r="V25" s="360"/>
      <c r="W25" s="361"/>
    </row>
    <row r="26" spans="2:23" ht="13.5" customHeight="1" x14ac:dyDescent="0.15">
      <c r="B26" s="173"/>
      <c r="C26" s="362">
        <f t="shared" si="3"/>
        <v>14</v>
      </c>
      <c r="D26" s="47" t="str">
        <f t="shared" si="1"/>
        <v/>
      </c>
      <c r="E26" s="355"/>
      <c r="F26" s="447"/>
      <c r="G26" s="447"/>
      <c r="H26" s="363"/>
      <c r="I26" s="364"/>
      <c r="J26" s="364"/>
      <c r="K26" s="364"/>
      <c r="L26" s="15"/>
      <c r="M26" s="359" t="str">
        <f t="shared" si="2"/>
        <v/>
      </c>
      <c r="N26" s="344"/>
      <c r="O26" s="344"/>
      <c r="P26" s="344"/>
      <c r="Q26" s="344"/>
      <c r="R26" s="344"/>
      <c r="S26" s="344"/>
      <c r="T26" s="344"/>
      <c r="U26" s="344"/>
      <c r="V26" s="360"/>
      <c r="W26" s="361"/>
    </row>
    <row r="27" spans="2:23" ht="13.5" customHeight="1" x14ac:dyDescent="0.15">
      <c r="B27" s="173"/>
      <c r="C27" s="362">
        <f t="shared" si="3"/>
        <v>15</v>
      </c>
      <c r="D27" s="47" t="str">
        <f t="shared" si="1"/>
        <v/>
      </c>
      <c r="E27" s="355"/>
      <c r="F27" s="447"/>
      <c r="G27" s="447"/>
      <c r="H27" s="363"/>
      <c r="I27" s="364"/>
      <c r="J27" s="364"/>
      <c r="K27" s="364"/>
      <c r="L27" s="15"/>
      <c r="M27" s="359" t="str">
        <f t="shared" si="2"/>
        <v/>
      </c>
      <c r="N27" s="344"/>
      <c r="O27" s="344"/>
      <c r="P27" s="344"/>
      <c r="Q27" s="344"/>
      <c r="R27" s="344"/>
      <c r="S27" s="344"/>
      <c r="T27" s="344"/>
      <c r="U27" s="344"/>
      <c r="V27" s="360"/>
      <c r="W27" s="361"/>
    </row>
    <row r="28" spans="2:23" ht="13.5" customHeight="1" x14ac:dyDescent="0.15">
      <c r="B28" s="173"/>
      <c r="C28" s="362">
        <f t="shared" si="3"/>
        <v>16</v>
      </c>
      <c r="D28" s="47" t="str">
        <f t="shared" si="1"/>
        <v/>
      </c>
      <c r="E28" s="355"/>
      <c r="F28" s="447"/>
      <c r="G28" s="447"/>
      <c r="H28" s="363"/>
      <c r="I28" s="364"/>
      <c r="J28" s="364"/>
      <c r="K28" s="364"/>
      <c r="L28" s="15"/>
      <c r="M28" s="359" t="str">
        <f t="shared" si="2"/>
        <v/>
      </c>
      <c r="N28" s="344"/>
      <c r="O28" s="344"/>
      <c r="P28" s="344"/>
      <c r="Q28" s="344"/>
      <c r="R28" s="344"/>
      <c r="S28" s="344"/>
      <c r="T28" s="344"/>
      <c r="U28" s="344"/>
      <c r="V28" s="360"/>
      <c r="W28" s="361"/>
    </row>
    <row r="29" spans="2:23" ht="13.5" customHeight="1" x14ac:dyDescent="0.15">
      <c r="B29" s="173"/>
      <c r="C29" s="362">
        <f t="shared" si="3"/>
        <v>17</v>
      </c>
      <c r="D29" s="47" t="str">
        <f t="shared" si="1"/>
        <v/>
      </c>
      <c r="E29" s="355"/>
      <c r="F29" s="447"/>
      <c r="G29" s="447"/>
      <c r="H29" s="363"/>
      <c r="I29" s="364"/>
      <c r="J29" s="364"/>
      <c r="K29" s="364"/>
      <c r="L29" s="15"/>
      <c r="M29" s="359" t="str">
        <f t="shared" si="2"/>
        <v/>
      </c>
      <c r="N29" s="344"/>
      <c r="O29" s="344"/>
      <c r="P29" s="344"/>
      <c r="Q29" s="344"/>
      <c r="R29" s="344"/>
      <c r="S29" s="344"/>
      <c r="T29" s="344"/>
      <c r="U29" s="344"/>
      <c r="V29" s="360"/>
      <c r="W29" s="361"/>
    </row>
    <row r="30" spans="2:23" ht="13.5" customHeight="1" x14ac:dyDescent="0.15">
      <c r="B30" s="173"/>
      <c r="C30" s="362">
        <f t="shared" si="3"/>
        <v>18</v>
      </c>
      <c r="D30" s="47" t="str">
        <f t="shared" si="1"/>
        <v/>
      </c>
      <c r="E30" s="355"/>
      <c r="F30" s="447"/>
      <c r="G30" s="447"/>
      <c r="H30" s="363"/>
      <c r="I30" s="364"/>
      <c r="J30" s="364"/>
      <c r="K30" s="364"/>
      <c r="L30" s="15"/>
      <c r="M30" s="359" t="str">
        <f t="shared" si="2"/>
        <v/>
      </c>
      <c r="N30" s="344"/>
      <c r="O30" s="344"/>
      <c r="P30" s="344"/>
      <c r="Q30" s="344"/>
      <c r="R30" s="344"/>
      <c r="S30" s="344"/>
      <c r="T30" s="344"/>
      <c r="U30" s="344"/>
      <c r="V30" s="360"/>
      <c r="W30" s="361"/>
    </row>
    <row r="31" spans="2:23" ht="13.5" customHeight="1" x14ac:dyDescent="0.15">
      <c r="B31" s="173"/>
      <c r="C31" s="362">
        <f t="shared" si="3"/>
        <v>19</v>
      </c>
      <c r="D31" s="47" t="str">
        <f t="shared" si="1"/>
        <v/>
      </c>
      <c r="E31" s="355"/>
      <c r="F31" s="447"/>
      <c r="G31" s="447"/>
      <c r="H31" s="363"/>
      <c r="I31" s="364"/>
      <c r="J31" s="364"/>
      <c r="K31" s="364"/>
      <c r="L31" s="15"/>
      <c r="M31" s="359" t="str">
        <f t="shared" si="2"/>
        <v/>
      </c>
      <c r="N31" s="344"/>
      <c r="O31" s="344"/>
      <c r="P31" s="344"/>
      <c r="Q31" s="344"/>
      <c r="R31" s="344"/>
      <c r="S31" s="344"/>
      <c r="T31" s="344"/>
      <c r="U31" s="344"/>
      <c r="V31" s="360"/>
      <c r="W31" s="361"/>
    </row>
    <row r="32" spans="2:23" ht="13.5" customHeight="1" x14ac:dyDescent="0.15">
      <c r="B32" s="173"/>
      <c r="C32" s="362">
        <f t="shared" si="3"/>
        <v>20</v>
      </c>
      <c r="D32" s="47" t="str">
        <f t="shared" si="1"/>
        <v/>
      </c>
      <c r="E32" s="355"/>
      <c r="F32" s="447"/>
      <c r="G32" s="447"/>
      <c r="H32" s="363"/>
      <c r="I32" s="364"/>
      <c r="J32" s="364"/>
      <c r="K32" s="364"/>
      <c r="L32" s="15"/>
      <c r="M32" s="359" t="str">
        <f t="shared" si="2"/>
        <v/>
      </c>
      <c r="N32" s="344"/>
      <c r="O32" s="344"/>
      <c r="P32" s="344"/>
      <c r="Q32" s="344"/>
      <c r="R32" s="344"/>
      <c r="S32" s="344"/>
      <c r="T32" s="344"/>
      <c r="U32" s="344"/>
      <c r="V32" s="360"/>
      <c r="W32" s="361"/>
    </row>
    <row r="33" spans="2:23" ht="13.5" customHeight="1" x14ac:dyDescent="0.15">
      <c r="B33" s="173"/>
      <c r="C33" s="362">
        <f t="shared" si="3"/>
        <v>21</v>
      </c>
      <c r="D33" s="47" t="str">
        <f t="shared" si="1"/>
        <v/>
      </c>
      <c r="E33" s="355"/>
      <c r="F33" s="447"/>
      <c r="G33" s="447"/>
      <c r="H33" s="363"/>
      <c r="I33" s="364"/>
      <c r="J33" s="364"/>
      <c r="K33" s="364"/>
      <c r="L33" s="15"/>
      <c r="M33" s="359" t="str">
        <f t="shared" si="2"/>
        <v/>
      </c>
      <c r="N33" s="344"/>
      <c r="O33" s="344"/>
      <c r="P33" s="344"/>
      <c r="Q33" s="344"/>
      <c r="R33" s="344"/>
      <c r="S33" s="344"/>
      <c r="T33" s="344"/>
      <c r="U33" s="344"/>
      <c r="V33" s="360"/>
      <c r="W33" s="361"/>
    </row>
    <row r="34" spans="2:23" ht="13.5" customHeight="1" x14ac:dyDescent="0.15">
      <c r="B34" s="173"/>
      <c r="C34" s="362">
        <f t="shared" si="3"/>
        <v>22</v>
      </c>
      <c r="D34" s="47" t="str">
        <f t="shared" si="1"/>
        <v/>
      </c>
      <c r="E34" s="355"/>
      <c r="F34" s="447"/>
      <c r="G34" s="447"/>
      <c r="H34" s="363"/>
      <c r="I34" s="364"/>
      <c r="J34" s="364"/>
      <c r="K34" s="364"/>
      <c r="L34" s="15"/>
      <c r="M34" s="359" t="str">
        <f t="shared" si="2"/>
        <v/>
      </c>
      <c r="N34" s="344"/>
      <c r="O34" s="344"/>
      <c r="P34" s="344"/>
      <c r="Q34" s="344"/>
      <c r="R34" s="344"/>
      <c r="S34" s="344"/>
      <c r="T34" s="344"/>
      <c r="U34" s="344"/>
      <c r="V34" s="360"/>
      <c r="W34" s="361"/>
    </row>
    <row r="35" spans="2:23" ht="13.5" customHeight="1" x14ac:dyDescent="0.15">
      <c r="B35" s="173"/>
      <c r="C35" s="362">
        <f t="shared" si="3"/>
        <v>23</v>
      </c>
      <c r="D35" s="47" t="str">
        <f t="shared" si="1"/>
        <v/>
      </c>
      <c r="E35" s="355"/>
      <c r="F35" s="447"/>
      <c r="G35" s="447"/>
      <c r="H35" s="363"/>
      <c r="I35" s="364"/>
      <c r="J35" s="364"/>
      <c r="K35" s="364"/>
      <c r="L35" s="15"/>
      <c r="M35" s="359" t="str">
        <f t="shared" si="2"/>
        <v/>
      </c>
      <c r="N35" s="344"/>
      <c r="O35" s="344"/>
      <c r="P35" s="344"/>
      <c r="Q35" s="344"/>
      <c r="R35" s="344"/>
      <c r="S35" s="344"/>
      <c r="T35" s="344"/>
      <c r="U35" s="344"/>
      <c r="V35" s="360"/>
      <c r="W35" s="361"/>
    </row>
    <row r="36" spans="2:23" ht="13.5" customHeight="1" x14ac:dyDescent="0.15">
      <c r="B36" s="173"/>
      <c r="C36" s="362">
        <f t="shared" si="3"/>
        <v>24</v>
      </c>
      <c r="D36" s="47" t="str">
        <f t="shared" si="1"/>
        <v/>
      </c>
      <c r="E36" s="355"/>
      <c r="F36" s="447"/>
      <c r="G36" s="447"/>
      <c r="H36" s="363"/>
      <c r="I36" s="364"/>
      <c r="J36" s="364"/>
      <c r="K36" s="364"/>
      <c r="L36" s="15"/>
      <c r="M36" s="359" t="str">
        <f t="shared" si="2"/>
        <v/>
      </c>
      <c r="N36" s="344"/>
      <c r="O36" s="344"/>
      <c r="P36" s="344"/>
      <c r="Q36" s="344"/>
      <c r="R36" s="344"/>
      <c r="S36" s="344"/>
      <c r="T36" s="344"/>
      <c r="U36" s="344"/>
      <c r="V36" s="360"/>
      <c r="W36" s="361"/>
    </row>
    <row r="37" spans="2:23" ht="13.5" customHeight="1" x14ac:dyDescent="0.15">
      <c r="B37" s="173"/>
      <c r="C37" s="362">
        <f t="shared" si="3"/>
        <v>25</v>
      </c>
      <c r="D37" s="47" t="str">
        <f t="shared" si="1"/>
        <v/>
      </c>
      <c r="E37" s="355"/>
      <c r="F37" s="447"/>
      <c r="G37" s="447"/>
      <c r="H37" s="363"/>
      <c r="I37" s="364"/>
      <c r="J37" s="364"/>
      <c r="K37" s="364"/>
      <c r="L37" s="15"/>
      <c r="M37" s="359" t="str">
        <f t="shared" si="2"/>
        <v/>
      </c>
      <c r="N37" s="344"/>
      <c r="O37" s="344"/>
      <c r="P37" s="344"/>
      <c r="Q37" s="344"/>
      <c r="R37" s="344"/>
      <c r="S37" s="344"/>
      <c r="T37" s="344"/>
      <c r="U37" s="344"/>
      <c r="V37" s="360"/>
      <c r="W37" s="361"/>
    </row>
    <row r="38" spans="2:23" ht="13.5" customHeight="1" x14ac:dyDescent="0.15">
      <c r="B38" s="173"/>
      <c r="C38" s="362">
        <f t="shared" si="3"/>
        <v>26</v>
      </c>
      <c r="D38" s="47" t="str">
        <f t="shared" si="1"/>
        <v/>
      </c>
      <c r="E38" s="355"/>
      <c r="F38" s="447"/>
      <c r="G38" s="447"/>
      <c r="H38" s="363"/>
      <c r="I38" s="364"/>
      <c r="J38" s="364"/>
      <c r="K38" s="364"/>
      <c r="L38" s="15"/>
      <c r="M38" s="359" t="str">
        <f t="shared" si="2"/>
        <v/>
      </c>
      <c r="N38" s="344"/>
      <c r="O38" s="344"/>
      <c r="P38" s="344"/>
      <c r="Q38" s="344"/>
      <c r="R38" s="344"/>
      <c r="S38" s="344"/>
      <c r="T38" s="344"/>
      <c r="U38" s="344"/>
      <c r="V38" s="360"/>
      <c r="W38" s="361"/>
    </row>
    <row r="39" spans="2:23" ht="13.5" customHeight="1" x14ac:dyDescent="0.15">
      <c r="B39" s="173"/>
      <c r="C39" s="362">
        <f t="shared" si="3"/>
        <v>27</v>
      </c>
      <c r="D39" s="47" t="str">
        <f t="shared" si="1"/>
        <v/>
      </c>
      <c r="E39" s="355"/>
      <c r="F39" s="447"/>
      <c r="G39" s="447"/>
      <c r="H39" s="363"/>
      <c r="I39" s="364"/>
      <c r="J39" s="364"/>
      <c r="K39" s="364"/>
      <c r="L39" s="15"/>
      <c r="M39" s="359" t="str">
        <f t="shared" si="2"/>
        <v/>
      </c>
      <c r="N39" s="344"/>
      <c r="O39" s="344"/>
      <c r="P39" s="344"/>
      <c r="Q39" s="344"/>
      <c r="R39" s="344"/>
      <c r="S39" s="344"/>
      <c r="T39" s="344"/>
      <c r="U39" s="344"/>
      <c r="V39" s="360"/>
      <c r="W39" s="361"/>
    </row>
    <row r="40" spans="2:23" ht="13.5" customHeight="1" x14ac:dyDescent="0.15">
      <c r="B40" s="173"/>
      <c r="C40" s="362">
        <f t="shared" si="3"/>
        <v>28</v>
      </c>
      <c r="D40" s="47" t="str">
        <f t="shared" si="1"/>
        <v/>
      </c>
      <c r="E40" s="355"/>
      <c r="F40" s="447"/>
      <c r="G40" s="447"/>
      <c r="H40" s="363"/>
      <c r="I40" s="364"/>
      <c r="J40" s="364"/>
      <c r="K40" s="364"/>
      <c r="L40" s="15"/>
      <c r="M40" s="359" t="str">
        <f t="shared" si="2"/>
        <v/>
      </c>
      <c r="N40" s="344"/>
      <c r="O40" s="344"/>
      <c r="P40" s="344"/>
      <c r="Q40" s="344"/>
      <c r="R40" s="344"/>
      <c r="S40" s="344"/>
      <c r="T40" s="344"/>
      <c r="U40" s="344"/>
      <c r="V40" s="360"/>
      <c r="W40" s="361"/>
    </row>
    <row r="41" spans="2:23" ht="13.5" customHeight="1" x14ac:dyDescent="0.15">
      <c r="B41" s="173"/>
      <c r="C41" s="362">
        <f t="shared" si="3"/>
        <v>29</v>
      </c>
      <c r="D41" s="47" t="str">
        <f t="shared" si="1"/>
        <v/>
      </c>
      <c r="E41" s="355"/>
      <c r="F41" s="447"/>
      <c r="G41" s="447"/>
      <c r="H41" s="363"/>
      <c r="I41" s="364"/>
      <c r="J41" s="364"/>
      <c r="K41" s="364"/>
      <c r="L41" s="15"/>
      <c r="M41" s="359" t="str">
        <f t="shared" si="2"/>
        <v/>
      </c>
      <c r="N41" s="344"/>
      <c r="O41" s="344"/>
      <c r="P41" s="344"/>
      <c r="Q41" s="344"/>
      <c r="R41" s="344"/>
      <c r="S41" s="344"/>
      <c r="T41" s="344"/>
      <c r="U41" s="344"/>
      <c r="V41" s="360"/>
      <c r="W41" s="361"/>
    </row>
    <row r="42" spans="2:23" ht="13.5" customHeight="1" x14ac:dyDescent="0.15">
      <c r="B42" s="173"/>
      <c r="C42" s="362">
        <f t="shared" si="3"/>
        <v>30</v>
      </c>
      <c r="D42" s="47" t="str">
        <f t="shared" si="1"/>
        <v/>
      </c>
      <c r="E42" s="355"/>
      <c r="F42" s="447"/>
      <c r="G42" s="447"/>
      <c r="H42" s="363"/>
      <c r="I42" s="364"/>
      <c r="J42" s="364"/>
      <c r="K42" s="364"/>
      <c r="L42" s="15"/>
      <c r="M42" s="359" t="str">
        <f t="shared" si="2"/>
        <v/>
      </c>
      <c r="N42" s="344"/>
      <c r="O42" s="344"/>
      <c r="P42" s="344"/>
      <c r="Q42" s="344"/>
      <c r="R42" s="344"/>
      <c r="S42" s="344"/>
      <c r="T42" s="344"/>
      <c r="U42" s="344"/>
      <c r="V42" s="360"/>
      <c r="W42" s="361"/>
    </row>
    <row r="43" spans="2:23" ht="13.5" customHeight="1" x14ac:dyDescent="0.15">
      <c r="B43" s="173"/>
      <c r="C43" s="362">
        <f>C42+1</f>
        <v>31</v>
      </c>
      <c r="D43" s="47" t="str">
        <f t="shared" si="1"/>
        <v/>
      </c>
      <c r="E43" s="355"/>
      <c r="F43" s="447"/>
      <c r="G43" s="447"/>
      <c r="H43" s="344"/>
      <c r="I43" s="364"/>
      <c r="J43" s="364"/>
      <c r="K43" s="364"/>
      <c r="L43" s="15"/>
      <c r="M43" s="359" t="str">
        <f t="shared" si="2"/>
        <v/>
      </c>
      <c r="N43" s="344"/>
      <c r="O43" s="344"/>
      <c r="P43" s="344"/>
      <c r="Q43" s="344"/>
      <c r="R43" s="344"/>
      <c r="S43" s="344"/>
      <c r="T43" s="344"/>
      <c r="U43" s="344"/>
      <c r="V43" s="360"/>
      <c r="W43" s="361"/>
    </row>
    <row r="44" spans="2:23" ht="13.5" customHeight="1" x14ac:dyDescent="0.15">
      <c r="B44" s="173"/>
      <c r="C44" s="362">
        <f t="shared" ref="C44:C102" si="4">C43+1</f>
        <v>32</v>
      </c>
      <c r="D44" s="47" t="str">
        <f t="shared" si="1"/>
        <v/>
      </c>
      <c r="E44" s="355"/>
      <c r="F44" s="447"/>
      <c r="G44" s="447"/>
      <c r="H44" s="344"/>
      <c r="I44" s="364"/>
      <c r="J44" s="364"/>
      <c r="K44" s="364"/>
      <c r="L44" s="15"/>
      <c r="M44" s="359" t="str">
        <f t="shared" si="2"/>
        <v/>
      </c>
      <c r="N44" s="344"/>
      <c r="O44" s="344"/>
      <c r="P44" s="344"/>
      <c r="Q44" s="344"/>
      <c r="R44" s="344"/>
      <c r="S44" s="344"/>
      <c r="T44" s="344"/>
      <c r="U44" s="344"/>
      <c r="V44" s="360"/>
      <c r="W44" s="361"/>
    </row>
    <row r="45" spans="2:23" ht="13.5" customHeight="1" x14ac:dyDescent="0.15">
      <c r="B45" s="173"/>
      <c r="C45" s="362">
        <f t="shared" si="4"/>
        <v>33</v>
      </c>
      <c r="D45" s="47" t="str">
        <f t="shared" ref="D45:D76" si="5">IF(E45="","",IF(E45&lt;=$Z$2,"○",""))</f>
        <v/>
      </c>
      <c r="E45" s="355"/>
      <c r="F45" s="447"/>
      <c r="G45" s="447"/>
      <c r="H45" s="344"/>
      <c r="I45" s="364"/>
      <c r="J45" s="364"/>
      <c r="K45" s="364"/>
      <c r="L45" s="15"/>
      <c r="M45" s="359" t="str">
        <f t="shared" ref="M45:M76" si="6">IF(OR(L45="",L45=0),"",IF(AND(H45="○",J45*1000/I45&lt;10.5),"○",IF(J45*1000/I45&lt;7.5,"○","")))</f>
        <v/>
      </c>
      <c r="N45" s="344"/>
      <c r="O45" s="344"/>
      <c r="P45" s="344"/>
      <c r="Q45" s="344"/>
      <c r="R45" s="344"/>
      <c r="S45" s="344"/>
      <c r="T45" s="344"/>
      <c r="U45" s="344"/>
      <c r="V45" s="360"/>
      <c r="W45" s="361"/>
    </row>
    <row r="46" spans="2:23" ht="13.5" customHeight="1" x14ac:dyDescent="0.15">
      <c r="B46" s="173"/>
      <c r="C46" s="362">
        <f t="shared" si="4"/>
        <v>34</v>
      </c>
      <c r="D46" s="47" t="str">
        <f t="shared" si="5"/>
        <v/>
      </c>
      <c r="E46" s="355"/>
      <c r="F46" s="447"/>
      <c r="G46" s="447"/>
      <c r="H46" s="344"/>
      <c r="I46" s="364"/>
      <c r="J46" s="364"/>
      <c r="K46" s="364"/>
      <c r="L46" s="15"/>
      <c r="M46" s="359" t="str">
        <f t="shared" si="6"/>
        <v/>
      </c>
      <c r="N46" s="344"/>
      <c r="O46" s="344"/>
      <c r="P46" s="344"/>
      <c r="Q46" s="344"/>
      <c r="R46" s="344"/>
      <c r="S46" s="344"/>
      <c r="T46" s="344"/>
      <c r="U46" s="344"/>
      <c r="V46" s="360"/>
      <c r="W46" s="361"/>
    </row>
    <row r="47" spans="2:23" ht="13.5" customHeight="1" x14ac:dyDescent="0.15">
      <c r="B47" s="173"/>
      <c r="C47" s="362">
        <f t="shared" si="4"/>
        <v>35</v>
      </c>
      <c r="D47" s="47" t="str">
        <f t="shared" si="5"/>
        <v/>
      </c>
      <c r="E47" s="355"/>
      <c r="F47" s="447"/>
      <c r="G47" s="447"/>
      <c r="H47" s="344"/>
      <c r="I47" s="364"/>
      <c r="J47" s="364"/>
      <c r="K47" s="364"/>
      <c r="L47" s="15"/>
      <c r="M47" s="359" t="str">
        <f t="shared" si="6"/>
        <v/>
      </c>
      <c r="N47" s="344"/>
      <c r="O47" s="344"/>
      <c r="P47" s="344"/>
      <c r="Q47" s="344"/>
      <c r="R47" s="344"/>
      <c r="S47" s="344"/>
      <c r="T47" s="344"/>
      <c r="U47" s="344"/>
      <c r="V47" s="360"/>
      <c r="W47" s="361"/>
    </row>
    <row r="48" spans="2:23" ht="13.5" customHeight="1" x14ac:dyDescent="0.15">
      <c r="B48" s="173"/>
      <c r="C48" s="362">
        <f t="shared" si="4"/>
        <v>36</v>
      </c>
      <c r="D48" s="47" t="str">
        <f t="shared" si="5"/>
        <v/>
      </c>
      <c r="E48" s="355"/>
      <c r="F48" s="447"/>
      <c r="G48" s="447"/>
      <c r="H48" s="344"/>
      <c r="I48" s="364"/>
      <c r="J48" s="364"/>
      <c r="K48" s="364"/>
      <c r="L48" s="15"/>
      <c r="M48" s="359" t="str">
        <f t="shared" si="6"/>
        <v/>
      </c>
      <c r="N48" s="344"/>
      <c r="O48" s="344"/>
      <c r="P48" s="344"/>
      <c r="Q48" s="344"/>
      <c r="R48" s="344"/>
      <c r="S48" s="344"/>
      <c r="T48" s="344"/>
      <c r="U48" s="344"/>
      <c r="V48" s="360"/>
      <c r="W48" s="361"/>
    </row>
    <row r="49" spans="2:23" ht="13.5" customHeight="1" x14ac:dyDescent="0.15">
      <c r="B49" s="173"/>
      <c r="C49" s="362">
        <f t="shared" si="4"/>
        <v>37</v>
      </c>
      <c r="D49" s="47" t="str">
        <f t="shared" si="5"/>
        <v/>
      </c>
      <c r="E49" s="355"/>
      <c r="F49" s="447"/>
      <c r="G49" s="447"/>
      <c r="H49" s="344"/>
      <c r="I49" s="364"/>
      <c r="J49" s="364"/>
      <c r="K49" s="364"/>
      <c r="L49" s="15"/>
      <c r="M49" s="359" t="str">
        <f t="shared" si="6"/>
        <v/>
      </c>
      <c r="N49" s="344"/>
      <c r="O49" s="344"/>
      <c r="P49" s="344"/>
      <c r="Q49" s="344"/>
      <c r="R49" s="344"/>
      <c r="S49" s="344"/>
      <c r="T49" s="344"/>
      <c r="U49" s="344"/>
      <c r="V49" s="360"/>
      <c r="W49" s="361"/>
    </row>
    <row r="50" spans="2:23" ht="13.5" customHeight="1" x14ac:dyDescent="0.15">
      <c r="B50" s="173"/>
      <c r="C50" s="362">
        <f t="shared" si="4"/>
        <v>38</v>
      </c>
      <c r="D50" s="47" t="str">
        <f t="shared" si="5"/>
        <v/>
      </c>
      <c r="E50" s="355"/>
      <c r="F50" s="447"/>
      <c r="G50" s="447"/>
      <c r="H50" s="344"/>
      <c r="I50" s="364"/>
      <c r="J50" s="364"/>
      <c r="K50" s="364"/>
      <c r="L50" s="15"/>
      <c r="M50" s="359" t="str">
        <f t="shared" si="6"/>
        <v/>
      </c>
      <c r="N50" s="344"/>
      <c r="O50" s="344"/>
      <c r="P50" s="344"/>
      <c r="Q50" s="344"/>
      <c r="R50" s="344"/>
      <c r="S50" s="344"/>
      <c r="T50" s="344"/>
      <c r="U50" s="344"/>
      <c r="V50" s="360"/>
      <c r="W50" s="361"/>
    </row>
    <row r="51" spans="2:23" ht="13.5" customHeight="1" x14ac:dyDescent="0.15">
      <c r="B51" s="173"/>
      <c r="C51" s="362">
        <f t="shared" si="4"/>
        <v>39</v>
      </c>
      <c r="D51" s="47" t="str">
        <f t="shared" si="5"/>
        <v/>
      </c>
      <c r="E51" s="355"/>
      <c r="F51" s="447"/>
      <c r="G51" s="447"/>
      <c r="H51" s="344"/>
      <c r="I51" s="364"/>
      <c r="J51" s="364"/>
      <c r="K51" s="364"/>
      <c r="L51" s="15"/>
      <c r="M51" s="359" t="str">
        <f t="shared" si="6"/>
        <v/>
      </c>
      <c r="N51" s="344"/>
      <c r="O51" s="344"/>
      <c r="P51" s="344"/>
      <c r="Q51" s="344"/>
      <c r="R51" s="344"/>
      <c r="S51" s="344"/>
      <c r="T51" s="344"/>
      <c r="U51" s="344"/>
      <c r="V51" s="360"/>
      <c r="W51" s="361"/>
    </row>
    <row r="52" spans="2:23" ht="13.5" customHeight="1" x14ac:dyDescent="0.15">
      <c r="B52" s="173"/>
      <c r="C52" s="362">
        <f t="shared" si="4"/>
        <v>40</v>
      </c>
      <c r="D52" s="47" t="str">
        <f t="shared" si="5"/>
        <v/>
      </c>
      <c r="E52" s="355"/>
      <c r="F52" s="447"/>
      <c r="G52" s="447"/>
      <c r="H52" s="344"/>
      <c r="I52" s="364"/>
      <c r="J52" s="364"/>
      <c r="K52" s="364"/>
      <c r="L52" s="15"/>
      <c r="M52" s="359" t="str">
        <f t="shared" si="6"/>
        <v/>
      </c>
      <c r="N52" s="344"/>
      <c r="O52" s="344"/>
      <c r="P52" s="344"/>
      <c r="Q52" s="344"/>
      <c r="R52" s="344"/>
      <c r="S52" s="344"/>
      <c r="T52" s="344"/>
      <c r="U52" s="344"/>
      <c r="V52" s="360"/>
      <c r="W52" s="361"/>
    </row>
    <row r="53" spans="2:23" ht="13.5" customHeight="1" x14ac:dyDescent="0.15">
      <c r="B53" s="173"/>
      <c r="C53" s="362">
        <f t="shared" si="4"/>
        <v>41</v>
      </c>
      <c r="D53" s="47" t="str">
        <f t="shared" si="5"/>
        <v/>
      </c>
      <c r="E53" s="355"/>
      <c r="F53" s="447"/>
      <c r="G53" s="447"/>
      <c r="H53" s="344"/>
      <c r="I53" s="364"/>
      <c r="J53" s="364"/>
      <c r="K53" s="364"/>
      <c r="L53" s="15"/>
      <c r="M53" s="359" t="str">
        <f t="shared" si="6"/>
        <v/>
      </c>
      <c r="N53" s="344"/>
      <c r="O53" s="344"/>
      <c r="P53" s="344"/>
      <c r="Q53" s="344"/>
      <c r="R53" s="344"/>
      <c r="S53" s="344"/>
      <c r="T53" s="344"/>
      <c r="U53" s="344"/>
      <c r="V53" s="360"/>
      <c r="W53" s="361"/>
    </row>
    <row r="54" spans="2:23" ht="13.5" customHeight="1" x14ac:dyDescent="0.15">
      <c r="B54" s="173"/>
      <c r="C54" s="362">
        <f t="shared" si="4"/>
        <v>42</v>
      </c>
      <c r="D54" s="47" t="str">
        <f t="shared" si="5"/>
        <v/>
      </c>
      <c r="E54" s="355"/>
      <c r="F54" s="447"/>
      <c r="G54" s="447"/>
      <c r="H54" s="344"/>
      <c r="I54" s="364"/>
      <c r="J54" s="364"/>
      <c r="K54" s="364"/>
      <c r="L54" s="15"/>
      <c r="M54" s="359" t="str">
        <f t="shared" si="6"/>
        <v/>
      </c>
      <c r="N54" s="344"/>
      <c r="O54" s="344"/>
      <c r="P54" s="344"/>
      <c r="Q54" s="344"/>
      <c r="R54" s="344"/>
      <c r="S54" s="344"/>
      <c r="T54" s="344"/>
      <c r="U54" s="344"/>
      <c r="V54" s="360"/>
      <c r="W54" s="361"/>
    </row>
    <row r="55" spans="2:23" ht="13.5" customHeight="1" x14ac:dyDescent="0.15">
      <c r="B55" s="173"/>
      <c r="C55" s="362">
        <f t="shared" si="4"/>
        <v>43</v>
      </c>
      <c r="D55" s="47" t="str">
        <f t="shared" si="5"/>
        <v/>
      </c>
      <c r="E55" s="355"/>
      <c r="F55" s="447"/>
      <c r="G55" s="447"/>
      <c r="H55" s="344"/>
      <c r="I55" s="364"/>
      <c r="J55" s="364"/>
      <c r="K55" s="364"/>
      <c r="L55" s="15"/>
      <c r="M55" s="359" t="str">
        <f t="shared" si="6"/>
        <v/>
      </c>
      <c r="N55" s="344"/>
      <c r="O55" s="344"/>
      <c r="P55" s="344"/>
      <c r="Q55" s="344"/>
      <c r="R55" s="344"/>
      <c r="S55" s="344"/>
      <c r="T55" s="344"/>
      <c r="U55" s="344"/>
      <c r="V55" s="360"/>
      <c r="W55" s="361"/>
    </row>
    <row r="56" spans="2:23" ht="13.5" customHeight="1" x14ac:dyDescent="0.15">
      <c r="B56" s="173"/>
      <c r="C56" s="362">
        <f t="shared" si="4"/>
        <v>44</v>
      </c>
      <c r="D56" s="47" t="str">
        <f t="shared" si="5"/>
        <v/>
      </c>
      <c r="E56" s="355"/>
      <c r="F56" s="447"/>
      <c r="G56" s="447"/>
      <c r="H56" s="344"/>
      <c r="I56" s="364"/>
      <c r="J56" s="364"/>
      <c r="K56" s="364"/>
      <c r="L56" s="15"/>
      <c r="M56" s="359" t="str">
        <f t="shared" si="6"/>
        <v/>
      </c>
      <c r="N56" s="344"/>
      <c r="O56" s="344"/>
      <c r="P56" s="344"/>
      <c r="Q56" s="344"/>
      <c r="R56" s="344"/>
      <c r="S56" s="344"/>
      <c r="T56" s="344"/>
      <c r="U56" s="344"/>
      <c r="V56" s="360"/>
      <c r="W56" s="361"/>
    </row>
    <row r="57" spans="2:23" ht="13.5" customHeight="1" x14ac:dyDescent="0.15">
      <c r="B57" s="173"/>
      <c r="C57" s="362">
        <f t="shared" si="4"/>
        <v>45</v>
      </c>
      <c r="D57" s="47" t="str">
        <f t="shared" si="5"/>
        <v/>
      </c>
      <c r="E57" s="355"/>
      <c r="F57" s="447"/>
      <c r="G57" s="447"/>
      <c r="H57" s="344"/>
      <c r="I57" s="364"/>
      <c r="J57" s="364"/>
      <c r="K57" s="364"/>
      <c r="L57" s="15"/>
      <c r="M57" s="359" t="str">
        <f t="shared" si="6"/>
        <v/>
      </c>
      <c r="N57" s="344"/>
      <c r="O57" s="344"/>
      <c r="P57" s="344"/>
      <c r="Q57" s="344"/>
      <c r="R57" s="344"/>
      <c r="S57" s="344"/>
      <c r="T57" s="344"/>
      <c r="U57" s="344"/>
      <c r="V57" s="360"/>
      <c r="W57" s="361"/>
    </row>
    <row r="58" spans="2:23" ht="13.5" customHeight="1" x14ac:dyDescent="0.15">
      <c r="B58" s="173"/>
      <c r="C58" s="362">
        <f t="shared" si="4"/>
        <v>46</v>
      </c>
      <c r="D58" s="47" t="str">
        <f t="shared" si="5"/>
        <v/>
      </c>
      <c r="E58" s="355"/>
      <c r="F58" s="447"/>
      <c r="G58" s="447"/>
      <c r="H58" s="344"/>
      <c r="I58" s="364"/>
      <c r="J58" s="364"/>
      <c r="K58" s="364"/>
      <c r="L58" s="15"/>
      <c r="M58" s="359" t="str">
        <f t="shared" si="6"/>
        <v/>
      </c>
      <c r="N58" s="344"/>
      <c r="O58" s="344"/>
      <c r="P58" s="344"/>
      <c r="Q58" s="344"/>
      <c r="R58" s="344"/>
      <c r="S58" s="344"/>
      <c r="T58" s="344"/>
      <c r="U58" s="344"/>
      <c r="V58" s="360"/>
      <c r="W58" s="361"/>
    </row>
    <row r="59" spans="2:23" ht="13.5" customHeight="1" x14ac:dyDescent="0.15">
      <c r="B59" s="173"/>
      <c r="C59" s="362">
        <f t="shared" si="4"/>
        <v>47</v>
      </c>
      <c r="D59" s="47" t="str">
        <f t="shared" si="5"/>
        <v/>
      </c>
      <c r="E59" s="355"/>
      <c r="F59" s="447"/>
      <c r="G59" s="447"/>
      <c r="H59" s="344"/>
      <c r="I59" s="364"/>
      <c r="J59" s="364"/>
      <c r="K59" s="364"/>
      <c r="L59" s="15"/>
      <c r="M59" s="359" t="str">
        <f t="shared" si="6"/>
        <v/>
      </c>
      <c r="N59" s="344"/>
      <c r="O59" s="344"/>
      <c r="P59" s="344"/>
      <c r="Q59" s="344"/>
      <c r="R59" s="344"/>
      <c r="S59" s="344"/>
      <c r="T59" s="344"/>
      <c r="U59" s="344"/>
      <c r="V59" s="360"/>
      <c r="W59" s="361"/>
    </row>
    <row r="60" spans="2:23" ht="13.5" customHeight="1" x14ac:dyDescent="0.15">
      <c r="B60" s="173"/>
      <c r="C60" s="362">
        <f t="shared" si="4"/>
        <v>48</v>
      </c>
      <c r="D60" s="47" t="str">
        <f t="shared" si="5"/>
        <v/>
      </c>
      <c r="E60" s="355"/>
      <c r="F60" s="447"/>
      <c r="G60" s="447"/>
      <c r="H60" s="344"/>
      <c r="I60" s="364"/>
      <c r="J60" s="364"/>
      <c r="K60" s="364"/>
      <c r="L60" s="15"/>
      <c r="M60" s="359" t="str">
        <f t="shared" si="6"/>
        <v/>
      </c>
      <c r="N60" s="344"/>
      <c r="O60" s="344"/>
      <c r="P60" s="344"/>
      <c r="Q60" s="344"/>
      <c r="R60" s="344"/>
      <c r="S60" s="344"/>
      <c r="T60" s="344"/>
      <c r="U60" s="344"/>
      <c r="V60" s="360"/>
      <c r="W60" s="361"/>
    </row>
    <row r="61" spans="2:23" ht="13.5" customHeight="1" x14ac:dyDescent="0.15">
      <c r="B61" s="173"/>
      <c r="C61" s="362">
        <f t="shared" si="4"/>
        <v>49</v>
      </c>
      <c r="D61" s="47" t="str">
        <f t="shared" si="5"/>
        <v/>
      </c>
      <c r="E61" s="355"/>
      <c r="F61" s="447"/>
      <c r="G61" s="447"/>
      <c r="H61" s="344"/>
      <c r="I61" s="364"/>
      <c r="J61" s="364"/>
      <c r="K61" s="364"/>
      <c r="L61" s="15"/>
      <c r="M61" s="359" t="str">
        <f t="shared" si="6"/>
        <v/>
      </c>
      <c r="N61" s="344"/>
      <c r="O61" s="344"/>
      <c r="P61" s="344"/>
      <c r="Q61" s="344"/>
      <c r="R61" s="344"/>
      <c r="S61" s="344"/>
      <c r="T61" s="344"/>
      <c r="U61" s="344"/>
      <c r="V61" s="360"/>
      <c r="W61" s="361"/>
    </row>
    <row r="62" spans="2:23" ht="13.5" customHeight="1" x14ac:dyDescent="0.15">
      <c r="B62" s="173"/>
      <c r="C62" s="362">
        <f t="shared" si="4"/>
        <v>50</v>
      </c>
      <c r="D62" s="47" t="str">
        <f t="shared" si="5"/>
        <v/>
      </c>
      <c r="E62" s="355"/>
      <c r="F62" s="447"/>
      <c r="G62" s="447"/>
      <c r="H62" s="344"/>
      <c r="I62" s="364"/>
      <c r="J62" s="364"/>
      <c r="K62" s="364"/>
      <c r="L62" s="15"/>
      <c r="M62" s="359" t="str">
        <f t="shared" si="6"/>
        <v/>
      </c>
      <c r="N62" s="344"/>
      <c r="O62" s="344"/>
      <c r="P62" s="344"/>
      <c r="Q62" s="344"/>
      <c r="R62" s="344"/>
      <c r="S62" s="344"/>
      <c r="T62" s="344"/>
      <c r="U62" s="344"/>
      <c r="V62" s="360"/>
      <c r="W62" s="361"/>
    </row>
    <row r="63" spans="2:23" ht="13.5" customHeight="1" x14ac:dyDescent="0.15">
      <c r="B63" s="173"/>
      <c r="C63" s="362">
        <f t="shared" si="4"/>
        <v>51</v>
      </c>
      <c r="D63" s="47" t="str">
        <f t="shared" si="5"/>
        <v/>
      </c>
      <c r="E63" s="355"/>
      <c r="F63" s="447"/>
      <c r="G63" s="447"/>
      <c r="H63" s="344"/>
      <c r="I63" s="364"/>
      <c r="J63" s="364"/>
      <c r="K63" s="364"/>
      <c r="L63" s="15"/>
      <c r="M63" s="359" t="str">
        <f t="shared" si="6"/>
        <v/>
      </c>
      <c r="N63" s="344"/>
      <c r="O63" s="344"/>
      <c r="P63" s="344"/>
      <c r="Q63" s="344"/>
      <c r="R63" s="344"/>
      <c r="S63" s="344"/>
      <c r="T63" s="344"/>
      <c r="U63" s="344"/>
      <c r="V63" s="360"/>
      <c r="W63" s="361"/>
    </row>
    <row r="64" spans="2:23" ht="13.5" customHeight="1" x14ac:dyDescent="0.15">
      <c r="B64" s="173"/>
      <c r="C64" s="362">
        <f t="shared" si="4"/>
        <v>52</v>
      </c>
      <c r="D64" s="47" t="str">
        <f t="shared" si="5"/>
        <v/>
      </c>
      <c r="E64" s="355"/>
      <c r="F64" s="447"/>
      <c r="G64" s="447"/>
      <c r="H64" s="344"/>
      <c r="I64" s="364"/>
      <c r="J64" s="364"/>
      <c r="K64" s="364"/>
      <c r="L64" s="15"/>
      <c r="M64" s="359" t="str">
        <f t="shared" si="6"/>
        <v/>
      </c>
      <c r="N64" s="344"/>
      <c r="O64" s="344"/>
      <c r="P64" s="344"/>
      <c r="Q64" s="344"/>
      <c r="R64" s="344"/>
      <c r="S64" s="344"/>
      <c r="T64" s="344"/>
      <c r="U64" s="344"/>
      <c r="V64" s="360"/>
      <c r="W64" s="361"/>
    </row>
    <row r="65" spans="2:23" ht="13.5" customHeight="1" x14ac:dyDescent="0.15">
      <c r="B65" s="173"/>
      <c r="C65" s="362">
        <f t="shared" si="4"/>
        <v>53</v>
      </c>
      <c r="D65" s="47" t="str">
        <f t="shared" si="5"/>
        <v/>
      </c>
      <c r="E65" s="355"/>
      <c r="F65" s="447"/>
      <c r="G65" s="447"/>
      <c r="H65" s="344"/>
      <c r="I65" s="364"/>
      <c r="J65" s="364"/>
      <c r="K65" s="364"/>
      <c r="L65" s="15"/>
      <c r="M65" s="359" t="str">
        <f t="shared" si="6"/>
        <v/>
      </c>
      <c r="N65" s="344"/>
      <c r="O65" s="344"/>
      <c r="P65" s="344"/>
      <c r="Q65" s="344"/>
      <c r="R65" s="344"/>
      <c r="S65" s="344"/>
      <c r="T65" s="344"/>
      <c r="U65" s="344"/>
      <c r="V65" s="360"/>
      <c r="W65" s="361"/>
    </row>
    <row r="66" spans="2:23" ht="13.5" customHeight="1" x14ac:dyDescent="0.15">
      <c r="B66" s="173"/>
      <c r="C66" s="362">
        <f t="shared" si="4"/>
        <v>54</v>
      </c>
      <c r="D66" s="47" t="str">
        <f t="shared" si="5"/>
        <v/>
      </c>
      <c r="E66" s="355"/>
      <c r="F66" s="447"/>
      <c r="G66" s="447"/>
      <c r="H66" s="344"/>
      <c r="I66" s="364"/>
      <c r="J66" s="364"/>
      <c r="K66" s="364"/>
      <c r="L66" s="15"/>
      <c r="M66" s="359" t="str">
        <f t="shared" si="6"/>
        <v/>
      </c>
      <c r="N66" s="344"/>
      <c r="O66" s="344"/>
      <c r="P66" s="344"/>
      <c r="Q66" s="344"/>
      <c r="R66" s="344"/>
      <c r="S66" s="344"/>
      <c r="T66" s="344"/>
      <c r="U66" s="344"/>
      <c r="V66" s="360"/>
      <c r="W66" s="361"/>
    </row>
    <row r="67" spans="2:23" ht="13.5" customHeight="1" x14ac:dyDescent="0.15">
      <c r="B67" s="173"/>
      <c r="C67" s="362">
        <f t="shared" si="4"/>
        <v>55</v>
      </c>
      <c r="D67" s="47" t="str">
        <f t="shared" si="5"/>
        <v/>
      </c>
      <c r="E67" s="355"/>
      <c r="F67" s="447"/>
      <c r="G67" s="447"/>
      <c r="H67" s="344"/>
      <c r="I67" s="364"/>
      <c r="J67" s="364"/>
      <c r="K67" s="364"/>
      <c r="L67" s="15"/>
      <c r="M67" s="359" t="str">
        <f t="shared" si="6"/>
        <v/>
      </c>
      <c r="N67" s="344"/>
      <c r="O67" s="344"/>
      <c r="P67" s="344"/>
      <c r="Q67" s="344"/>
      <c r="R67" s="344"/>
      <c r="S67" s="344"/>
      <c r="T67" s="344"/>
      <c r="U67" s="344"/>
      <c r="V67" s="360"/>
      <c r="W67" s="361"/>
    </row>
    <row r="68" spans="2:23" ht="13.5" customHeight="1" x14ac:dyDescent="0.15">
      <c r="B68" s="173"/>
      <c r="C68" s="362">
        <f t="shared" si="4"/>
        <v>56</v>
      </c>
      <c r="D68" s="47" t="str">
        <f t="shared" si="5"/>
        <v/>
      </c>
      <c r="E68" s="355"/>
      <c r="F68" s="447"/>
      <c r="G68" s="447"/>
      <c r="H68" s="344"/>
      <c r="I68" s="364"/>
      <c r="J68" s="364"/>
      <c r="K68" s="364"/>
      <c r="L68" s="15"/>
      <c r="M68" s="359" t="str">
        <f t="shared" si="6"/>
        <v/>
      </c>
      <c r="N68" s="344"/>
      <c r="O68" s="344"/>
      <c r="P68" s="344"/>
      <c r="Q68" s="344"/>
      <c r="R68" s="344"/>
      <c r="S68" s="344"/>
      <c r="T68" s="344"/>
      <c r="U68" s="344"/>
      <c r="V68" s="360"/>
      <c r="W68" s="361"/>
    </row>
    <row r="69" spans="2:23" ht="13.5" customHeight="1" x14ac:dyDescent="0.15">
      <c r="B69" s="173"/>
      <c r="C69" s="362">
        <f t="shared" si="4"/>
        <v>57</v>
      </c>
      <c r="D69" s="47" t="str">
        <f t="shared" si="5"/>
        <v/>
      </c>
      <c r="E69" s="355"/>
      <c r="F69" s="447"/>
      <c r="G69" s="447"/>
      <c r="H69" s="344"/>
      <c r="I69" s="364"/>
      <c r="J69" s="364"/>
      <c r="K69" s="364"/>
      <c r="L69" s="15"/>
      <c r="M69" s="359" t="str">
        <f t="shared" si="6"/>
        <v/>
      </c>
      <c r="N69" s="344"/>
      <c r="O69" s="344"/>
      <c r="P69" s="344"/>
      <c r="Q69" s="344"/>
      <c r="R69" s="344"/>
      <c r="S69" s="344"/>
      <c r="T69" s="344"/>
      <c r="U69" s="344"/>
      <c r="V69" s="360"/>
      <c r="W69" s="361"/>
    </row>
    <row r="70" spans="2:23" ht="13.5" customHeight="1" x14ac:dyDescent="0.15">
      <c r="B70" s="173"/>
      <c r="C70" s="362">
        <f t="shared" si="4"/>
        <v>58</v>
      </c>
      <c r="D70" s="47" t="str">
        <f t="shared" si="5"/>
        <v/>
      </c>
      <c r="E70" s="355"/>
      <c r="F70" s="447"/>
      <c r="G70" s="447"/>
      <c r="H70" s="344"/>
      <c r="I70" s="364"/>
      <c r="J70" s="364"/>
      <c r="K70" s="364"/>
      <c r="L70" s="15"/>
      <c r="M70" s="359" t="str">
        <f t="shared" si="6"/>
        <v/>
      </c>
      <c r="N70" s="344"/>
      <c r="O70" s="344"/>
      <c r="P70" s="344"/>
      <c r="Q70" s="344"/>
      <c r="R70" s="344"/>
      <c r="S70" s="344"/>
      <c r="T70" s="344"/>
      <c r="U70" s="344"/>
      <c r="V70" s="360"/>
      <c r="W70" s="361"/>
    </row>
    <row r="71" spans="2:23" ht="13.5" customHeight="1" x14ac:dyDescent="0.15">
      <c r="B71" s="173"/>
      <c r="C71" s="362">
        <f t="shared" si="4"/>
        <v>59</v>
      </c>
      <c r="D71" s="47" t="str">
        <f t="shared" si="5"/>
        <v/>
      </c>
      <c r="E71" s="355"/>
      <c r="F71" s="447"/>
      <c r="G71" s="447"/>
      <c r="H71" s="344"/>
      <c r="I71" s="364"/>
      <c r="J71" s="364"/>
      <c r="K71" s="364"/>
      <c r="L71" s="15"/>
      <c r="M71" s="359" t="str">
        <f t="shared" si="6"/>
        <v/>
      </c>
      <c r="N71" s="344"/>
      <c r="O71" s="344"/>
      <c r="P71" s="344"/>
      <c r="Q71" s="344"/>
      <c r="R71" s="344"/>
      <c r="S71" s="344"/>
      <c r="T71" s="344"/>
      <c r="U71" s="344"/>
      <c r="V71" s="360"/>
      <c r="W71" s="361"/>
    </row>
    <row r="72" spans="2:23" ht="13.5" customHeight="1" x14ac:dyDescent="0.15">
      <c r="B72" s="173"/>
      <c r="C72" s="362">
        <f>C71+1</f>
        <v>60</v>
      </c>
      <c r="D72" s="47" t="str">
        <f t="shared" si="5"/>
        <v/>
      </c>
      <c r="E72" s="355"/>
      <c r="F72" s="447"/>
      <c r="G72" s="447"/>
      <c r="H72" s="344"/>
      <c r="I72" s="364"/>
      <c r="J72" s="364"/>
      <c r="K72" s="364"/>
      <c r="L72" s="15"/>
      <c r="M72" s="359" t="str">
        <f t="shared" si="6"/>
        <v/>
      </c>
      <c r="N72" s="344"/>
      <c r="O72" s="344"/>
      <c r="P72" s="344"/>
      <c r="Q72" s="344"/>
      <c r="R72" s="344"/>
      <c r="S72" s="344"/>
      <c r="T72" s="344"/>
      <c r="U72" s="344"/>
      <c r="V72" s="360"/>
      <c r="W72" s="361"/>
    </row>
    <row r="73" spans="2:23" ht="13.5" customHeight="1" x14ac:dyDescent="0.15">
      <c r="B73" s="173"/>
      <c r="C73" s="362">
        <f t="shared" si="4"/>
        <v>61</v>
      </c>
      <c r="D73" s="47" t="str">
        <f t="shared" si="5"/>
        <v/>
      </c>
      <c r="E73" s="355"/>
      <c r="F73" s="447"/>
      <c r="G73" s="447"/>
      <c r="H73" s="344"/>
      <c r="I73" s="364"/>
      <c r="J73" s="364"/>
      <c r="K73" s="364"/>
      <c r="L73" s="15"/>
      <c r="M73" s="359" t="str">
        <f t="shared" si="6"/>
        <v/>
      </c>
      <c r="N73" s="344"/>
      <c r="O73" s="344"/>
      <c r="P73" s="344"/>
      <c r="Q73" s="344"/>
      <c r="R73" s="344"/>
      <c r="S73" s="344"/>
      <c r="T73" s="344"/>
      <c r="U73" s="344"/>
      <c r="V73" s="360"/>
      <c r="W73" s="361"/>
    </row>
    <row r="74" spans="2:23" ht="13.5" customHeight="1" x14ac:dyDescent="0.15">
      <c r="B74" s="173"/>
      <c r="C74" s="362">
        <f t="shared" si="4"/>
        <v>62</v>
      </c>
      <c r="D74" s="47" t="str">
        <f t="shared" si="5"/>
        <v/>
      </c>
      <c r="E74" s="355"/>
      <c r="F74" s="447"/>
      <c r="G74" s="447"/>
      <c r="H74" s="344"/>
      <c r="I74" s="364"/>
      <c r="J74" s="364"/>
      <c r="K74" s="364"/>
      <c r="L74" s="15"/>
      <c r="M74" s="359" t="str">
        <f t="shared" si="6"/>
        <v/>
      </c>
      <c r="N74" s="344"/>
      <c r="O74" s="344"/>
      <c r="P74" s="344"/>
      <c r="Q74" s="344"/>
      <c r="R74" s="344"/>
      <c r="S74" s="344"/>
      <c r="T74" s="344"/>
      <c r="U74" s="344"/>
      <c r="V74" s="360"/>
      <c r="W74" s="361"/>
    </row>
    <row r="75" spans="2:23" ht="13.5" customHeight="1" x14ac:dyDescent="0.15">
      <c r="B75" s="173"/>
      <c r="C75" s="362">
        <f t="shared" si="4"/>
        <v>63</v>
      </c>
      <c r="D75" s="47" t="str">
        <f t="shared" si="5"/>
        <v/>
      </c>
      <c r="E75" s="355"/>
      <c r="F75" s="447"/>
      <c r="G75" s="447"/>
      <c r="H75" s="344"/>
      <c r="I75" s="364"/>
      <c r="J75" s="364"/>
      <c r="K75" s="364"/>
      <c r="L75" s="15"/>
      <c r="M75" s="359" t="str">
        <f t="shared" si="6"/>
        <v/>
      </c>
      <c r="N75" s="344"/>
      <c r="O75" s="344"/>
      <c r="P75" s="344"/>
      <c r="Q75" s="344"/>
      <c r="R75" s="344"/>
      <c r="S75" s="344"/>
      <c r="T75" s="344"/>
      <c r="U75" s="344"/>
      <c r="V75" s="360"/>
      <c r="W75" s="361"/>
    </row>
    <row r="76" spans="2:23" ht="13.5" customHeight="1" x14ac:dyDescent="0.15">
      <c r="B76" s="173"/>
      <c r="C76" s="362">
        <f t="shared" si="4"/>
        <v>64</v>
      </c>
      <c r="D76" s="47" t="str">
        <f t="shared" si="5"/>
        <v/>
      </c>
      <c r="E76" s="355"/>
      <c r="F76" s="447"/>
      <c r="G76" s="447"/>
      <c r="H76" s="344"/>
      <c r="I76" s="364"/>
      <c r="J76" s="364"/>
      <c r="K76" s="364"/>
      <c r="L76" s="15"/>
      <c r="M76" s="359" t="str">
        <f t="shared" si="6"/>
        <v/>
      </c>
      <c r="N76" s="344"/>
      <c r="O76" s="344"/>
      <c r="P76" s="344"/>
      <c r="Q76" s="344"/>
      <c r="R76" s="344"/>
      <c r="S76" s="344"/>
      <c r="T76" s="344"/>
      <c r="U76" s="344"/>
      <c r="V76" s="360"/>
      <c r="W76" s="361"/>
    </row>
    <row r="77" spans="2:23" ht="13.5" customHeight="1" x14ac:dyDescent="0.15">
      <c r="B77" s="173"/>
      <c r="C77" s="362">
        <f t="shared" si="4"/>
        <v>65</v>
      </c>
      <c r="D77" s="47" t="str">
        <f t="shared" ref="D77:D102" si="7">IF(E77="","",IF(E77&lt;=$Z$2,"○",""))</f>
        <v/>
      </c>
      <c r="E77" s="355"/>
      <c r="F77" s="447"/>
      <c r="G77" s="447"/>
      <c r="H77" s="344"/>
      <c r="I77" s="364"/>
      <c r="J77" s="364"/>
      <c r="K77" s="364"/>
      <c r="L77" s="15"/>
      <c r="M77" s="359" t="str">
        <f t="shared" ref="M77:M102" si="8">IF(OR(L77="",L77=0),"",IF(AND(H77="○",J77*1000/I77&lt;10.5),"○",IF(J77*1000/I77&lt;7.5,"○","")))</f>
        <v/>
      </c>
      <c r="N77" s="344"/>
      <c r="O77" s="344"/>
      <c r="P77" s="344"/>
      <c r="Q77" s="344"/>
      <c r="R77" s="344"/>
      <c r="S77" s="344"/>
      <c r="T77" s="344"/>
      <c r="U77" s="344"/>
      <c r="V77" s="360"/>
      <c r="W77" s="361"/>
    </row>
    <row r="78" spans="2:23" ht="13.5" customHeight="1" x14ac:dyDescent="0.15">
      <c r="B78" s="173"/>
      <c r="C78" s="362">
        <f t="shared" si="4"/>
        <v>66</v>
      </c>
      <c r="D78" s="47" t="str">
        <f t="shared" si="7"/>
        <v/>
      </c>
      <c r="E78" s="355"/>
      <c r="F78" s="447"/>
      <c r="G78" s="447"/>
      <c r="H78" s="344"/>
      <c r="I78" s="364"/>
      <c r="J78" s="364"/>
      <c r="K78" s="364"/>
      <c r="L78" s="15"/>
      <c r="M78" s="359" t="str">
        <f t="shared" si="8"/>
        <v/>
      </c>
      <c r="N78" s="344"/>
      <c r="O78" s="344"/>
      <c r="P78" s="344"/>
      <c r="Q78" s="344"/>
      <c r="R78" s="344"/>
      <c r="S78" s="344"/>
      <c r="T78" s="344"/>
      <c r="U78" s="344"/>
      <c r="V78" s="360"/>
      <c r="W78" s="361"/>
    </row>
    <row r="79" spans="2:23" ht="13.5" customHeight="1" x14ac:dyDescent="0.15">
      <c r="B79" s="173"/>
      <c r="C79" s="362">
        <f t="shared" si="4"/>
        <v>67</v>
      </c>
      <c r="D79" s="47" t="str">
        <f t="shared" si="7"/>
        <v/>
      </c>
      <c r="E79" s="355"/>
      <c r="F79" s="447"/>
      <c r="G79" s="447"/>
      <c r="H79" s="344"/>
      <c r="I79" s="364"/>
      <c r="J79" s="364"/>
      <c r="K79" s="364"/>
      <c r="L79" s="15"/>
      <c r="M79" s="359" t="str">
        <f t="shared" si="8"/>
        <v/>
      </c>
      <c r="N79" s="344"/>
      <c r="O79" s="344"/>
      <c r="P79" s="344"/>
      <c r="Q79" s="344"/>
      <c r="R79" s="344"/>
      <c r="S79" s="344"/>
      <c r="T79" s="344"/>
      <c r="U79" s="344"/>
      <c r="V79" s="360"/>
      <c r="W79" s="361"/>
    </row>
    <row r="80" spans="2:23" ht="13.5" customHeight="1" x14ac:dyDescent="0.15">
      <c r="B80" s="173"/>
      <c r="C80" s="362">
        <f t="shared" si="4"/>
        <v>68</v>
      </c>
      <c r="D80" s="47" t="str">
        <f t="shared" si="7"/>
        <v/>
      </c>
      <c r="E80" s="355"/>
      <c r="F80" s="447"/>
      <c r="G80" s="447"/>
      <c r="H80" s="344"/>
      <c r="I80" s="364"/>
      <c r="J80" s="364"/>
      <c r="K80" s="364"/>
      <c r="L80" s="15"/>
      <c r="M80" s="359" t="str">
        <f t="shared" si="8"/>
        <v/>
      </c>
      <c r="N80" s="344"/>
      <c r="O80" s="344"/>
      <c r="P80" s="344"/>
      <c r="Q80" s="344"/>
      <c r="R80" s="344"/>
      <c r="S80" s="344"/>
      <c r="T80" s="344"/>
      <c r="U80" s="344"/>
      <c r="V80" s="360"/>
      <c r="W80" s="361"/>
    </row>
    <row r="81" spans="2:23" ht="13.5" customHeight="1" x14ac:dyDescent="0.15">
      <c r="B81" s="173"/>
      <c r="C81" s="362">
        <f t="shared" si="4"/>
        <v>69</v>
      </c>
      <c r="D81" s="47" t="str">
        <f t="shared" si="7"/>
        <v/>
      </c>
      <c r="E81" s="355"/>
      <c r="F81" s="447"/>
      <c r="G81" s="447"/>
      <c r="H81" s="344"/>
      <c r="I81" s="364"/>
      <c r="J81" s="364"/>
      <c r="K81" s="364"/>
      <c r="L81" s="15"/>
      <c r="M81" s="359" t="str">
        <f t="shared" si="8"/>
        <v/>
      </c>
      <c r="N81" s="344"/>
      <c r="O81" s="344"/>
      <c r="P81" s="344"/>
      <c r="Q81" s="344"/>
      <c r="R81" s="344"/>
      <c r="S81" s="344"/>
      <c r="T81" s="344"/>
      <c r="U81" s="344"/>
      <c r="V81" s="360"/>
      <c r="W81" s="361"/>
    </row>
    <row r="82" spans="2:23" ht="13.5" customHeight="1" x14ac:dyDescent="0.15">
      <c r="B82" s="173"/>
      <c r="C82" s="362">
        <f t="shared" si="4"/>
        <v>70</v>
      </c>
      <c r="D82" s="47" t="str">
        <f t="shared" si="7"/>
        <v/>
      </c>
      <c r="E82" s="355"/>
      <c r="F82" s="447"/>
      <c r="G82" s="447"/>
      <c r="H82" s="344"/>
      <c r="I82" s="364"/>
      <c r="J82" s="364"/>
      <c r="K82" s="364"/>
      <c r="L82" s="15"/>
      <c r="M82" s="359" t="str">
        <f t="shared" si="8"/>
        <v/>
      </c>
      <c r="N82" s="344"/>
      <c r="O82" s="344"/>
      <c r="P82" s="344"/>
      <c r="Q82" s="344"/>
      <c r="R82" s="344"/>
      <c r="S82" s="344"/>
      <c r="T82" s="344"/>
      <c r="U82" s="344"/>
      <c r="V82" s="360"/>
      <c r="W82" s="361"/>
    </row>
    <row r="83" spans="2:23" ht="13.5" customHeight="1" x14ac:dyDescent="0.15">
      <c r="B83" s="173"/>
      <c r="C83" s="362">
        <f t="shared" si="4"/>
        <v>71</v>
      </c>
      <c r="D83" s="47" t="str">
        <f t="shared" si="7"/>
        <v/>
      </c>
      <c r="E83" s="355"/>
      <c r="F83" s="447"/>
      <c r="G83" s="447"/>
      <c r="H83" s="344"/>
      <c r="I83" s="364"/>
      <c r="J83" s="364"/>
      <c r="K83" s="364"/>
      <c r="L83" s="15"/>
      <c r="M83" s="359" t="str">
        <f t="shared" si="8"/>
        <v/>
      </c>
      <c r="N83" s="344"/>
      <c r="O83" s="344"/>
      <c r="P83" s="344"/>
      <c r="Q83" s="344"/>
      <c r="R83" s="344"/>
      <c r="S83" s="344"/>
      <c r="T83" s="344"/>
      <c r="U83" s="344"/>
      <c r="V83" s="360"/>
      <c r="W83" s="361"/>
    </row>
    <row r="84" spans="2:23" ht="13.5" customHeight="1" x14ac:dyDescent="0.15">
      <c r="B84" s="173"/>
      <c r="C84" s="362">
        <f t="shared" si="4"/>
        <v>72</v>
      </c>
      <c r="D84" s="47" t="str">
        <f t="shared" si="7"/>
        <v/>
      </c>
      <c r="E84" s="355"/>
      <c r="F84" s="447"/>
      <c r="G84" s="447"/>
      <c r="H84" s="344"/>
      <c r="I84" s="364"/>
      <c r="J84" s="364"/>
      <c r="K84" s="364"/>
      <c r="L84" s="15"/>
      <c r="M84" s="359" t="str">
        <f t="shared" si="8"/>
        <v/>
      </c>
      <c r="N84" s="344"/>
      <c r="O84" s="344"/>
      <c r="P84" s="344"/>
      <c r="Q84" s="344"/>
      <c r="R84" s="344"/>
      <c r="S84" s="344"/>
      <c r="T84" s="344"/>
      <c r="U84" s="344"/>
      <c r="V84" s="360"/>
      <c r="W84" s="361"/>
    </row>
    <row r="85" spans="2:23" ht="13.5" customHeight="1" x14ac:dyDescent="0.15">
      <c r="B85" s="173"/>
      <c r="C85" s="362">
        <f t="shared" si="4"/>
        <v>73</v>
      </c>
      <c r="D85" s="47" t="str">
        <f t="shared" si="7"/>
        <v/>
      </c>
      <c r="E85" s="355"/>
      <c r="F85" s="447"/>
      <c r="G85" s="447"/>
      <c r="H85" s="344"/>
      <c r="I85" s="364"/>
      <c r="J85" s="364"/>
      <c r="K85" s="364"/>
      <c r="L85" s="15"/>
      <c r="M85" s="359" t="str">
        <f t="shared" si="8"/>
        <v/>
      </c>
      <c r="N85" s="344"/>
      <c r="O85" s="344"/>
      <c r="P85" s="344"/>
      <c r="Q85" s="344"/>
      <c r="R85" s="344"/>
      <c r="S85" s="344"/>
      <c r="T85" s="344"/>
      <c r="U85" s="344"/>
      <c r="V85" s="360"/>
      <c r="W85" s="361"/>
    </row>
    <row r="86" spans="2:23" ht="13.5" customHeight="1" x14ac:dyDescent="0.15">
      <c r="B86" s="173"/>
      <c r="C86" s="362">
        <f t="shared" si="4"/>
        <v>74</v>
      </c>
      <c r="D86" s="47" t="str">
        <f t="shared" si="7"/>
        <v/>
      </c>
      <c r="E86" s="355"/>
      <c r="F86" s="447"/>
      <c r="G86" s="447"/>
      <c r="H86" s="344"/>
      <c r="I86" s="364"/>
      <c r="J86" s="364"/>
      <c r="K86" s="364"/>
      <c r="L86" s="15"/>
      <c r="M86" s="359" t="str">
        <f t="shared" si="8"/>
        <v/>
      </c>
      <c r="N86" s="344"/>
      <c r="O86" s="344"/>
      <c r="P86" s="344"/>
      <c r="Q86" s="344"/>
      <c r="R86" s="344"/>
      <c r="S86" s="344"/>
      <c r="T86" s="344"/>
      <c r="U86" s="344"/>
      <c r="V86" s="360"/>
      <c r="W86" s="361"/>
    </row>
    <row r="87" spans="2:23" ht="13.5" customHeight="1" x14ac:dyDescent="0.15">
      <c r="B87" s="173"/>
      <c r="C87" s="362">
        <f t="shared" si="4"/>
        <v>75</v>
      </c>
      <c r="D87" s="47" t="str">
        <f t="shared" si="7"/>
        <v/>
      </c>
      <c r="E87" s="355"/>
      <c r="F87" s="447"/>
      <c r="G87" s="447"/>
      <c r="H87" s="344"/>
      <c r="I87" s="364"/>
      <c r="J87" s="364"/>
      <c r="K87" s="364"/>
      <c r="L87" s="15"/>
      <c r="M87" s="359" t="str">
        <f t="shared" si="8"/>
        <v/>
      </c>
      <c r="N87" s="344"/>
      <c r="O87" s="344"/>
      <c r="P87" s="344"/>
      <c r="Q87" s="344"/>
      <c r="R87" s="344"/>
      <c r="S87" s="344"/>
      <c r="T87" s="344"/>
      <c r="U87" s="344"/>
      <c r="V87" s="360"/>
      <c r="W87" s="361"/>
    </row>
    <row r="88" spans="2:23" ht="13.5" customHeight="1" x14ac:dyDescent="0.15">
      <c r="B88" s="173"/>
      <c r="C88" s="362">
        <f t="shared" si="4"/>
        <v>76</v>
      </c>
      <c r="D88" s="47" t="str">
        <f t="shared" si="7"/>
        <v/>
      </c>
      <c r="E88" s="355"/>
      <c r="F88" s="447"/>
      <c r="G88" s="447"/>
      <c r="H88" s="344"/>
      <c r="I88" s="364"/>
      <c r="J88" s="364"/>
      <c r="K88" s="364"/>
      <c r="L88" s="15"/>
      <c r="M88" s="359" t="str">
        <f t="shared" si="8"/>
        <v/>
      </c>
      <c r="N88" s="344"/>
      <c r="O88" s="344"/>
      <c r="P88" s="344"/>
      <c r="Q88" s="344"/>
      <c r="R88" s="344"/>
      <c r="S88" s="344"/>
      <c r="T88" s="344"/>
      <c r="U88" s="344"/>
      <c r="V88" s="360"/>
      <c r="W88" s="361"/>
    </row>
    <row r="89" spans="2:23" ht="13.5" customHeight="1" x14ac:dyDescent="0.15">
      <c r="B89" s="173"/>
      <c r="C89" s="362">
        <f t="shared" si="4"/>
        <v>77</v>
      </c>
      <c r="D89" s="47" t="str">
        <f t="shared" si="7"/>
        <v/>
      </c>
      <c r="E89" s="355"/>
      <c r="F89" s="447"/>
      <c r="G89" s="447"/>
      <c r="H89" s="344"/>
      <c r="I89" s="364"/>
      <c r="J89" s="364"/>
      <c r="K89" s="364"/>
      <c r="L89" s="15"/>
      <c r="M89" s="359" t="str">
        <f t="shared" si="8"/>
        <v/>
      </c>
      <c r="N89" s="344"/>
      <c r="O89" s="344"/>
      <c r="P89" s="344"/>
      <c r="Q89" s="344"/>
      <c r="R89" s="344"/>
      <c r="S89" s="344"/>
      <c r="T89" s="344"/>
      <c r="U89" s="344"/>
      <c r="V89" s="360"/>
      <c r="W89" s="361"/>
    </row>
    <row r="90" spans="2:23" ht="13.5" customHeight="1" x14ac:dyDescent="0.15">
      <c r="B90" s="173"/>
      <c r="C90" s="362">
        <f t="shared" si="4"/>
        <v>78</v>
      </c>
      <c r="D90" s="47" t="str">
        <f t="shared" si="7"/>
        <v/>
      </c>
      <c r="E90" s="355"/>
      <c r="F90" s="447"/>
      <c r="G90" s="447"/>
      <c r="H90" s="344"/>
      <c r="I90" s="364"/>
      <c r="J90" s="364"/>
      <c r="K90" s="364"/>
      <c r="L90" s="15"/>
      <c r="M90" s="359" t="str">
        <f t="shared" si="8"/>
        <v/>
      </c>
      <c r="N90" s="344"/>
      <c r="O90" s="344"/>
      <c r="P90" s="344"/>
      <c r="Q90" s="344"/>
      <c r="R90" s="344"/>
      <c r="S90" s="344"/>
      <c r="T90" s="344"/>
      <c r="U90" s="344"/>
      <c r="V90" s="360"/>
      <c r="W90" s="361"/>
    </row>
    <row r="91" spans="2:23" ht="13.5" customHeight="1" x14ac:dyDescent="0.15">
      <c r="B91" s="173"/>
      <c r="C91" s="362">
        <f t="shared" si="4"/>
        <v>79</v>
      </c>
      <c r="D91" s="47" t="str">
        <f t="shared" si="7"/>
        <v/>
      </c>
      <c r="E91" s="355"/>
      <c r="F91" s="447"/>
      <c r="G91" s="447"/>
      <c r="H91" s="344"/>
      <c r="I91" s="364"/>
      <c r="J91" s="364"/>
      <c r="K91" s="364"/>
      <c r="L91" s="15"/>
      <c r="M91" s="359" t="str">
        <f t="shared" si="8"/>
        <v/>
      </c>
      <c r="N91" s="344"/>
      <c r="O91" s="344"/>
      <c r="P91" s="344"/>
      <c r="Q91" s="344"/>
      <c r="R91" s="344"/>
      <c r="S91" s="344"/>
      <c r="T91" s="344"/>
      <c r="U91" s="344"/>
      <c r="V91" s="360"/>
      <c r="W91" s="361"/>
    </row>
    <row r="92" spans="2:23" ht="13.5" customHeight="1" x14ac:dyDescent="0.15">
      <c r="B92" s="173"/>
      <c r="C92" s="362">
        <f t="shared" si="4"/>
        <v>80</v>
      </c>
      <c r="D92" s="47" t="str">
        <f t="shared" si="7"/>
        <v/>
      </c>
      <c r="E92" s="355"/>
      <c r="F92" s="447"/>
      <c r="G92" s="447"/>
      <c r="H92" s="344"/>
      <c r="I92" s="364"/>
      <c r="J92" s="364"/>
      <c r="K92" s="364"/>
      <c r="L92" s="15"/>
      <c r="M92" s="359" t="str">
        <f t="shared" si="8"/>
        <v/>
      </c>
      <c r="N92" s="344"/>
      <c r="O92" s="344"/>
      <c r="P92" s="344"/>
      <c r="Q92" s="344"/>
      <c r="R92" s="344"/>
      <c r="S92" s="344"/>
      <c r="T92" s="344"/>
      <c r="U92" s="344"/>
      <c r="V92" s="360"/>
      <c r="W92" s="361"/>
    </row>
    <row r="93" spans="2:23" ht="13.5" customHeight="1" x14ac:dyDescent="0.15">
      <c r="B93" s="173"/>
      <c r="C93" s="362">
        <f t="shared" si="4"/>
        <v>81</v>
      </c>
      <c r="D93" s="47" t="str">
        <f t="shared" si="7"/>
        <v/>
      </c>
      <c r="E93" s="355"/>
      <c r="F93" s="447"/>
      <c r="G93" s="447"/>
      <c r="H93" s="344"/>
      <c r="I93" s="364"/>
      <c r="J93" s="364"/>
      <c r="K93" s="364"/>
      <c r="L93" s="15"/>
      <c r="M93" s="359" t="str">
        <f t="shared" si="8"/>
        <v/>
      </c>
      <c r="N93" s="344"/>
      <c r="O93" s="344"/>
      <c r="P93" s="344"/>
      <c r="Q93" s="344"/>
      <c r="R93" s="344"/>
      <c r="S93" s="344"/>
      <c r="T93" s="344"/>
      <c r="U93" s="344"/>
      <c r="V93" s="360"/>
      <c r="W93" s="361"/>
    </row>
    <row r="94" spans="2:23" ht="13.5" customHeight="1" x14ac:dyDescent="0.15">
      <c r="B94" s="173"/>
      <c r="C94" s="362">
        <f t="shared" si="4"/>
        <v>82</v>
      </c>
      <c r="D94" s="47" t="str">
        <f t="shared" si="7"/>
        <v/>
      </c>
      <c r="E94" s="355"/>
      <c r="F94" s="447"/>
      <c r="G94" s="447"/>
      <c r="H94" s="344"/>
      <c r="I94" s="364"/>
      <c r="J94" s="364"/>
      <c r="K94" s="364"/>
      <c r="L94" s="15"/>
      <c r="M94" s="359" t="str">
        <f t="shared" si="8"/>
        <v/>
      </c>
      <c r="N94" s="344"/>
      <c r="O94" s="344"/>
      <c r="P94" s="344"/>
      <c r="Q94" s="344"/>
      <c r="R94" s="344"/>
      <c r="S94" s="344"/>
      <c r="T94" s="344"/>
      <c r="U94" s="344"/>
      <c r="V94" s="360"/>
      <c r="W94" s="361"/>
    </row>
    <row r="95" spans="2:23" ht="13.5" customHeight="1" x14ac:dyDescent="0.15">
      <c r="B95" s="173"/>
      <c r="C95" s="362">
        <f t="shared" si="4"/>
        <v>83</v>
      </c>
      <c r="D95" s="47" t="str">
        <f t="shared" si="7"/>
        <v/>
      </c>
      <c r="E95" s="355"/>
      <c r="F95" s="447"/>
      <c r="G95" s="447"/>
      <c r="H95" s="344"/>
      <c r="I95" s="364"/>
      <c r="J95" s="364"/>
      <c r="K95" s="364"/>
      <c r="L95" s="15"/>
      <c r="M95" s="359" t="str">
        <f t="shared" si="8"/>
        <v/>
      </c>
      <c r="N95" s="344"/>
      <c r="O95" s="344"/>
      <c r="P95" s="344"/>
      <c r="Q95" s="344"/>
      <c r="R95" s="344"/>
      <c r="S95" s="344"/>
      <c r="T95" s="344"/>
      <c r="U95" s="344"/>
      <c r="V95" s="360"/>
      <c r="W95" s="361"/>
    </row>
    <row r="96" spans="2:23" ht="13.5" customHeight="1" x14ac:dyDescent="0.15">
      <c r="B96" s="173"/>
      <c r="C96" s="362">
        <f t="shared" si="4"/>
        <v>84</v>
      </c>
      <c r="D96" s="47" t="str">
        <f t="shared" si="7"/>
        <v/>
      </c>
      <c r="E96" s="355"/>
      <c r="F96" s="447"/>
      <c r="G96" s="447"/>
      <c r="H96" s="344"/>
      <c r="I96" s="364"/>
      <c r="J96" s="364"/>
      <c r="K96" s="364"/>
      <c r="L96" s="15"/>
      <c r="M96" s="359" t="str">
        <f t="shared" si="8"/>
        <v/>
      </c>
      <c r="N96" s="344"/>
      <c r="O96" s="344"/>
      <c r="P96" s="344"/>
      <c r="Q96" s="344"/>
      <c r="R96" s="344"/>
      <c r="S96" s="344"/>
      <c r="T96" s="344"/>
      <c r="U96" s="344"/>
      <c r="V96" s="360"/>
      <c r="W96" s="361"/>
    </row>
    <row r="97" spans="2:23" ht="13.5" customHeight="1" x14ac:dyDescent="0.15">
      <c r="B97" s="173"/>
      <c r="C97" s="362">
        <f t="shared" si="4"/>
        <v>85</v>
      </c>
      <c r="D97" s="47" t="str">
        <f t="shared" si="7"/>
        <v/>
      </c>
      <c r="E97" s="355"/>
      <c r="F97" s="447"/>
      <c r="G97" s="447"/>
      <c r="H97" s="344"/>
      <c r="I97" s="364"/>
      <c r="J97" s="364"/>
      <c r="K97" s="364"/>
      <c r="L97" s="15"/>
      <c r="M97" s="359" t="str">
        <f t="shared" si="8"/>
        <v/>
      </c>
      <c r="N97" s="344"/>
      <c r="O97" s="344"/>
      <c r="P97" s="344"/>
      <c r="Q97" s="344"/>
      <c r="R97" s="344"/>
      <c r="S97" s="344"/>
      <c r="T97" s="344"/>
      <c r="U97" s="344"/>
      <c r="V97" s="360"/>
      <c r="W97" s="361"/>
    </row>
    <row r="98" spans="2:23" ht="13.5" customHeight="1" x14ac:dyDescent="0.15">
      <c r="B98" s="173"/>
      <c r="C98" s="362">
        <f t="shared" si="4"/>
        <v>86</v>
      </c>
      <c r="D98" s="47" t="str">
        <f t="shared" si="7"/>
        <v/>
      </c>
      <c r="E98" s="355"/>
      <c r="F98" s="447"/>
      <c r="G98" s="447"/>
      <c r="H98" s="344"/>
      <c r="I98" s="364"/>
      <c r="J98" s="364"/>
      <c r="K98" s="364"/>
      <c r="L98" s="15"/>
      <c r="M98" s="359" t="str">
        <f t="shared" si="8"/>
        <v/>
      </c>
      <c r="N98" s="344"/>
      <c r="O98" s="344"/>
      <c r="P98" s="344"/>
      <c r="Q98" s="344"/>
      <c r="R98" s="344"/>
      <c r="S98" s="344"/>
      <c r="T98" s="344"/>
      <c r="U98" s="344"/>
      <c r="V98" s="360"/>
      <c r="W98" s="361"/>
    </row>
    <row r="99" spans="2:23" ht="13.5" customHeight="1" x14ac:dyDescent="0.15">
      <c r="B99" s="173"/>
      <c r="C99" s="362">
        <f t="shared" si="4"/>
        <v>87</v>
      </c>
      <c r="D99" s="47" t="str">
        <f t="shared" si="7"/>
        <v/>
      </c>
      <c r="E99" s="355"/>
      <c r="F99" s="447"/>
      <c r="G99" s="447"/>
      <c r="H99" s="344"/>
      <c r="I99" s="364"/>
      <c r="J99" s="364"/>
      <c r="K99" s="364"/>
      <c r="L99" s="15"/>
      <c r="M99" s="359" t="str">
        <f t="shared" si="8"/>
        <v/>
      </c>
      <c r="N99" s="344"/>
      <c r="O99" s="344"/>
      <c r="P99" s="344"/>
      <c r="Q99" s="344"/>
      <c r="R99" s="344"/>
      <c r="S99" s="344"/>
      <c r="T99" s="344"/>
      <c r="U99" s="344"/>
      <c r="V99" s="360"/>
      <c r="W99" s="361"/>
    </row>
    <row r="100" spans="2:23" ht="13.5" customHeight="1" x14ac:dyDescent="0.15">
      <c r="B100" s="173"/>
      <c r="C100" s="362">
        <f t="shared" si="4"/>
        <v>88</v>
      </c>
      <c r="D100" s="47" t="str">
        <f t="shared" si="7"/>
        <v/>
      </c>
      <c r="E100" s="355"/>
      <c r="F100" s="447"/>
      <c r="G100" s="447"/>
      <c r="H100" s="344"/>
      <c r="I100" s="364"/>
      <c r="J100" s="364"/>
      <c r="K100" s="364"/>
      <c r="L100" s="15"/>
      <c r="M100" s="359" t="str">
        <f t="shared" si="8"/>
        <v/>
      </c>
      <c r="N100" s="344"/>
      <c r="O100" s="344"/>
      <c r="P100" s="344"/>
      <c r="Q100" s="344"/>
      <c r="R100" s="344"/>
      <c r="S100" s="344"/>
      <c r="T100" s="344"/>
      <c r="U100" s="344"/>
      <c r="V100" s="360"/>
      <c r="W100" s="361"/>
    </row>
    <row r="101" spans="2:23" ht="13.5" customHeight="1" x14ac:dyDescent="0.15">
      <c r="B101" s="173"/>
      <c r="C101" s="362">
        <f t="shared" si="4"/>
        <v>89</v>
      </c>
      <c r="D101" s="47" t="str">
        <f t="shared" si="7"/>
        <v/>
      </c>
      <c r="E101" s="355"/>
      <c r="F101" s="447"/>
      <c r="G101" s="447"/>
      <c r="H101" s="344"/>
      <c r="I101" s="364"/>
      <c r="J101" s="364"/>
      <c r="K101" s="364"/>
      <c r="L101" s="15"/>
      <c r="M101" s="359" t="str">
        <f t="shared" si="8"/>
        <v/>
      </c>
      <c r="N101" s="344"/>
      <c r="O101" s="344"/>
      <c r="P101" s="344"/>
      <c r="Q101" s="344"/>
      <c r="R101" s="344"/>
      <c r="S101" s="344"/>
      <c r="T101" s="344"/>
      <c r="U101" s="344"/>
      <c r="V101" s="360"/>
      <c r="W101" s="361"/>
    </row>
    <row r="102" spans="2:23" ht="13.5" customHeight="1" x14ac:dyDescent="0.15">
      <c r="B102" s="173"/>
      <c r="C102" s="362">
        <f t="shared" si="4"/>
        <v>90</v>
      </c>
      <c r="D102" s="47" t="str">
        <f t="shared" si="7"/>
        <v/>
      </c>
      <c r="E102" s="355"/>
      <c r="F102" s="447"/>
      <c r="G102" s="447"/>
      <c r="H102" s="344"/>
      <c r="I102" s="364"/>
      <c r="J102" s="364"/>
      <c r="K102" s="364"/>
      <c r="L102" s="15"/>
      <c r="M102" s="359" t="str">
        <f t="shared" si="8"/>
        <v/>
      </c>
      <c r="N102" s="344"/>
      <c r="O102" s="344"/>
      <c r="P102" s="344"/>
      <c r="Q102" s="344"/>
      <c r="R102" s="344"/>
      <c r="S102" s="344"/>
      <c r="T102" s="344"/>
      <c r="U102" s="344"/>
      <c r="V102" s="360"/>
      <c r="W102" s="361"/>
    </row>
    <row r="103" spans="2:23" ht="13.5" customHeight="1" x14ac:dyDescent="0.15">
      <c r="C103" s="365"/>
      <c r="D103" s="365"/>
      <c r="E103" s="21"/>
      <c r="F103" s="365"/>
      <c r="G103" s="365"/>
      <c r="H103" s="366"/>
      <c r="I103" s="367"/>
      <c r="J103" s="367"/>
      <c r="K103" s="367"/>
      <c r="L103" s="368"/>
      <c r="M103" s="366"/>
      <c r="N103" s="366"/>
      <c r="O103" s="366"/>
      <c r="P103" s="366"/>
      <c r="Q103" s="366"/>
      <c r="R103" s="366"/>
      <c r="S103" s="366"/>
      <c r="T103" s="366"/>
      <c r="U103" s="366"/>
      <c r="V103" s="3"/>
      <c r="W103" s="361"/>
    </row>
  </sheetData>
  <sheetProtection password="DE0B" sheet="1" selectLockedCells="1"/>
  <mergeCells count="17">
    <mergeCell ref="U5:U7"/>
    <mergeCell ref="J5:K5"/>
    <mergeCell ref="J6:J7"/>
    <mergeCell ref="K6:K7"/>
    <mergeCell ref="I5:I7"/>
    <mergeCell ref="M6:Q6"/>
    <mergeCell ref="R6:T6"/>
    <mergeCell ref="M5:T5"/>
    <mergeCell ref="F5:F7"/>
    <mergeCell ref="G5:G7"/>
    <mergeCell ref="C10:F12"/>
    <mergeCell ref="D5:D7"/>
    <mergeCell ref="L5:L7"/>
    <mergeCell ref="C9:G9"/>
    <mergeCell ref="H6:H7"/>
    <mergeCell ref="C5:C7"/>
    <mergeCell ref="E5:E7"/>
  </mergeCells>
  <phoneticPr fontId="3"/>
  <conditionalFormatting sqref="M13:M102">
    <cfRule type="expression" dxfId="120" priority="8" stopIfTrue="1">
      <formula>AND(D13="○",M13="")</formula>
    </cfRule>
  </conditionalFormatting>
  <conditionalFormatting sqref="N13:N102">
    <cfRule type="expression" dxfId="119" priority="7" stopIfTrue="1">
      <formula>AND(D13="○",N13="")</formula>
    </cfRule>
  </conditionalFormatting>
  <conditionalFormatting sqref="N13:O102">
    <cfRule type="expression" dxfId="118" priority="24" stopIfTrue="1">
      <formula>AND($J13="",N13="○")</formula>
    </cfRule>
  </conditionalFormatting>
  <conditionalFormatting sqref="O13:O102">
    <cfRule type="expression" dxfId="117" priority="6" stopIfTrue="1">
      <formula>AND(D13="○",O13="")</formula>
    </cfRule>
    <cfRule type="expression" dxfId="116" priority="23" stopIfTrue="1">
      <formula>AND(O13="○",OR(P13="○",Q13="○"))</formula>
    </cfRule>
  </conditionalFormatting>
  <conditionalFormatting sqref="P13:P102">
    <cfRule type="expression" dxfId="115" priority="5" stopIfTrue="1">
      <formula>AND(D13="○",O13="",P13="")</formula>
    </cfRule>
    <cfRule type="expression" dxfId="114" priority="21" stopIfTrue="1">
      <formula>AND(P13="○",OR(O13="○",Q13="○"))</formula>
    </cfRule>
    <cfRule type="expression" dxfId="113" priority="22" stopIfTrue="1">
      <formula>AND($J13="",P13="○")</formula>
    </cfRule>
  </conditionalFormatting>
  <conditionalFormatting sqref="Q13:Q102">
    <cfRule type="expression" dxfId="112" priority="4" stopIfTrue="1">
      <formula>AND(D13="○",O13="",P13="",Q13="")</formula>
    </cfRule>
    <cfRule type="expression" dxfId="111" priority="19" stopIfTrue="1">
      <formula>AND(Q13="○",OR(O13="○",P13="○"))</formula>
    </cfRule>
    <cfRule type="expression" dxfId="110" priority="20" stopIfTrue="1">
      <formula>AND($J13="",Q13="○")</formula>
    </cfRule>
  </conditionalFormatting>
  <conditionalFormatting sqref="R13:R102">
    <cfRule type="expression" dxfId="109" priority="3" stopIfTrue="1">
      <formula>AND(D13="○",K13&lt;&gt;"",R13="")</formula>
    </cfRule>
    <cfRule type="expression" dxfId="108" priority="17" stopIfTrue="1">
      <formula>AND(R13="○",OR(S13="○",T13="○"))</formula>
    </cfRule>
    <cfRule type="expression" dxfId="107" priority="18" stopIfTrue="1">
      <formula>AND($K13="",R13="○")</formula>
    </cfRule>
  </conditionalFormatting>
  <conditionalFormatting sqref="S13:S102">
    <cfRule type="expression" dxfId="106" priority="2" stopIfTrue="1">
      <formula>AND(D13="○",K13&lt;&gt;"",R13="",S13="")</formula>
    </cfRule>
    <cfRule type="expression" dxfId="105" priority="15" stopIfTrue="1">
      <formula>AND(S13="○",OR(R13="○",T13="○"))</formula>
    </cfRule>
    <cfRule type="expression" dxfId="104" priority="16" stopIfTrue="1">
      <formula>AND($K13="",S13="○")</formula>
    </cfRule>
  </conditionalFormatting>
  <conditionalFormatting sqref="T13:T102">
    <cfRule type="expression" dxfId="103" priority="1" stopIfTrue="1">
      <formula>AND(D13="○",K13&lt;&gt;"",R13="",S13="",T13="")</formula>
    </cfRule>
    <cfRule type="expression" dxfId="102" priority="13" stopIfTrue="1">
      <formula>AND(T13="○",OR(R13="○",S13="○"))</formula>
    </cfRule>
    <cfRule type="expression" dxfId="101" priority="14" stopIfTrue="1">
      <formula>AND($K13="",T13="○")</formula>
    </cfRule>
  </conditionalFormatting>
  <conditionalFormatting sqref="U13:U102">
    <cfRule type="expression" dxfId="100" priority="29" stopIfTrue="1">
      <formula>AND($J13&lt;&gt;"",U13="")</formula>
    </cfRule>
    <cfRule type="expression" dxfId="99" priority="30" stopIfTrue="1">
      <formula>AND($J13="",U13="○")</formula>
    </cfRule>
  </conditionalFormatting>
  <dataValidations count="3">
    <dataValidation type="list" allowBlank="1" showInputMessage="1" showErrorMessage="1" sqref="U13:U102" xr:uid="{00000000-0002-0000-0400-000000000000}">
      <formula1>$X$1:$Z$1</formula1>
    </dataValidation>
    <dataValidation type="list" showInputMessage="1" showErrorMessage="1" sqref="M103" xr:uid="{00000000-0002-0000-0400-000001000000}">
      <formula1>$X$1:$X$2</formula1>
    </dataValidation>
    <dataValidation type="list" allowBlank="1" showInputMessage="1" showErrorMessage="1" sqref="N13:T102 H13:H102" xr:uid="{00000000-0002-0000-04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5" orientation="portrait" horizontalDpi="300" verticalDpi="300"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P19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2" width="2.625" customWidth="1"/>
    <col min="3" max="3" width="3.625" customWidth="1"/>
    <col min="4" max="4" width="4.625" customWidth="1"/>
    <col min="5" max="5" width="4.875" customWidth="1"/>
    <col min="6" max="6" width="7.625" customWidth="1"/>
    <col min="7" max="7" width="16.625" customWidth="1"/>
    <col min="8" max="11" width="6.625" customWidth="1"/>
    <col min="12" max="12" width="4.625" customWidth="1"/>
    <col min="13" max="19" width="6.625" customWidth="1"/>
    <col min="20" max="21" width="2.625" customWidth="1"/>
    <col min="22" max="22" width="9" hidden="1" customWidth="1"/>
  </cols>
  <sheetData>
    <row r="1" spans="2:42" ht="13.5" hidden="1" customHeight="1" x14ac:dyDescent="0.15">
      <c r="B1" s="19"/>
      <c r="C1" s="1"/>
      <c r="D1" s="1"/>
      <c r="E1" s="1"/>
      <c r="F1" s="1"/>
      <c r="G1" s="1"/>
      <c r="H1" s="1"/>
      <c r="I1" s="1"/>
      <c r="J1" s="1"/>
      <c r="K1" s="460">
        <f>IF($K$10=0,0,K11/$K$10)</f>
        <v>0</v>
      </c>
      <c r="L1" s="1"/>
      <c r="M1" s="460">
        <f>IF($K$10=0,0,M12/$K$10)</f>
        <v>0</v>
      </c>
      <c r="N1" s="460">
        <f>IF($K$10=0,0,N12/$K$10)</f>
        <v>0</v>
      </c>
      <c r="O1" s="460">
        <f>IF($K$10=0,0,O12/$K$10)</f>
        <v>0</v>
      </c>
      <c r="P1" s="1"/>
      <c r="Q1" s="1"/>
      <c r="R1" s="1"/>
      <c r="S1" s="1"/>
      <c r="T1" s="1"/>
      <c r="U1" s="1"/>
      <c r="V1" t="s">
        <v>85</v>
      </c>
      <c r="W1" t="s">
        <v>506</v>
      </c>
    </row>
    <row r="2" spans="2:42" x14ac:dyDescent="0.15">
      <c r="B2" s="1"/>
      <c r="C2" s="1"/>
      <c r="D2" s="1"/>
      <c r="E2" s="1"/>
      <c r="F2" s="1"/>
      <c r="G2" s="1"/>
      <c r="H2" s="1"/>
      <c r="I2" s="1"/>
      <c r="J2" s="1"/>
      <c r="K2" s="1"/>
      <c r="L2" s="1"/>
      <c r="M2" s="1"/>
      <c r="N2" s="1"/>
      <c r="O2" s="1"/>
      <c r="P2" s="1"/>
      <c r="Q2" s="1"/>
      <c r="R2" s="1"/>
      <c r="S2" s="1"/>
      <c r="T2" s="1"/>
      <c r="U2" s="1"/>
      <c r="V2" s="1"/>
      <c r="W2" s="1" t="s">
        <v>130</v>
      </c>
      <c r="X2" s="6">
        <f>点検表!$AM$4</f>
        <v>-15</v>
      </c>
    </row>
    <row r="3" spans="2:42" ht="13.5" customHeight="1" x14ac:dyDescent="0.15">
      <c r="B3" s="1"/>
      <c r="C3" s="1" t="s">
        <v>543</v>
      </c>
      <c r="D3" s="1"/>
      <c r="E3" s="1"/>
      <c r="F3" s="1"/>
      <c r="G3" s="369"/>
      <c r="H3" s="1"/>
      <c r="I3" s="1"/>
      <c r="J3" s="1"/>
      <c r="K3" s="1"/>
      <c r="L3" s="1"/>
      <c r="M3" s="1"/>
      <c r="N3" s="1"/>
      <c r="O3" s="1"/>
      <c r="P3" s="1"/>
      <c r="Q3" s="1"/>
      <c r="R3" s="1"/>
      <c r="S3" s="369"/>
      <c r="T3" s="1"/>
      <c r="U3" s="1"/>
    </row>
    <row r="4" spans="2:42" x14ac:dyDescent="0.15">
      <c r="C4" s="1"/>
      <c r="D4" s="1"/>
      <c r="S4" s="369"/>
      <c r="W4" s="1">
        <f t="shared" ref="W4:AP4" si="0">COUNTIF($E$13:$E$192,W5)</f>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row>
    <row r="5" spans="2:42" ht="15" customHeight="1" x14ac:dyDescent="0.15">
      <c r="C5" s="900" t="s">
        <v>510</v>
      </c>
      <c r="D5" s="827" t="s">
        <v>702</v>
      </c>
      <c r="E5" s="901" t="s">
        <v>511</v>
      </c>
      <c r="F5" s="900" t="s">
        <v>529</v>
      </c>
      <c r="G5" s="900" t="s">
        <v>530</v>
      </c>
      <c r="H5" s="901" t="s">
        <v>68</v>
      </c>
      <c r="I5" s="901"/>
      <c r="J5" s="901"/>
      <c r="K5" s="827" t="s">
        <v>299</v>
      </c>
      <c r="L5" s="827" t="s">
        <v>451</v>
      </c>
      <c r="M5" s="872" t="s">
        <v>622</v>
      </c>
      <c r="N5" s="873"/>
      <c r="O5" s="874"/>
      <c r="P5" s="888" t="s">
        <v>546</v>
      </c>
      <c r="Q5" s="888" t="s">
        <v>547</v>
      </c>
      <c r="R5" s="888" t="s">
        <v>548</v>
      </c>
      <c r="S5" s="827" t="s">
        <v>549</v>
      </c>
      <c r="T5" s="370"/>
      <c r="U5" s="331"/>
      <c r="V5" s="6" t="str">
        <f ca="1">IF($K$10=0,"",OFFSET(W5,0,MATCH(MAX(W6:AP6),W6:AP6,0)-1,1,1))</f>
        <v/>
      </c>
      <c r="W5" s="1">
        <f>MIN($E$13:$E$192)</f>
        <v>0</v>
      </c>
      <c r="X5" s="1">
        <f>IF(ISERROR(SMALL($E$13:$E$192,SUM($W4:W4)+1)),0,SMALL($E$13:$E$192,SUM($W4:W4)+1))</f>
        <v>0</v>
      </c>
      <c r="Y5" s="1">
        <f>IF(ISERROR(SMALL($E$13:$E$192,SUM($W4:X4)+1)),0,SMALL($E$13:$E$192,SUM($W4:X4)+1))</f>
        <v>0</v>
      </c>
      <c r="Z5" s="1">
        <f>IF(ISERROR(SMALL($E$13:$E$192,SUM($W4:Y4)+1)),0,SMALL($E$13:$E$192,SUM($W4:Y4)+1))</f>
        <v>0</v>
      </c>
      <c r="AA5" s="1">
        <f>IF(ISERROR(SMALL($E$13:$E$192,SUM($W4:Z4)+1)),0,SMALL($E$13:$E$192,SUM($W4:Z4)+1))</f>
        <v>0</v>
      </c>
      <c r="AB5" s="1">
        <f>IF(ISERROR(SMALL($E$13:$E$192,SUM($W4:AA4)+1)),0,SMALL($E$13:$E$192,SUM($W4:AA4)+1))</f>
        <v>0</v>
      </c>
      <c r="AC5" s="1">
        <f>IF(ISERROR(SMALL($E$13:$E$192,SUM($W4:AB4)+1)),0,SMALL($E$13:$E$192,SUM($W4:AB4)+1))</f>
        <v>0</v>
      </c>
      <c r="AD5" s="1">
        <f>IF(ISERROR(SMALL($E$13:$E$192,SUM($W4:AC4)+1)),0,SMALL($E$13:$E$192,SUM($W4:AC4)+1))</f>
        <v>0</v>
      </c>
      <c r="AE5" s="1">
        <f>IF(ISERROR(SMALL($E$13:$E$192,SUM($W4:AD4)+1)),0,SMALL($E$13:$E$192,SUM($W4:AD4)+1))</f>
        <v>0</v>
      </c>
      <c r="AF5" s="1">
        <f>IF(ISERROR(SMALL($E$13:$E$192,SUM($W4:AE4)+1)),0,SMALL($E$13:$E$192,SUM($W4:AE4)+1))</f>
        <v>0</v>
      </c>
      <c r="AG5" s="1">
        <f>IF(ISERROR(SMALL($E$13:$E$192,SUM($W4:AF4)+1)),0,SMALL($E$13:$E$192,SUM($W4:AF4)+1))</f>
        <v>0</v>
      </c>
      <c r="AH5" s="1">
        <f>IF(ISERROR(SMALL($E$13:$E$192,SUM($W4:AG4)+1)),0,SMALL($E$13:$E$192,SUM($W4:AG4)+1))</f>
        <v>0</v>
      </c>
      <c r="AI5" s="1">
        <f>IF(ISERROR(SMALL($E$13:$E$192,SUM($W4:AH4)+1)),0,SMALL($E$13:$E$192,SUM($W4:AH4)+1))</f>
        <v>0</v>
      </c>
      <c r="AJ5" s="1">
        <f>IF(ISERROR(SMALL($E$13:$E$192,SUM($W4:AI4)+1)),0,SMALL($E$13:$E$192,SUM($W4:AI4)+1))</f>
        <v>0</v>
      </c>
      <c r="AK5" s="1">
        <f>IF(ISERROR(SMALL($E$13:$E$192,SUM($W4:AJ4)+1)),0,SMALL($E$13:$E$192,SUM($W4:AJ4)+1))</f>
        <v>0</v>
      </c>
      <c r="AL5" s="1">
        <f>IF(ISERROR(SMALL($E$13:$E$192,SUM($W4:AK4)+1)),0,SMALL($E$13:$E$192,SUM($W4:AK4)+1))</f>
        <v>0</v>
      </c>
      <c r="AM5" s="1">
        <f>IF(ISERROR(SMALL($E$13:$E$192,SUM($W4:AL4)+1)),0,SMALL($E$13:$E$192,SUM($W4:AL4)+1))</f>
        <v>0</v>
      </c>
      <c r="AN5" s="1">
        <f>IF(ISERROR(SMALL($E$13:$E$192,SUM($W4:AM4)+1)),0,SMALL($E$13:$E$192,SUM($W4:AM4)+1))</f>
        <v>0</v>
      </c>
      <c r="AO5" s="1">
        <f>IF(ISERROR(SMALL($E$13:$E$192,SUM($W4:AN4)+1)),0,SMALL($E$13:$E$192,SUM($W4:AN4)+1))</f>
        <v>0</v>
      </c>
      <c r="AP5" s="1">
        <f>IF(ISERROR(SMALL($E$13:$E$192,SUM($W4:AO4)+1)),0,SMALL($E$13:$E$192,SUM($W4:AO4)+1))</f>
        <v>0</v>
      </c>
    </row>
    <row r="6" spans="2:42" ht="15" customHeight="1" x14ac:dyDescent="0.15">
      <c r="C6" s="900"/>
      <c r="D6" s="885"/>
      <c r="E6" s="901"/>
      <c r="F6" s="900"/>
      <c r="G6" s="900"/>
      <c r="H6" s="827" t="s">
        <v>550</v>
      </c>
      <c r="I6" s="827" t="s">
        <v>551</v>
      </c>
      <c r="J6" s="827" t="s">
        <v>552</v>
      </c>
      <c r="K6" s="885"/>
      <c r="L6" s="885"/>
      <c r="M6" s="827" t="s">
        <v>538</v>
      </c>
      <c r="N6" s="827" t="s">
        <v>539</v>
      </c>
      <c r="O6" s="827" t="s">
        <v>627</v>
      </c>
      <c r="P6" s="902"/>
      <c r="Q6" s="902"/>
      <c r="R6" s="902"/>
      <c r="S6" s="885"/>
      <c r="T6" s="370"/>
      <c r="U6" s="331"/>
      <c r="V6" s="1"/>
      <c r="W6" s="1">
        <f t="array" ref="W6">SUM(IF($E13:$E192=W5,$K13:$K192*$L13:$L192,0))</f>
        <v>0</v>
      </c>
      <c r="X6" s="1">
        <f t="array" ref="X6">SUM(IF($E13:$E192=X5,$K13:$K192*$L13:$L192,0))</f>
        <v>0</v>
      </c>
      <c r="Y6" s="1">
        <f t="array" ref="Y6">SUM(IF($E13:$E192=Y5,$K13:$K192*$L13:$L192,0))</f>
        <v>0</v>
      </c>
      <c r="Z6" s="1">
        <f t="array" ref="Z6">SUM(IF($E13:$E192=Z5,$K13:$K192*$L13:$L192,0))</f>
        <v>0</v>
      </c>
      <c r="AA6" s="1">
        <f t="array" ref="AA6">SUM(IF($E13:$E192=AA5,$K13:$K192*$L13:$L192,0))</f>
        <v>0</v>
      </c>
      <c r="AB6" s="1">
        <f t="array" ref="AB6">SUM(IF($E13:$E192=AB5,$K13:$K192*$L13:$L192,0))</f>
        <v>0</v>
      </c>
      <c r="AC6" s="1">
        <f t="array" ref="AC6">SUM(IF($E13:$E192=AC5,$K13:$K192*$L13:$L192,0))</f>
        <v>0</v>
      </c>
      <c r="AD6" s="1">
        <f t="array" ref="AD6">SUM(IF($E13:$E192=AD5,$K13:$K192*$L13:$L192,0))</f>
        <v>0</v>
      </c>
      <c r="AE6" s="1">
        <f t="array" ref="AE6">SUM(IF($E13:$E192=AE5,$K13:$K192*$L13:$L192,0))</f>
        <v>0</v>
      </c>
      <c r="AF6" s="1">
        <f t="array" ref="AF6">SUM(IF($E13:$E192=AF5,$K13:$K192*$L13:$L192,0))</f>
        <v>0</v>
      </c>
      <c r="AG6" s="1">
        <f t="array" ref="AG6">SUM(IF($E13:$E192=AG5,$K13:$K192*$L13:$L192,0))</f>
        <v>0</v>
      </c>
      <c r="AH6" s="1">
        <f t="array" ref="AH6">SUM(IF($E13:$E192=AH5,$K13:$K192*$L13:$L192,0))</f>
        <v>0</v>
      </c>
      <c r="AI6" s="1">
        <f t="array" ref="AI6">SUM(IF($E13:$E192=AI5,$K13:$K192*$L13:$L192,0))</f>
        <v>0</v>
      </c>
      <c r="AJ6" s="1">
        <f t="array" ref="AJ6">SUM(IF($E13:$E192=AJ5,$K13:$K192*$L13:$L192,0))</f>
        <v>0</v>
      </c>
      <c r="AK6" s="1">
        <f t="array" ref="AK6">SUM(IF($E13:$E192=AK5,$K13:$K192*$L13:$L192,0))</f>
        <v>0</v>
      </c>
      <c r="AL6" s="1">
        <f t="array" ref="AL6">SUM(IF($E13:$E192=AL5,$K13:$K192*$L13:$L192,0))</f>
        <v>0</v>
      </c>
      <c r="AM6" s="1">
        <f t="array" ref="AM6">SUM(IF($E13:$E192=AM5,$K13:$K192*$L13:$L192,0))</f>
        <v>0</v>
      </c>
      <c r="AN6" s="1">
        <f t="array" ref="AN6">SUM(IF($E13:$E192=AN5,$K13:$K192*$L13:$L192,0))</f>
        <v>0</v>
      </c>
      <c r="AO6" s="1">
        <f t="array" ref="AO6">SUM(IF($E13:$E192=AO5,$K13:$K192*$L13:$L192,0))</f>
        <v>0</v>
      </c>
      <c r="AP6" s="1">
        <f t="array" ref="AP6">SUM(IF($E13:$E192=AP5,$K13:$K192*$L13:$L192,0))</f>
        <v>0</v>
      </c>
    </row>
    <row r="7" spans="2:42" ht="60" customHeight="1" x14ac:dyDescent="0.15">
      <c r="C7" s="896"/>
      <c r="D7" s="851"/>
      <c r="E7" s="827"/>
      <c r="F7" s="896"/>
      <c r="G7" s="896"/>
      <c r="H7" s="851"/>
      <c r="I7" s="851"/>
      <c r="J7" s="851"/>
      <c r="K7" s="851"/>
      <c r="L7" s="851"/>
      <c r="M7" s="851"/>
      <c r="N7" s="851"/>
      <c r="O7" s="851"/>
      <c r="P7" s="889"/>
      <c r="Q7" s="889"/>
      <c r="R7" s="889"/>
      <c r="S7" s="851"/>
      <c r="T7" s="370"/>
      <c r="U7" s="331"/>
    </row>
    <row r="8" spans="2:42" ht="2.1" customHeight="1" x14ac:dyDescent="0.15">
      <c r="C8" s="336"/>
      <c r="D8" s="337"/>
      <c r="E8" s="328"/>
      <c r="F8" s="337"/>
      <c r="G8" s="337"/>
      <c r="H8" s="327"/>
      <c r="I8" s="327"/>
      <c r="J8" s="327"/>
      <c r="K8" s="13"/>
      <c r="L8" s="13"/>
      <c r="M8" s="13"/>
      <c r="N8" s="372"/>
      <c r="O8" s="13"/>
      <c r="P8" s="13"/>
      <c r="Q8" s="13"/>
      <c r="R8" s="13"/>
      <c r="S8" s="13"/>
      <c r="T8" s="370"/>
      <c r="U8" s="331"/>
    </row>
    <row r="9" spans="2:42" ht="15" customHeight="1" x14ac:dyDescent="0.15">
      <c r="C9" s="893" t="s">
        <v>524</v>
      </c>
      <c r="D9" s="894"/>
      <c r="E9" s="894"/>
      <c r="F9" s="894"/>
      <c r="G9" s="895"/>
      <c r="H9" s="327" t="s">
        <v>454</v>
      </c>
      <c r="I9" s="327" t="s">
        <v>454</v>
      </c>
      <c r="J9" s="327" t="s">
        <v>454</v>
      </c>
      <c r="K9" s="327" t="s">
        <v>454</v>
      </c>
      <c r="L9" s="327" t="s">
        <v>454</v>
      </c>
      <c r="M9" s="429" t="str">
        <f>IF($K$10=0,"      －",M$10/$K$10)</f>
        <v xml:space="preserve">      －</v>
      </c>
      <c r="N9" s="429" t="str">
        <f>IF($K$10=0,"      －",N$10/$K$10)</f>
        <v xml:space="preserve">      －</v>
      </c>
      <c r="O9" s="429" t="str">
        <f>IF($K$10=0,"      －",O$10/$K$10)</f>
        <v xml:space="preserve">      －</v>
      </c>
      <c r="P9" s="429" t="str">
        <f>IF($H$10=0,"      －",P$10/$H$10)</f>
        <v xml:space="preserve">      －</v>
      </c>
      <c r="Q9" s="429" t="str">
        <f>IF($I$10=0,"      －",Q$10/$I$10)</f>
        <v xml:space="preserve">      －</v>
      </c>
      <c r="R9" s="429" t="str">
        <f>IF($J$10=0,"      －",R$10/$J$10)</f>
        <v xml:space="preserve">      －</v>
      </c>
      <c r="S9" s="429" t="str">
        <f>IF($H$10=0,"      －",S$10/$H$10)</f>
        <v xml:space="preserve">      －</v>
      </c>
      <c r="T9" s="350"/>
      <c r="U9" s="350"/>
    </row>
    <row r="10" spans="2:42" ht="15" customHeight="1" x14ac:dyDescent="0.15">
      <c r="C10" s="803" t="s">
        <v>526</v>
      </c>
      <c r="D10" s="804"/>
      <c r="E10" s="804"/>
      <c r="F10" s="805"/>
      <c r="G10" s="327" t="s">
        <v>343</v>
      </c>
      <c r="H10" s="352">
        <f t="array" ref="H10">SUM(IF(H13:H192="○",$K13:$K192*$L13:$L192,0))</f>
        <v>0</v>
      </c>
      <c r="I10" s="352">
        <f t="array" ref="I10">SUM(IF(I13:I192="○",$K13:$K192*$L13:$L192,0))</f>
        <v>0</v>
      </c>
      <c r="J10" s="352">
        <f t="array" ref="J10">SUM(IF(J13:J192="○",$K13:$K192*$L13:$L192,0))</f>
        <v>0</v>
      </c>
      <c r="K10" s="352">
        <f>SUMPRODUCT(K13:K192,L13:L192)</f>
        <v>0</v>
      </c>
      <c r="L10" s="413">
        <f>SUM(L13:L192)</f>
        <v>0</v>
      </c>
      <c r="M10" s="352">
        <f t="array" ref="M10">SUM(IF(M13:M192="○",$K13:$K192*$L13:$L192,0))</f>
        <v>0</v>
      </c>
      <c r="N10" s="352">
        <f t="array" ref="N10">SUM(IF(N13:N192="○",$K13:$K192*$L13:$L192,0))</f>
        <v>0</v>
      </c>
      <c r="O10" s="352">
        <f t="array" ref="O10">SUM(IF(O13:O192="○",$K13:$K192*$L13:$L192,0))</f>
        <v>0</v>
      </c>
      <c r="P10" s="352">
        <f t="array" ref="P10">SUM(IF(P13:P192="○",$K13:$K192*$L13:$L192,0))</f>
        <v>0</v>
      </c>
      <c r="Q10" s="352">
        <f t="array" ref="Q10">SUM(IF(Q13:Q192="○",$K13:$K192*$L13:$L192,0))</f>
        <v>0</v>
      </c>
      <c r="R10" s="352">
        <f t="array" ref="R10">SUM(IF(R13:R192="○",$K13:$K192*$L13:$L192,0))</f>
        <v>0</v>
      </c>
      <c r="S10" s="352">
        <f t="array" ref="S10">SUM(IF(S13:S192="○",$K13:$K192*$L13:$L192,0))</f>
        <v>0</v>
      </c>
      <c r="T10" s="373"/>
      <c r="U10" s="353"/>
    </row>
    <row r="11" spans="2:42" ht="15" customHeight="1" x14ac:dyDescent="0.15">
      <c r="C11" s="890"/>
      <c r="D11" s="891"/>
      <c r="E11" s="891"/>
      <c r="F11" s="892"/>
      <c r="G11" s="13" t="s">
        <v>705</v>
      </c>
      <c r="H11" s="352">
        <f t="array" ref="H11">SUM(IF(($D13:$D192="○")*(H13:H192="○"),$K13:$K192*$L13:$L192,0))</f>
        <v>0</v>
      </c>
      <c r="I11" s="352">
        <f t="array" ref="I11">SUM(IF(($D13:$D192="○")*(I13:I192="○"),$K13:$K192*$L13:$L192,0))</f>
        <v>0</v>
      </c>
      <c r="J11" s="352">
        <f t="array" ref="J11">SUM(IF(($D13:$D192="○")*(J13:J192="○"),$K13:$K192*$L13:$L192,0))</f>
        <v>0</v>
      </c>
      <c r="K11" s="352">
        <f t="array" ref="K11">SUM(IF($D13:$D192="○",K13:K192*$L13:$L192,0))</f>
        <v>0</v>
      </c>
      <c r="L11" s="413">
        <f>SUMIF($D13:$D192,"○",L13:L192)</f>
        <v>0</v>
      </c>
      <c r="M11" s="327" t="s">
        <v>454</v>
      </c>
      <c r="N11" s="327" t="s">
        <v>454</v>
      </c>
      <c r="O11" s="327" t="s">
        <v>454</v>
      </c>
      <c r="P11" s="327" t="s">
        <v>454</v>
      </c>
      <c r="Q11" s="327" t="s">
        <v>454</v>
      </c>
      <c r="R11" s="327" t="s">
        <v>454</v>
      </c>
      <c r="S11" s="327" t="s">
        <v>454</v>
      </c>
      <c r="T11" s="353"/>
      <c r="U11" s="353"/>
    </row>
    <row r="12" spans="2:42" ht="15" customHeight="1" x14ac:dyDescent="0.15">
      <c r="C12" s="893"/>
      <c r="D12" s="894"/>
      <c r="E12" s="894"/>
      <c r="F12" s="895"/>
      <c r="G12" s="13" t="s">
        <v>710</v>
      </c>
      <c r="H12" s="327" t="s">
        <v>454</v>
      </c>
      <c r="I12" s="327" t="s">
        <v>454</v>
      </c>
      <c r="J12" s="327" t="s">
        <v>454</v>
      </c>
      <c r="K12" s="327" t="s">
        <v>454</v>
      </c>
      <c r="L12" s="327" t="s">
        <v>454</v>
      </c>
      <c r="M12" s="352">
        <f t="array" ref="M12">SUM(IF(($D13:$D192="○")*(M13:M192=""),$K13:$K192*$L13:$L192,0))</f>
        <v>0</v>
      </c>
      <c r="N12" s="352">
        <f t="array" ref="N12">SUM(IF(($D13:$D192="○")*(M13:M192="")*(N13:N192=""),$K13:$K192*$L13:$L192,0))</f>
        <v>0</v>
      </c>
      <c r="O12" s="352">
        <f t="array" ref="O12">SUM(IF(($D13:$D192="○")*(M13:M192="")*(N13:N192="")*(O13:O192=""),$K13:$K192*$L13:$L192,0))</f>
        <v>0</v>
      </c>
      <c r="P12" s="352">
        <f t="array" ref="P12">SUM(IF(($H13:$H192="○")*(P13:P192=""),$K13:$K192*$L13:$L192,0))</f>
        <v>0</v>
      </c>
      <c r="Q12" s="352">
        <f t="array" ref="Q12">SUM(IF(($I13:$I192="○")*(Q13:Q192=""),$K13:$K192*$L13:$L192,0))</f>
        <v>0</v>
      </c>
      <c r="R12" s="352">
        <f t="array" ref="R12">SUM(IF(($J13:$J192="○")*(R13:R192=""),$K13:$K192*$L13:$L192,0))</f>
        <v>0</v>
      </c>
      <c r="S12" s="352">
        <f t="array" ref="S12">SUM(IF(($H13:$H192="○")*(S13:S192=""),$K13:$K192*$L13:$L192,0))</f>
        <v>0</v>
      </c>
      <c r="T12" s="350"/>
      <c r="U12" s="350"/>
    </row>
    <row r="13" spans="2:42" ht="13.5" customHeight="1" x14ac:dyDescent="0.15">
      <c r="C13" s="354">
        <v>1</v>
      </c>
      <c r="D13" s="47" t="str">
        <f t="shared" ref="D13:D44" si="1">IF(E13="","",IF(E13&lt;=$X$2,"○",""))</f>
        <v/>
      </c>
      <c r="E13" s="393"/>
      <c r="F13" s="446"/>
      <c r="G13" s="446"/>
      <c r="H13" s="356"/>
      <c r="I13" s="356"/>
      <c r="J13" s="356"/>
      <c r="K13" s="374"/>
      <c r="L13" s="425"/>
      <c r="M13" s="378"/>
      <c r="N13" s="375"/>
      <c r="O13" s="375"/>
      <c r="P13" s="356"/>
      <c r="Q13" s="356"/>
      <c r="R13" s="356"/>
      <c r="S13" s="356"/>
      <c r="T13" s="376"/>
      <c r="U13" s="361"/>
    </row>
    <row r="14" spans="2:42" ht="13.5" customHeight="1" x14ac:dyDescent="0.15">
      <c r="C14" s="362">
        <f>C13+1</f>
        <v>2</v>
      </c>
      <c r="D14" s="47" t="str">
        <f t="shared" si="1"/>
        <v/>
      </c>
      <c r="E14" s="355"/>
      <c r="F14" s="447"/>
      <c r="G14" s="447"/>
      <c r="H14" s="344"/>
      <c r="I14" s="344"/>
      <c r="J14" s="344"/>
      <c r="K14" s="377"/>
      <c r="L14" s="15"/>
      <c r="M14" s="378"/>
      <c r="N14" s="378"/>
      <c r="O14" s="378"/>
      <c r="P14" s="344"/>
      <c r="Q14" s="344"/>
      <c r="R14" s="344"/>
      <c r="S14" s="344"/>
      <c r="T14" s="376"/>
      <c r="U14" s="361"/>
    </row>
    <row r="15" spans="2:42" ht="13.5" customHeight="1" x14ac:dyDescent="0.15">
      <c r="C15" s="362">
        <f>C14+1</f>
        <v>3</v>
      </c>
      <c r="D15" s="47" t="str">
        <f t="shared" si="1"/>
        <v/>
      </c>
      <c r="E15" s="355"/>
      <c r="F15" s="447"/>
      <c r="G15" s="447"/>
      <c r="H15" s="344"/>
      <c r="I15" s="344"/>
      <c r="J15" s="344"/>
      <c r="K15" s="377"/>
      <c r="L15" s="15"/>
      <c r="M15" s="378"/>
      <c r="N15" s="378"/>
      <c r="O15" s="378"/>
      <c r="P15" s="344"/>
      <c r="Q15" s="344"/>
      <c r="R15" s="344"/>
      <c r="S15" s="344"/>
      <c r="T15" s="376"/>
      <c r="U15" s="361"/>
    </row>
    <row r="16" spans="2:42" ht="13.5" customHeight="1" x14ac:dyDescent="0.15">
      <c r="C16" s="362">
        <f t="shared" ref="C16:C42" si="2">C15+1</f>
        <v>4</v>
      </c>
      <c r="D16" s="47" t="str">
        <f t="shared" si="1"/>
        <v/>
      </c>
      <c r="E16" s="355"/>
      <c r="F16" s="447"/>
      <c r="G16" s="447"/>
      <c r="H16" s="344"/>
      <c r="I16" s="344"/>
      <c r="J16" s="344"/>
      <c r="K16" s="377"/>
      <c r="L16" s="15"/>
      <c r="M16" s="378"/>
      <c r="N16" s="378"/>
      <c r="O16" s="378"/>
      <c r="P16" s="344"/>
      <c r="Q16" s="344"/>
      <c r="R16" s="344"/>
      <c r="S16" s="344"/>
      <c r="T16" s="376"/>
      <c r="U16" s="361"/>
    </row>
    <row r="17" spans="3:21" ht="13.5" customHeight="1" x14ac:dyDescent="0.15">
      <c r="C17" s="362">
        <f t="shared" si="2"/>
        <v>5</v>
      </c>
      <c r="D17" s="47" t="str">
        <f t="shared" si="1"/>
        <v/>
      </c>
      <c r="E17" s="355"/>
      <c r="F17" s="447"/>
      <c r="G17" s="447"/>
      <c r="H17" s="344"/>
      <c r="I17" s="344"/>
      <c r="J17" s="344"/>
      <c r="K17" s="377"/>
      <c r="L17" s="15"/>
      <c r="M17" s="378"/>
      <c r="N17" s="378"/>
      <c r="O17" s="378"/>
      <c r="P17" s="344"/>
      <c r="Q17" s="344"/>
      <c r="R17" s="344"/>
      <c r="S17" s="344"/>
      <c r="T17" s="376"/>
      <c r="U17" s="361"/>
    </row>
    <row r="18" spans="3:21" ht="13.5" customHeight="1" x14ac:dyDescent="0.15">
      <c r="C18" s="362">
        <f t="shared" si="2"/>
        <v>6</v>
      </c>
      <c r="D18" s="47" t="str">
        <f t="shared" si="1"/>
        <v/>
      </c>
      <c r="E18" s="355"/>
      <c r="F18" s="447"/>
      <c r="G18" s="447"/>
      <c r="H18" s="344"/>
      <c r="I18" s="344"/>
      <c r="J18" s="344"/>
      <c r="K18" s="377"/>
      <c r="L18" s="15"/>
      <c r="M18" s="378"/>
      <c r="N18" s="378"/>
      <c r="O18" s="378"/>
      <c r="P18" s="344"/>
      <c r="Q18" s="344"/>
      <c r="R18" s="344"/>
      <c r="S18" s="344"/>
      <c r="T18" s="376"/>
      <c r="U18" s="361"/>
    </row>
    <row r="19" spans="3:21" ht="13.5" customHeight="1" x14ac:dyDescent="0.15">
      <c r="C19" s="362">
        <f t="shared" si="2"/>
        <v>7</v>
      </c>
      <c r="D19" s="47" t="str">
        <f t="shared" si="1"/>
        <v/>
      </c>
      <c r="E19" s="355"/>
      <c r="F19" s="447"/>
      <c r="G19" s="447"/>
      <c r="H19" s="344"/>
      <c r="I19" s="344"/>
      <c r="J19" s="344"/>
      <c r="K19" s="377"/>
      <c r="L19" s="15"/>
      <c r="M19" s="378"/>
      <c r="N19" s="378"/>
      <c r="O19" s="378"/>
      <c r="P19" s="344"/>
      <c r="Q19" s="344"/>
      <c r="R19" s="344"/>
      <c r="S19" s="344"/>
      <c r="T19" s="376"/>
      <c r="U19" s="361"/>
    </row>
    <row r="20" spans="3:21" ht="13.5" customHeight="1" x14ac:dyDescent="0.15">
      <c r="C20" s="362">
        <f t="shared" si="2"/>
        <v>8</v>
      </c>
      <c r="D20" s="47" t="str">
        <f t="shared" si="1"/>
        <v/>
      </c>
      <c r="E20" s="355"/>
      <c r="F20" s="447"/>
      <c r="G20" s="447"/>
      <c r="H20" s="344"/>
      <c r="I20" s="344"/>
      <c r="J20" s="344"/>
      <c r="K20" s="377"/>
      <c r="L20" s="15"/>
      <c r="M20" s="378"/>
      <c r="N20" s="378"/>
      <c r="O20" s="378"/>
      <c r="P20" s="344"/>
      <c r="Q20" s="344"/>
      <c r="R20" s="344"/>
      <c r="S20" s="344"/>
      <c r="T20" s="376"/>
      <c r="U20" s="361"/>
    </row>
    <row r="21" spans="3:21" ht="13.5" customHeight="1" x14ac:dyDescent="0.15">
      <c r="C21" s="362">
        <f t="shared" si="2"/>
        <v>9</v>
      </c>
      <c r="D21" s="47" t="str">
        <f t="shared" si="1"/>
        <v/>
      </c>
      <c r="E21" s="355"/>
      <c r="F21" s="447"/>
      <c r="G21" s="447"/>
      <c r="H21" s="344"/>
      <c r="I21" s="344"/>
      <c r="J21" s="344"/>
      <c r="K21" s="377"/>
      <c r="L21" s="15"/>
      <c r="M21" s="378"/>
      <c r="N21" s="378"/>
      <c r="O21" s="378"/>
      <c r="P21" s="344"/>
      <c r="Q21" s="344"/>
      <c r="R21" s="344"/>
      <c r="S21" s="344"/>
      <c r="T21" s="376"/>
      <c r="U21" s="361"/>
    </row>
    <row r="22" spans="3:21" ht="13.5" customHeight="1" x14ac:dyDescent="0.15">
      <c r="C22" s="362">
        <f t="shared" si="2"/>
        <v>10</v>
      </c>
      <c r="D22" s="47" t="str">
        <f t="shared" si="1"/>
        <v/>
      </c>
      <c r="E22" s="355"/>
      <c r="F22" s="447"/>
      <c r="G22" s="447"/>
      <c r="H22" s="344"/>
      <c r="I22" s="344"/>
      <c r="J22" s="344"/>
      <c r="K22" s="377"/>
      <c r="L22" s="15"/>
      <c r="M22" s="378"/>
      <c r="N22" s="378"/>
      <c r="O22" s="378"/>
      <c r="P22" s="344"/>
      <c r="Q22" s="344"/>
      <c r="R22" s="344"/>
      <c r="S22" s="344"/>
      <c r="T22" s="376"/>
      <c r="U22" s="361"/>
    </row>
    <row r="23" spans="3:21" ht="13.5" customHeight="1" x14ac:dyDescent="0.15">
      <c r="C23" s="362">
        <f t="shared" si="2"/>
        <v>11</v>
      </c>
      <c r="D23" s="47" t="str">
        <f t="shared" si="1"/>
        <v/>
      </c>
      <c r="E23" s="355"/>
      <c r="F23" s="447"/>
      <c r="G23" s="447"/>
      <c r="H23" s="344"/>
      <c r="I23" s="344"/>
      <c r="J23" s="344"/>
      <c r="K23" s="377"/>
      <c r="L23" s="15"/>
      <c r="M23" s="378"/>
      <c r="N23" s="378"/>
      <c r="O23" s="378"/>
      <c r="P23" s="344"/>
      <c r="Q23" s="344"/>
      <c r="R23" s="344"/>
      <c r="S23" s="344"/>
      <c r="T23" s="376"/>
      <c r="U23" s="361"/>
    </row>
    <row r="24" spans="3:21" ht="13.5" customHeight="1" x14ac:dyDescent="0.15">
      <c r="C24" s="362">
        <f t="shared" si="2"/>
        <v>12</v>
      </c>
      <c r="D24" s="47" t="str">
        <f t="shared" si="1"/>
        <v/>
      </c>
      <c r="E24" s="355"/>
      <c r="F24" s="447"/>
      <c r="G24" s="447"/>
      <c r="H24" s="344"/>
      <c r="I24" s="344"/>
      <c r="J24" s="344"/>
      <c r="K24" s="377"/>
      <c r="L24" s="15"/>
      <c r="M24" s="378"/>
      <c r="N24" s="378"/>
      <c r="O24" s="378"/>
      <c r="P24" s="344"/>
      <c r="Q24" s="344"/>
      <c r="R24" s="344"/>
      <c r="S24" s="344"/>
      <c r="T24" s="376"/>
      <c r="U24" s="361"/>
    </row>
    <row r="25" spans="3:21" ht="13.5" customHeight="1" x14ac:dyDescent="0.15">
      <c r="C25" s="362">
        <f t="shared" si="2"/>
        <v>13</v>
      </c>
      <c r="D25" s="47" t="str">
        <f t="shared" si="1"/>
        <v/>
      </c>
      <c r="E25" s="355"/>
      <c r="F25" s="447"/>
      <c r="G25" s="447"/>
      <c r="H25" s="344"/>
      <c r="I25" s="344"/>
      <c r="J25" s="344"/>
      <c r="K25" s="377"/>
      <c r="L25" s="15"/>
      <c r="M25" s="378"/>
      <c r="N25" s="378"/>
      <c r="O25" s="378"/>
      <c r="P25" s="344"/>
      <c r="Q25" s="344"/>
      <c r="R25" s="344"/>
      <c r="S25" s="344"/>
      <c r="T25" s="376"/>
      <c r="U25" s="361"/>
    </row>
    <row r="26" spans="3:21" ht="13.5" customHeight="1" x14ac:dyDescent="0.15">
      <c r="C26" s="362">
        <f t="shared" si="2"/>
        <v>14</v>
      </c>
      <c r="D26" s="47" t="str">
        <f t="shared" si="1"/>
        <v/>
      </c>
      <c r="E26" s="355"/>
      <c r="F26" s="447"/>
      <c r="G26" s="447"/>
      <c r="H26" s="344"/>
      <c r="I26" s="344"/>
      <c r="J26" s="344"/>
      <c r="K26" s="377"/>
      <c r="L26" s="15"/>
      <c r="M26" s="378"/>
      <c r="N26" s="378"/>
      <c r="O26" s="378"/>
      <c r="P26" s="344"/>
      <c r="Q26" s="344"/>
      <c r="R26" s="344"/>
      <c r="S26" s="344"/>
      <c r="T26" s="376"/>
      <c r="U26" s="361"/>
    </row>
    <row r="27" spans="3:21" ht="13.5" customHeight="1" x14ac:dyDescent="0.15">
      <c r="C27" s="362">
        <f t="shared" si="2"/>
        <v>15</v>
      </c>
      <c r="D27" s="47" t="str">
        <f t="shared" si="1"/>
        <v/>
      </c>
      <c r="E27" s="355"/>
      <c r="F27" s="447"/>
      <c r="G27" s="447"/>
      <c r="H27" s="344"/>
      <c r="I27" s="344"/>
      <c r="J27" s="344"/>
      <c r="K27" s="377"/>
      <c r="L27" s="15"/>
      <c r="M27" s="378"/>
      <c r="N27" s="378"/>
      <c r="O27" s="378"/>
      <c r="P27" s="344"/>
      <c r="Q27" s="344"/>
      <c r="R27" s="344"/>
      <c r="S27" s="344"/>
      <c r="T27" s="376"/>
      <c r="U27" s="361"/>
    </row>
    <row r="28" spans="3:21" ht="13.5" customHeight="1" x14ac:dyDescent="0.15">
      <c r="C28" s="362">
        <f t="shared" si="2"/>
        <v>16</v>
      </c>
      <c r="D28" s="47" t="str">
        <f t="shared" si="1"/>
        <v/>
      </c>
      <c r="E28" s="355"/>
      <c r="F28" s="447"/>
      <c r="G28" s="447"/>
      <c r="H28" s="344"/>
      <c r="I28" s="344"/>
      <c r="J28" s="344"/>
      <c r="K28" s="377"/>
      <c r="L28" s="15"/>
      <c r="M28" s="378"/>
      <c r="N28" s="378"/>
      <c r="O28" s="378"/>
      <c r="P28" s="344"/>
      <c r="Q28" s="344"/>
      <c r="R28" s="344"/>
      <c r="S28" s="344"/>
      <c r="T28" s="376"/>
      <c r="U28" s="361"/>
    </row>
    <row r="29" spans="3:21" ht="13.5" customHeight="1" x14ac:dyDescent="0.15">
      <c r="C29" s="362">
        <f t="shared" si="2"/>
        <v>17</v>
      </c>
      <c r="D29" s="47" t="str">
        <f t="shared" si="1"/>
        <v/>
      </c>
      <c r="E29" s="355"/>
      <c r="F29" s="447"/>
      <c r="G29" s="447"/>
      <c r="H29" s="344"/>
      <c r="I29" s="344"/>
      <c r="J29" s="344"/>
      <c r="K29" s="377"/>
      <c r="L29" s="15"/>
      <c r="M29" s="378"/>
      <c r="N29" s="378"/>
      <c r="O29" s="378"/>
      <c r="P29" s="344"/>
      <c r="Q29" s="344"/>
      <c r="R29" s="344"/>
      <c r="S29" s="344"/>
      <c r="T29" s="376"/>
      <c r="U29" s="361"/>
    </row>
    <row r="30" spans="3:21" ht="13.5" customHeight="1" x14ac:dyDescent="0.15">
      <c r="C30" s="362">
        <f t="shared" si="2"/>
        <v>18</v>
      </c>
      <c r="D30" s="47" t="str">
        <f t="shared" si="1"/>
        <v/>
      </c>
      <c r="E30" s="355"/>
      <c r="F30" s="447"/>
      <c r="G30" s="447"/>
      <c r="H30" s="344"/>
      <c r="I30" s="344"/>
      <c r="J30" s="344"/>
      <c r="K30" s="377"/>
      <c r="L30" s="15"/>
      <c r="M30" s="378"/>
      <c r="N30" s="378"/>
      <c r="O30" s="378"/>
      <c r="P30" s="344"/>
      <c r="Q30" s="344"/>
      <c r="R30" s="344"/>
      <c r="S30" s="344"/>
      <c r="T30" s="376"/>
      <c r="U30" s="361"/>
    </row>
    <row r="31" spans="3:21" ht="13.5" customHeight="1" x14ac:dyDescent="0.15">
      <c r="C31" s="362">
        <f t="shared" si="2"/>
        <v>19</v>
      </c>
      <c r="D31" s="47" t="str">
        <f t="shared" si="1"/>
        <v/>
      </c>
      <c r="E31" s="355"/>
      <c r="F31" s="447"/>
      <c r="G31" s="447"/>
      <c r="H31" s="344"/>
      <c r="I31" s="344"/>
      <c r="J31" s="344"/>
      <c r="K31" s="377"/>
      <c r="L31" s="15"/>
      <c r="M31" s="378"/>
      <c r="N31" s="378"/>
      <c r="O31" s="378"/>
      <c r="P31" s="344"/>
      <c r="Q31" s="344"/>
      <c r="R31" s="344"/>
      <c r="S31" s="344"/>
      <c r="T31" s="376"/>
      <c r="U31" s="361"/>
    </row>
    <row r="32" spans="3:21" ht="13.5" customHeight="1" x14ac:dyDescent="0.15">
      <c r="C32" s="362">
        <f t="shared" si="2"/>
        <v>20</v>
      </c>
      <c r="D32" s="47" t="str">
        <f t="shared" si="1"/>
        <v/>
      </c>
      <c r="E32" s="355"/>
      <c r="F32" s="447"/>
      <c r="G32" s="447"/>
      <c r="H32" s="344"/>
      <c r="I32" s="344"/>
      <c r="J32" s="344"/>
      <c r="K32" s="377"/>
      <c r="L32" s="15"/>
      <c r="M32" s="378"/>
      <c r="N32" s="378"/>
      <c r="O32" s="378"/>
      <c r="P32" s="344"/>
      <c r="Q32" s="344"/>
      <c r="R32" s="344"/>
      <c r="S32" s="344"/>
      <c r="T32" s="376"/>
      <c r="U32" s="361"/>
    </row>
    <row r="33" spans="3:21" ht="13.5" customHeight="1" x14ac:dyDescent="0.15">
      <c r="C33" s="362">
        <f t="shared" si="2"/>
        <v>21</v>
      </c>
      <c r="D33" s="47" t="str">
        <f t="shared" si="1"/>
        <v/>
      </c>
      <c r="E33" s="355"/>
      <c r="F33" s="447"/>
      <c r="G33" s="447"/>
      <c r="H33" s="344"/>
      <c r="I33" s="344"/>
      <c r="J33" s="344"/>
      <c r="K33" s="377"/>
      <c r="L33" s="15"/>
      <c r="M33" s="378"/>
      <c r="N33" s="378"/>
      <c r="O33" s="378"/>
      <c r="P33" s="344"/>
      <c r="Q33" s="344"/>
      <c r="R33" s="344"/>
      <c r="S33" s="344"/>
      <c r="T33" s="376"/>
      <c r="U33" s="361"/>
    </row>
    <row r="34" spans="3:21" ht="13.5" customHeight="1" x14ac:dyDescent="0.15">
      <c r="C34" s="362">
        <f t="shared" si="2"/>
        <v>22</v>
      </c>
      <c r="D34" s="47" t="str">
        <f t="shared" si="1"/>
        <v/>
      </c>
      <c r="E34" s="355"/>
      <c r="F34" s="447"/>
      <c r="G34" s="447"/>
      <c r="H34" s="344"/>
      <c r="I34" s="344"/>
      <c r="J34" s="344"/>
      <c r="K34" s="377"/>
      <c r="L34" s="15"/>
      <c r="M34" s="378"/>
      <c r="N34" s="378"/>
      <c r="O34" s="378"/>
      <c r="P34" s="344"/>
      <c r="Q34" s="344"/>
      <c r="R34" s="344"/>
      <c r="S34" s="344"/>
      <c r="T34" s="376"/>
      <c r="U34" s="361"/>
    </row>
    <row r="35" spans="3:21" ht="13.5" customHeight="1" x14ac:dyDescent="0.15">
      <c r="C35" s="362">
        <f t="shared" si="2"/>
        <v>23</v>
      </c>
      <c r="D35" s="47" t="str">
        <f t="shared" si="1"/>
        <v/>
      </c>
      <c r="E35" s="355"/>
      <c r="F35" s="447"/>
      <c r="G35" s="447"/>
      <c r="H35" s="344"/>
      <c r="I35" s="344"/>
      <c r="J35" s="344"/>
      <c r="K35" s="377"/>
      <c r="L35" s="15"/>
      <c r="M35" s="378"/>
      <c r="N35" s="378"/>
      <c r="O35" s="378"/>
      <c r="P35" s="344"/>
      <c r="Q35" s="344"/>
      <c r="R35" s="344"/>
      <c r="S35" s="344"/>
      <c r="T35" s="376"/>
      <c r="U35" s="361"/>
    </row>
    <row r="36" spans="3:21" ht="13.5" customHeight="1" x14ac:dyDescent="0.15">
      <c r="C36" s="362">
        <f t="shared" si="2"/>
        <v>24</v>
      </c>
      <c r="D36" s="47" t="str">
        <f t="shared" si="1"/>
        <v/>
      </c>
      <c r="E36" s="355"/>
      <c r="F36" s="447"/>
      <c r="G36" s="447"/>
      <c r="H36" s="344"/>
      <c r="I36" s="344"/>
      <c r="J36" s="344"/>
      <c r="K36" s="377"/>
      <c r="L36" s="15"/>
      <c r="M36" s="378"/>
      <c r="N36" s="378"/>
      <c r="O36" s="378"/>
      <c r="P36" s="344"/>
      <c r="Q36" s="344"/>
      <c r="R36" s="344"/>
      <c r="S36" s="344"/>
      <c r="T36" s="376"/>
      <c r="U36" s="361"/>
    </row>
    <row r="37" spans="3:21" ht="13.5" customHeight="1" x14ac:dyDescent="0.15">
      <c r="C37" s="362">
        <f t="shared" si="2"/>
        <v>25</v>
      </c>
      <c r="D37" s="47" t="str">
        <f t="shared" si="1"/>
        <v/>
      </c>
      <c r="E37" s="355"/>
      <c r="F37" s="447"/>
      <c r="G37" s="447"/>
      <c r="H37" s="344"/>
      <c r="I37" s="344"/>
      <c r="J37" s="344"/>
      <c r="K37" s="377"/>
      <c r="L37" s="15"/>
      <c r="M37" s="378"/>
      <c r="N37" s="378"/>
      <c r="O37" s="378"/>
      <c r="P37" s="344"/>
      <c r="Q37" s="344"/>
      <c r="R37" s="344"/>
      <c r="S37" s="344"/>
      <c r="T37" s="376"/>
      <c r="U37" s="361"/>
    </row>
    <row r="38" spans="3:21" ht="13.5" customHeight="1" x14ac:dyDescent="0.15">
      <c r="C38" s="362">
        <f t="shared" si="2"/>
        <v>26</v>
      </c>
      <c r="D38" s="47" t="str">
        <f t="shared" si="1"/>
        <v/>
      </c>
      <c r="E38" s="355"/>
      <c r="F38" s="447"/>
      <c r="G38" s="447"/>
      <c r="H38" s="344"/>
      <c r="I38" s="344"/>
      <c r="J38" s="344"/>
      <c r="K38" s="377"/>
      <c r="L38" s="15"/>
      <c r="M38" s="378"/>
      <c r="N38" s="378"/>
      <c r="O38" s="378"/>
      <c r="P38" s="344"/>
      <c r="Q38" s="344"/>
      <c r="R38" s="344"/>
      <c r="S38" s="344"/>
      <c r="T38" s="376"/>
      <c r="U38" s="361"/>
    </row>
    <row r="39" spans="3:21" ht="13.5" customHeight="1" x14ac:dyDescent="0.15">
      <c r="C39" s="362">
        <f t="shared" si="2"/>
        <v>27</v>
      </c>
      <c r="D39" s="47" t="str">
        <f t="shared" si="1"/>
        <v/>
      </c>
      <c r="E39" s="355"/>
      <c r="F39" s="447"/>
      <c r="G39" s="447"/>
      <c r="H39" s="344"/>
      <c r="I39" s="344"/>
      <c r="J39" s="344"/>
      <c r="K39" s="377"/>
      <c r="L39" s="15"/>
      <c r="M39" s="378"/>
      <c r="N39" s="378"/>
      <c r="O39" s="378"/>
      <c r="P39" s="344"/>
      <c r="Q39" s="344"/>
      <c r="R39" s="344"/>
      <c r="S39" s="344"/>
      <c r="T39" s="376"/>
      <c r="U39" s="361"/>
    </row>
    <row r="40" spans="3:21" ht="13.5" customHeight="1" x14ac:dyDescent="0.15">
      <c r="C40" s="362">
        <f t="shared" si="2"/>
        <v>28</v>
      </c>
      <c r="D40" s="47" t="str">
        <f t="shared" si="1"/>
        <v/>
      </c>
      <c r="E40" s="355"/>
      <c r="F40" s="447"/>
      <c r="G40" s="447"/>
      <c r="H40" s="344"/>
      <c r="I40" s="344"/>
      <c r="J40" s="344"/>
      <c r="K40" s="377"/>
      <c r="L40" s="15"/>
      <c r="M40" s="378"/>
      <c r="N40" s="378"/>
      <c r="O40" s="378"/>
      <c r="P40" s="344"/>
      <c r="Q40" s="344"/>
      <c r="R40" s="344"/>
      <c r="S40" s="344"/>
      <c r="T40" s="376"/>
      <c r="U40" s="361"/>
    </row>
    <row r="41" spans="3:21" ht="13.5" customHeight="1" x14ac:dyDescent="0.15">
      <c r="C41" s="362">
        <f t="shared" si="2"/>
        <v>29</v>
      </c>
      <c r="D41" s="47" t="str">
        <f t="shared" si="1"/>
        <v/>
      </c>
      <c r="E41" s="355"/>
      <c r="F41" s="447"/>
      <c r="G41" s="447"/>
      <c r="H41" s="344"/>
      <c r="I41" s="344"/>
      <c r="J41" s="344"/>
      <c r="K41" s="377"/>
      <c r="L41" s="15"/>
      <c r="M41" s="378"/>
      <c r="N41" s="378"/>
      <c r="O41" s="378"/>
      <c r="P41" s="344"/>
      <c r="Q41" s="344"/>
      <c r="R41" s="344"/>
      <c r="S41" s="344"/>
      <c r="T41" s="376"/>
      <c r="U41" s="361"/>
    </row>
    <row r="42" spans="3:21" ht="13.5" customHeight="1" x14ac:dyDescent="0.15">
      <c r="C42" s="362">
        <f t="shared" si="2"/>
        <v>30</v>
      </c>
      <c r="D42" s="47" t="str">
        <f t="shared" si="1"/>
        <v/>
      </c>
      <c r="E42" s="355"/>
      <c r="F42" s="447"/>
      <c r="G42" s="447"/>
      <c r="H42" s="344"/>
      <c r="I42" s="344"/>
      <c r="J42" s="344"/>
      <c r="K42" s="377"/>
      <c r="L42" s="15"/>
      <c r="M42" s="378"/>
      <c r="N42" s="378"/>
      <c r="O42" s="378"/>
      <c r="P42" s="344"/>
      <c r="Q42" s="344"/>
      <c r="R42" s="344"/>
      <c r="S42" s="344"/>
      <c r="T42" s="376"/>
      <c r="U42" s="361"/>
    </row>
    <row r="43" spans="3:21" ht="13.5" customHeight="1" x14ac:dyDescent="0.15">
      <c r="C43" s="362">
        <f>C42+1</f>
        <v>31</v>
      </c>
      <c r="D43" s="47" t="str">
        <f t="shared" si="1"/>
        <v/>
      </c>
      <c r="E43" s="355"/>
      <c r="F43" s="447"/>
      <c r="G43" s="447"/>
      <c r="H43" s="344"/>
      <c r="I43" s="344"/>
      <c r="J43" s="344"/>
      <c r="K43" s="377"/>
      <c r="L43" s="15"/>
      <c r="M43" s="378"/>
      <c r="N43" s="378"/>
      <c r="O43" s="378"/>
      <c r="P43" s="344"/>
      <c r="Q43" s="344"/>
      <c r="R43" s="344"/>
      <c r="S43" s="344"/>
      <c r="T43" s="376"/>
      <c r="U43" s="361"/>
    </row>
    <row r="44" spans="3:21" ht="13.5" customHeight="1" x14ac:dyDescent="0.15">
      <c r="C44" s="362">
        <f>C43+1</f>
        <v>32</v>
      </c>
      <c r="D44" s="47" t="str">
        <f t="shared" si="1"/>
        <v/>
      </c>
      <c r="E44" s="355"/>
      <c r="F44" s="447"/>
      <c r="G44" s="447"/>
      <c r="H44" s="344"/>
      <c r="I44" s="344"/>
      <c r="J44" s="344"/>
      <c r="K44" s="377"/>
      <c r="L44" s="15"/>
      <c r="M44" s="378"/>
      <c r="N44" s="378"/>
      <c r="O44" s="378"/>
      <c r="P44" s="344"/>
      <c r="Q44" s="344"/>
      <c r="R44" s="344"/>
      <c r="S44" s="344"/>
      <c r="T44" s="376"/>
      <c r="U44" s="361"/>
    </row>
    <row r="45" spans="3:21" ht="13.5" customHeight="1" x14ac:dyDescent="0.15">
      <c r="C45" s="362">
        <f>C44+1</f>
        <v>33</v>
      </c>
      <c r="D45" s="47" t="str">
        <f t="shared" ref="D45:D76" si="3">IF(E45="","",IF(E45&lt;=$X$2,"○",""))</f>
        <v/>
      </c>
      <c r="E45" s="355"/>
      <c r="F45" s="447"/>
      <c r="G45" s="447"/>
      <c r="H45" s="344"/>
      <c r="I45" s="344"/>
      <c r="J45" s="344"/>
      <c r="K45" s="377"/>
      <c r="L45" s="15"/>
      <c r="M45" s="378"/>
      <c r="N45" s="378"/>
      <c r="O45" s="378"/>
      <c r="P45" s="344"/>
      <c r="Q45" s="344"/>
      <c r="R45" s="344"/>
      <c r="S45" s="344"/>
      <c r="T45" s="376"/>
      <c r="U45" s="361"/>
    </row>
    <row r="46" spans="3:21" ht="13.5" customHeight="1" x14ac:dyDescent="0.15">
      <c r="C46" s="362">
        <f t="shared" ref="C46:C72" si="4">C45+1</f>
        <v>34</v>
      </c>
      <c r="D46" s="47" t="str">
        <f t="shared" si="3"/>
        <v/>
      </c>
      <c r="E46" s="355"/>
      <c r="F46" s="447"/>
      <c r="G46" s="447"/>
      <c r="H46" s="344"/>
      <c r="I46" s="344"/>
      <c r="J46" s="344"/>
      <c r="K46" s="377"/>
      <c r="L46" s="15"/>
      <c r="M46" s="378"/>
      <c r="N46" s="378"/>
      <c r="O46" s="378"/>
      <c r="P46" s="344"/>
      <c r="Q46" s="344"/>
      <c r="R46" s="344"/>
      <c r="S46" s="344"/>
      <c r="T46" s="376"/>
      <c r="U46" s="361"/>
    </row>
    <row r="47" spans="3:21" ht="13.5" customHeight="1" x14ac:dyDescent="0.15">
      <c r="C47" s="362">
        <f t="shared" si="4"/>
        <v>35</v>
      </c>
      <c r="D47" s="47" t="str">
        <f t="shared" si="3"/>
        <v/>
      </c>
      <c r="E47" s="355"/>
      <c r="F47" s="447"/>
      <c r="G47" s="447"/>
      <c r="H47" s="344"/>
      <c r="I47" s="344"/>
      <c r="J47" s="344"/>
      <c r="K47" s="377"/>
      <c r="L47" s="15"/>
      <c r="M47" s="378"/>
      <c r="N47" s="378"/>
      <c r="O47" s="378"/>
      <c r="P47" s="344"/>
      <c r="Q47" s="344"/>
      <c r="R47" s="344"/>
      <c r="S47" s="344"/>
      <c r="T47" s="376"/>
      <c r="U47" s="361"/>
    </row>
    <row r="48" spans="3:21" ht="13.5" customHeight="1" x14ac:dyDescent="0.15">
      <c r="C48" s="362">
        <f t="shared" si="4"/>
        <v>36</v>
      </c>
      <c r="D48" s="47" t="str">
        <f t="shared" si="3"/>
        <v/>
      </c>
      <c r="E48" s="355"/>
      <c r="F48" s="447"/>
      <c r="G48" s="447"/>
      <c r="H48" s="344"/>
      <c r="I48" s="344"/>
      <c r="J48" s="344"/>
      <c r="K48" s="377"/>
      <c r="L48" s="15"/>
      <c r="M48" s="378"/>
      <c r="N48" s="378"/>
      <c r="O48" s="378"/>
      <c r="P48" s="344"/>
      <c r="Q48" s="344"/>
      <c r="R48" s="344"/>
      <c r="S48" s="344"/>
      <c r="T48" s="376"/>
      <c r="U48" s="361"/>
    </row>
    <row r="49" spans="3:21" ht="13.5" customHeight="1" x14ac:dyDescent="0.15">
      <c r="C49" s="362">
        <f t="shared" si="4"/>
        <v>37</v>
      </c>
      <c r="D49" s="47" t="str">
        <f t="shared" si="3"/>
        <v/>
      </c>
      <c r="E49" s="355"/>
      <c r="F49" s="447"/>
      <c r="G49" s="447"/>
      <c r="H49" s="344"/>
      <c r="I49" s="344"/>
      <c r="J49" s="344"/>
      <c r="K49" s="377"/>
      <c r="L49" s="15"/>
      <c r="M49" s="378"/>
      <c r="N49" s="378"/>
      <c r="O49" s="378"/>
      <c r="P49" s="344"/>
      <c r="Q49" s="344"/>
      <c r="R49" s="344"/>
      <c r="S49" s="344"/>
      <c r="T49" s="376"/>
      <c r="U49" s="361"/>
    </row>
    <row r="50" spans="3:21" ht="13.5" customHeight="1" x14ac:dyDescent="0.15">
      <c r="C50" s="362">
        <f t="shared" si="4"/>
        <v>38</v>
      </c>
      <c r="D50" s="47" t="str">
        <f t="shared" si="3"/>
        <v/>
      </c>
      <c r="E50" s="355"/>
      <c r="F50" s="447"/>
      <c r="G50" s="447"/>
      <c r="H50" s="344"/>
      <c r="I50" s="344"/>
      <c r="J50" s="344"/>
      <c r="K50" s="377"/>
      <c r="L50" s="15"/>
      <c r="M50" s="378"/>
      <c r="N50" s="378"/>
      <c r="O50" s="378"/>
      <c r="P50" s="344"/>
      <c r="Q50" s="344"/>
      <c r="R50" s="344"/>
      <c r="S50" s="344"/>
      <c r="T50" s="376"/>
      <c r="U50" s="361"/>
    </row>
    <row r="51" spans="3:21" ht="13.5" customHeight="1" x14ac:dyDescent="0.15">
      <c r="C51" s="362">
        <f t="shared" si="4"/>
        <v>39</v>
      </c>
      <c r="D51" s="47" t="str">
        <f t="shared" si="3"/>
        <v/>
      </c>
      <c r="E51" s="355"/>
      <c r="F51" s="447"/>
      <c r="G51" s="447"/>
      <c r="H51" s="344"/>
      <c r="I51" s="344"/>
      <c r="J51" s="344"/>
      <c r="K51" s="377"/>
      <c r="L51" s="15"/>
      <c r="M51" s="378"/>
      <c r="N51" s="378"/>
      <c r="O51" s="378"/>
      <c r="P51" s="344"/>
      <c r="Q51" s="344"/>
      <c r="R51" s="344"/>
      <c r="S51" s="344"/>
      <c r="T51" s="376"/>
      <c r="U51" s="361"/>
    </row>
    <row r="52" spans="3:21" ht="13.5" customHeight="1" x14ac:dyDescent="0.15">
      <c r="C52" s="362">
        <f t="shared" si="4"/>
        <v>40</v>
      </c>
      <c r="D52" s="47" t="str">
        <f t="shared" si="3"/>
        <v/>
      </c>
      <c r="E52" s="355"/>
      <c r="F52" s="447"/>
      <c r="G52" s="447"/>
      <c r="H52" s="344"/>
      <c r="I52" s="344"/>
      <c r="J52" s="344"/>
      <c r="K52" s="377"/>
      <c r="L52" s="15"/>
      <c r="M52" s="378"/>
      <c r="N52" s="378"/>
      <c r="O52" s="378"/>
      <c r="P52" s="344"/>
      <c r="Q52" s="344"/>
      <c r="R52" s="344"/>
      <c r="S52" s="344"/>
      <c r="T52" s="376"/>
      <c r="U52" s="361"/>
    </row>
    <row r="53" spans="3:21" ht="13.5" customHeight="1" x14ac:dyDescent="0.15">
      <c r="C53" s="362">
        <f t="shared" si="4"/>
        <v>41</v>
      </c>
      <c r="D53" s="47" t="str">
        <f t="shared" si="3"/>
        <v/>
      </c>
      <c r="E53" s="355"/>
      <c r="F53" s="447"/>
      <c r="G53" s="447"/>
      <c r="H53" s="344"/>
      <c r="I53" s="344"/>
      <c r="J53" s="344"/>
      <c r="K53" s="377"/>
      <c r="L53" s="15"/>
      <c r="M53" s="378"/>
      <c r="N53" s="378"/>
      <c r="O53" s="378"/>
      <c r="P53" s="344"/>
      <c r="Q53" s="344"/>
      <c r="R53" s="344"/>
      <c r="S53" s="344"/>
      <c r="T53" s="376"/>
      <c r="U53" s="361"/>
    </row>
    <row r="54" spans="3:21" ht="13.5" customHeight="1" x14ac:dyDescent="0.15">
      <c r="C54" s="362">
        <f t="shared" si="4"/>
        <v>42</v>
      </c>
      <c r="D54" s="47" t="str">
        <f t="shared" si="3"/>
        <v/>
      </c>
      <c r="E54" s="355"/>
      <c r="F54" s="447"/>
      <c r="G54" s="447"/>
      <c r="H54" s="344"/>
      <c r="I54" s="344"/>
      <c r="J54" s="344"/>
      <c r="K54" s="377"/>
      <c r="L54" s="15"/>
      <c r="M54" s="378"/>
      <c r="N54" s="378"/>
      <c r="O54" s="378"/>
      <c r="P54" s="344"/>
      <c r="Q54" s="344"/>
      <c r="R54" s="344"/>
      <c r="S54" s="344"/>
      <c r="T54" s="376"/>
      <c r="U54" s="361"/>
    </row>
    <row r="55" spans="3:21" ht="13.5" customHeight="1" x14ac:dyDescent="0.15">
      <c r="C55" s="362">
        <f t="shared" si="4"/>
        <v>43</v>
      </c>
      <c r="D55" s="47" t="str">
        <f t="shared" si="3"/>
        <v/>
      </c>
      <c r="E55" s="355"/>
      <c r="F55" s="447"/>
      <c r="G55" s="447"/>
      <c r="H55" s="344"/>
      <c r="I55" s="344"/>
      <c r="J55" s="344"/>
      <c r="K55" s="377"/>
      <c r="L55" s="15"/>
      <c r="M55" s="378"/>
      <c r="N55" s="378"/>
      <c r="O55" s="378"/>
      <c r="P55" s="344"/>
      <c r="Q55" s="344"/>
      <c r="R55" s="344"/>
      <c r="S55" s="344"/>
      <c r="T55" s="376"/>
      <c r="U55" s="361"/>
    </row>
    <row r="56" spans="3:21" ht="13.5" customHeight="1" x14ac:dyDescent="0.15">
      <c r="C56" s="362">
        <f t="shared" si="4"/>
        <v>44</v>
      </c>
      <c r="D56" s="47" t="str">
        <f t="shared" si="3"/>
        <v/>
      </c>
      <c r="E56" s="355"/>
      <c r="F56" s="447"/>
      <c r="G56" s="447"/>
      <c r="H56" s="344"/>
      <c r="I56" s="344"/>
      <c r="J56" s="344"/>
      <c r="K56" s="377"/>
      <c r="L56" s="15"/>
      <c r="M56" s="378"/>
      <c r="N56" s="378"/>
      <c r="O56" s="378"/>
      <c r="P56" s="344"/>
      <c r="Q56" s="344"/>
      <c r="R56" s="344"/>
      <c r="S56" s="344"/>
      <c r="T56" s="376"/>
      <c r="U56" s="361"/>
    </row>
    <row r="57" spans="3:21" ht="13.5" customHeight="1" x14ac:dyDescent="0.15">
      <c r="C57" s="362">
        <f t="shared" si="4"/>
        <v>45</v>
      </c>
      <c r="D57" s="47" t="str">
        <f t="shared" si="3"/>
        <v/>
      </c>
      <c r="E57" s="355"/>
      <c r="F57" s="447"/>
      <c r="G57" s="447"/>
      <c r="H57" s="344"/>
      <c r="I57" s="344"/>
      <c r="J57" s="344"/>
      <c r="K57" s="377"/>
      <c r="L57" s="15"/>
      <c r="M57" s="378"/>
      <c r="N57" s="378"/>
      <c r="O57" s="378"/>
      <c r="P57" s="344"/>
      <c r="Q57" s="344"/>
      <c r="R57" s="344"/>
      <c r="S57" s="344"/>
      <c r="T57" s="376"/>
      <c r="U57" s="361"/>
    </row>
    <row r="58" spans="3:21" ht="13.5" customHeight="1" x14ac:dyDescent="0.15">
      <c r="C58" s="362">
        <f t="shared" si="4"/>
        <v>46</v>
      </c>
      <c r="D58" s="47" t="str">
        <f t="shared" si="3"/>
        <v/>
      </c>
      <c r="E58" s="355"/>
      <c r="F58" s="447"/>
      <c r="G58" s="447"/>
      <c r="H58" s="344"/>
      <c r="I58" s="344"/>
      <c r="J58" s="344"/>
      <c r="K58" s="377"/>
      <c r="L58" s="15"/>
      <c r="M58" s="378"/>
      <c r="N58" s="378"/>
      <c r="O58" s="378"/>
      <c r="P58" s="344"/>
      <c r="Q58" s="344"/>
      <c r="R58" s="344"/>
      <c r="S58" s="344"/>
      <c r="T58" s="376"/>
      <c r="U58" s="361"/>
    </row>
    <row r="59" spans="3:21" ht="13.5" customHeight="1" x14ac:dyDescent="0.15">
      <c r="C59" s="362">
        <f t="shared" si="4"/>
        <v>47</v>
      </c>
      <c r="D59" s="47" t="str">
        <f t="shared" si="3"/>
        <v/>
      </c>
      <c r="E59" s="355"/>
      <c r="F59" s="447"/>
      <c r="G59" s="447"/>
      <c r="H59" s="344"/>
      <c r="I59" s="344"/>
      <c r="J59" s="344"/>
      <c r="K59" s="377"/>
      <c r="L59" s="15"/>
      <c r="M59" s="378"/>
      <c r="N59" s="378"/>
      <c r="O59" s="378"/>
      <c r="P59" s="344"/>
      <c r="Q59" s="344"/>
      <c r="R59" s="344"/>
      <c r="S59" s="344"/>
      <c r="T59" s="376"/>
      <c r="U59" s="361"/>
    </row>
    <row r="60" spans="3:21" ht="13.5" customHeight="1" x14ac:dyDescent="0.15">
      <c r="C60" s="362">
        <f t="shared" si="4"/>
        <v>48</v>
      </c>
      <c r="D60" s="47" t="str">
        <f t="shared" si="3"/>
        <v/>
      </c>
      <c r="E60" s="355"/>
      <c r="F60" s="447"/>
      <c r="G60" s="447"/>
      <c r="H60" s="344"/>
      <c r="I60" s="344"/>
      <c r="J60" s="344"/>
      <c r="K60" s="377"/>
      <c r="L60" s="15"/>
      <c r="M60" s="378"/>
      <c r="N60" s="378"/>
      <c r="O60" s="378"/>
      <c r="P60" s="344"/>
      <c r="Q60" s="344"/>
      <c r="R60" s="344"/>
      <c r="S60" s="344"/>
      <c r="T60" s="376"/>
      <c r="U60" s="361"/>
    </row>
    <row r="61" spans="3:21" ht="13.5" customHeight="1" x14ac:dyDescent="0.15">
      <c r="C61" s="362">
        <f t="shared" si="4"/>
        <v>49</v>
      </c>
      <c r="D61" s="47" t="str">
        <f t="shared" si="3"/>
        <v/>
      </c>
      <c r="E61" s="355"/>
      <c r="F61" s="447"/>
      <c r="G61" s="447"/>
      <c r="H61" s="344"/>
      <c r="I61" s="344"/>
      <c r="J61" s="344"/>
      <c r="K61" s="377"/>
      <c r="L61" s="15"/>
      <c r="M61" s="378"/>
      <c r="N61" s="378"/>
      <c r="O61" s="378"/>
      <c r="P61" s="344"/>
      <c r="Q61" s="344"/>
      <c r="R61" s="344"/>
      <c r="S61" s="344"/>
      <c r="T61" s="376"/>
      <c r="U61" s="361"/>
    </row>
    <row r="62" spans="3:21" ht="13.5" customHeight="1" x14ac:dyDescent="0.15">
      <c r="C62" s="362">
        <f t="shared" si="4"/>
        <v>50</v>
      </c>
      <c r="D62" s="47" t="str">
        <f t="shared" si="3"/>
        <v/>
      </c>
      <c r="E62" s="355"/>
      <c r="F62" s="447"/>
      <c r="G62" s="447"/>
      <c r="H62" s="344"/>
      <c r="I62" s="344"/>
      <c r="J62" s="344"/>
      <c r="K62" s="377"/>
      <c r="L62" s="15"/>
      <c r="M62" s="378"/>
      <c r="N62" s="378"/>
      <c r="O62" s="378"/>
      <c r="P62" s="344"/>
      <c r="Q62" s="344"/>
      <c r="R62" s="344"/>
      <c r="S62" s="344"/>
      <c r="T62" s="376"/>
      <c r="U62" s="361"/>
    </row>
    <row r="63" spans="3:21" ht="13.5" customHeight="1" x14ac:dyDescent="0.15">
      <c r="C63" s="362">
        <f t="shared" si="4"/>
        <v>51</v>
      </c>
      <c r="D63" s="47" t="str">
        <f t="shared" si="3"/>
        <v/>
      </c>
      <c r="E63" s="355"/>
      <c r="F63" s="447"/>
      <c r="G63" s="447"/>
      <c r="H63" s="344"/>
      <c r="I63" s="344"/>
      <c r="J63" s="344"/>
      <c r="K63" s="377"/>
      <c r="L63" s="15"/>
      <c r="M63" s="378"/>
      <c r="N63" s="378"/>
      <c r="O63" s="378"/>
      <c r="P63" s="344"/>
      <c r="Q63" s="344"/>
      <c r="R63" s="344"/>
      <c r="S63" s="344"/>
      <c r="T63" s="376"/>
      <c r="U63" s="361"/>
    </row>
    <row r="64" spans="3:21" ht="13.5" customHeight="1" x14ac:dyDescent="0.15">
      <c r="C64" s="362">
        <f t="shared" si="4"/>
        <v>52</v>
      </c>
      <c r="D64" s="47" t="str">
        <f t="shared" si="3"/>
        <v/>
      </c>
      <c r="E64" s="355"/>
      <c r="F64" s="447"/>
      <c r="G64" s="447"/>
      <c r="H64" s="344"/>
      <c r="I64" s="344"/>
      <c r="J64" s="344"/>
      <c r="K64" s="377"/>
      <c r="L64" s="15"/>
      <c r="M64" s="378"/>
      <c r="N64" s="378"/>
      <c r="O64" s="378"/>
      <c r="P64" s="344"/>
      <c r="Q64" s="344"/>
      <c r="R64" s="344"/>
      <c r="S64" s="344"/>
      <c r="T64" s="376"/>
      <c r="U64" s="361"/>
    </row>
    <row r="65" spans="3:21" ht="13.5" customHeight="1" x14ac:dyDescent="0.15">
      <c r="C65" s="362">
        <f t="shared" si="4"/>
        <v>53</v>
      </c>
      <c r="D65" s="47" t="str">
        <f t="shared" si="3"/>
        <v/>
      </c>
      <c r="E65" s="355"/>
      <c r="F65" s="447"/>
      <c r="G65" s="447"/>
      <c r="H65" s="344"/>
      <c r="I65" s="344"/>
      <c r="J65" s="344"/>
      <c r="K65" s="377"/>
      <c r="L65" s="15"/>
      <c r="M65" s="378"/>
      <c r="N65" s="378"/>
      <c r="O65" s="378"/>
      <c r="P65" s="344"/>
      <c r="Q65" s="344"/>
      <c r="R65" s="344"/>
      <c r="S65" s="344"/>
      <c r="T65" s="376"/>
      <c r="U65" s="361"/>
    </row>
    <row r="66" spans="3:21" ht="13.5" customHeight="1" x14ac:dyDescent="0.15">
      <c r="C66" s="362">
        <f t="shared" si="4"/>
        <v>54</v>
      </c>
      <c r="D66" s="47" t="str">
        <f t="shared" si="3"/>
        <v/>
      </c>
      <c r="E66" s="355"/>
      <c r="F66" s="447"/>
      <c r="G66" s="447"/>
      <c r="H66" s="344"/>
      <c r="I66" s="344"/>
      <c r="J66" s="344"/>
      <c r="K66" s="377"/>
      <c r="L66" s="15"/>
      <c r="M66" s="378"/>
      <c r="N66" s="378"/>
      <c r="O66" s="378"/>
      <c r="P66" s="344"/>
      <c r="Q66" s="344"/>
      <c r="R66" s="344"/>
      <c r="S66" s="344"/>
      <c r="T66" s="376"/>
      <c r="U66" s="361"/>
    </row>
    <row r="67" spans="3:21" ht="13.5" customHeight="1" x14ac:dyDescent="0.15">
      <c r="C67" s="362">
        <f t="shared" si="4"/>
        <v>55</v>
      </c>
      <c r="D67" s="47" t="str">
        <f t="shared" si="3"/>
        <v/>
      </c>
      <c r="E67" s="355"/>
      <c r="F67" s="447"/>
      <c r="G67" s="447"/>
      <c r="H67" s="344"/>
      <c r="I67" s="344"/>
      <c r="J67" s="344"/>
      <c r="K67" s="377"/>
      <c r="L67" s="15"/>
      <c r="M67" s="378"/>
      <c r="N67" s="378"/>
      <c r="O67" s="378"/>
      <c r="P67" s="344"/>
      <c r="Q67" s="344"/>
      <c r="R67" s="344"/>
      <c r="S67" s="344"/>
      <c r="T67" s="376"/>
      <c r="U67" s="361"/>
    </row>
    <row r="68" spans="3:21" ht="13.5" customHeight="1" x14ac:dyDescent="0.15">
      <c r="C68" s="362">
        <f t="shared" si="4"/>
        <v>56</v>
      </c>
      <c r="D68" s="47" t="str">
        <f t="shared" si="3"/>
        <v/>
      </c>
      <c r="E68" s="355"/>
      <c r="F68" s="447"/>
      <c r="G68" s="447"/>
      <c r="H68" s="344"/>
      <c r="I68" s="344"/>
      <c r="J68" s="344"/>
      <c r="K68" s="377"/>
      <c r="L68" s="15"/>
      <c r="M68" s="378"/>
      <c r="N68" s="378"/>
      <c r="O68" s="378"/>
      <c r="P68" s="344"/>
      <c r="Q68" s="344"/>
      <c r="R68" s="344"/>
      <c r="S68" s="344"/>
      <c r="T68" s="376"/>
      <c r="U68" s="361"/>
    </row>
    <row r="69" spans="3:21" ht="13.5" customHeight="1" x14ac:dyDescent="0.15">
      <c r="C69" s="362">
        <f t="shared" si="4"/>
        <v>57</v>
      </c>
      <c r="D69" s="47" t="str">
        <f t="shared" si="3"/>
        <v/>
      </c>
      <c r="E69" s="355"/>
      <c r="F69" s="447"/>
      <c r="G69" s="447"/>
      <c r="H69" s="344"/>
      <c r="I69" s="344"/>
      <c r="J69" s="344"/>
      <c r="K69" s="377"/>
      <c r="L69" s="15"/>
      <c r="M69" s="378"/>
      <c r="N69" s="378"/>
      <c r="O69" s="378"/>
      <c r="P69" s="344"/>
      <c r="Q69" s="344"/>
      <c r="R69" s="344"/>
      <c r="S69" s="344"/>
      <c r="T69" s="376"/>
      <c r="U69" s="361"/>
    </row>
    <row r="70" spans="3:21" ht="13.5" customHeight="1" x14ac:dyDescent="0.15">
      <c r="C70" s="362">
        <f t="shared" si="4"/>
        <v>58</v>
      </c>
      <c r="D70" s="47" t="str">
        <f t="shared" si="3"/>
        <v/>
      </c>
      <c r="E70" s="355"/>
      <c r="F70" s="447"/>
      <c r="G70" s="447"/>
      <c r="H70" s="344"/>
      <c r="I70" s="344"/>
      <c r="J70" s="344"/>
      <c r="K70" s="377"/>
      <c r="L70" s="15"/>
      <c r="M70" s="378"/>
      <c r="N70" s="378"/>
      <c r="O70" s="378"/>
      <c r="P70" s="344"/>
      <c r="Q70" s="344"/>
      <c r="R70" s="344"/>
      <c r="S70" s="344"/>
      <c r="T70" s="376"/>
      <c r="U70" s="361"/>
    </row>
    <row r="71" spans="3:21" ht="13.5" customHeight="1" x14ac:dyDescent="0.15">
      <c r="C71" s="362">
        <f t="shared" si="4"/>
        <v>59</v>
      </c>
      <c r="D71" s="47" t="str">
        <f t="shared" si="3"/>
        <v/>
      </c>
      <c r="E71" s="355"/>
      <c r="F71" s="447"/>
      <c r="G71" s="447"/>
      <c r="H71" s="344"/>
      <c r="I71" s="344"/>
      <c r="J71" s="344"/>
      <c r="K71" s="377"/>
      <c r="L71" s="15"/>
      <c r="M71" s="378"/>
      <c r="N71" s="378"/>
      <c r="O71" s="378"/>
      <c r="P71" s="344"/>
      <c r="Q71" s="344"/>
      <c r="R71" s="344"/>
      <c r="S71" s="344"/>
      <c r="T71" s="376"/>
      <c r="U71" s="361"/>
    </row>
    <row r="72" spans="3:21" ht="13.5" customHeight="1" x14ac:dyDescent="0.15">
      <c r="C72" s="362">
        <f t="shared" si="4"/>
        <v>60</v>
      </c>
      <c r="D72" s="47" t="str">
        <f t="shared" si="3"/>
        <v/>
      </c>
      <c r="E72" s="355"/>
      <c r="F72" s="447"/>
      <c r="G72" s="447"/>
      <c r="H72" s="344"/>
      <c r="I72" s="344"/>
      <c r="J72" s="344"/>
      <c r="K72" s="377"/>
      <c r="L72" s="15"/>
      <c r="M72" s="378"/>
      <c r="N72" s="378"/>
      <c r="O72" s="378"/>
      <c r="P72" s="344"/>
      <c r="Q72" s="344"/>
      <c r="R72" s="344"/>
      <c r="S72" s="344"/>
      <c r="T72" s="376"/>
      <c r="U72" s="361"/>
    </row>
    <row r="73" spans="3:21" ht="13.5" customHeight="1" x14ac:dyDescent="0.15">
      <c r="C73" s="362">
        <f>C72+1</f>
        <v>61</v>
      </c>
      <c r="D73" s="47" t="str">
        <f t="shared" si="3"/>
        <v/>
      </c>
      <c r="E73" s="355"/>
      <c r="F73" s="447"/>
      <c r="G73" s="447"/>
      <c r="H73" s="344"/>
      <c r="I73" s="344"/>
      <c r="J73" s="344"/>
      <c r="K73" s="377"/>
      <c r="L73" s="15"/>
      <c r="M73" s="378"/>
      <c r="N73" s="378"/>
      <c r="O73" s="378"/>
      <c r="P73" s="344"/>
      <c r="Q73" s="344"/>
      <c r="R73" s="344"/>
      <c r="S73" s="344"/>
      <c r="T73" s="376"/>
      <c r="U73" s="361"/>
    </row>
    <row r="74" spans="3:21" ht="13.5" customHeight="1" x14ac:dyDescent="0.15">
      <c r="C74" s="362">
        <f>C73+1</f>
        <v>62</v>
      </c>
      <c r="D74" s="47" t="str">
        <f t="shared" si="3"/>
        <v/>
      </c>
      <c r="E74" s="355"/>
      <c r="F74" s="447"/>
      <c r="G74" s="447"/>
      <c r="H74" s="344"/>
      <c r="I74" s="344"/>
      <c r="J74" s="344"/>
      <c r="K74" s="377"/>
      <c r="L74" s="15"/>
      <c r="M74" s="378"/>
      <c r="N74" s="378"/>
      <c r="O74" s="378"/>
      <c r="P74" s="344"/>
      <c r="Q74" s="344"/>
      <c r="R74" s="344"/>
      <c r="S74" s="344"/>
      <c r="T74" s="376"/>
      <c r="U74" s="361"/>
    </row>
    <row r="75" spans="3:21" ht="13.5" customHeight="1" x14ac:dyDescent="0.15">
      <c r="C75" s="362">
        <f>C74+1</f>
        <v>63</v>
      </c>
      <c r="D75" s="47" t="str">
        <f t="shared" si="3"/>
        <v/>
      </c>
      <c r="E75" s="355"/>
      <c r="F75" s="447"/>
      <c r="G75" s="447"/>
      <c r="H75" s="344"/>
      <c r="I75" s="344"/>
      <c r="J75" s="344"/>
      <c r="K75" s="377"/>
      <c r="L75" s="15"/>
      <c r="M75" s="378"/>
      <c r="N75" s="378"/>
      <c r="O75" s="378"/>
      <c r="P75" s="344"/>
      <c r="Q75" s="344"/>
      <c r="R75" s="344"/>
      <c r="S75" s="344"/>
      <c r="T75" s="376"/>
      <c r="U75" s="361"/>
    </row>
    <row r="76" spans="3:21" ht="13.5" customHeight="1" x14ac:dyDescent="0.15">
      <c r="C76" s="362">
        <f t="shared" ref="C76:C102" si="5">C75+1</f>
        <v>64</v>
      </c>
      <c r="D76" s="47" t="str">
        <f t="shared" si="3"/>
        <v/>
      </c>
      <c r="E76" s="355"/>
      <c r="F76" s="447"/>
      <c r="G76" s="447"/>
      <c r="H76" s="344"/>
      <c r="I76" s="344"/>
      <c r="J76" s="344"/>
      <c r="K76" s="377"/>
      <c r="L76" s="15"/>
      <c r="M76" s="378"/>
      <c r="N76" s="378"/>
      <c r="O76" s="378"/>
      <c r="P76" s="344"/>
      <c r="Q76" s="344"/>
      <c r="R76" s="344"/>
      <c r="S76" s="344"/>
      <c r="T76" s="376"/>
      <c r="U76" s="361"/>
    </row>
    <row r="77" spans="3:21" ht="13.5" customHeight="1" x14ac:dyDescent="0.15">
      <c r="C77" s="362">
        <f t="shared" si="5"/>
        <v>65</v>
      </c>
      <c r="D77" s="47" t="str">
        <f t="shared" ref="D77:D108" si="6">IF(E77="","",IF(E77&lt;=$X$2,"○",""))</f>
        <v/>
      </c>
      <c r="E77" s="355"/>
      <c r="F77" s="447"/>
      <c r="G77" s="447"/>
      <c r="H77" s="344"/>
      <c r="I77" s="344"/>
      <c r="J77" s="344"/>
      <c r="K77" s="377"/>
      <c r="L77" s="15"/>
      <c r="M77" s="378"/>
      <c r="N77" s="378"/>
      <c r="O77" s="378"/>
      <c r="P77" s="344"/>
      <c r="Q77" s="344"/>
      <c r="R77" s="344"/>
      <c r="S77" s="344"/>
      <c r="T77" s="376"/>
      <c r="U77" s="361"/>
    </row>
    <row r="78" spans="3:21" ht="13.5" customHeight="1" x14ac:dyDescent="0.15">
      <c r="C78" s="362">
        <f t="shared" si="5"/>
        <v>66</v>
      </c>
      <c r="D78" s="47" t="str">
        <f t="shared" si="6"/>
        <v/>
      </c>
      <c r="E78" s="355"/>
      <c r="F78" s="447"/>
      <c r="G78" s="447"/>
      <c r="H78" s="344"/>
      <c r="I78" s="344"/>
      <c r="J78" s="344"/>
      <c r="K78" s="377"/>
      <c r="L78" s="15"/>
      <c r="M78" s="378"/>
      <c r="N78" s="378"/>
      <c r="O78" s="378"/>
      <c r="P78" s="344"/>
      <c r="Q78" s="344"/>
      <c r="R78" s="344"/>
      <c r="S78" s="344"/>
      <c r="T78" s="376"/>
      <c r="U78" s="361"/>
    </row>
    <row r="79" spans="3:21" ht="13.5" customHeight="1" x14ac:dyDescent="0.15">
      <c r="C79" s="362">
        <f t="shared" si="5"/>
        <v>67</v>
      </c>
      <c r="D79" s="47" t="str">
        <f t="shared" si="6"/>
        <v/>
      </c>
      <c r="E79" s="355"/>
      <c r="F79" s="447"/>
      <c r="G79" s="447"/>
      <c r="H79" s="344"/>
      <c r="I79" s="344"/>
      <c r="J79" s="344"/>
      <c r="K79" s="377"/>
      <c r="L79" s="15"/>
      <c r="M79" s="378"/>
      <c r="N79" s="378"/>
      <c r="O79" s="378"/>
      <c r="P79" s="344"/>
      <c r="Q79" s="344"/>
      <c r="R79" s="344"/>
      <c r="S79" s="344"/>
      <c r="T79" s="376"/>
      <c r="U79" s="361"/>
    </row>
    <row r="80" spans="3:21" ht="13.5" customHeight="1" x14ac:dyDescent="0.15">
      <c r="C80" s="362">
        <f t="shared" si="5"/>
        <v>68</v>
      </c>
      <c r="D80" s="47" t="str">
        <f t="shared" si="6"/>
        <v/>
      </c>
      <c r="E80" s="355"/>
      <c r="F80" s="447"/>
      <c r="G80" s="447"/>
      <c r="H80" s="344"/>
      <c r="I80" s="344"/>
      <c r="J80" s="344"/>
      <c r="K80" s="377"/>
      <c r="L80" s="15"/>
      <c r="M80" s="378"/>
      <c r="N80" s="378"/>
      <c r="O80" s="378"/>
      <c r="P80" s="344"/>
      <c r="Q80" s="344"/>
      <c r="R80" s="344"/>
      <c r="S80" s="344"/>
      <c r="T80" s="376"/>
      <c r="U80" s="361"/>
    </row>
    <row r="81" spans="3:21" ht="13.5" customHeight="1" x14ac:dyDescent="0.15">
      <c r="C81" s="362">
        <f t="shared" si="5"/>
        <v>69</v>
      </c>
      <c r="D81" s="47" t="str">
        <f t="shared" si="6"/>
        <v/>
      </c>
      <c r="E81" s="355"/>
      <c r="F81" s="447"/>
      <c r="G81" s="447"/>
      <c r="H81" s="344"/>
      <c r="I81" s="344"/>
      <c r="J81" s="344"/>
      <c r="K81" s="377"/>
      <c r="L81" s="15"/>
      <c r="M81" s="378"/>
      <c r="N81" s="378"/>
      <c r="O81" s="378"/>
      <c r="P81" s="344"/>
      <c r="Q81" s="344"/>
      <c r="R81" s="344"/>
      <c r="S81" s="344"/>
      <c r="T81" s="376"/>
      <c r="U81" s="361"/>
    </row>
    <row r="82" spans="3:21" ht="13.5" customHeight="1" x14ac:dyDescent="0.15">
      <c r="C82" s="362">
        <f t="shared" si="5"/>
        <v>70</v>
      </c>
      <c r="D82" s="47" t="str">
        <f t="shared" si="6"/>
        <v/>
      </c>
      <c r="E82" s="355"/>
      <c r="F82" s="447"/>
      <c r="G82" s="447"/>
      <c r="H82" s="344"/>
      <c r="I82" s="344"/>
      <c r="J82" s="344"/>
      <c r="K82" s="377"/>
      <c r="L82" s="15"/>
      <c r="M82" s="378"/>
      <c r="N82" s="378"/>
      <c r="O82" s="378"/>
      <c r="P82" s="344"/>
      <c r="Q82" s="344"/>
      <c r="R82" s="344"/>
      <c r="S82" s="344"/>
      <c r="T82" s="376"/>
      <c r="U82" s="361"/>
    </row>
    <row r="83" spans="3:21" ht="13.5" customHeight="1" x14ac:dyDescent="0.15">
      <c r="C83" s="362">
        <f t="shared" si="5"/>
        <v>71</v>
      </c>
      <c r="D83" s="47" t="str">
        <f t="shared" si="6"/>
        <v/>
      </c>
      <c r="E83" s="355"/>
      <c r="F83" s="447"/>
      <c r="G83" s="447"/>
      <c r="H83" s="344"/>
      <c r="I83" s="344"/>
      <c r="J83" s="344"/>
      <c r="K83" s="377"/>
      <c r="L83" s="15"/>
      <c r="M83" s="378"/>
      <c r="N83" s="378"/>
      <c r="O83" s="378"/>
      <c r="P83" s="344"/>
      <c r="Q83" s="344"/>
      <c r="R83" s="344"/>
      <c r="S83" s="344"/>
      <c r="T83" s="376"/>
      <c r="U83" s="361"/>
    </row>
    <row r="84" spans="3:21" ht="13.5" customHeight="1" x14ac:dyDescent="0.15">
      <c r="C84" s="362">
        <f t="shared" si="5"/>
        <v>72</v>
      </c>
      <c r="D84" s="47" t="str">
        <f t="shared" si="6"/>
        <v/>
      </c>
      <c r="E84" s="355"/>
      <c r="F84" s="447"/>
      <c r="G84" s="447"/>
      <c r="H84" s="344"/>
      <c r="I84" s="344"/>
      <c r="J84" s="344"/>
      <c r="K84" s="377"/>
      <c r="L84" s="15"/>
      <c r="M84" s="378"/>
      <c r="N84" s="378"/>
      <c r="O84" s="378"/>
      <c r="P84" s="344"/>
      <c r="Q84" s="344"/>
      <c r="R84" s="344"/>
      <c r="S84" s="344"/>
      <c r="T84" s="376"/>
      <c r="U84" s="361"/>
    </row>
    <row r="85" spans="3:21" ht="13.5" customHeight="1" x14ac:dyDescent="0.15">
      <c r="C85" s="362">
        <f t="shared" si="5"/>
        <v>73</v>
      </c>
      <c r="D85" s="47" t="str">
        <f t="shared" si="6"/>
        <v/>
      </c>
      <c r="E85" s="355"/>
      <c r="F85" s="447"/>
      <c r="G85" s="447"/>
      <c r="H85" s="344"/>
      <c r="I85" s="344"/>
      <c r="J85" s="344"/>
      <c r="K85" s="377"/>
      <c r="L85" s="15"/>
      <c r="M85" s="378"/>
      <c r="N85" s="378"/>
      <c r="O85" s="378"/>
      <c r="P85" s="344"/>
      <c r="Q85" s="344"/>
      <c r="R85" s="344"/>
      <c r="S85" s="344"/>
      <c r="T85" s="376"/>
      <c r="U85" s="361"/>
    </row>
    <row r="86" spans="3:21" ht="13.5" customHeight="1" x14ac:dyDescent="0.15">
      <c r="C86" s="362">
        <f t="shared" si="5"/>
        <v>74</v>
      </c>
      <c r="D86" s="47" t="str">
        <f t="shared" si="6"/>
        <v/>
      </c>
      <c r="E86" s="355"/>
      <c r="F86" s="447"/>
      <c r="G86" s="447"/>
      <c r="H86" s="344"/>
      <c r="I86" s="344"/>
      <c r="J86" s="344"/>
      <c r="K86" s="377"/>
      <c r="L86" s="15"/>
      <c r="M86" s="378"/>
      <c r="N86" s="378"/>
      <c r="O86" s="378"/>
      <c r="P86" s="344"/>
      <c r="Q86" s="344"/>
      <c r="R86" s="344"/>
      <c r="S86" s="344"/>
      <c r="T86" s="376"/>
      <c r="U86" s="361"/>
    </row>
    <row r="87" spans="3:21" ht="13.5" customHeight="1" x14ac:dyDescent="0.15">
      <c r="C87" s="362">
        <f t="shared" si="5"/>
        <v>75</v>
      </c>
      <c r="D87" s="47" t="str">
        <f t="shared" si="6"/>
        <v/>
      </c>
      <c r="E87" s="355"/>
      <c r="F87" s="447"/>
      <c r="G87" s="447"/>
      <c r="H87" s="344"/>
      <c r="I87" s="344"/>
      <c r="J87" s="344"/>
      <c r="K87" s="377"/>
      <c r="L87" s="15"/>
      <c r="M87" s="378"/>
      <c r="N87" s="378"/>
      <c r="O87" s="378"/>
      <c r="P87" s="344"/>
      <c r="Q87" s="344"/>
      <c r="R87" s="344"/>
      <c r="S87" s="344"/>
      <c r="T87" s="376"/>
      <c r="U87" s="361"/>
    </row>
    <row r="88" spans="3:21" ht="13.5" customHeight="1" x14ac:dyDescent="0.15">
      <c r="C88" s="362">
        <f t="shared" si="5"/>
        <v>76</v>
      </c>
      <c r="D88" s="47" t="str">
        <f t="shared" si="6"/>
        <v/>
      </c>
      <c r="E88" s="355"/>
      <c r="F88" s="447"/>
      <c r="G88" s="447"/>
      <c r="H88" s="344"/>
      <c r="I88" s="344"/>
      <c r="J88" s="344"/>
      <c r="K88" s="377"/>
      <c r="L88" s="15"/>
      <c r="M88" s="378"/>
      <c r="N88" s="378"/>
      <c r="O88" s="378"/>
      <c r="P88" s="344"/>
      <c r="Q88" s="344"/>
      <c r="R88" s="344"/>
      <c r="S88" s="344"/>
      <c r="T88" s="376"/>
      <c r="U88" s="361"/>
    </row>
    <row r="89" spans="3:21" ht="13.5" customHeight="1" x14ac:dyDescent="0.15">
      <c r="C89" s="362">
        <f t="shared" si="5"/>
        <v>77</v>
      </c>
      <c r="D89" s="47" t="str">
        <f t="shared" si="6"/>
        <v/>
      </c>
      <c r="E89" s="355"/>
      <c r="F89" s="447"/>
      <c r="G89" s="447"/>
      <c r="H89" s="344"/>
      <c r="I89" s="344"/>
      <c r="J89" s="344"/>
      <c r="K89" s="377"/>
      <c r="L89" s="15"/>
      <c r="M89" s="378"/>
      <c r="N89" s="378"/>
      <c r="O89" s="378"/>
      <c r="P89" s="344"/>
      <c r="Q89" s="344"/>
      <c r="R89" s="344"/>
      <c r="S89" s="344"/>
      <c r="T89" s="376"/>
      <c r="U89" s="361"/>
    </row>
    <row r="90" spans="3:21" ht="13.5" customHeight="1" x14ac:dyDescent="0.15">
      <c r="C90" s="362">
        <f t="shared" si="5"/>
        <v>78</v>
      </c>
      <c r="D90" s="47" t="str">
        <f t="shared" si="6"/>
        <v/>
      </c>
      <c r="E90" s="355"/>
      <c r="F90" s="447"/>
      <c r="G90" s="447"/>
      <c r="H90" s="344"/>
      <c r="I90" s="344"/>
      <c r="J90" s="344"/>
      <c r="K90" s="377"/>
      <c r="L90" s="15"/>
      <c r="M90" s="378"/>
      <c r="N90" s="378"/>
      <c r="O90" s="378"/>
      <c r="P90" s="344"/>
      <c r="Q90" s="344"/>
      <c r="R90" s="344"/>
      <c r="S90" s="344"/>
      <c r="T90" s="376"/>
      <c r="U90" s="361"/>
    </row>
    <row r="91" spans="3:21" ht="13.5" customHeight="1" x14ac:dyDescent="0.15">
      <c r="C91" s="362">
        <f t="shared" si="5"/>
        <v>79</v>
      </c>
      <c r="D91" s="47" t="str">
        <f t="shared" si="6"/>
        <v/>
      </c>
      <c r="E91" s="355"/>
      <c r="F91" s="447"/>
      <c r="G91" s="447"/>
      <c r="H91" s="344"/>
      <c r="I91" s="344"/>
      <c r="J91" s="344"/>
      <c r="K91" s="377"/>
      <c r="L91" s="15"/>
      <c r="M91" s="378"/>
      <c r="N91" s="378"/>
      <c r="O91" s="378"/>
      <c r="P91" s="344"/>
      <c r="Q91" s="344"/>
      <c r="R91" s="344"/>
      <c r="S91" s="344"/>
      <c r="T91" s="376"/>
      <c r="U91" s="361"/>
    </row>
    <row r="92" spans="3:21" ht="13.5" customHeight="1" x14ac:dyDescent="0.15">
      <c r="C92" s="362">
        <f t="shared" si="5"/>
        <v>80</v>
      </c>
      <c r="D92" s="47" t="str">
        <f t="shared" si="6"/>
        <v/>
      </c>
      <c r="E92" s="355"/>
      <c r="F92" s="447"/>
      <c r="G92" s="447"/>
      <c r="H92" s="344"/>
      <c r="I92" s="344"/>
      <c r="J92" s="344"/>
      <c r="K92" s="377"/>
      <c r="L92" s="15"/>
      <c r="M92" s="378"/>
      <c r="N92" s="378"/>
      <c r="O92" s="378"/>
      <c r="P92" s="344"/>
      <c r="Q92" s="344"/>
      <c r="R92" s="344"/>
      <c r="S92" s="344"/>
      <c r="T92" s="376"/>
      <c r="U92" s="361"/>
    </row>
    <row r="93" spans="3:21" ht="13.5" customHeight="1" x14ac:dyDescent="0.15">
      <c r="C93" s="362">
        <f t="shared" si="5"/>
        <v>81</v>
      </c>
      <c r="D93" s="47" t="str">
        <f t="shared" si="6"/>
        <v/>
      </c>
      <c r="E93" s="355"/>
      <c r="F93" s="447"/>
      <c r="G93" s="447"/>
      <c r="H93" s="344"/>
      <c r="I93" s="344"/>
      <c r="J93" s="344"/>
      <c r="K93" s="377"/>
      <c r="L93" s="15"/>
      <c r="M93" s="378"/>
      <c r="N93" s="378"/>
      <c r="O93" s="378"/>
      <c r="P93" s="344"/>
      <c r="Q93" s="344"/>
      <c r="R93" s="344"/>
      <c r="S93" s="344"/>
      <c r="T93" s="376"/>
      <c r="U93" s="361"/>
    </row>
    <row r="94" spans="3:21" ht="13.5" customHeight="1" x14ac:dyDescent="0.15">
      <c r="C94" s="362">
        <f t="shared" si="5"/>
        <v>82</v>
      </c>
      <c r="D94" s="47" t="str">
        <f t="shared" si="6"/>
        <v/>
      </c>
      <c r="E94" s="355"/>
      <c r="F94" s="447"/>
      <c r="G94" s="447"/>
      <c r="H94" s="344"/>
      <c r="I94" s="344"/>
      <c r="J94" s="344"/>
      <c r="K94" s="377"/>
      <c r="L94" s="15"/>
      <c r="M94" s="378"/>
      <c r="N94" s="378"/>
      <c r="O94" s="378"/>
      <c r="P94" s="344"/>
      <c r="Q94" s="344"/>
      <c r="R94" s="344"/>
      <c r="S94" s="344"/>
      <c r="T94" s="376"/>
      <c r="U94" s="361"/>
    </row>
    <row r="95" spans="3:21" ht="13.5" customHeight="1" x14ac:dyDescent="0.15">
      <c r="C95" s="362">
        <f t="shared" si="5"/>
        <v>83</v>
      </c>
      <c r="D95" s="47" t="str">
        <f t="shared" si="6"/>
        <v/>
      </c>
      <c r="E95" s="355"/>
      <c r="F95" s="447"/>
      <c r="G95" s="447"/>
      <c r="H95" s="344"/>
      <c r="I95" s="344"/>
      <c r="J95" s="344"/>
      <c r="K95" s="377"/>
      <c r="L95" s="15"/>
      <c r="M95" s="378"/>
      <c r="N95" s="378"/>
      <c r="O95" s="378"/>
      <c r="P95" s="344"/>
      <c r="Q95" s="344"/>
      <c r="R95" s="344"/>
      <c r="S95" s="344"/>
      <c r="T95" s="376"/>
      <c r="U95" s="361"/>
    </row>
    <row r="96" spans="3:21" ht="13.5" customHeight="1" x14ac:dyDescent="0.15">
      <c r="C96" s="362">
        <f t="shared" si="5"/>
        <v>84</v>
      </c>
      <c r="D96" s="47" t="str">
        <f t="shared" si="6"/>
        <v/>
      </c>
      <c r="E96" s="355"/>
      <c r="F96" s="447"/>
      <c r="G96" s="447"/>
      <c r="H96" s="344"/>
      <c r="I96" s="344"/>
      <c r="J96" s="344"/>
      <c r="K96" s="377"/>
      <c r="L96" s="15"/>
      <c r="M96" s="378"/>
      <c r="N96" s="378"/>
      <c r="O96" s="378"/>
      <c r="P96" s="344"/>
      <c r="Q96" s="344"/>
      <c r="R96" s="344"/>
      <c r="S96" s="344"/>
      <c r="T96" s="376"/>
      <c r="U96" s="361"/>
    </row>
    <row r="97" spans="3:21" ht="13.5" customHeight="1" x14ac:dyDescent="0.15">
      <c r="C97" s="362">
        <f t="shared" si="5"/>
        <v>85</v>
      </c>
      <c r="D97" s="47" t="str">
        <f t="shared" si="6"/>
        <v/>
      </c>
      <c r="E97" s="355"/>
      <c r="F97" s="447"/>
      <c r="G97" s="447"/>
      <c r="H97" s="344"/>
      <c r="I97" s="344"/>
      <c r="J97" s="344"/>
      <c r="K97" s="377"/>
      <c r="L97" s="15"/>
      <c r="M97" s="378"/>
      <c r="N97" s="378"/>
      <c r="O97" s="378"/>
      <c r="P97" s="344"/>
      <c r="Q97" s="344"/>
      <c r="R97" s="344"/>
      <c r="S97" s="344"/>
      <c r="T97" s="376"/>
      <c r="U97" s="361"/>
    </row>
    <row r="98" spans="3:21" ht="13.5" customHeight="1" x14ac:dyDescent="0.15">
      <c r="C98" s="362">
        <f t="shared" si="5"/>
        <v>86</v>
      </c>
      <c r="D98" s="47" t="str">
        <f t="shared" si="6"/>
        <v/>
      </c>
      <c r="E98" s="355"/>
      <c r="F98" s="447"/>
      <c r="G98" s="447"/>
      <c r="H98" s="344"/>
      <c r="I98" s="344"/>
      <c r="J98" s="344"/>
      <c r="K98" s="377"/>
      <c r="L98" s="15"/>
      <c r="M98" s="378"/>
      <c r="N98" s="378"/>
      <c r="O98" s="378"/>
      <c r="P98" s="344"/>
      <c r="Q98" s="344"/>
      <c r="R98" s="344"/>
      <c r="S98" s="344"/>
      <c r="T98" s="376"/>
      <c r="U98" s="361"/>
    </row>
    <row r="99" spans="3:21" ht="13.5" customHeight="1" x14ac:dyDescent="0.15">
      <c r="C99" s="362">
        <f t="shared" si="5"/>
        <v>87</v>
      </c>
      <c r="D99" s="47" t="str">
        <f t="shared" si="6"/>
        <v/>
      </c>
      <c r="E99" s="355"/>
      <c r="F99" s="447"/>
      <c r="G99" s="447"/>
      <c r="H99" s="344"/>
      <c r="I99" s="344"/>
      <c r="J99" s="344"/>
      <c r="K99" s="377"/>
      <c r="L99" s="15"/>
      <c r="M99" s="378"/>
      <c r="N99" s="378"/>
      <c r="O99" s="378"/>
      <c r="P99" s="344"/>
      <c r="Q99" s="344"/>
      <c r="R99" s="344"/>
      <c r="S99" s="344"/>
      <c r="T99" s="376"/>
      <c r="U99" s="361"/>
    </row>
    <row r="100" spans="3:21" ht="13.5" customHeight="1" x14ac:dyDescent="0.15">
      <c r="C100" s="362">
        <f t="shared" si="5"/>
        <v>88</v>
      </c>
      <c r="D100" s="47" t="str">
        <f t="shared" si="6"/>
        <v/>
      </c>
      <c r="E100" s="355"/>
      <c r="F100" s="447"/>
      <c r="G100" s="447"/>
      <c r="H100" s="344"/>
      <c r="I100" s="344"/>
      <c r="J100" s="344"/>
      <c r="K100" s="377"/>
      <c r="L100" s="15"/>
      <c r="M100" s="378"/>
      <c r="N100" s="378"/>
      <c r="O100" s="378"/>
      <c r="P100" s="344"/>
      <c r="Q100" s="344"/>
      <c r="R100" s="344"/>
      <c r="S100" s="344"/>
      <c r="T100" s="376"/>
      <c r="U100" s="361"/>
    </row>
    <row r="101" spans="3:21" ht="13.5" customHeight="1" x14ac:dyDescent="0.15">
      <c r="C101" s="362">
        <f t="shared" si="5"/>
        <v>89</v>
      </c>
      <c r="D101" s="47" t="str">
        <f t="shared" si="6"/>
        <v/>
      </c>
      <c r="E101" s="355"/>
      <c r="F101" s="447"/>
      <c r="G101" s="447"/>
      <c r="H101" s="344"/>
      <c r="I101" s="344"/>
      <c r="J101" s="344"/>
      <c r="K101" s="377"/>
      <c r="L101" s="15"/>
      <c r="M101" s="378"/>
      <c r="N101" s="378"/>
      <c r="O101" s="378"/>
      <c r="P101" s="344"/>
      <c r="Q101" s="344"/>
      <c r="R101" s="344"/>
      <c r="S101" s="344"/>
      <c r="T101" s="376"/>
      <c r="U101" s="361"/>
    </row>
    <row r="102" spans="3:21" ht="13.5" customHeight="1" x14ac:dyDescent="0.15">
      <c r="C102" s="362">
        <f t="shared" si="5"/>
        <v>90</v>
      </c>
      <c r="D102" s="47" t="str">
        <f t="shared" si="6"/>
        <v/>
      </c>
      <c r="E102" s="355"/>
      <c r="F102" s="447"/>
      <c r="G102" s="447"/>
      <c r="H102" s="344"/>
      <c r="I102" s="344"/>
      <c r="J102" s="344"/>
      <c r="K102" s="377"/>
      <c r="L102" s="15"/>
      <c r="M102" s="378"/>
      <c r="N102" s="378"/>
      <c r="O102" s="378"/>
      <c r="P102" s="344"/>
      <c r="Q102" s="344"/>
      <c r="R102" s="344"/>
      <c r="S102" s="344"/>
      <c r="T102" s="376"/>
      <c r="U102" s="361"/>
    </row>
    <row r="103" spans="3:21" ht="13.5" customHeight="1" x14ac:dyDescent="0.15">
      <c r="C103" s="362">
        <f>C102+1</f>
        <v>91</v>
      </c>
      <c r="D103" s="47" t="str">
        <f t="shared" si="6"/>
        <v/>
      </c>
      <c r="E103" s="355"/>
      <c r="F103" s="447"/>
      <c r="G103" s="447"/>
      <c r="H103" s="344"/>
      <c r="I103" s="344"/>
      <c r="J103" s="344"/>
      <c r="K103" s="377"/>
      <c r="L103" s="15"/>
      <c r="M103" s="378"/>
      <c r="N103" s="378"/>
      <c r="O103" s="378"/>
      <c r="P103" s="344"/>
      <c r="Q103" s="344"/>
      <c r="R103" s="344"/>
      <c r="S103" s="344"/>
      <c r="T103" s="376"/>
      <c r="U103" s="361"/>
    </row>
    <row r="104" spans="3:21" ht="13.5" customHeight="1" x14ac:dyDescent="0.15">
      <c r="C104" s="362">
        <f>C103+1</f>
        <v>92</v>
      </c>
      <c r="D104" s="47" t="str">
        <f t="shared" si="6"/>
        <v/>
      </c>
      <c r="E104" s="355"/>
      <c r="F104" s="447"/>
      <c r="G104" s="447"/>
      <c r="H104" s="344"/>
      <c r="I104" s="344"/>
      <c r="J104" s="344"/>
      <c r="K104" s="377"/>
      <c r="L104" s="15"/>
      <c r="M104" s="378"/>
      <c r="N104" s="378"/>
      <c r="O104" s="378"/>
      <c r="P104" s="344"/>
      <c r="Q104" s="344"/>
      <c r="R104" s="344"/>
      <c r="S104" s="344"/>
      <c r="T104" s="376"/>
      <c r="U104" s="361"/>
    </row>
    <row r="105" spans="3:21" ht="13.5" customHeight="1" x14ac:dyDescent="0.15">
      <c r="C105" s="362">
        <f>C104+1</f>
        <v>93</v>
      </c>
      <c r="D105" s="47" t="str">
        <f t="shared" si="6"/>
        <v/>
      </c>
      <c r="E105" s="355"/>
      <c r="F105" s="447"/>
      <c r="G105" s="447"/>
      <c r="H105" s="344"/>
      <c r="I105" s="344"/>
      <c r="J105" s="344"/>
      <c r="K105" s="377"/>
      <c r="L105" s="15"/>
      <c r="M105" s="378"/>
      <c r="N105" s="378"/>
      <c r="O105" s="378"/>
      <c r="P105" s="344"/>
      <c r="Q105" s="344"/>
      <c r="R105" s="344"/>
      <c r="S105" s="344"/>
      <c r="T105" s="376"/>
      <c r="U105" s="361"/>
    </row>
    <row r="106" spans="3:21" ht="13.5" customHeight="1" x14ac:dyDescent="0.15">
      <c r="C106" s="362">
        <f t="shared" ref="C106:C133" si="7">C105+1</f>
        <v>94</v>
      </c>
      <c r="D106" s="47" t="str">
        <f t="shared" si="6"/>
        <v/>
      </c>
      <c r="E106" s="355"/>
      <c r="F106" s="447"/>
      <c r="G106" s="447"/>
      <c r="H106" s="344"/>
      <c r="I106" s="344"/>
      <c r="J106" s="344"/>
      <c r="K106" s="377"/>
      <c r="L106" s="15"/>
      <c r="M106" s="378"/>
      <c r="N106" s="378"/>
      <c r="O106" s="378"/>
      <c r="P106" s="344"/>
      <c r="Q106" s="344"/>
      <c r="R106" s="344"/>
      <c r="S106" s="344"/>
      <c r="T106" s="376"/>
      <c r="U106" s="361"/>
    </row>
    <row r="107" spans="3:21" ht="13.5" customHeight="1" x14ac:dyDescent="0.15">
      <c r="C107" s="362">
        <f t="shared" si="7"/>
        <v>95</v>
      </c>
      <c r="D107" s="47" t="str">
        <f t="shared" si="6"/>
        <v/>
      </c>
      <c r="E107" s="355"/>
      <c r="F107" s="447"/>
      <c r="G107" s="447"/>
      <c r="H107" s="344"/>
      <c r="I107" s="344"/>
      <c r="J107" s="344"/>
      <c r="K107" s="377"/>
      <c r="L107" s="15"/>
      <c r="M107" s="378"/>
      <c r="N107" s="378"/>
      <c r="O107" s="378"/>
      <c r="P107" s="344"/>
      <c r="Q107" s="344"/>
      <c r="R107" s="344"/>
      <c r="S107" s="344"/>
      <c r="T107" s="376"/>
      <c r="U107" s="361"/>
    </row>
    <row r="108" spans="3:21" ht="13.5" customHeight="1" x14ac:dyDescent="0.15">
      <c r="C108" s="362">
        <f t="shared" si="7"/>
        <v>96</v>
      </c>
      <c r="D108" s="47" t="str">
        <f t="shared" si="6"/>
        <v/>
      </c>
      <c r="E108" s="355"/>
      <c r="F108" s="447"/>
      <c r="G108" s="447"/>
      <c r="H108" s="344"/>
      <c r="I108" s="344"/>
      <c r="J108" s="344"/>
      <c r="K108" s="377"/>
      <c r="L108" s="15"/>
      <c r="M108" s="378"/>
      <c r="N108" s="378"/>
      <c r="O108" s="378"/>
      <c r="P108" s="344"/>
      <c r="Q108" s="344"/>
      <c r="R108" s="344"/>
      <c r="S108" s="344"/>
      <c r="T108" s="376"/>
      <c r="U108" s="361"/>
    </row>
    <row r="109" spans="3:21" ht="13.5" customHeight="1" x14ac:dyDescent="0.15">
      <c r="C109" s="362">
        <f t="shared" si="7"/>
        <v>97</v>
      </c>
      <c r="D109" s="47" t="str">
        <f t="shared" ref="D109:D140" si="8">IF(E109="","",IF(E109&lt;=$X$2,"○",""))</f>
        <v/>
      </c>
      <c r="E109" s="355"/>
      <c r="F109" s="447"/>
      <c r="G109" s="447"/>
      <c r="H109" s="344"/>
      <c r="I109" s="344"/>
      <c r="J109" s="344"/>
      <c r="K109" s="377"/>
      <c r="L109" s="15"/>
      <c r="M109" s="378"/>
      <c r="N109" s="378"/>
      <c r="O109" s="378"/>
      <c r="P109" s="344"/>
      <c r="Q109" s="344"/>
      <c r="R109" s="344"/>
      <c r="S109" s="344"/>
      <c r="T109" s="376"/>
      <c r="U109" s="361"/>
    </row>
    <row r="110" spans="3:21" ht="13.5" customHeight="1" x14ac:dyDescent="0.15">
      <c r="C110" s="362">
        <f t="shared" si="7"/>
        <v>98</v>
      </c>
      <c r="D110" s="47" t="str">
        <f t="shared" si="8"/>
        <v/>
      </c>
      <c r="E110" s="355"/>
      <c r="F110" s="447"/>
      <c r="G110" s="447"/>
      <c r="H110" s="344"/>
      <c r="I110" s="344"/>
      <c r="J110" s="344"/>
      <c r="K110" s="377"/>
      <c r="L110" s="15"/>
      <c r="M110" s="378"/>
      <c r="N110" s="378"/>
      <c r="O110" s="378"/>
      <c r="P110" s="344"/>
      <c r="Q110" s="344"/>
      <c r="R110" s="344"/>
      <c r="S110" s="344"/>
      <c r="T110" s="376"/>
      <c r="U110" s="361"/>
    </row>
    <row r="111" spans="3:21" ht="13.5" customHeight="1" x14ac:dyDescent="0.15">
      <c r="C111" s="362">
        <f t="shared" si="7"/>
        <v>99</v>
      </c>
      <c r="D111" s="47" t="str">
        <f t="shared" si="8"/>
        <v/>
      </c>
      <c r="E111" s="355"/>
      <c r="F111" s="447"/>
      <c r="G111" s="447"/>
      <c r="H111" s="344"/>
      <c r="I111" s="344"/>
      <c r="J111" s="344"/>
      <c r="K111" s="377"/>
      <c r="L111" s="15"/>
      <c r="M111" s="378"/>
      <c r="N111" s="378"/>
      <c r="O111" s="378"/>
      <c r="P111" s="344"/>
      <c r="Q111" s="344"/>
      <c r="R111" s="344"/>
      <c r="S111" s="344"/>
      <c r="T111" s="376"/>
      <c r="U111" s="361"/>
    </row>
    <row r="112" spans="3:21" ht="13.5" customHeight="1" x14ac:dyDescent="0.15">
      <c r="C112" s="362">
        <f t="shared" si="7"/>
        <v>100</v>
      </c>
      <c r="D112" s="47" t="str">
        <f t="shared" si="8"/>
        <v/>
      </c>
      <c r="E112" s="355"/>
      <c r="F112" s="447"/>
      <c r="G112" s="447"/>
      <c r="H112" s="344"/>
      <c r="I112" s="344"/>
      <c r="J112" s="344"/>
      <c r="K112" s="377"/>
      <c r="L112" s="15"/>
      <c r="M112" s="378"/>
      <c r="N112" s="378"/>
      <c r="O112" s="378"/>
      <c r="P112" s="344"/>
      <c r="Q112" s="344"/>
      <c r="R112" s="344"/>
      <c r="S112" s="344"/>
      <c r="T112" s="376"/>
      <c r="U112" s="361"/>
    </row>
    <row r="113" spans="3:21" ht="13.5" customHeight="1" x14ac:dyDescent="0.15">
      <c r="C113" s="362">
        <f t="shared" si="7"/>
        <v>101</v>
      </c>
      <c r="D113" s="47" t="str">
        <f t="shared" si="8"/>
        <v/>
      </c>
      <c r="E113" s="355"/>
      <c r="F113" s="447"/>
      <c r="G113" s="447"/>
      <c r="H113" s="344"/>
      <c r="I113" s="344"/>
      <c r="J113" s="344"/>
      <c r="K113" s="377"/>
      <c r="L113" s="15"/>
      <c r="M113" s="378"/>
      <c r="N113" s="378"/>
      <c r="O113" s="378"/>
      <c r="P113" s="344"/>
      <c r="Q113" s="344"/>
      <c r="R113" s="344"/>
      <c r="S113" s="344"/>
      <c r="T113" s="376"/>
      <c r="U113" s="361"/>
    </row>
    <row r="114" spans="3:21" ht="13.5" customHeight="1" x14ac:dyDescent="0.15">
      <c r="C114" s="362">
        <f t="shared" si="7"/>
        <v>102</v>
      </c>
      <c r="D114" s="47" t="str">
        <f t="shared" si="8"/>
        <v/>
      </c>
      <c r="E114" s="355"/>
      <c r="F114" s="447"/>
      <c r="G114" s="447"/>
      <c r="H114" s="344"/>
      <c r="I114" s="344"/>
      <c r="J114" s="344"/>
      <c r="K114" s="377"/>
      <c r="L114" s="15"/>
      <c r="M114" s="378"/>
      <c r="N114" s="378"/>
      <c r="O114" s="378"/>
      <c r="P114" s="344"/>
      <c r="Q114" s="344"/>
      <c r="R114" s="344"/>
      <c r="S114" s="344"/>
      <c r="T114" s="376"/>
      <c r="U114" s="361"/>
    </row>
    <row r="115" spans="3:21" ht="13.5" customHeight="1" x14ac:dyDescent="0.15">
      <c r="C115" s="362">
        <f t="shared" si="7"/>
        <v>103</v>
      </c>
      <c r="D115" s="47" t="str">
        <f t="shared" si="8"/>
        <v/>
      </c>
      <c r="E115" s="355"/>
      <c r="F115" s="447"/>
      <c r="G115" s="447"/>
      <c r="H115" s="344"/>
      <c r="I115" s="344"/>
      <c r="J115" s="344"/>
      <c r="K115" s="377"/>
      <c r="L115" s="15"/>
      <c r="M115" s="378"/>
      <c r="N115" s="378"/>
      <c r="O115" s="378"/>
      <c r="P115" s="344"/>
      <c r="Q115" s="344"/>
      <c r="R115" s="344"/>
      <c r="S115" s="344"/>
      <c r="T115" s="376"/>
      <c r="U115" s="361"/>
    </row>
    <row r="116" spans="3:21" ht="13.5" customHeight="1" x14ac:dyDescent="0.15">
      <c r="C116" s="362">
        <f t="shared" si="7"/>
        <v>104</v>
      </c>
      <c r="D116" s="47" t="str">
        <f t="shared" si="8"/>
        <v/>
      </c>
      <c r="E116" s="355"/>
      <c r="F116" s="447"/>
      <c r="G116" s="447"/>
      <c r="H116" s="344"/>
      <c r="I116" s="344"/>
      <c r="J116" s="344"/>
      <c r="K116" s="377"/>
      <c r="L116" s="15"/>
      <c r="M116" s="378"/>
      <c r="N116" s="378"/>
      <c r="O116" s="378"/>
      <c r="P116" s="344"/>
      <c r="Q116" s="344"/>
      <c r="R116" s="344"/>
      <c r="S116" s="344"/>
      <c r="T116" s="376"/>
      <c r="U116" s="361"/>
    </row>
    <row r="117" spans="3:21" ht="13.5" customHeight="1" x14ac:dyDescent="0.15">
      <c r="C117" s="362">
        <f t="shared" si="7"/>
        <v>105</v>
      </c>
      <c r="D117" s="47" t="str">
        <f t="shared" si="8"/>
        <v/>
      </c>
      <c r="E117" s="355"/>
      <c r="F117" s="447"/>
      <c r="G117" s="447"/>
      <c r="H117" s="344"/>
      <c r="I117" s="344"/>
      <c r="J117" s="344"/>
      <c r="K117" s="377"/>
      <c r="L117" s="15"/>
      <c r="M117" s="378"/>
      <c r="N117" s="378"/>
      <c r="O117" s="378"/>
      <c r="P117" s="344"/>
      <c r="Q117" s="344"/>
      <c r="R117" s="344"/>
      <c r="S117" s="344"/>
      <c r="T117" s="376"/>
      <c r="U117" s="361"/>
    </row>
    <row r="118" spans="3:21" ht="13.5" customHeight="1" x14ac:dyDescent="0.15">
      <c r="C118" s="362">
        <f t="shared" si="7"/>
        <v>106</v>
      </c>
      <c r="D118" s="47" t="str">
        <f t="shared" si="8"/>
        <v/>
      </c>
      <c r="E118" s="355"/>
      <c r="F118" s="447"/>
      <c r="G118" s="447"/>
      <c r="H118" s="344"/>
      <c r="I118" s="344"/>
      <c r="J118" s="344"/>
      <c r="K118" s="377"/>
      <c r="L118" s="15"/>
      <c r="M118" s="378"/>
      <c r="N118" s="378"/>
      <c r="O118" s="378"/>
      <c r="P118" s="344"/>
      <c r="Q118" s="344"/>
      <c r="R118" s="344"/>
      <c r="S118" s="344"/>
      <c r="T118" s="376"/>
      <c r="U118" s="361"/>
    </row>
    <row r="119" spans="3:21" ht="13.5" customHeight="1" x14ac:dyDescent="0.15">
      <c r="C119" s="362">
        <f t="shared" si="7"/>
        <v>107</v>
      </c>
      <c r="D119" s="47" t="str">
        <f t="shared" si="8"/>
        <v/>
      </c>
      <c r="E119" s="355"/>
      <c r="F119" s="447"/>
      <c r="G119" s="447"/>
      <c r="H119" s="344"/>
      <c r="I119" s="344"/>
      <c r="J119" s="344"/>
      <c r="K119" s="377"/>
      <c r="L119" s="15"/>
      <c r="M119" s="378"/>
      <c r="N119" s="378"/>
      <c r="O119" s="378"/>
      <c r="P119" s="344"/>
      <c r="Q119" s="344"/>
      <c r="R119" s="344"/>
      <c r="S119" s="344"/>
      <c r="T119" s="376"/>
      <c r="U119" s="361"/>
    </row>
    <row r="120" spans="3:21" ht="13.5" customHeight="1" x14ac:dyDescent="0.15">
      <c r="C120" s="362">
        <f t="shared" si="7"/>
        <v>108</v>
      </c>
      <c r="D120" s="47" t="str">
        <f t="shared" si="8"/>
        <v/>
      </c>
      <c r="E120" s="355"/>
      <c r="F120" s="447"/>
      <c r="G120" s="447"/>
      <c r="H120" s="344"/>
      <c r="I120" s="344"/>
      <c r="J120" s="344"/>
      <c r="K120" s="377"/>
      <c r="L120" s="15"/>
      <c r="M120" s="378"/>
      <c r="N120" s="378"/>
      <c r="O120" s="378"/>
      <c r="P120" s="344"/>
      <c r="Q120" s="344"/>
      <c r="R120" s="344"/>
      <c r="S120" s="344"/>
      <c r="T120" s="376"/>
      <c r="U120" s="361"/>
    </row>
    <row r="121" spans="3:21" ht="13.5" customHeight="1" x14ac:dyDescent="0.15">
      <c r="C121" s="362">
        <f t="shared" si="7"/>
        <v>109</v>
      </c>
      <c r="D121" s="47" t="str">
        <f t="shared" si="8"/>
        <v/>
      </c>
      <c r="E121" s="355"/>
      <c r="F121" s="447"/>
      <c r="G121" s="447"/>
      <c r="H121" s="344"/>
      <c r="I121" s="344"/>
      <c r="J121" s="344"/>
      <c r="K121" s="377"/>
      <c r="L121" s="15"/>
      <c r="M121" s="378"/>
      <c r="N121" s="378"/>
      <c r="O121" s="378"/>
      <c r="P121" s="344"/>
      <c r="Q121" s="344"/>
      <c r="R121" s="344"/>
      <c r="S121" s="344"/>
      <c r="T121" s="376"/>
      <c r="U121" s="361"/>
    </row>
    <row r="122" spans="3:21" ht="13.5" customHeight="1" x14ac:dyDescent="0.15">
      <c r="C122" s="362">
        <f t="shared" si="7"/>
        <v>110</v>
      </c>
      <c r="D122" s="47" t="str">
        <f t="shared" si="8"/>
        <v/>
      </c>
      <c r="E122" s="355"/>
      <c r="F122" s="447"/>
      <c r="G122" s="447"/>
      <c r="H122" s="344"/>
      <c r="I122" s="344"/>
      <c r="J122" s="344"/>
      <c r="K122" s="377"/>
      <c r="L122" s="15"/>
      <c r="M122" s="378"/>
      <c r="N122" s="378"/>
      <c r="O122" s="378"/>
      <c r="P122" s="344"/>
      <c r="Q122" s="344"/>
      <c r="R122" s="344"/>
      <c r="S122" s="344"/>
      <c r="T122" s="376"/>
      <c r="U122" s="361"/>
    </row>
    <row r="123" spans="3:21" ht="13.5" customHeight="1" x14ac:dyDescent="0.15">
      <c r="C123" s="362">
        <f t="shared" si="7"/>
        <v>111</v>
      </c>
      <c r="D123" s="47" t="str">
        <f t="shared" si="8"/>
        <v/>
      </c>
      <c r="E123" s="355"/>
      <c r="F123" s="447"/>
      <c r="G123" s="447"/>
      <c r="H123" s="344"/>
      <c r="I123" s="344"/>
      <c r="J123" s="344"/>
      <c r="K123" s="377"/>
      <c r="L123" s="15"/>
      <c r="M123" s="378"/>
      <c r="N123" s="378"/>
      <c r="O123" s="378"/>
      <c r="P123" s="344"/>
      <c r="Q123" s="344"/>
      <c r="R123" s="344"/>
      <c r="S123" s="344"/>
      <c r="T123" s="376"/>
      <c r="U123" s="361"/>
    </row>
    <row r="124" spans="3:21" ht="13.5" customHeight="1" x14ac:dyDescent="0.15">
      <c r="C124" s="362">
        <f t="shared" si="7"/>
        <v>112</v>
      </c>
      <c r="D124" s="47" t="str">
        <f t="shared" si="8"/>
        <v/>
      </c>
      <c r="E124" s="355"/>
      <c r="F124" s="447"/>
      <c r="G124" s="447"/>
      <c r="H124" s="344"/>
      <c r="I124" s="344"/>
      <c r="J124" s="344"/>
      <c r="K124" s="377"/>
      <c r="L124" s="15"/>
      <c r="M124" s="378"/>
      <c r="N124" s="378"/>
      <c r="O124" s="378"/>
      <c r="P124" s="344"/>
      <c r="Q124" s="344"/>
      <c r="R124" s="344"/>
      <c r="S124" s="344"/>
      <c r="T124" s="376"/>
      <c r="U124" s="361"/>
    </row>
    <row r="125" spans="3:21" ht="13.5" customHeight="1" x14ac:dyDescent="0.15">
      <c r="C125" s="362">
        <f t="shared" si="7"/>
        <v>113</v>
      </c>
      <c r="D125" s="47" t="str">
        <f t="shared" si="8"/>
        <v/>
      </c>
      <c r="E125" s="355"/>
      <c r="F125" s="447"/>
      <c r="G125" s="447"/>
      <c r="H125" s="344"/>
      <c r="I125" s="344"/>
      <c r="J125" s="344"/>
      <c r="K125" s="377"/>
      <c r="L125" s="15"/>
      <c r="M125" s="378"/>
      <c r="N125" s="378"/>
      <c r="O125" s="378"/>
      <c r="P125" s="344"/>
      <c r="Q125" s="344"/>
      <c r="R125" s="344"/>
      <c r="S125" s="344"/>
      <c r="T125" s="376"/>
      <c r="U125" s="361"/>
    </row>
    <row r="126" spans="3:21" ht="13.5" customHeight="1" x14ac:dyDescent="0.15">
      <c r="C126" s="362">
        <f t="shared" si="7"/>
        <v>114</v>
      </c>
      <c r="D126" s="47" t="str">
        <f t="shared" si="8"/>
        <v/>
      </c>
      <c r="E126" s="355"/>
      <c r="F126" s="447"/>
      <c r="G126" s="447"/>
      <c r="H126" s="344"/>
      <c r="I126" s="344"/>
      <c r="J126" s="344"/>
      <c r="K126" s="377"/>
      <c r="L126" s="15"/>
      <c r="M126" s="378"/>
      <c r="N126" s="378"/>
      <c r="O126" s="378"/>
      <c r="P126" s="344"/>
      <c r="Q126" s="344"/>
      <c r="R126" s="344"/>
      <c r="S126" s="344"/>
      <c r="T126" s="376"/>
      <c r="U126" s="361"/>
    </row>
    <row r="127" spans="3:21" ht="13.5" customHeight="1" x14ac:dyDescent="0.15">
      <c r="C127" s="362">
        <f t="shared" si="7"/>
        <v>115</v>
      </c>
      <c r="D127" s="47" t="str">
        <f t="shared" si="8"/>
        <v/>
      </c>
      <c r="E127" s="355"/>
      <c r="F127" s="447"/>
      <c r="G127" s="447"/>
      <c r="H127" s="344"/>
      <c r="I127" s="344"/>
      <c r="J127" s="344"/>
      <c r="K127" s="377"/>
      <c r="L127" s="15"/>
      <c r="M127" s="378"/>
      <c r="N127" s="378"/>
      <c r="O127" s="378"/>
      <c r="P127" s="344"/>
      <c r="Q127" s="344"/>
      <c r="R127" s="344"/>
      <c r="S127" s="344"/>
      <c r="T127" s="376"/>
      <c r="U127" s="361"/>
    </row>
    <row r="128" spans="3:21" ht="13.5" customHeight="1" x14ac:dyDescent="0.15">
      <c r="C128" s="362">
        <f t="shared" si="7"/>
        <v>116</v>
      </c>
      <c r="D128" s="47" t="str">
        <f t="shared" si="8"/>
        <v/>
      </c>
      <c r="E128" s="355"/>
      <c r="F128" s="447"/>
      <c r="G128" s="447"/>
      <c r="H128" s="344"/>
      <c r="I128" s="344"/>
      <c r="J128" s="344"/>
      <c r="K128" s="377"/>
      <c r="L128" s="15"/>
      <c r="M128" s="378"/>
      <c r="N128" s="378"/>
      <c r="O128" s="378"/>
      <c r="P128" s="344"/>
      <c r="Q128" s="344"/>
      <c r="R128" s="344"/>
      <c r="S128" s="344"/>
      <c r="T128" s="376"/>
      <c r="U128" s="361"/>
    </row>
    <row r="129" spans="3:21" ht="13.5" customHeight="1" x14ac:dyDescent="0.15">
      <c r="C129" s="362">
        <f t="shared" si="7"/>
        <v>117</v>
      </c>
      <c r="D129" s="47" t="str">
        <f t="shared" si="8"/>
        <v/>
      </c>
      <c r="E129" s="355"/>
      <c r="F129" s="447"/>
      <c r="G129" s="447"/>
      <c r="H129" s="344"/>
      <c r="I129" s="344"/>
      <c r="J129" s="344"/>
      <c r="K129" s="377"/>
      <c r="L129" s="15"/>
      <c r="M129" s="378"/>
      <c r="N129" s="378"/>
      <c r="O129" s="378"/>
      <c r="P129" s="344"/>
      <c r="Q129" s="344"/>
      <c r="R129" s="344"/>
      <c r="S129" s="344"/>
      <c r="T129" s="376"/>
      <c r="U129" s="361"/>
    </row>
    <row r="130" spans="3:21" ht="13.5" customHeight="1" x14ac:dyDescent="0.15">
      <c r="C130" s="362">
        <f t="shared" si="7"/>
        <v>118</v>
      </c>
      <c r="D130" s="47" t="str">
        <f t="shared" si="8"/>
        <v/>
      </c>
      <c r="E130" s="355"/>
      <c r="F130" s="447"/>
      <c r="G130" s="447"/>
      <c r="H130" s="344"/>
      <c r="I130" s="344"/>
      <c r="J130" s="344"/>
      <c r="K130" s="377"/>
      <c r="L130" s="15"/>
      <c r="M130" s="378"/>
      <c r="N130" s="378"/>
      <c r="O130" s="378"/>
      <c r="P130" s="344"/>
      <c r="Q130" s="344"/>
      <c r="R130" s="344"/>
      <c r="S130" s="344"/>
      <c r="T130" s="376"/>
      <c r="U130" s="361"/>
    </row>
    <row r="131" spans="3:21" ht="13.5" customHeight="1" x14ac:dyDescent="0.15">
      <c r="C131" s="362">
        <f t="shared" si="7"/>
        <v>119</v>
      </c>
      <c r="D131" s="47" t="str">
        <f t="shared" si="8"/>
        <v/>
      </c>
      <c r="E131" s="355"/>
      <c r="F131" s="447"/>
      <c r="G131" s="447"/>
      <c r="H131" s="344"/>
      <c r="I131" s="344"/>
      <c r="J131" s="344"/>
      <c r="K131" s="377"/>
      <c r="L131" s="15"/>
      <c r="M131" s="378"/>
      <c r="N131" s="378"/>
      <c r="O131" s="378"/>
      <c r="P131" s="344"/>
      <c r="Q131" s="344"/>
      <c r="R131" s="344"/>
      <c r="S131" s="344"/>
      <c r="T131" s="376"/>
      <c r="U131" s="361"/>
    </row>
    <row r="132" spans="3:21" ht="13.5" customHeight="1" x14ac:dyDescent="0.15">
      <c r="C132" s="362">
        <f t="shared" si="7"/>
        <v>120</v>
      </c>
      <c r="D132" s="47" t="str">
        <f t="shared" si="8"/>
        <v/>
      </c>
      <c r="E132" s="355"/>
      <c r="F132" s="447"/>
      <c r="G132" s="447"/>
      <c r="H132" s="344"/>
      <c r="I132" s="344"/>
      <c r="J132" s="344"/>
      <c r="K132" s="377"/>
      <c r="L132" s="15"/>
      <c r="M132" s="378"/>
      <c r="N132" s="378"/>
      <c r="O132" s="378"/>
      <c r="P132" s="344"/>
      <c r="Q132" s="344"/>
      <c r="R132" s="344"/>
      <c r="S132" s="344"/>
      <c r="T132" s="376"/>
      <c r="U132" s="361"/>
    </row>
    <row r="133" spans="3:21" ht="13.5" customHeight="1" x14ac:dyDescent="0.15">
      <c r="C133" s="362">
        <f t="shared" si="7"/>
        <v>121</v>
      </c>
      <c r="D133" s="47" t="str">
        <f t="shared" si="8"/>
        <v/>
      </c>
      <c r="E133" s="355"/>
      <c r="F133" s="447"/>
      <c r="G133" s="447"/>
      <c r="H133" s="344"/>
      <c r="I133" s="344"/>
      <c r="J133" s="344"/>
      <c r="K133" s="377"/>
      <c r="L133" s="15"/>
      <c r="M133" s="378"/>
      <c r="N133" s="378"/>
      <c r="O133" s="378"/>
      <c r="P133" s="344"/>
      <c r="Q133" s="344"/>
      <c r="R133" s="344"/>
      <c r="S133" s="344"/>
      <c r="T133" s="376"/>
      <c r="U133" s="361"/>
    </row>
    <row r="134" spans="3:21" ht="13.5" customHeight="1" x14ac:dyDescent="0.15">
      <c r="C134" s="362">
        <f>C133+1</f>
        <v>122</v>
      </c>
      <c r="D134" s="47" t="str">
        <f t="shared" si="8"/>
        <v/>
      </c>
      <c r="E134" s="355"/>
      <c r="F134" s="447"/>
      <c r="G134" s="447"/>
      <c r="H134" s="344"/>
      <c r="I134" s="344"/>
      <c r="J134" s="344"/>
      <c r="K134" s="377"/>
      <c r="L134" s="15"/>
      <c r="M134" s="378"/>
      <c r="N134" s="378"/>
      <c r="O134" s="378"/>
      <c r="P134" s="344"/>
      <c r="Q134" s="344"/>
      <c r="R134" s="344"/>
      <c r="S134" s="344"/>
      <c r="T134" s="376"/>
      <c r="U134" s="361"/>
    </row>
    <row r="135" spans="3:21" ht="13.5" customHeight="1" x14ac:dyDescent="0.15">
      <c r="C135" s="362">
        <f>C134+1</f>
        <v>123</v>
      </c>
      <c r="D135" s="47" t="str">
        <f t="shared" si="8"/>
        <v/>
      </c>
      <c r="E135" s="355"/>
      <c r="F135" s="447"/>
      <c r="G135" s="447"/>
      <c r="H135" s="344"/>
      <c r="I135" s="344"/>
      <c r="J135" s="344"/>
      <c r="K135" s="377"/>
      <c r="L135" s="15"/>
      <c r="M135" s="378"/>
      <c r="N135" s="378"/>
      <c r="O135" s="378"/>
      <c r="P135" s="344"/>
      <c r="Q135" s="344"/>
      <c r="R135" s="344"/>
      <c r="S135" s="344"/>
      <c r="T135" s="376"/>
      <c r="U135" s="361"/>
    </row>
    <row r="136" spans="3:21" ht="13.5" customHeight="1" x14ac:dyDescent="0.15">
      <c r="C136" s="362">
        <f t="shared" ref="C136:C162" si="9">C135+1</f>
        <v>124</v>
      </c>
      <c r="D136" s="47" t="str">
        <f t="shared" si="8"/>
        <v/>
      </c>
      <c r="E136" s="355"/>
      <c r="F136" s="447"/>
      <c r="G136" s="447"/>
      <c r="H136" s="344"/>
      <c r="I136" s="344"/>
      <c r="J136" s="344"/>
      <c r="K136" s="377"/>
      <c r="L136" s="15"/>
      <c r="M136" s="378"/>
      <c r="N136" s="378"/>
      <c r="O136" s="378"/>
      <c r="P136" s="344"/>
      <c r="Q136" s="344"/>
      <c r="R136" s="344"/>
      <c r="S136" s="344"/>
      <c r="T136" s="376"/>
      <c r="U136" s="361"/>
    </row>
    <row r="137" spans="3:21" ht="13.5" customHeight="1" x14ac:dyDescent="0.15">
      <c r="C137" s="362">
        <f t="shared" si="9"/>
        <v>125</v>
      </c>
      <c r="D137" s="47" t="str">
        <f t="shared" si="8"/>
        <v/>
      </c>
      <c r="E137" s="355"/>
      <c r="F137" s="447"/>
      <c r="G137" s="447"/>
      <c r="H137" s="344"/>
      <c r="I137" s="344"/>
      <c r="J137" s="344"/>
      <c r="K137" s="377"/>
      <c r="L137" s="15"/>
      <c r="M137" s="378"/>
      <c r="N137" s="378"/>
      <c r="O137" s="378"/>
      <c r="P137" s="344"/>
      <c r="Q137" s="344"/>
      <c r="R137" s="344"/>
      <c r="S137" s="344"/>
      <c r="T137" s="376"/>
      <c r="U137" s="361"/>
    </row>
    <row r="138" spans="3:21" ht="13.5" customHeight="1" x14ac:dyDescent="0.15">
      <c r="C138" s="362">
        <f t="shared" si="9"/>
        <v>126</v>
      </c>
      <c r="D138" s="47" t="str">
        <f t="shared" si="8"/>
        <v/>
      </c>
      <c r="E138" s="355"/>
      <c r="F138" s="447"/>
      <c r="G138" s="447"/>
      <c r="H138" s="344"/>
      <c r="I138" s="344"/>
      <c r="J138" s="344"/>
      <c r="K138" s="377"/>
      <c r="L138" s="15"/>
      <c r="M138" s="378"/>
      <c r="N138" s="378"/>
      <c r="O138" s="378"/>
      <c r="P138" s="344"/>
      <c r="Q138" s="344"/>
      <c r="R138" s="344"/>
      <c r="S138" s="344"/>
      <c r="T138" s="376"/>
      <c r="U138" s="361"/>
    </row>
    <row r="139" spans="3:21" ht="13.5" customHeight="1" x14ac:dyDescent="0.15">
      <c r="C139" s="362">
        <f t="shared" si="9"/>
        <v>127</v>
      </c>
      <c r="D139" s="47" t="str">
        <f t="shared" si="8"/>
        <v/>
      </c>
      <c r="E139" s="355"/>
      <c r="F139" s="447"/>
      <c r="G139" s="447"/>
      <c r="H139" s="344"/>
      <c r="I139" s="344"/>
      <c r="J139" s="344"/>
      <c r="K139" s="377"/>
      <c r="L139" s="15"/>
      <c r="M139" s="378"/>
      <c r="N139" s="378"/>
      <c r="O139" s="378"/>
      <c r="P139" s="344"/>
      <c r="Q139" s="344"/>
      <c r="R139" s="344"/>
      <c r="S139" s="344"/>
      <c r="T139" s="376"/>
      <c r="U139" s="361"/>
    </row>
    <row r="140" spans="3:21" ht="13.5" customHeight="1" x14ac:dyDescent="0.15">
      <c r="C140" s="362">
        <f t="shared" si="9"/>
        <v>128</v>
      </c>
      <c r="D140" s="47" t="str">
        <f t="shared" si="8"/>
        <v/>
      </c>
      <c r="E140" s="355"/>
      <c r="F140" s="447"/>
      <c r="G140" s="447"/>
      <c r="H140" s="344"/>
      <c r="I140" s="344"/>
      <c r="J140" s="344"/>
      <c r="K140" s="377"/>
      <c r="L140" s="15"/>
      <c r="M140" s="378"/>
      <c r="N140" s="378"/>
      <c r="O140" s="378"/>
      <c r="P140" s="344"/>
      <c r="Q140" s="344"/>
      <c r="R140" s="344"/>
      <c r="S140" s="344"/>
      <c r="T140" s="376"/>
      <c r="U140" s="361"/>
    </row>
    <row r="141" spans="3:21" ht="13.5" customHeight="1" x14ac:dyDescent="0.15">
      <c r="C141" s="362">
        <f t="shared" si="9"/>
        <v>129</v>
      </c>
      <c r="D141" s="47" t="str">
        <f t="shared" ref="D141:D172" si="10">IF(E141="","",IF(E141&lt;=$X$2,"○",""))</f>
        <v/>
      </c>
      <c r="E141" s="355"/>
      <c r="F141" s="447"/>
      <c r="G141" s="447"/>
      <c r="H141" s="344"/>
      <c r="I141" s="344"/>
      <c r="J141" s="344"/>
      <c r="K141" s="377"/>
      <c r="L141" s="15"/>
      <c r="M141" s="378"/>
      <c r="N141" s="378"/>
      <c r="O141" s="378"/>
      <c r="P141" s="344"/>
      <c r="Q141" s="344"/>
      <c r="R141" s="344"/>
      <c r="S141" s="344"/>
      <c r="T141" s="376"/>
      <c r="U141" s="361"/>
    </row>
    <row r="142" spans="3:21" ht="13.5" customHeight="1" x14ac:dyDescent="0.15">
      <c r="C142" s="362">
        <f t="shared" si="9"/>
        <v>130</v>
      </c>
      <c r="D142" s="47" t="str">
        <f t="shared" si="10"/>
        <v/>
      </c>
      <c r="E142" s="355"/>
      <c r="F142" s="447"/>
      <c r="G142" s="447"/>
      <c r="H142" s="344"/>
      <c r="I142" s="344"/>
      <c r="J142" s="344"/>
      <c r="K142" s="377"/>
      <c r="L142" s="15"/>
      <c r="M142" s="378"/>
      <c r="N142" s="378"/>
      <c r="O142" s="378"/>
      <c r="P142" s="344"/>
      <c r="Q142" s="344"/>
      <c r="R142" s="344"/>
      <c r="S142" s="344"/>
      <c r="T142" s="376"/>
      <c r="U142" s="361"/>
    </row>
    <row r="143" spans="3:21" ht="13.5" customHeight="1" x14ac:dyDescent="0.15">
      <c r="C143" s="362">
        <f t="shared" si="9"/>
        <v>131</v>
      </c>
      <c r="D143" s="47" t="str">
        <f t="shared" si="10"/>
        <v/>
      </c>
      <c r="E143" s="355"/>
      <c r="F143" s="447"/>
      <c r="G143" s="447"/>
      <c r="H143" s="344"/>
      <c r="I143" s="344"/>
      <c r="J143" s="344"/>
      <c r="K143" s="377"/>
      <c r="L143" s="15"/>
      <c r="M143" s="378"/>
      <c r="N143" s="378"/>
      <c r="O143" s="378"/>
      <c r="P143" s="344"/>
      <c r="Q143" s="344"/>
      <c r="R143" s="344"/>
      <c r="S143" s="344"/>
      <c r="T143" s="376"/>
      <c r="U143" s="361"/>
    </row>
    <row r="144" spans="3:21" ht="13.5" customHeight="1" x14ac:dyDescent="0.15">
      <c r="C144" s="362">
        <f t="shared" si="9"/>
        <v>132</v>
      </c>
      <c r="D144" s="47" t="str">
        <f t="shared" si="10"/>
        <v/>
      </c>
      <c r="E144" s="355"/>
      <c r="F144" s="447"/>
      <c r="G144" s="447"/>
      <c r="H144" s="344"/>
      <c r="I144" s="344"/>
      <c r="J144" s="344"/>
      <c r="K144" s="377"/>
      <c r="L144" s="15"/>
      <c r="M144" s="378"/>
      <c r="N144" s="378"/>
      <c r="O144" s="378"/>
      <c r="P144" s="344"/>
      <c r="Q144" s="344"/>
      <c r="R144" s="344"/>
      <c r="S144" s="344"/>
      <c r="T144" s="376"/>
      <c r="U144" s="361"/>
    </row>
    <row r="145" spans="3:21" ht="13.5" customHeight="1" x14ac:dyDescent="0.15">
      <c r="C145" s="362">
        <f t="shared" si="9"/>
        <v>133</v>
      </c>
      <c r="D145" s="47" t="str">
        <f t="shared" si="10"/>
        <v/>
      </c>
      <c r="E145" s="355"/>
      <c r="F145" s="447"/>
      <c r="G145" s="447"/>
      <c r="H145" s="344"/>
      <c r="I145" s="344"/>
      <c r="J145" s="344"/>
      <c r="K145" s="377"/>
      <c r="L145" s="15"/>
      <c r="M145" s="378"/>
      <c r="N145" s="378"/>
      <c r="O145" s="378"/>
      <c r="P145" s="344"/>
      <c r="Q145" s="344"/>
      <c r="R145" s="344"/>
      <c r="S145" s="344"/>
      <c r="T145" s="376"/>
      <c r="U145" s="361"/>
    </row>
    <row r="146" spans="3:21" ht="13.5" customHeight="1" x14ac:dyDescent="0.15">
      <c r="C146" s="362">
        <f t="shared" si="9"/>
        <v>134</v>
      </c>
      <c r="D146" s="47" t="str">
        <f t="shared" si="10"/>
        <v/>
      </c>
      <c r="E146" s="355"/>
      <c r="F146" s="447"/>
      <c r="G146" s="447"/>
      <c r="H146" s="344"/>
      <c r="I146" s="344"/>
      <c r="J146" s="344"/>
      <c r="K146" s="377"/>
      <c r="L146" s="15"/>
      <c r="M146" s="378"/>
      <c r="N146" s="378"/>
      <c r="O146" s="378"/>
      <c r="P146" s="344"/>
      <c r="Q146" s="344"/>
      <c r="R146" s="344"/>
      <c r="S146" s="344"/>
      <c r="T146" s="376"/>
      <c r="U146" s="361"/>
    </row>
    <row r="147" spans="3:21" ht="13.5" customHeight="1" x14ac:dyDescent="0.15">
      <c r="C147" s="362">
        <f t="shared" si="9"/>
        <v>135</v>
      </c>
      <c r="D147" s="47" t="str">
        <f t="shared" si="10"/>
        <v/>
      </c>
      <c r="E147" s="355"/>
      <c r="F147" s="447"/>
      <c r="G147" s="447"/>
      <c r="H147" s="344"/>
      <c r="I147" s="344"/>
      <c r="J147" s="344"/>
      <c r="K147" s="377"/>
      <c r="L147" s="15"/>
      <c r="M147" s="378"/>
      <c r="N147" s="378"/>
      <c r="O147" s="378"/>
      <c r="P147" s="344"/>
      <c r="Q147" s="344"/>
      <c r="R147" s="344"/>
      <c r="S147" s="344"/>
      <c r="T147" s="376"/>
      <c r="U147" s="361"/>
    </row>
    <row r="148" spans="3:21" ht="13.5" customHeight="1" x14ac:dyDescent="0.15">
      <c r="C148" s="362">
        <f t="shared" si="9"/>
        <v>136</v>
      </c>
      <c r="D148" s="47" t="str">
        <f t="shared" si="10"/>
        <v/>
      </c>
      <c r="E148" s="355"/>
      <c r="F148" s="447"/>
      <c r="G148" s="447"/>
      <c r="H148" s="344"/>
      <c r="I148" s="344"/>
      <c r="J148" s="344"/>
      <c r="K148" s="377"/>
      <c r="L148" s="15"/>
      <c r="M148" s="378"/>
      <c r="N148" s="378"/>
      <c r="O148" s="378"/>
      <c r="P148" s="344"/>
      <c r="Q148" s="344"/>
      <c r="R148" s="344"/>
      <c r="S148" s="344"/>
      <c r="T148" s="376"/>
      <c r="U148" s="361"/>
    </row>
    <row r="149" spans="3:21" ht="13.5" customHeight="1" x14ac:dyDescent="0.15">
      <c r="C149" s="362">
        <f t="shared" si="9"/>
        <v>137</v>
      </c>
      <c r="D149" s="47" t="str">
        <f t="shared" si="10"/>
        <v/>
      </c>
      <c r="E149" s="355"/>
      <c r="F149" s="447"/>
      <c r="G149" s="447"/>
      <c r="H149" s="344"/>
      <c r="I149" s="344"/>
      <c r="J149" s="344"/>
      <c r="K149" s="377"/>
      <c r="L149" s="15"/>
      <c r="M149" s="378"/>
      <c r="N149" s="378"/>
      <c r="O149" s="378"/>
      <c r="P149" s="344"/>
      <c r="Q149" s="344"/>
      <c r="R149" s="344"/>
      <c r="S149" s="344"/>
      <c r="T149" s="376"/>
      <c r="U149" s="361"/>
    </row>
    <row r="150" spans="3:21" ht="13.5" customHeight="1" x14ac:dyDescent="0.15">
      <c r="C150" s="362">
        <f t="shared" si="9"/>
        <v>138</v>
      </c>
      <c r="D150" s="47" t="str">
        <f t="shared" si="10"/>
        <v/>
      </c>
      <c r="E150" s="355"/>
      <c r="F150" s="447"/>
      <c r="G150" s="447"/>
      <c r="H150" s="344"/>
      <c r="I150" s="344"/>
      <c r="J150" s="344"/>
      <c r="K150" s="377"/>
      <c r="L150" s="15"/>
      <c r="M150" s="378"/>
      <c r="N150" s="378"/>
      <c r="O150" s="378"/>
      <c r="P150" s="344"/>
      <c r="Q150" s="344"/>
      <c r="R150" s="344"/>
      <c r="S150" s="344"/>
      <c r="T150" s="376"/>
      <c r="U150" s="361"/>
    </row>
    <row r="151" spans="3:21" ht="13.5" customHeight="1" x14ac:dyDescent="0.15">
      <c r="C151" s="362">
        <f t="shared" si="9"/>
        <v>139</v>
      </c>
      <c r="D151" s="47" t="str">
        <f t="shared" si="10"/>
        <v/>
      </c>
      <c r="E151" s="355"/>
      <c r="F151" s="447"/>
      <c r="G151" s="447"/>
      <c r="H151" s="344"/>
      <c r="I151" s="344"/>
      <c r="J151" s="344"/>
      <c r="K151" s="377"/>
      <c r="L151" s="15"/>
      <c r="M151" s="378"/>
      <c r="N151" s="378"/>
      <c r="O151" s="378"/>
      <c r="P151" s="344"/>
      <c r="Q151" s="344"/>
      <c r="R151" s="344"/>
      <c r="S151" s="344"/>
      <c r="T151" s="376"/>
      <c r="U151" s="361"/>
    </row>
    <row r="152" spans="3:21" ht="13.5" customHeight="1" x14ac:dyDescent="0.15">
      <c r="C152" s="362">
        <f t="shared" si="9"/>
        <v>140</v>
      </c>
      <c r="D152" s="47" t="str">
        <f t="shared" si="10"/>
        <v/>
      </c>
      <c r="E152" s="355"/>
      <c r="F152" s="447"/>
      <c r="G152" s="447"/>
      <c r="H152" s="344"/>
      <c r="I152" s="344"/>
      <c r="J152" s="344"/>
      <c r="K152" s="377"/>
      <c r="L152" s="15"/>
      <c r="M152" s="378"/>
      <c r="N152" s="378"/>
      <c r="O152" s="378"/>
      <c r="P152" s="344"/>
      <c r="Q152" s="344"/>
      <c r="R152" s="344"/>
      <c r="S152" s="344"/>
      <c r="T152" s="376"/>
      <c r="U152" s="361"/>
    </row>
    <row r="153" spans="3:21" ht="13.5" customHeight="1" x14ac:dyDescent="0.15">
      <c r="C153" s="362">
        <f t="shared" si="9"/>
        <v>141</v>
      </c>
      <c r="D153" s="47" t="str">
        <f t="shared" si="10"/>
        <v/>
      </c>
      <c r="E153" s="355"/>
      <c r="F153" s="447"/>
      <c r="G153" s="447"/>
      <c r="H153" s="344"/>
      <c r="I153" s="344"/>
      <c r="J153" s="344"/>
      <c r="K153" s="377"/>
      <c r="L153" s="15"/>
      <c r="M153" s="378"/>
      <c r="N153" s="378"/>
      <c r="O153" s="378"/>
      <c r="P153" s="344"/>
      <c r="Q153" s="344"/>
      <c r="R153" s="344"/>
      <c r="S153" s="344"/>
      <c r="T153" s="376"/>
      <c r="U153" s="361"/>
    </row>
    <row r="154" spans="3:21" ht="13.5" customHeight="1" x14ac:dyDescent="0.15">
      <c r="C154" s="362">
        <f t="shared" si="9"/>
        <v>142</v>
      </c>
      <c r="D154" s="47" t="str">
        <f t="shared" si="10"/>
        <v/>
      </c>
      <c r="E154" s="355"/>
      <c r="F154" s="447"/>
      <c r="G154" s="447"/>
      <c r="H154" s="344"/>
      <c r="I154" s="344"/>
      <c r="J154" s="344"/>
      <c r="K154" s="377"/>
      <c r="L154" s="15"/>
      <c r="M154" s="378"/>
      <c r="N154" s="378"/>
      <c r="O154" s="378"/>
      <c r="P154" s="344"/>
      <c r="Q154" s="344"/>
      <c r="R154" s="344"/>
      <c r="S154" s="344"/>
      <c r="T154" s="376"/>
      <c r="U154" s="361"/>
    </row>
    <row r="155" spans="3:21" ht="13.5" customHeight="1" x14ac:dyDescent="0.15">
      <c r="C155" s="362">
        <f t="shared" si="9"/>
        <v>143</v>
      </c>
      <c r="D155" s="47" t="str">
        <f t="shared" si="10"/>
        <v/>
      </c>
      <c r="E155" s="355"/>
      <c r="F155" s="447"/>
      <c r="G155" s="447"/>
      <c r="H155" s="344"/>
      <c r="I155" s="344"/>
      <c r="J155" s="344"/>
      <c r="K155" s="377"/>
      <c r="L155" s="15"/>
      <c r="M155" s="378"/>
      <c r="N155" s="378"/>
      <c r="O155" s="378"/>
      <c r="P155" s="344"/>
      <c r="Q155" s="344"/>
      <c r="R155" s="344"/>
      <c r="S155" s="344"/>
      <c r="T155" s="376"/>
      <c r="U155" s="361"/>
    </row>
    <row r="156" spans="3:21" ht="13.5" customHeight="1" x14ac:dyDescent="0.15">
      <c r="C156" s="362">
        <f t="shared" si="9"/>
        <v>144</v>
      </c>
      <c r="D156" s="47" t="str">
        <f t="shared" si="10"/>
        <v/>
      </c>
      <c r="E156" s="355"/>
      <c r="F156" s="447"/>
      <c r="G156" s="447"/>
      <c r="H156" s="344"/>
      <c r="I156" s="344"/>
      <c r="J156" s="344"/>
      <c r="K156" s="377"/>
      <c r="L156" s="15"/>
      <c r="M156" s="378"/>
      <c r="N156" s="378"/>
      <c r="O156" s="378"/>
      <c r="P156" s="344"/>
      <c r="Q156" s="344"/>
      <c r="R156" s="344"/>
      <c r="S156" s="344"/>
      <c r="T156" s="376"/>
      <c r="U156" s="361"/>
    </row>
    <row r="157" spans="3:21" ht="13.5" customHeight="1" x14ac:dyDescent="0.15">
      <c r="C157" s="362">
        <f t="shared" si="9"/>
        <v>145</v>
      </c>
      <c r="D157" s="47" t="str">
        <f t="shared" si="10"/>
        <v/>
      </c>
      <c r="E157" s="355"/>
      <c r="F157" s="447"/>
      <c r="G157" s="447"/>
      <c r="H157" s="344"/>
      <c r="I157" s="344"/>
      <c r="J157" s="344"/>
      <c r="K157" s="377"/>
      <c r="L157" s="15"/>
      <c r="M157" s="378"/>
      <c r="N157" s="378"/>
      <c r="O157" s="378"/>
      <c r="P157" s="344"/>
      <c r="Q157" s="344"/>
      <c r="R157" s="344"/>
      <c r="S157" s="344"/>
      <c r="T157" s="376"/>
      <c r="U157" s="361"/>
    </row>
    <row r="158" spans="3:21" ht="13.5" customHeight="1" x14ac:dyDescent="0.15">
      <c r="C158" s="362">
        <f t="shared" si="9"/>
        <v>146</v>
      </c>
      <c r="D158" s="47" t="str">
        <f t="shared" si="10"/>
        <v/>
      </c>
      <c r="E158" s="355"/>
      <c r="F158" s="447"/>
      <c r="G158" s="447"/>
      <c r="H158" s="344"/>
      <c r="I158" s="344"/>
      <c r="J158" s="344"/>
      <c r="K158" s="377"/>
      <c r="L158" s="15"/>
      <c r="M158" s="378"/>
      <c r="N158" s="378"/>
      <c r="O158" s="378"/>
      <c r="P158" s="344"/>
      <c r="Q158" s="344"/>
      <c r="R158" s="344"/>
      <c r="S158" s="344"/>
      <c r="T158" s="376"/>
      <c r="U158" s="361"/>
    </row>
    <row r="159" spans="3:21" ht="13.5" customHeight="1" x14ac:dyDescent="0.15">
      <c r="C159" s="362">
        <f t="shared" si="9"/>
        <v>147</v>
      </c>
      <c r="D159" s="47" t="str">
        <f t="shared" si="10"/>
        <v/>
      </c>
      <c r="E159" s="355"/>
      <c r="F159" s="447"/>
      <c r="G159" s="447"/>
      <c r="H159" s="344"/>
      <c r="I159" s="344"/>
      <c r="J159" s="344"/>
      <c r="K159" s="377"/>
      <c r="L159" s="15"/>
      <c r="M159" s="378"/>
      <c r="N159" s="378"/>
      <c r="O159" s="378"/>
      <c r="P159" s="344"/>
      <c r="Q159" s="344"/>
      <c r="R159" s="344"/>
      <c r="S159" s="344"/>
      <c r="T159" s="376"/>
      <c r="U159" s="361"/>
    </row>
    <row r="160" spans="3:21" ht="13.5" customHeight="1" x14ac:dyDescent="0.15">
      <c r="C160" s="362">
        <f t="shared" si="9"/>
        <v>148</v>
      </c>
      <c r="D160" s="47" t="str">
        <f t="shared" si="10"/>
        <v/>
      </c>
      <c r="E160" s="355"/>
      <c r="F160" s="447"/>
      <c r="G160" s="447"/>
      <c r="H160" s="344"/>
      <c r="I160" s="344"/>
      <c r="J160" s="344"/>
      <c r="K160" s="377"/>
      <c r="L160" s="15"/>
      <c r="M160" s="378"/>
      <c r="N160" s="378"/>
      <c r="O160" s="378"/>
      <c r="P160" s="344"/>
      <c r="Q160" s="344"/>
      <c r="R160" s="344"/>
      <c r="S160" s="344"/>
      <c r="T160" s="376"/>
      <c r="U160" s="361"/>
    </row>
    <row r="161" spans="3:21" ht="13.5" customHeight="1" x14ac:dyDescent="0.15">
      <c r="C161" s="362">
        <f t="shared" si="9"/>
        <v>149</v>
      </c>
      <c r="D161" s="47" t="str">
        <f t="shared" si="10"/>
        <v/>
      </c>
      <c r="E161" s="355"/>
      <c r="F161" s="447"/>
      <c r="G161" s="447"/>
      <c r="H161" s="344"/>
      <c r="I161" s="344"/>
      <c r="J161" s="344"/>
      <c r="K161" s="377"/>
      <c r="L161" s="15"/>
      <c r="M161" s="378"/>
      <c r="N161" s="378"/>
      <c r="O161" s="378"/>
      <c r="P161" s="344"/>
      <c r="Q161" s="344"/>
      <c r="R161" s="344"/>
      <c r="S161" s="344"/>
      <c r="T161" s="376"/>
      <c r="U161" s="361"/>
    </row>
    <row r="162" spans="3:21" ht="13.5" customHeight="1" x14ac:dyDescent="0.15">
      <c r="C162" s="362">
        <f t="shared" si="9"/>
        <v>150</v>
      </c>
      <c r="D162" s="47" t="str">
        <f t="shared" si="10"/>
        <v/>
      </c>
      <c r="E162" s="355"/>
      <c r="F162" s="447"/>
      <c r="G162" s="447"/>
      <c r="H162" s="344"/>
      <c r="I162" s="344"/>
      <c r="J162" s="344"/>
      <c r="K162" s="377"/>
      <c r="L162" s="15"/>
      <c r="M162" s="378"/>
      <c r="N162" s="378"/>
      <c r="O162" s="378"/>
      <c r="P162" s="344"/>
      <c r="Q162" s="344"/>
      <c r="R162" s="344"/>
      <c r="S162" s="344"/>
      <c r="T162" s="376"/>
      <c r="U162" s="361"/>
    </row>
    <row r="163" spans="3:21" ht="13.5" customHeight="1" x14ac:dyDescent="0.15">
      <c r="C163" s="362">
        <f>C132+1</f>
        <v>121</v>
      </c>
      <c r="D163" s="47" t="str">
        <f t="shared" si="10"/>
        <v/>
      </c>
      <c r="E163" s="355"/>
      <c r="F163" s="447"/>
      <c r="G163" s="447"/>
      <c r="H163" s="344"/>
      <c r="I163" s="344"/>
      <c r="J163" s="344"/>
      <c r="K163" s="377"/>
      <c r="L163" s="15"/>
      <c r="M163" s="378"/>
      <c r="N163" s="378"/>
      <c r="O163" s="378"/>
      <c r="P163" s="344"/>
      <c r="Q163" s="344"/>
      <c r="R163" s="344"/>
      <c r="S163" s="344"/>
      <c r="T163" s="376"/>
      <c r="U163" s="361"/>
    </row>
    <row r="164" spans="3:21" ht="13.5" customHeight="1" x14ac:dyDescent="0.15">
      <c r="C164" s="362">
        <f>C163+1</f>
        <v>122</v>
      </c>
      <c r="D164" s="47" t="str">
        <f t="shared" si="10"/>
        <v/>
      </c>
      <c r="E164" s="355"/>
      <c r="F164" s="447"/>
      <c r="G164" s="447"/>
      <c r="H164" s="344"/>
      <c r="I164" s="344"/>
      <c r="J164" s="344"/>
      <c r="K164" s="377"/>
      <c r="L164" s="15"/>
      <c r="M164" s="378"/>
      <c r="N164" s="378"/>
      <c r="O164" s="378"/>
      <c r="P164" s="344"/>
      <c r="Q164" s="344"/>
      <c r="R164" s="344"/>
      <c r="S164" s="344"/>
      <c r="T164" s="376"/>
      <c r="U164" s="361"/>
    </row>
    <row r="165" spans="3:21" ht="13.5" customHeight="1" x14ac:dyDescent="0.15">
      <c r="C165" s="362">
        <f>C164+1</f>
        <v>123</v>
      </c>
      <c r="D165" s="47" t="str">
        <f t="shared" si="10"/>
        <v/>
      </c>
      <c r="E165" s="355"/>
      <c r="F165" s="447"/>
      <c r="G165" s="447"/>
      <c r="H165" s="344"/>
      <c r="I165" s="344"/>
      <c r="J165" s="344"/>
      <c r="K165" s="377"/>
      <c r="L165" s="15"/>
      <c r="M165" s="378"/>
      <c r="N165" s="378"/>
      <c r="O165" s="378"/>
      <c r="P165" s="344"/>
      <c r="Q165" s="344"/>
      <c r="R165" s="344"/>
      <c r="S165" s="344"/>
      <c r="T165" s="376"/>
      <c r="U165" s="361"/>
    </row>
    <row r="166" spans="3:21" ht="13.5" customHeight="1" x14ac:dyDescent="0.15">
      <c r="C166" s="362">
        <f t="shared" ref="C166:C192" si="11">C165+1</f>
        <v>124</v>
      </c>
      <c r="D166" s="47" t="str">
        <f t="shared" si="10"/>
        <v/>
      </c>
      <c r="E166" s="355"/>
      <c r="F166" s="447"/>
      <c r="G166" s="447"/>
      <c r="H166" s="344"/>
      <c r="I166" s="344"/>
      <c r="J166" s="344"/>
      <c r="K166" s="377"/>
      <c r="L166" s="15"/>
      <c r="M166" s="378"/>
      <c r="N166" s="378"/>
      <c r="O166" s="378"/>
      <c r="P166" s="344"/>
      <c r="Q166" s="344"/>
      <c r="R166" s="344"/>
      <c r="S166" s="344"/>
      <c r="T166" s="376"/>
      <c r="U166" s="361"/>
    </row>
    <row r="167" spans="3:21" ht="13.5" customHeight="1" x14ac:dyDescent="0.15">
      <c r="C167" s="362">
        <f t="shared" si="11"/>
        <v>125</v>
      </c>
      <c r="D167" s="47" t="str">
        <f t="shared" si="10"/>
        <v/>
      </c>
      <c r="E167" s="355"/>
      <c r="F167" s="447"/>
      <c r="G167" s="447"/>
      <c r="H167" s="344"/>
      <c r="I167" s="344"/>
      <c r="J167" s="344"/>
      <c r="K167" s="377"/>
      <c r="L167" s="15"/>
      <c r="M167" s="378"/>
      <c r="N167" s="378"/>
      <c r="O167" s="378"/>
      <c r="P167" s="344"/>
      <c r="Q167" s="344"/>
      <c r="R167" s="344"/>
      <c r="S167" s="344"/>
      <c r="T167" s="376"/>
      <c r="U167" s="361"/>
    </row>
    <row r="168" spans="3:21" ht="13.5" customHeight="1" x14ac:dyDescent="0.15">
      <c r="C168" s="362">
        <f t="shared" si="11"/>
        <v>126</v>
      </c>
      <c r="D168" s="47" t="str">
        <f t="shared" si="10"/>
        <v/>
      </c>
      <c r="E168" s="355"/>
      <c r="F168" s="447"/>
      <c r="G168" s="447"/>
      <c r="H168" s="344"/>
      <c r="I168" s="344"/>
      <c r="J168" s="344"/>
      <c r="K168" s="377"/>
      <c r="L168" s="15"/>
      <c r="M168" s="378"/>
      <c r="N168" s="378"/>
      <c r="O168" s="378"/>
      <c r="P168" s="344"/>
      <c r="Q168" s="344"/>
      <c r="R168" s="344"/>
      <c r="S168" s="344"/>
      <c r="T168" s="376"/>
      <c r="U168" s="361"/>
    </row>
    <row r="169" spans="3:21" ht="13.5" customHeight="1" x14ac:dyDescent="0.15">
      <c r="C169" s="362">
        <f t="shared" si="11"/>
        <v>127</v>
      </c>
      <c r="D169" s="47" t="str">
        <f t="shared" si="10"/>
        <v/>
      </c>
      <c r="E169" s="355"/>
      <c r="F169" s="447"/>
      <c r="G169" s="447"/>
      <c r="H169" s="344"/>
      <c r="I169" s="344"/>
      <c r="J169" s="344"/>
      <c r="K169" s="377"/>
      <c r="L169" s="15"/>
      <c r="M169" s="378"/>
      <c r="N169" s="378"/>
      <c r="O169" s="378"/>
      <c r="P169" s="344"/>
      <c r="Q169" s="344"/>
      <c r="R169" s="344"/>
      <c r="S169" s="344"/>
      <c r="T169" s="376"/>
      <c r="U169" s="361"/>
    </row>
    <row r="170" spans="3:21" ht="13.5" customHeight="1" x14ac:dyDescent="0.15">
      <c r="C170" s="362">
        <f t="shared" si="11"/>
        <v>128</v>
      </c>
      <c r="D170" s="47" t="str">
        <f t="shared" si="10"/>
        <v/>
      </c>
      <c r="E170" s="355"/>
      <c r="F170" s="447"/>
      <c r="G170" s="447"/>
      <c r="H170" s="344"/>
      <c r="I170" s="344"/>
      <c r="J170" s="344"/>
      <c r="K170" s="377"/>
      <c r="L170" s="15"/>
      <c r="M170" s="378"/>
      <c r="N170" s="378"/>
      <c r="O170" s="378"/>
      <c r="P170" s="344"/>
      <c r="Q170" s="344"/>
      <c r="R170" s="344"/>
      <c r="S170" s="344"/>
      <c r="T170" s="376"/>
      <c r="U170" s="361"/>
    </row>
    <row r="171" spans="3:21" ht="13.5" customHeight="1" x14ac:dyDescent="0.15">
      <c r="C171" s="362">
        <f t="shared" si="11"/>
        <v>129</v>
      </c>
      <c r="D171" s="47" t="str">
        <f t="shared" si="10"/>
        <v/>
      </c>
      <c r="E171" s="355"/>
      <c r="F171" s="447"/>
      <c r="G171" s="447"/>
      <c r="H171" s="344"/>
      <c r="I171" s="344"/>
      <c r="J171" s="344"/>
      <c r="K171" s="377"/>
      <c r="L171" s="15"/>
      <c r="M171" s="378"/>
      <c r="N171" s="378"/>
      <c r="O171" s="378"/>
      <c r="P171" s="344"/>
      <c r="Q171" s="344"/>
      <c r="R171" s="344"/>
      <c r="S171" s="344"/>
      <c r="T171" s="376"/>
      <c r="U171" s="361"/>
    </row>
    <row r="172" spans="3:21" ht="13.5" customHeight="1" x14ac:dyDescent="0.15">
      <c r="C172" s="362">
        <f t="shared" si="11"/>
        <v>130</v>
      </c>
      <c r="D172" s="47" t="str">
        <f t="shared" si="10"/>
        <v/>
      </c>
      <c r="E172" s="355"/>
      <c r="F172" s="447"/>
      <c r="G172" s="447"/>
      <c r="H172" s="344"/>
      <c r="I172" s="344"/>
      <c r="J172" s="344"/>
      <c r="K172" s="377"/>
      <c r="L172" s="15"/>
      <c r="M172" s="378"/>
      <c r="N172" s="378"/>
      <c r="O172" s="378"/>
      <c r="P172" s="344"/>
      <c r="Q172" s="344"/>
      <c r="R172" s="344"/>
      <c r="S172" s="344"/>
      <c r="T172" s="376"/>
      <c r="U172" s="361"/>
    </row>
    <row r="173" spans="3:21" ht="13.5" customHeight="1" x14ac:dyDescent="0.15">
      <c r="C173" s="362">
        <f t="shared" si="11"/>
        <v>131</v>
      </c>
      <c r="D173" s="47" t="str">
        <f t="shared" ref="D173:D192" si="12">IF(E173="","",IF(E173&lt;=$X$2,"○",""))</f>
        <v/>
      </c>
      <c r="E173" s="355"/>
      <c r="F173" s="447"/>
      <c r="G173" s="447"/>
      <c r="H173" s="344"/>
      <c r="I173" s="344"/>
      <c r="J173" s="344"/>
      <c r="K173" s="377"/>
      <c r="L173" s="15"/>
      <c r="M173" s="378"/>
      <c r="N173" s="378"/>
      <c r="O173" s="378"/>
      <c r="P173" s="344"/>
      <c r="Q173" s="344"/>
      <c r="R173" s="344"/>
      <c r="S173" s="344"/>
      <c r="T173" s="376"/>
      <c r="U173" s="361"/>
    </row>
    <row r="174" spans="3:21" ht="13.5" customHeight="1" x14ac:dyDescent="0.15">
      <c r="C174" s="362">
        <f t="shared" si="11"/>
        <v>132</v>
      </c>
      <c r="D174" s="47" t="str">
        <f t="shared" si="12"/>
        <v/>
      </c>
      <c r="E174" s="355"/>
      <c r="F174" s="447"/>
      <c r="G174" s="447"/>
      <c r="H174" s="344"/>
      <c r="I174" s="344"/>
      <c r="J174" s="344"/>
      <c r="K174" s="377"/>
      <c r="L174" s="15"/>
      <c r="M174" s="378"/>
      <c r="N174" s="378"/>
      <c r="O174" s="378"/>
      <c r="P174" s="344"/>
      <c r="Q174" s="344"/>
      <c r="R174" s="344"/>
      <c r="S174" s="344"/>
      <c r="T174" s="376"/>
      <c r="U174" s="361"/>
    </row>
    <row r="175" spans="3:21" ht="13.5" customHeight="1" x14ac:dyDescent="0.15">
      <c r="C175" s="362">
        <f t="shared" si="11"/>
        <v>133</v>
      </c>
      <c r="D175" s="47" t="str">
        <f t="shared" si="12"/>
        <v/>
      </c>
      <c r="E175" s="355"/>
      <c r="F175" s="447"/>
      <c r="G175" s="447"/>
      <c r="H175" s="344"/>
      <c r="I175" s="344"/>
      <c r="J175" s="344"/>
      <c r="K175" s="377"/>
      <c r="L175" s="15"/>
      <c r="M175" s="378"/>
      <c r="N175" s="378"/>
      <c r="O175" s="378"/>
      <c r="P175" s="344"/>
      <c r="Q175" s="344"/>
      <c r="R175" s="344"/>
      <c r="S175" s="344"/>
      <c r="T175" s="376"/>
      <c r="U175" s="361"/>
    </row>
    <row r="176" spans="3:21" ht="13.5" customHeight="1" x14ac:dyDescent="0.15">
      <c r="C176" s="362">
        <f t="shared" si="11"/>
        <v>134</v>
      </c>
      <c r="D176" s="47" t="str">
        <f t="shared" si="12"/>
        <v/>
      </c>
      <c r="E176" s="355"/>
      <c r="F176" s="447"/>
      <c r="G176" s="447"/>
      <c r="H176" s="344"/>
      <c r="I176" s="344"/>
      <c r="J176" s="344"/>
      <c r="K176" s="377"/>
      <c r="L176" s="15"/>
      <c r="M176" s="378"/>
      <c r="N176" s="378"/>
      <c r="O176" s="378"/>
      <c r="P176" s="344"/>
      <c r="Q176" s="344"/>
      <c r="R176" s="344"/>
      <c r="S176" s="344"/>
      <c r="T176" s="376"/>
      <c r="U176" s="361"/>
    </row>
    <row r="177" spans="3:21" ht="13.5" customHeight="1" x14ac:dyDescent="0.15">
      <c r="C177" s="362">
        <f t="shared" si="11"/>
        <v>135</v>
      </c>
      <c r="D177" s="47" t="str">
        <f t="shared" si="12"/>
        <v/>
      </c>
      <c r="E177" s="355"/>
      <c r="F177" s="447"/>
      <c r="G177" s="447"/>
      <c r="H177" s="344"/>
      <c r="I177" s="344"/>
      <c r="J177" s="344"/>
      <c r="K177" s="377"/>
      <c r="L177" s="15"/>
      <c r="M177" s="378"/>
      <c r="N177" s="378"/>
      <c r="O177" s="378"/>
      <c r="P177" s="344"/>
      <c r="Q177" s="344"/>
      <c r="R177" s="344"/>
      <c r="S177" s="344"/>
      <c r="T177" s="376"/>
      <c r="U177" s="361"/>
    </row>
    <row r="178" spans="3:21" ht="13.5" customHeight="1" x14ac:dyDescent="0.15">
      <c r="C178" s="362">
        <f t="shared" si="11"/>
        <v>136</v>
      </c>
      <c r="D178" s="47" t="str">
        <f t="shared" si="12"/>
        <v/>
      </c>
      <c r="E178" s="355"/>
      <c r="F178" s="447"/>
      <c r="G178" s="447"/>
      <c r="H178" s="344"/>
      <c r="I178" s="344"/>
      <c r="J178" s="344"/>
      <c r="K178" s="377"/>
      <c r="L178" s="15"/>
      <c r="M178" s="378"/>
      <c r="N178" s="378"/>
      <c r="O178" s="378"/>
      <c r="P178" s="344"/>
      <c r="Q178" s="344"/>
      <c r="R178" s="344"/>
      <c r="S178" s="344"/>
      <c r="T178" s="376"/>
      <c r="U178" s="361"/>
    </row>
    <row r="179" spans="3:21" ht="13.5" customHeight="1" x14ac:dyDescent="0.15">
      <c r="C179" s="362">
        <f t="shared" si="11"/>
        <v>137</v>
      </c>
      <c r="D179" s="47" t="str">
        <f t="shared" si="12"/>
        <v/>
      </c>
      <c r="E179" s="355"/>
      <c r="F179" s="447"/>
      <c r="G179" s="447"/>
      <c r="H179" s="344"/>
      <c r="I179" s="344"/>
      <c r="J179" s="344"/>
      <c r="K179" s="377"/>
      <c r="L179" s="15"/>
      <c r="M179" s="378"/>
      <c r="N179" s="378"/>
      <c r="O179" s="378"/>
      <c r="P179" s="344"/>
      <c r="Q179" s="344"/>
      <c r="R179" s="344"/>
      <c r="S179" s="344"/>
      <c r="T179" s="376"/>
      <c r="U179" s="361"/>
    </row>
    <row r="180" spans="3:21" ht="13.5" customHeight="1" x14ac:dyDescent="0.15">
      <c r="C180" s="362">
        <f t="shared" si="11"/>
        <v>138</v>
      </c>
      <c r="D180" s="47" t="str">
        <f t="shared" si="12"/>
        <v/>
      </c>
      <c r="E180" s="355"/>
      <c r="F180" s="447"/>
      <c r="G180" s="447"/>
      <c r="H180" s="344"/>
      <c r="I180" s="344"/>
      <c r="J180" s="344"/>
      <c r="K180" s="377"/>
      <c r="L180" s="15"/>
      <c r="M180" s="378"/>
      <c r="N180" s="378"/>
      <c r="O180" s="378"/>
      <c r="P180" s="344"/>
      <c r="Q180" s="344"/>
      <c r="R180" s="344"/>
      <c r="S180" s="344"/>
      <c r="T180" s="376"/>
      <c r="U180" s="361"/>
    </row>
    <row r="181" spans="3:21" ht="13.5" customHeight="1" x14ac:dyDescent="0.15">
      <c r="C181" s="362">
        <f t="shared" si="11"/>
        <v>139</v>
      </c>
      <c r="D181" s="47" t="str">
        <f t="shared" si="12"/>
        <v/>
      </c>
      <c r="E181" s="355"/>
      <c r="F181" s="447"/>
      <c r="G181" s="447"/>
      <c r="H181" s="344"/>
      <c r="I181" s="344"/>
      <c r="J181" s="344"/>
      <c r="K181" s="377"/>
      <c r="L181" s="15"/>
      <c r="M181" s="378"/>
      <c r="N181" s="378"/>
      <c r="O181" s="378"/>
      <c r="P181" s="344"/>
      <c r="Q181" s="344"/>
      <c r="R181" s="344"/>
      <c r="S181" s="344"/>
      <c r="T181" s="376"/>
      <c r="U181" s="361"/>
    </row>
    <row r="182" spans="3:21" ht="13.5" customHeight="1" x14ac:dyDescent="0.15">
      <c r="C182" s="362">
        <f t="shared" si="11"/>
        <v>140</v>
      </c>
      <c r="D182" s="47" t="str">
        <f t="shared" si="12"/>
        <v/>
      </c>
      <c r="E182" s="355"/>
      <c r="F182" s="447"/>
      <c r="G182" s="447"/>
      <c r="H182" s="344"/>
      <c r="I182" s="344"/>
      <c r="J182" s="344"/>
      <c r="K182" s="377"/>
      <c r="L182" s="15"/>
      <c r="M182" s="378"/>
      <c r="N182" s="378"/>
      <c r="O182" s="378"/>
      <c r="P182" s="344"/>
      <c r="Q182" s="344"/>
      <c r="R182" s="344"/>
      <c r="S182" s="344"/>
      <c r="T182" s="376"/>
      <c r="U182" s="361"/>
    </row>
    <row r="183" spans="3:21" ht="13.5" customHeight="1" x14ac:dyDescent="0.15">
      <c r="C183" s="362">
        <f t="shared" si="11"/>
        <v>141</v>
      </c>
      <c r="D183" s="47" t="str">
        <f t="shared" si="12"/>
        <v/>
      </c>
      <c r="E183" s="355"/>
      <c r="F183" s="447"/>
      <c r="G183" s="447"/>
      <c r="H183" s="344"/>
      <c r="I183" s="344"/>
      <c r="J183" s="344"/>
      <c r="K183" s="377"/>
      <c r="L183" s="15"/>
      <c r="M183" s="378"/>
      <c r="N183" s="378"/>
      <c r="O183" s="378"/>
      <c r="P183" s="344"/>
      <c r="Q183" s="344"/>
      <c r="R183" s="344"/>
      <c r="S183" s="344"/>
      <c r="T183" s="376"/>
      <c r="U183" s="361"/>
    </row>
    <row r="184" spans="3:21" ht="13.5" customHeight="1" x14ac:dyDescent="0.15">
      <c r="C184" s="362">
        <f t="shared" si="11"/>
        <v>142</v>
      </c>
      <c r="D184" s="47" t="str">
        <f t="shared" si="12"/>
        <v/>
      </c>
      <c r="E184" s="355"/>
      <c r="F184" s="447"/>
      <c r="G184" s="447"/>
      <c r="H184" s="344"/>
      <c r="I184" s="344"/>
      <c r="J184" s="344"/>
      <c r="K184" s="377"/>
      <c r="L184" s="15"/>
      <c r="M184" s="378"/>
      <c r="N184" s="378"/>
      <c r="O184" s="378"/>
      <c r="P184" s="344"/>
      <c r="Q184" s="344"/>
      <c r="R184" s="344"/>
      <c r="S184" s="344"/>
      <c r="T184" s="376"/>
      <c r="U184" s="361"/>
    </row>
    <row r="185" spans="3:21" ht="13.5" customHeight="1" x14ac:dyDescent="0.15">
      <c r="C185" s="362">
        <f t="shared" si="11"/>
        <v>143</v>
      </c>
      <c r="D185" s="47" t="str">
        <f t="shared" si="12"/>
        <v/>
      </c>
      <c r="E185" s="355"/>
      <c r="F185" s="447"/>
      <c r="G185" s="447"/>
      <c r="H185" s="344"/>
      <c r="I185" s="344"/>
      <c r="J185" s="344"/>
      <c r="K185" s="377"/>
      <c r="L185" s="15"/>
      <c r="M185" s="378"/>
      <c r="N185" s="378"/>
      <c r="O185" s="378"/>
      <c r="P185" s="344"/>
      <c r="Q185" s="344"/>
      <c r="R185" s="344"/>
      <c r="S185" s="344"/>
      <c r="T185" s="376"/>
      <c r="U185" s="361"/>
    </row>
    <row r="186" spans="3:21" ht="13.5" customHeight="1" x14ac:dyDescent="0.15">
      <c r="C186" s="362">
        <f t="shared" si="11"/>
        <v>144</v>
      </c>
      <c r="D186" s="47" t="str">
        <f t="shared" si="12"/>
        <v/>
      </c>
      <c r="E186" s="355"/>
      <c r="F186" s="447"/>
      <c r="G186" s="447"/>
      <c r="H186" s="344"/>
      <c r="I186" s="344"/>
      <c r="J186" s="344"/>
      <c r="K186" s="377"/>
      <c r="L186" s="15"/>
      <c r="M186" s="378"/>
      <c r="N186" s="378"/>
      <c r="O186" s="378"/>
      <c r="P186" s="344"/>
      <c r="Q186" s="344"/>
      <c r="R186" s="344"/>
      <c r="S186" s="344"/>
      <c r="T186" s="376"/>
      <c r="U186" s="361"/>
    </row>
    <row r="187" spans="3:21" ht="13.5" customHeight="1" x14ac:dyDescent="0.15">
      <c r="C187" s="362">
        <f t="shared" si="11"/>
        <v>145</v>
      </c>
      <c r="D187" s="47" t="str">
        <f t="shared" si="12"/>
        <v/>
      </c>
      <c r="E187" s="355"/>
      <c r="F187" s="447"/>
      <c r="G187" s="447"/>
      <c r="H187" s="344"/>
      <c r="I187" s="344"/>
      <c r="J187" s="344"/>
      <c r="K187" s="377"/>
      <c r="L187" s="15"/>
      <c r="M187" s="378"/>
      <c r="N187" s="378"/>
      <c r="O187" s="378"/>
      <c r="P187" s="344"/>
      <c r="Q187" s="344"/>
      <c r="R187" s="344"/>
      <c r="S187" s="344"/>
      <c r="T187" s="376"/>
      <c r="U187" s="361"/>
    </row>
    <row r="188" spans="3:21" ht="13.5" customHeight="1" x14ac:dyDescent="0.15">
      <c r="C188" s="362">
        <f t="shared" si="11"/>
        <v>146</v>
      </c>
      <c r="D188" s="47" t="str">
        <f t="shared" si="12"/>
        <v/>
      </c>
      <c r="E188" s="355"/>
      <c r="F188" s="447"/>
      <c r="G188" s="447"/>
      <c r="H188" s="344"/>
      <c r="I188" s="344"/>
      <c r="J188" s="344"/>
      <c r="K188" s="377"/>
      <c r="L188" s="15"/>
      <c r="M188" s="378"/>
      <c r="N188" s="378"/>
      <c r="O188" s="378"/>
      <c r="P188" s="344"/>
      <c r="Q188" s="344"/>
      <c r="R188" s="344"/>
      <c r="S188" s="344"/>
      <c r="T188" s="376"/>
      <c r="U188" s="361"/>
    </row>
    <row r="189" spans="3:21" ht="13.5" customHeight="1" x14ac:dyDescent="0.15">
      <c r="C189" s="362">
        <f t="shared" si="11"/>
        <v>147</v>
      </c>
      <c r="D189" s="47" t="str">
        <f t="shared" si="12"/>
        <v/>
      </c>
      <c r="E189" s="355"/>
      <c r="F189" s="447"/>
      <c r="G189" s="447"/>
      <c r="H189" s="344"/>
      <c r="I189" s="344"/>
      <c r="J189" s="344"/>
      <c r="K189" s="377"/>
      <c r="L189" s="15"/>
      <c r="M189" s="378"/>
      <c r="N189" s="378"/>
      <c r="O189" s="378"/>
      <c r="P189" s="344"/>
      <c r="Q189" s="344"/>
      <c r="R189" s="344"/>
      <c r="S189" s="344"/>
      <c r="T189" s="376"/>
      <c r="U189" s="361"/>
    </row>
    <row r="190" spans="3:21" ht="13.5" customHeight="1" x14ac:dyDescent="0.15">
      <c r="C190" s="362">
        <f t="shared" si="11"/>
        <v>148</v>
      </c>
      <c r="D190" s="47" t="str">
        <f t="shared" si="12"/>
        <v/>
      </c>
      <c r="E190" s="355"/>
      <c r="F190" s="447"/>
      <c r="G190" s="447"/>
      <c r="H190" s="344"/>
      <c r="I190" s="344"/>
      <c r="J190" s="344"/>
      <c r="K190" s="377"/>
      <c r="L190" s="15"/>
      <c r="M190" s="378"/>
      <c r="N190" s="378"/>
      <c r="O190" s="378"/>
      <c r="P190" s="344"/>
      <c r="Q190" s="344"/>
      <c r="R190" s="344"/>
      <c r="S190" s="344"/>
      <c r="T190" s="376"/>
      <c r="U190" s="361"/>
    </row>
    <row r="191" spans="3:21" ht="13.5" customHeight="1" x14ac:dyDescent="0.15">
      <c r="C191" s="362">
        <f t="shared" si="11"/>
        <v>149</v>
      </c>
      <c r="D191" s="47" t="str">
        <f t="shared" si="12"/>
        <v/>
      </c>
      <c r="E191" s="355"/>
      <c r="F191" s="447"/>
      <c r="G191" s="447"/>
      <c r="H191" s="344"/>
      <c r="I191" s="344"/>
      <c r="J191" s="344"/>
      <c r="K191" s="377"/>
      <c r="L191" s="15"/>
      <c r="M191" s="378"/>
      <c r="N191" s="378"/>
      <c r="O191" s="378"/>
      <c r="P191" s="344"/>
      <c r="Q191" s="344"/>
      <c r="R191" s="344"/>
      <c r="S191" s="344"/>
      <c r="T191" s="376"/>
      <c r="U191" s="361"/>
    </row>
    <row r="192" spans="3:21" ht="13.5" customHeight="1" x14ac:dyDescent="0.15">
      <c r="C192" s="362">
        <f t="shared" si="11"/>
        <v>150</v>
      </c>
      <c r="D192" s="47" t="str">
        <f t="shared" si="12"/>
        <v/>
      </c>
      <c r="E192" s="355"/>
      <c r="F192" s="447"/>
      <c r="G192" s="447"/>
      <c r="H192" s="344"/>
      <c r="I192" s="344"/>
      <c r="J192" s="344"/>
      <c r="K192" s="377"/>
      <c r="L192" s="15"/>
      <c r="M192" s="378"/>
      <c r="N192" s="378"/>
      <c r="O192" s="378"/>
      <c r="P192" s="344"/>
      <c r="Q192" s="344"/>
      <c r="R192" s="344"/>
      <c r="S192" s="344"/>
      <c r="T192" s="376"/>
      <c r="U192" s="361"/>
    </row>
    <row r="193" spans="3:21" ht="13.5" customHeight="1" x14ac:dyDescent="0.15">
      <c r="C193" s="39"/>
      <c r="D193" s="39"/>
      <c r="E193" s="1"/>
      <c r="F193" s="39"/>
      <c r="G193" s="39"/>
      <c r="H193" s="3"/>
      <c r="I193" s="3"/>
      <c r="J193" s="3"/>
      <c r="K193" s="379"/>
      <c r="L193" s="82"/>
      <c r="M193" s="3"/>
      <c r="N193" s="3"/>
      <c r="O193" s="3"/>
      <c r="P193" s="3"/>
      <c r="Q193" s="3"/>
      <c r="R193" s="3"/>
      <c r="S193" s="3"/>
      <c r="T193" s="361"/>
      <c r="U193" s="361"/>
    </row>
  </sheetData>
  <sheetProtection password="DE0B" sheet="1" selectLockedCells="1"/>
  <mergeCells count="21">
    <mergeCell ref="S5:S7"/>
    <mergeCell ref="M6:M7"/>
    <mergeCell ref="R5:R7"/>
    <mergeCell ref="K5:K7"/>
    <mergeCell ref="I6:I7"/>
    <mergeCell ref="Q5:Q7"/>
    <mergeCell ref="H6:H7"/>
    <mergeCell ref="H5:J5"/>
    <mergeCell ref="N6:N7"/>
    <mergeCell ref="M5:O5"/>
    <mergeCell ref="P5:P7"/>
    <mergeCell ref="L5:L7"/>
    <mergeCell ref="O6:O7"/>
    <mergeCell ref="J6:J7"/>
    <mergeCell ref="C10:F12"/>
    <mergeCell ref="C9:G9"/>
    <mergeCell ref="C5:C7"/>
    <mergeCell ref="E5:E7"/>
    <mergeCell ref="F5:F7"/>
    <mergeCell ref="D5:D7"/>
    <mergeCell ref="G5:G7"/>
  </mergeCells>
  <phoneticPr fontId="3"/>
  <conditionalFormatting sqref="H13:H192">
    <cfRule type="expression" dxfId="98" priority="3" stopIfTrue="1">
      <formula>AND(H13="○",OR(I13="○",J13="○"))</formula>
    </cfRule>
  </conditionalFormatting>
  <conditionalFormatting sqref="I13:I192">
    <cfRule type="expression" dxfId="97" priority="2" stopIfTrue="1">
      <formula>AND(I13="○",OR(H13="○",J13="○"))</formula>
    </cfRule>
  </conditionalFormatting>
  <conditionalFormatting sqref="J13:J192">
    <cfRule type="expression" dxfId="96" priority="1" stopIfTrue="1">
      <formula>AND(J13="○",OR(H13="○",I13="○"))</formula>
    </cfRule>
  </conditionalFormatting>
  <conditionalFormatting sqref="M13:M192">
    <cfRule type="expression" dxfId="95" priority="10" stopIfTrue="1">
      <formula>AND(D13="○",M13="")</formula>
    </cfRule>
    <cfRule type="expression" dxfId="94" priority="17" stopIfTrue="1">
      <formula>AND(M13="○",OR(N13="○",O13="○"))</formula>
    </cfRule>
    <cfRule type="expression" dxfId="93" priority="18" stopIfTrue="1">
      <formula>AND($K13="",M13="○")</formula>
    </cfRule>
  </conditionalFormatting>
  <conditionalFormatting sqref="N13:N192">
    <cfRule type="expression" dxfId="92" priority="9" stopIfTrue="1">
      <formula>AND(D13="○",M13="",N13="")</formula>
    </cfRule>
    <cfRule type="expression" dxfId="91" priority="15" stopIfTrue="1">
      <formula>AND(N13="○",OR(M13="○",O13="○"))</formula>
    </cfRule>
    <cfRule type="expression" dxfId="90" priority="16" stopIfTrue="1">
      <formula>AND($K13="",N13="○")</formula>
    </cfRule>
  </conditionalFormatting>
  <conditionalFormatting sqref="O13:O192">
    <cfRule type="expression" dxfId="89" priority="8" stopIfTrue="1">
      <formula>AND(D13="○",M13="",N13="",O13="")</formula>
    </cfRule>
    <cfRule type="expression" dxfId="88" priority="13" stopIfTrue="1">
      <formula>AND(O13="○",OR(M13="○",N13="○"))</formula>
    </cfRule>
    <cfRule type="expression" dxfId="87" priority="14" stopIfTrue="1">
      <formula>AND($K13="",O13="○")</formula>
    </cfRule>
  </conditionalFormatting>
  <conditionalFormatting sqref="P13:P192">
    <cfRule type="expression" dxfId="86" priority="11" stopIfTrue="1">
      <formula>AND(P13="○",OR($H13="",#REF!=""))</formula>
    </cfRule>
  </conditionalFormatting>
  <conditionalFormatting sqref="P13:R192">
    <cfRule type="expression" dxfId="85" priority="5" stopIfTrue="1">
      <formula>AND(H13="○",P13="")</formula>
    </cfRule>
  </conditionalFormatting>
  <conditionalFormatting sqref="Q13:Q192">
    <cfRule type="expression" dxfId="84" priority="20" stopIfTrue="1">
      <formula>AND(Q13="○",$I13="")</formula>
    </cfRule>
  </conditionalFormatting>
  <conditionalFormatting sqref="R13:R192">
    <cfRule type="expression" dxfId="83" priority="21" stopIfTrue="1">
      <formula>AND(R13="○",$J13="")</formula>
    </cfRule>
  </conditionalFormatting>
  <conditionalFormatting sqref="S13:S192">
    <cfRule type="expression" dxfId="82" priority="4" stopIfTrue="1">
      <formula>AND(H13="○",S13="")</formula>
    </cfRule>
    <cfRule type="expression" dxfId="81" priority="23" stopIfTrue="1">
      <formula>AND(S13="○",OR($H13="",#REF!=""))</formula>
    </cfRule>
  </conditionalFormatting>
  <dataValidations count="3">
    <dataValidation type="list" allowBlank="1" showInputMessage="1" showErrorMessage="1" sqref="P13:S192" xr:uid="{00000000-0002-0000-0500-000000000000}">
      <formula1>$V$1:$X$1</formula1>
    </dataValidation>
    <dataValidation type="list" allowBlank="1" showInputMessage="1" showErrorMessage="1" sqref="M13:O192 H13:J192" xr:uid="{00000000-0002-0000-0500-000001000000}">
      <formula1>$V$1:$V$2</formula1>
    </dataValidation>
    <dataValidation type="list" allowBlank="1" showInputMessage="1" showErrorMessage="1" sqref="H193:J193" xr:uid="{00000000-0002-0000-0500-000002000000}">
      <formula1>$V$1:$V$3</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72" max="21" man="1"/>
    <brk id="102" max="21" man="1"/>
    <brk id="162" max="21"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C614"/>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style="1" customWidth="1"/>
    <col min="2" max="2" width="2.625" customWidth="1"/>
    <col min="3" max="3" width="3.625" style="1" customWidth="1"/>
    <col min="4" max="5" width="4.625" style="1" customWidth="1"/>
    <col min="6" max="6" width="9.625" style="1" customWidth="1"/>
    <col min="7" max="7" width="21.625" style="4" customWidth="1"/>
    <col min="8" max="8" width="11.875" style="4" customWidth="1"/>
    <col min="9" max="9" width="6.625" style="3" customWidth="1"/>
    <col min="10" max="10" width="5.625" style="3" customWidth="1"/>
    <col min="11" max="16" width="6.625" style="1" customWidth="1"/>
    <col min="17" max="18" width="2.625" style="1" customWidth="1"/>
    <col min="19" max="20" width="7.625" style="1" hidden="1" customWidth="1"/>
    <col min="21" max="205" width="9" style="1" hidden="1" customWidth="1"/>
    <col min="206" max="206" width="2.125" style="1" hidden="1" customWidth="1"/>
    <col min="207" max="207" width="2.625" style="1" hidden="1" customWidth="1"/>
    <col min="208" max="208" width="3.625" style="1" hidden="1" customWidth="1"/>
    <col min="209" max="209" width="4.625" style="1" hidden="1" customWidth="1"/>
    <col min="210" max="210" width="9.625" style="1" hidden="1" customWidth="1"/>
    <col min="211" max="211" width="21.625" style="1" hidden="1" customWidth="1"/>
    <col min="212" max="16384" width="0" style="1" hidden="1"/>
  </cols>
  <sheetData>
    <row r="1" spans="2:44" hidden="1" x14ac:dyDescent="0.15">
      <c r="B1" s="19"/>
      <c r="I1" s="460">
        <f>IF($I$10=0,0,I11/$I$10)</f>
        <v>0</v>
      </c>
      <c r="K1" s="460">
        <f t="shared" ref="K1:P1" si="0">IF($I$10=0,0,K12/$I$10)</f>
        <v>0</v>
      </c>
      <c r="L1" s="460">
        <f t="shared" si="0"/>
        <v>0</v>
      </c>
      <c r="M1" s="460">
        <f t="shared" si="0"/>
        <v>0</v>
      </c>
      <c r="N1" s="460">
        <f t="shared" si="0"/>
        <v>0</v>
      </c>
      <c r="O1" s="460">
        <f t="shared" si="0"/>
        <v>0</v>
      </c>
      <c r="P1" s="460">
        <f t="shared" si="0"/>
        <v>0</v>
      </c>
      <c r="Q1" s="347"/>
      <c r="S1" s="1" t="s">
        <v>85</v>
      </c>
      <c r="T1" s="1" t="s">
        <v>506</v>
      </c>
      <c r="U1" s="380"/>
    </row>
    <row r="2" spans="2:44" ht="11.25" x14ac:dyDescent="0.15">
      <c r="B2" s="1"/>
      <c r="T2" s="1" t="s">
        <v>130</v>
      </c>
      <c r="U2" s="6">
        <f>点検表!$AO$4</f>
        <v>-20</v>
      </c>
    </row>
    <row r="3" spans="2:44" ht="13.5" customHeight="1" x14ac:dyDescent="0.15">
      <c r="B3" s="1"/>
      <c r="C3" s="1" t="s">
        <v>616</v>
      </c>
      <c r="T3" s="322" t="s">
        <v>685</v>
      </c>
      <c r="U3" s="322" t="s">
        <v>188</v>
      </c>
      <c r="V3" s="322" t="s">
        <v>0</v>
      </c>
      <c r="W3" s="322" t="s">
        <v>189</v>
      </c>
      <c r="X3" s="322" t="s">
        <v>46</v>
      </c>
      <c r="Y3" s="322" t="s">
        <v>302</v>
      </c>
      <c r="Z3" s="322" t="s">
        <v>199</v>
      </c>
      <c r="AA3" s="323" t="s">
        <v>244</v>
      </c>
      <c r="AB3" s="322" t="s">
        <v>190</v>
      </c>
      <c r="AC3" s="322" t="s">
        <v>245</v>
      </c>
      <c r="AD3" s="322" t="s">
        <v>96</v>
      </c>
      <c r="AE3" s="322" t="s">
        <v>191</v>
      </c>
      <c r="AF3" s="323" t="s">
        <v>192</v>
      </c>
      <c r="AG3" s="323" t="s">
        <v>193</v>
      </c>
      <c r="AH3" s="324" t="s">
        <v>194</v>
      </c>
      <c r="AI3" s="322" t="s">
        <v>42</v>
      </c>
      <c r="AJ3" s="322" t="s">
        <v>195</v>
      </c>
      <c r="AK3" s="322" t="s">
        <v>196</v>
      </c>
      <c r="AL3" s="323" t="s">
        <v>442</v>
      </c>
      <c r="AM3" s="323" t="s">
        <v>43</v>
      </c>
      <c r="AN3" s="324" t="s">
        <v>457</v>
      </c>
      <c r="AO3" s="322" t="s">
        <v>197</v>
      </c>
      <c r="AP3" s="322" t="s">
        <v>201</v>
      </c>
      <c r="AQ3" s="322" t="s">
        <v>198</v>
      </c>
      <c r="AR3" s="322" t="s">
        <v>200</v>
      </c>
    </row>
    <row r="4" spans="2:44" x14ac:dyDescent="0.15">
      <c r="S4"/>
      <c r="T4" s="1">
        <f>COUNTIF($E$13:$E$612,T5)</f>
        <v>0</v>
      </c>
      <c r="U4" s="1">
        <f>COUNTIF($E$13:$E$612,U5)</f>
        <v>0</v>
      </c>
      <c r="V4" s="1">
        <f t="shared" ref="V4:AM4" si="1">COUNTIF($E$13:$E$612,V5)</f>
        <v>0</v>
      </c>
      <c r="W4" s="1">
        <f t="shared" si="1"/>
        <v>0</v>
      </c>
      <c r="X4" s="1">
        <f t="shared" si="1"/>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row>
    <row r="5" spans="2:44" ht="15" customHeight="1" x14ac:dyDescent="0.15">
      <c r="C5" s="896" t="s">
        <v>553</v>
      </c>
      <c r="D5" s="827" t="s">
        <v>702</v>
      </c>
      <c r="E5" s="827" t="s">
        <v>511</v>
      </c>
      <c r="F5" s="896" t="s">
        <v>529</v>
      </c>
      <c r="G5" s="896" t="s">
        <v>530</v>
      </c>
      <c r="H5" s="896" t="s">
        <v>614</v>
      </c>
      <c r="I5" s="827" t="s">
        <v>314</v>
      </c>
      <c r="J5" s="827" t="s">
        <v>451</v>
      </c>
      <c r="K5" s="903" t="s">
        <v>621</v>
      </c>
      <c r="L5" s="903"/>
      <c r="M5" s="903"/>
      <c r="N5" s="903"/>
      <c r="O5" s="903"/>
      <c r="P5" s="809"/>
      <c r="Q5" s="183"/>
      <c r="S5" s="6" t="str">
        <f ca="1">IF($I$10=0,"",OFFSET(T5,0,MATCH(MAX(T6:AM6),T6:AM6,0)-1,1,1))</f>
        <v/>
      </c>
      <c r="T5" s="1">
        <f>MIN($E$13:$E$612)</f>
        <v>0</v>
      </c>
      <c r="U5" s="1">
        <f>IF(ISERROR(SMALL($E$13:$E$612,SUM(T4:$T4)+1)),0,SMALL($E$13:$E$612,SUM(T4:$T4)+1))</f>
        <v>0</v>
      </c>
      <c r="V5" s="1">
        <f>IF(ISERROR(SMALL($E$13:$E$612,SUM($T4:U4)+1)),0,SMALL($E$13:$E$612,SUM($T4:U4)+1))</f>
        <v>0</v>
      </c>
      <c r="W5" s="1">
        <f>IF(ISERROR(SMALL($E$13:$E$612,SUM($T4:V4)+1)),0,SMALL($E$13:$E$612,SUM($T4:V4)+1))</f>
        <v>0</v>
      </c>
      <c r="X5" s="1">
        <f>IF(ISERROR(SMALL($E$13:$E$612,SUM($T4:W4)+1)),0,SMALL($E$13:$E$612,SUM($T4:W4)+1))</f>
        <v>0</v>
      </c>
      <c r="Y5" s="1">
        <f>IF(ISERROR(SMALL($E$13:$E$612,SUM($T4:X4)+1)),0,SMALL($E$13:$E$612,SUM($T4:X4)+1))</f>
        <v>0</v>
      </c>
      <c r="Z5" s="1">
        <f>IF(ISERROR(SMALL($E$13:$E$612,SUM($T4:Y4)+1)),0,SMALL($E$13:$E$612,SUM($T4:Y4)+1))</f>
        <v>0</v>
      </c>
      <c r="AA5" s="1">
        <f>IF(ISERROR(SMALL($E$13:$E$612,SUM($T4:Z4)+1)),0,SMALL($E$13:$E$612,SUM($T4:Z4)+1))</f>
        <v>0</v>
      </c>
      <c r="AB5" s="1">
        <f>IF(ISERROR(SMALL($E$13:$E$612,SUM($T4:AA4)+1)),0,SMALL($E$13:$E$612,SUM($T4:AA4)+1))</f>
        <v>0</v>
      </c>
      <c r="AC5" s="1">
        <f>IF(ISERROR(SMALL($E$13:$E$612,SUM($T4:AB4)+1)),0,SMALL($E$13:$E$612,SUM($T4:AB4)+1))</f>
        <v>0</v>
      </c>
      <c r="AD5" s="1">
        <f>IF(ISERROR(SMALL($E$13:$E$612,SUM($T4:AC4)+1)),0,SMALL($E$13:$E$612,SUM($T4:AC4)+1))</f>
        <v>0</v>
      </c>
      <c r="AE5" s="1">
        <f>IF(ISERROR(SMALL($E$13:$E$612,SUM($T4:AD4)+1)),0,SMALL($E$13:$E$612,SUM($T4:AD4)+1))</f>
        <v>0</v>
      </c>
      <c r="AF5" s="1">
        <f>IF(ISERROR(SMALL($E$13:$E$612,SUM($T4:AE4)+1)),0,SMALL($E$13:$E$612,SUM($T4:AE4)+1))</f>
        <v>0</v>
      </c>
      <c r="AG5" s="1">
        <f>IF(ISERROR(SMALL($E$13:$E$612,SUM($T4:AF4)+1)),0,SMALL($E$13:$E$612,SUM($T4:AF4)+1))</f>
        <v>0</v>
      </c>
      <c r="AH5" s="1">
        <f>IF(ISERROR(SMALL($E$13:$E$612,SUM($T4:AG4)+1)),0,SMALL($E$13:$E$612,SUM($T4:AG4)+1))</f>
        <v>0</v>
      </c>
      <c r="AI5" s="1">
        <f>IF(ISERROR(SMALL($E$13:$E$612,SUM($T4:AH4)+1)),0,SMALL($E$13:$E$612,SUM($T4:AH4)+1))</f>
        <v>0</v>
      </c>
      <c r="AJ5" s="1">
        <f>IF(ISERROR(SMALL($E$13:$E$612,SUM($T4:AI4)+1)),0,SMALL($E$13:$E$612,SUM($T4:AI4)+1))</f>
        <v>0</v>
      </c>
      <c r="AK5" s="1">
        <f>IF(ISERROR(SMALL($E$13:$E$612,SUM($T4:AJ4)+1)),0,SMALL($E$13:$E$612,SUM($T4:AJ4)+1))</f>
        <v>0</v>
      </c>
      <c r="AL5" s="1">
        <f>IF(ISERROR(SMALL($E$13:$E$612,SUM($T4:AK4)+1)),0,SMALL($E$13:$E$612,SUM($T4:AK4)+1))</f>
        <v>0</v>
      </c>
      <c r="AM5" s="1">
        <f>IF(ISERROR(SMALL($E$13:$E$612,SUM($T4:AL4)+1)),0,SMALL($E$13:$E$612,SUM($T4:AL4)+1))</f>
        <v>0</v>
      </c>
    </row>
    <row r="6" spans="2:44" s="69" customFormat="1" ht="15" customHeight="1" x14ac:dyDescent="0.15">
      <c r="C6" s="897"/>
      <c r="D6" s="885"/>
      <c r="E6" s="885"/>
      <c r="F6" s="897"/>
      <c r="G6" s="897"/>
      <c r="H6" s="897"/>
      <c r="I6" s="885"/>
      <c r="J6" s="885"/>
      <c r="K6" s="874" t="s">
        <v>554</v>
      </c>
      <c r="L6" s="901" t="s">
        <v>239</v>
      </c>
      <c r="M6" s="901" t="s">
        <v>1033</v>
      </c>
      <c r="N6" s="827" t="s">
        <v>539</v>
      </c>
      <c r="O6" s="901" t="s">
        <v>544</v>
      </c>
      <c r="P6" s="901" t="s">
        <v>555</v>
      </c>
      <c r="Q6" s="332"/>
      <c r="R6" s="1"/>
      <c r="S6" s="1"/>
      <c r="T6" s="1">
        <f t="array" ref="T6">SUM(IF($E13:$E612=T5,$I13:$I612*$J13:$J612,0))</f>
        <v>0</v>
      </c>
      <c r="U6" s="1">
        <f t="array" ref="U6">SUM(IF($E13:$E612=U5,$I13:$I612*$J13:$J612,0))</f>
        <v>0</v>
      </c>
      <c r="V6" s="1">
        <f t="array" ref="V6">SUM(IF($E13:$E612=V5,$I13:$I612*$J13:$J612,0))</f>
        <v>0</v>
      </c>
      <c r="W6" s="1">
        <f t="array" ref="W6">SUM(IF($E13:$E612=W5,$I13:$I612*$J13:$J612,0))</f>
        <v>0</v>
      </c>
      <c r="X6" s="1">
        <f t="array" ref="X6">SUM(IF($E13:$E612=X5,$I13:$I612*$J13:$J612,0))</f>
        <v>0</v>
      </c>
      <c r="Y6" s="1">
        <f t="array" ref="Y6">SUM(IF($E13:$E612=Y5,$I13:$I612*$J13:$J612,0))</f>
        <v>0</v>
      </c>
      <c r="Z6" s="1">
        <f t="array" ref="Z6">SUM(IF($E13:$E612=Z5,$I13:$I612*$J13:$J612,0))</f>
        <v>0</v>
      </c>
      <c r="AA6" s="1">
        <f t="array" ref="AA6">SUM(IF($E13:$E612=AA5,$I13:$I612*$J13:$J612,0))</f>
        <v>0</v>
      </c>
      <c r="AB6" s="1">
        <f t="array" ref="AB6">SUM(IF($E13:$E612=AB5,$I13:$I612*$J13:$J612,0))</f>
        <v>0</v>
      </c>
      <c r="AC6" s="1">
        <f t="array" ref="AC6">SUM(IF($E13:$E612=AC5,$I13:$I612*$J13:$J612,0))</f>
        <v>0</v>
      </c>
      <c r="AD6" s="1">
        <f t="array" ref="AD6">SUM(IF($E13:$E612=AD5,$I13:$I612*$J13:$J612,0))</f>
        <v>0</v>
      </c>
      <c r="AE6" s="1">
        <f t="array" ref="AE6">SUM(IF($E13:$E612=AE5,$I13:$I612*$J13:$J612,0))</f>
        <v>0</v>
      </c>
      <c r="AF6" s="1">
        <f t="array" ref="AF6">SUM(IF($E13:$E612=AF5,$I13:$I612*$J13:$J612,0))</f>
        <v>0</v>
      </c>
      <c r="AG6" s="1">
        <f t="array" ref="AG6">SUM(IF($E13:$E612=AG5,$I13:$I612*$J13:$J612,0))</f>
        <v>0</v>
      </c>
      <c r="AH6" s="1">
        <f t="array" ref="AH6">SUM(IF($E13:$E612=AH5,$I13:$I612*$J13:$J612,0))</f>
        <v>0</v>
      </c>
      <c r="AI6" s="1">
        <f t="array" ref="AI6">SUM(IF($E13:$E612=AI5,$I13:$I612*$J13:$J612,0))</f>
        <v>0</v>
      </c>
      <c r="AJ6" s="1">
        <f t="array" ref="AJ6">SUM(IF($E13:$E612=AJ5,$I13:$I612*$J13:$J612,0))</f>
        <v>0</v>
      </c>
      <c r="AK6" s="1">
        <f t="array" ref="AK6">SUM(IF($E13:$E612=AK5,$I13:$I612*$J13:$J612,0))</f>
        <v>0</v>
      </c>
      <c r="AL6" s="1">
        <f t="array" ref="AL6">SUM(IF($E13:$E612=AL5,$I13:$I612*$J13:$J612,0))</f>
        <v>0</v>
      </c>
      <c r="AM6" s="1">
        <f t="array" ref="AM6">SUM(IF($E13:$E612=AM5,$I13:$I612*$J13:$J612,0))</f>
        <v>0</v>
      </c>
      <c r="AN6" s="1"/>
      <c r="AO6" s="1"/>
      <c r="AP6" s="1"/>
      <c r="AQ6" s="1"/>
      <c r="AR6" s="1"/>
    </row>
    <row r="7" spans="2:44" s="69" customFormat="1" ht="84" customHeight="1" x14ac:dyDescent="0.15">
      <c r="C7" s="897"/>
      <c r="D7" s="851"/>
      <c r="E7" s="885"/>
      <c r="F7" s="897"/>
      <c r="G7" s="897"/>
      <c r="H7" s="898"/>
      <c r="I7" s="851"/>
      <c r="J7" s="851"/>
      <c r="K7" s="874"/>
      <c r="L7" s="901"/>
      <c r="M7" s="901"/>
      <c r="N7" s="851"/>
      <c r="O7" s="901"/>
      <c r="P7" s="901"/>
      <c r="Q7" s="332"/>
      <c r="R7" s="1"/>
      <c r="S7" s="164"/>
    </row>
    <row r="8" spans="2:44" s="69" customFormat="1" ht="2.1" customHeight="1" x14ac:dyDescent="0.15">
      <c r="C8" s="327"/>
      <c r="D8" s="327"/>
      <c r="E8" s="13"/>
      <c r="F8" s="327"/>
      <c r="G8" s="327"/>
      <c r="H8" s="327"/>
      <c r="I8" s="13"/>
      <c r="J8" s="13"/>
      <c r="K8" s="13"/>
      <c r="L8" s="13"/>
      <c r="M8" s="13"/>
      <c r="N8" s="13"/>
      <c r="O8" s="13"/>
      <c r="P8" s="13"/>
      <c r="Q8" s="35"/>
      <c r="R8" s="1"/>
      <c r="S8" s="331"/>
    </row>
    <row r="9" spans="2:44" s="69" customFormat="1" ht="15" customHeight="1" x14ac:dyDescent="0.15">
      <c r="C9" s="893" t="s">
        <v>524</v>
      </c>
      <c r="D9" s="894"/>
      <c r="E9" s="894"/>
      <c r="F9" s="894"/>
      <c r="G9" s="895"/>
      <c r="H9" s="327" t="s">
        <v>454</v>
      </c>
      <c r="I9" s="327" t="s">
        <v>525</v>
      </c>
      <c r="J9" s="327" t="s">
        <v>525</v>
      </c>
      <c r="K9" s="429" t="str">
        <f t="shared" ref="K9:P9" si="2">IF($I$10=0,"    －",K$10/$I$10)</f>
        <v xml:space="preserve">    －</v>
      </c>
      <c r="L9" s="429" t="str">
        <f t="shared" si="2"/>
        <v xml:space="preserve">    －</v>
      </c>
      <c r="M9" s="429" t="str">
        <f t="shared" si="2"/>
        <v xml:space="preserve">    －</v>
      </c>
      <c r="N9" s="429" t="str">
        <f t="shared" si="2"/>
        <v xml:space="preserve">    －</v>
      </c>
      <c r="O9" s="429" t="str">
        <f t="shared" si="2"/>
        <v xml:space="preserve">    －</v>
      </c>
      <c r="P9" s="429" t="str">
        <f t="shared" si="2"/>
        <v xml:space="preserve">    －</v>
      </c>
      <c r="Q9" s="381"/>
      <c r="R9" s="1"/>
    </row>
    <row r="10" spans="2:44" s="69" customFormat="1" ht="15" customHeight="1" x14ac:dyDescent="0.15">
      <c r="C10" s="803" t="s">
        <v>526</v>
      </c>
      <c r="D10" s="804"/>
      <c r="E10" s="804"/>
      <c r="F10" s="805"/>
      <c r="G10" s="327" t="s">
        <v>343</v>
      </c>
      <c r="H10" s="327" t="s">
        <v>454</v>
      </c>
      <c r="I10" s="352">
        <f>SUMPRODUCT(I13:I612,$J13:$J612)</f>
        <v>0</v>
      </c>
      <c r="J10" s="413">
        <f>SUM(J13:J612)</f>
        <v>0</v>
      </c>
      <c r="K10" s="352">
        <f t="array" ref="K10">SUM(IF(K13:K612="○",$I13:$I612*$J13:$J612,0))</f>
        <v>0</v>
      </c>
      <c r="L10" s="352">
        <f t="array" ref="L10">SUM(IF(L13:L612="○",$I13:$I612*$J13:$J612,0))</f>
        <v>0</v>
      </c>
      <c r="M10" s="352">
        <f t="array" ref="M10">SUM(IF(M13:M612="○",$I13:$I612*$J13:$J612,0))</f>
        <v>0</v>
      </c>
      <c r="N10" s="352">
        <f t="array" ref="N10">SUM(IF(N13:N612="○",$I13:$I612*$J13:$J612,0))</f>
        <v>0</v>
      </c>
      <c r="O10" s="352">
        <f t="array" ref="O10">SUM(IF(O13:O612="○",$I13:$I612*$J13:$J612,0))</f>
        <v>0</v>
      </c>
      <c r="P10" s="352">
        <f t="array" ref="P10">SUM(IF(P13:P612="○",$I13:$I612*$J13:$J612,0))</f>
        <v>0</v>
      </c>
      <c r="Q10" s="380"/>
      <c r="R10" s="383"/>
      <c r="S10" s="353"/>
    </row>
    <row r="11" spans="2:44" s="69" customFormat="1" ht="15" customHeight="1" x14ac:dyDescent="0.15">
      <c r="C11" s="890"/>
      <c r="D11" s="891"/>
      <c r="E11" s="891"/>
      <c r="F11" s="892"/>
      <c r="G11" s="13" t="s">
        <v>705</v>
      </c>
      <c r="H11" s="327" t="s">
        <v>454</v>
      </c>
      <c r="I11" s="352">
        <f t="array" ref="I11">SUM(IF($D13:$D612="○",$I13:$I612*$J13:$J612,0))</f>
        <v>0</v>
      </c>
      <c r="J11" s="413">
        <f>SUMIF($D13:$D612,"○",J13:J612)</f>
        <v>0</v>
      </c>
      <c r="K11" s="327" t="s">
        <v>454</v>
      </c>
      <c r="L11" s="327" t="s">
        <v>454</v>
      </c>
      <c r="M11" s="327" t="s">
        <v>454</v>
      </c>
      <c r="N11" s="327" t="s">
        <v>454</v>
      </c>
      <c r="O11" s="327" t="s">
        <v>454</v>
      </c>
      <c r="P11" s="327" t="s">
        <v>454</v>
      </c>
      <c r="Q11" s="381"/>
      <c r="R11" s="1"/>
    </row>
    <row r="12" spans="2:44" s="69" customFormat="1" ht="15" customHeight="1" x14ac:dyDescent="0.15">
      <c r="C12" s="893"/>
      <c r="D12" s="894"/>
      <c r="E12" s="894"/>
      <c r="F12" s="895"/>
      <c r="G12" s="13" t="s">
        <v>710</v>
      </c>
      <c r="H12" s="327" t="s">
        <v>454</v>
      </c>
      <c r="I12" s="327" t="s">
        <v>454</v>
      </c>
      <c r="J12" s="327" t="s">
        <v>454</v>
      </c>
      <c r="K12" s="352">
        <f t="array" ref="K12">SUM(IF(($D13:$D612="○")*(K13:K612=""),$I13:$I612*$J13:$J612,0))</f>
        <v>0</v>
      </c>
      <c r="L12" s="352">
        <f t="array" ref="L12">SUM(IF(($D13:$D612="○")*(L13:L612=""),$I13:$I612*$J13:$J612,0))</f>
        <v>0</v>
      </c>
      <c r="M12" s="352">
        <f t="array" ref="M12">SUM(IF(($D13:$D612="○")*(M13:M612=""),$I13:$I612*$J13:$J612,0))</f>
        <v>0</v>
      </c>
      <c r="N12" s="352">
        <f t="array" ref="N12">SUM(IF(($D13:$D612="○")*(M13:M612="")*(N13:N612=""),$I13:$I612*$J13:$J612,0))</f>
        <v>0</v>
      </c>
      <c r="O12" s="352">
        <f t="array" ref="O12">SUM(IF(($D13:$D612="○")*(M13:M612="")*(N13:N612="")*(O13:O612=""),$I13:$I612*$J13:$J612,0))</f>
        <v>0</v>
      </c>
      <c r="P12" s="352">
        <f t="array" ref="P12">SUM(IF(($D13:$D612="○")*(P13:P612=""),$I13:$I612*$J13:$J612,0))</f>
        <v>0</v>
      </c>
      <c r="Q12" s="381"/>
      <c r="R12" s="1"/>
    </row>
    <row r="13" spans="2:44" s="69" customFormat="1" ht="12.75" customHeight="1" x14ac:dyDescent="0.15">
      <c r="C13" s="354">
        <v>1</v>
      </c>
      <c r="D13" s="47" t="str">
        <f t="shared" ref="D13:D76" si="3">IF(E13="","",IF(E13&lt;=$U$2,"○",""))</f>
        <v/>
      </c>
      <c r="E13" s="393"/>
      <c r="F13" s="446"/>
      <c r="G13" s="446"/>
      <c r="H13" s="513"/>
      <c r="I13" s="384"/>
      <c r="J13" s="425"/>
      <c r="K13" s="375"/>
      <c r="L13" s="356"/>
      <c r="M13" s="375"/>
      <c r="N13" s="375"/>
      <c r="O13" s="375"/>
      <c r="P13" s="375"/>
      <c r="Q13" s="3"/>
      <c r="R13" s="361"/>
    </row>
    <row r="14" spans="2:44" s="69" customFormat="1" ht="12.75" customHeight="1" x14ac:dyDescent="0.15">
      <c r="C14" s="362">
        <f>C13+1</f>
        <v>2</v>
      </c>
      <c r="D14" s="47" t="str">
        <f t="shared" si="3"/>
        <v/>
      </c>
      <c r="E14" s="355"/>
      <c r="F14" s="447"/>
      <c r="G14" s="447"/>
      <c r="H14" s="514"/>
      <c r="I14" s="386"/>
      <c r="J14" s="15"/>
      <c r="K14" s="378"/>
      <c r="L14" s="344"/>
      <c r="M14" s="378"/>
      <c r="N14" s="378"/>
      <c r="O14" s="378"/>
      <c r="P14" s="378"/>
      <c r="Q14" s="3"/>
      <c r="R14" s="361"/>
    </row>
    <row r="15" spans="2:44" s="69" customFormat="1" ht="12.75" customHeight="1" x14ac:dyDescent="0.15">
      <c r="C15" s="362">
        <f>C14+1</f>
        <v>3</v>
      </c>
      <c r="D15" s="47" t="str">
        <f t="shared" si="3"/>
        <v/>
      </c>
      <c r="E15" s="355"/>
      <c r="F15" s="447"/>
      <c r="G15" s="447"/>
      <c r="H15" s="514"/>
      <c r="I15" s="386"/>
      <c r="J15" s="15"/>
      <c r="K15" s="378"/>
      <c r="L15" s="344"/>
      <c r="M15" s="378"/>
      <c r="N15" s="378"/>
      <c r="O15" s="378"/>
      <c r="P15" s="378"/>
      <c r="Q15" s="3"/>
      <c r="R15" s="361"/>
    </row>
    <row r="16" spans="2:44" s="69" customFormat="1" ht="12.75" customHeight="1" x14ac:dyDescent="0.15">
      <c r="C16" s="362">
        <f>C15+1</f>
        <v>4</v>
      </c>
      <c r="D16" s="47" t="str">
        <f t="shared" si="3"/>
        <v/>
      </c>
      <c r="E16" s="355"/>
      <c r="F16" s="447"/>
      <c r="G16" s="447"/>
      <c r="H16" s="514"/>
      <c r="I16" s="386"/>
      <c r="J16" s="15"/>
      <c r="K16" s="378"/>
      <c r="L16" s="344"/>
      <c r="M16" s="378"/>
      <c r="N16" s="378"/>
      <c r="O16" s="378"/>
      <c r="P16" s="378"/>
      <c r="Q16" s="3"/>
      <c r="R16" s="361"/>
    </row>
    <row r="17" spans="3:18" s="69" customFormat="1" ht="12.75" customHeight="1" x14ac:dyDescent="0.15">
      <c r="C17" s="362">
        <f t="shared" ref="C17:C41" si="4">C16+1</f>
        <v>5</v>
      </c>
      <c r="D17" s="47" t="str">
        <f t="shared" si="3"/>
        <v/>
      </c>
      <c r="E17" s="355"/>
      <c r="F17" s="447"/>
      <c r="G17" s="447"/>
      <c r="H17" s="514"/>
      <c r="I17" s="386"/>
      <c r="J17" s="15"/>
      <c r="K17" s="378"/>
      <c r="L17" s="344"/>
      <c r="M17" s="378"/>
      <c r="N17" s="378"/>
      <c r="O17" s="378"/>
      <c r="P17" s="378"/>
      <c r="Q17" s="3"/>
      <c r="R17" s="361"/>
    </row>
    <row r="18" spans="3:18" s="69" customFormat="1" ht="12.75" customHeight="1" x14ac:dyDescent="0.15">
      <c r="C18" s="362">
        <f t="shared" si="4"/>
        <v>6</v>
      </c>
      <c r="D18" s="47" t="str">
        <f t="shared" si="3"/>
        <v/>
      </c>
      <c r="E18" s="355"/>
      <c r="F18" s="447"/>
      <c r="G18" s="447"/>
      <c r="H18" s="514"/>
      <c r="I18" s="386"/>
      <c r="J18" s="15"/>
      <c r="K18" s="378"/>
      <c r="L18" s="344"/>
      <c r="M18" s="378"/>
      <c r="N18" s="378"/>
      <c r="O18" s="378"/>
      <c r="P18" s="378"/>
      <c r="Q18" s="3"/>
      <c r="R18" s="361"/>
    </row>
    <row r="19" spans="3:18" s="69" customFormat="1" ht="12.75" customHeight="1" x14ac:dyDescent="0.15">
      <c r="C19" s="362">
        <f t="shared" si="4"/>
        <v>7</v>
      </c>
      <c r="D19" s="47" t="str">
        <f t="shared" si="3"/>
        <v/>
      </c>
      <c r="E19" s="355"/>
      <c r="F19" s="447"/>
      <c r="G19" s="447"/>
      <c r="H19" s="514"/>
      <c r="I19" s="386"/>
      <c r="J19" s="15"/>
      <c r="K19" s="378"/>
      <c r="L19" s="344"/>
      <c r="M19" s="378"/>
      <c r="N19" s="378"/>
      <c r="O19" s="378"/>
      <c r="P19" s="378"/>
      <c r="Q19" s="3"/>
      <c r="R19" s="361"/>
    </row>
    <row r="20" spans="3:18" s="69" customFormat="1" ht="12.75" customHeight="1" x14ac:dyDescent="0.15">
      <c r="C20" s="362">
        <f t="shared" si="4"/>
        <v>8</v>
      </c>
      <c r="D20" s="47" t="str">
        <f t="shared" si="3"/>
        <v/>
      </c>
      <c r="E20" s="355"/>
      <c r="F20" s="447"/>
      <c r="G20" s="447"/>
      <c r="H20" s="514"/>
      <c r="I20" s="386"/>
      <c r="J20" s="15"/>
      <c r="K20" s="378"/>
      <c r="L20" s="344"/>
      <c r="M20" s="378"/>
      <c r="N20" s="378"/>
      <c r="O20" s="378"/>
      <c r="P20" s="378"/>
      <c r="Q20" s="3"/>
      <c r="R20" s="361"/>
    </row>
    <row r="21" spans="3:18" s="69" customFormat="1" ht="12.75" customHeight="1" x14ac:dyDescent="0.15">
      <c r="C21" s="362">
        <f t="shared" si="4"/>
        <v>9</v>
      </c>
      <c r="D21" s="47" t="str">
        <f t="shared" si="3"/>
        <v/>
      </c>
      <c r="E21" s="355"/>
      <c r="F21" s="447"/>
      <c r="G21" s="447"/>
      <c r="H21" s="514"/>
      <c r="I21" s="386"/>
      <c r="J21" s="15"/>
      <c r="K21" s="378"/>
      <c r="L21" s="344"/>
      <c r="M21" s="378"/>
      <c r="N21" s="378"/>
      <c r="O21" s="378"/>
      <c r="P21" s="378"/>
      <c r="Q21" s="3"/>
      <c r="R21" s="361"/>
    </row>
    <row r="22" spans="3:18" s="69" customFormat="1" ht="12.75" customHeight="1" x14ac:dyDescent="0.15">
      <c r="C22" s="362">
        <f>C21+1</f>
        <v>10</v>
      </c>
      <c r="D22" s="47" t="str">
        <f t="shared" si="3"/>
        <v/>
      </c>
      <c r="E22" s="355"/>
      <c r="F22" s="447"/>
      <c r="G22" s="447"/>
      <c r="H22" s="514"/>
      <c r="I22" s="386"/>
      <c r="J22" s="15"/>
      <c r="K22" s="378"/>
      <c r="L22" s="344"/>
      <c r="M22" s="378"/>
      <c r="N22" s="378"/>
      <c r="O22" s="378"/>
      <c r="P22" s="378"/>
      <c r="Q22" s="3"/>
      <c r="R22" s="361"/>
    </row>
    <row r="23" spans="3:18" s="69" customFormat="1" ht="12.75" customHeight="1" x14ac:dyDescent="0.15">
      <c r="C23" s="362">
        <f t="shared" si="4"/>
        <v>11</v>
      </c>
      <c r="D23" s="47" t="str">
        <f t="shared" si="3"/>
        <v/>
      </c>
      <c r="E23" s="355"/>
      <c r="F23" s="447"/>
      <c r="G23" s="447"/>
      <c r="H23" s="514"/>
      <c r="I23" s="386"/>
      <c r="J23" s="15"/>
      <c r="K23" s="378"/>
      <c r="L23" s="344"/>
      <c r="M23" s="378"/>
      <c r="N23" s="378"/>
      <c r="O23" s="378"/>
      <c r="P23" s="378"/>
      <c r="Q23" s="3"/>
      <c r="R23" s="361"/>
    </row>
    <row r="24" spans="3:18" s="69" customFormat="1" ht="12.75" customHeight="1" x14ac:dyDescent="0.15">
      <c r="C24" s="362">
        <f t="shared" si="4"/>
        <v>12</v>
      </c>
      <c r="D24" s="47" t="str">
        <f t="shared" si="3"/>
        <v/>
      </c>
      <c r="E24" s="355"/>
      <c r="F24" s="447"/>
      <c r="G24" s="447"/>
      <c r="H24" s="514"/>
      <c r="I24" s="386"/>
      <c r="J24" s="15"/>
      <c r="K24" s="378"/>
      <c r="L24" s="344"/>
      <c r="M24" s="378"/>
      <c r="N24" s="378"/>
      <c r="O24" s="378"/>
      <c r="P24" s="378"/>
      <c r="Q24" s="3"/>
      <c r="R24" s="361"/>
    </row>
    <row r="25" spans="3:18" s="69" customFormat="1" ht="12.75" customHeight="1" x14ac:dyDescent="0.15">
      <c r="C25" s="362">
        <f t="shared" si="4"/>
        <v>13</v>
      </c>
      <c r="D25" s="47" t="str">
        <f t="shared" si="3"/>
        <v/>
      </c>
      <c r="E25" s="355"/>
      <c r="F25" s="447"/>
      <c r="G25" s="447"/>
      <c r="H25" s="514"/>
      <c r="I25" s="388"/>
      <c r="J25" s="15"/>
      <c r="K25" s="378"/>
      <c r="L25" s="344"/>
      <c r="M25" s="378"/>
      <c r="N25" s="378"/>
      <c r="O25" s="378"/>
      <c r="P25" s="378"/>
      <c r="Q25" s="3"/>
      <c r="R25" s="361"/>
    </row>
    <row r="26" spans="3:18" s="69" customFormat="1" ht="12.75" customHeight="1" x14ac:dyDescent="0.15">
      <c r="C26" s="362">
        <f t="shared" si="4"/>
        <v>14</v>
      </c>
      <c r="D26" s="47" t="str">
        <f t="shared" si="3"/>
        <v/>
      </c>
      <c r="E26" s="355"/>
      <c r="F26" s="447"/>
      <c r="G26" s="447"/>
      <c r="H26" s="514"/>
      <c r="I26" s="386"/>
      <c r="J26" s="15"/>
      <c r="K26" s="378"/>
      <c r="L26" s="344"/>
      <c r="M26" s="378"/>
      <c r="N26" s="378"/>
      <c r="O26" s="378"/>
      <c r="P26" s="378"/>
      <c r="Q26" s="3"/>
      <c r="R26" s="361"/>
    </row>
    <row r="27" spans="3:18" s="69" customFormat="1" ht="12.75" customHeight="1" x14ac:dyDescent="0.15">
      <c r="C27" s="362">
        <f t="shared" si="4"/>
        <v>15</v>
      </c>
      <c r="D27" s="47" t="str">
        <f t="shared" si="3"/>
        <v/>
      </c>
      <c r="E27" s="355"/>
      <c r="F27" s="447"/>
      <c r="G27" s="447"/>
      <c r="H27" s="514"/>
      <c r="I27" s="388"/>
      <c r="J27" s="15"/>
      <c r="K27" s="378"/>
      <c r="L27" s="344"/>
      <c r="M27" s="378"/>
      <c r="N27" s="378"/>
      <c r="O27" s="378"/>
      <c r="P27" s="378"/>
      <c r="Q27" s="3"/>
      <c r="R27" s="361"/>
    </row>
    <row r="28" spans="3:18" s="69" customFormat="1" ht="12.75" customHeight="1" x14ac:dyDescent="0.15">
      <c r="C28" s="362">
        <f t="shared" si="4"/>
        <v>16</v>
      </c>
      <c r="D28" s="47" t="str">
        <f t="shared" si="3"/>
        <v/>
      </c>
      <c r="E28" s="355"/>
      <c r="F28" s="447"/>
      <c r="G28" s="447"/>
      <c r="H28" s="514"/>
      <c r="I28" s="386"/>
      <c r="J28" s="15"/>
      <c r="K28" s="378"/>
      <c r="L28" s="344"/>
      <c r="M28" s="378"/>
      <c r="N28" s="378"/>
      <c r="O28" s="378"/>
      <c r="P28" s="378"/>
      <c r="Q28" s="3"/>
      <c r="R28" s="361"/>
    </row>
    <row r="29" spans="3:18" s="69" customFormat="1" ht="12.75" customHeight="1" x14ac:dyDescent="0.15">
      <c r="C29" s="362">
        <f t="shared" si="4"/>
        <v>17</v>
      </c>
      <c r="D29" s="47" t="str">
        <f t="shared" si="3"/>
        <v/>
      </c>
      <c r="E29" s="355"/>
      <c r="F29" s="447"/>
      <c r="G29" s="447"/>
      <c r="H29" s="514"/>
      <c r="I29" s="388"/>
      <c r="J29" s="15"/>
      <c r="K29" s="378"/>
      <c r="L29" s="344"/>
      <c r="M29" s="378"/>
      <c r="N29" s="378"/>
      <c r="O29" s="378"/>
      <c r="P29" s="378"/>
      <c r="Q29" s="3"/>
      <c r="R29" s="361"/>
    </row>
    <row r="30" spans="3:18" s="69" customFormat="1" ht="12.75" customHeight="1" x14ac:dyDescent="0.15">
      <c r="C30" s="362">
        <f t="shared" si="4"/>
        <v>18</v>
      </c>
      <c r="D30" s="47" t="str">
        <f t="shared" si="3"/>
        <v/>
      </c>
      <c r="E30" s="355"/>
      <c r="F30" s="447"/>
      <c r="G30" s="447"/>
      <c r="H30" s="514"/>
      <c r="I30" s="386"/>
      <c r="J30" s="15"/>
      <c r="K30" s="378"/>
      <c r="L30" s="344"/>
      <c r="M30" s="378"/>
      <c r="N30" s="378"/>
      <c r="O30" s="378"/>
      <c r="P30" s="378"/>
      <c r="Q30" s="3"/>
      <c r="R30" s="361"/>
    </row>
    <row r="31" spans="3:18" s="69" customFormat="1" ht="12.75" customHeight="1" x14ac:dyDescent="0.15">
      <c r="C31" s="362">
        <f t="shared" si="4"/>
        <v>19</v>
      </c>
      <c r="D31" s="47" t="str">
        <f t="shared" si="3"/>
        <v/>
      </c>
      <c r="E31" s="355"/>
      <c r="F31" s="447"/>
      <c r="G31" s="447"/>
      <c r="H31" s="514"/>
      <c r="I31" s="388"/>
      <c r="J31" s="15"/>
      <c r="K31" s="378"/>
      <c r="L31" s="344"/>
      <c r="M31" s="378"/>
      <c r="N31" s="378"/>
      <c r="O31" s="378"/>
      <c r="P31" s="378"/>
      <c r="Q31" s="3"/>
      <c r="R31" s="361"/>
    </row>
    <row r="32" spans="3:18" s="69" customFormat="1" ht="12.75" customHeight="1" x14ac:dyDescent="0.15">
      <c r="C32" s="362">
        <f t="shared" si="4"/>
        <v>20</v>
      </c>
      <c r="D32" s="47" t="str">
        <f t="shared" si="3"/>
        <v/>
      </c>
      <c r="E32" s="355"/>
      <c r="F32" s="447"/>
      <c r="G32" s="447"/>
      <c r="H32" s="514"/>
      <c r="I32" s="386"/>
      <c r="J32" s="15"/>
      <c r="K32" s="378"/>
      <c r="L32" s="344"/>
      <c r="M32" s="378"/>
      <c r="N32" s="378"/>
      <c r="O32" s="378"/>
      <c r="P32" s="378"/>
      <c r="Q32" s="3"/>
      <c r="R32" s="361"/>
    </row>
    <row r="33" spans="3:18" s="69" customFormat="1" ht="12.75" customHeight="1" x14ac:dyDescent="0.15">
      <c r="C33" s="362">
        <f t="shared" si="4"/>
        <v>21</v>
      </c>
      <c r="D33" s="47" t="str">
        <f t="shared" si="3"/>
        <v/>
      </c>
      <c r="E33" s="355"/>
      <c r="F33" s="447"/>
      <c r="G33" s="447"/>
      <c r="H33" s="514"/>
      <c r="I33" s="386"/>
      <c r="J33" s="15"/>
      <c r="K33" s="378"/>
      <c r="L33" s="344"/>
      <c r="M33" s="378"/>
      <c r="N33" s="378"/>
      <c r="O33" s="378"/>
      <c r="P33" s="378"/>
      <c r="Q33" s="3"/>
      <c r="R33" s="361"/>
    </row>
    <row r="34" spans="3:18" s="69" customFormat="1" ht="12.75" customHeight="1" x14ac:dyDescent="0.15">
      <c r="C34" s="362">
        <f t="shared" si="4"/>
        <v>22</v>
      </c>
      <c r="D34" s="47" t="str">
        <f t="shared" si="3"/>
        <v/>
      </c>
      <c r="E34" s="355"/>
      <c r="F34" s="447"/>
      <c r="G34" s="447"/>
      <c r="H34" s="514"/>
      <c r="I34" s="388"/>
      <c r="J34" s="15"/>
      <c r="K34" s="378"/>
      <c r="L34" s="344"/>
      <c r="M34" s="378"/>
      <c r="N34" s="378"/>
      <c r="O34" s="378"/>
      <c r="P34" s="378"/>
      <c r="Q34" s="3"/>
      <c r="R34" s="361"/>
    </row>
    <row r="35" spans="3:18" s="69" customFormat="1" ht="12.75" customHeight="1" x14ac:dyDescent="0.15">
      <c r="C35" s="362">
        <f t="shared" si="4"/>
        <v>23</v>
      </c>
      <c r="D35" s="47" t="str">
        <f t="shared" si="3"/>
        <v/>
      </c>
      <c r="E35" s="355"/>
      <c r="F35" s="447"/>
      <c r="G35" s="447"/>
      <c r="H35" s="514"/>
      <c r="I35" s="386"/>
      <c r="J35" s="15"/>
      <c r="K35" s="378"/>
      <c r="L35" s="344"/>
      <c r="M35" s="378"/>
      <c r="N35" s="378"/>
      <c r="O35" s="378"/>
      <c r="P35" s="378"/>
      <c r="Q35" s="3"/>
      <c r="R35" s="361"/>
    </row>
    <row r="36" spans="3:18" s="69" customFormat="1" ht="12.75" customHeight="1" x14ac:dyDescent="0.15">
      <c r="C36" s="362">
        <f t="shared" si="4"/>
        <v>24</v>
      </c>
      <c r="D36" s="47" t="str">
        <f t="shared" si="3"/>
        <v/>
      </c>
      <c r="E36" s="355"/>
      <c r="F36" s="447"/>
      <c r="G36" s="447"/>
      <c r="H36" s="514"/>
      <c r="I36" s="388"/>
      <c r="J36" s="15"/>
      <c r="K36" s="378"/>
      <c r="L36" s="344"/>
      <c r="M36" s="378"/>
      <c r="N36" s="378"/>
      <c r="O36" s="378"/>
      <c r="P36" s="378"/>
      <c r="Q36" s="3"/>
      <c r="R36" s="361"/>
    </row>
    <row r="37" spans="3:18" s="69" customFormat="1" ht="12.75" customHeight="1" x14ac:dyDescent="0.15">
      <c r="C37" s="362">
        <f t="shared" si="4"/>
        <v>25</v>
      </c>
      <c r="D37" s="47" t="str">
        <f t="shared" si="3"/>
        <v/>
      </c>
      <c r="E37" s="355"/>
      <c r="F37" s="447"/>
      <c r="G37" s="447"/>
      <c r="H37" s="514"/>
      <c r="I37" s="386"/>
      <c r="J37" s="15"/>
      <c r="K37" s="378"/>
      <c r="L37" s="344"/>
      <c r="M37" s="378"/>
      <c r="N37" s="378"/>
      <c r="O37" s="378"/>
      <c r="P37" s="378"/>
      <c r="Q37" s="3"/>
      <c r="R37" s="361"/>
    </row>
    <row r="38" spans="3:18" s="69" customFormat="1" ht="12.75" customHeight="1" x14ac:dyDescent="0.15">
      <c r="C38" s="362">
        <f t="shared" si="4"/>
        <v>26</v>
      </c>
      <c r="D38" s="47" t="str">
        <f t="shared" si="3"/>
        <v/>
      </c>
      <c r="E38" s="355"/>
      <c r="F38" s="447"/>
      <c r="G38" s="447"/>
      <c r="H38" s="514"/>
      <c r="I38" s="388"/>
      <c r="J38" s="15"/>
      <c r="K38" s="378"/>
      <c r="L38" s="344"/>
      <c r="M38" s="378"/>
      <c r="N38" s="378"/>
      <c r="O38" s="378"/>
      <c r="P38" s="378"/>
      <c r="Q38" s="3"/>
      <c r="R38" s="361"/>
    </row>
    <row r="39" spans="3:18" s="69" customFormat="1" ht="12.75" customHeight="1" x14ac:dyDescent="0.15">
      <c r="C39" s="362">
        <f t="shared" si="4"/>
        <v>27</v>
      </c>
      <c r="D39" s="47" t="str">
        <f t="shared" si="3"/>
        <v/>
      </c>
      <c r="E39" s="355"/>
      <c r="F39" s="447"/>
      <c r="G39" s="447"/>
      <c r="H39" s="514"/>
      <c r="I39" s="386"/>
      <c r="J39" s="15"/>
      <c r="K39" s="378"/>
      <c r="L39" s="344"/>
      <c r="M39" s="378"/>
      <c r="N39" s="378"/>
      <c r="O39" s="378"/>
      <c r="P39" s="378"/>
      <c r="Q39" s="3"/>
      <c r="R39" s="361"/>
    </row>
    <row r="40" spans="3:18" s="69" customFormat="1" ht="12.75" customHeight="1" x14ac:dyDescent="0.15">
      <c r="C40" s="362">
        <f t="shared" si="4"/>
        <v>28</v>
      </c>
      <c r="D40" s="47" t="str">
        <f t="shared" si="3"/>
        <v/>
      </c>
      <c r="E40" s="355"/>
      <c r="F40" s="447"/>
      <c r="G40" s="447"/>
      <c r="H40" s="514"/>
      <c r="I40" s="388"/>
      <c r="J40" s="15"/>
      <c r="K40" s="378"/>
      <c r="L40" s="344"/>
      <c r="M40" s="378"/>
      <c r="N40" s="378"/>
      <c r="O40" s="378"/>
      <c r="P40" s="378"/>
      <c r="Q40" s="3"/>
      <c r="R40" s="361"/>
    </row>
    <row r="41" spans="3:18" s="69" customFormat="1" ht="12.75" customHeight="1" x14ac:dyDescent="0.15">
      <c r="C41" s="362">
        <f t="shared" si="4"/>
        <v>29</v>
      </c>
      <c r="D41" s="47" t="str">
        <f t="shared" si="3"/>
        <v/>
      </c>
      <c r="E41" s="355"/>
      <c r="F41" s="447"/>
      <c r="G41" s="447"/>
      <c r="H41" s="514"/>
      <c r="I41" s="386"/>
      <c r="J41" s="15"/>
      <c r="K41" s="378"/>
      <c r="L41" s="344"/>
      <c r="M41" s="378"/>
      <c r="N41" s="378"/>
      <c r="O41" s="378"/>
      <c r="P41" s="378"/>
      <c r="Q41" s="3"/>
      <c r="R41" s="361"/>
    </row>
    <row r="42" spans="3:18" s="69" customFormat="1" ht="12.75" customHeight="1" x14ac:dyDescent="0.15">
      <c r="C42" s="362">
        <f>C41+1</f>
        <v>30</v>
      </c>
      <c r="D42" s="47" t="str">
        <f t="shared" si="3"/>
        <v/>
      </c>
      <c r="E42" s="355"/>
      <c r="F42" s="447"/>
      <c r="G42" s="447"/>
      <c r="H42" s="514"/>
      <c r="I42" s="386"/>
      <c r="J42" s="15"/>
      <c r="K42" s="378"/>
      <c r="L42" s="344"/>
      <c r="M42" s="378"/>
      <c r="N42" s="378"/>
      <c r="O42" s="378"/>
      <c r="P42" s="378"/>
      <c r="Q42" s="3"/>
      <c r="R42" s="361"/>
    </row>
    <row r="43" spans="3:18" s="69" customFormat="1" ht="12.75" customHeight="1" x14ac:dyDescent="0.15">
      <c r="C43" s="362">
        <f>C42+1</f>
        <v>31</v>
      </c>
      <c r="D43" s="47" t="str">
        <f t="shared" si="3"/>
        <v/>
      </c>
      <c r="E43" s="355"/>
      <c r="F43" s="447"/>
      <c r="G43" s="447"/>
      <c r="H43" s="514"/>
      <c r="I43" s="386"/>
      <c r="J43" s="15"/>
      <c r="K43" s="378"/>
      <c r="L43" s="344"/>
      <c r="M43" s="378"/>
      <c r="N43" s="378"/>
      <c r="O43" s="378"/>
      <c r="P43" s="378"/>
      <c r="Q43" s="3"/>
      <c r="R43" s="361"/>
    </row>
    <row r="44" spans="3:18" s="69" customFormat="1" ht="12.75" customHeight="1" x14ac:dyDescent="0.15">
      <c r="C44" s="362">
        <f t="shared" ref="C44:C71" si="5">C43+1</f>
        <v>32</v>
      </c>
      <c r="D44" s="47" t="str">
        <f t="shared" si="3"/>
        <v/>
      </c>
      <c r="E44" s="355"/>
      <c r="F44" s="447"/>
      <c r="G44" s="447"/>
      <c r="H44" s="514"/>
      <c r="I44" s="386"/>
      <c r="J44" s="15"/>
      <c r="K44" s="378"/>
      <c r="L44" s="344"/>
      <c r="M44" s="378"/>
      <c r="N44" s="378"/>
      <c r="O44" s="378"/>
      <c r="P44" s="378"/>
      <c r="Q44" s="3"/>
      <c r="R44" s="361"/>
    </row>
    <row r="45" spans="3:18" s="69" customFormat="1" ht="12.75" customHeight="1" x14ac:dyDescent="0.15">
      <c r="C45" s="362">
        <f t="shared" si="5"/>
        <v>33</v>
      </c>
      <c r="D45" s="47" t="str">
        <f t="shared" si="3"/>
        <v/>
      </c>
      <c r="E45" s="355"/>
      <c r="F45" s="447"/>
      <c r="G45" s="447"/>
      <c r="H45" s="514"/>
      <c r="I45" s="386"/>
      <c r="J45" s="15"/>
      <c r="K45" s="378"/>
      <c r="L45" s="344"/>
      <c r="M45" s="378"/>
      <c r="N45" s="378"/>
      <c r="O45" s="378"/>
      <c r="P45" s="378"/>
      <c r="Q45" s="3"/>
      <c r="R45" s="361"/>
    </row>
    <row r="46" spans="3:18" s="69" customFormat="1" ht="12.75" customHeight="1" x14ac:dyDescent="0.15">
      <c r="C46" s="362">
        <f t="shared" si="5"/>
        <v>34</v>
      </c>
      <c r="D46" s="47" t="str">
        <f t="shared" si="3"/>
        <v/>
      </c>
      <c r="E46" s="355"/>
      <c r="F46" s="447"/>
      <c r="G46" s="447"/>
      <c r="H46" s="514"/>
      <c r="I46" s="386"/>
      <c r="J46" s="15"/>
      <c r="K46" s="378"/>
      <c r="L46" s="344"/>
      <c r="M46" s="378"/>
      <c r="N46" s="378"/>
      <c r="O46" s="378"/>
      <c r="P46" s="378"/>
      <c r="Q46" s="3"/>
      <c r="R46" s="361"/>
    </row>
    <row r="47" spans="3:18" s="69" customFormat="1" ht="12.75" customHeight="1" x14ac:dyDescent="0.15">
      <c r="C47" s="362">
        <f t="shared" si="5"/>
        <v>35</v>
      </c>
      <c r="D47" s="47" t="str">
        <f t="shared" si="3"/>
        <v/>
      </c>
      <c r="E47" s="355"/>
      <c r="F47" s="447"/>
      <c r="G47" s="447"/>
      <c r="H47" s="514"/>
      <c r="I47" s="386"/>
      <c r="J47" s="15"/>
      <c r="K47" s="378"/>
      <c r="L47" s="344"/>
      <c r="M47" s="378"/>
      <c r="N47" s="378"/>
      <c r="O47" s="378"/>
      <c r="P47" s="378"/>
      <c r="Q47" s="3"/>
      <c r="R47" s="361"/>
    </row>
    <row r="48" spans="3:18" s="69" customFormat="1" ht="12.75" customHeight="1" x14ac:dyDescent="0.15">
      <c r="C48" s="362">
        <f t="shared" si="5"/>
        <v>36</v>
      </c>
      <c r="D48" s="47" t="str">
        <f t="shared" si="3"/>
        <v/>
      </c>
      <c r="E48" s="355"/>
      <c r="F48" s="447"/>
      <c r="G48" s="447"/>
      <c r="H48" s="514"/>
      <c r="I48" s="386"/>
      <c r="J48" s="15"/>
      <c r="K48" s="378"/>
      <c r="L48" s="344"/>
      <c r="M48" s="378"/>
      <c r="N48" s="378"/>
      <c r="O48" s="378"/>
      <c r="P48" s="378"/>
      <c r="Q48" s="3"/>
      <c r="R48" s="361"/>
    </row>
    <row r="49" spans="3:18" s="69" customFormat="1" ht="12.75" customHeight="1" x14ac:dyDescent="0.15">
      <c r="C49" s="362">
        <f t="shared" si="5"/>
        <v>37</v>
      </c>
      <c r="D49" s="47" t="str">
        <f t="shared" si="3"/>
        <v/>
      </c>
      <c r="E49" s="355"/>
      <c r="F49" s="447"/>
      <c r="G49" s="447"/>
      <c r="H49" s="514"/>
      <c r="I49" s="386"/>
      <c r="J49" s="15"/>
      <c r="K49" s="378"/>
      <c r="L49" s="344"/>
      <c r="M49" s="378"/>
      <c r="N49" s="378"/>
      <c r="O49" s="378"/>
      <c r="P49" s="378"/>
      <c r="Q49" s="3"/>
      <c r="R49" s="361"/>
    </row>
    <row r="50" spans="3:18" s="69" customFormat="1" ht="12.75" customHeight="1" x14ac:dyDescent="0.15">
      <c r="C50" s="362">
        <f t="shared" si="5"/>
        <v>38</v>
      </c>
      <c r="D50" s="47" t="str">
        <f t="shared" si="3"/>
        <v/>
      </c>
      <c r="E50" s="355"/>
      <c r="F50" s="447"/>
      <c r="G50" s="447"/>
      <c r="H50" s="514"/>
      <c r="I50" s="386"/>
      <c r="J50" s="15"/>
      <c r="K50" s="378"/>
      <c r="L50" s="344"/>
      <c r="M50" s="378"/>
      <c r="N50" s="378"/>
      <c r="O50" s="378"/>
      <c r="P50" s="378"/>
      <c r="Q50" s="3"/>
      <c r="R50" s="361"/>
    </row>
    <row r="51" spans="3:18" s="69" customFormat="1" ht="12.75" customHeight="1" x14ac:dyDescent="0.15">
      <c r="C51" s="362">
        <f t="shared" si="5"/>
        <v>39</v>
      </c>
      <c r="D51" s="47" t="str">
        <f t="shared" si="3"/>
        <v/>
      </c>
      <c r="E51" s="355"/>
      <c r="F51" s="447"/>
      <c r="G51" s="447"/>
      <c r="H51" s="514"/>
      <c r="I51" s="386"/>
      <c r="J51" s="15"/>
      <c r="K51" s="378"/>
      <c r="L51" s="344"/>
      <c r="M51" s="378"/>
      <c r="N51" s="378"/>
      <c r="O51" s="378"/>
      <c r="P51" s="378"/>
      <c r="Q51" s="3"/>
      <c r="R51" s="361"/>
    </row>
    <row r="52" spans="3:18" s="69" customFormat="1" ht="12.75" customHeight="1" x14ac:dyDescent="0.15">
      <c r="C52" s="362">
        <f t="shared" si="5"/>
        <v>40</v>
      </c>
      <c r="D52" s="47" t="str">
        <f t="shared" si="3"/>
        <v/>
      </c>
      <c r="E52" s="355"/>
      <c r="F52" s="447"/>
      <c r="G52" s="447"/>
      <c r="H52" s="514"/>
      <c r="I52" s="386"/>
      <c r="J52" s="15"/>
      <c r="K52" s="378"/>
      <c r="L52" s="344"/>
      <c r="M52" s="378"/>
      <c r="N52" s="378"/>
      <c r="O52" s="378"/>
      <c r="P52" s="378"/>
      <c r="Q52" s="3"/>
      <c r="R52" s="361"/>
    </row>
    <row r="53" spans="3:18" s="69" customFormat="1" ht="12.75" customHeight="1" x14ac:dyDescent="0.15">
      <c r="C53" s="362">
        <f t="shared" si="5"/>
        <v>41</v>
      </c>
      <c r="D53" s="47" t="str">
        <f t="shared" si="3"/>
        <v/>
      </c>
      <c r="E53" s="355"/>
      <c r="F53" s="447"/>
      <c r="G53" s="447"/>
      <c r="H53" s="514"/>
      <c r="I53" s="386"/>
      <c r="J53" s="15"/>
      <c r="K53" s="378"/>
      <c r="L53" s="344"/>
      <c r="M53" s="378"/>
      <c r="N53" s="378"/>
      <c r="O53" s="378"/>
      <c r="P53" s="378"/>
      <c r="Q53" s="3"/>
      <c r="R53" s="361"/>
    </row>
    <row r="54" spans="3:18" s="69" customFormat="1" ht="12.75" customHeight="1" x14ac:dyDescent="0.15">
      <c r="C54" s="362">
        <f t="shared" si="5"/>
        <v>42</v>
      </c>
      <c r="D54" s="47" t="str">
        <f t="shared" si="3"/>
        <v/>
      </c>
      <c r="E54" s="355"/>
      <c r="F54" s="447"/>
      <c r="G54" s="447"/>
      <c r="H54" s="514"/>
      <c r="I54" s="386"/>
      <c r="J54" s="15"/>
      <c r="K54" s="378"/>
      <c r="L54" s="344"/>
      <c r="M54" s="378"/>
      <c r="N54" s="378"/>
      <c r="O54" s="378"/>
      <c r="P54" s="378"/>
      <c r="Q54" s="3"/>
      <c r="R54" s="361"/>
    </row>
    <row r="55" spans="3:18" s="69" customFormat="1" ht="12.75" customHeight="1" x14ac:dyDescent="0.15">
      <c r="C55" s="362">
        <f t="shared" si="5"/>
        <v>43</v>
      </c>
      <c r="D55" s="47" t="str">
        <f t="shared" si="3"/>
        <v/>
      </c>
      <c r="E55" s="355"/>
      <c r="F55" s="447"/>
      <c r="G55" s="447"/>
      <c r="H55" s="514"/>
      <c r="I55" s="386"/>
      <c r="J55" s="15"/>
      <c r="K55" s="378"/>
      <c r="L55" s="344"/>
      <c r="M55" s="378"/>
      <c r="N55" s="378"/>
      <c r="O55" s="378"/>
      <c r="P55" s="378"/>
      <c r="Q55" s="3"/>
      <c r="R55" s="361"/>
    </row>
    <row r="56" spans="3:18" s="69" customFormat="1" ht="12.75" customHeight="1" x14ac:dyDescent="0.15">
      <c r="C56" s="362">
        <f t="shared" si="5"/>
        <v>44</v>
      </c>
      <c r="D56" s="47" t="str">
        <f t="shared" si="3"/>
        <v/>
      </c>
      <c r="E56" s="355"/>
      <c r="F56" s="447"/>
      <c r="G56" s="447"/>
      <c r="H56" s="514"/>
      <c r="I56" s="386"/>
      <c r="J56" s="15"/>
      <c r="K56" s="378"/>
      <c r="L56" s="344"/>
      <c r="M56" s="378"/>
      <c r="N56" s="378"/>
      <c r="O56" s="378"/>
      <c r="P56" s="378"/>
      <c r="Q56" s="3"/>
      <c r="R56" s="361"/>
    </row>
    <row r="57" spans="3:18" s="69" customFormat="1" ht="12.75" customHeight="1" x14ac:dyDescent="0.15">
      <c r="C57" s="362">
        <f t="shared" si="5"/>
        <v>45</v>
      </c>
      <c r="D57" s="47" t="str">
        <f t="shared" si="3"/>
        <v/>
      </c>
      <c r="E57" s="355"/>
      <c r="F57" s="447"/>
      <c r="G57" s="447"/>
      <c r="H57" s="514"/>
      <c r="I57" s="386"/>
      <c r="J57" s="15"/>
      <c r="K57" s="378"/>
      <c r="L57" s="344"/>
      <c r="M57" s="378"/>
      <c r="N57" s="378"/>
      <c r="O57" s="378"/>
      <c r="P57" s="378"/>
      <c r="Q57" s="3"/>
      <c r="R57" s="361"/>
    </row>
    <row r="58" spans="3:18" s="69" customFormat="1" ht="12.75" customHeight="1" x14ac:dyDescent="0.15">
      <c r="C58" s="362">
        <f t="shared" si="5"/>
        <v>46</v>
      </c>
      <c r="D58" s="47" t="str">
        <f t="shared" si="3"/>
        <v/>
      </c>
      <c r="E58" s="355"/>
      <c r="F58" s="447"/>
      <c r="G58" s="447"/>
      <c r="H58" s="514"/>
      <c r="I58" s="386"/>
      <c r="J58" s="15"/>
      <c r="K58" s="378"/>
      <c r="L58" s="344"/>
      <c r="M58" s="378"/>
      <c r="N58" s="378"/>
      <c r="O58" s="378"/>
      <c r="P58" s="378"/>
      <c r="Q58" s="3"/>
      <c r="R58" s="361"/>
    </row>
    <row r="59" spans="3:18" s="69" customFormat="1" ht="12.75" customHeight="1" x14ac:dyDescent="0.15">
      <c r="C59" s="362">
        <f t="shared" si="5"/>
        <v>47</v>
      </c>
      <c r="D59" s="47" t="str">
        <f t="shared" si="3"/>
        <v/>
      </c>
      <c r="E59" s="355"/>
      <c r="F59" s="447"/>
      <c r="G59" s="447"/>
      <c r="H59" s="514"/>
      <c r="I59" s="386"/>
      <c r="J59" s="15"/>
      <c r="K59" s="378"/>
      <c r="L59" s="344"/>
      <c r="M59" s="378"/>
      <c r="N59" s="378"/>
      <c r="O59" s="378"/>
      <c r="P59" s="378"/>
      <c r="Q59" s="3"/>
      <c r="R59" s="361"/>
    </row>
    <row r="60" spans="3:18" s="69" customFormat="1" ht="12.75" customHeight="1" x14ac:dyDescent="0.15">
      <c r="C60" s="362">
        <f t="shared" si="5"/>
        <v>48</v>
      </c>
      <c r="D60" s="47" t="str">
        <f t="shared" si="3"/>
        <v/>
      </c>
      <c r="E60" s="355"/>
      <c r="F60" s="447"/>
      <c r="G60" s="447"/>
      <c r="H60" s="514"/>
      <c r="I60" s="386"/>
      <c r="J60" s="15"/>
      <c r="K60" s="378"/>
      <c r="L60" s="344"/>
      <c r="M60" s="378"/>
      <c r="N60" s="378"/>
      <c r="O60" s="378"/>
      <c r="P60" s="378"/>
      <c r="Q60" s="3"/>
      <c r="R60" s="361"/>
    </row>
    <row r="61" spans="3:18" s="69" customFormat="1" ht="12.75" customHeight="1" x14ac:dyDescent="0.15">
      <c r="C61" s="362">
        <f t="shared" si="5"/>
        <v>49</v>
      </c>
      <c r="D61" s="47" t="str">
        <f t="shared" si="3"/>
        <v/>
      </c>
      <c r="E61" s="355"/>
      <c r="F61" s="447"/>
      <c r="G61" s="447"/>
      <c r="H61" s="514"/>
      <c r="I61" s="386"/>
      <c r="J61" s="15"/>
      <c r="K61" s="378"/>
      <c r="L61" s="344"/>
      <c r="M61" s="378"/>
      <c r="N61" s="378"/>
      <c r="O61" s="378"/>
      <c r="P61" s="378"/>
      <c r="Q61" s="3"/>
      <c r="R61" s="361"/>
    </row>
    <row r="62" spans="3:18" s="69" customFormat="1" ht="12.75" customHeight="1" x14ac:dyDescent="0.15">
      <c r="C62" s="362">
        <f t="shared" si="5"/>
        <v>50</v>
      </c>
      <c r="D62" s="47" t="str">
        <f t="shared" si="3"/>
        <v/>
      </c>
      <c r="E62" s="355"/>
      <c r="F62" s="447"/>
      <c r="G62" s="447"/>
      <c r="H62" s="514"/>
      <c r="I62" s="386"/>
      <c r="J62" s="15"/>
      <c r="K62" s="378"/>
      <c r="L62" s="344"/>
      <c r="M62" s="378"/>
      <c r="N62" s="378"/>
      <c r="O62" s="378"/>
      <c r="P62" s="378"/>
      <c r="Q62" s="3"/>
      <c r="R62" s="361"/>
    </row>
    <row r="63" spans="3:18" s="69" customFormat="1" ht="12.75" customHeight="1" x14ac:dyDescent="0.15">
      <c r="C63" s="362">
        <f t="shared" si="5"/>
        <v>51</v>
      </c>
      <c r="D63" s="47" t="str">
        <f t="shared" si="3"/>
        <v/>
      </c>
      <c r="E63" s="355"/>
      <c r="F63" s="447"/>
      <c r="G63" s="447"/>
      <c r="H63" s="514"/>
      <c r="I63" s="386"/>
      <c r="J63" s="15"/>
      <c r="K63" s="378"/>
      <c r="L63" s="344"/>
      <c r="M63" s="378"/>
      <c r="N63" s="378"/>
      <c r="O63" s="378"/>
      <c r="P63" s="378"/>
      <c r="Q63" s="3"/>
      <c r="R63" s="361"/>
    </row>
    <row r="64" spans="3:18" s="69" customFormat="1" ht="12.75" customHeight="1" x14ac:dyDescent="0.15">
      <c r="C64" s="362">
        <f t="shared" si="5"/>
        <v>52</v>
      </c>
      <c r="D64" s="47" t="str">
        <f t="shared" si="3"/>
        <v/>
      </c>
      <c r="E64" s="355"/>
      <c r="F64" s="447"/>
      <c r="G64" s="447"/>
      <c r="H64" s="514"/>
      <c r="I64" s="386"/>
      <c r="J64" s="15"/>
      <c r="K64" s="378"/>
      <c r="L64" s="344"/>
      <c r="M64" s="378"/>
      <c r="N64" s="378"/>
      <c r="O64" s="378"/>
      <c r="P64" s="378"/>
      <c r="Q64" s="3"/>
      <c r="R64" s="361"/>
    </row>
    <row r="65" spans="3:18" s="69" customFormat="1" ht="12.75" customHeight="1" x14ac:dyDescent="0.15">
      <c r="C65" s="362">
        <f t="shared" si="5"/>
        <v>53</v>
      </c>
      <c r="D65" s="47" t="str">
        <f t="shared" si="3"/>
        <v/>
      </c>
      <c r="E65" s="355"/>
      <c r="F65" s="447"/>
      <c r="G65" s="447"/>
      <c r="H65" s="514"/>
      <c r="I65" s="386"/>
      <c r="J65" s="15"/>
      <c r="K65" s="378"/>
      <c r="L65" s="344"/>
      <c r="M65" s="378"/>
      <c r="N65" s="378"/>
      <c r="O65" s="378"/>
      <c r="P65" s="378"/>
      <c r="Q65" s="3"/>
      <c r="R65" s="361"/>
    </row>
    <row r="66" spans="3:18" s="69" customFormat="1" ht="12.75" customHeight="1" x14ac:dyDescent="0.15">
      <c r="C66" s="362">
        <f t="shared" si="5"/>
        <v>54</v>
      </c>
      <c r="D66" s="47" t="str">
        <f t="shared" si="3"/>
        <v/>
      </c>
      <c r="E66" s="355"/>
      <c r="F66" s="447"/>
      <c r="G66" s="447"/>
      <c r="H66" s="514"/>
      <c r="I66" s="386"/>
      <c r="J66" s="15"/>
      <c r="K66" s="378"/>
      <c r="L66" s="344"/>
      <c r="M66" s="378"/>
      <c r="N66" s="378"/>
      <c r="O66" s="378"/>
      <c r="P66" s="378"/>
      <c r="Q66" s="3"/>
      <c r="R66" s="361"/>
    </row>
    <row r="67" spans="3:18" s="69" customFormat="1" ht="12.75" customHeight="1" x14ac:dyDescent="0.15">
      <c r="C67" s="362">
        <f t="shared" si="5"/>
        <v>55</v>
      </c>
      <c r="D67" s="47" t="str">
        <f t="shared" si="3"/>
        <v/>
      </c>
      <c r="E67" s="355"/>
      <c r="F67" s="447"/>
      <c r="G67" s="447"/>
      <c r="H67" s="514"/>
      <c r="I67" s="386"/>
      <c r="J67" s="15"/>
      <c r="K67" s="378"/>
      <c r="L67" s="344"/>
      <c r="M67" s="378"/>
      <c r="N67" s="378"/>
      <c r="O67" s="378"/>
      <c r="P67" s="378"/>
      <c r="Q67" s="3"/>
      <c r="R67" s="361"/>
    </row>
    <row r="68" spans="3:18" s="69" customFormat="1" ht="12.75" customHeight="1" x14ac:dyDescent="0.15">
      <c r="C68" s="362">
        <f t="shared" si="5"/>
        <v>56</v>
      </c>
      <c r="D68" s="47" t="str">
        <f t="shared" si="3"/>
        <v/>
      </c>
      <c r="E68" s="355"/>
      <c r="F68" s="447"/>
      <c r="G68" s="447"/>
      <c r="H68" s="514"/>
      <c r="I68" s="386"/>
      <c r="J68" s="15"/>
      <c r="K68" s="378"/>
      <c r="L68" s="344"/>
      <c r="M68" s="378"/>
      <c r="N68" s="378"/>
      <c r="O68" s="378"/>
      <c r="P68" s="378"/>
      <c r="Q68" s="3"/>
      <c r="R68" s="361"/>
    </row>
    <row r="69" spans="3:18" s="69" customFormat="1" ht="12.75" customHeight="1" x14ac:dyDescent="0.15">
      <c r="C69" s="362">
        <f t="shared" si="5"/>
        <v>57</v>
      </c>
      <c r="D69" s="47" t="str">
        <f t="shared" si="3"/>
        <v/>
      </c>
      <c r="E69" s="355"/>
      <c r="F69" s="447"/>
      <c r="G69" s="447"/>
      <c r="H69" s="514"/>
      <c r="I69" s="386"/>
      <c r="J69" s="15"/>
      <c r="K69" s="378"/>
      <c r="L69" s="344"/>
      <c r="M69" s="378"/>
      <c r="N69" s="378"/>
      <c r="O69" s="378"/>
      <c r="P69" s="378"/>
      <c r="Q69" s="3"/>
      <c r="R69" s="361"/>
    </row>
    <row r="70" spans="3:18" s="69" customFormat="1" ht="12.75" customHeight="1" x14ac:dyDescent="0.15">
      <c r="C70" s="362">
        <f t="shared" si="5"/>
        <v>58</v>
      </c>
      <c r="D70" s="47" t="str">
        <f t="shared" si="3"/>
        <v/>
      </c>
      <c r="E70" s="355"/>
      <c r="F70" s="447"/>
      <c r="G70" s="447"/>
      <c r="H70" s="514"/>
      <c r="I70" s="386"/>
      <c r="J70" s="15"/>
      <c r="K70" s="378"/>
      <c r="L70" s="344"/>
      <c r="M70" s="378"/>
      <c r="N70" s="378"/>
      <c r="O70" s="378"/>
      <c r="P70" s="378"/>
      <c r="Q70" s="3"/>
      <c r="R70" s="361"/>
    </row>
    <row r="71" spans="3:18" s="69" customFormat="1" ht="12.75" customHeight="1" x14ac:dyDescent="0.15">
      <c r="C71" s="362">
        <f t="shared" si="5"/>
        <v>59</v>
      </c>
      <c r="D71" s="47" t="str">
        <f t="shared" si="3"/>
        <v/>
      </c>
      <c r="E71" s="355"/>
      <c r="F71" s="447"/>
      <c r="G71" s="447"/>
      <c r="H71" s="514"/>
      <c r="I71" s="386"/>
      <c r="J71" s="15"/>
      <c r="K71" s="378"/>
      <c r="L71" s="344"/>
      <c r="M71" s="378"/>
      <c r="N71" s="378"/>
      <c r="O71" s="378"/>
      <c r="P71" s="378"/>
      <c r="Q71" s="3"/>
      <c r="R71" s="361"/>
    </row>
    <row r="72" spans="3:18" s="69" customFormat="1" ht="12.75" customHeight="1" x14ac:dyDescent="0.15">
      <c r="C72" s="362">
        <f>C71+1</f>
        <v>60</v>
      </c>
      <c r="D72" s="47" t="str">
        <f t="shared" si="3"/>
        <v/>
      </c>
      <c r="E72" s="355"/>
      <c r="F72" s="447"/>
      <c r="G72" s="447"/>
      <c r="H72" s="514"/>
      <c r="I72" s="386"/>
      <c r="J72" s="15"/>
      <c r="K72" s="378"/>
      <c r="L72" s="344"/>
      <c r="M72" s="378"/>
      <c r="N72" s="378"/>
      <c r="O72" s="378"/>
      <c r="P72" s="378"/>
      <c r="Q72" s="3"/>
      <c r="R72" s="361"/>
    </row>
    <row r="73" spans="3:18" s="69" customFormat="1" ht="12.75" customHeight="1" x14ac:dyDescent="0.15">
      <c r="C73" s="362">
        <f>C72+1</f>
        <v>61</v>
      </c>
      <c r="D73" s="47" t="str">
        <f t="shared" si="3"/>
        <v/>
      </c>
      <c r="E73" s="355"/>
      <c r="F73" s="447"/>
      <c r="G73" s="447"/>
      <c r="H73" s="514"/>
      <c r="I73" s="386"/>
      <c r="J73" s="15"/>
      <c r="K73" s="378"/>
      <c r="L73" s="344"/>
      <c r="M73" s="378"/>
      <c r="N73" s="378"/>
      <c r="O73" s="378"/>
      <c r="P73" s="378"/>
      <c r="Q73" s="3"/>
      <c r="R73" s="361"/>
    </row>
    <row r="74" spans="3:18" s="69" customFormat="1" ht="12.75" customHeight="1" x14ac:dyDescent="0.15">
      <c r="C74" s="362">
        <f t="shared" ref="C74:C137" si="6">C73+1</f>
        <v>62</v>
      </c>
      <c r="D74" s="47" t="str">
        <f t="shared" si="3"/>
        <v/>
      </c>
      <c r="E74" s="355"/>
      <c r="F74" s="447"/>
      <c r="G74" s="447"/>
      <c r="H74" s="514"/>
      <c r="I74" s="386"/>
      <c r="J74" s="15"/>
      <c r="K74" s="378"/>
      <c r="L74" s="344"/>
      <c r="M74" s="378"/>
      <c r="N74" s="378"/>
      <c r="O74" s="378"/>
      <c r="P74" s="378"/>
      <c r="Q74" s="3"/>
      <c r="R74" s="361"/>
    </row>
    <row r="75" spans="3:18" s="69" customFormat="1" ht="12.75" customHeight="1" x14ac:dyDescent="0.15">
      <c r="C75" s="362">
        <f t="shared" si="6"/>
        <v>63</v>
      </c>
      <c r="D75" s="47" t="str">
        <f t="shared" si="3"/>
        <v/>
      </c>
      <c r="E75" s="355"/>
      <c r="F75" s="447"/>
      <c r="G75" s="447"/>
      <c r="H75" s="514"/>
      <c r="I75" s="386"/>
      <c r="J75" s="15"/>
      <c r="K75" s="378"/>
      <c r="L75" s="344"/>
      <c r="M75" s="378"/>
      <c r="N75" s="378"/>
      <c r="O75" s="378"/>
      <c r="P75" s="378"/>
      <c r="Q75" s="3"/>
      <c r="R75" s="361"/>
    </row>
    <row r="76" spans="3:18" s="69" customFormat="1" ht="12.75" customHeight="1" x14ac:dyDescent="0.15">
      <c r="C76" s="362">
        <f t="shared" si="6"/>
        <v>64</v>
      </c>
      <c r="D76" s="47" t="str">
        <f t="shared" si="3"/>
        <v/>
      </c>
      <c r="E76" s="355"/>
      <c r="F76" s="447"/>
      <c r="G76" s="447"/>
      <c r="H76" s="514"/>
      <c r="I76" s="386"/>
      <c r="J76" s="15"/>
      <c r="K76" s="378"/>
      <c r="L76" s="344"/>
      <c r="M76" s="378"/>
      <c r="N76" s="378"/>
      <c r="O76" s="378"/>
      <c r="P76" s="378"/>
      <c r="Q76" s="3"/>
      <c r="R76" s="361"/>
    </row>
    <row r="77" spans="3:18" s="69" customFormat="1" ht="12.75" customHeight="1" x14ac:dyDescent="0.15">
      <c r="C77" s="362">
        <f t="shared" si="6"/>
        <v>65</v>
      </c>
      <c r="D77" s="47" t="str">
        <f t="shared" ref="D77:D140" si="7">IF(E77="","",IF(E77&lt;=$U$2,"○",""))</f>
        <v/>
      </c>
      <c r="E77" s="355"/>
      <c r="F77" s="447"/>
      <c r="G77" s="447"/>
      <c r="H77" s="514"/>
      <c r="I77" s="386"/>
      <c r="J77" s="15"/>
      <c r="K77" s="378"/>
      <c r="L77" s="344"/>
      <c r="M77" s="378"/>
      <c r="N77" s="378"/>
      <c r="O77" s="378"/>
      <c r="P77" s="378"/>
      <c r="Q77" s="3"/>
      <c r="R77" s="361"/>
    </row>
    <row r="78" spans="3:18" s="69" customFormat="1" ht="12.75" customHeight="1" x14ac:dyDescent="0.15">
      <c r="C78" s="362">
        <f t="shared" si="6"/>
        <v>66</v>
      </c>
      <c r="D78" s="47" t="str">
        <f t="shared" si="7"/>
        <v/>
      </c>
      <c r="E78" s="355"/>
      <c r="F78" s="447"/>
      <c r="G78" s="447"/>
      <c r="H78" s="514"/>
      <c r="I78" s="386"/>
      <c r="J78" s="15"/>
      <c r="K78" s="378"/>
      <c r="L78" s="344"/>
      <c r="M78" s="378"/>
      <c r="N78" s="378"/>
      <c r="O78" s="378"/>
      <c r="P78" s="378"/>
      <c r="Q78" s="3"/>
      <c r="R78" s="361"/>
    </row>
    <row r="79" spans="3:18" s="69" customFormat="1" ht="12.75" customHeight="1" x14ac:dyDescent="0.15">
      <c r="C79" s="362">
        <f t="shared" si="6"/>
        <v>67</v>
      </c>
      <c r="D79" s="47" t="str">
        <f t="shared" si="7"/>
        <v/>
      </c>
      <c r="E79" s="355"/>
      <c r="F79" s="447"/>
      <c r="G79" s="447"/>
      <c r="H79" s="514"/>
      <c r="I79" s="386"/>
      <c r="J79" s="15"/>
      <c r="K79" s="378"/>
      <c r="L79" s="344"/>
      <c r="M79" s="378"/>
      <c r="N79" s="378"/>
      <c r="O79" s="378"/>
      <c r="P79" s="378"/>
      <c r="Q79" s="3"/>
      <c r="R79" s="361"/>
    </row>
    <row r="80" spans="3:18" s="69" customFormat="1" ht="12.75" customHeight="1" x14ac:dyDescent="0.15">
      <c r="C80" s="362">
        <f t="shared" si="6"/>
        <v>68</v>
      </c>
      <c r="D80" s="47" t="str">
        <f t="shared" si="7"/>
        <v/>
      </c>
      <c r="E80" s="355"/>
      <c r="F80" s="447"/>
      <c r="G80" s="447"/>
      <c r="H80" s="514"/>
      <c r="I80" s="386"/>
      <c r="J80" s="15"/>
      <c r="K80" s="378"/>
      <c r="L80" s="344"/>
      <c r="M80" s="378"/>
      <c r="N80" s="378"/>
      <c r="O80" s="378"/>
      <c r="P80" s="378"/>
      <c r="Q80" s="3"/>
      <c r="R80" s="361"/>
    </row>
    <row r="81" spans="3:18" s="69" customFormat="1" ht="12.75" customHeight="1" x14ac:dyDescent="0.15">
      <c r="C81" s="362">
        <f t="shared" si="6"/>
        <v>69</v>
      </c>
      <c r="D81" s="47" t="str">
        <f t="shared" si="7"/>
        <v/>
      </c>
      <c r="E81" s="355"/>
      <c r="F81" s="447"/>
      <c r="G81" s="447"/>
      <c r="H81" s="514"/>
      <c r="I81" s="386"/>
      <c r="J81" s="15"/>
      <c r="K81" s="378"/>
      <c r="L81" s="344"/>
      <c r="M81" s="378"/>
      <c r="N81" s="378"/>
      <c r="O81" s="378"/>
      <c r="P81" s="378"/>
      <c r="Q81" s="3"/>
      <c r="R81" s="361"/>
    </row>
    <row r="82" spans="3:18" s="69" customFormat="1" ht="12.75" customHeight="1" x14ac:dyDescent="0.15">
      <c r="C82" s="362">
        <f t="shared" si="6"/>
        <v>70</v>
      </c>
      <c r="D82" s="47" t="str">
        <f t="shared" si="7"/>
        <v/>
      </c>
      <c r="E82" s="355"/>
      <c r="F82" s="447"/>
      <c r="G82" s="447"/>
      <c r="H82" s="514"/>
      <c r="I82" s="386"/>
      <c r="J82" s="15"/>
      <c r="K82" s="378"/>
      <c r="L82" s="344"/>
      <c r="M82" s="378"/>
      <c r="N82" s="378"/>
      <c r="O82" s="378"/>
      <c r="P82" s="378"/>
      <c r="Q82" s="3"/>
      <c r="R82" s="361"/>
    </row>
    <row r="83" spans="3:18" s="69" customFormat="1" ht="12.75" customHeight="1" x14ac:dyDescent="0.15">
      <c r="C83" s="362">
        <f t="shared" si="6"/>
        <v>71</v>
      </c>
      <c r="D83" s="47" t="str">
        <f t="shared" si="7"/>
        <v/>
      </c>
      <c r="E83" s="355"/>
      <c r="F83" s="447"/>
      <c r="G83" s="447"/>
      <c r="H83" s="514"/>
      <c r="I83" s="386"/>
      <c r="J83" s="15"/>
      <c r="K83" s="378"/>
      <c r="L83" s="344"/>
      <c r="M83" s="378"/>
      <c r="N83" s="378"/>
      <c r="O83" s="378"/>
      <c r="P83" s="378"/>
      <c r="Q83" s="3"/>
      <c r="R83" s="361"/>
    </row>
    <row r="84" spans="3:18" s="69" customFormat="1" ht="12.75" customHeight="1" x14ac:dyDescent="0.15">
      <c r="C84" s="362">
        <f t="shared" si="6"/>
        <v>72</v>
      </c>
      <c r="D84" s="47" t="str">
        <f t="shared" si="7"/>
        <v/>
      </c>
      <c r="E84" s="355"/>
      <c r="F84" s="447"/>
      <c r="G84" s="447"/>
      <c r="H84" s="514"/>
      <c r="I84" s="386"/>
      <c r="J84" s="15"/>
      <c r="K84" s="378"/>
      <c r="L84" s="344"/>
      <c r="M84" s="378"/>
      <c r="N84" s="378"/>
      <c r="O84" s="378"/>
      <c r="P84" s="378"/>
      <c r="Q84" s="3"/>
      <c r="R84" s="361"/>
    </row>
    <row r="85" spans="3:18" s="69" customFormat="1" ht="12.75" customHeight="1" x14ac:dyDescent="0.15">
      <c r="C85" s="362">
        <f t="shared" si="6"/>
        <v>73</v>
      </c>
      <c r="D85" s="47" t="str">
        <f t="shared" si="7"/>
        <v/>
      </c>
      <c r="E85" s="355"/>
      <c r="F85" s="447"/>
      <c r="G85" s="447"/>
      <c r="H85" s="514"/>
      <c r="I85" s="386"/>
      <c r="J85" s="15"/>
      <c r="K85" s="378"/>
      <c r="L85" s="344"/>
      <c r="M85" s="378"/>
      <c r="N85" s="378"/>
      <c r="O85" s="378"/>
      <c r="P85" s="378"/>
      <c r="Q85" s="3"/>
      <c r="R85" s="361"/>
    </row>
    <row r="86" spans="3:18" s="69" customFormat="1" ht="12.75" customHeight="1" x14ac:dyDescent="0.15">
      <c r="C86" s="362">
        <f t="shared" si="6"/>
        <v>74</v>
      </c>
      <c r="D86" s="47" t="str">
        <f t="shared" si="7"/>
        <v/>
      </c>
      <c r="E86" s="355"/>
      <c r="F86" s="447"/>
      <c r="G86" s="447"/>
      <c r="H86" s="514"/>
      <c r="I86" s="386"/>
      <c r="J86" s="15"/>
      <c r="K86" s="378"/>
      <c r="L86" s="344"/>
      <c r="M86" s="378"/>
      <c r="N86" s="378"/>
      <c r="O86" s="378"/>
      <c r="P86" s="378"/>
      <c r="Q86" s="3"/>
      <c r="R86" s="361"/>
    </row>
    <row r="87" spans="3:18" s="69" customFormat="1" ht="12.75" customHeight="1" x14ac:dyDescent="0.15">
      <c r="C87" s="362">
        <f t="shared" si="6"/>
        <v>75</v>
      </c>
      <c r="D87" s="47" t="str">
        <f t="shared" si="7"/>
        <v/>
      </c>
      <c r="E87" s="355"/>
      <c r="F87" s="447"/>
      <c r="G87" s="447"/>
      <c r="H87" s="514"/>
      <c r="I87" s="386"/>
      <c r="J87" s="15"/>
      <c r="K87" s="378"/>
      <c r="L87" s="344"/>
      <c r="M87" s="378"/>
      <c r="N87" s="378"/>
      <c r="O87" s="378"/>
      <c r="P87" s="378"/>
      <c r="Q87" s="3"/>
      <c r="R87" s="361"/>
    </row>
    <row r="88" spans="3:18" s="69" customFormat="1" ht="12.75" customHeight="1" x14ac:dyDescent="0.15">
      <c r="C88" s="362">
        <f t="shared" si="6"/>
        <v>76</v>
      </c>
      <c r="D88" s="47" t="str">
        <f t="shared" si="7"/>
        <v/>
      </c>
      <c r="E88" s="355"/>
      <c r="F88" s="447"/>
      <c r="G88" s="447"/>
      <c r="H88" s="514"/>
      <c r="I88" s="386"/>
      <c r="J88" s="15"/>
      <c r="K88" s="378"/>
      <c r="L88" s="344"/>
      <c r="M88" s="378"/>
      <c r="N88" s="378"/>
      <c r="O88" s="378"/>
      <c r="P88" s="378"/>
      <c r="Q88" s="3"/>
      <c r="R88" s="361"/>
    </row>
    <row r="89" spans="3:18" s="69" customFormat="1" ht="12.75" customHeight="1" x14ac:dyDescent="0.15">
      <c r="C89" s="362">
        <f t="shared" si="6"/>
        <v>77</v>
      </c>
      <c r="D89" s="47" t="str">
        <f t="shared" si="7"/>
        <v/>
      </c>
      <c r="E89" s="355"/>
      <c r="F89" s="447"/>
      <c r="G89" s="447"/>
      <c r="H89" s="514"/>
      <c r="I89" s="386"/>
      <c r="J89" s="15"/>
      <c r="K89" s="378"/>
      <c r="L89" s="344"/>
      <c r="M89" s="378"/>
      <c r="N89" s="378"/>
      <c r="O89" s="378"/>
      <c r="P89" s="378"/>
      <c r="Q89" s="3"/>
      <c r="R89" s="361"/>
    </row>
    <row r="90" spans="3:18" s="69" customFormat="1" ht="12.75" customHeight="1" x14ac:dyDescent="0.15">
      <c r="C90" s="362">
        <f t="shared" si="6"/>
        <v>78</v>
      </c>
      <c r="D90" s="47" t="str">
        <f t="shared" si="7"/>
        <v/>
      </c>
      <c r="E90" s="355"/>
      <c r="F90" s="447"/>
      <c r="G90" s="447"/>
      <c r="H90" s="514"/>
      <c r="I90" s="386"/>
      <c r="J90" s="15"/>
      <c r="K90" s="378"/>
      <c r="L90" s="344"/>
      <c r="M90" s="378"/>
      <c r="N90" s="378"/>
      <c r="O90" s="378"/>
      <c r="P90" s="378"/>
      <c r="Q90" s="3"/>
      <c r="R90" s="361"/>
    </row>
    <row r="91" spans="3:18" s="69" customFormat="1" ht="12.75" customHeight="1" x14ac:dyDescent="0.15">
      <c r="C91" s="362">
        <f t="shared" si="6"/>
        <v>79</v>
      </c>
      <c r="D91" s="47" t="str">
        <f t="shared" si="7"/>
        <v/>
      </c>
      <c r="E91" s="355"/>
      <c r="F91" s="447"/>
      <c r="G91" s="447"/>
      <c r="H91" s="514"/>
      <c r="I91" s="386"/>
      <c r="J91" s="15"/>
      <c r="K91" s="378"/>
      <c r="L91" s="344"/>
      <c r="M91" s="378"/>
      <c r="N91" s="378"/>
      <c r="O91" s="378"/>
      <c r="P91" s="378"/>
      <c r="Q91" s="3"/>
      <c r="R91" s="361"/>
    </row>
    <row r="92" spans="3:18" s="69" customFormat="1" ht="12.75" customHeight="1" x14ac:dyDescent="0.15">
      <c r="C92" s="362">
        <f t="shared" si="6"/>
        <v>80</v>
      </c>
      <c r="D92" s="47" t="str">
        <f t="shared" si="7"/>
        <v/>
      </c>
      <c r="E92" s="355"/>
      <c r="F92" s="447"/>
      <c r="G92" s="447"/>
      <c r="H92" s="514"/>
      <c r="I92" s="386"/>
      <c r="J92" s="15"/>
      <c r="K92" s="378"/>
      <c r="L92" s="344"/>
      <c r="M92" s="378"/>
      <c r="N92" s="378"/>
      <c r="O92" s="378"/>
      <c r="P92" s="378"/>
      <c r="Q92" s="3"/>
      <c r="R92" s="361"/>
    </row>
    <row r="93" spans="3:18" s="69" customFormat="1" ht="12.75" customHeight="1" x14ac:dyDescent="0.15">
      <c r="C93" s="362">
        <f t="shared" si="6"/>
        <v>81</v>
      </c>
      <c r="D93" s="47" t="str">
        <f t="shared" si="7"/>
        <v/>
      </c>
      <c r="E93" s="355"/>
      <c r="F93" s="447"/>
      <c r="G93" s="447"/>
      <c r="H93" s="514"/>
      <c r="I93" s="386"/>
      <c r="J93" s="15"/>
      <c r="K93" s="378"/>
      <c r="L93" s="344"/>
      <c r="M93" s="378"/>
      <c r="N93" s="378"/>
      <c r="O93" s="378"/>
      <c r="P93" s="378"/>
      <c r="Q93" s="3"/>
      <c r="R93" s="361"/>
    </row>
    <row r="94" spans="3:18" s="69" customFormat="1" ht="12.75" customHeight="1" x14ac:dyDescent="0.15">
      <c r="C94" s="362">
        <f t="shared" si="6"/>
        <v>82</v>
      </c>
      <c r="D94" s="47" t="str">
        <f t="shared" si="7"/>
        <v/>
      </c>
      <c r="E94" s="355"/>
      <c r="F94" s="447"/>
      <c r="G94" s="447"/>
      <c r="H94" s="514"/>
      <c r="I94" s="386"/>
      <c r="J94" s="15"/>
      <c r="K94" s="378"/>
      <c r="L94" s="344"/>
      <c r="M94" s="378"/>
      <c r="N94" s="378"/>
      <c r="O94" s="378"/>
      <c r="P94" s="378"/>
      <c r="Q94" s="3"/>
      <c r="R94" s="361"/>
    </row>
    <row r="95" spans="3:18" s="69" customFormat="1" ht="12.75" customHeight="1" x14ac:dyDescent="0.15">
      <c r="C95" s="362">
        <f t="shared" si="6"/>
        <v>83</v>
      </c>
      <c r="D95" s="47" t="str">
        <f t="shared" si="7"/>
        <v/>
      </c>
      <c r="E95" s="355"/>
      <c r="F95" s="447"/>
      <c r="G95" s="447"/>
      <c r="H95" s="514"/>
      <c r="I95" s="386"/>
      <c r="J95" s="15"/>
      <c r="K95" s="378"/>
      <c r="L95" s="344"/>
      <c r="M95" s="378"/>
      <c r="N95" s="378"/>
      <c r="O95" s="378"/>
      <c r="P95" s="378"/>
      <c r="Q95" s="3"/>
      <c r="R95" s="361"/>
    </row>
    <row r="96" spans="3:18" s="69" customFormat="1" ht="12.75" customHeight="1" x14ac:dyDescent="0.15">
      <c r="C96" s="362">
        <f t="shared" si="6"/>
        <v>84</v>
      </c>
      <c r="D96" s="47" t="str">
        <f t="shared" si="7"/>
        <v/>
      </c>
      <c r="E96" s="355"/>
      <c r="F96" s="447"/>
      <c r="G96" s="447"/>
      <c r="H96" s="514"/>
      <c r="I96" s="386"/>
      <c r="J96" s="15"/>
      <c r="K96" s="378"/>
      <c r="L96" s="344"/>
      <c r="M96" s="378"/>
      <c r="N96" s="378"/>
      <c r="O96" s="378"/>
      <c r="P96" s="378"/>
      <c r="Q96" s="3"/>
      <c r="R96" s="361"/>
    </row>
    <row r="97" spans="3:18" s="69" customFormat="1" ht="12.75" customHeight="1" x14ac:dyDescent="0.15">
      <c r="C97" s="362">
        <f t="shared" si="6"/>
        <v>85</v>
      </c>
      <c r="D97" s="47" t="str">
        <f t="shared" si="7"/>
        <v/>
      </c>
      <c r="E97" s="355"/>
      <c r="F97" s="447"/>
      <c r="G97" s="447"/>
      <c r="H97" s="514"/>
      <c r="I97" s="386"/>
      <c r="J97" s="15"/>
      <c r="K97" s="378"/>
      <c r="L97" s="344"/>
      <c r="M97" s="378"/>
      <c r="N97" s="378"/>
      <c r="O97" s="378"/>
      <c r="P97" s="378"/>
      <c r="Q97" s="3"/>
      <c r="R97" s="361"/>
    </row>
    <row r="98" spans="3:18" s="69" customFormat="1" ht="12.75" customHeight="1" x14ac:dyDescent="0.15">
      <c r="C98" s="362">
        <f t="shared" si="6"/>
        <v>86</v>
      </c>
      <c r="D98" s="47" t="str">
        <f t="shared" si="7"/>
        <v/>
      </c>
      <c r="E98" s="355"/>
      <c r="F98" s="447"/>
      <c r="G98" s="447"/>
      <c r="H98" s="514"/>
      <c r="I98" s="386"/>
      <c r="J98" s="15"/>
      <c r="K98" s="378"/>
      <c r="L98" s="344"/>
      <c r="M98" s="378"/>
      <c r="N98" s="378"/>
      <c r="O98" s="378"/>
      <c r="P98" s="378"/>
      <c r="Q98" s="3"/>
      <c r="R98" s="361"/>
    </row>
    <row r="99" spans="3:18" s="69" customFormat="1" ht="12.75" customHeight="1" x14ac:dyDescent="0.15">
      <c r="C99" s="362">
        <f t="shared" si="6"/>
        <v>87</v>
      </c>
      <c r="D99" s="47" t="str">
        <f t="shared" si="7"/>
        <v/>
      </c>
      <c r="E99" s="355"/>
      <c r="F99" s="447"/>
      <c r="G99" s="447"/>
      <c r="H99" s="514"/>
      <c r="I99" s="386"/>
      <c r="J99" s="15"/>
      <c r="K99" s="378"/>
      <c r="L99" s="344"/>
      <c r="M99" s="378"/>
      <c r="N99" s="378"/>
      <c r="O99" s="378"/>
      <c r="P99" s="378"/>
      <c r="Q99" s="3"/>
      <c r="R99" s="361"/>
    </row>
    <row r="100" spans="3:18" s="69" customFormat="1" ht="12.75" customHeight="1" x14ac:dyDescent="0.15">
      <c r="C100" s="362">
        <f t="shared" si="6"/>
        <v>88</v>
      </c>
      <c r="D100" s="47" t="str">
        <f t="shared" si="7"/>
        <v/>
      </c>
      <c r="E100" s="355"/>
      <c r="F100" s="447"/>
      <c r="G100" s="447"/>
      <c r="H100" s="514"/>
      <c r="I100" s="386"/>
      <c r="J100" s="15"/>
      <c r="K100" s="378"/>
      <c r="L100" s="344"/>
      <c r="M100" s="378"/>
      <c r="N100" s="378"/>
      <c r="O100" s="378"/>
      <c r="P100" s="378"/>
      <c r="Q100" s="3"/>
      <c r="R100" s="361"/>
    </row>
    <row r="101" spans="3:18" s="69" customFormat="1" ht="12.75" customHeight="1" x14ac:dyDescent="0.15">
      <c r="C101" s="362">
        <f t="shared" si="6"/>
        <v>89</v>
      </c>
      <c r="D101" s="47" t="str">
        <f t="shared" si="7"/>
        <v/>
      </c>
      <c r="E101" s="355"/>
      <c r="F101" s="447"/>
      <c r="G101" s="447"/>
      <c r="H101" s="514"/>
      <c r="I101" s="386"/>
      <c r="J101" s="15"/>
      <c r="K101" s="378"/>
      <c r="L101" s="344"/>
      <c r="M101" s="378"/>
      <c r="N101" s="378"/>
      <c r="O101" s="378"/>
      <c r="P101" s="378"/>
      <c r="Q101" s="3"/>
      <c r="R101" s="361"/>
    </row>
    <row r="102" spans="3:18" s="69" customFormat="1" ht="12.75" customHeight="1" x14ac:dyDescent="0.15">
      <c r="C102" s="362">
        <f t="shared" si="6"/>
        <v>90</v>
      </c>
      <c r="D102" s="47" t="str">
        <f t="shared" si="7"/>
        <v/>
      </c>
      <c r="E102" s="355"/>
      <c r="F102" s="447"/>
      <c r="G102" s="447"/>
      <c r="H102" s="514"/>
      <c r="I102" s="386"/>
      <c r="J102" s="15"/>
      <c r="K102" s="378"/>
      <c r="L102" s="344"/>
      <c r="M102" s="378"/>
      <c r="N102" s="378"/>
      <c r="O102" s="378"/>
      <c r="P102" s="378"/>
      <c r="Q102" s="3"/>
      <c r="R102" s="361"/>
    </row>
    <row r="103" spans="3:18" s="69" customFormat="1" ht="12.75" customHeight="1" x14ac:dyDescent="0.15">
      <c r="C103" s="362">
        <f t="shared" si="6"/>
        <v>91</v>
      </c>
      <c r="D103" s="47" t="str">
        <f t="shared" si="7"/>
        <v/>
      </c>
      <c r="E103" s="355"/>
      <c r="F103" s="447"/>
      <c r="G103" s="447"/>
      <c r="H103" s="514"/>
      <c r="I103" s="386"/>
      <c r="J103" s="15"/>
      <c r="K103" s="378"/>
      <c r="L103" s="344"/>
      <c r="M103" s="378"/>
      <c r="N103" s="378"/>
      <c r="O103" s="378"/>
      <c r="P103" s="378"/>
      <c r="Q103" s="3"/>
      <c r="R103" s="361"/>
    </row>
    <row r="104" spans="3:18" s="69" customFormat="1" ht="12.75" customHeight="1" x14ac:dyDescent="0.15">
      <c r="C104" s="362">
        <f t="shared" si="6"/>
        <v>92</v>
      </c>
      <c r="D104" s="47" t="str">
        <f t="shared" si="7"/>
        <v/>
      </c>
      <c r="E104" s="355"/>
      <c r="F104" s="447"/>
      <c r="G104" s="447"/>
      <c r="H104" s="514"/>
      <c r="I104" s="386"/>
      <c r="J104" s="15"/>
      <c r="K104" s="378"/>
      <c r="L104" s="344"/>
      <c r="M104" s="378"/>
      <c r="N104" s="378"/>
      <c r="O104" s="378"/>
      <c r="P104" s="378"/>
      <c r="Q104" s="3"/>
      <c r="R104" s="361"/>
    </row>
    <row r="105" spans="3:18" s="69" customFormat="1" ht="12.75" customHeight="1" x14ac:dyDescent="0.15">
      <c r="C105" s="362">
        <f t="shared" si="6"/>
        <v>93</v>
      </c>
      <c r="D105" s="47" t="str">
        <f t="shared" si="7"/>
        <v/>
      </c>
      <c r="E105" s="355"/>
      <c r="F105" s="447"/>
      <c r="G105" s="447"/>
      <c r="H105" s="514"/>
      <c r="I105" s="386"/>
      <c r="J105" s="15"/>
      <c r="K105" s="378"/>
      <c r="L105" s="344"/>
      <c r="M105" s="378"/>
      <c r="N105" s="378"/>
      <c r="O105" s="378"/>
      <c r="P105" s="378"/>
      <c r="Q105" s="3"/>
      <c r="R105" s="361"/>
    </row>
    <row r="106" spans="3:18" s="69" customFormat="1" ht="12.75" customHeight="1" x14ac:dyDescent="0.15">
      <c r="C106" s="362">
        <f t="shared" si="6"/>
        <v>94</v>
      </c>
      <c r="D106" s="47" t="str">
        <f t="shared" si="7"/>
        <v/>
      </c>
      <c r="E106" s="355"/>
      <c r="F106" s="447"/>
      <c r="G106" s="447"/>
      <c r="H106" s="514"/>
      <c r="I106" s="386"/>
      <c r="J106" s="15"/>
      <c r="K106" s="378"/>
      <c r="L106" s="344"/>
      <c r="M106" s="378"/>
      <c r="N106" s="378"/>
      <c r="O106" s="378"/>
      <c r="P106" s="378"/>
      <c r="Q106" s="3"/>
      <c r="R106" s="361"/>
    </row>
    <row r="107" spans="3:18" s="69" customFormat="1" ht="12.75" customHeight="1" x14ac:dyDescent="0.15">
      <c r="C107" s="362">
        <f t="shared" si="6"/>
        <v>95</v>
      </c>
      <c r="D107" s="47" t="str">
        <f t="shared" si="7"/>
        <v/>
      </c>
      <c r="E107" s="355"/>
      <c r="F107" s="447"/>
      <c r="G107" s="447"/>
      <c r="H107" s="514"/>
      <c r="I107" s="386"/>
      <c r="J107" s="15"/>
      <c r="K107" s="378"/>
      <c r="L107" s="344"/>
      <c r="M107" s="378"/>
      <c r="N107" s="378"/>
      <c r="O107" s="378"/>
      <c r="P107" s="378"/>
      <c r="Q107" s="3"/>
      <c r="R107" s="361"/>
    </row>
    <row r="108" spans="3:18" s="69" customFormat="1" ht="12.75" customHeight="1" x14ac:dyDescent="0.15">
      <c r="C108" s="362">
        <f t="shared" si="6"/>
        <v>96</v>
      </c>
      <c r="D108" s="47" t="str">
        <f t="shared" si="7"/>
        <v/>
      </c>
      <c r="E108" s="355"/>
      <c r="F108" s="447"/>
      <c r="G108" s="447"/>
      <c r="H108" s="514"/>
      <c r="I108" s="386"/>
      <c r="J108" s="15"/>
      <c r="K108" s="378"/>
      <c r="L108" s="344"/>
      <c r="M108" s="378"/>
      <c r="N108" s="378"/>
      <c r="O108" s="378"/>
      <c r="P108" s="378"/>
      <c r="Q108" s="3"/>
      <c r="R108" s="361"/>
    </row>
    <row r="109" spans="3:18" s="69" customFormat="1" ht="12.75" customHeight="1" x14ac:dyDescent="0.15">
      <c r="C109" s="362">
        <f t="shared" si="6"/>
        <v>97</v>
      </c>
      <c r="D109" s="47" t="str">
        <f t="shared" si="7"/>
        <v/>
      </c>
      <c r="E109" s="355"/>
      <c r="F109" s="447"/>
      <c r="G109" s="447"/>
      <c r="H109" s="514"/>
      <c r="I109" s="386"/>
      <c r="J109" s="15"/>
      <c r="K109" s="378"/>
      <c r="L109" s="344"/>
      <c r="M109" s="378"/>
      <c r="N109" s="378"/>
      <c r="O109" s="378"/>
      <c r="P109" s="378"/>
      <c r="Q109" s="3"/>
      <c r="R109" s="361"/>
    </row>
    <row r="110" spans="3:18" s="69" customFormat="1" ht="12.75" customHeight="1" x14ac:dyDescent="0.15">
      <c r="C110" s="362">
        <f t="shared" si="6"/>
        <v>98</v>
      </c>
      <c r="D110" s="47" t="str">
        <f t="shared" si="7"/>
        <v/>
      </c>
      <c r="E110" s="355"/>
      <c r="F110" s="447"/>
      <c r="G110" s="447"/>
      <c r="H110" s="514"/>
      <c r="I110" s="386"/>
      <c r="J110" s="15"/>
      <c r="K110" s="378"/>
      <c r="L110" s="344"/>
      <c r="M110" s="378"/>
      <c r="N110" s="378"/>
      <c r="O110" s="378"/>
      <c r="P110" s="378"/>
      <c r="Q110" s="3"/>
      <c r="R110" s="361"/>
    </row>
    <row r="111" spans="3:18" s="69" customFormat="1" ht="12.75" customHeight="1" x14ac:dyDescent="0.15">
      <c r="C111" s="362">
        <f t="shared" si="6"/>
        <v>99</v>
      </c>
      <c r="D111" s="47" t="str">
        <f t="shared" si="7"/>
        <v/>
      </c>
      <c r="E111" s="355"/>
      <c r="F111" s="447"/>
      <c r="G111" s="447"/>
      <c r="H111" s="514"/>
      <c r="I111" s="386"/>
      <c r="J111" s="15"/>
      <c r="K111" s="378"/>
      <c r="L111" s="344"/>
      <c r="M111" s="378"/>
      <c r="N111" s="378"/>
      <c r="O111" s="378"/>
      <c r="P111" s="378"/>
      <c r="Q111" s="3"/>
      <c r="R111" s="361"/>
    </row>
    <row r="112" spans="3:18" s="69" customFormat="1" ht="12.75" customHeight="1" x14ac:dyDescent="0.15">
      <c r="C112" s="362">
        <f t="shared" si="6"/>
        <v>100</v>
      </c>
      <c r="D112" s="47" t="str">
        <f t="shared" si="7"/>
        <v/>
      </c>
      <c r="E112" s="355"/>
      <c r="F112" s="447"/>
      <c r="G112" s="447"/>
      <c r="H112" s="514"/>
      <c r="I112" s="386"/>
      <c r="J112" s="15"/>
      <c r="K112" s="378"/>
      <c r="L112" s="344"/>
      <c r="M112" s="378"/>
      <c r="N112" s="378"/>
      <c r="O112" s="378"/>
      <c r="P112" s="378"/>
      <c r="Q112" s="3"/>
      <c r="R112" s="361"/>
    </row>
    <row r="113" spans="3:18" s="69" customFormat="1" ht="12.75" customHeight="1" x14ac:dyDescent="0.15">
      <c r="C113" s="362">
        <f t="shared" si="6"/>
        <v>101</v>
      </c>
      <c r="D113" s="47" t="str">
        <f t="shared" si="7"/>
        <v/>
      </c>
      <c r="E113" s="355"/>
      <c r="F113" s="447"/>
      <c r="G113" s="447"/>
      <c r="H113" s="514"/>
      <c r="I113" s="386"/>
      <c r="J113" s="15"/>
      <c r="K113" s="378"/>
      <c r="L113" s="344"/>
      <c r="M113" s="378"/>
      <c r="N113" s="378"/>
      <c r="O113" s="378"/>
      <c r="P113" s="378"/>
      <c r="Q113" s="3"/>
      <c r="R113" s="361"/>
    </row>
    <row r="114" spans="3:18" s="69" customFormat="1" ht="12.75" customHeight="1" x14ac:dyDescent="0.15">
      <c r="C114" s="362">
        <f t="shared" si="6"/>
        <v>102</v>
      </c>
      <c r="D114" s="47" t="str">
        <f t="shared" si="7"/>
        <v/>
      </c>
      <c r="E114" s="355"/>
      <c r="F114" s="447"/>
      <c r="G114" s="447"/>
      <c r="H114" s="514"/>
      <c r="I114" s="386"/>
      <c r="J114" s="15"/>
      <c r="K114" s="378"/>
      <c r="L114" s="344"/>
      <c r="M114" s="378"/>
      <c r="N114" s="378"/>
      <c r="O114" s="378"/>
      <c r="P114" s="378"/>
      <c r="Q114" s="3"/>
      <c r="R114" s="361"/>
    </row>
    <row r="115" spans="3:18" s="69" customFormat="1" ht="12.75" customHeight="1" x14ac:dyDescent="0.15">
      <c r="C115" s="362">
        <f t="shared" si="6"/>
        <v>103</v>
      </c>
      <c r="D115" s="47" t="str">
        <f t="shared" si="7"/>
        <v/>
      </c>
      <c r="E115" s="355"/>
      <c r="F115" s="447"/>
      <c r="G115" s="447"/>
      <c r="H115" s="514"/>
      <c r="I115" s="386"/>
      <c r="J115" s="15"/>
      <c r="K115" s="378"/>
      <c r="L115" s="344"/>
      <c r="M115" s="378"/>
      <c r="N115" s="378"/>
      <c r="O115" s="378"/>
      <c r="P115" s="378"/>
      <c r="Q115" s="3"/>
      <c r="R115" s="361"/>
    </row>
    <row r="116" spans="3:18" s="69" customFormat="1" ht="12.75" customHeight="1" x14ac:dyDescent="0.15">
      <c r="C116" s="362">
        <f t="shared" si="6"/>
        <v>104</v>
      </c>
      <c r="D116" s="47" t="str">
        <f t="shared" si="7"/>
        <v/>
      </c>
      <c r="E116" s="355"/>
      <c r="F116" s="447"/>
      <c r="G116" s="447"/>
      <c r="H116" s="514"/>
      <c r="I116" s="386"/>
      <c r="J116" s="15"/>
      <c r="K116" s="378"/>
      <c r="L116" s="344"/>
      <c r="M116" s="378"/>
      <c r="N116" s="378"/>
      <c r="O116" s="378"/>
      <c r="P116" s="378"/>
      <c r="Q116" s="3"/>
      <c r="R116" s="361"/>
    </row>
    <row r="117" spans="3:18" s="69" customFormat="1" ht="12.75" customHeight="1" x14ac:dyDescent="0.15">
      <c r="C117" s="362">
        <f t="shared" si="6"/>
        <v>105</v>
      </c>
      <c r="D117" s="47" t="str">
        <f t="shared" si="7"/>
        <v/>
      </c>
      <c r="E117" s="355"/>
      <c r="F117" s="447"/>
      <c r="G117" s="447"/>
      <c r="H117" s="514"/>
      <c r="I117" s="386"/>
      <c r="J117" s="15"/>
      <c r="K117" s="378"/>
      <c r="L117" s="344"/>
      <c r="M117" s="378"/>
      <c r="N117" s="378"/>
      <c r="O117" s="378"/>
      <c r="P117" s="378"/>
      <c r="Q117" s="3"/>
      <c r="R117" s="361"/>
    </row>
    <row r="118" spans="3:18" s="69" customFormat="1" ht="12.75" customHeight="1" x14ac:dyDescent="0.15">
      <c r="C118" s="362">
        <f t="shared" si="6"/>
        <v>106</v>
      </c>
      <c r="D118" s="47" t="str">
        <f t="shared" si="7"/>
        <v/>
      </c>
      <c r="E118" s="355"/>
      <c r="F118" s="447"/>
      <c r="G118" s="447"/>
      <c r="H118" s="514"/>
      <c r="I118" s="386"/>
      <c r="J118" s="15"/>
      <c r="K118" s="378"/>
      <c r="L118" s="344"/>
      <c r="M118" s="378"/>
      <c r="N118" s="378"/>
      <c r="O118" s="378"/>
      <c r="P118" s="378"/>
      <c r="Q118" s="3"/>
      <c r="R118" s="361"/>
    </row>
    <row r="119" spans="3:18" s="69" customFormat="1" ht="12.75" customHeight="1" x14ac:dyDescent="0.15">
      <c r="C119" s="362">
        <f t="shared" si="6"/>
        <v>107</v>
      </c>
      <c r="D119" s="47" t="str">
        <f t="shared" si="7"/>
        <v/>
      </c>
      <c r="E119" s="355"/>
      <c r="F119" s="447"/>
      <c r="G119" s="447"/>
      <c r="H119" s="514"/>
      <c r="I119" s="386"/>
      <c r="J119" s="15"/>
      <c r="K119" s="378"/>
      <c r="L119" s="344"/>
      <c r="M119" s="378"/>
      <c r="N119" s="378"/>
      <c r="O119" s="378"/>
      <c r="P119" s="378"/>
      <c r="Q119" s="3"/>
      <c r="R119" s="361"/>
    </row>
    <row r="120" spans="3:18" s="69" customFormat="1" ht="12.75" customHeight="1" x14ac:dyDescent="0.15">
      <c r="C120" s="362">
        <f t="shared" si="6"/>
        <v>108</v>
      </c>
      <c r="D120" s="47" t="str">
        <f t="shared" si="7"/>
        <v/>
      </c>
      <c r="E120" s="355"/>
      <c r="F120" s="447"/>
      <c r="G120" s="447"/>
      <c r="H120" s="514"/>
      <c r="I120" s="386"/>
      <c r="J120" s="15"/>
      <c r="K120" s="378"/>
      <c r="L120" s="344"/>
      <c r="M120" s="378"/>
      <c r="N120" s="378"/>
      <c r="O120" s="378"/>
      <c r="P120" s="378"/>
      <c r="Q120" s="3"/>
      <c r="R120" s="361"/>
    </row>
    <row r="121" spans="3:18" s="69" customFormat="1" ht="12.75" customHeight="1" x14ac:dyDescent="0.15">
      <c r="C121" s="362">
        <f t="shared" si="6"/>
        <v>109</v>
      </c>
      <c r="D121" s="47" t="str">
        <f t="shared" si="7"/>
        <v/>
      </c>
      <c r="E121" s="355"/>
      <c r="F121" s="447"/>
      <c r="G121" s="447"/>
      <c r="H121" s="514"/>
      <c r="I121" s="386"/>
      <c r="J121" s="15"/>
      <c r="K121" s="378"/>
      <c r="L121" s="344"/>
      <c r="M121" s="378"/>
      <c r="N121" s="378"/>
      <c r="O121" s="378"/>
      <c r="P121" s="378"/>
      <c r="Q121" s="3"/>
      <c r="R121" s="361"/>
    </row>
    <row r="122" spans="3:18" s="69" customFormat="1" ht="12.75" customHeight="1" x14ac:dyDescent="0.15">
      <c r="C122" s="362">
        <f t="shared" si="6"/>
        <v>110</v>
      </c>
      <c r="D122" s="47" t="str">
        <f t="shared" si="7"/>
        <v/>
      </c>
      <c r="E122" s="355"/>
      <c r="F122" s="447"/>
      <c r="G122" s="447"/>
      <c r="H122" s="514"/>
      <c r="I122" s="386"/>
      <c r="J122" s="15"/>
      <c r="K122" s="378"/>
      <c r="L122" s="344"/>
      <c r="M122" s="378"/>
      <c r="N122" s="378"/>
      <c r="O122" s="378"/>
      <c r="P122" s="378"/>
      <c r="Q122" s="3"/>
      <c r="R122" s="361"/>
    </row>
    <row r="123" spans="3:18" s="69" customFormat="1" ht="12.75" customHeight="1" x14ac:dyDescent="0.15">
      <c r="C123" s="362">
        <f t="shared" si="6"/>
        <v>111</v>
      </c>
      <c r="D123" s="47" t="str">
        <f t="shared" si="7"/>
        <v/>
      </c>
      <c r="E123" s="355"/>
      <c r="F123" s="447"/>
      <c r="G123" s="447"/>
      <c r="H123" s="514"/>
      <c r="I123" s="386"/>
      <c r="J123" s="15"/>
      <c r="K123" s="378"/>
      <c r="L123" s="344"/>
      <c r="M123" s="378"/>
      <c r="N123" s="378"/>
      <c r="O123" s="378"/>
      <c r="P123" s="378"/>
      <c r="Q123" s="3"/>
      <c r="R123" s="361"/>
    </row>
    <row r="124" spans="3:18" s="69" customFormat="1" ht="12.75" customHeight="1" x14ac:dyDescent="0.15">
      <c r="C124" s="362">
        <f t="shared" si="6"/>
        <v>112</v>
      </c>
      <c r="D124" s="47" t="str">
        <f t="shared" si="7"/>
        <v/>
      </c>
      <c r="E124" s="355"/>
      <c r="F124" s="447"/>
      <c r="G124" s="447"/>
      <c r="H124" s="514"/>
      <c r="I124" s="386"/>
      <c r="J124" s="15"/>
      <c r="K124" s="378"/>
      <c r="L124" s="344"/>
      <c r="M124" s="378"/>
      <c r="N124" s="378"/>
      <c r="O124" s="378"/>
      <c r="P124" s="378"/>
      <c r="Q124" s="3"/>
      <c r="R124" s="361"/>
    </row>
    <row r="125" spans="3:18" s="69" customFormat="1" ht="12.75" customHeight="1" x14ac:dyDescent="0.15">
      <c r="C125" s="362">
        <f t="shared" si="6"/>
        <v>113</v>
      </c>
      <c r="D125" s="47" t="str">
        <f t="shared" si="7"/>
        <v/>
      </c>
      <c r="E125" s="355"/>
      <c r="F125" s="447"/>
      <c r="G125" s="447"/>
      <c r="H125" s="514"/>
      <c r="I125" s="386"/>
      <c r="J125" s="15"/>
      <c r="K125" s="378"/>
      <c r="L125" s="344"/>
      <c r="M125" s="378"/>
      <c r="N125" s="378"/>
      <c r="O125" s="378"/>
      <c r="P125" s="378"/>
      <c r="Q125" s="3"/>
      <c r="R125" s="361"/>
    </row>
    <row r="126" spans="3:18" s="69" customFormat="1" ht="12.75" customHeight="1" x14ac:dyDescent="0.15">
      <c r="C126" s="362">
        <f t="shared" si="6"/>
        <v>114</v>
      </c>
      <c r="D126" s="47" t="str">
        <f t="shared" si="7"/>
        <v/>
      </c>
      <c r="E126" s="355"/>
      <c r="F126" s="447"/>
      <c r="G126" s="447"/>
      <c r="H126" s="514"/>
      <c r="I126" s="386"/>
      <c r="J126" s="15"/>
      <c r="K126" s="378"/>
      <c r="L126" s="344"/>
      <c r="M126" s="378"/>
      <c r="N126" s="378"/>
      <c r="O126" s="378"/>
      <c r="P126" s="378"/>
      <c r="Q126" s="3"/>
      <c r="R126" s="361"/>
    </row>
    <row r="127" spans="3:18" s="69" customFormat="1" ht="12.75" customHeight="1" x14ac:dyDescent="0.15">
      <c r="C127" s="362">
        <f t="shared" si="6"/>
        <v>115</v>
      </c>
      <c r="D127" s="47" t="str">
        <f t="shared" si="7"/>
        <v/>
      </c>
      <c r="E127" s="355"/>
      <c r="F127" s="447"/>
      <c r="G127" s="447"/>
      <c r="H127" s="514"/>
      <c r="I127" s="386"/>
      <c r="J127" s="15"/>
      <c r="K127" s="378"/>
      <c r="L127" s="344"/>
      <c r="M127" s="378"/>
      <c r="N127" s="378"/>
      <c r="O127" s="378"/>
      <c r="P127" s="378"/>
      <c r="Q127" s="3"/>
      <c r="R127" s="361"/>
    </row>
    <row r="128" spans="3:18" s="69" customFormat="1" ht="12.75" customHeight="1" x14ac:dyDescent="0.15">
      <c r="C128" s="362">
        <f t="shared" si="6"/>
        <v>116</v>
      </c>
      <c r="D128" s="47" t="str">
        <f t="shared" si="7"/>
        <v/>
      </c>
      <c r="E128" s="355"/>
      <c r="F128" s="447"/>
      <c r="G128" s="447"/>
      <c r="H128" s="514"/>
      <c r="I128" s="386"/>
      <c r="J128" s="15"/>
      <c r="K128" s="378"/>
      <c r="L128" s="344"/>
      <c r="M128" s="378"/>
      <c r="N128" s="378"/>
      <c r="O128" s="378"/>
      <c r="P128" s="378"/>
      <c r="Q128" s="3"/>
      <c r="R128" s="361"/>
    </row>
    <row r="129" spans="3:18" s="69" customFormat="1" ht="12.75" customHeight="1" x14ac:dyDescent="0.15">
      <c r="C129" s="362">
        <f t="shared" si="6"/>
        <v>117</v>
      </c>
      <c r="D129" s="47" t="str">
        <f t="shared" si="7"/>
        <v/>
      </c>
      <c r="E129" s="355"/>
      <c r="F129" s="447"/>
      <c r="G129" s="447"/>
      <c r="H129" s="514"/>
      <c r="I129" s="386"/>
      <c r="J129" s="15"/>
      <c r="K129" s="378"/>
      <c r="L129" s="344"/>
      <c r="M129" s="378"/>
      <c r="N129" s="378"/>
      <c r="O129" s="378"/>
      <c r="P129" s="378"/>
      <c r="Q129" s="3"/>
      <c r="R129" s="361"/>
    </row>
    <row r="130" spans="3:18" s="69" customFormat="1" ht="12.75" customHeight="1" x14ac:dyDescent="0.15">
      <c r="C130" s="362">
        <f t="shared" si="6"/>
        <v>118</v>
      </c>
      <c r="D130" s="47" t="str">
        <f t="shared" si="7"/>
        <v/>
      </c>
      <c r="E130" s="355"/>
      <c r="F130" s="447"/>
      <c r="G130" s="447"/>
      <c r="H130" s="514"/>
      <c r="I130" s="386"/>
      <c r="J130" s="15"/>
      <c r="K130" s="378"/>
      <c r="L130" s="344"/>
      <c r="M130" s="378"/>
      <c r="N130" s="378"/>
      <c r="O130" s="378"/>
      <c r="P130" s="378"/>
      <c r="Q130" s="3"/>
      <c r="R130" s="361"/>
    </row>
    <row r="131" spans="3:18" s="69" customFormat="1" ht="12.75" customHeight="1" x14ac:dyDescent="0.15">
      <c r="C131" s="362">
        <f t="shared" si="6"/>
        <v>119</v>
      </c>
      <c r="D131" s="47" t="str">
        <f t="shared" si="7"/>
        <v/>
      </c>
      <c r="E131" s="355"/>
      <c r="F131" s="447"/>
      <c r="G131" s="447"/>
      <c r="H131" s="514"/>
      <c r="I131" s="386"/>
      <c r="J131" s="15"/>
      <c r="K131" s="378"/>
      <c r="L131" s="344"/>
      <c r="M131" s="378"/>
      <c r="N131" s="378"/>
      <c r="O131" s="378"/>
      <c r="P131" s="378"/>
      <c r="Q131" s="3"/>
      <c r="R131" s="361"/>
    </row>
    <row r="132" spans="3:18" s="69" customFormat="1" ht="12.75" customHeight="1" x14ac:dyDescent="0.15">
      <c r="C132" s="362">
        <f t="shared" si="6"/>
        <v>120</v>
      </c>
      <c r="D132" s="47" t="str">
        <f t="shared" si="7"/>
        <v/>
      </c>
      <c r="E132" s="355"/>
      <c r="F132" s="447"/>
      <c r="G132" s="447"/>
      <c r="H132" s="514"/>
      <c r="I132" s="386"/>
      <c r="J132" s="15"/>
      <c r="K132" s="378"/>
      <c r="L132" s="344"/>
      <c r="M132" s="378"/>
      <c r="N132" s="378"/>
      <c r="O132" s="378"/>
      <c r="P132" s="378"/>
      <c r="Q132" s="3"/>
      <c r="R132" s="361"/>
    </row>
    <row r="133" spans="3:18" s="69" customFormat="1" ht="12.75" customHeight="1" x14ac:dyDescent="0.15">
      <c r="C133" s="362">
        <f t="shared" si="6"/>
        <v>121</v>
      </c>
      <c r="D133" s="47" t="str">
        <f t="shared" si="7"/>
        <v/>
      </c>
      <c r="E133" s="355"/>
      <c r="F133" s="447"/>
      <c r="G133" s="447"/>
      <c r="H133" s="514"/>
      <c r="I133" s="386"/>
      <c r="J133" s="15"/>
      <c r="K133" s="378"/>
      <c r="L133" s="344"/>
      <c r="M133" s="378"/>
      <c r="N133" s="378"/>
      <c r="O133" s="378"/>
      <c r="P133" s="378"/>
      <c r="Q133" s="3"/>
      <c r="R133" s="361"/>
    </row>
    <row r="134" spans="3:18" s="69" customFormat="1" ht="12.75" customHeight="1" x14ac:dyDescent="0.15">
      <c r="C134" s="362">
        <f t="shared" si="6"/>
        <v>122</v>
      </c>
      <c r="D134" s="47" t="str">
        <f t="shared" si="7"/>
        <v/>
      </c>
      <c r="E134" s="355"/>
      <c r="F134" s="447"/>
      <c r="G134" s="447"/>
      <c r="H134" s="514"/>
      <c r="I134" s="386"/>
      <c r="J134" s="15"/>
      <c r="K134" s="378"/>
      <c r="L134" s="344"/>
      <c r="M134" s="378"/>
      <c r="N134" s="378"/>
      <c r="O134" s="378"/>
      <c r="P134" s="378"/>
      <c r="Q134" s="3"/>
      <c r="R134" s="361"/>
    </row>
    <row r="135" spans="3:18" s="69" customFormat="1" ht="12.75" customHeight="1" x14ac:dyDescent="0.15">
      <c r="C135" s="362">
        <f t="shared" si="6"/>
        <v>123</v>
      </c>
      <c r="D135" s="47" t="str">
        <f t="shared" si="7"/>
        <v/>
      </c>
      <c r="E135" s="355"/>
      <c r="F135" s="447"/>
      <c r="G135" s="447"/>
      <c r="H135" s="514"/>
      <c r="I135" s="386"/>
      <c r="J135" s="15"/>
      <c r="K135" s="378"/>
      <c r="L135" s="344"/>
      <c r="M135" s="378"/>
      <c r="N135" s="378"/>
      <c r="O135" s="378"/>
      <c r="P135" s="378"/>
      <c r="Q135" s="3"/>
      <c r="R135" s="361"/>
    </row>
    <row r="136" spans="3:18" s="69" customFormat="1" ht="12.75" customHeight="1" x14ac:dyDescent="0.15">
      <c r="C136" s="362">
        <f t="shared" si="6"/>
        <v>124</v>
      </c>
      <c r="D136" s="47" t="str">
        <f t="shared" si="7"/>
        <v/>
      </c>
      <c r="E136" s="355"/>
      <c r="F136" s="447"/>
      <c r="G136" s="447"/>
      <c r="H136" s="514"/>
      <c r="I136" s="386"/>
      <c r="J136" s="15"/>
      <c r="K136" s="378"/>
      <c r="L136" s="344"/>
      <c r="M136" s="378"/>
      <c r="N136" s="378"/>
      <c r="O136" s="378"/>
      <c r="P136" s="378"/>
      <c r="Q136" s="3"/>
      <c r="R136" s="361"/>
    </row>
    <row r="137" spans="3:18" s="69" customFormat="1" ht="12.75" customHeight="1" x14ac:dyDescent="0.15">
      <c r="C137" s="362">
        <f t="shared" si="6"/>
        <v>125</v>
      </c>
      <c r="D137" s="47" t="str">
        <f t="shared" si="7"/>
        <v/>
      </c>
      <c r="E137" s="355"/>
      <c r="F137" s="447"/>
      <c r="G137" s="447"/>
      <c r="H137" s="514"/>
      <c r="I137" s="386"/>
      <c r="J137" s="15"/>
      <c r="K137" s="378"/>
      <c r="L137" s="344"/>
      <c r="M137" s="378"/>
      <c r="N137" s="378"/>
      <c r="O137" s="378"/>
      <c r="P137" s="378"/>
      <c r="Q137" s="3"/>
      <c r="R137" s="361"/>
    </row>
    <row r="138" spans="3:18" s="69" customFormat="1" ht="12.75" customHeight="1" x14ac:dyDescent="0.15">
      <c r="C138" s="362">
        <f t="shared" ref="C138:C201" si="8">C137+1</f>
        <v>126</v>
      </c>
      <c r="D138" s="47" t="str">
        <f t="shared" si="7"/>
        <v/>
      </c>
      <c r="E138" s="355"/>
      <c r="F138" s="447"/>
      <c r="G138" s="447"/>
      <c r="H138" s="514"/>
      <c r="I138" s="386"/>
      <c r="J138" s="15"/>
      <c r="K138" s="378"/>
      <c r="L138" s="344"/>
      <c r="M138" s="378"/>
      <c r="N138" s="378"/>
      <c r="O138" s="378"/>
      <c r="P138" s="378"/>
      <c r="Q138" s="3"/>
      <c r="R138" s="361"/>
    </row>
    <row r="139" spans="3:18" s="69" customFormat="1" ht="12.75" customHeight="1" x14ac:dyDescent="0.15">
      <c r="C139" s="362">
        <f t="shared" si="8"/>
        <v>127</v>
      </c>
      <c r="D139" s="47" t="str">
        <f t="shared" si="7"/>
        <v/>
      </c>
      <c r="E139" s="355"/>
      <c r="F139" s="447"/>
      <c r="G139" s="447"/>
      <c r="H139" s="514"/>
      <c r="I139" s="386"/>
      <c r="J139" s="15"/>
      <c r="K139" s="378"/>
      <c r="L139" s="344"/>
      <c r="M139" s="378"/>
      <c r="N139" s="378"/>
      <c r="O139" s="378"/>
      <c r="P139" s="378"/>
      <c r="Q139" s="3"/>
      <c r="R139" s="361"/>
    </row>
    <row r="140" spans="3:18" s="69" customFormat="1" ht="12.75" customHeight="1" x14ac:dyDescent="0.15">
      <c r="C140" s="362">
        <f t="shared" si="8"/>
        <v>128</v>
      </c>
      <c r="D140" s="47" t="str">
        <f t="shared" si="7"/>
        <v/>
      </c>
      <c r="E140" s="355"/>
      <c r="F140" s="447"/>
      <c r="G140" s="447"/>
      <c r="H140" s="514"/>
      <c r="I140" s="386"/>
      <c r="J140" s="15"/>
      <c r="K140" s="378"/>
      <c r="L140" s="344"/>
      <c r="M140" s="378"/>
      <c r="N140" s="378"/>
      <c r="O140" s="378"/>
      <c r="P140" s="378"/>
      <c r="Q140" s="3"/>
      <c r="R140" s="361"/>
    </row>
    <row r="141" spans="3:18" s="69" customFormat="1" ht="12.75" customHeight="1" x14ac:dyDescent="0.15">
      <c r="C141" s="362">
        <f t="shared" si="8"/>
        <v>129</v>
      </c>
      <c r="D141" s="47" t="str">
        <f t="shared" ref="D141:D204" si="9">IF(E141="","",IF(E141&lt;=$U$2,"○",""))</f>
        <v/>
      </c>
      <c r="E141" s="355"/>
      <c r="F141" s="447"/>
      <c r="G141" s="447"/>
      <c r="H141" s="514"/>
      <c r="I141" s="386"/>
      <c r="J141" s="15"/>
      <c r="K141" s="378"/>
      <c r="L141" s="344"/>
      <c r="M141" s="378"/>
      <c r="N141" s="378"/>
      <c r="O141" s="378"/>
      <c r="P141" s="378"/>
      <c r="Q141" s="3"/>
      <c r="R141" s="361"/>
    </row>
    <row r="142" spans="3:18" s="69" customFormat="1" ht="12.75" customHeight="1" x14ac:dyDescent="0.15">
      <c r="C142" s="362">
        <f t="shared" si="8"/>
        <v>130</v>
      </c>
      <c r="D142" s="47" t="str">
        <f t="shared" si="9"/>
        <v/>
      </c>
      <c r="E142" s="355"/>
      <c r="F142" s="447"/>
      <c r="G142" s="447"/>
      <c r="H142" s="514"/>
      <c r="I142" s="386"/>
      <c r="J142" s="15"/>
      <c r="K142" s="378"/>
      <c r="L142" s="344"/>
      <c r="M142" s="378"/>
      <c r="N142" s="378"/>
      <c r="O142" s="378"/>
      <c r="P142" s="378"/>
      <c r="Q142" s="3"/>
      <c r="R142" s="361"/>
    </row>
    <row r="143" spans="3:18" s="69" customFormat="1" ht="12.75" customHeight="1" x14ac:dyDescent="0.15">
      <c r="C143" s="362">
        <f t="shared" si="8"/>
        <v>131</v>
      </c>
      <c r="D143" s="47" t="str">
        <f t="shared" si="9"/>
        <v/>
      </c>
      <c r="E143" s="355"/>
      <c r="F143" s="447"/>
      <c r="G143" s="447"/>
      <c r="H143" s="514"/>
      <c r="I143" s="386"/>
      <c r="J143" s="15"/>
      <c r="K143" s="378"/>
      <c r="L143" s="344"/>
      <c r="M143" s="378"/>
      <c r="N143" s="378"/>
      <c r="O143" s="378"/>
      <c r="P143" s="378"/>
      <c r="Q143" s="3"/>
      <c r="R143" s="361"/>
    </row>
    <row r="144" spans="3:18" s="69" customFormat="1" ht="12.75" customHeight="1" x14ac:dyDescent="0.15">
      <c r="C144" s="362">
        <f t="shared" si="8"/>
        <v>132</v>
      </c>
      <c r="D144" s="47" t="str">
        <f t="shared" si="9"/>
        <v/>
      </c>
      <c r="E144" s="355"/>
      <c r="F144" s="447"/>
      <c r="G144" s="447"/>
      <c r="H144" s="514"/>
      <c r="I144" s="386"/>
      <c r="J144" s="15"/>
      <c r="K144" s="378"/>
      <c r="L144" s="344"/>
      <c r="M144" s="378"/>
      <c r="N144" s="378"/>
      <c r="O144" s="378"/>
      <c r="P144" s="378"/>
      <c r="Q144" s="3"/>
      <c r="R144" s="361"/>
    </row>
    <row r="145" spans="3:18" s="69" customFormat="1" ht="12.75" customHeight="1" x14ac:dyDescent="0.15">
      <c r="C145" s="362">
        <f t="shared" si="8"/>
        <v>133</v>
      </c>
      <c r="D145" s="47" t="str">
        <f t="shared" si="9"/>
        <v/>
      </c>
      <c r="E145" s="355"/>
      <c r="F145" s="447"/>
      <c r="G145" s="447"/>
      <c r="H145" s="514"/>
      <c r="I145" s="386"/>
      <c r="J145" s="15"/>
      <c r="K145" s="378"/>
      <c r="L145" s="344"/>
      <c r="M145" s="378"/>
      <c r="N145" s="378"/>
      <c r="O145" s="378"/>
      <c r="P145" s="378"/>
      <c r="Q145" s="3"/>
      <c r="R145" s="361"/>
    </row>
    <row r="146" spans="3:18" s="69" customFormat="1" ht="12.75" customHeight="1" x14ac:dyDescent="0.15">
      <c r="C146" s="362">
        <f t="shared" si="8"/>
        <v>134</v>
      </c>
      <c r="D146" s="47" t="str">
        <f t="shared" si="9"/>
        <v/>
      </c>
      <c r="E146" s="355"/>
      <c r="F146" s="447"/>
      <c r="G146" s="447"/>
      <c r="H146" s="514"/>
      <c r="I146" s="386"/>
      <c r="J146" s="15"/>
      <c r="K146" s="378"/>
      <c r="L146" s="344"/>
      <c r="M146" s="378"/>
      <c r="N146" s="378"/>
      <c r="O146" s="378"/>
      <c r="P146" s="378"/>
      <c r="Q146" s="3"/>
      <c r="R146" s="361"/>
    </row>
    <row r="147" spans="3:18" s="69" customFormat="1" ht="12.75" customHeight="1" x14ac:dyDescent="0.15">
      <c r="C147" s="362">
        <f t="shared" si="8"/>
        <v>135</v>
      </c>
      <c r="D147" s="47" t="str">
        <f t="shared" si="9"/>
        <v/>
      </c>
      <c r="E147" s="355"/>
      <c r="F147" s="447"/>
      <c r="G147" s="447"/>
      <c r="H147" s="514"/>
      <c r="I147" s="386"/>
      <c r="J147" s="15"/>
      <c r="K147" s="378"/>
      <c r="L147" s="344"/>
      <c r="M147" s="378"/>
      <c r="N147" s="378"/>
      <c r="O147" s="378"/>
      <c r="P147" s="378"/>
      <c r="Q147" s="3"/>
      <c r="R147" s="361"/>
    </row>
    <row r="148" spans="3:18" s="69" customFormat="1" ht="12.75" customHeight="1" x14ac:dyDescent="0.15">
      <c r="C148" s="362">
        <f t="shared" si="8"/>
        <v>136</v>
      </c>
      <c r="D148" s="47" t="str">
        <f t="shared" si="9"/>
        <v/>
      </c>
      <c r="E148" s="355"/>
      <c r="F148" s="447"/>
      <c r="G148" s="447"/>
      <c r="H148" s="514"/>
      <c r="I148" s="386"/>
      <c r="J148" s="15"/>
      <c r="K148" s="378"/>
      <c r="L148" s="344"/>
      <c r="M148" s="378"/>
      <c r="N148" s="378"/>
      <c r="O148" s="378"/>
      <c r="P148" s="378"/>
      <c r="Q148" s="3"/>
      <c r="R148" s="361"/>
    </row>
    <row r="149" spans="3:18" s="69" customFormat="1" ht="12.75" customHeight="1" x14ac:dyDescent="0.15">
      <c r="C149" s="362">
        <f t="shared" si="8"/>
        <v>137</v>
      </c>
      <c r="D149" s="47" t="str">
        <f t="shared" si="9"/>
        <v/>
      </c>
      <c r="E149" s="355"/>
      <c r="F149" s="447"/>
      <c r="G149" s="447"/>
      <c r="H149" s="514"/>
      <c r="I149" s="386"/>
      <c r="J149" s="15"/>
      <c r="K149" s="378"/>
      <c r="L149" s="344"/>
      <c r="M149" s="378"/>
      <c r="N149" s="378"/>
      <c r="O149" s="378"/>
      <c r="P149" s="378"/>
      <c r="Q149" s="3"/>
      <c r="R149" s="361"/>
    </row>
    <row r="150" spans="3:18" s="69" customFormat="1" ht="12.75" customHeight="1" x14ac:dyDescent="0.15">
      <c r="C150" s="362">
        <f t="shared" si="8"/>
        <v>138</v>
      </c>
      <c r="D150" s="47" t="str">
        <f t="shared" si="9"/>
        <v/>
      </c>
      <c r="E150" s="355"/>
      <c r="F150" s="447"/>
      <c r="G150" s="447"/>
      <c r="H150" s="514"/>
      <c r="I150" s="386"/>
      <c r="J150" s="15"/>
      <c r="K150" s="378"/>
      <c r="L150" s="344"/>
      <c r="M150" s="378"/>
      <c r="N150" s="378"/>
      <c r="O150" s="378"/>
      <c r="P150" s="378"/>
      <c r="Q150" s="3"/>
      <c r="R150" s="361"/>
    </row>
    <row r="151" spans="3:18" s="69" customFormat="1" ht="12.75" customHeight="1" x14ac:dyDescent="0.15">
      <c r="C151" s="362">
        <f t="shared" si="8"/>
        <v>139</v>
      </c>
      <c r="D151" s="47" t="str">
        <f t="shared" si="9"/>
        <v/>
      </c>
      <c r="E151" s="355"/>
      <c r="F151" s="447"/>
      <c r="G151" s="447"/>
      <c r="H151" s="514"/>
      <c r="I151" s="386"/>
      <c r="J151" s="15"/>
      <c r="K151" s="378"/>
      <c r="L151" s="344"/>
      <c r="M151" s="378"/>
      <c r="N151" s="378"/>
      <c r="O151" s="378"/>
      <c r="P151" s="378"/>
      <c r="Q151" s="3"/>
      <c r="R151" s="361"/>
    </row>
    <row r="152" spans="3:18" s="69" customFormat="1" ht="12.75" customHeight="1" x14ac:dyDescent="0.15">
      <c r="C152" s="362">
        <f t="shared" si="8"/>
        <v>140</v>
      </c>
      <c r="D152" s="47" t="str">
        <f t="shared" si="9"/>
        <v/>
      </c>
      <c r="E152" s="355"/>
      <c r="F152" s="447"/>
      <c r="G152" s="447"/>
      <c r="H152" s="514"/>
      <c r="I152" s="386"/>
      <c r="J152" s="15"/>
      <c r="K152" s="378"/>
      <c r="L152" s="344"/>
      <c r="M152" s="378"/>
      <c r="N152" s="378"/>
      <c r="O152" s="378"/>
      <c r="P152" s="378"/>
      <c r="Q152" s="3"/>
      <c r="R152" s="361"/>
    </row>
    <row r="153" spans="3:18" s="69" customFormat="1" ht="12.75" customHeight="1" x14ac:dyDescent="0.15">
      <c r="C153" s="362">
        <f t="shared" si="8"/>
        <v>141</v>
      </c>
      <c r="D153" s="47" t="str">
        <f t="shared" si="9"/>
        <v/>
      </c>
      <c r="E153" s="355"/>
      <c r="F153" s="447"/>
      <c r="G153" s="447"/>
      <c r="H153" s="514"/>
      <c r="I153" s="386"/>
      <c r="J153" s="15"/>
      <c r="K153" s="378"/>
      <c r="L153" s="344"/>
      <c r="M153" s="378"/>
      <c r="N153" s="378"/>
      <c r="O153" s="378"/>
      <c r="P153" s="378"/>
      <c r="Q153" s="3"/>
      <c r="R153" s="361"/>
    </row>
    <row r="154" spans="3:18" s="69" customFormat="1" ht="12.75" customHeight="1" x14ac:dyDescent="0.15">
      <c r="C154" s="362">
        <f t="shared" si="8"/>
        <v>142</v>
      </c>
      <c r="D154" s="47" t="str">
        <f t="shared" si="9"/>
        <v/>
      </c>
      <c r="E154" s="355"/>
      <c r="F154" s="447"/>
      <c r="G154" s="447"/>
      <c r="H154" s="514"/>
      <c r="I154" s="386"/>
      <c r="J154" s="15"/>
      <c r="K154" s="378"/>
      <c r="L154" s="344"/>
      <c r="M154" s="378"/>
      <c r="N154" s="378"/>
      <c r="O154" s="378"/>
      <c r="P154" s="378"/>
      <c r="Q154" s="3"/>
      <c r="R154" s="361"/>
    </row>
    <row r="155" spans="3:18" s="69" customFormat="1" ht="12.75" customHeight="1" x14ac:dyDescent="0.15">
      <c r="C155" s="362">
        <f t="shared" si="8"/>
        <v>143</v>
      </c>
      <c r="D155" s="47" t="str">
        <f t="shared" si="9"/>
        <v/>
      </c>
      <c r="E155" s="355"/>
      <c r="F155" s="447"/>
      <c r="G155" s="447"/>
      <c r="H155" s="514"/>
      <c r="I155" s="386"/>
      <c r="J155" s="15"/>
      <c r="K155" s="378"/>
      <c r="L155" s="344"/>
      <c r="M155" s="378"/>
      <c r="N155" s="378"/>
      <c r="O155" s="378"/>
      <c r="P155" s="378"/>
      <c r="Q155" s="3"/>
      <c r="R155" s="361"/>
    </row>
    <row r="156" spans="3:18" s="69" customFormat="1" ht="12.75" customHeight="1" x14ac:dyDescent="0.15">
      <c r="C156" s="362">
        <f t="shared" si="8"/>
        <v>144</v>
      </c>
      <c r="D156" s="47" t="str">
        <f t="shared" si="9"/>
        <v/>
      </c>
      <c r="E156" s="355"/>
      <c r="F156" s="447"/>
      <c r="G156" s="447"/>
      <c r="H156" s="514"/>
      <c r="I156" s="386"/>
      <c r="J156" s="15"/>
      <c r="K156" s="378"/>
      <c r="L156" s="344"/>
      <c r="M156" s="378"/>
      <c r="N156" s="378"/>
      <c r="O156" s="378"/>
      <c r="P156" s="378"/>
      <c r="Q156" s="3"/>
      <c r="R156" s="361"/>
    </row>
    <row r="157" spans="3:18" s="69" customFormat="1" ht="12.75" customHeight="1" x14ac:dyDescent="0.15">
      <c r="C157" s="362">
        <f t="shared" si="8"/>
        <v>145</v>
      </c>
      <c r="D157" s="47" t="str">
        <f t="shared" si="9"/>
        <v/>
      </c>
      <c r="E157" s="355"/>
      <c r="F157" s="447"/>
      <c r="G157" s="447"/>
      <c r="H157" s="514"/>
      <c r="I157" s="386"/>
      <c r="J157" s="15"/>
      <c r="K157" s="378"/>
      <c r="L157" s="344"/>
      <c r="M157" s="378"/>
      <c r="N157" s="378"/>
      <c r="O157" s="378"/>
      <c r="P157" s="378"/>
      <c r="Q157" s="3"/>
      <c r="R157" s="361"/>
    </row>
    <row r="158" spans="3:18" s="69" customFormat="1" ht="12.75" customHeight="1" x14ac:dyDescent="0.15">
      <c r="C158" s="362">
        <f t="shared" si="8"/>
        <v>146</v>
      </c>
      <c r="D158" s="47" t="str">
        <f t="shared" si="9"/>
        <v/>
      </c>
      <c r="E158" s="355"/>
      <c r="F158" s="447"/>
      <c r="G158" s="447"/>
      <c r="H158" s="514"/>
      <c r="I158" s="386"/>
      <c r="J158" s="15"/>
      <c r="K158" s="378"/>
      <c r="L158" s="344"/>
      <c r="M158" s="378"/>
      <c r="N158" s="378"/>
      <c r="O158" s="378"/>
      <c r="P158" s="378"/>
      <c r="Q158" s="3"/>
      <c r="R158" s="361"/>
    </row>
    <row r="159" spans="3:18" s="69" customFormat="1" ht="12.75" customHeight="1" x14ac:dyDescent="0.15">
      <c r="C159" s="362">
        <f t="shared" si="8"/>
        <v>147</v>
      </c>
      <c r="D159" s="47" t="str">
        <f t="shared" si="9"/>
        <v/>
      </c>
      <c r="E159" s="355"/>
      <c r="F159" s="447"/>
      <c r="G159" s="447"/>
      <c r="H159" s="514"/>
      <c r="I159" s="386"/>
      <c r="J159" s="15"/>
      <c r="K159" s="378"/>
      <c r="L159" s="344"/>
      <c r="M159" s="378"/>
      <c r="N159" s="378"/>
      <c r="O159" s="378"/>
      <c r="P159" s="378"/>
      <c r="Q159" s="3"/>
      <c r="R159" s="361"/>
    </row>
    <row r="160" spans="3:18" s="69" customFormat="1" ht="12.75" customHeight="1" x14ac:dyDescent="0.15">
      <c r="C160" s="362">
        <f t="shared" si="8"/>
        <v>148</v>
      </c>
      <c r="D160" s="47" t="str">
        <f t="shared" si="9"/>
        <v/>
      </c>
      <c r="E160" s="355"/>
      <c r="F160" s="447"/>
      <c r="G160" s="447"/>
      <c r="H160" s="514"/>
      <c r="I160" s="386"/>
      <c r="J160" s="15"/>
      <c r="K160" s="378"/>
      <c r="L160" s="344"/>
      <c r="M160" s="378"/>
      <c r="N160" s="378"/>
      <c r="O160" s="378"/>
      <c r="P160" s="378"/>
      <c r="Q160" s="3"/>
      <c r="R160" s="361"/>
    </row>
    <row r="161" spans="3:18" s="69" customFormat="1" ht="12.75" customHeight="1" x14ac:dyDescent="0.15">
      <c r="C161" s="362">
        <f t="shared" si="8"/>
        <v>149</v>
      </c>
      <c r="D161" s="47" t="str">
        <f t="shared" si="9"/>
        <v/>
      </c>
      <c r="E161" s="355"/>
      <c r="F161" s="447"/>
      <c r="G161" s="447"/>
      <c r="H161" s="514"/>
      <c r="I161" s="386"/>
      <c r="J161" s="15"/>
      <c r="K161" s="378"/>
      <c r="L161" s="344"/>
      <c r="M161" s="378"/>
      <c r="N161" s="378"/>
      <c r="O161" s="378"/>
      <c r="P161" s="378"/>
      <c r="Q161" s="3"/>
      <c r="R161" s="361"/>
    </row>
    <row r="162" spans="3:18" s="69" customFormat="1" ht="12.75" customHeight="1" x14ac:dyDescent="0.15">
      <c r="C162" s="362">
        <f t="shared" si="8"/>
        <v>150</v>
      </c>
      <c r="D162" s="47" t="str">
        <f t="shared" si="9"/>
        <v/>
      </c>
      <c r="E162" s="355"/>
      <c r="F162" s="447"/>
      <c r="G162" s="447"/>
      <c r="H162" s="514"/>
      <c r="I162" s="386"/>
      <c r="J162" s="15"/>
      <c r="K162" s="378"/>
      <c r="L162" s="344"/>
      <c r="M162" s="378"/>
      <c r="N162" s="378"/>
      <c r="O162" s="378"/>
      <c r="P162" s="378"/>
      <c r="Q162" s="3"/>
      <c r="R162" s="361"/>
    </row>
    <row r="163" spans="3:18" s="69" customFormat="1" ht="12.75" customHeight="1" x14ac:dyDescent="0.15">
      <c r="C163" s="362">
        <f t="shared" si="8"/>
        <v>151</v>
      </c>
      <c r="D163" s="47" t="str">
        <f t="shared" si="9"/>
        <v/>
      </c>
      <c r="E163" s="355"/>
      <c r="F163" s="447"/>
      <c r="G163" s="447"/>
      <c r="H163" s="514"/>
      <c r="I163" s="386"/>
      <c r="J163" s="15"/>
      <c r="K163" s="378"/>
      <c r="L163" s="344"/>
      <c r="M163" s="378"/>
      <c r="N163" s="378"/>
      <c r="O163" s="378"/>
      <c r="P163" s="378"/>
      <c r="Q163" s="3"/>
      <c r="R163" s="361"/>
    </row>
    <row r="164" spans="3:18" s="69" customFormat="1" ht="12.75" customHeight="1" x14ac:dyDescent="0.15">
      <c r="C164" s="362">
        <f t="shared" si="8"/>
        <v>152</v>
      </c>
      <c r="D164" s="47" t="str">
        <f t="shared" si="9"/>
        <v/>
      </c>
      <c r="E164" s="355"/>
      <c r="F164" s="447"/>
      <c r="G164" s="447"/>
      <c r="H164" s="514"/>
      <c r="I164" s="386"/>
      <c r="J164" s="15"/>
      <c r="K164" s="378"/>
      <c r="L164" s="344"/>
      <c r="M164" s="378"/>
      <c r="N164" s="378"/>
      <c r="O164" s="378"/>
      <c r="P164" s="378"/>
      <c r="Q164" s="3"/>
      <c r="R164" s="361"/>
    </row>
    <row r="165" spans="3:18" s="69" customFormat="1" ht="12.75" customHeight="1" x14ac:dyDescent="0.15">
      <c r="C165" s="362">
        <f t="shared" si="8"/>
        <v>153</v>
      </c>
      <c r="D165" s="47" t="str">
        <f t="shared" si="9"/>
        <v/>
      </c>
      <c r="E165" s="355"/>
      <c r="F165" s="447"/>
      <c r="G165" s="447"/>
      <c r="H165" s="514"/>
      <c r="I165" s="386"/>
      <c r="J165" s="15"/>
      <c r="K165" s="378"/>
      <c r="L165" s="344"/>
      <c r="M165" s="378"/>
      <c r="N165" s="378"/>
      <c r="O165" s="378"/>
      <c r="P165" s="378"/>
      <c r="Q165" s="3"/>
      <c r="R165" s="361"/>
    </row>
    <row r="166" spans="3:18" s="69" customFormat="1" ht="12.75" customHeight="1" x14ac:dyDescent="0.15">
      <c r="C166" s="362">
        <f t="shared" si="8"/>
        <v>154</v>
      </c>
      <c r="D166" s="47" t="str">
        <f t="shared" si="9"/>
        <v/>
      </c>
      <c r="E166" s="355"/>
      <c r="F166" s="447"/>
      <c r="G166" s="447"/>
      <c r="H166" s="514"/>
      <c r="I166" s="386"/>
      <c r="J166" s="15"/>
      <c r="K166" s="378"/>
      <c r="L166" s="344"/>
      <c r="M166" s="378"/>
      <c r="N166" s="378"/>
      <c r="O166" s="378"/>
      <c r="P166" s="378"/>
      <c r="Q166" s="3"/>
      <c r="R166" s="361"/>
    </row>
    <row r="167" spans="3:18" s="69" customFormat="1" ht="12.75" customHeight="1" x14ac:dyDescent="0.15">
      <c r="C167" s="362">
        <f t="shared" si="8"/>
        <v>155</v>
      </c>
      <c r="D167" s="47" t="str">
        <f t="shared" si="9"/>
        <v/>
      </c>
      <c r="E167" s="355"/>
      <c r="F167" s="447"/>
      <c r="G167" s="447"/>
      <c r="H167" s="514"/>
      <c r="I167" s="386"/>
      <c r="J167" s="15"/>
      <c r="K167" s="378"/>
      <c r="L167" s="344"/>
      <c r="M167" s="378"/>
      <c r="N167" s="378"/>
      <c r="O167" s="378"/>
      <c r="P167" s="378"/>
      <c r="Q167" s="3"/>
      <c r="R167" s="361"/>
    </row>
    <row r="168" spans="3:18" s="69" customFormat="1" ht="12.75" customHeight="1" x14ac:dyDescent="0.15">
      <c r="C168" s="362">
        <f t="shared" si="8"/>
        <v>156</v>
      </c>
      <c r="D168" s="47" t="str">
        <f t="shared" si="9"/>
        <v/>
      </c>
      <c r="E168" s="355"/>
      <c r="F168" s="447"/>
      <c r="G168" s="447"/>
      <c r="H168" s="514"/>
      <c r="I168" s="386"/>
      <c r="J168" s="15"/>
      <c r="K168" s="378"/>
      <c r="L168" s="344"/>
      <c r="M168" s="378"/>
      <c r="N168" s="378"/>
      <c r="O168" s="378"/>
      <c r="P168" s="378"/>
      <c r="Q168" s="3"/>
      <c r="R168" s="361"/>
    </row>
    <row r="169" spans="3:18" s="69" customFormat="1" ht="12.75" customHeight="1" x14ac:dyDescent="0.15">
      <c r="C169" s="362">
        <f t="shared" si="8"/>
        <v>157</v>
      </c>
      <c r="D169" s="47" t="str">
        <f t="shared" si="9"/>
        <v/>
      </c>
      <c r="E169" s="355"/>
      <c r="F169" s="447"/>
      <c r="G169" s="447"/>
      <c r="H169" s="514"/>
      <c r="I169" s="386"/>
      <c r="J169" s="15"/>
      <c r="K169" s="378"/>
      <c r="L169" s="344"/>
      <c r="M169" s="378"/>
      <c r="N169" s="378"/>
      <c r="O169" s="378"/>
      <c r="P169" s="378"/>
      <c r="Q169" s="3"/>
      <c r="R169" s="361"/>
    </row>
    <row r="170" spans="3:18" s="69" customFormat="1" ht="12.75" customHeight="1" x14ac:dyDescent="0.15">
      <c r="C170" s="362">
        <f t="shared" si="8"/>
        <v>158</v>
      </c>
      <c r="D170" s="47" t="str">
        <f t="shared" si="9"/>
        <v/>
      </c>
      <c r="E170" s="355"/>
      <c r="F170" s="447"/>
      <c r="G170" s="447"/>
      <c r="H170" s="514"/>
      <c r="I170" s="386"/>
      <c r="J170" s="15"/>
      <c r="K170" s="378"/>
      <c r="L170" s="344"/>
      <c r="M170" s="378"/>
      <c r="N170" s="378"/>
      <c r="O170" s="378"/>
      <c r="P170" s="378"/>
      <c r="Q170" s="3"/>
      <c r="R170" s="361"/>
    </row>
    <row r="171" spans="3:18" s="69" customFormat="1" ht="12.75" customHeight="1" x14ac:dyDescent="0.15">
      <c r="C171" s="362">
        <f t="shared" si="8"/>
        <v>159</v>
      </c>
      <c r="D171" s="47" t="str">
        <f t="shared" si="9"/>
        <v/>
      </c>
      <c r="E171" s="355"/>
      <c r="F171" s="447"/>
      <c r="G171" s="447"/>
      <c r="H171" s="514"/>
      <c r="I171" s="386"/>
      <c r="J171" s="15"/>
      <c r="K171" s="378"/>
      <c r="L171" s="344"/>
      <c r="M171" s="378"/>
      <c r="N171" s="378"/>
      <c r="O171" s="378"/>
      <c r="P171" s="378"/>
      <c r="Q171" s="3"/>
      <c r="R171" s="361"/>
    </row>
    <row r="172" spans="3:18" s="69" customFormat="1" ht="12.75" customHeight="1" x14ac:dyDescent="0.15">
      <c r="C172" s="362">
        <f t="shared" si="8"/>
        <v>160</v>
      </c>
      <c r="D172" s="47" t="str">
        <f t="shared" si="9"/>
        <v/>
      </c>
      <c r="E172" s="355"/>
      <c r="F172" s="447"/>
      <c r="G172" s="447"/>
      <c r="H172" s="514"/>
      <c r="I172" s="386"/>
      <c r="J172" s="15"/>
      <c r="K172" s="378"/>
      <c r="L172" s="344"/>
      <c r="M172" s="378"/>
      <c r="N172" s="378"/>
      <c r="O172" s="378"/>
      <c r="P172" s="378"/>
      <c r="Q172" s="3"/>
      <c r="R172" s="361"/>
    </row>
    <row r="173" spans="3:18" s="69" customFormat="1" ht="12.75" customHeight="1" x14ac:dyDescent="0.15">
      <c r="C173" s="362">
        <f t="shared" si="8"/>
        <v>161</v>
      </c>
      <c r="D173" s="47" t="str">
        <f t="shared" si="9"/>
        <v/>
      </c>
      <c r="E173" s="355"/>
      <c r="F173" s="447"/>
      <c r="G173" s="447"/>
      <c r="H173" s="514"/>
      <c r="I173" s="386"/>
      <c r="J173" s="15"/>
      <c r="K173" s="378"/>
      <c r="L173" s="344"/>
      <c r="M173" s="378"/>
      <c r="N173" s="378"/>
      <c r="O173" s="378"/>
      <c r="P173" s="378"/>
      <c r="Q173" s="3"/>
      <c r="R173" s="361"/>
    </row>
    <row r="174" spans="3:18" s="69" customFormat="1" ht="12.75" customHeight="1" x14ac:dyDescent="0.15">
      <c r="C174" s="362">
        <f t="shared" si="8"/>
        <v>162</v>
      </c>
      <c r="D174" s="47" t="str">
        <f t="shared" si="9"/>
        <v/>
      </c>
      <c r="E174" s="355"/>
      <c r="F174" s="447"/>
      <c r="G174" s="447"/>
      <c r="H174" s="514"/>
      <c r="I174" s="386"/>
      <c r="J174" s="15"/>
      <c r="K174" s="378"/>
      <c r="L174" s="344"/>
      <c r="M174" s="378"/>
      <c r="N174" s="378"/>
      <c r="O174" s="378"/>
      <c r="P174" s="378"/>
      <c r="Q174" s="3"/>
      <c r="R174" s="361"/>
    </row>
    <row r="175" spans="3:18" s="69" customFormat="1" ht="12.75" customHeight="1" x14ac:dyDescent="0.15">
      <c r="C175" s="362">
        <f t="shared" si="8"/>
        <v>163</v>
      </c>
      <c r="D175" s="47" t="str">
        <f t="shared" si="9"/>
        <v/>
      </c>
      <c r="E175" s="355"/>
      <c r="F175" s="447"/>
      <c r="G175" s="447"/>
      <c r="H175" s="514"/>
      <c r="I175" s="386"/>
      <c r="J175" s="15"/>
      <c r="K175" s="378"/>
      <c r="L175" s="344"/>
      <c r="M175" s="378"/>
      <c r="N175" s="378"/>
      <c r="O175" s="378"/>
      <c r="P175" s="378"/>
      <c r="Q175" s="3"/>
      <c r="R175" s="361"/>
    </row>
    <row r="176" spans="3:18" s="69" customFormat="1" ht="12.75" customHeight="1" x14ac:dyDescent="0.15">
      <c r="C176" s="362">
        <f t="shared" si="8"/>
        <v>164</v>
      </c>
      <c r="D176" s="47" t="str">
        <f t="shared" si="9"/>
        <v/>
      </c>
      <c r="E176" s="355"/>
      <c r="F176" s="447"/>
      <c r="G176" s="447"/>
      <c r="H176" s="514"/>
      <c r="I176" s="386"/>
      <c r="J176" s="15"/>
      <c r="K176" s="378"/>
      <c r="L176" s="344"/>
      <c r="M176" s="378"/>
      <c r="N176" s="378"/>
      <c r="O176" s="378"/>
      <c r="P176" s="378"/>
      <c r="Q176" s="3"/>
      <c r="R176" s="361"/>
    </row>
    <row r="177" spans="3:18" s="69" customFormat="1" ht="12.75" customHeight="1" x14ac:dyDescent="0.15">
      <c r="C177" s="362">
        <f t="shared" si="8"/>
        <v>165</v>
      </c>
      <c r="D177" s="47" t="str">
        <f t="shared" si="9"/>
        <v/>
      </c>
      <c r="E177" s="355"/>
      <c r="F177" s="447"/>
      <c r="G177" s="447"/>
      <c r="H177" s="514"/>
      <c r="I177" s="386"/>
      <c r="J177" s="15"/>
      <c r="K177" s="378"/>
      <c r="L177" s="344"/>
      <c r="M177" s="378"/>
      <c r="N177" s="378"/>
      <c r="O177" s="378"/>
      <c r="P177" s="378"/>
      <c r="Q177" s="3"/>
      <c r="R177" s="361"/>
    </row>
    <row r="178" spans="3:18" s="69" customFormat="1" ht="12.75" customHeight="1" x14ac:dyDescent="0.15">
      <c r="C178" s="362">
        <f t="shared" si="8"/>
        <v>166</v>
      </c>
      <c r="D178" s="47" t="str">
        <f t="shared" si="9"/>
        <v/>
      </c>
      <c r="E178" s="355"/>
      <c r="F178" s="447"/>
      <c r="G178" s="447"/>
      <c r="H178" s="514"/>
      <c r="I178" s="386"/>
      <c r="J178" s="15"/>
      <c r="K178" s="378"/>
      <c r="L178" s="344"/>
      <c r="M178" s="378"/>
      <c r="N178" s="378"/>
      <c r="O178" s="378"/>
      <c r="P178" s="378"/>
      <c r="Q178" s="3"/>
      <c r="R178" s="361"/>
    </row>
    <row r="179" spans="3:18" s="69" customFormat="1" ht="12.75" customHeight="1" x14ac:dyDescent="0.15">
      <c r="C179" s="362">
        <f t="shared" si="8"/>
        <v>167</v>
      </c>
      <c r="D179" s="47" t="str">
        <f t="shared" si="9"/>
        <v/>
      </c>
      <c r="E179" s="355"/>
      <c r="F179" s="447"/>
      <c r="G179" s="447"/>
      <c r="H179" s="514"/>
      <c r="I179" s="386"/>
      <c r="J179" s="15"/>
      <c r="K179" s="378"/>
      <c r="L179" s="344"/>
      <c r="M179" s="378"/>
      <c r="N179" s="378"/>
      <c r="O179" s="378"/>
      <c r="P179" s="378"/>
      <c r="Q179" s="3"/>
      <c r="R179" s="361"/>
    </row>
    <row r="180" spans="3:18" s="69" customFormat="1" ht="12.75" customHeight="1" x14ac:dyDescent="0.15">
      <c r="C180" s="362">
        <f t="shared" si="8"/>
        <v>168</v>
      </c>
      <c r="D180" s="47" t="str">
        <f t="shared" si="9"/>
        <v/>
      </c>
      <c r="E180" s="355"/>
      <c r="F180" s="447"/>
      <c r="G180" s="447"/>
      <c r="H180" s="514"/>
      <c r="I180" s="386"/>
      <c r="J180" s="15"/>
      <c r="K180" s="378"/>
      <c r="L180" s="344"/>
      <c r="M180" s="378"/>
      <c r="N180" s="378"/>
      <c r="O180" s="378"/>
      <c r="P180" s="378"/>
      <c r="Q180" s="3"/>
      <c r="R180" s="361"/>
    </row>
    <row r="181" spans="3:18" s="69" customFormat="1" ht="12.75" customHeight="1" x14ac:dyDescent="0.15">
      <c r="C181" s="362">
        <f t="shared" si="8"/>
        <v>169</v>
      </c>
      <c r="D181" s="47" t="str">
        <f t="shared" si="9"/>
        <v/>
      </c>
      <c r="E181" s="355"/>
      <c r="F181" s="447"/>
      <c r="G181" s="447"/>
      <c r="H181" s="514"/>
      <c r="I181" s="386"/>
      <c r="J181" s="15"/>
      <c r="K181" s="378"/>
      <c r="L181" s="344"/>
      <c r="M181" s="378"/>
      <c r="N181" s="378"/>
      <c r="O181" s="378"/>
      <c r="P181" s="378"/>
      <c r="Q181" s="3"/>
      <c r="R181" s="361"/>
    </row>
    <row r="182" spans="3:18" s="69" customFormat="1" ht="12.75" customHeight="1" x14ac:dyDescent="0.15">
      <c r="C182" s="362">
        <f t="shared" si="8"/>
        <v>170</v>
      </c>
      <c r="D182" s="47" t="str">
        <f t="shared" si="9"/>
        <v/>
      </c>
      <c r="E182" s="355"/>
      <c r="F182" s="447"/>
      <c r="G182" s="447"/>
      <c r="H182" s="514"/>
      <c r="I182" s="386"/>
      <c r="J182" s="15"/>
      <c r="K182" s="378"/>
      <c r="L182" s="344"/>
      <c r="M182" s="378"/>
      <c r="N182" s="378"/>
      <c r="O182" s="378"/>
      <c r="P182" s="378"/>
      <c r="Q182" s="3"/>
      <c r="R182" s="361"/>
    </row>
    <row r="183" spans="3:18" s="69" customFormat="1" ht="12.75" customHeight="1" x14ac:dyDescent="0.15">
      <c r="C183" s="362">
        <f t="shared" si="8"/>
        <v>171</v>
      </c>
      <c r="D183" s="47" t="str">
        <f t="shared" si="9"/>
        <v/>
      </c>
      <c r="E183" s="355"/>
      <c r="F183" s="447"/>
      <c r="G183" s="447"/>
      <c r="H183" s="514"/>
      <c r="I183" s="386"/>
      <c r="J183" s="15"/>
      <c r="K183" s="378"/>
      <c r="L183" s="344"/>
      <c r="M183" s="378"/>
      <c r="N183" s="378"/>
      <c r="O183" s="378"/>
      <c r="P183" s="378"/>
      <c r="Q183" s="3"/>
      <c r="R183" s="361"/>
    </row>
    <row r="184" spans="3:18" s="69" customFormat="1" ht="12.75" customHeight="1" x14ac:dyDescent="0.15">
      <c r="C184" s="362">
        <f t="shared" si="8"/>
        <v>172</v>
      </c>
      <c r="D184" s="47" t="str">
        <f t="shared" si="9"/>
        <v/>
      </c>
      <c r="E184" s="355"/>
      <c r="F184" s="447"/>
      <c r="G184" s="447"/>
      <c r="H184" s="514"/>
      <c r="I184" s="386"/>
      <c r="J184" s="15"/>
      <c r="K184" s="378"/>
      <c r="L184" s="344"/>
      <c r="M184" s="378"/>
      <c r="N184" s="378"/>
      <c r="O184" s="378"/>
      <c r="P184" s="378"/>
      <c r="Q184" s="3"/>
      <c r="R184" s="361"/>
    </row>
    <row r="185" spans="3:18" s="69" customFormat="1" ht="12.75" customHeight="1" x14ac:dyDescent="0.15">
      <c r="C185" s="362">
        <f t="shared" si="8"/>
        <v>173</v>
      </c>
      <c r="D185" s="47" t="str">
        <f t="shared" si="9"/>
        <v/>
      </c>
      <c r="E185" s="355"/>
      <c r="F185" s="447"/>
      <c r="G185" s="447"/>
      <c r="H185" s="514"/>
      <c r="I185" s="386"/>
      <c r="J185" s="15"/>
      <c r="K185" s="378"/>
      <c r="L185" s="344"/>
      <c r="M185" s="378"/>
      <c r="N185" s="378"/>
      <c r="O185" s="378"/>
      <c r="P185" s="378"/>
      <c r="Q185" s="3"/>
      <c r="R185" s="361"/>
    </row>
    <row r="186" spans="3:18" s="69" customFormat="1" ht="12.75" customHeight="1" x14ac:dyDescent="0.15">
      <c r="C186" s="362">
        <f t="shared" si="8"/>
        <v>174</v>
      </c>
      <c r="D186" s="47" t="str">
        <f t="shared" si="9"/>
        <v/>
      </c>
      <c r="E186" s="355"/>
      <c r="F186" s="447"/>
      <c r="G186" s="447"/>
      <c r="H186" s="514"/>
      <c r="I186" s="386"/>
      <c r="J186" s="15"/>
      <c r="K186" s="378"/>
      <c r="L186" s="344"/>
      <c r="M186" s="378"/>
      <c r="N186" s="378"/>
      <c r="O186" s="378"/>
      <c r="P186" s="378"/>
      <c r="Q186" s="3"/>
      <c r="R186" s="361"/>
    </row>
    <row r="187" spans="3:18" s="69" customFormat="1" ht="12.75" customHeight="1" x14ac:dyDescent="0.15">
      <c r="C187" s="362">
        <f t="shared" si="8"/>
        <v>175</v>
      </c>
      <c r="D187" s="47" t="str">
        <f t="shared" si="9"/>
        <v/>
      </c>
      <c r="E187" s="355"/>
      <c r="F187" s="447"/>
      <c r="G187" s="447"/>
      <c r="H187" s="514"/>
      <c r="I187" s="386"/>
      <c r="J187" s="15"/>
      <c r="K187" s="378"/>
      <c r="L187" s="344"/>
      <c r="M187" s="378"/>
      <c r="N187" s="378"/>
      <c r="O187" s="378"/>
      <c r="P187" s="378"/>
      <c r="Q187" s="3"/>
      <c r="R187" s="361"/>
    </row>
    <row r="188" spans="3:18" s="69" customFormat="1" ht="12.75" customHeight="1" x14ac:dyDescent="0.15">
      <c r="C188" s="362">
        <f t="shared" si="8"/>
        <v>176</v>
      </c>
      <c r="D188" s="47" t="str">
        <f t="shared" si="9"/>
        <v/>
      </c>
      <c r="E188" s="355"/>
      <c r="F188" s="447"/>
      <c r="G188" s="447"/>
      <c r="H188" s="514"/>
      <c r="I188" s="386"/>
      <c r="J188" s="15"/>
      <c r="K188" s="378"/>
      <c r="L188" s="344"/>
      <c r="M188" s="378"/>
      <c r="N188" s="378"/>
      <c r="O188" s="378"/>
      <c r="P188" s="378"/>
      <c r="Q188" s="3"/>
      <c r="R188" s="361"/>
    </row>
    <row r="189" spans="3:18" s="69" customFormat="1" ht="12.75" customHeight="1" x14ac:dyDescent="0.15">
      <c r="C189" s="362">
        <f t="shared" si="8"/>
        <v>177</v>
      </c>
      <c r="D189" s="47" t="str">
        <f t="shared" si="9"/>
        <v/>
      </c>
      <c r="E189" s="355"/>
      <c r="F189" s="447"/>
      <c r="G189" s="447"/>
      <c r="H189" s="514"/>
      <c r="I189" s="386"/>
      <c r="J189" s="15"/>
      <c r="K189" s="378"/>
      <c r="L189" s="344"/>
      <c r="M189" s="378"/>
      <c r="N189" s="378"/>
      <c r="O189" s="378"/>
      <c r="P189" s="378"/>
      <c r="Q189" s="3"/>
      <c r="R189" s="361"/>
    </row>
    <row r="190" spans="3:18" s="69" customFormat="1" ht="12.75" customHeight="1" x14ac:dyDescent="0.15">
      <c r="C190" s="362">
        <f t="shared" si="8"/>
        <v>178</v>
      </c>
      <c r="D190" s="47" t="str">
        <f t="shared" si="9"/>
        <v/>
      </c>
      <c r="E190" s="355"/>
      <c r="F190" s="447"/>
      <c r="G190" s="447"/>
      <c r="H190" s="514"/>
      <c r="I190" s="386"/>
      <c r="J190" s="15"/>
      <c r="K190" s="378"/>
      <c r="L190" s="344"/>
      <c r="M190" s="378"/>
      <c r="N190" s="378"/>
      <c r="O190" s="378"/>
      <c r="P190" s="378"/>
      <c r="Q190" s="3"/>
      <c r="R190" s="361"/>
    </row>
    <row r="191" spans="3:18" s="69" customFormat="1" ht="12.75" customHeight="1" x14ac:dyDescent="0.15">
      <c r="C191" s="362">
        <f t="shared" si="8"/>
        <v>179</v>
      </c>
      <c r="D191" s="47" t="str">
        <f t="shared" si="9"/>
        <v/>
      </c>
      <c r="E191" s="355"/>
      <c r="F191" s="447"/>
      <c r="G191" s="447"/>
      <c r="H191" s="514"/>
      <c r="I191" s="386"/>
      <c r="J191" s="15"/>
      <c r="K191" s="378"/>
      <c r="L191" s="344"/>
      <c r="M191" s="378"/>
      <c r="N191" s="378"/>
      <c r="O191" s="378"/>
      <c r="P191" s="378"/>
      <c r="Q191" s="3"/>
      <c r="R191" s="361"/>
    </row>
    <row r="192" spans="3:18" s="69" customFormat="1" ht="12.75" customHeight="1" x14ac:dyDescent="0.15">
      <c r="C192" s="362">
        <f t="shared" si="8"/>
        <v>180</v>
      </c>
      <c r="D192" s="47" t="str">
        <f t="shared" si="9"/>
        <v/>
      </c>
      <c r="E192" s="355"/>
      <c r="F192" s="447"/>
      <c r="G192" s="447"/>
      <c r="H192" s="514"/>
      <c r="I192" s="386"/>
      <c r="J192" s="15"/>
      <c r="K192" s="378"/>
      <c r="L192" s="344"/>
      <c r="M192" s="378"/>
      <c r="N192" s="378"/>
      <c r="O192" s="378"/>
      <c r="P192" s="378"/>
      <c r="Q192" s="3"/>
      <c r="R192" s="361"/>
    </row>
    <row r="193" spans="3:18" s="69" customFormat="1" ht="12.75" customHeight="1" x14ac:dyDescent="0.15">
      <c r="C193" s="362">
        <f t="shared" si="8"/>
        <v>181</v>
      </c>
      <c r="D193" s="47" t="str">
        <f t="shared" si="9"/>
        <v/>
      </c>
      <c r="E193" s="355"/>
      <c r="F193" s="447"/>
      <c r="G193" s="447"/>
      <c r="H193" s="514"/>
      <c r="I193" s="386"/>
      <c r="J193" s="15"/>
      <c r="K193" s="378"/>
      <c r="L193" s="344"/>
      <c r="M193" s="378"/>
      <c r="N193" s="378"/>
      <c r="O193" s="378"/>
      <c r="P193" s="378"/>
      <c r="Q193" s="3"/>
      <c r="R193" s="361"/>
    </row>
    <row r="194" spans="3:18" s="69" customFormat="1" ht="12.75" customHeight="1" x14ac:dyDescent="0.15">
      <c r="C194" s="362">
        <f t="shared" si="8"/>
        <v>182</v>
      </c>
      <c r="D194" s="47" t="str">
        <f t="shared" si="9"/>
        <v/>
      </c>
      <c r="E194" s="355"/>
      <c r="F194" s="447"/>
      <c r="G194" s="447"/>
      <c r="H194" s="514"/>
      <c r="I194" s="386"/>
      <c r="J194" s="15"/>
      <c r="K194" s="378"/>
      <c r="L194" s="344"/>
      <c r="M194" s="378"/>
      <c r="N194" s="378"/>
      <c r="O194" s="378"/>
      <c r="P194" s="378"/>
      <c r="Q194" s="3"/>
      <c r="R194" s="361"/>
    </row>
    <row r="195" spans="3:18" s="69" customFormat="1" ht="12.75" customHeight="1" x14ac:dyDescent="0.15">
      <c r="C195" s="362">
        <f t="shared" si="8"/>
        <v>183</v>
      </c>
      <c r="D195" s="47" t="str">
        <f t="shared" si="9"/>
        <v/>
      </c>
      <c r="E195" s="355"/>
      <c r="F195" s="447"/>
      <c r="G195" s="447"/>
      <c r="H195" s="514"/>
      <c r="I195" s="386"/>
      <c r="J195" s="15"/>
      <c r="K195" s="378"/>
      <c r="L195" s="344"/>
      <c r="M195" s="378"/>
      <c r="N195" s="378"/>
      <c r="O195" s="378"/>
      <c r="P195" s="378"/>
      <c r="Q195" s="3"/>
      <c r="R195" s="361"/>
    </row>
    <row r="196" spans="3:18" s="69" customFormat="1" ht="12.75" customHeight="1" x14ac:dyDescent="0.15">
      <c r="C196" s="362">
        <f t="shared" si="8"/>
        <v>184</v>
      </c>
      <c r="D196" s="47" t="str">
        <f t="shared" si="9"/>
        <v/>
      </c>
      <c r="E196" s="355"/>
      <c r="F196" s="447"/>
      <c r="G196" s="447"/>
      <c r="H196" s="514"/>
      <c r="I196" s="386"/>
      <c r="J196" s="15"/>
      <c r="K196" s="378"/>
      <c r="L196" s="344"/>
      <c r="M196" s="378"/>
      <c r="N196" s="378"/>
      <c r="O196" s="378"/>
      <c r="P196" s="378"/>
      <c r="Q196" s="3"/>
      <c r="R196" s="361"/>
    </row>
    <row r="197" spans="3:18" s="69" customFormat="1" ht="12.75" customHeight="1" x14ac:dyDescent="0.15">
      <c r="C197" s="362">
        <f t="shared" si="8"/>
        <v>185</v>
      </c>
      <c r="D197" s="47" t="str">
        <f t="shared" si="9"/>
        <v/>
      </c>
      <c r="E197" s="355"/>
      <c r="F197" s="447"/>
      <c r="G197" s="447"/>
      <c r="H197" s="514"/>
      <c r="I197" s="386"/>
      <c r="J197" s="15"/>
      <c r="K197" s="378"/>
      <c r="L197" s="344"/>
      <c r="M197" s="378"/>
      <c r="N197" s="378"/>
      <c r="O197" s="378"/>
      <c r="P197" s="378"/>
      <c r="Q197" s="3"/>
      <c r="R197" s="361"/>
    </row>
    <row r="198" spans="3:18" s="69" customFormat="1" ht="12.75" customHeight="1" x14ac:dyDescent="0.15">
      <c r="C198" s="362">
        <f t="shared" si="8"/>
        <v>186</v>
      </c>
      <c r="D198" s="47" t="str">
        <f t="shared" si="9"/>
        <v/>
      </c>
      <c r="E198" s="355"/>
      <c r="F198" s="447"/>
      <c r="G198" s="447"/>
      <c r="H198" s="514"/>
      <c r="I198" s="386"/>
      <c r="J198" s="15"/>
      <c r="K198" s="378"/>
      <c r="L198" s="344"/>
      <c r="M198" s="378"/>
      <c r="N198" s="378"/>
      <c r="O198" s="378"/>
      <c r="P198" s="378"/>
      <c r="Q198" s="3"/>
      <c r="R198" s="361"/>
    </row>
    <row r="199" spans="3:18" s="69" customFormat="1" ht="12.75" customHeight="1" x14ac:dyDescent="0.15">
      <c r="C199" s="362">
        <f t="shared" si="8"/>
        <v>187</v>
      </c>
      <c r="D199" s="47" t="str">
        <f t="shared" si="9"/>
        <v/>
      </c>
      <c r="E199" s="355"/>
      <c r="F199" s="447"/>
      <c r="G199" s="447"/>
      <c r="H199" s="514"/>
      <c r="I199" s="386"/>
      <c r="J199" s="15"/>
      <c r="K199" s="378"/>
      <c r="L199" s="344"/>
      <c r="M199" s="378"/>
      <c r="N199" s="378"/>
      <c r="O199" s="378"/>
      <c r="P199" s="378"/>
      <c r="Q199" s="3"/>
      <c r="R199" s="361"/>
    </row>
    <row r="200" spans="3:18" s="69" customFormat="1" ht="12.75" customHeight="1" x14ac:dyDescent="0.15">
      <c r="C200" s="362">
        <f t="shared" si="8"/>
        <v>188</v>
      </c>
      <c r="D200" s="47" t="str">
        <f t="shared" si="9"/>
        <v/>
      </c>
      <c r="E200" s="355"/>
      <c r="F200" s="447"/>
      <c r="G200" s="447"/>
      <c r="H200" s="514"/>
      <c r="I200" s="386"/>
      <c r="J200" s="15"/>
      <c r="K200" s="378"/>
      <c r="L200" s="344"/>
      <c r="M200" s="378"/>
      <c r="N200" s="378"/>
      <c r="O200" s="378"/>
      <c r="P200" s="378"/>
      <c r="Q200" s="3"/>
      <c r="R200" s="361"/>
    </row>
    <row r="201" spans="3:18" s="69" customFormat="1" ht="12.75" customHeight="1" x14ac:dyDescent="0.15">
      <c r="C201" s="362">
        <f t="shared" si="8"/>
        <v>189</v>
      </c>
      <c r="D201" s="47" t="str">
        <f t="shared" si="9"/>
        <v/>
      </c>
      <c r="E201" s="355"/>
      <c r="F201" s="447"/>
      <c r="G201" s="447"/>
      <c r="H201" s="514"/>
      <c r="I201" s="386"/>
      <c r="J201" s="15"/>
      <c r="K201" s="378"/>
      <c r="L201" s="344"/>
      <c r="M201" s="378"/>
      <c r="N201" s="378"/>
      <c r="O201" s="378"/>
      <c r="P201" s="378"/>
      <c r="Q201" s="3"/>
      <c r="R201" s="361"/>
    </row>
    <row r="202" spans="3:18" s="69" customFormat="1" ht="12.75" customHeight="1" x14ac:dyDescent="0.15">
      <c r="C202" s="362">
        <f t="shared" ref="C202:C265" si="10">C201+1</f>
        <v>190</v>
      </c>
      <c r="D202" s="47" t="str">
        <f t="shared" si="9"/>
        <v/>
      </c>
      <c r="E202" s="355"/>
      <c r="F202" s="447"/>
      <c r="G202" s="447"/>
      <c r="H202" s="514"/>
      <c r="I202" s="386"/>
      <c r="J202" s="15"/>
      <c r="K202" s="378"/>
      <c r="L202" s="344"/>
      <c r="M202" s="378"/>
      <c r="N202" s="378"/>
      <c r="O202" s="378"/>
      <c r="P202" s="378"/>
      <c r="Q202" s="3"/>
      <c r="R202" s="361"/>
    </row>
    <row r="203" spans="3:18" s="69" customFormat="1" ht="12.75" customHeight="1" x14ac:dyDescent="0.15">
      <c r="C203" s="362">
        <f t="shared" si="10"/>
        <v>191</v>
      </c>
      <c r="D203" s="47" t="str">
        <f t="shared" si="9"/>
        <v/>
      </c>
      <c r="E203" s="355"/>
      <c r="F203" s="447"/>
      <c r="G203" s="447"/>
      <c r="H203" s="514"/>
      <c r="I203" s="386"/>
      <c r="J203" s="15"/>
      <c r="K203" s="378"/>
      <c r="L203" s="344"/>
      <c r="M203" s="378"/>
      <c r="N203" s="378"/>
      <c r="O203" s="378"/>
      <c r="P203" s="378"/>
      <c r="Q203" s="3"/>
      <c r="R203" s="361"/>
    </row>
    <row r="204" spans="3:18" s="69" customFormat="1" ht="12.75" customHeight="1" x14ac:dyDescent="0.15">
      <c r="C204" s="362">
        <f t="shared" si="10"/>
        <v>192</v>
      </c>
      <c r="D204" s="47" t="str">
        <f t="shared" si="9"/>
        <v/>
      </c>
      <c r="E204" s="355"/>
      <c r="F204" s="447"/>
      <c r="G204" s="447"/>
      <c r="H204" s="514"/>
      <c r="I204" s="386"/>
      <c r="J204" s="15"/>
      <c r="K204" s="378"/>
      <c r="L204" s="344"/>
      <c r="M204" s="378"/>
      <c r="N204" s="378"/>
      <c r="O204" s="378"/>
      <c r="P204" s="378"/>
      <c r="Q204" s="3"/>
      <c r="R204" s="361"/>
    </row>
    <row r="205" spans="3:18" s="69" customFormat="1" ht="12.75" customHeight="1" x14ac:dyDescent="0.15">
      <c r="C205" s="362">
        <f t="shared" si="10"/>
        <v>193</v>
      </c>
      <c r="D205" s="47" t="str">
        <f t="shared" ref="D205:D268" si="11">IF(E205="","",IF(E205&lt;=$U$2,"○",""))</f>
        <v/>
      </c>
      <c r="E205" s="355"/>
      <c r="F205" s="447"/>
      <c r="G205" s="447"/>
      <c r="H205" s="514"/>
      <c r="I205" s="386"/>
      <c r="J205" s="15"/>
      <c r="K205" s="378"/>
      <c r="L205" s="344"/>
      <c r="M205" s="378"/>
      <c r="N205" s="378"/>
      <c r="O205" s="378"/>
      <c r="P205" s="378"/>
      <c r="Q205" s="3"/>
      <c r="R205" s="361"/>
    </row>
    <row r="206" spans="3:18" s="69" customFormat="1" ht="12.75" customHeight="1" x14ac:dyDescent="0.15">
      <c r="C206" s="362">
        <f t="shared" si="10"/>
        <v>194</v>
      </c>
      <c r="D206" s="47" t="str">
        <f t="shared" si="11"/>
        <v/>
      </c>
      <c r="E206" s="355"/>
      <c r="F206" s="447"/>
      <c r="G206" s="447"/>
      <c r="H206" s="514"/>
      <c r="I206" s="386"/>
      <c r="J206" s="15"/>
      <c r="K206" s="378"/>
      <c r="L206" s="344"/>
      <c r="M206" s="378"/>
      <c r="N206" s="378"/>
      <c r="O206" s="378"/>
      <c r="P206" s="378"/>
      <c r="Q206" s="3"/>
      <c r="R206" s="361"/>
    </row>
    <row r="207" spans="3:18" s="69" customFormat="1" ht="12.75" customHeight="1" x14ac:dyDescent="0.15">
      <c r="C207" s="362">
        <f t="shared" si="10"/>
        <v>195</v>
      </c>
      <c r="D207" s="47" t="str">
        <f t="shared" si="11"/>
        <v/>
      </c>
      <c r="E207" s="355"/>
      <c r="F207" s="447"/>
      <c r="G207" s="447"/>
      <c r="H207" s="514"/>
      <c r="I207" s="386"/>
      <c r="J207" s="15"/>
      <c r="K207" s="378"/>
      <c r="L207" s="344"/>
      <c r="M207" s="378"/>
      <c r="N207" s="378"/>
      <c r="O207" s="378"/>
      <c r="P207" s="378"/>
      <c r="Q207" s="3"/>
      <c r="R207" s="361"/>
    </row>
    <row r="208" spans="3:18" s="69" customFormat="1" ht="12.75" customHeight="1" x14ac:dyDescent="0.15">
      <c r="C208" s="362">
        <f t="shared" si="10"/>
        <v>196</v>
      </c>
      <c r="D208" s="47" t="str">
        <f t="shared" si="11"/>
        <v/>
      </c>
      <c r="E208" s="355"/>
      <c r="F208" s="447"/>
      <c r="G208" s="447"/>
      <c r="H208" s="514"/>
      <c r="I208" s="386"/>
      <c r="J208" s="15"/>
      <c r="K208" s="378"/>
      <c r="L208" s="344"/>
      <c r="M208" s="378"/>
      <c r="N208" s="378"/>
      <c r="O208" s="378"/>
      <c r="P208" s="378"/>
      <c r="Q208" s="3"/>
      <c r="R208" s="361"/>
    </row>
    <row r="209" spans="3:18" s="69" customFormat="1" ht="12.75" customHeight="1" x14ac:dyDescent="0.15">
      <c r="C209" s="362">
        <f t="shared" si="10"/>
        <v>197</v>
      </c>
      <c r="D209" s="47" t="str">
        <f t="shared" si="11"/>
        <v/>
      </c>
      <c r="E209" s="355"/>
      <c r="F209" s="447"/>
      <c r="G209" s="447"/>
      <c r="H209" s="514"/>
      <c r="I209" s="386"/>
      <c r="J209" s="15"/>
      <c r="K209" s="378"/>
      <c r="L209" s="344"/>
      <c r="M209" s="378"/>
      <c r="N209" s="378"/>
      <c r="O209" s="378"/>
      <c r="P209" s="378"/>
      <c r="Q209" s="3"/>
      <c r="R209" s="361"/>
    </row>
    <row r="210" spans="3:18" s="69" customFormat="1" ht="12.75" customHeight="1" x14ac:dyDescent="0.15">
      <c r="C210" s="362">
        <f t="shared" si="10"/>
        <v>198</v>
      </c>
      <c r="D210" s="47" t="str">
        <f t="shared" si="11"/>
        <v/>
      </c>
      <c r="E210" s="355"/>
      <c r="F210" s="447"/>
      <c r="G210" s="447"/>
      <c r="H210" s="514"/>
      <c r="I210" s="386"/>
      <c r="J210" s="15"/>
      <c r="K210" s="378"/>
      <c r="L210" s="344"/>
      <c r="M210" s="378"/>
      <c r="N210" s="378"/>
      <c r="O210" s="378"/>
      <c r="P210" s="378"/>
      <c r="Q210" s="3"/>
      <c r="R210" s="361"/>
    </row>
    <row r="211" spans="3:18" s="69" customFormat="1" ht="12.75" customHeight="1" x14ac:dyDescent="0.15">
      <c r="C211" s="362">
        <f t="shared" si="10"/>
        <v>199</v>
      </c>
      <c r="D211" s="47" t="str">
        <f t="shared" si="11"/>
        <v/>
      </c>
      <c r="E211" s="355"/>
      <c r="F211" s="447"/>
      <c r="G211" s="447"/>
      <c r="H211" s="514"/>
      <c r="I211" s="386"/>
      <c r="J211" s="15"/>
      <c r="K211" s="378"/>
      <c r="L211" s="344"/>
      <c r="M211" s="378"/>
      <c r="N211" s="378"/>
      <c r="O211" s="378"/>
      <c r="P211" s="378"/>
      <c r="Q211" s="3"/>
      <c r="R211" s="361"/>
    </row>
    <row r="212" spans="3:18" s="69" customFormat="1" ht="12.75" customHeight="1" x14ac:dyDescent="0.15">
      <c r="C212" s="362">
        <f t="shared" si="10"/>
        <v>200</v>
      </c>
      <c r="D212" s="47" t="str">
        <f t="shared" si="11"/>
        <v/>
      </c>
      <c r="E212" s="355"/>
      <c r="F212" s="447"/>
      <c r="G212" s="447"/>
      <c r="H212" s="514"/>
      <c r="I212" s="386"/>
      <c r="J212" s="15"/>
      <c r="K212" s="378"/>
      <c r="L212" s="344"/>
      <c r="M212" s="378"/>
      <c r="N212" s="378"/>
      <c r="O212" s="378"/>
      <c r="P212" s="378"/>
      <c r="Q212" s="3"/>
      <c r="R212" s="361"/>
    </row>
    <row r="213" spans="3:18" s="69" customFormat="1" ht="12.75" customHeight="1" x14ac:dyDescent="0.15">
      <c r="C213" s="362">
        <f t="shared" si="10"/>
        <v>201</v>
      </c>
      <c r="D213" s="47" t="str">
        <f t="shared" si="11"/>
        <v/>
      </c>
      <c r="E213" s="355"/>
      <c r="F213" s="447"/>
      <c r="G213" s="447"/>
      <c r="H213" s="514"/>
      <c r="I213" s="386"/>
      <c r="J213" s="15"/>
      <c r="K213" s="378"/>
      <c r="L213" s="344"/>
      <c r="M213" s="378"/>
      <c r="N213" s="378"/>
      <c r="O213" s="378"/>
      <c r="P213" s="378"/>
      <c r="Q213" s="3"/>
      <c r="R213" s="361"/>
    </row>
    <row r="214" spans="3:18" s="69" customFormat="1" ht="12.75" customHeight="1" x14ac:dyDescent="0.15">
      <c r="C214" s="362">
        <f t="shared" si="10"/>
        <v>202</v>
      </c>
      <c r="D214" s="47" t="str">
        <f t="shared" si="11"/>
        <v/>
      </c>
      <c r="E214" s="355"/>
      <c r="F214" s="447"/>
      <c r="G214" s="447"/>
      <c r="H214" s="514"/>
      <c r="I214" s="386"/>
      <c r="J214" s="15"/>
      <c r="K214" s="378"/>
      <c r="L214" s="344"/>
      <c r="M214" s="378"/>
      <c r="N214" s="378"/>
      <c r="O214" s="378"/>
      <c r="P214" s="378"/>
      <c r="Q214" s="3"/>
      <c r="R214" s="361"/>
    </row>
    <row r="215" spans="3:18" s="69" customFormat="1" ht="12.75" customHeight="1" x14ac:dyDescent="0.15">
      <c r="C215" s="362">
        <f t="shared" si="10"/>
        <v>203</v>
      </c>
      <c r="D215" s="47" t="str">
        <f t="shared" si="11"/>
        <v/>
      </c>
      <c r="E215" s="355"/>
      <c r="F215" s="447"/>
      <c r="G215" s="447"/>
      <c r="H215" s="514"/>
      <c r="I215" s="386"/>
      <c r="J215" s="15"/>
      <c r="K215" s="378"/>
      <c r="L215" s="344"/>
      <c r="M215" s="378"/>
      <c r="N215" s="378"/>
      <c r="O215" s="378"/>
      <c r="P215" s="378"/>
      <c r="Q215" s="3"/>
      <c r="R215" s="361"/>
    </row>
    <row r="216" spans="3:18" s="69" customFormat="1" ht="12.75" customHeight="1" x14ac:dyDescent="0.15">
      <c r="C216" s="362">
        <f t="shared" si="10"/>
        <v>204</v>
      </c>
      <c r="D216" s="47" t="str">
        <f t="shared" si="11"/>
        <v/>
      </c>
      <c r="E216" s="355"/>
      <c r="F216" s="447"/>
      <c r="G216" s="447"/>
      <c r="H216" s="514"/>
      <c r="I216" s="386"/>
      <c r="J216" s="15"/>
      <c r="K216" s="378"/>
      <c r="L216" s="344"/>
      <c r="M216" s="378"/>
      <c r="N216" s="378"/>
      <c r="O216" s="378"/>
      <c r="P216" s="378"/>
      <c r="Q216" s="3"/>
      <c r="R216" s="361"/>
    </row>
    <row r="217" spans="3:18" s="69" customFormat="1" ht="12.75" customHeight="1" x14ac:dyDescent="0.15">
      <c r="C217" s="362">
        <f t="shared" si="10"/>
        <v>205</v>
      </c>
      <c r="D217" s="47" t="str">
        <f t="shared" si="11"/>
        <v/>
      </c>
      <c r="E217" s="355"/>
      <c r="F217" s="447"/>
      <c r="G217" s="447"/>
      <c r="H217" s="514"/>
      <c r="I217" s="386"/>
      <c r="J217" s="15"/>
      <c r="K217" s="378"/>
      <c r="L217" s="344"/>
      <c r="M217" s="378"/>
      <c r="N217" s="378"/>
      <c r="O217" s="378"/>
      <c r="P217" s="378"/>
      <c r="Q217" s="3"/>
      <c r="R217" s="361"/>
    </row>
    <row r="218" spans="3:18" s="69" customFormat="1" ht="12.75" customHeight="1" x14ac:dyDescent="0.15">
      <c r="C218" s="362">
        <f t="shared" si="10"/>
        <v>206</v>
      </c>
      <c r="D218" s="47" t="str">
        <f t="shared" si="11"/>
        <v/>
      </c>
      <c r="E218" s="355"/>
      <c r="F218" s="447"/>
      <c r="G218" s="447"/>
      <c r="H218" s="514"/>
      <c r="I218" s="386"/>
      <c r="J218" s="15"/>
      <c r="K218" s="378"/>
      <c r="L218" s="344"/>
      <c r="M218" s="378"/>
      <c r="N218" s="378"/>
      <c r="O218" s="378"/>
      <c r="P218" s="378"/>
      <c r="Q218" s="3"/>
      <c r="R218" s="361"/>
    </row>
    <row r="219" spans="3:18" s="69" customFormat="1" ht="12.75" customHeight="1" x14ac:dyDescent="0.15">
      <c r="C219" s="362">
        <f t="shared" si="10"/>
        <v>207</v>
      </c>
      <c r="D219" s="47" t="str">
        <f t="shared" si="11"/>
        <v/>
      </c>
      <c r="E219" s="355"/>
      <c r="F219" s="447"/>
      <c r="G219" s="447"/>
      <c r="H219" s="514"/>
      <c r="I219" s="386"/>
      <c r="J219" s="15"/>
      <c r="K219" s="378"/>
      <c r="L219" s="344"/>
      <c r="M219" s="378"/>
      <c r="N219" s="378"/>
      <c r="O219" s="378"/>
      <c r="P219" s="378"/>
      <c r="Q219" s="3"/>
      <c r="R219" s="361"/>
    </row>
    <row r="220" spans="3:18" s="69" customFormat="1" ht="12.75" customHeight="1" x14ac:dyDescent="0.15">
      <c r="C220" s="362">
        <f t="shared" si="10"/>
        <v>208</v>
      </c>
      <c r="D220" s="47" t="str">
        <f t="shared" si="11"/>
        <v/>
      </c>
      <c r="E220" s="355"/>
      <c r="F220" s="447"/>
      <c r="G220" s="447"/>
      <c r="H220" s="514"/>
      <c r="I220" s="386"/>
      <c r="J220" s="15"/>
      <c r="K220" s="378"/>
      <c r="L220" s="344"/>
      <c r="M220" s="378"/>
      <c r="N220" s="378"/>
      <c r="O220" s="378"/>
      <c r="P220" s="378"/>
      <c r="Q220" s="3"/>
      <c r="R220" s="361"/>
    </row>
    <row r="221" spans="3:18" s="69" customFormat="1" ht="12.75" customHeight="1" x14ac:dyDescent="0.15">
      <c r="C221" s="362">
        <f t="shared" si="10"/>
        <v>209</v>
      </c>
      <c r="D221" s="47" t="str">
        <f t="shared" si="11"/>
        <v/>
      </c>
      <c r="E221" s="355"/>
      <c r="F221" s="447"/>
      <c r="G221" s="447"/>
      <c r="H221" s="514"/>
      <c r="I221" s="386"/>
      <c r="J221" s="15"/>
      <c r="K221" s="378"/>
      <c r="L221" s="344"/>
      <c r="M221" s="378"/>
      <c r="N221" s="378"/>
      <c r="O221" s="378"/>
      <c r="P221" s="378"/>
      <c r="Q221" s="3"/>
      <c r="R221" s="361"/>
    </row>
    <row r="222" spans="3:18" s="69" customFormat="1" ht="12.75" customHeight="1" x14ac:dyDescent="0.15">
      <c r="C222" s="362">
        <f t="shared" si="10"/>
        <v>210</v>
      </c>
      <c r="D222" s="47" t="str">
        <f t="shared" si="11"/>
        <v/>
      </c>
      <c r="E222" s="355"/>
      <c r="F222" s="447"/>
      <c r="G222" s="447"/>
      <c r="H222" s="514"/>
      <c r="I222" s="386"/>
      <c r="J222" s="15"/>
      <c r="K222" s="378"/>
      <c r="L222" s="344"/>
      <c r="M222" s="378"/>
      <c r="N222" s="378"/>
      <c r="O222" s="378"/>
      <c r="P222" s="378"/>
      <c r="Q222" s="3"/>
      <c r="R222" s="361"/>
    </row>
    <row r="223" spans="3:18" s="69" customFormat="1" ht="12.75" customHeight="1" x14ac:dyDescent="0.15">
      <c r="C223" s="362">
        <f t="shared" si="10"/>
        <v>211</v>
      </c>
      <c r="D223" s="47" t="str">
        <f t="shared" si="11"/>
        <v/>
      </c>
      <c r="E223" s="355"/>
      <c r="F223" s="447"/>
      <c r="G223" s="447"/>
      <c r="H223" s="514"/>
      <c r="I223" s="386"/>
      <c r="J223" s="15"/>
      <c r="K223" s="378"/>
      <c r="L223" s="344"/>
      <c r="M223" s="378"/>
      <c r="N223" s="378"/>
      <c r="O223" s="378"/>
      <c r="P223" s="378"/>
      <c r="Q223" s="3"/>
      <c r="R223" s="361"/>
    </row>
    <row r="224" spans="3:18" s="69" customFormat="1" ht="12.75" customHeight="1" x14ac:dyDescent="0.15">
      <c r="C224" s="362">
        <f t="shared" si="10"/>
        <v>212</v>
      </c>
      <c r="D224" s="47" t="str">
        <f t="shared" si="11"/>
        <v/>
      </c>
      <c r="E224" s="355"/>
      <c r="F224" s="447"/>
      <c r="G224" s="447"/>
      <c r="H224" s="514"/>
      <c r="I224" s="386"/>
      <c r="J224" s="15"/>
      <c r="K224" s="378"/>
      <c r="L224" s="344"/>
      <c r="M224" s="378"/>
      <c r="N224" s="378"/>
      <c r="O224" s="378"/>
      <c r="P224" s="378"/>
      <c r="Q224" s="3"/>
      <c r="R224" s="361"/>
    </row>
    <row r="225" spans="3:18" s="69" customFormat="1" ht="12.75" customHeight="1" x14ac:dyDescent="0.15">
      <c r="C225" s="362">
        <f t="shared" si="10"/>
        <v>213</v>
      </c>
      <c r="D225" s="47" t="str">
        <f t="shared" si="11"/>
        <v/>
      </c>
      <c r="E225" s="355"/>
      <c r="F225" s="447"/>
      <c r="G225" s="447"/>
      <c r="H225" s="514"/>
      <c r="I225" s="386"/>
      <c r="J225" s="15"/>
      <c r="K225" s="378"/>
      <c r="L225" s="344"/>
      <c r="M225" s="378"/>
      <c r="N225" s="378"/>
      <c r="O225" s="378"/>
      <c r="P225" s="378"/>
      <c r="Q225" s="3"/>
      <c r="R225" s="361"/>
    </row>
    <row r="226" spans="3:18" s="69" customFormat="1" ht="12.75" customHeight="1" x14ac:dyDescent="0.15">
      <c r="C226" s="362">
        <f t="shared" si="10"/>
        <v>214</v>
      </c>
      <c r="D226" s="47" t="str">
        <f t="shared" si="11"/>
        <v/>
      </c>
      <c r="E226" s="355"/>
      <c r="F226" s="447"/>
      <c r="G226" s="447"/>
      <c r="H226" s="514"/>
      <c r="I226" s="386"/>
      <c r="J226" s="15"/>
      <c r="K226" s="378"/>
      <c r="L226" s="344"/>
      <c r="M226" s="378"/>
      <c r="N226" s="378"/>
      <c r="O226" s="378"/>
      <c r="P226" s="378"/>
      <c r="Q226" s="3"/>
      <c r="R226" s="361"/>
    </row>
    <row r="227" spans="3:18" s="69" customFormat="1" ht="12.75" customHeight="1" x14ac:dyDescent="0.15">
      <c r="C227" s="362">
        <f t="shared" si="10"/>
        <v>215</v>
      </c>
      <c r="D227" s="47" t="str">
        <f t="shared" si="11"/>
        <v/>
      </c>
      <c r="E227" s="355"/>
      <c r="F227" s="447"/>
      <c r="G227" s="447"/>
      <c r="H227" s="514"/>
      <c r="I227" s="386"/>
      <c r="J227" s="15"/>
      <c r="K227" s="378"/>
      <c r="L227" s="344"/>
      <c r="M227" s="378"/>
      <c r="N227" s="378"/>
      <c r="O227" s="378"/>
      <c r="P227" s="378"/>
      <c r="Q227" s="3"/>
      <c r="R227" s="361"/>
    </row>
    <row r="228" spans="3:18" s="69" customFormat="1" ht="12.75" customHeight="1" x14ac:dyDescent="0.15">
      <c r="C228" s="362">
        <f t="shared" si="10"/>
        <v>216</v>
      </c>
      <c r="D228" s="47" t="str">
        <f t="shared" si="11"/>
        <v/>
      </c>
      <c r="E228" s="355"/>
      <c r="F228" s="447"/>
      <c r="G228" s="447"/>
      <c r="H228" s="514"/>
      <c r="I228" s="386"/>
      <c r="J228" s="15"/>
      <c r="K228" s="378"/>
      <c r="L228" s="344"/>
      <c r="M228" s="378"/>
      <c r="N228" s="378"/>
      <c r="O228" s="378"/>
      <c r="P228" s="378"/>
      <c r="Q228" s="3"/>
      <c r="R228" s="361"/>
    </row>
    <row r="229" spans="3:18" s="69" customFormat="1" ht="12.75" customHeight="1" x14ac:dyDescent="0.15">
      <c r="C229" s="362">
        <f t="shared" si="10"/>
        <v>217</v>
      </c>
      <c r="D229" s="47" t="str">
        <f t="shared" si="11"/>
        <v/>
      </c>
      <c r="E229" s="355"/>
      <c r="F229" s="447"/>
      <c r="G229" s="447"/>
      <c r="H229" s="514"/>
      <c r="I229" s="386"/>
      <c r="J229" s="15"/>
      <c r="K229" s="378"/>
      <c r="L229" s="344"/>
      <c r="M229" s="378"/>
      <c r="N229" s="378"/>
      <c r="O229" s="378"/>
      <c r="P229" s="378"/>
      <c r="Q229" s="3"/>
      <c r="R229" s="361"/>
    </row>
    <row r="230" spans="3:18" s="69" customFormat="1" ht="12.75" customHeight="1" x14ac:dyDescent="0.15">
      <c r="C230" s="362">
        <f t="shared" si="10"/>
        <v>218</v>
      </c>
      <c r="D230" s="47" t="str">
        <f t="shared" si="11"/>
        <v/>
      </c>
      <c r="E230" s="355"/>
      <c r="F230" s="447"/>
      <c r="G230" s="447"/>
      <c r="H230" s="514"/>
      <c r="I230" s="386"/>
      <c r="J230" s="15"/>
      <c r="K230" s="378"/>
      <c r="L230" s="344"/>
      <c r="M230" s="378"/>
      <c r="N230" s="378"/>
      <c r="O230" s="378"/>
      <c r="P230" s="378"/>
      <c r="Q230" s="3"/>
      <c r="R230" s="361"/>
    </row>
    <row r="231" spans="3:18" s="69" customFormat="1" ht="12.75" customHeight="1" x14ac:dyDescent="0.15">
      <c r="C231" s="362">
        <f t="shared" si="10"/>
        <v>219</v>
      </c>
      <c r="D231" s="47" t="str">
        <f t="shared" si="11"/>
        <v/>
      </c>
      <c r="E231" s="355"/>
      <c r="F231" s="447"/>
      <c r="G231" s="447"/>
      <c r="H231" s="514"/>
      <c r="I231" s="386"/>
      <c r="J231" s="15"/>
      <c r="K231" s="378"/>
      <c r="L231" s="344"/>
      <c r="M231" s="378"/>
      <c r="N231" s="378"/>
      <c r="O231" s="378"/>
      <c r="P231" s="378"/>
      <c r="Q231" s="3"/>
      <c r="R231" s="361"/>
    </row>
    <row r="232" spans="3:18" s="69" customFormat="1" ht="12.75" customHeight="1" x14ac:dyDescent="0.15">
      <c r="C232" s="362">
        <f t="shared" si="10"/>
        <v>220</v>
      </c>
      <c r="D232" s="47" t="str">
        <f t="shared" si="11"/>
        <v/>
      </c>
      <c r="E232" s="355"/>
      <c r="F232" s="447"/>
      <c r="G232" s="447"/>
      <c r="H232" s="514"/>
      <c r="I232" s="386"/>
      <c r="J232" s="15"/>
      <c r="K232" s="378"/>
      <c r="L232" s="344"/>
      <c r="M232" s="378"/>
      <c r="N232" s="378"/>
      <c r="O232" s="378"/>
      <c r="P232" s="378"/>
      <c r="Q232" s="3"/>
      <c r="R232" s="361"/>
    </row>
    <row r="233" spans="3:18" s="69" customFormat="1" ht="12.75" customHeight="1" x14ac:dyDescent="0.15">
      <c r="C233" s="362">
        <f t="shared" si="10"/>
        <v>221</v>
      </c>
      <c r="D233" s="47" t="str">
        <f t="shared" si="11"/>
        <v/>
      </c>
      <c r="E233" s="355"/>
      <c r="F233" s="447"/>
      <c r="G233" s="447"/>
      <c r="H233" s="514"/>
      <c r="I233" s="386"/>
      <c r="J233" s="15"/>
      <c r="K233" s="378"/>
      <c r="L233" s="344"/>
      <c r="M233" s="378"/>
      <c r="N233" s="378"/>
      <c r="O233" s="378"/>
      <c r="P233" s="378"/>
      <c r="Q233" s="3"/>
      <c r="R233" s="361"/>
    </row>
    <row r="234" spans="3:18" s="69" customFormat="1" ht="12.75" customHeight="1" x14ac:dyDescent="0.15">
      <c r="C234" s="362">
        <f t="shared" si="10"/>
        <v>222</v>
      </c>
      <c r="D234" s="47" t="str">
        <f t="shared" si="11"/>
        <v/>
      </c>
      <c r="E234" s="355"/>
      <c r="F234" s="447"/>
      <c r="G234" s="447"/>
      <c r="H234" s="514"/>
      <c r="I234" s="386"/>
      <c r="J234" s="15"/>
      <c r="K234" s="378"/>
      <c r="L234" s="344"/>
      <c r="M234" s="378"/>
      <c r="N234" s="378"/>
      <c r="O234" s="378"/>
      <c r="P234" s="378"/>
      <c r="Q234" s="3"/>
      <c r="R234" s="361"/>
    </row>
    <row r="235" spans="3:18" s="69" customFormat="1" ht="12.75" customHeight="1" x14ac:dyDescent="0.15">
      <c r="C235" s="362">
        <f t="shared" si="10"/>
        <v>223</v>
      </c>
      <c r="D235" s="47" t="str">
        <f t="shared" si="11"/>
        <v/>
      </c>
      <c r="E235" s="355"/>
      <c r="F235" s="447"/>
      <c r="G235" s="447"/>
      <c r="H235" s="514"/>
      <c r="I235" s="386"/>
      <c r="J235" s="15"/>
      <c r="K235" s="378"/>
      <c r="L235" s="344"/>
      <c r="M235" s="378"/>
      <c r="N235" s="378"/>
      <c r="O235" s="378"/>
      <c r="P235" s="378"/>
      <c r="Q235" s="3"/>
      <c r="R235" s="361"/>
    </row>
    <row r="236" spans="3:18" s="69" customFormat="1" ht="12.75" customHeight="1" x14ac:dyDescent="0.15">
      <c r="C236" s="362">
        <f t="shared" si="10"/>
        <v>224</v>
      </c>
      <c r="D236" s="47" t="str">
        <f t="shared" si="11"/>
        <v/>
      </c>
      <c r="E236" s="355"/>
      <c r="F236" s="447"/>
      <c r="G236" s="447"/>
      <c r="H236" s="514"/>
      <c r="I236" s="386"/>
      <c r="J236" s="15"/>
      <c r="K236" s="378"/>
      <c r="L236" s="344"/>
      <c r="M236" s="378"/>
      <c r="N236" s="378"/>
      <c r="O236" s="378"/>
      <c r="P236" s="378"/>
      <c r="Q236" s="3"/>
      <c r="R236" s="361"/>
    </row>
    <row r="237" spans="3:18" s="69" customFormat="1" ht="12.75" customHeight="1" x14ac:dyDescent="0.15">
      <c r="C237" s="362">
        <f t="shared" si="10"/>
        <v>225</v>
      </c>
      <c r="D237" s="47" t="str">
        <f t="shared" si="11"/>
        <v/>
      </c>
      <c r="E237" s="355"/>
      <c r="F237" s="447"/>
      <c r="G237" s="447"/>
      <c r="H237" s="514"/>
      <c r="I237" s="386"/>
      <c r="J237" s="15"/>
      <c r="K237" s="378"/>
      <c r="L237" s="344"/>
      <c r="M237" s="378"/>
      <c r="N237" s="378"/>
      <c r="O237" s="378"/>
      <c r="P237" s="378"/>
      <c r="Q237" s="3"/>
      <c r="R237" s="361"/>
    </row>
    <row r="238" spans="3:18" s="69" customFormat="1" ht="12.75" customHeight="1" x14ac:dyDescent="0.15">
      <c r="C238" s="362">
        <f t="shared" si="10"/>
        <v>226</v>
      </c>
      <c r="D238" s="47" t="str">
        <f t="shared" si="11"/>
        <v/>
      </c>
      <c r="E238" s="355"/>
      <c r="F238" s="447"/>
      <c r="G238" s="447"/>
      <c r="H238" s="514"/>
      <c r="I238" s="386"/>
      <c r="J238" s="15"/>
      <c r="K238" s="378"/>
      <c r="L238" s="344"/>
      <c r="M238" s="378"/>
      <c r="N238" s="378"/>
      <c r="O238" s="378"/>
      <c r="P238" s="378"/>
      <c r="Q238" s="3"/>
      <c r="R238" s="361"/>
    </row>
    <row r="239" spans="3:18" s="69" customFormat="1" ht="12.75" customHeight="1" x14ac:dyDescent="0.15">
      <c r="C239" s="362">
        <f t="shared" si="10"/>
        <v>227</v>
      </c>
      <c r="D239" s="47" t="str">
        <f t="shared" si="11"/>
        <v/>
      </c>
      <c r="E239" s="355"/>
      <c r="F239" s="447"/>
      <c r="G239" s="447"/>
      <c r="H239" s="514"/>
      <c r="I239" s="386"/>
      <c r="J239" s="15"/>
      <c r="K239" s="378"/>
      <c r="L239" s="344"/>
      <c r="M239" s="378"/>
      <c r="N239" s="378"/>
      <c r="O239" s="378"/>
      <c r="P239" s="378"/>
      <c r="Q239" s="3"/>
      <c r="R239" s="361"/>
    </row>
    <row r="240" spans="3:18" s="69" customFormat="1" ht="12.75" customHeight="1" x14ac:dyDescent="0.15">
      <c r="C240" s="362">
        <f t="shared" si="10"/>
        <v>228</v>
      </c>
      <c r="D240" s="47" t="str">
        <f t="shared" si="11"/>
        <v/>
      </c>
      <c r="E240" s="355"/>
      <c r="F240" s="447"/>
      <c r="G240" s="447"/>
      <c r="H240" s="514"/>
      <c r="I240" s="386"/>
      <c r="J240" s="15"/>
      <c r="K240" s="378"/>
      <c r="L240" s="344"/>
      <c r="M240" s="378"/>
      <c r="N240" s="378"/>
      <c r="O240" s="378"/>
      <c r="P240" s="378"/>
      <c r="Q240" s="3"/>
      <c r="R240" s="361"/>
    </row>
    <row r="241" spans="3:18" s="69" customFormat="1" ht="12.75" customHeight="1" x14ac:dyDescent="0.15">
      <c r="C241" s="362">
        <f t="shared" si="10"/>
        <v>229</v>
      </c>
      <c r="D241" s="47" t="str">
        <f t="shared" si="11"/>
        <v/>
      </c>
      <c r="E241" s="355"/>
      <c r="F241" s="447"/>
      <c r="G241" s="447"/>
      <c r="H241" s="514"/>
      <c r="I241" s="386"/>
      <c r="J241" s="15"/>
      <c r="K241" s="378"/>
      <c r="L241" s="344"/>
      <c r="M241" s="378"/>
      <c r="N241" s="378"/>
      <c r="O241" s="378"/>
      <c r="P241" s="378"/>
      <c r="Q241" s="3"/>
      <c r="R241" s="361"/>
    </row>
    <row r="242" spans="3:18" s="69" customFormat="1" ht="12.75" customHeight="1" x14ac:dyDescent="0.15">
      <c r="C242" s="362">
        <f t="shared" si="10"/>
        <v>230</v>
      </c>
      <c r="D242" s="47" t="str">
        <f t="shared" si="11"/>
        <v/>
      </c>
      <c r="E242" s="355"/>
      <c r="F242" s="447"/>
      <c r="G242" s="447"/>
      <c r="H242" s="514"/>
      <c r="I242" s="386"/>
      <c r="J242" s="15"/>
      <c r="K242" s="378"/>
      <c r="L242" s="344"/>
      <c r="M242" s="378"/>
      <c r="N242" s="378"/>
      <c r="O242" s="378"/>
      <c r="P242" s="378"/>
      <c r="Q242" s="3"/>
      <c r="R242" s="361"/>
    </row>
    <row r="243" spans="3:18" s="69" customFormat="1" ht="12.75" customHeight="1" x14ac:dyDescent="0.15">
      <c r="C243" s="362">
        <f t="shared" si="10"/>
        <v>231</v>
      </c>
      <c r="D243" s="47" t="str">
        <f t="shared" si="11"/>
        <v/>
      </c>
      <c r="E243" s="355"/>
      <c r="F243" s="447"/>
      <c r="G243" s="447"/>
      <c r="H243" s="514"/>
      <c r="I243" s="386"/>
      <c r="J243" s="15"/>
      <c r="K243" s="378"/>
      <c r="L243" s="344"/>
      <c r="M243" s="378"/>
      <c r="N243" s="378"/>
      <c r="O243" s="378"/>
      <c r="P243" s="378"/>
      <c r="Q243" s="3"/>
      <c r="R243" s="361"/>
    </row>
    <row r="244" spans="3:18" s="69" customFormat="1" ht="12.75" customHeight="1" x14ac:dyDescent="0.15">
      <c r="C244" s="362">
        <f t="shared" si="10"/>
        <v>232</v>
      </c>
      <c r="D244" s="47" t="str">
        <f t="shared" si="11"/>
        <v/>
      </c>
      <c r="E244" s="355"/>
      <c r="F244" s="447"/>
      <c r="G244" s="447"/>
      <c r="H244" s="514"/>
      <c r="I244" s="386"/>
      <c r="J244" s="15"/>
      <c r="K244" s="378"/>
      <c r="L244" s="344"/>
      <c r="M244" s="378"/>
      <c r="N244" s="378"/>
      <c r="O244" s="378"/>
      <c r="P244" s="378"/>
      <c r="Q244" s="3"/>
      <c r="R244" s="361"/>
    </row>
    <row r="245" spans="3:18" s="69" customFormat="1" ht="12.75" customHeight="1" x14ac:dyDescent="0.15">
      <c r="C245" s="362">
        <f t="shared" si="10"/>
        <v>233</v>
      </c>
      <c r="D245" s="47" t="str">
        <f t="shared" si="11"/>
        <v/>
      </c>
      <c r="E245" s="355"/>
      <c r="F245" s="447"/>
      <c r="G245" s="447"/>
      <c r="H245" s="514"/>
      <c r="I245" s="386"/>
      <c r="J245" s="15"/>
      <c r="K245" s="378"/>
      <c r="L245" s="344"/>
      <c r="M245" s="378"/>
      <c r="N245" s="378"/>
      <c r="O245" s="378"/>
      <c r="P245" s="378"/>
      <c r="Q245" s="3"/>
      <c r="R245" s="361"/>
    </row>
    <row r="246" spans="3:18" s="69" customFormat="1" ht="12.75" customHeight="1" x14ac:dyDescent="0.15">
      <c r="C246" s="362">
        <f t="shared" si="10"/>
        <v>234</v>
      </c>
      <c r="D246" s="47" t="str">
        <f t="shared" si="11"/>
        <v/>
      </c>
      <c r="E246" s="355"/>
      <c r="F246" s="447"/>
      <c r="G246" s="447"/>
      <c r="H246" s="514"/>
      <c r="I246" s="386"/>
      <c r="J246" s="15"/>
      <c r="K246" s="378"/>
      <c r="L246" s="344"/>
      <c r="M246" s="378"/>
      <c r="N246" s="378"/>
      <c r="O246" s="378"/>
      <c r="P246" s="378"/>
      <c r="Q246" s="3"/>
      <c r="R246" s="361"/>
    </row>
    <row r="247" spans="3:18" s="69" customFormat="1" ht="12.75" customHeight="1" x14ac:dyDescent="0.15">
      <c r="C247" s="362">
        <f t="shared" si="10"/>
        <v>235</v>
      </c>
      <c r="D247" s="47" t="str">
        <f t="shared" si="11"/>
        <v/>
      </c>
      <c r="E247" s="355"/>
      <c r="F247" s="447"/>
      <c r="G247" s="447"/>
      <c r="H247" s="514"/>
      <c r="I247" s="386"/>
      <c r="J247" s="15"/>
      <c r="K247" s="378"/>
      <c r="L247" s="344"/>
      <c r="M247" s="378"/>
      <c r="N247" s="378"/>
      <c r="O247" s="378"/>
      <c r="P247" s="378"/>
      <c r="Q247" s="3"/>
      <c r="R247" s="361"/>
    </row>
    <row r="248" spans="3:18" s="69" customFormat="1" ht="12.75" customHeight="1" x14ac:dyDescent="0.15">
      <c r="C248" s="362">
        <f t="shared" si="10"/>
        <v>236</v>
      </c>
      <c r="D248" s="47" t="str">
        <f t="shared" si="11"/>
        <v/>
      </c>
      <c r="E248" s="355"/>
      <c r="F248" s="447"/>
      <c r="G248" s="447"/>
      <c r="H248" s="514"/>
      <c r="I248" s="386"/>
      <c r="J248" s="15"/>
      <c r="K248" s="378"/>
      <c r="L248" s="344"/>
      <c r="M248" s="378"/>
      <c r="N248" s="378"/>
      <c r="O248" s="378"/>
      <c r="P248" s="378"/>
      <c r="Q248" s="3"/>
      <c r="R248" s="361"/>
    </row>
    <row r="249" spans="3:18" s="69" customFormat="1" ht="12.75" customHeight="1" x14ac:dyDescent="0.15">
      <c r="C249" s="362">
        <f t="shared" si="10"/>
        <v>237</v>
      </c>
      <c r="D249" s="47" t="str">
        <f t="shared" si="11"/>
        <v/>
      </c>
      <c r="E249" s="355"/>
      <c r="F249" s="447"/>
      <c r="G249" s="447"/>
      <c r="H249" s="514"/>
      <c r="I249" s="386"/>
      <c r="J249" s="15"/>
      <c r="K249" s="378"/>
      <c r="L249" s="344"/>
      <c r="M249" s="378"/>
      <c r="N249" s="378"/>
      <c r="O249" s="378"/>
      <c r="P249" s="378"/>
      <c r="Q249" s="3"/>
      <c r="R249" s="361"/>
    </row>
    <row r="250" spans="3:18" s="69" customFormat="1" ht="12.75" customHeight="1" x14ac:dyDescent="0.15">
      <c r="C250" s="362">
        <f t="shared" si="10"/>
        <v>238</v>
      </c>
      <c r="D250" s="47" t="str">
        <f t="shared" si="11"/>
        <v/>
      </c>
      <c r="E250" s="355"/>
      <c r="F250" s="447"/>
      <c r="G250" s="447"/>
      <c r="H250" s="514"/>
      <c r="I250" s="386"/>
      <c r="J250" s="15"/>
      <c r="K250" s="378"/>
      <c r="L250" s="344"/>
      <c r="M250" s="378"/>
      <c r="N250" s="378"/>
      <c r="O250" s="378"/>
      <c r="P250" s="378"/>
      <c r="Q250" s="3"/>
      <c r="R250" s="361"/>
    </row>
    <row r="251" spans="3:18" s="69" customFormat="1" ht="12.75" customHeight="1" x14ac:dyDescent="0.15">
      <c r="C251" s="362">
        <f t="shared" si="10"/>
        <v>239</v>
      </c>
      <c r="D251" s="47" t="str">
        <f t="shared" si="11"/>
        <v/>
      </c>
      <c r="E251" s="355"/>
      <c r="F251" s="447"/>
      <c r="G251" s="447"/>
      <c r="H251" s="514"/>
      <c r="I251" s="386"/>
      <c r="J251" s="15"/>
      <c r="K251" s="378"/>
      <c r="L251" s="344"/>
      <c r="M251" s="378"/>
      <c r="N251" s="378"/>
      <c r="O251" s="378"/>
      <c r="P251" s="378"/>
      <c r="Q251" s="3"/>
      <c r="R251" s="361"/>
    </row>
    <row r="252" spans="3:18" s="69" customFormat="1" ht="12.75" customHeight="1" x14ac:dyDescent="0.15">
      <c r="C252" s="362">
        <f t="shared" si="10"/>
        <v>240</v>
      </c>
      <c r="D252" s="47" t="str">
        <f t="shared" si="11"/>
        <v/>
      </c>
      <c r="E252" s="355"/>
      <c r="F252" s="447"/>
      <c r="G252" s="447"/>
      <c r="H252" s="514"/>
      <c r="I252" s="386"/>
      <c r="J252" s="15"/>
      <c r="K252" s="378"/>
      <c r="L252" s="344"/>
      <c r="M252" s="378"/>
      <c r="N252" s="378"/>
      <c r="O252" s="378"/>
      <c r="P252" s="378"/>
      <c r="Q252" s="3"/>
      <c r="R252" s="361"/>
    </row>
    <row r="253" spans="3:18" s="69" customFormat="1" ht="12.75" customHeight="1" x14ac:dyDescent="0.15">
      <c r="C253" s="362">
        <f t="shared" si="10"/>
        <v>241</v>
      </c>
      <c r="D253" s="47" t="str">
        <f t="shared" si="11"/>
        <v/>
      </c>
      <c r="E253" s="355"/>
      <c r="F253" s="447"/>
      <c r="G253" s="447"/>
      <c r="H253" s="514"/>
      <c r="I253" s="386"/>
      <c r="J253" s="15"/>
      <c r="K253" s="378"/>
      <c r="L253" s="344"/>
      <c r="M253" s="378"/>
      <c r="N253" s="378"/>
      <c r="O253" s="378"/>
      <c r="P253" s="378"/>
      <c r="Q253" s="3"/>
      <c r="R253" s="361"/>
    </row>
    <row r="254" spans="3:18" s="69" customFormat="1" ht="12.75" customHeight="1" x14ac:dyDescent="0.15">
      <c r="C254" s="362">
        <f t="shared" si="10"/>
        <v>242</v>
      </c>
      <c r="D254" s="47" t="str">
        <f t="shared" si="11"/>
        <v/>
      </c>
      <c r="E254" s="355"/>
      <c r="F254" s="447"/>
      <c r="G254" s="447"/>
      <c r="H254" s="514"/>
      <c r="I254" s="386"/>
      <c r="J254" s="15"/>
      <c r="K254" s="378"/>
      <c r="L254" s="344"/>
      <c r="M254" s="378"/>
      <c r="N254" s="378"/>
      <c r="O254" s="378"/>
      <c r="P254" s="378"/>
      <c r="Q254" s="3"/>
      <c r="R254" s="361"/>
    </row>
    <row r="255" spans="3:18" s="69" customFormat="1" ht="12.75" customHeight="1" x14ac:dyDescent="0.15">
      <c r="C255" s="362">
        <f t="shared" si="10"/>
        <v>243</v>
      </c>
      <c r="D255" s="47" t="str">
        <f t="shared" si="11"/>
        <v/>
      </c>
      <c r="E255" s="355"/>
      <c r="F255" s="447"/>
      <c r="G255" s="447"/>
      <c r="H255" s="514"/>
      <c r="I255" s="386"/>
      <c r="J255" s="15"/>
      <c r="K255" s="378"/>
      <c r="L255" s="344"/>
      <c r="M255" s="378"/>
      <c r="N255" s="378"/>
      <c r="O255" s="378"/>
      <c r="P255" s="378"/>
      <c r="Q255" s="3"/>
      <c r="R255" s="361"/>
    </row>
    <row r="256" spans="3:18" s="69" customFormat="1" ht="12.75" customHeight="1" x14ac:dyDescent="0.15">
      <c r="C256" s="362">
        <f t="shared" si="10"/>
        <v>244</v>
      </c>
      <c r="D256" s="47" t="str">
        <f t="shared" si="11"/>
        <v/>
      </c>
      <c r="E256" s="355"/>
      <c r="F256" s="447"/>
      <c r="G256" s="447"/>
      <c r="H256" s="514"/>
      <c r="I256" s="386"/>
      <c r="J256" s="15"/>
      <c r="K256" s="378"/>
      <c r="L256" s="344"/>
      <c r="M256" s="378"/>
      <c r="N256" s="378"/>
      <c r="O256" s="378"/>
      <c r="P256" s="378"/>
      <c r="Q256" s="3"/>
      <c r="R256" s="361"/>
    </row>
    <row r="257" spans="3:18" s="69" customFormat="1" ht="12.75" customHeight="1" x14ac:dyDescent="0.15">
      <c r="C257" s="362">
        <f t="shared" si="10"/>
        <v>245</v>
      </c>
      <c r="D257" s="47" t="str">
        <f t="shared" si="11"/>
        <v/>
      </c>
      <c r="E257" s="355"/>
      <c r="F257" s="447"/>
      <c r="G257" s="447"/>
      <c r="H257" s="514"/>
      <c r="I257" s="386"/>
      <c r="J257" s="15"/>
      <c r="K257" s="378"/>
      <c r="L257" s="344"/>
      <c r="M257" s="378"/>
      <c r="N257" s="378"/>
      <c r="O257" s="378"/>
      <c r="P257" s="378"/>
      <c r="Q257" s="3"/>
      <c r="R257" s="361"/>
    </row>
    <row r="258" spans="3:18" s="69" customFormat="1" ht="12.75" customHeight="1" x14ac:dyDescent="0.15">
      <c r="C258" s="362">
        <f t="shared" si="10"/>
        <v>246</v>
      </c>
      <c r="D258" s="47" t="str">
        <f t="shared" si="11"/>
        <v/>
      </c>
      <c r="E258" s="355"/>
      <c r="F258" s="447"/>
      <c r="G258" s="447"/>
      <c r="H258" s="514"/>
      <c r="I258" s="386"/>
      <c r="J258" s="15"/>
      <c r="K258" s="378"/>
      <c r="L258" s="344"/>
      <c r="M258" s="378"/>
      <c r="N258" s="378"/>
      <c r="O258" s="378"/>
      <c r="P258" s="378"/>
      <c r="Q258" s="3"/>
      <c r="R258" s="361"/>
    </row>
    <row r="259" spans="3:18" s="69" customFormat="1" ht="12.75" customHeight="1" x14ac:dyDescent="0.15">
      <c r="C259" s="362">
        <f t="shared" si="10"/>
        <v>247</v>
      </c>
      <c r="D259" s="47" t="str">
        <f t="shared" si="11"/>
        <v/>
      </c>
      <c r="E259" s="355"/>
      <c r="F259" s="447"/>
      <c r="G259" s="447"/>
      <c r="H259" s="514"/>
      <c r="I259" s="386"/>
      <c r="J259" s="15"/>
      <c r="K259" s="378"/>
      <c r="L259" s="344"/>
      <c r="M259" s="378"/>
      <c r="N259" s="378"/>
      <c r="O259" s="378"/>
      <c r="P259" s="378"/>
      <c r="Q259" s="3"/>
      <c r="R259" s="361"/>
    </row>
    <row r="260" spans="3:18" s="69" customFormat="1" ht="12.75" customHeight="1" x14ac:dyDescent="0.15">
      <c r="C260" s="362">
        <f t="shared" si="10"/>
        <v>248</v>
      </c>
      <c r="D260" s="47" t="str">
        <f t="shared" si="11"/>
        <v/>
      </c>
      <c r="E260" s="355"/>
      <c r="F260" s="447"/>
      <c r="G260" s="447"/>
      <c r="H260" s="514"/>
      <c r="I260" s="386"/>
      <c r="J260" s="15"/>
      <c r="K260" s="378"/>
      <c r="L260" s="344"/>
      <c r="M260" s="378"/>
      <c r="N260" s="378"/>
      <c r="O260" s="378"/>
      <c r="P260" s="378"/>
      <c r="Q260" s="3"/>
      <c r="R260" s="361"/>
    </row>
    <row r="261" spans="3:18" s="69" customFormat="1" ht="12.75" customHeight="1" x14ac:dyDescent="0.15">
      <c r="C261" s="362">
        <f t="shared" si="10"/>
        <v>249</v>
      </c>
      <c r="D261" s="47" t="str">
        <f t="shared" si="11"/>
        <v/>
      </c>
      <c r="E261" s="355"/>
      <c r="F261" s="447"/>
      <c r="G261" s="447"/>
      <c r="H261" s="514"/>
      <c r="I261" s="386"/>
      <c r="J261" s="15"/>
      <c r="K261" s="378"/>
      <c r="L261" s="344"/>
      <c r="M261" s="378"/>
      <c r="N261" s="378"/>
      <c r="O261" s="378"/>
      <c r="P261" s="378"/>
      <c r="Q261" s="3"/>
      <c r="R261" s="361"/>
    </row>
    <row r="262" spans="3:18" s="69" customFormat="1" ht="12.75" customHeight="1" x14ac:dyDescent="0.15">
      <c r="C262" s="362">
        <f t="shared" si="10"/>
        <v>250</v>
      </c>
      <c r="D262" s="47" t="str">
        <f t="shared" si="11"/>
        <v/>
      </c>
      <c r="E262" s="355"/>
      <c r="F262" s="447"/>
      <c r="G262" s="447"/>
      <c r="H262" s="514"/>
      <c r="I262" s="386"/>
      <c r="J262" s="15"/>
      <c r="K262" s="378"/>
      <c r="L262" s="344"/>
      <c r="M262" s="378"/>
      <c r="N262" s="378"/>
      <c r="O262" s="378"/>
      <c r="P262" s="378"/>
      <c r="Q262" s="3"/>
      <c r="R262" s="361"/>
    </row>
    <row r="263" spans="3:18" s="69" customFormat="1" ht="12.75" customHeight="1" x14ac:dyDescent="0.15">
      <c r="C263" s="362">
        <f t="shared" si="10"/>
        <v>251</v>
      </c>
      <c r="D263" s="47" t="str">
        <f t="shared" si="11"/>
        <v/>
      </c>
      <c r="E263" s="355"/>
      <c r="F263" s="447"/>
      <c r="G263" s="447"/>
      <c r="H263" s="514"/>
      <c r="I263" s="386"/>
      <c r="J263" s="15"/>
      <c r="K263" s="378"/>
      <c r="L263" s="344"/>
      <c r="M263" s="378"/>
      <c r="N263" s="378"/>
      <c r="O263" s="378"/>
      <c r="P263" s="378"/>
      <c r="Q263" s="3"/>
      <c r="R263" s="361"/>
    </row>
    <row r="264" spans="3:18" s="69" customFormat="1" ht="12.75" customHeight="1" x14ac:dyDescent="0.15">
      <c r="C264" s="362">
        <f t="shared" si="10"/>
        <v>252</v>
      </c>
      <c r="D264" s="47" t="str">
        <f t="shared" si="11"/>
        <v/>
      </c>
      <c r="E264" s="355"/>
      <c r="F264" s="447"/>
      <c r="G264" s="447"/>
      <c r="H264" s="514"/>
      <c r="I264" s="386"/>
      <c r="J264" s="15"/>
      <c r="K264" s="378"/>
      <c r="L264" s="344"/>
      <c r="M264" s="378"/>
      <c r="N264" s="378"/>
      <c r="O264" s="378"/>
      <c r="P264" s="378"/>
      <c r="Q264" s="3"/>
      <c r="R264" s="361"/>
    </row>
    <row r="265" spans="3:18" s="69" customFormat="1" ht="12.75" customHeight="1" x14ac:dyDescent="0.15">
      <c r="C265" s="362">
        <f t="shared" si="10"/>
        <v>253</v>
      </c>
      <c r="D265" s="47" t="str">
        <f t="shared" si="11"/>
        <v/>
      </c>
      <c r="E265" s="355"/>
      <c r="F265" s="447"/>
      <c r="G265" s="447"/>
      <c r="H265" s="514"/>
      <c r="I265" s="386"/>
      <c r="J265" s="15"/>
      <c r="K265" s="378"/>
      <c r="L265" s="344"/>
      <c r="M265" s="378"/>
      <c r="N265" s="378"/>
      <c r="O265" s="378"/>
      <c r="P265" s="378"/>
      <c r="Q265" s="3"/>
      <c r="R265" s="361"/>
    </row>
    <row r="266" spans="3:18" s="69" customFormat="1" ht="12.75" customHeight="1" x14ac:dyDescent="0.15">
      <c r="C266" s="362">
        <f t="shared" ref="C266:C329" si="12">C265+1</f>
        <v>254</v>
      </c>
      <c r="D266" s="47" t="str">
        <f t="shared" si="11"/>
        <v/>
      </c>
      <c r="E266" s="355"/>
      <c r="F266" s="447"/>
      <c r="G266" s="447"/>
      <c r="H266" s="514"/>
      <c r="I266" s="386"/>
      <c r="J266" s="15"/>
      <c r="K266" s="378"/>
      <c r="L266" s="344"/>
      <c r="M266" s="378"/>
      <c r="N266" s="378"/>
      <c r="O266" s="378"/>
      <c r="P266" s="378"/>
      <c r="Q266" s="3"/>
      <c r="R266" s="361"/>
    </row>
    <row r="267" spans="3:18" s="69" customFormat="1" ht="12.75" customHeight="1" x14ac:dyDescent="0.15">
      <c r="C267" s="362">
        <f t="shared" si="12"/>
        <v>255</v>
      </c>
      <c r="D267" s="47" t="str">
        <f t="shared" si="11"/>
        <v/>
      </c>
      <c r="E267" s="355"/>
      <c r="F267" s="447"/>
      <c r="G267" s="447"/>
      <c r="H267" s="514"/>
      <c r="I267" s="386"/>
      <c r="J267" s="15"/>
      <c r="K267" s="378"/>
      <c r="L267" s="344"/>
      <c r="M267" s="378"/>
      <c r="N267" s="378"/>
      <c r="O267" s="378"/>
      <c r="P267" s="378"/>
      <c r="Q267" s="3"/>
      <c r="R267" s="361"/>
    </row>
    <row r="268" spans="3:18" s="69" customFormat="1" ht="12.75" customHeight="1" x14ac:dyDescent="0.15">
      <c r="C268" s="362">
        <f t="shared" si="12"/>
        <v>256</v>
      </c>
      <c r="D268" s="47" t="str">
        <f t="shared" si="11"/>
        <v/>
      </c>
      <c r="E268" s="355"/>
      <c r="F268" s="447"/>
      <c r="G268" s="447"/>
      <c r="H268" s="514"/>
      <c r="I268" s="386"/>
      <c r="J268" s="15"/>
      <c r="K268" s="378"/>
      <c r="L268" s="344"/>
      <c r="M268" s="378"/>
      <c r="N268" s="378"/>
      <c r="O268" s="378"/>
      <c r="P268" s="378"/>
      <c r="Q268" s="3"/>
      <c r="R268" s="361"/>
    </row>
    <row r="269" spans="3:18" s="69" customFormat="1" ht="12.75" customHeight="1" x14ac:dyDescent="0.15">
      <c r="C269" s="362">
        <f t="shared" si="12"/>
        <v>257</v>
      </c>
      <c r="D269" s="47" t="str">
        <f t="shared" ref="D269:D332" si="13">IF(E269="","",IF(E269&lt;=$U$2,"○",""))</f>
        <v/>
      </c>
      <c r="E269" s="355"/>
      <c r="F269" s="447"/>
      <c r="G269" s="447"/>
      <c r="H269" s="514"/>
      <c r="I269" s="386"/>
      <c r="J269" s="15"/>
      <c r="K269" s="378"/>
      <c r="L269" s="344"/>
      <c r="M269" s="378"/>
      <c r="N269" s="378"/>
      <c r="O269" s="378"/>
      <c r="P269" s="378"/>
      <c r="Q269" s="3"/>
      <c r="R269" s="361"/>
    </row>
    <row r="270" spans="3:18" s="69" customFormat="1" ht="12.75" customHeight="1" x14ac:dyDescent="0.15">
      <c r="C270" s="362">
        <f t="shared" si="12"/>
        <v>258</v>
      </c>
      <c r="D270" s="47" t="str">
        <f t="shared" si="13"/>
        <v/>
      </c>
      <c r="E270" s="355"/>
      <c r="F270" s="447"/>
      <c r="G270" s="447"/>
      <c r="H270" s="514"/>
      <c r="I270" s="386"/>
      <c r="J270" s="15"/>
      <c r="K270" s="378"/>
      <c r="L270" s="344"/>
      <c r="M270" s="378"/>
      <c r="N270" s="378"/>
      <c r="O270" s="378"/>
      <c r="P270" s="378"/>
      <c r="Q270" s="3"/>
      <c r="R270" s="361"/>
    </row>
    <row r="271" spans="3:18" s="69" customFormat="1" ht="12.75" customHeight="1" x14ac:dyDescent="0.15">
      <c r="C271" s="362">
        <f t="shared" si="12"/>
        <v>259</v>
      </c>
      <c r="D271" s="47" t="str">
        <f t="shared" si="13"/>
        <v/>
      </c>
      <c r="E271" s="355"/>
      <c r="F271" s="447"/>
      <c r="G271" s="447"/>
      <c r="H271" s="514"/>
      <c r="I271" s="386"/>
      <c r="J271" s="15"/>
      <c r="K271" s="378"/>
      <c r="L271" s="344"/>
      <c r="M271" s="378"/>
      <c r="N271" s="378"/>
      <c r="O271" s="378"/>
      <c r="P271" s="378"/>
      <c r="Q271" s="3"/>
      <c r="R271" s="361"/>
    </row>
    <row r="272" spans="3:18" s="69" customFormat="1" ht="12.75" customHeight="1" x14ac:dyDescent="0.15">
      <c r="C272" s="362">
        <f t="shared" si="12"/>
        <v>260</v>
      </c>
      <c r="D272" s="47" t="str">
        <f t="shared" si="13"/>
        <v/>
      </c>
      <c r="E272" s="355"/>
      <c r="F272" s="447"/>
      <c r="G272" s="447"/>
      <c r="H272" s="514"/>
      <c r="I272" s="386"/>
      <c r="J272" s="15"/>
      <c r="K272" s="378"/>
      <c r="L272" s="344"/>
      <c r="M272" s="378"/>
      <c r="N272" s="378"/>
      <c r="O272" s="378"/>
      <c r="P272" s="378"/>
      <c r="Q272" s="3"/>
      <c r="R272" s="361"/>
    </row>
    <row r="273" spans="3:18" s="69" customFormat="1" ht="12.75" customHeight="1" x14ac:dyDescent="0.15">
      <c r="C273" s="362">
        <f t="shared" si="12"/>
        <v>261</v>
      </c>
      <c r="D273" s="47" t="str">
        <f t="shared" si="13"/>
        <v/>
      </c>
      <c r="E273" s="355"/>
      <c r="F273" s="447"/>
      <c r="G273" s="447"/>
      <c r="H273" s="514"/>
      <c r="I273" s="386"/>
      <c r="J273" s="15"/>
      <c r="K273" s="378"/>
      <c r="L273" s="344"/>
      <c r="M273" s="378"/>
      <c r="N273" s="378"/>
      <c r="O273" s="378"/>
      <c r="P273" s="378"/>
      <c r="Q273" s="3"/>
      <c r="R273" s="361"/>
    </row>
    <row r="274" spans="3:18" s="69" customFormat="1" ht="12.75" customHeight="1" x14ac:dyDescent="0.15">
      <c r="C274" s="362">
        <f t="shared" si="12"/>
        <v>262</v>
      </c>
      <c r="D274" s="47" t="str">
        <f t="shared" si="13"/>
        <v/>
      </c>
      <c r="E274" s="355"/>
      <c r="F274" s="447"/>
      <c r="G274" s="447"/>
      <c r="H274" s="514"/>
      <c r="I274" s="386"/>
      <c r="J274" s="15"/>
      <c r="K274" s="378"/>
      <c r="L274" s="344"/>
      <c r="M274" s="378"/>
      <c r="N274" s="378"/>
      <c r="O274" s="378"/>
      <c r="P274" s="378"/>
      <c r="Q274" s="3"/>
      <c r="R274" s="361"/>
    </row>
    <row r="275" spans="3:18" s="69" customFormat="1" ht="12.75" customHeight="1" x14ac:dyDescent="0.15">
      <c r="C275" s="362">
        <f t="shared" si="12"/>
        <v>263</v>
      </c>
      <c r="D275" s="47" t="str">
        <f t="shared" si="13"/>
        <v/>
      </c>
      <c r="E275" s="355"/>
      <c r="F275" s="447"/>
      <c r="G275" s="447"/>
      <c r="H275" s="514"/>
      <c r="I275" s="386"/>
      <c r="J275" s="15"/>
      <c r="K275" s="378"/>
      <c r="L275" s="344"/>
      <c r="M275" s="378"/>
      <c r="N275" s="378"/>
      <c r="O275" s="378"/>
      <c r="P275" s="378"/>
      <c r="Q275" s="3"/>
      <c r="R275" s="361"/>
    </row>
    <row r="276" spans="3:18" s="69" customFormat="1" ht="12.75" customHeight="1" x14ac:dyDescent="0.15">
      <c r="C276" s="362">
        <f t="shared" si="12"/>
        <v>264</v>
      </c>
      <c r="D276" s="47" t="str">
        <f t="shared" si="13"/>
        <v/>
      </c>
      <c r="E276" s="355"/>
      <c r="F276" s="447"/>
      <c r="G276" s="447"/>
      <c r="H276" s="514"/>
      <c r="I276" s="386"/>
      <c r="J276" s="15"/>
      <c r="K276" s="378"/>
      <c r="L276" s="344"/>
      <c r="M276" s="378"/>
      <c r="N276" s="378"/>
      <c r="O276" s="378"/>
      <c r="P276" s="378"/>
      <c r="Q276" s="3"/>
      <c r="R276" s="361"/>
    </row>
    <row r="277" spans="3:18" s="69" customFormat="1" ht="12.75" customHeight="1" x14ac:dyDescent="0.15">
      <c r="C277" s="362">
        <f t="shared" si="12"/>
        <v>265</v>
      </c>
      <c r="D277" s="47" t="str">
        <f t="shared" si="13"/>
        <v/>
      </c>
      <c r="E277" s="355"/>
      <c r="F277" s="447"/>
      <c r="G277" s="447"/>
      <c r="H277" s="514"/>
      <c r="I277" s="386"/>
      <c r="J277" s="15"/>
      <c r="K277" s="378"/>
      <c r="L277" s="344"/>
      <c r="M277" s="378"/>
      <c r="N277" s="378"/>
      <c r="O277" s="378"/>
      <c r="P277" s="378"/>
      <c r="Q277" s="3"/>
      <c r="R277" s="361"/>
    </row>
    <row r="278" spans="3:18" s="69" customFormat="1" ht="12.75" customHeight="1" x14ac:dyDescent="0.15">
      <c r="C278" s="362">
        <f t="shared" si="12"/>
        <v>266</v>
      </c>
      <c r="D278" s="47" t="str">
        <f t="shared" si="13"/>
        <v/>
      </c>
      <c r="E278" s="355"/>
      <c r="F278" s="447"/>
      <c r="G278" s="447"/>
      <c r="H278" s="514"/>
      <c r="I278" s="386"/>
      <c r="J278" s="15"/>
      <c r="K278" s="378"/>
      <c r="L278" s="344"/>
      <c r="M278" s="378"/>
      <c r="N278" s="378"/>
      <c r="O278" s="378"/>
      <c r="P278" s="378"/>
      <c r="Q278" s="3"/>
      <c r="R278" s="361"/>
    </row>
    <row r="279" spans="3:18" s="69" customFormat="1" ht="12.75" customHeight="1" x14ac:dyDescent="0.15">
      <c r="C279" s="362">
        <f t="shared" si="12"/>
        <v>267</v>
      </c>
      <c r="D279" s="47" t="str">
        <f t="shared" si="13"/>
        <v/>
      </c>
      <c r="E279" s="355"/>
      <c r="F279" s="447"/>
      <c r="G279" s="447"/>
      <c r="H279" s="514"/>
      <c r="I279" s="386"/>
      <c r="J279" s="15"/>
      <c r="K279" s="378"/>
      <c r="L279" s="344"/>
      <c r="M279" s="378"/>
      <c r="N279" s="378"/>
      <c r="O279" s="378"/>
      <c r="P279" s="378"/>
      <c r="Q279" s="3"/>
      <c r="R279" s="361"/>
    </row>
    <row r="280" spans="3:18" s="69" customFormat="1" ht="12.75" customHeight="1" x14ac:dyDescent="0.15">
      <c r="C280" s="362">
        <f t="shared" si="12"/>
        <v>268</v>
      </c>
      <c r="D280" s="47" t="str">
        <f t="shared" si="13"/>
        <v/>
      </c>
      <c r="E280" s="355"/>
      <c r="F280" s="447"/>
      <c r="G280" s="447"/>
      <c r="H280" s="514"/>
      <c r="I280" s="386"/>
      <c r="J280" s="15"/>
      <c r="K280" s="378"/>
      <c r="L280" s="344"/>
      <c r="M280" s="378"/>
      <c r="N280" s="378"/>
      <c r="O280" s="378"/>
      <c r="P280" s="378"/>
      <c r="Q280" s="3"/>
      <c r="R280" s="361"/>
    </row>
    <row r="281" spans="3:18" s="69" customFormat="1" ht="12.75" customHeight="1" x14ac:dyDescent="0.15">
      <c r="C281" s="362">
        <f t="shared" si="12"/>
        <v>269</v>
      </c>
      <c r="D281" s="47" t="str">
        <f t="shared" si="13"/>
        <v/>
      </c>
      <c r="E281" s="355"/>
      <c r="F281" s="447"/>
      <c r="G281" s="447"/>
      <c r="H281" s="514"/>
      <c r="I281" s="386"/>
      <c r="J281" s="15"/>
      <c r="K281" s="378"/>
      <c r="L281" s="344"/>
      <c r="M281" s="378"/>
      <c r="N281" s="378"/>
      <c r="O281" s="378"/>
      <c r="P281" s="378"/>
      <c r="Q281" s="3"/>
      <c r="R281" s="361"/>
    </row>
    <row r="282" spans="3:18" s="69" customFormat="1" ht="12.75" customHeight="1" x14ac:dyDescent="0.15">
      <c r="C282" s="362">
        <f t="shared" si="12"/>
        <v>270</v>
      </c>
      <c r="D282" s="47" t="str">
        <f t="shared" si="13"/>
        <v/>
      </c>
      <c r="E282" s="355"/>
      <c r="F282" s="447"/>
      <c r="G282" s="447"/>
      <c r="H282" s="514"/>
      <c r="I282" s="386"/>
      <c r="J282" s="15"/>
      <c r="K282" s="378"/>
      <c r="L282" s="344"/>
      <c r="M282" s="378"/>
      <c r="N282" s="378"/>
      <c r="O282" s="378"/>
      <c r="P282" s="378"/>
      <c r="Q282" s="3"/>
      <c r="R282" s="361"/>
    </row>
    <row r="283" spans="3:18" s="69" customFormat="1" ht="12.75" customHeight="1" x14ac:dyDescent="0.15">
      <c r="C283" s="362">
        <f t="shared" si="12"/>
        <v>271</v>
      </c>
      <c r="D283" s="47" t="str">
        <f t="shared" si="13"/>
        <v/>
      </c>
      <c r="E283" s="355"/>
      <c r="F283" s="447"/>
      <c r="G283" s="447"/>
      <c r="H283" s="514"/>
      <c r="I283" s="386"/>
      <c r="J283" s="15"/>
      <c r="K283" s="378"/>
      <c r="L283" s="344"/>
      <c r="M283" s="378"/>
      <c r="N283" s="378"/>
      <c r="O283" s="378"/>
      <c r="P283" s="378"/>
      <c r="Q283" s="3"/>
      <c r="R283" s="361"/>
    </row>
    <row r="284" spans="3:18" s="69" customFormat="1" ht="12.75" customHeight="1" x14ac:dyDescent="0.15">
      <c r="C284" s="362">
        <f t="shared" si="12"/>
        <v>272</v>
      </c>
      <c r="D284" s="47" t="str">
        <f t="shared" si="13"/>
        <v/>
      </c>
      <c r="E284" s="355"/>
      <c r="F284" s="447"/>
      <c r="G284" s="447"/>
      <c r="H284" s="514"/>
      <c r="I284" s="386"/>
      <c r="J284" s="15"/>
      <c r="K284" s="378"/>
      <c r="L284" s="344"/>
      <c r="M284" s="378"/>
      <c r="N284" s="378"/>
      <c r="O284" s="378"/>
      <c r="P284" s="378"/>
      <c r="Q284" s="3"/>
      <c r="R284" s="361"/>
    </row>
    <row r="285" spans="3:18" s="69" customFormat="1" ht="12.75" customHeight="1" x14ac:dyDescent="0.15">
      <c r="C285" s="362">
        <f t="shared" si="12"/>
        <v>273</v>
      </c>
      <c r="D285" s="47" t="str">
        <f t="shared" si="13"/>
        <v/>
      </c>
      <c r="E285" s="355"/>
      <c r="F285" s="447"/>
      <c r="G285" s="447"/>
      <c r="H285" s="514"/>
      <c r="I285" s="386"/>
      <c r="J285" s="15"/>
      <c r="K285" s="378"/>
      <c r="L285" s="344"/>
      <c r="M285" s="378"/>
      <c r="N285" s="378"/>
      <c r="O285" s="378"/>
      <c r="P285" s="378"/>
      <c r="Q285" s="3"/>
      <c r="R285" s="361"/>
    </row>
    <row r="286" spans="3:18" s="69" customFormat="1" ht="12.75" customHeight="1" x14ac:dyDescent="0.15">
      <c r="C286" s="362">
        <f t="shared" si="12"/>
        <v>274</v>
      </c>
      <c r="D286" s="47" t="str">
        <f t="shared" si="13"/>
        <v/>
      </c>
      <c r="E286" s="355"/>
      <c r="F286" s="447"/>
      <c r="G286" s="447"/>
      <c r="H286" s="514"/>
      <c r="I286" s="386"/>
      <c r="J286" s="15"/>
      <c r="K286" s="378"/>
      <c r="L286" s="344"/>
      <c r="M286" s="378"/>
      <c r="N286" s="378"/>
      <c r="O286" s="378"/>
      <c r="P286" s="378"/>
      <c r="Q286" s="3"/>
      <c r="R286" s="361"/>
    </row>
    <row r="287" spans="3:18" s="69" customFormat="1" ht="12.75" customHeight="1" x14ac:dyDescent="0.15">
      <c r="C287" s="362">
        <f t="shared" si="12"/>
        <v>275</v>
      </c>
      <c r="D287" s="47" t="str">
        <f t="shared" si="13"/>
        <v/>
      </c>
      <c r="E287" s="355"/>
      <c r="F287" s="447"/>
      <c r="G287" s="447"/>
      <c r="H287" s="514"/>
      <c r="I287" s="386"/>
      <c r="J287" s="15"/>
      <c r="K287" s="378"/>
      <c r="L287" s="344"/>
      <c r="M287" s="378"/>
      <c r="N287" s="378"/>
      <c r="O287" s="378"/>
      <c r="P287" s="378"/>
      <c r="Q287" s="3"/>
      <c r="R287" s="361"/>
    </row>
    <row r="288" spans="3:18" s="69" customFormat="1" ht="12.75" customHeight="1" x14ac:dyDescent="0.15">
      <c r="C288" s="362">
        <f t="shared" si="12"/>
        <v>276</v>
      </c>
      <c r="D288" s="47" t="str">
        <f t="shared" si="13"/>
        <v/>
      </c>
      <c r="E288" s="355"/>
      <c r="F288" s="447"/>
      <c r="G288" s="447"/>
      <c r="H288" s="514"/>
      <c r="I288" s="386"/>
      <c r="J288" s="15"/>
      <c r="K288" s="378"/>
      <c r="L288" s="344"/>
      <c r="M288" s="378"/>
      <c r="N288" s="378"/>
      <c r="O288" s="378"/>
      <c r="P288" s="378"/>
      <c r="Q288" s="3"/>
      <c r="R288" s="361"/>
    </row>
    <row r="289" spans="3:18" s="69" customFormat="1" ht="12.75" customHeight="1" x14ac:dyDescent="0.15">
      <c r="C289" s="362">
        <f t="shared" si="12"/>
        <v>277</v>
      </c>
      <c r="D289" s="47" t="str">
        <f t="shared" si="13"/>
        <v/>
      </c>
      <c r="E289" s="355"/>
      <c r="F289" s="447"/>
      <c r="G289" s="447"/>
      <c r="H289" s="514"/>
      <c r="I289" s="386"/>
      <c r="J289" s="15"/>
      <c r="K289" s="378"/>
      <c r="L289" s="344"/>
      <c r="M289" s="378"/>
      <c r="N289" s="378"/>
      <c r="O289" s="378"/>
      <c r="P289" s="378"/>
      <c r="Q289" s="3"/>
      <c r="R289" s="361"/>
    </row>
    <row r="290" spans="3:18" s="69" customFormat="1" ht="12.75" customHeight="1" x14ac:dyDescent="0.15">
      <c r="C290" s="362">
        <f t="shared" si="12"/>
        <v>278</v>
      </c>
      <c r="D290" s="47" t="str">
        <f t="shared" si="13"/>
        <v/>
      </c>
      <c r="E290" s="355"/>
      <c r="F290" s="447"/>
      <c r="G290" s="447"/>
      <c r="H290" s="514"/>
      <c r="I290" s="386"/>
      <c r="J290" s="15"/>
      <c r="K290" s="378"/>
      <c r="L290" s="344"/>
      <c r="M290" s="378"/>
      <c r="N290" s="378"/>
      <c r="O290" s="378"/>
      <c r="P290" s="378"/>
      <c r="Q290" s="3"/>
      <c r="R290" s="361"/>
    </row>
    <row r="291" spans="3:18" s="69" customFormat="1" ht="12.75" customHeight="1" x14ac:dyDescent="0.15">
      <c r="C291" s="362">
        <f t="shared" si="12"/>
        <v>279</v>
      </c>
      <c r="D291" s="47" t="str">
        <f t="shared" si="13"/>
        <v/>
      </c>
      <c r="E291" s="355"/>
      <c r="F291" s="447"/>
      <c r="G291" s="447"/>
      <c r="H291" s="514"/>
      <c r="I291" s="386"/>
      <c r="J291" s="15"/>
      <c r="K291" s="378"/>
      <c r="L291" s="344"/>
      <c r="M291" s="378"/>
      <c r="N291" s="378"/>
      <c r="O291" s="378"/>
      <c r="P291" s="378"/>
      <c r="Q291" s="3"/>
      <c r="R291" s="361"/>
    </row>
    <row r="292" spans="3:18" s="69" customFormat="1" ht="12.75" customHeight="1" x14ac:dyDescent="0.15">
      <c r="C292" s="362">
        <f t="shared" si="12"/>
        <v>280</v>
      </c>
      <c r="D292" s="47" t="str">
        <f t="shared" si="13"/>
        <v/>
      </c>
      <c r="E292" s="355"/>
      <c r="F292" s="447"/>
      <c r="G292" s="447"/>
      <c r="H292" s="514"/>
      <c r="I292" s="386"/>
      <c r="J292" s="15"/>
      <c r="K292" s="378"/>
      <c r="L292" s="344"/>
      <c r="M292" s="378"/>
      <c r="N292" s="378"/>
      <c r="O292" s="378"/>
      <c r="P292" s="378"/>
      <c r="Q292" s="3"/>
      <c r="R292" s="361"/>
    </row>
    <row r="293" spans="3:18" s="69" customFormat="1" ht="12.75" customHeight="1" x14ac:dyDescent="0.15">
      <c r="C293" s="362">
        <f t="shared" si="12"/>
        <v>281</v>
      </c>
      <c r="D293" s="47" t="str">
        <f t="shared" si="13"/>
        <v/>
      </c>
      <c r="E293" s="355"/>
      <c r="F293" s="447"/>
      <c r="G293" s="447"/>
      <c r="H293" s="514"/>
      <c r="I293" s="386"/>
      <c r="J293" s="15"/>
      <c r="K293" s="378"/>
      <c r="L293" s="344"/>
      <c r="M293" s="378"/>
      <c r="N293" s="378"/>
      <c r="O293" s="378"/>
      <c r="P293" s="378"/>
      <c r="Q293" s="3"/>
      <c r="R293" s="361"/>
    </row>
    <row r="294" spans="3:18" s="69" customFormat="1" ht="12.75" customHeight="1" x14ac:dyDescent="0.15">
      <c r="C294" s="362">
        <f t="shared" si="12"/>
        <v>282</v>
      </c>
      <c r="D294" s="47" t="str">
        <f t="shared" si="13"/>
        <v/>
      </c>
      <c r="E294" s="355"/>
      <c r="F294" s="447"/>
      <c r="G294" s="447"/>
      <c r="H294" s="514"/>
      <c r="I294" s="386"/>
      <c r="J294" s="15"/>
      <c r="K294" s="378"/>
      <c r="L294" s="344"/>
      <c r="M294" s="378"/>
      <c r="N294" s="378"/>
      <c r="O294" s="378"/>
      <c r="P294" s="378"/>
      <c r="Q294" s="3"/>
      <c r="R294" s="361"/>
    </row>
    <row r="295" spans="3:18" s="69" customFormat="1" ht="12.75" customHeight="1" x14ac:dyDescent="0.15">
      <c r="C295" s="362">
        <f t="shared" si="12"/>
        <v>283</v>
      </c>
      <c r="D295" s="47" t="str">
        <f t="shared" si="13"/>
        <v/>
      </c>
      <c r="E295" s="355"/>
      <c r="F295" s="447"/>
      <c r="G295" s="447"/>
      <c r="H295" s="514"/>
      <c r="I295" s="386"/>
      <c r="J295" s="15"/>
      <c r="K295" s="378"/>
      <c r="L295" s="344"/>
      <c r="M295" s="378"/>
      <c r="N295" s="378"/>
      <c r="O295" s="378"/>
      <c r="P295" s="378"/>
      <c r="Q295" s="3"/>
      <c r="R295" s="361"/>
    </row>
    <row r="296" spans="3:18" s="69" customFormat="1" ht="12.75" customHeight="1" x14ac:dyDescent="0.15">
      <c r="C296" s="362">
        <f t="shared" si="12"/>
        <v>284</v>
      </c>
      <c r="D296" s="47" t="str">
        <f t="shared" si="13"/>
        <v/>
      </c>
      <c r="E296" s="355"/>
      <c r="F296" s="447"/>
      <c r="G296" s="447"/>
      <c r="H296" s="514"/>
      <c r="I296" s="386"/>
      <c r="J296" s="15"/>
      <c r="K296" s="378"/>
      <c r="L296" s="344"/>
      <c r="M296" s="378"/>
      <c r="N296" s="378"/>
      <c r="O296" s="378"/>
      <c r="P296" s="378"/>
      <c r="Q296" s="3"/>
      <c r="R296" s="361"/>
    </row>
    <row r="297" spans="3:18" s="69" customFormat="1" ht="12.75" customHeight="1" x14ac:dyDescent="0.15">
      <c r="C297" s="362">
        <f t="shared" si="12"/>
        <v>285</v>
      </c>
      <c r="D297" s="47" t="str">
        <f t="shared" si="13"/>
        <v/>
      </c>
      <c r="E297" s="355"/>
      <c r="F297" s="447"/>
      <c r="G297" s="447"/>
      <c r="H297" s="514"/>
      <c r="I297" s="386"/>
      <c r="J297" s="15"/>
      <c r="K297" s="378"/>
      <c r="L297" s="344"/>
      <c r="M297" s="378"/>
      <c r="N297" s="378"/>
      <c r="O297" s="378"/>
      <c r="P297" s="378"/>
      <c r="Q297" s="3"/>
      <c r="R297" s="361"/>
    </row>
    <row r="298" spans="3:18" s="69" customFormat="1" ht="12.75" customHeight="1" x14ac:dyDescent="0.15">
      <c r="C298" s="362">
        <f t="shared" si="12"/>
        <v>286</v>
      </c>
      <c r="D298" s="47" t="str">
        <f t="shared" si="13"/>
        <v/>
      </c>
      <c r="E298" s="355"/>
      <c r="F298" s="447"/>
      <c r="G298" s="447"/>
      <c r="H298" s="514"/>
      <c r="I298" s="386"/>
      <c r="J298" s="15"/>
      <c r="K298" s="378"/>
      <c r="L298" s="344"/>
      <c r="M298" s="378"/>
      <c r="N298" s="378"/>
      <c r="O298" s="378"/>
      <c r="P298" s="378"/>
      <c r="Q298" s="3"/>
      <c r="R298" s="361"/>
    </row>
    <row r="299" spans="3:18" s="69" customFormat="1" ht="12.75" customHeight="1" x14ac:dyDescent="0.15">
      <c r="C299" s="362">
        <f t="shared" si="12"/>
        <v>287</v>
      </c>
      <c r="D299" s="47" t="str">
        <f t="shared" si="13"/>
        <v/>
      </c>
      <c r="E299" s="355"/>
      <c r="F299" s="447"/>
      <c r="G299" s="447"/>
      <c r="H299" s="514"/>
      <c r="I299" s="386"/>
      <c r="J299" s="15"/>
      <c r="K299" s="378"/>
      <c r="L299" s="344"/>
      <c r="M299" s="378"/>
      <c r="N299" s="378"/>
      <c r="O299" s="378"/>
      <c r="P299" s="378"/>
      <c r="Q299" s="3"/>
      <c r="R299" s="361"/>
    </row>
    <row r="300" spans="3:18" s="69" customFormat="1" ht="12.75" customHeight="1" x14ac:dyDescent="0.15">
      <c r="C300" s="362">
        <f t="shared" si="12"/>
        <v>288</v>
      </c>
      <c r="D300" s="47" t="str">
        <f t="shared" si="13"/>
        <v/>
      </c>
      <c r="E300" s="355"/>
      <c r="F300" s="447"/>
      <c r="G300" s="447"/>
      <c r="H300" s="514"/>
      <c r="I300" s="386"/>
      <c r="J300" s="15"/>
      <c r="K300" s="378"/>
      <c r="L300" s="344"/>
      <c r="M300" s="378"/>
      <c r="N300" s="378"/>
      <c r="O300" s="378"/>
      <c r="P300" s="378"/>
      <c r="Q300" s="3"/>
      <c r="R300" s="361"/>
    </row>
    <row r="301" spans="3:18" s="69" customFormat="1" ht="12.75" customHeight="1" x14ac:dyDescent="0.15">
      <c r="C301" s="362">
        <f t="shared" si="12"/>
        <v>289</v>
      </c>
      <c r="D301" s="47" t="str">
        <f t="shared" si="13"/>
        <v/>
      </c>
      <c r="E301" s="355"/>
      <c r="F301" s="447"/>
      <c r="G301" s="447"/>
      <c r="H301" s="514"/>
      <c r="I301" s="386"/>
      <c r="J301" s="15"/>
      <c r="K301" s="378"/>
      <c r="L301" s="344"/>
      <c r="M301" s="378"/>
      <c r="N301" s="378"/>
      <c r="O301" s="378"/>
      <c r="P301" s="378"/>
      <c r="Q301" s="3"/>
      <c r="R301" s="361"/>
    </row>
    <row r="302" spans="3:18" s="69" customFormat="1" ht="12.75" customHeight="1" x14ac:dyDescent="0.15">
      <c r="C302" s="362">
        <f t="shared" si="12"/>
        <v>290</v>
      </c>
      <c r="D302" s="47" t="str">
        <f t="shared" si="13"/>
        <v/>
      </c>
      <c r="E302" s="355"/>
      <c r="F302" s="447"/>
      <c r="G302" s="447"/>
      <c r="H302" s="514"/>
      <c r="I302" s="386"/>
      <c r="J302" s="15"/>
      <c r="K302" s="378"/>
      <c r="L302" s="344"/>
      <c r="M302" s="378"/>
      <c r="N302" s="378"/>
      <c r="O302" s="378"/>
      <c r="P302" s="378"/>
      <c r="Q302" s="3"/>
      <c r="R302" s="361"/>
    </row>
    <row r="303" spans="3:18" s="69" customFormat="1" ht="12.75" customHeight="1" x14ac:dyDescent="0.15">
      <c r="C303" s="362">
        <f t="shared" si="12"/>
        <v>291</v>
      </c>
      <c r="D303" s="47" t="str">
        <f t="shared" si="13"/>
        <v/>
      </c>
      <c r="E303" s="355"/>
      <c r="F303" s="447"/>
      <c r="G303" s="447"/>
      <c r="H303" s="514"/>
      <c r="I303" s="386"/>
      <c r="J303" s="15"/>
      <c r="K303" s="378"/>
      <c r="L303" s="344"/>
      <c r="M303" s="378"/>
      <c r="N303" s="378"/>
      <c r="O303" s="378"/>
      <c r="P303" s="378"/>
      <c r="Q303" s="3"/>
      <c r="R303" s="361"/>
    </row>
    <row r="304" spans="3:18" s="69" customFormat="1" ht="12.75" customHeight="1" x14ac:dyDescent="0.15">
      <c r="C304" s="362">
        <f t="shared" si="12"/>
        <v>292</v>
      </c>
      <c r="D304" s="47" t="str">
        <f t="shared" si="13"/>
        <v/>
      </c>
      <c r="E304" s="355"/>
      <c r="F304" s="447"/>
      <c r="G304" s="447"/>
      <c r="H304" s="514"/>
      <c r="I304" s="386"/>
      <c r="J304" s="15"/>
      <c r="K304" s="378"/>
      <c r="L304" s="344"/>
      <c r="M304" s="378"/>
      <c r="N304" s="378"/>
      <c r="O304" s="378"/>
      <c r="P304" s="378"/>
      <c r="Q304" s="3"/>
      <c r="R304" s="361"/>
    </row>
    <row r="305" spans="3:18" s="69" customFormat="1" ht="12.75" customHeight="1" x14ac:dyDescent="0.15">
      <c r="C305" s="362">
        <f t="shared" si="12"/>
        <v>293</v>
      </c>
      <c r="D305" s="47" t="str">
        <f t="shared" si="13"/>
        <v/>
      </c>
      <c r="E305" s="355"/>
      <c r="F305" s="447"/>
      <c r="G305" s="447"/>
      <c r="H305" s="514"/>
      <c r="I305" s="386"/>
      <c r="J305" s="15"/>
      <c r="K305" s="378"/>
      <c r="L305" s="344"/>
      <c r="M305" s="378"/>
      <c r="N305" s="378"/>
      <c r="O305" s="378"/>
      <c r="P305" s="378"/>
      <c r="Q305" s="3"/>
      <c r="R305" s="361"/>
    </row>
    <row r="306" spans="3:18" s="69" customFormat="1" ht="12.75" customHeight="1" x14ac:dyDescent="0.15">
      <c r="C306" s="362">
        <f t="shared" si="12"/>
        <v>294</v>
      </c>
      <c r="D306" s="47" t="str">
        <f t="shared" si="13"/>
        <v/>
      </c>
      <c r="E306" s="355"/>
      <c r="F306" s="447"/>
      <c r="G306" s="447"/>
      <c r="H306" s="514"/>
      <c r="I306" s="386"/>
      <c r="J306" s="15"/>
      <c r="K306" s="378"/>
      <c r="L306" s="344"/>
      <c r="M306" s="378"/>
      <c r="N306" s="378"/>
      <c r="O306" s="378"/>
      <c r="P306" s="378"/>
      <c r="Q306" s="3"/>
      <c r="R306" s="361"/>
    </row>
    <row r="307" spans="3:18" s="69" customFormat="1" ht="12.75" customHeight="1" x14ac:dyDescent="0.15">
      <c r="C307" s="362">
        <f t="shared" si="12"/>
        <v>295</v>
      </c>
      <c r="D307" s="47" t="str">
        <f t="shared" si="13"/>
        <v/>
      </c>
      <c r="E307" s="355"/>
      <c r="F307" s="447"/>
      <c r="G307" s="447"/>
      <c r="H307" s="514"/>
      <c r="I307" s="386"/>
      <c r="J307" s="15"/>
      <c r="K307" s="378"/>
      <c r="L307" s="344"/>
      <c r="M307" s="378"/>
      <c r="N307" s="378"/>
      <c r="O307" s="378"/>
      <c r="P307" s="378"/>
      <c r="Q307" s="3"/>
      <c r="R307" s="361"/>
    </row>
    <row r="308" spans="3:18" s="69" customFormat="1" ht="12.75" customHeight="1" x14ac:dyDescent="0.15">
      <c r="C308" s="362">
        <f t="shared" si="12"/>
        <v>296</v>
      </c>
      <c r="D308" s="47" t="str">
        <f t="shared" si="13"/>
        <v/>
      </c>
      <c r="E308" s="355"/>
      <c r="F308" s="447"/>
      <c r="G308" s="447"/>
      <c r="H308" s="514"/>
      <c r="I308" s="386"/>
      <c r="J308" s="15"/>
      <c r="K308" s="378"/>
      <c r="L308" s="344"/>
      <c r="M308" s="378"/>
      <c r="N308" s="378"/>
      <c r="O308" s="378"/>
      <c r="P308" s="378"/>
      <c r="Q308" s="3"/>
      <c r="R308" s="361"/>
    </row>
    <row r="309" spans="3:18" s="69" customFormat="1" ht="12.75" customHeight="1" x14ac:dyDescent="0.15">
      <c r="C309" s="362">
        <f t="shared" si="12"/>
        <v>297</v>
      </c>
      <c r="D309" s="47" t="str">
        <f t="shared" si="13"/>
        <v/>
      </c>
      <c r="E309" s="355"/>
      <c r="F309" s="447"/>
      <c r="G309" s="447"/>
      <c r="H309" s="514"/>
      <c r="I309" s="386"/>
      <c r="J309" s="15"/>
      <c r="K309" s="378"/>
      <c r="L309" s="344"/>
      <c r="M309" s="378"/>
      <c r="N309" s="378"/>
      <c r="O309" s="378"/>
      <c r="P309" s="378"/>
      <c r="Q309" s="3"/>
      <c r="R309" s="361"/>
    </row>
    <row r="310" spans="3:18" s="69" customFormat="1" ht="12.75" customHeight="1" x14ac:dyDescent="0.15">
      <c r="C310" s="362">
        <f t="shared" si="12"/>
        <v>298</v>
      </c>
      <c r="D310" s="47" t="str">
        <f t="shared" si="13"/>
        <v/>
      </c>
      <c r="E310" s="355"/>
      <c r="F310" s="447"/>
      <c r="G310" s="447"/>
      <c r="H310" s="514"/>
      <c r="I310" s="386"/>
      <c r="J310" s="15"/>
      <c r="K310" s="378"/>
      <c r="L310" s="344"/>
      <c r="M310" s="378"/>
      <c r="N310" s="378"/>
      <c r="O310" s="378"/>
      <c r="P310" s="378"/>
      <c r="Q310" s="3"/>
      <c r="R310" s="361"/>
    </row>
    <row r="311" spans="3:18" s="69" customFormat="1" ht="12.75" customHeight="1" x14ac:dyDescent="0.15">
      <c r="C311" s="362">
        <f t="shared" si="12"/>
        <v>299</v>
      </c>
      <c r="D311" s="47" t="str">
        <f t="shared" si="13"/>
        <v/>
      </c>
      <c r="E311" s="355"/>
      <c r="F311" s="447"/>
      <c r="G311" s="447"/>
      <c r="H311" s="514"/>
      <c r="I311" s="386"/>
      <c r="J311" s="15"/>
      <c r="K311" s="378"/>
      <c r="L311" s="344"/>
      <c r="M311" s="378"/>
      <c r="N311" s="378"/>
      <c r="O311" s="378"/>
      <c r="P311" s="378"/>
      <c r="Q311" s="3"/>
      <c r="R311" s="361"/>
    </row>
    <row r="312" spans="3:18" s="69" customFormat="1" ht="12.75" customHeight="1" x14ac:dyDescent="0.15">
      <c r="C312" s="362">
        <f t="shared" si="12"/>
        <v>300</v>
      </c>
      <c r="D312" s="47" t="str">
        <f t="shared" si="13"/>
        <v/>
      </c>
      <c r="E312" s="355"/>
      <c r="F312" s="447"/>
      <c r="G312" s="447"/>
      <c r="H312" s="514"/>
      <c r="I312" s="386"/>
      <c r="J312" s="15"/>
      <c r="K312" s="378"/>
      <c r="L312" s="344"/>
      <c r="M312" s="378"/>
      <c r="N312" s="378"/>
      <c r="O312" s="378"/>
      <c r="P312" s="378"/>
      <c r="Q312" s="3"/>
      <c r="R312" s="361"/>
    </row>
    <row r="313" spans="3:18" s="69" customFormat="1" ht="12.75" customHeight="1" x14ac:dyDescent="0.15">
      <c r="C313" s="362">
        <f t="shared" si="12"/>
        <v>301</v>
      </c>
      <c r="D313" s="47" t="str">
        <f t="shared" si="13"/>
        <v/>
      </c>
      <c r="E313" s="355"/>
      <c r="F313" s="447"/>
      <c r="G313" s="447"/>
      <c r="H313" s="514"/>
      <c r="I313" s="386"/>
      <c r="J313" s="15"/>
      <c r="K313" s="378"/>
      <c r="L313" s="344"/>
      <c r="M313" s="378"/>
      <c r="N313" s="378"/>
      <c r="O313" s="378"/>
      <c r="P313" s="378"/>
      <c r="Q313" s="3"/>
      <c r="R313" s="361"/>
    </row>
    <row r="314" spans="3:18" s="69" customFormat="1" ht="12.75" customHeight="1" x14ac:dyDescent="0.15">
      <c r="C314" s="362">
        <f t="shared" si="12"/>
        <v>302</v>
      </c>
      <c r="D314" s="47" t="str">
        <f t="shared" si="13"/>
        <v/>
      </c>
      <c r="E314" s="355"/>
      <c r="F314" s="447"/>
      <c r="G314" s="447"/>
      <c r="H314" s="514"/>
      <c r="I314" s="386"/>
      <c r="J314" s="15"/>
      <c r="K314" s="378"/>
      <c r="L314" s="344"/>
      <c r="M314" s="378"/>
      <c r="N314" s="378"/>
      <c r="O314" s="378"/>
      <c r="P314" s="378"/>
      <c r="Q314" s="3"/>
      <c r="R314" s="361"/>
    </row>
    <row r="315" spans="3:18" s="69" customFormat="1" ht="12.75" customHeight="1" x14ac:dyDescent="0.15">
      <c r="C315" s="362">
        <f t="shared" si="12"/>
        <v>303</v>
      </c>
      <c r="D315" s="47" t="str">
        <f t="shared" si="13"/>
        <v/>
      </c>
      <c r="E315" s="355"/>
      <c r="F315" s="447"/>
      <c r="G315" s="447"/>
      <c r="H315" s="514"/>
      <c r="I315" s="386"/>
      <c r="J315" s="15"/>
      <c r="K315" s="378"/>
      <c r="L315" s="344"/>
      <c r="M315" s="378"/>
      <c r="N315" s="378"/>
      <c r="O315" s="378"/>
      <c r="P315" s="378"/>
      <c r="Q315" s="3"/>
      <c r="R315" s="361"/>
    </row>
    <row r="316" spans="3:18" s="69" customFormat="1" ht="12.75" customHeight="1" x14ac:dyDescent="0.15">
      <c r="C316" s="362">
        <f t="shared" si="12"/>
        <v>304</v>
      </c>
      <c r="D316" s="47" t="str">
        <f t="shared" si="13"/>
        <v/>
      </c>
      <c r="E316" s="355"/>
      <c r="F316" s="447"/>
      <c r="G316" s="447"/>
      <c r="H316" s="514"/>
      <c r="I316" s="386"/>
      <c r="J316" s="15"/>
      <c r="K316" s="378"/>
      <c r="L316" s="344"/>
      <c r="M316" s="378"/>
      <c r="N316" s="378"/>
      <c r="O316" s="378"/>
      <c r="P316" s="378"/>
      <c r="Q316" s="3"/>
      <c r="R316" s="361"/>
    </row>
    <row r="317" spans="3:18" s="69" customFormat="1" ht="12.75" customHeight="1" x14ac:dyDescent="0.15">
      <c r="C317" s="362">
        <f t="shared" si="12"/>
        <v>305</v>
      </c>
      <c r="D317" s="47" t="str">
        <f t="shared" si="13"/>
        <v/>
      </c>
      <c r="E317" s="355"/>
      <c r="F317" s="447"/>
      <c r="G317" s="447"/>
      <c r="H317" s="514"/>
      <c r="I317" s="386"/>
      <c r="J317" s="15"/>
      <c r="K317" s="378"/>
      <c r="L317" s="344"/>
      <c r="M317" s="378"/>
      <c r="N317" s="378"/>
      <c r="O317" s="378"/>
      <c r="P317" s="378"/>
      <c r="Q317" s="3"/>
      <c r="R317" s="361"/>
    </row>
    <row r="318" spans="3:18" s="69" customFormat="1" ht="12.75" customHeight="1" x14ac:dyDescent="0.15">
      <c r="C318" s="362">
        <f t="shared" si="12"/>
        <v>306</v>
      </c>
      <c r="D318" s="47" t="str">
        <f t="shared" si="13"/>
        <v/>
      </c>
      <c r="E318" s="355"/>
      <c r="F318" s="447"/>
      <c r="G318" s="447"/>
      <c r="H318" s="514"/>
      <c r="I318" s="386"/>
      <c r="J318" s="15"/>
      <c r="K318" s="378"/>
      <c r="L318" s="344"/>
      <c r="M318" s="378"/>
      <c r="N318" s="378"/>
      <c r="O318" s="378"/>
      <c r="P318" s="378"/>
      <c r="Q318" s="3"/>
      <c r="R318" s="361"/>
    </row>
    <row r="319" spans="3:18" s="69" customFormat="1" ht="12.75" customHeight="1" x14ac:dyDescent="0.15">
      <c r="C319" s="362">
        <f t="shared" si="12"/>
        <v>307</v>
      </c>
      <c r="D319" s="47" t="str">
        <f t="shared" si="13"/>
        <v/>
      </c>
      <c r="E319" s="355"/>
      <c r="F319" s="447"/>
      <c r="G319" s="447"/>
      <c r="H319" s="514"/>
      <c r="I319" s="386"/>
      <c r="J319" s="15"/>
      <c r="K319" s="378"/>
      <c r="L319" s="344"/>
      <c r="M319" s="378"/>
      <c r="N319" s="378"/>
      <c r="O319" s="378"/>
      <c r="P319" s="378"/>
      <c r="Q319" s="3"/>
      <c r="R319" s="361"/>
    </row>
    <row r="320" spans="3:18" s="69" customFormat="1" ht="12.75" customHeight="1" x14ac:dyDescent="0.15">
      <c r="C320" s="362">
        <f t="shared" si="12"/>
        <v>308</v>
      </c>
      <c r="D320" s="47" t="str">
        <f t="shared" si="13"/>
        <v/>
      </c>
      <c r="E320" s="355"/>
      <c r="F320" s="447"/>
      <c r="G320" s="447"/>
      <c r="H320" s="514"/>
      <c r="I320" s="386"/>
      <c r="J320" s="15"/>
      <c r="K320" s="378"/>
      <c r="L320" s="344"/>
      <c r="M320" s="378"/>
      <c r="N320" s="378"/>
      <c r="O320" s="378"/>
      <c r="P320" s="378"/>
      <c r="Q320" s="3"/>
      <c r="R320" s="361"/>
    </row>
    <row r="321" spans="3:18" s="69" customFormat="1" ht="12.75" customHeight="1" x14ac:dyDescent="0.15">
      <c r="C321" s="362">
        <f t="shared" si="12"/>
        <v>309</v>
      </c>
      <c r="D321" s="47" t="str">
        <f t="shared" si="13"/>
        <v/>
      </c>
      <c r="E321" s="355"/>
      <c r="F321" s="447"/>
      <c r="G321" s="447"/>
      <c r="H321" s="514"/>
      <c r="I321" s="386"/>
      <c r="J321" s="15"/>
      <c r="K321" s="378"/>
      <c r="L321" s="344"/>
      <c r="M321" s="378"/>
      <c r="N321" s="378"/>
      <c r="O321" s="378"/>
      <c r="P321" s="378"/>
      <c r="Q321" s="3"/>
      <c r="R321" s="361"/>
    </row>
    <row r="322" spans="3:18" s="69" customFormat="1" ht="12.75" customHeight="1" x14ac:dyDescent="0.15">
      <c r="C322" s="362">
        <f t="shared" si="12"/>
        <v>310</v>
      </c>
      <c r="D322" s="47" t="str">
        <f t="shared" si="13"/>
        <v/>
      </c>
      <c r="E322" s="355"/>
      <c r="F322" s="447"/>
      <c r="G322" s="447"/>
      <c r="H322" s="514"/>
      <c r="I322" s="386"/>
      <c r="J322" s="15"/>
      <c r="K322" s="378"/>
      <c r="L322" s="344"/>
      <c r="M322" s="378"/>
      <c r="N322" s="378"/>
      <c r="O322" s="378"/>
      <c r="P322" s="378"/>
      <c r="Q322" s="3"/>
      <c r="R322" s="361"/>
    </row>
    <row r="323" spans="3:18" s="69" customFormat="1" ht="12.75" customHeight="1" x14ac:dyDescent="0.15">
      <c r="C323" s="362">
        <f t="shared" si="12"/>
        <v>311</v>
      </c>
      <c r="D323" s="47" t="str">
        <f t="shared" si="13"/>
        <v/>
      </c>
      <c r="E323" s="355"/>
      <c r="F323" s="447"/>
      <c r="G323" s="447"/>
      <c r="H323" s="514"/>
      <c r="I323" s="386"/>
      <c r="J323" s="15"/>
      <c r="K323" s="378"/>
      <c r="L323" s="344"/>
      <c r="M323" s="378"/>
      <c r="N323" s="378"/>
      <c r="O323" s="378"/>
      <c r="P323" s="378"/>
      <c r="Q323" s="3"/>
      <c r="R323" s="361"/>
    </row>
    <row r="324" spans="3:18" s="69" customFormat="1" ht="12.75" customHeight="1" x14ac:dyDescent="0.15">
      <c r="C324" s="362">
        <f t="shared" si="12"/>
        <v>312</v>
      </c>
      <c r="D324" s="47" t="str">
        <f t="shared" si="13"/>
        <v/>
      </c>
      <c r="E324" s="355"/>
      <c r="F324" s="447"/>
      <c r="G324" s="447"/>
      <c r="H324" s="514"/>
      <c r="I324" s="386"/>
      <c r="J324" s="15"/>
      <c r="K324" s="378"/>
      <c r="L324" s="344"/>
      <c r="M324" s="378"/>
      <c r="N324" s="378"/>
      <c r="O324" s="378"/>
      <c r="P324" s="378"/>
      <c r="Q324" s="3"/>
      <c r="R324" s="361"/>
    </row>
    <row r="325" spans="3:18" s="69" customFormat="1" ht="12.75" customHeight="1" x14ac:dyDescent="0.15">
      <c r="C325" s="362">
        <f t="shared" si="12"/>
        <v>313</v>
      </c>
      <c r="D325" s="47" t="str">
        <f t="shared" si="13"/>
        <v/>
      </c>
      <c r="E325" s="355"/>
      <c r="F325" s="447"/>
      <c r="G325" s="447"/>
      <c r="H325" s="514"/>
      <c r="I325" s="386"/>
      <c r="J325" s="15"/>
      <c r="K325" s="378"/>
      <c r="L325" s="344"/>
      <c r="M325" s="378"/>
      <c r="N325" s="378"/>
      <c r="O325" s="378"/>
      <c r="P325" s="378"/>
      <c r="Q325" s="3"/>
      <c r="R325" s="361"/>
    </row>
    <row r="326" spans="3:18" s="69" customFormat="1" ht="12.75" customHeight="1" x14ac:dyDescent="0.15">
      <c r="C326" s="362">
        <f t="shared" si="12"/>
        <v>314</v>
      </c>
      <c r="D326" s="47" t="str">
        <f t="shared" si="13"/>
        <v/>
      </c>
      <c r="E326" s="355"/>
      <c r="F326" s="447"/>
      <c r="G326" s="447"/>
      <c r="H326" s="514"/>
      <c r="I326" s="386"/>
      <c r="J326" s="15"/>
      <c r="K326" s="378"/>
      <c r="L326" s="344"/>
      <c r="M326" s="378"/>
      <c r="N326" s="378"/>
      <c r="O326" s="378"/>
      <c r="P326" s="378"/>
      <c r="Q326" s="3"/>
      <c r="R326" s="361"/>
    </row>
    <row r="327" spans="3:18" s="69" customFormat="1" ht="12.75" customHeight="1" x14ac:dyDescent="0.15">
      <c r="C327" s="362">
        <f t="shared" si="12"/>
        <v>315</v>
      </c>
      <c r="D327" s="47" t="str">
        <f t="shared" si="13"/>
        <v/>
      </c>
      <c r="E327" s="355"/>
      <c r="F327" s="447"/>
      <c r="G327" s="447"/>
      <c r="H327" s="514"/>
      <c r="I327" s="386"/>
      <c r="J327" s="15"/>
      <c r="K327" s="378"/>
      <c r="L327" s="344"/>
      <c r="M327" s="378"/>
      <c r="N327" s="378"/>
      <c r="O327" s="378"/>
      <c r="P327" s="378"/>
      <c r="Q327" s="3"/>
      <c r="R327" s="361"/>
    </row>
    <row r="328" spans="3:18" s="69" customFormat="1" ht="12.75" customHeight="1" x14ac:dyDescent="0.15">
      <c r="C328" s="362">
        <f t="shared" si="12"/>
        <v>316</v>
      </c>
      <c r="D328" s="47" t="str">
        <f t="shared" si="13"/>
        <v/>
      </c>
      <c r="E328" s="355"/>
      <c r="F328" s="447"/>
      <c r="G328" s="447"/>
      <c r="H328" s="514"/>
      <c r="I328" s="386"/>
      <c r="J328" s="15"/>
      <c r="K328" s="378"/>
      <c r="L328" s="344"/>
      <c r="M328" s="378"/>
      <c r="N328" s="378"/>
      <c r="O328" s="378"/>
      <c r="P328" s="378"/>
      <c r="Q328" s="3"/>
      <c r="R328" s="361"/>
    </row>
    <row r="329" spans="3:18" s="69" customFormat="1" ht="12.75" customHeight="1" x14ac:dyDescent="0.15">
      <c r="C329" s="362">
        <f t="shared" si="12"/>
        <v>317</v>
      </c>
      <c r="D329" s="47" t="str">
        <f t="shared" si="13"/>
        <v/>
      </c>
      <c r="E329" s="355"/>
      <c r="F329" s="447"/>
      <c r="G329" s="447"/>
      <c r="H329" s="514"/>
      <c r="I329" s="386"/>
      <c r="J329" s="15"/>
      <c r="K329" s="378"/>
      <c r="L329" s="344"/>
      <c r="M329" s="378"/>
      <c r="N329" s="378"/>
      <c r="O329" s="378"/>
      <c r="P329" s="378"/>
      <c r="Q329" s="3"/>
      <c r="R329" s="361"/>
    </row>
    <row r="330" spans="3:18" s="69" customFormat="1" ht="12.75" customHeight="1" x14ac:dyDescent="0.15">
      <c r="C330" s="362">
        <f t="shared" ref="C330:C393" si="14">C329+1</f>
        <v>318</v>
      </c>
      <c r="D330" s="47" t="str">
        <f t="shared" si="13"/>
        <v/>
      </c>
      <c r="E330" s="355"/>
      <c r="F330" s="447"/>
      <c r="G330" s="447"/>
      <c r="H330" s="514"/>
      <c r="I330" s="386"/>
      <c r="J330" s="15"/>
      <c r="K330" s="378"/>
      <c r="L330" s="344"/>
      <c r="M330" s="378"/>
      <c r="N330" s="378"/>
      <c r="O330" s="378"/>
      <c r="P330" s="378"/>
      <c r="Q330" s="3"/>
      <c r="R330" s="361"/>
    </row>
    <row r="331" spans="3:18" s="69" customFormat="1" ht="12.75" customHeight="1" x14ac:dyDescent="0.15">
      <c r="C331" s="362">
        <f t="shared" si="14"/>
        <v>319</v>
      </c>
      <c r="D331" s="47" t="str">
        <f t="shared" si="13"/>
        <v/>
      </c>
      <c r="E331" s="355"/>
      <c r="F331" s="447"/>
      <c r="G331" s="447"/>
      <c r="H331" s="514"/>
      <c r="I331" s="386"/>
      <c r="J331" s="15"/>
      <c r="K331" s="378"/>
      <c r="L331" s="344"/>
      <c r="M331" s="378"/>
      <c r="N331" s="378"/>
      <c r="O331" s="378"/>
      <c r="P331" s="378"/>
      <c r="Q331" s="3"/>
      <c r="R331" s="361"/>
    </row>
    <row r="332" spans="3:18" s="69" customFormat="1" ht="12.75" customHeight="1" x14ac:dyDescent="0.15">
      <c r="C332" s="362">
        <f t="shared" si="14"/>
        <v>320</v>
      </c>
      <c r="D332" s="47" t="str">
        <f t="shared" si="13"/>
        <v/>
      </c>
      <c r="E332" s="355"/>
      <c r="F332" s="447"/>
      <c r="G332" s="447"/>
      <c r="H332" s="514"/>
      <c r="I332" s="386"/>
      <c r="J332" s="15"/>
      <c r="K332" s="378"/>
      <c r="L332" s="344"/>
      <c r="M332" s="378"/>
      <c r="N332" s="378"/>
      <c r="O332" s="378"/>
      <c r="P332" s="378"/>
      <c r="Q332" s="3"/>
      <c r="R332" s="361"/>
    </row>
    <row r="333" spans="3:18" s="69" customFormat="1" ht="12.75" customHeight="1" x14ac:dyDescent="0.15">
      <c r="C333" s="362">
        <f t="shared" si="14"/>
        <v>321</v>
      </c>
      <c r="D333" s="47" t="str">
        <f t="shared" ref="D333:D396" si="15">IF(E333="","",IF(E333&lt;=$U$2,"○",""))</f>
        <v/>
      </c>
      <c r="E333" s="355"/>
      <c r="F333" s="447"/>
      <c r="G333" s="447"/>
      <c r="H333" s="514"/>
      <c r="I333" s="386"/>
      <c r="J333" s="15"/>
      <c r="K333" s="378"/>
      <c r="L333" s="344"/>
      <c r="M333" s="378"/>
      <c r="N333" s="378"/>
      <c r="O333" s="378"/>
      <c r="P333" s="378"/>
      <c r="Q333" s="3"/>
      <c r="R333" s="361"/>
    </row>
    <row r="334" spans="3:18" s="69" customFormat="1" ht="12.75" customHeight="1" x14ac:dyDescent="0.15">
      <c r="C334" s="362">
        <f t="shared" si="14"/>
        <v>322</v>
      </c>
      <c r="D334" s="47" t="str">
        <f t="shared" si="15"/>
        <v/>
      </c>
      <c r="E334" s="355"/>
      <c r="F334" s="447"/>
      <c r="G334" s="447"/>
      <c r="H334" s="514"/>
      <c r="I334" s="386"/>
      <c r="J334" s="15"/>
      <c r="K334" s="378"/>
      <c r="L334" s="344"/>
      <c r="M334" s="378"/>
      <c r="N334" s="378"/>
      <c r="O334" s="378"/>
      <c r="P334" s="378"/>
      <c r="Q334" s="3"/>
      <c r="R334" s="361"/>
    </row>
    <row r="335" spans="3:18" s="69" customFormat="1" ht="12.75" customHeight="1" x14ac:dyDescent="0.15">
      <c r="C335" s="362">
        <f t="shared" si="14"/>
        <v>323</v>
      </c>
      <c r="D335" s="47" t="str">
        <f t="shared" si="15"/>
        <v/>
      </c>
      <c r="E335" s="355"/>
      <c r="F335" s="447"/>
      <c r="G335" s="447"/>
      <c r="H335" s="514"/>
      <c r="I335" s="386"/>
      <c r="J335" s="15"/>
      <c r="K335" s="378"/>
      <c r="L335" s="344"/>
      <c r="M335" s="378"/>
      <c r="N335" s="378"/>
      <c r="O335" s="378"/>
      <c r="P335" s="378"/>
      <c r="Q335" s="3"/>
      <c r="R335" s="361"/>
    </row>
    <row r="336" spans="3:18" s="69" customFormat="1" ht="12.75" customHeight="1" x14ac:dyDescent="0.15">
      <c r="C336" s="362">
        <f t="shared" si="14"/>
        <v>324</v>
      </c>
      <c r="D336" s="47" t="str">
        <f t="shared" si="15"/>
        <v/>
      </c>
      <c r="E336" s="355"/>
      <c r="F336" s="447"/>
      <c r="G336" s="447"/>
      <c r="H336" s="514"/>
      <c r="I336" s="386"/>
      <c r="J336" s="15"/>
      <c r="K336" s="378"/>
      <c r="L336" s="344"/>
      <c r="M336" s="378"/>
      <c r="N336" s="378"/>
      <c r="O336" s="378"/>
      <c r="P336" s="378"/>
      <c r="Q336" s="3"/>
      <c r="R336" s="361"/>
    </row>
    <row r="337" spans="3:18" s="69" customFormat="1" ht="12.75" customHeight="1" x14ac:dyDescent="0.15">
      <c r="C337" s="362">
        <f t="shared" si="14"/>
        <v>325</v>
      </c>
      <c r="D337" s="47" t="str">
        <f t="shared" si="15"/>
        <v/>
      </c>
      <c r="E337" s="355"/>
      <c r="F337" s="447"/>
      <c r="G337" s="447"/>
      <c r="H337" s="514"/>
      <c r="I337" s="386"/>
      <c r="J337" s="15"/>
      <c r="K337" s="378"/>
      <c r="L337" s="344"/>
      <c r="M337" s="378"/>
      <c r="N337" s="378"/>
      <c r="O337" s="378"/>
      <c r="P337" s="378"/>
      <c r="Q337" s="3"/>
      <c r="R337" s="361"/>
    </row>
    <row r="338" spans="3:18" s="69" customFormat="1" ht="12.75" customHeight="1" x14ac:dyDescent="0.15">
      <c r="C338" s="362">
        <f t="shared" si="14"/>
        <v>326</v>
      </c>
      <c r="D338" s="47" t="str">
        <f t="shared" si="15"/>
        <v/>
      </c>
      <c r="E338" s="355"/>
      <c r="F338" s="447"/>
      <c r="G338" s="447"/>
      <c r="H338" s="514"/>
      <c r="I338" s="386"/>
      <c r="J338" s="15"/>
      <c r="K338" s="378"/>
      <c r="L338" s="344"/>
      <c r="M338" s="378"/>
      <c r="N338" s="378"/>
      <c r="O338" s="378"/>
      <c r="P338" s="378"/>
      <c r="Q338" s="3"/>
      <c r="R338" s="361"/>
    </row>
    <row r="339" spans="3:18" s="69" customFormat="1" ht="12.75" customHeight="1" x14ac:dyDescent="0.15">
      <c r="C339" s="362">
        <f t="shared" si="14"/>
        <v>327</v>
      </c>
      <c r="D339" s="47" t="str">
        <f t="shared" si="15"/>
        <v/>
      </c>
      <c r="E339" s="355"/>
      <c r="F339" s="447"/>
      <c r="G339" s="447"/>
      <c r="H339" s="514"/>
      <c r="I339" s="386"/>
      <c r="J339" s="15"/>
      <c r="K339" s="378"/>
      <c r="L339" s="344"/>
      <c r="M339" s="378"/>
      <c r="N339" s="378"/>
      <c r="O339" s="378"/>
      <c r="P339" s="378"/>
      <c r="Q339" s="3"/>
      <c r="R339" s="361"/>
    </row>
    <row r="340" spans="3:18" s="69" customFormat="1" ht="12.75" customHeight="1" x14ac:dyDescent="0.15">
      <c r="C340" s="362">
        <f t="shared" si="14"/>
        <v>328</v>
      </c>
      <c r="D340" s="47" t="str">
        <f t="shared" si="15"/>
        <v/>
      </c>
      <c r="E340" s="355"/>
      <c r="F340" s="447"/>
      <c r="G340" s="447"/>
      <c r="H340" s="514"/>
      <c r="I340" s="386"/>
      <c r="J340" s="15"/>
      <c r="K340" s="378"/>
      <c r="L340" s="344"/>
      <c r="M340" s="378"/>
      <c r="N340" s="378"/>
      <c r="O340" s="378"/>
      <c r="P340" s="378"/>
      <c r="Q340" s="3"/>
      <c r="R340" s="361"/>
    </row>
    <row r="341" spans="3:18" s="69" customFormat="1" ht="12.75" customHeight="1" x14ac:dyDescent="0.15">
      <c r="C341" s="362">
        <f t="shared" si="14"/>
        <v>329</v>
      </c>
      <c r="D341" s="47" t="str">
        <f t="shared" si="15"/>
        <v/>
      </c>
      <c r="E341" s="355"/>
      <c r="F341" s="447"/>
      <c r="G341" s="447"/>
      <c r="H341" s="514"/>
      <c r="I341" s="386"/>
      <c r="J341" s="15"/>
      <c r="K341" s="378"/>
      <c r="L341" s="344"/>
      <c r="M341" s="378"/>
      <c r="N341" s="378"/>
      <c r="O341" s="378"/>
      <c r="P341" s="378"/>
      <c r="Q341" s="3"/>
      <c r="R341" s="361"/>
    </row>
    <row r="342" spans="3:18" s="69" customFormat="1" ht="12.75" customHeight="1" x14ac:dyDescent="0.15">
      <c r="C342" s="362">
        <f t="shared" si="14"/>
        <v>330</v>
      </c>
      <c r="D342" s="47" t="str">
        <f t="shared" si="15"/>
        <v/>
      </c>
      <c r="E342" s="355"/>
      <c r="F342" s="447"/>
      <c r="G342" s="447"/>
      <c r="H342" s="514"/>
      <c r="I342" s="386"/>
      <c r="J342" s="15"/>
      <c r="K342" s="378"/>
      <c r="L342" s="344"/>
      <c r="M342" s="378"/>
      <c r="N342" s="378"/>
      <c r="O342" s="378"/>
      <c r="P342" s="378"/>
      <c r="Q342" s="3"/>
      <c r="R342" s="361"/>
    </row>
    <row r="343" spans="3:18" s="69" customFormat="1" ht="12.75" customHeight="1" x14ac:dyDescent="0.15">
      <c r="C343" s="362">
        <f t="shared" si="14"/>
        <v>331</v>
      </c>
      <c r="D343" s="47" t="str">
        <f t="shared" si="15"/>
        <v/>
      </c>
      <c r="E343" s="355"/>
      <c r="F343" s="447"/>
      <c r="G343" s="447"/>
      <c r="H343" s="514"/>
      <c r="I343" s="386"/>
      <c r="J343" s="15"/>
      <c r="K343" s="378"/>
      <c r="L343" s="344"/>
      <c r="M343" s="378"/>
      <c r="N343" s="378"/>
      <c r="O343" s="378"/>
      <c r="P343" s="378"/>
      <c r="Q343" s="3"/>
      <c r="R343" s="361"/>
    </row>
    <row r="344" spans="3:18" s="69" customFormat="1" ht="12.75" customHeight="1" x14ac:dyDescent="0.15">
      <c r="C344" s="362">
        <f t="shared" si="14"/>
        <v>332</v>
      </c>
      <c r="D344" s="47" t="str">
        <f t="shared" si="15"/>
        <v/>
      </c>
      <c r="E344" s="355"/>
      <c r="F344" s="447"/>
      <c r="G344" s="447"/>
      <c r="H344" s="514"/>
      <c r="I344" s="386"/>
      <c r="J344" s="15"/>
      <c r="K344" s="378"/>
      <c r="L344" s="344"/>
      <c r="M344" s="378"/>
      <c r="N344" s="378"/>
      <c r="O344" s="378"/>
      <c r="P344" s="378"/>
      <c r="Q344" s="3"/>
      <c r="R344" s="361"/>
    </row>
    <row r="345" spans="3:18" s="69" customFormat="1" ht="12.75" customHeight="1" x14ac:dyDescent="0.15">
      <c r="C345" s="362">
        <f t="shared" si="14"/>
        <v>333</v>
      </c>
      <c r="D345" s="47" t="str">
        <f t="shared" si="15"/>
        <v/>
      </c>
      <c r="E345" s="355"/>
      <c r="F345" s="447"/>
      <c r="G345" s="447"/>
      <c r="H345" s="514"/>
      <c r="I345" s="386"/>
      <c r="J345" s="15"/>
      <c r="K345" s="378"/>
      <c r="L345" s="344"/>
      <c r="M345" s="378"/>
      <c r="N345" s="378"/>
      <c r="O345" s="378"/>
      <c r="P345" s="378"/>
      <c r="Q345" s="3"/>
      <c r="R345" s="361"/>
    </row>
    <row r="346" spans="3:18" s="69" customFormat="1" ht="12.75" customHeight="1" x14ac:dyDescent="0.15">
      <c r="C346" s="362">
        <f t="shared" si="14"/>
        <v>334</v>
      </c>
      <c r="D346" s="47" t="str">
        <f t="shared" si="15"/>
        <v/>
      </c>
      <c r="E346" s="355"/>
      <c r="F346" s="447"/>
      <c r="G346" s="447"/>
      <c r="H346" s="514"/>
      <c r="I346" s="386"/>
      <c r="J346" s="15"/>
      <c r="K346" s="378"/>
      <c r="L346" s="344"/>
      <c r="M346" s="378"/>
      <c r="N346" s="378"/>
      <c r="O346" s="378"/>
      <c r="P346" s="378"/>
      <c r="Q346" s="3"/>
      <c r="R346" s="361"/>
    </row>
    <row r="347" spans="3:18" s="69" customFormat="1" ht="12.75" customHeight="1" x14ac:dyDescent="0.15">
      <c r="C347" s="362">
        <f t="shared" si="14"/>
        <v>335</v>
      </c>
      <c r="D347" s="47" t="str">
        <f t="shared" si="15"/>
        <v/>
      </c>
      <c r="E347" s="355"/>
      <c r="F347" s="447"/>
      <c r="G347" s="447"/>
      <c r="H347" s="514"/>
      <c r="I347" s="386"/>
      <c r="J347" s="15"/>
      <c r="K347" s="378"/>
      <c r="L347" s="344"/>
      <c r="M347" s="378"/>
      <c r="N347" s="378"/>
      <c r="O347" s="378"/>
      <c r="P347" s="378"/>
      <c r="Q347" s="3"/>
      <c r="R347" s="361"/>
    </row>
    <row r="348" spans="3:18" s="69" customFormat="1" ht="12.75" customHeight="1" x14ac:dyDescent="0.15">
      <c r="C348" s="362">
        <f t="shared" si="14"/>
        <v>336</v>
      </c>
      <c r="D348" s="47" t="str">
        <f t="shared" si="15"/>
        <v/>
      </c>
      <c r="E348" s="355"/>
      <c r="F348" s="447"/>
      <c r="G348" s="447"/>
      <c r="H348" s="514"/>
      <c r="I348" s="386"/>
      <c r="J348" s="15"/>
      <c r="K348" s="378"/>
      <c r="L348" s="344"/>
      <c r="M348" s="378"/>
      <c r="N348" s="378"/>
      <c r="O348" s="378"/>
      <c r="P348" s="378"/>
      <c r="Q348" s="3"/>
      <c r="R348" s="361"/>
    </row>
    <row r="349" spans="3:18" s="69" customFormat="1" ht="12.75" customHeight="1" x14ac:dyDescent="0.15">
      <c r="C349" s="362">
        <f t="shared" si="14"/>
        <v>337</v>
      </c>
      <c r="D349" s="47" t="str">
        <f t="shared" si="15"/>
        <v/>
      </c>
      <c r="E349" s="355"/>
      <c r="F349" s="447"/>
      <c r="G349" s="447"/>
      <c r="H349" s="514"/>
      <c r="I349" s="386"/>
      <c r="J349" s="15"/>
      <c r="K349" s="378"/>
      <c r="L349" s="344"/>
      <c r="M349" s="378"/>
      <c r="N349" s="378"/>
      <c r="O349" s="378"/>
      <c r="P349" s="378"/>
      <c r="Q349" s="3"/>
      <c r="R349" s="361"/>
    </row>
    <row r="350" spans="3:18" s="69" customFormat="1" ht="12.75" customHeight="1" x14ac:dyDescent="0.15">
      <c r="C350" s="362">
        <f t="shared" si="14"/>
        <v>338</v>
      </c>
      <c r="D350" s="47" t="str">
        <f t="shared" si="15"/>
        <v/>
      </c>
      <c r="E350" s="355"/>
      <c r="F350" s="447"/>
      <c r="G350" s="447"/>
      <c r="H350" s="514"/>
      <c r="I350" s="386"/>
      <c r="J350" s="15"/>
      <c r="K350" s="378"/>
      <c r="L350" s="344"/>
      <c r="M350" s="378"/>
      <c r="N350" s="378"/>
      <c r="O350" s="378"/>
      <c r="P350" s="378"/>
      <c r="Q350" s="3"/>
      <c r="R350" s="361"/>
    </row>
    <row r="351" spans="3:18" s="69" customFormat="1" ht="12.75" customHeight="1" x14ac:dyDescent="0.15">
      <c r="C351" s="362">
        <f t="shared" si="14"/>
        <v>339</v>
      </c>
      <c r="D351" s="47" t="str">
        <f t="shared" si="15"/>
        <v/>
      </c>
      <c r="E351" s="355"/>
      <c r="F351" s="447"/>
      <c r="G351" s="447"/>
      <c r="H351" s="514"/>
      <c r="I351" s="386"/>
      <c r="J351" s="15"/>
      <c r="K351" s="378"/>
      <c r="L351" s="344"/>
      <c r="M351" s="378"/>
      <c r="N351" s="378"/>
      <c r="O351" s="378"/>
      <c r="P351" s="378"/>
      <c r="Q351" s="3"/>
      <c r="R351" s="361"/>
    </row>
    <row r="352" spans="3:18" s="69" customFormat="1" ht="12.75" customHeight="1" x14ac:dyDescent="0.15">
      <c r="C352" s="362">
        <f t="shared" si="14"/>
        <v>340</v>
      </c>
      <c r="D352" s="47" t="str">
        <f t="shared" si="15"/>
        <v/>
      </c>
      <c r="E352" s="355"/>
      <c r="F352" s="447"/>
      <c r="G352" s="447"/>
      <c r="H352" s="514"/>
      <c r="I352" s="386"/>
      <c r="J352" s="15"/>
      <c r="K352" s="378"/>
      <c r="L352" s="344"/>
      <c r="M352" s="378"/>
      <c r="N352" s="378"/>
      <c r="O352" s="378"/>
      <c r="P352" s="378"/>
      <c r="Q352" s="3"/>
      <c r="R352" s="361"/>
    </row>
    <row r="353" spans="3:18" s="69" customFormat="1" ht="12.75" customHeight="1" x14ac:dyDescent="0.15">
      <c r="C353" s="362">
        <f t="shared" si="14"/>
        <v>341</v>
      </c>
      <c r="D353" s="47" t="str">
        <f t="shared" si="15"/>
        <v/>
      </c>
      <c r="E353" s="355"/>
      <c r="F353" s="447"/>
      <c r="G353" s="447"/>
      <c r="H353" s="514"/>
      <c r="I353" s="386"/>
      <c r="J353" s="15"/>
      <c r="K353" s="378"/>
      <c r="L353" s="344"/>
      <c r="M353" s="378"/>
      <c r="N353" s="378"/>
      <c r="O353" s="378"/>
      <c r="P353" s="378"/>
      <c r="Q353" s="3"/>
      <c r="R353" s="361"/>
    </row>
    <row r="354" spans="3:18" s="69" customFormat="1" ht="12.75" customHeight="1" x14ac:dyDescent="0.15">
      <c r="C354" s="362">
        <f t="shared" si="14"/>
        <v>342</v>
      </c>
      <c r="D354" s="47" t="str">
        <f t="shared" si="15"/>
        <v/>
      </c>
      <c r="E354" s="355"/>
      <c r="F354" s="447"/>
      <c r="G354" s="447"/>
      <c r="H354" s="514"/>
      <c r="I354" s="386"/>
      <c r="J354" s="15"/>
      <c r="K354" s="378"/>
      <c r="L354" s="344"/>
      <c r="M354" s="378"/>
      <c r="N354" s="378"/>
      <c r="O354" s="378"/>
      <c r="P354" s="378"/>
      <c r="Q354" s="3"/>
      <c r="R354" s="361"/>
    </row>
    <row r="355" spans="3:18" s="69" customFormat="1" ht="12.75" customHeight="1" x14ac:dyDescent="0.15">
      <c r="C355" s="362">
        <f t="shared" si="14"/>
        <v>343</v>
      </c>
      <c r="D355" s="47" t="str">
        <f t="shared" si="15"/>
        <v/>
      </c>
      <c r="E355" s="355"/>
      <c r="F355" s="447"/>
      <c r="G355" s="447"/>
      <c r="H355" s="514"/>
      <c r="I355" s="386"/>
      <c r="J355" s="15"/>
      <c r="K355" s="378"/>
      <c r="L355" s="344"/>
      <c r="M355" s="378"/>
      <c r="N355" s="378"/>
      <c r="O355" s="378"/>
      <c r="P355" s="378"/>
      <c r="Q355" s="3"/>
      <c r="R355" s="361"/>
    </row>
    <row r="356" spans="3:18" s="69" customFormat="1" ht="12.75" customHeight="1" x14ac:dyDescent="0.15">
      <c r="C356" s="362">
        <f t="shared" si="14"/>
        <v>344</v>
      </c>
      <c r="D356" s="47" t="str">
        <f t="shared" si="15"/>
        <v/>
      </c>
      <c r="E356" s="355"/>
      <c r="F356" s="447"/>
      <c r="G356" s="447"/>
      <c r="H356" s="514"/>
      <c r="I356" s="386"/>
      <c r="J356" s="15"/>
      <c r="K356" s="378"/>
      <c r="L356" s="344"/>
      <c r="M356" s="378"/>
      <c r="N356" s="378"/>
      <c r="O356" s="378"/>
      <c r="P356" s="378"/>
      <c r="Q356" s="3"/>
      <c r="R356" s="361"/>
    </row>
    <row r="357" spans="3:18" s="69" customFormat="1" ht="12.75" customHeight="1" x14ac:dyDescent="0.15">
      <c r="C357" s="362">
        <f t="shared" si="14"/>
        <v>345</v>
      </c>
      <c r="D357" s="47" t="str">
        <f t="shared" si="15"/>
        <v/>
      </c>
      <c r="E357" s="355"/>
      <c r="F357" s="447"/>
      <c r="G357" s="447"/>
      <c r="H357" s="514"/>
      <c r="I357" s="386"/>
      <c r="J357" s="15"/>
      <c r="K357" s="378"/>
      <c r="L357" s="344"/>
      <c r="M357" s="378"/>
      <c r="N357" s="378"/>
      <c r="O357" s="378"/>
      <c r="P357" s="378"/>
      <c r="Q357" s="3"/>
      <c r="R357" s="361"/>
    </row>
    <row r="358" spans="3:18" s="69" customFormat="1" ht="12.75" customHeight="1" x14ac:dyDescent="0.15">
      <c r="C358" s="362">
        <f t="shared" si="14"/>
        <v>346</v>
      </c>
      <c r="D358" s="47" t="str">
        <f t="shared" si="15"/>
        <v/>
      </c>
      <c r="E358" s="355"/>
      <c r="F358" s="447"/>
      <c r="G358" s="447"/>
      <c r="H358" s="514"/>
      <c r="I358" s="386"/>
      <c r="J358" s="15"/>
      <c r="K358" s="378"/>
      <c r="L358" s="344"/>
      <c r="M358" s="378"/>
      <c r="N358" s="378"/>
      <c r="O358" s="378"/>
      <c r="P358" s="378"/>
      <c r="Q358" s="3"/>
      <c r="R358" s="361"/>
    </row>
    <row r="359" spans="3:18" s="69" customFormat="1" ht="12.75" customHeight="1" x14ac:dyDescent="0.15">
      <c r="C359" s="362">
        <f t="shared" si="14"/>
        <v>347</v>
      </c>
      <c r="D359" s="47" t="str">
        <f t="shared" si="15"/>
        <v/>
      </c>
      <c r="E359" s="355"/>
      <c r="F359" s="447"/>
      <c r="G359" s="447"/>
      <c r="H359" s="514"/>
      <c r="I359" s="386"/>
      <c r="J359" s="15"/>
      <c r="K359" s="378"/>
      <c r="L359" s="344"/>
      <c r="M359" s="378"/>
      <c r="N359" s="378"/>
      <c r="O359" s="378"/>
      <c r="P359" s="378"/>
      <c r="Q359" s="3"/>
      <c r="R359" s="361"/>
    </row>
    <row r="360" spans="3:18" s="69" customFormat="1" ht="12.75" customHeight="1" x14ac:dyDescent="0.15">
      <c r="C360" s="362">
        <f t="shared" si="14"/>
        <v>348</v>
      </c>
      <c r="D360" s="47" t="str">
        <f t="shared" si="15"/>
        <v/>
      </c>
      <c r="E360" s="355"/>
      <c r="F360" s="447"/>
      <c r="G360" s="447"/>
      <c r="H360" s="514"/>
      <c r="I360" s="386"/>
      <c r="J360" s="15"/>
      <c r="K360" s="378"/>
      <c r="L360" s="344"/>
      <c r="M360" s="378"/>
      <c r="N360" s="378"/>
      <c r="O360" s="378"/>
      <c r="P360" s="378"/>
      <c r="Q360" s="3"/>
      <c r="R360" s="361"/>
    </row>
    <row r="361" spans="3:18" s="69" customFormat="1" ht="12.75" customHeight="1" x14ac:dyDescent="0.15">
      <c r="C361" s="362">
        <f t="shared" si="14"/>
        <v>349</v>
      </c>
      <c r="D361" s="47" t="str">
        <f t="shared" si="15"/>
        <v/>
      </c>
      <c r="E361" s="355"/>
      <c r="F361" s="447"/>
      <c r="G361" s="447"/>
      <c r="H361" s="514"/>
      <c r="I361" s="386"/>
      <c r="J361" s="15"/>
      <c r="K361" s="378"/>
      <c r="L361" s="344"/>
      <c r="M361" s="378"/>
      <c r="N361" s="378"/>
      <c r="O361" s="378"/>
      <c r="P361" s="378"/>
      <c r="Q361" s="3"/>
      <c r="R361" s="361"/>
    </row>
    <row r="362" spans="3:18" s="69" customFormat="1" ht="12.75" customHeight="1" x14ac:dyDescent="0.15">
      <c r="C362" s="362">
        <f t="shared" si="14"/>
        <v>350</v>
      </c>
      <c r="D362" s="47" t="str">
        <f t="shared" si="15"/>
        <v/>
      </c>
      <c r="E362" s="355"/>
      <c r="F362" s="447"/>
      <c r="G362" s="447"/>
      <c r="H362" s="514"/>
      <c r="I362" s="386"/>
      <c r="J362" s="15"/>
      <c r="K362" s="378"/>
      <c r="L362" s="344"/>
      <c r="M362" s="378"/>
      <c r="N362" s="378"/>
      <c r="O362" s="378"/>
      <c r="P362" s="378"/>
      <c r="Q362" s="3"/>
      <c r="R362" s="361"/>
    </row>
    <row r="363" spans="3:18" s="69" customFormat="1" ht="12.75" customHeight="1" x14ac:dyDescent="0.15">
      <c r="C363" s="362">
        <f t="shared" si="14"/>
        <v>351</v>
      </c>
      <c r="D363" s="47" t="str">
        <f t="shared" si="15"/>
        <v/>
      </c>
      <c r="E363" s="355"/>
      <c r="F363" s="447"/>
      <c r="G363" s="447"/>
      <c r="H363" s="514"/>
      <c r="I363" s="386"/>
      <c r="J363" s="15"/>
      <c r="K363" s="378"/>
      <c r="L363" s="344"/>
      <c r="M363" s="378"/>
      <c r="N363" s="378"/>
      <c r="O363" s="378"/>
      <c r="P363" s="378"/>
      <c r="Q363" s="3"/>
      <c r="R363" s="361"/>
    </row>
    <row r="364" spans="3:18" s="69" customFormat="1" ht="12.75" customHeight="1" x14ac:dyDescent="0.15">
      <c r="C364" s="362">
        <f t="shared" si="14"/>
        <v>352</v>
      </c>
      <c r="D364" s="47" t="str">
        <f t="shared" si="15"/>
        <v/>
      </c>
      <c r="E364" s="355"/>
      <c r="F364" s="447"/>
      <c r="G364" s="447"/>
      <c r="H364" s="514"/>
      <c r="I364" s="386"/>
      <c r="J364" s="15"/>
      <c r="K364" s="378"/>
      <c r="L364" s="344"/>
      <c r="M364" s="378"/>
      <c r="N364" s="378"/>
      <c r="O364" s="378"/>
      <c r="P364" s="378"/>
      <c r="Q364" s="3"/>
      <c r="R364" s="361"/>
    </row>
    <row r="365" spans="3:18" s="69" customFormat="1" ht="12.75" customHeight="1" x14ac:dyDescent="0.15">
      <c r="C365" s="362">
        <f t="shared" si="14"/>
        <v>353</v>
      </c>
      <c r="D365" s="47" t="str">
        <f t="shared" si="15"/>
        <v/>
      </c>
      <c r="E365" s="355"/>
      <c r="F365" s="447"/>
      <c r="G365" s="447"/>
      <c r="H365" s="514"/>
      <c r="I365" s="386"/>
      <c r="J365" s="15"/>
      <c r="K365" s="378"/>
      <c r="L365" s="344"/>
      <c r="M365" s="378"/>
      <c r="N365" s="378"/>
      <c r="O365" s="378"/>
      <c r="P365" s="378"/>
      <c r="Q365" s="3"/>
      <c r="R365" s="361"/>
    </row>
    <row r="366" spans="3:18" s="69" customFormat="1" ht="12.75" customHeight="1" x14ac:dyDescent="0.15">
      <c r="C366" s="362">
        <f t="shared" si="14"/>
        <v>354</v>
      </c>
      <c r="D366" s="47" t="str">
        <f t="shared" si="15"/>
        <v/>
      </c>
      <c r="E366" s="355"/>
      <c r="F366" s="447"/>
      <c r="G366" s="447"/>
      <c r="H366" s="514"/>
      <c r="I366" s="386"/>
      <c r="J366" s="15"/>
      <c r="K366" s="378"/>
      <c r="L366" s="344"/>
      <c r="M366" s="378"/>
      <c r="N366" s="378"/>
      <c r="O366" s="378"/>
      <c r="P366" s="378"/>
      <c r="Q366" s="3"/>
      <c r="R366" s="361"/>
    </row>
    <row r="367" spans="3:18" s="69" customFormat="1" ht="12.75" customHeight="1" x14ac:dyDescent="0.15">
      <c r="C367" s="362">
        <f t="shared" si="14"/>
        <v>355</v>
      </c>
      <c r="D367" s="47" t="str">
        <f t="shared" si="15"/>
        <v/>
      </c>
      <c r="E367" s="355"/>
      <c r="F367" s="447"/>
      <c r="G367" s="447"/>
      <c r="H367" s="514"/>
      <c r="I367" s="386"/>
      <c r="J367" s="15"/>
      <c r="K367" s="378"/>
      <c r="L367" s="344"/>
      <c r="M367" s="378"/>
      <c r="N367" s="378"/>
      <c r="O367" s="378"/>
      <c r="P367" s="378"/>
      <c r="Q367" s="3"/>
      <c r="R367" s="361"/>
    </row>
    <row r="368" spans="3:18" s="69" customFormat="1" ht="12.75" customHeight="1" x14ac:dyDescent="0.15">
      <c r="C368" s="362">
        <f t="shared" si="14"/>
        <v>356</v>
      </c>
      <c r="D368" s="47" t="str">
        <f t="shared" si="15"/>
        <v/>
      </c>
      <c r="E368" s="355"/>
      <c r="F368" s="447"/>
      <c r="G368" s="447"/>
      <c r="H368" s="514"/>
      <c r="I368" s="386"/>
      <c r="J368" s="15"/>
      <c r="K368" s="378"/>
      <c r="L368" s="344"/>
      <c r="M368" s="378"/>
      <c r="N368" s="378"/>
      <c r="O368" s="378"/>
      <c r="P368" s="378"/>
      <c r="Q368" s="3"/>
      <c r="R368" s="361"/>
    </row>
    <row r="369" spans="3:18" s="69" customFormat="1" ht="12.75" customHeight="1" x14ac:dyDescent="0.15">
      <c r="C369" s="362">
        <f t="shared" si="14"/>
        <v>357</v>
      </c>
      <c r="D369" s="47" t="str">
        <f t="shared" si="15"/>
        <v/>
      </c>
      <c r="E369" s="355"/>
      <c r="F369" s="447"/>
      <c r="G369" s="447"/>
      <c r="H369" s="514"/>
      <c r="I369" s="386"/>
      <c r="J369" s="15"/>
      <c r="K369" s="378"/>
      <c r="L369" s="344"/>
      <c r="M369" s="378"/>
      <c r="N369" s="378"/>
      <c r="O369" s="378"/>
      <c r="P369" s="378"/>
      <c r="Q369" s="3"/>
      <c r="R369" s="361"/>
    </row>
    <row r="370" spans="3:18" s="69" customFormat="1" ht="12.75" customHeight="1" x14ac:dyDescent="0.15">
      <c r="C370" s="362">
        <f t="shared" si="14"/>
        <v>358</v>
      </c>
      <c r="D370" s="47" t="str">
        <f t="shared" si="15"/>
        <v/>
      </c>
      <c r="E370" s="355"/>
      <c r="F370" s="447"/>
      <c r="G370" s="447"/>
      <c r="H370" s="514"/>
      <c r="I370" s="386"/>
      <c r="J370" s="15"/>
      <c r="K370" s="378"/>
      <c r="L370" s="344"/>
      <c r="M370" s="378"/>
      <c r="N370" s="378"/>
      <c r="O370" s="378"/>
      <c r="P370" s="378"/>
      <c r="Q370" s="3"/>
      <c r="R370" s="361"/>
    </row>
    <row r="371" spans="3:18" s="69" customFormat="1" ht="12.75" customHeight="1" x14ac:dyDescent="0.15">
      <c r="C371" s="362">
        <f t="shared" si="14"/>
        <v>359</v>
      </c>
      <c r="D371" s="47" t="str">
        <f t="shared" si="15"/>
        <v/>
      </c>
      <c r="E371" s="355"/>
      <c r="F371" s="447"/>
      <c r="G371" s="447"/>
      <c r="H371" s="514"/>
      <c r="I371" s="386"/>
      <c r="J371" s="15"/>
      <c r="K371" s="378"/>
      <c r="L371" s="344"/>
      <c r="M371" s="378"/>
      <c r="N371" s="378"/>
      <c r="O371" s="378"/>
      <c r="P371" s="378"/>
      <c r="Q371" s="3"/>
      <c r="R371" s="361"/>
    </row>
    <row r="372" spans="3:18" s="69" customFormat="1" ht="12.75" customHeight="1" x14ac:dyDescent="0.15">
      <c r="C372" s="362">
        <f t="shared" si="14"/>
        <v>360</v>
      </c>
      <c r="D372" s="47" t="str">
        <f t="shared" si="15"/>
        <v/>
      </c>
      <c r="E372" s="355"/>
      <c r="F372" s="447"/>
      <c r="G372" s="447"/>
      <c r="H372" s="514"/>
      <c r="I372" s="386"/>
      <c r="J372" s="15"/>
      <c r="K372" s="378"/>
      <c r="L372" s="344"/>
      <c r="M372" s="378"/>
      <c r="N372" s="378"/>
      <c r="O372" s="378"/>
      <c r="P372" s="378"/>
      <c r="Q372" s="3"/>
      <c r="R372" s="361"/>
    </row>
    <row r="373" spans="3:18" s="69" customFormat="1" ht="12.75" customHeight="1" x14ac:dyDescent="0.15">
      <c r="C373" s="362">
        <f t="shared" si="14"/>
        <v>361</v>
      </c>
      <c r="D373" s="47" t="str">
        <f t="shared" si="15"/>
        <v/>
      </c>
      <c r="E373" s="355"/>
      <c r="F373" s="447"/>
      <c r="G373" s="447"/>
      <c r="H373" s="514"/>
      <c r="I373" s="386"/>
      <c r="J373" s="15"/>
      <c r="K373" s="378"/>
      <c r="L373" s="344"/>
      <c r="M373" s="378"/>
      <c r="N373" s="378"/>
      <c r="O373" s="378"/>
      <c r="P373" s="378"/>
      <c r="Q373" s="3"/>
      <c r="R373" s="361"/>
    </row>
    <row r="374" spans="3:18" s="69" customFormat="1" ht="12.75" customHeight="1" x14ac:dyDescent="0.15">
      <c r="C374" s="362">
        <f t="shared" si="14"/>
        <v>362</v>
      </c>
      <c r="D374" s="47" t="str">
        <f t="shared" si="15"/>
        <v/>
      </c>
      <c r="E374" s="355"/>
      <c r="F374" s="447"/>
      <c r="G374" s="447"/>
      <c r="H374" s="514"/>
      <c r="I374" s="386"/>
      <c r="J374" s="15"/>
      <c r="K374" s="378"/>
      <c r="L374" s="344"/>
      <c r="M374" s="378"/>
      <c r="N374" s="378"/>
      <c r="O374" s="378"/>
      <c r="P374" s="378"/>
      <c r="Q374" s="3"/>
      <c r="R374" s="361"/>
    </row>
    <row r="375" spans="3:18" s="69" customFormat="1" ht="12.75" customHeight="1" x14ac:dyDescent="0.15">
      <c r="C375" s="362">
        <f t="shared" si="14"/>
        <v>363</v>
      </c>
      <c r="D375" s="47" t="str">
        <f t="shared" si="15"/>
        <v/>
      </c>
      <c r="E375" s="355"/>
      <c r="F375" s="447"/>
      <c r="G375" s="447"/>
      <c r="H375" s="514"/>
      <c r="I375" s="386"/>
      <c r="J375" s="15"/>
      <c r="K375" s="378"/>
      <c r="L375" s="344"/>
      <c r="M375" s="378"/>
      <c r="N375" s="378"/>
      <c r="O375" s="378"/>
      <c r="P375" s="378"/>
      <c r="Q375" s="3"/>
      <c r="R375" s="361"/>
    </row>
    <row r="376" spans="3:18" s="69" customFormat="1" ht="12.75" customHeight="1" x14ac:dyDescent="0.15">
      <c r="C376" s="362">
        <f t="shared" si="14"/>
        <v>364</v>
      </c>
      <c r="D376" s="47" t="str">
        <f t="shared" si="15"/>
        <v/>
      </c>
      <c r="E376" s="355"/>
      <c r="F376" s="447"/>
      <c r="G376" s="447"/>
      <c r="H376" s="514"/>
      <c r="I376" s="386"/>
      <c r="J376" s="15"/>
      <c r="K376" s="378"/>
      <c r="L376" s="344"/>
      <c r="M376" s="378"/>
      <c r="N376" s="378"/>
      <c r="O376" s="378"/>
      <c r="P376" s="378"/>
      <c r="Q376" s="3"/>
      <c r="R376" s="361"/>
    </row>
    <row r="377" spans="3:18" s="69" customFormat="1" ht="12.75" customHeight="1" x14ac:dyDescent="0.15">
      <c r="C377" s="362">
        <f t="shared" si="14"/>
        <v>365</v>
      </c>
      <c r="D377" s="47" t="str">
        <f t="shared" si="15"/>
        <v/>
      </c>
      <c r="E377" s="355"/>
      <c r="F377" s="447"/>
      <c r="G377" s="447"/>
      <c r="H377" s="514"/>
      <c r="I377" s="386"/>
      <c r="J377" s="15"/>
      <c r="K377" s="378"/>
      <c r="L377" s="344"/>
      <c r="M377" s="378"/>
      <c r="N377" s="378"/>
      <c r="O377" s="378"/>
      <c r="P377" s="378"/>
      <c r="Q377" s="3"/>
      <c r="R377" s="361"/>
    </row>
    <row r="378" spans="3:18" s="69" customFormat="1" ht="12.75" customHeight="1" x14ac:dyDescent="0.15">
      <c r="C378" s="362">
        <f t="shared" si="14"/>
        <v>366</v>
      </c>
      <c r="D378" s="47" t="str">
        <f t="shared" si="15"/>
        <v/>
      </c>
      <c r="E378" s="355"/>
      <c r="F378" s="447"/>
      <c r="G378" s="447"/>
      <c r="H378" s="514"/>
      <c r="I378" s="386"/>
      <c r="J378" s="15"/>
      <c r="K378" s="378"/>
      <c r="L378" s="344"/>
      <c r="M378" s="378"/>
      <c r="N378" s="378"/>
      <c r="O378" s="378"/>
      <c r="P378" s="378"/>
      <c r="Q378" s="3"/>
      <c r="R378" s="361"/>
    </row>
    <row r="379" spans="3:18" s="69" customFormat="1" ht="12.75" customHeight="1" x14ac:dyDescent="0.15">
      <c r="C379" s="362">
        <f t="shared" si="14"/>
        <v>367</v>
      </c>
      <c r="D379" s="47" t="str">
        <f t="shared" si="15"/>
        <v/>
      </c>
      <c r="E379" s="355"/>
      <c r="F379" s="447"/>
      <c r="G379" s="447"/>
      <c r="H379" s="514"/>
      <c r="I379" s="386"/>
      <c r="J379" s="15"/>
      <c r="K379" s="378"/>
      <c r="L379" s="344"/>
      <c r="M379" s="378"/>
      <c r="N379" s="378"/>
      <c r="O379" s="378"/>
      <c r="P379" s="378"/>
      <c r="Q379" s="3"/>
      <c r="R379" s="361"/>
    </row>
    <row r="380" spans="3:18" s="69" customFormat="1" ht="12.75" customHeight="1" x14ac:dyDescent="0.15">
      <c r="C380" s="362">
        <f t="shared" si="14"/>
        <v>368</v>
      </c>
      <c r="D380" s="47" t="str">
        <f t="shared" si="15"/>
        <v/>
      </c>
      <c r="E380" s="355"/>
      <c r="F380" s="447"/>
      <c r="G380" s="447"/>
      <c r="H380" s="514"/>
      <c r="I380" s="386"/>
      <c r="J380" s="15"/>
      <c r="K380" s="378"/>
      <c r="L380" s="344"/>
      <c r="M380" s="378"/>
      <c r="N380" s="378"/>
      <c r="O380" s="378"/>
      <c r="P380" s="378"/>
      <c r="Q380" s="3"/>
      <c r="R380" s="361"/>
    </row>
    <row r="381" spans="3:18" s="69" customFormat="1" ht="12.75" customHeight="1" x14ac:dyDescent="0.15">
      <c r="C381" s="362">
        <f t="shared" si="14"/>
        <v>369</v>
      </c>
      <c r="D381" s="47" t="str">
        <f t="shared" si="15"/>
        <v/>
      </c>
      <c r="E381" s="355"/>
      <c r="F381" s="447"/>
      <c r="G381" s="447"/>
      <c r="H381" s="514"/>
      <c r="I381" s="386"/>
      <c r="J381" s="15"/>
      <c r="K381" s="378"/>
      <c r="L381" s="344"/>
      <c r="M381" s="378"/>
      <c r="N381" s="378"/>
      <c r="O381" s="378"/>
      <c r="P381" s="378"/>
      <c r="Q381" s="3"/>
      <c r="R381" s="361"/>
    </row>
    <row r="382" spans="3:18" s="69" customFormat="1" ht="12.75" customHeight="1" x14ac:dyDescent="0.15">
      <c r="C382" s="362">
        <f t="shared" si="14"/>
        <v>370</v>
      </c>
      <c r="D382" s="47" t="str">
        <f t="shared" si="15"/>
        <v/>
      </c>
      <c r="E382" s="355"/>
      <c r="F382" s="447"/>
      <c r="G382" s="447"/>
      <c r="H382" s="514"/>
      <c r="I382" s="386"/>
      <c r="J382" s="15"/>
      <c r="K382" s="378"/>
      <c r="L382" s="344"/>
      <c r="M382" s="378"/>
      <c r="N382" s="378"/>
      <c r="O382" s="378"/>
      <c r="P382" s="378"/>
      <c r="Q382" s="3"/>
      <c r="R382" s="361"/>
    </row>
    <row r="383" spans="3:18" s="69" customFormat="1" ht="12.75" customHeight="1" x14ac:dyDescent="0.15">
      <c r="C383" s="362">
        <f t="shared" si="14"/>
        <v>371</v>
      </c>
      <c r="D383" s="47" t="str">
        <f t="shared" si="15"/>
        <v/>
      </c>
      <c r="E383" s="355"/>
      <c r="F383" s="447"/>
      <c r="G383" s="447"/>
      <c r="H383" s="514"/>
      <c r="I383" s="386"/>
      <c r="J383" s="15"/>
      <c r="K383" s="378"/>
      <c r="L383" s="344"/>
      <c r="M383" s="378"/>
      <c r="N383" s="378"/>
      <c r="O383" s="378"/>
      <c r="P383" s="378"/>
      <c r="Q383" s="3"/>
      <c r="R383" s="361"/>
    </row>
    <row r="384" spans="3:18" s="69" customFormat="1" ht="12.75" customHeight="1" x14ac:dyDescent="0.15">
      <c r="C384" s="362">
        <f t="shared" si="14"/>
        <v>372</v>
      </c>
      <c r="D384" s="47" t="str">
        <f t="shared" si="15"/>
        <v/>
      </c>
      <c r="E384" s="355"/>
      <c r="F384" s="447"/>
      <c r="G384" s="447"/>
      <c r="H384" s="514"/>
      <c r="I384" s="386"/>
      <c r="J384" s="15"/>
      <c r="K384" s="378"/>
      <c r="L384" s="344"/>
      <c r="M384" s="378"/>
      <c r="N384" s="378"/>
      <c r="O384" s="378"/>
      <c r="P384" s="378"/>
      <c r="Q384" s="3"/>
      <c r="R384" s="361"/>
    </row>
    <row r="385" spans="3:18" s="69" customFormat="1" ht="12.75" customHeight="1" x14ac:dyDescent="0.15">
      <c r="C385" s="362">
        <f t="shared" si="14"/>
        <v>373</v>
      </c>
      <c r="D385" s="47" t="str">
        <f t="shared" si="15"/>
        <v/>
      </c>
      <c r="E385" s="355"/>
      <c r="F385" s="447"/>
      <c r="G385" s="447"/>
      <c r="H385" s="514"/>
      <c r="I385" s="386"/>
      <c r="J385" s="15"/>
      <c r="K385" s="378"/>
      <c r="L385" s="344"/>
      <c r="M385" s="378"/>
      <c r="N385" s="378"/>
      <c r="O385" s="378"/>
      <c r="P385" s="378"/>
      <c r="Q385" s="3"/>
      <c r="R385" s="361"/>
    </row>
    <row r="386" spans="3:18" s="69" customFormat="1" ht="12.75" customHeight="1" x14ac:dyDescent="0.15">
      <c r="C386" s="362">
        <f t="shared" si="14"/>
        <v>374</v>
      </c>
      <c r="D386" s="47" t="str">
        <f t="shared" si="15"/>
        <v/>
      </c>
      <c r="E386" s="355"/>
      <c r="F386" s="447"/>
      <c r="G386" s="447"/>
      <c r="H386" s="514"/>
      <c r="I386" s="386"/>
      <c r="J386" s="15"/>
      <c r="K386" s="378"/>
      <c r="L386" s="344"/>
      <c r="M386" s="378"/>
      <c r="N386" s="378"/>
      <c r="O386" s="378"/>
      <c r="P386" s="378"/>
      <c r="Q386" s="3"/>
      <c r="R386" s="361"/>
    </row>
    <row r="387" spans="3:18" s="69" customFormat="1" ht="12.75" customHeight="1" x14ac:dyDescent="0.15">
      <c r="C387" s="362">
        <f t="shared" si="14"/>
        <v>375</v>
      </c>
      <c r="D387" s="47" t="str">
        <f t="shared" si="15"/>
        <v/>
      </c>
      <c r="E387" s="355"/>
      <c r="F387" s="447"/>
      <c r="G387" s="447"/>
      <c r="H387" s="514"/>
      <c r="I387" s="386"/>
      <c r="J387" s="15"/>
      <c r="K387" s="378"/>
      <c r="L387" s="344"/>
      <c r="M387" s="378"/>
      <c r="N387" s="378"/>
      <c r="O387" s="378"/>
      <c r="P387" s="378"/>
      <c r="Q387" s="3"/>
      <c r="R387" s="361"/>
    </row>
    <row r="388" spans="3:18" s="69" customFormat="1" ht="12.75" customHeight="1" x14ac:dyDescent="0.15">
      <c r="C388" s="362">
        <f t="shared" si="14"/>
        <v>376</v>
      </c>
      <c r="D388" s="47" t="str">
        <f t="shared" si="15"/>
        <v/>
      </c>
      <c r="E388" s="355"/>
      <c r="F388" s="447"/>
      <c r="G388" s="447"/>
      <c r="H388" s="514"/>
      <c r="I388" s="386"/>
      <c r="J388" s="15"/>
      <c r="K388" s="378"/>
      <c r="L388" s="344"/>
      <c r="M388" s="378"/>
      <c r="N388" s="378"/>
      <c r="O388" s="378"/>
      <c r="P388" s="378"/>
      <c r="Q388" s="3"/>
      <c r="R388" s="361"/>
    </row>
    <row r="389" spans="3:18" s="69" customFormat="1" ht="12.75" customHeight="1" x14ac:dyDescent="0.15">
      <c r="C389" s="362">
        <f t="shared" si="14"/>
        <v>377</v>
      </c>
      <c r="D389" s="47" t="str">
        <f t="shared" si="15"/>
        <v/>
      </c>
      <c r="E389" s="355"/>
      <c r="F389" s="447"/>
      <c r="G389" s="447"/>
      <c r="H389" s="514"/>
      <c r="I389" s="386"/>
      <c r="J389" s="15"/>
      <c r="K389" s="378"/>
      <c r="L389" s="344"/>
      <c r="M389" s="378"/>
      <c r="N389" s="378"/>
      <c r="O389" s="378"/>
      <c r="P389" s="378"/>
      <c r="Q389" s="3"/>
      <c r="R389" s="361"/>
    </row>
    <row r="390" spans="3:18" s="69" customFormat="1" ht="12.75" customHeight="1" x14ac:dyDescent="0.15">
      <c r="C390" s="362">
        <f t="shared" si="14"/>
        <v>378</v>
      </c>
      <c r="D390" s="47" t="str">
        <f t="shared" si="15"/>
        <v/>
      </c>
      <c r="E390" s="355"/>
      <c r="F390" s="447"/>
      <c r="G390" s="447"/>
      <c r="H390" s="514"/>
      <c r="I390" s="386"/>
      <c r="J390" s="15"/>
      <c r="K390" s="378"/>
      <c r="L390" s="344"/>
      <c r="M390" s="378"/>
      <c r="N390" s="378"/>
      <c r="O390" s="378"/>
      <c r="P390" s="378"/>
      <c r="Q390" s="3"/>
      <c r="R390" s="361"/>
    </row>
    <row r="391" spans="3:18" s="69" customFormat="1" ht="12.75" customHeight="1" x14ac:dyDescent="0.15">
      <c r="C391" s="362">
        <f t="shared" si="14"/>
        <v>379</v>
      </c>
      <c r="D391" s="47" t="str">
        <f t="shared" si="15"/>
        <v/>
      </c>
      <c r="E391" s="355"/>
      <c r="F391" s="447"/>
      <c r="G391" s="447"/>
      <c r="H391" s="514"/>
      <c r="I391" s="386"/>
      <c r="J391" s="15"/>
      <c r="K391" s="378"/>
      <c r="L391" s="344"/>
      <c r="M391" s="378"/>
      <c r="N391" s="378"/>
      <c r="O391" s="378"/>
      <c r="P391" s="378"/>
      <c r="Q391" s="3"/>
      <c r="R391" s="361"/>
    </row>
    <row r="392" spans="3:18" s="69" customFormat="1" ht="12.75" customHeight="1" x14ac:dyDescent="0.15">
      <c r="C392" s="362">
        <f t="shared" si="14"/>
        <v>380</v>
      </c>
      <c r="D392" s="47" t="str">
        <f t="shared" si="15"/>
        <v/>
      </c>
      <c r="E392" s="355"/>
      <c r="F392" s="447"/>
      <c r="G392" s="447"/>
      <c r="H392" s="514"/>
      <c r="I392" s="386"/>
      <c r="J392" s="15"/>
      <c r="K392" s="378"/>
      <c r="L392" s="344"/>
      <c r="M392" s="378"/>
      <c r="N392" s="378"/>
      <c r="O392" s="378"/>
      <c r="P392" s="378"/>
      <c r="Q392" s="3"/>
      <c r="R392" s="361"/>
    </row>
    <row r="393" spans="3:18" s="69" customFormat="1" ht="12.75" customHeight="1" x14ac:dyDescent="0.15">
      <c r="C393" s="362">
        <f t="shared" si="14"/>
        <v>381</v>
      </c>
      <c r="D393" s="47" t="str">
        <f t="shared" si="15"/>
        <v/>
      </c>
      <c r="E393" s="355"/>
      <c r="F393" s="447"/>
      <c r="G393" s="447"/>
      <c r="H393" s="514"/>
      <c r="I393" s="386"/>
      <c r="J393" s="15"/>
      <c r="K393" s="378"/>
      <c r="L393" s="344"/>
      <c r="M393" s="378"/>
      <c r="N393" s="378"/>
      <c r="O393" s="378"/>
      <c r="P393" s="378"/>
      <c r="Q393" s="3"/>
      <c r="R393" s="361"/>
    </row>
    <row r="394" spans="3:18" s="69" customFormat="1" ht="12.75" customHeight="1" x14ac:dyDescent="0.15">
      <c r="C394" s="362">
        <f t="shared" ref="C394:C457" si="16">C393+1</f>
        <v>382</v>
      </c>
      <c r="D394" s="47" t="str">
        <f t="shared" si="15"/>
        <v/>
      </c>
      <c r="E394" s="355"/>
      <c r="F394" s="447"/>
      <c r="G394" s="447"/>
      <c r="H394" s="514"/>
      <c r="I394" s="386"/>
      <c r="J394" s="15"/>
      <c r="K394" s="378"/>
      <c r="L394" s="344"/>
      <c r="M394" s="378"/>
      <c r="N394" s="378"/>
      <c r="O394" s="378"/>
      <c r="P394" s="378"/>
      <c r="Q394" s="3"/>
      <c r="R394" s="361"/>
    </row>
    <row r="395" spans="3:18" s="69" customFormat="1" ht="12.75" customHeight="1" x14ac:dyDescent="0.15">
      <c r="C395" s="362">
        <f t="shared" si="16"/>
        <v>383</v>
      </c>
      <c r="D395" s="47" t="str">
        <f t="shared" si="15"/>
        <v/>
      </c>
      <c r="E395" s="355"/>
      <c r="F395" s="447"/>
      <c r="G395" s="447"/>
      <c r="H395" s="514"/>
      <c r="I395" s="386"/>
      <c r="J395" s="15"/>
      <c r="K395" s="378"/>
      <c r="L395" s="344"/>
      <c r="M395" s="378"/>
      <c r="N395" s="378"/>
      <c r="O395" s="378"/>
      <c r="P395" s="378"/>
      <c r="Q395" s="3"/>
      <c r="R395" s="361"/>
    </row>
    <row r="396" spans="3:18" s="69" customFormat="1" ht="12.75" customHeight="1" x14ac:dyDescent="0.15">
      <c r="C396" s="362">
        <f t="shared" si="16"/>
        <v>384</v>
      </c>
      <c r="D396" s="47" t="str">
        <f t="shared" si="15"/>
        <v/>
      </c>
      <c r="E396" s="355"/>
      <c r="F396" s="447"/>
      <c r="G396" s="447"/>
      <c r="H396" s="514"/>
      <c r="I396" s="386"/>
      <c r="J396" s="15"/>
      <c r="K396" s="378"/>
      <c r="L396" s="344"/>
      <c r="M396" s="378"/>
      <c r="N396" s="378"/>
      <c r="O396" s="378"/>
      <c r="P396" s="378"/>
      <c r="Q396" s="3"/>
      <c r="R396" s="361"/>
    </row>
    <row r="397" spans="3:18" s="69" customFormat="1" ht="12.75" customHeight="1" x14ac:dyDescent="0.15">
      <c r="C397" s="362">
        <f t="shared" si="16"/>
        <v>385</v>
      </c>
      <c r="D397" s="47" t="str">
        <f t="shared" ref="D397:D460" si="17">IF(E397="","",IF(E397&lt;=$U$2,"○",""))</f>
        <v/>
      </c>
      <c r="E397" s="355"/>
      <c r="F397" s="447"/>
      <c r="G397" s="447"/>
      <c r="H397" s="514"/>
      <c r="I397" s="386"/>
      <c r="J397" s="15"/>
      <c r="K397" s="378"/>
      <c r="L397" s="344"/>
      <c r="M397" s="378"/>
      <c r="N397" s="378"/>
      <c r="O397" s="378"/>
      <c r="P397" s="378"/>
      <c r="Q397" s="3"/>
      <c r="R397" s="361"/>
    </row>
    <row r="398" spans="3:18" s="69" customFormat="1" ht="12.75" customHeight="1" x14ac:dyDescent="0.15">
      <c r="C398" s="362">
        <f t="shared" si="16"/>
        <v>386</v>
      </c>
      <c r="D398" s="47" t="str">
        <f t="shared" si="17"/>
        <v/>
      </c>
      <c r="E398" s="355"/>
      <c r="F398" s="447"/>
      <c r="G398" s="447"/>
      <c r="H398" s="514"/>
      <c r="I398" s="386"/>
      <c r="J398" s="15"/>
      <c r="K398" s="378"/>
      <c r="L398" s="344"/>
      <c r="M398" s="378"/>
      <c r="N398" s="378"/>
      <c r="O398" s="378"/>
      <c r="P398" s="378"/>
      <c r="Q398" s="3"/>
      <c r="R398" s="361"/>
    </row>
    <row r="399" spans="3:18" s="69" customFormat="1" ht="12.75" customHeight="1" x14ac:dyDescent="0.15">
      <c r="C399" s="362">
        <f t="shared" si="16"/>
        <v>387</v>
      </c>
      <c r="D399" s="47" t="str">
        <f t="shared" si="17"/>
        <v/>
      </c>
      <c r="E399" s="355"/>
      <c r="F399" s="447"/>
      <c r="G399" s="447"/>
      <c r="H399" s="514"/>
      <c r="I399" s="386"/>
      <c r="J399" s="15"/>
      <c r="K399" s="378"/>
      <c r="L399" s="344"/>
      <c r="M399" s="378"/>
      <c r="N399" s="378"/>
      <c r="O399" s="378"/>
      <c r="P399" s="378"/>
      <c r="Q399" s="3"/>
      <c r="R399" s="361"/>
    </row>
    <row r="400" spans="3:18" s="69" customFormat="1" ht="12.75" customHeight="1" x14ac:dyDescent="0.15">
      <c r="C400" s="362">
        <f t="shared" si="16"/>
        <v>388</v>
      </c>
      <c r="D400" s="47" t="str">
        <f t="shared" si="17"/>
        <v/>
      </c>
      <c r="E400" s="355"/>
      <c r="F400" s="447"/>
      <c r="G400" s="447"/>
      <c r="H400" s="514"/>
      <c r="I400" s="386"/>
      <c r="J400" s="15"/>
      <c r="K400" s="378"/>
      <c r="L400" s="344"/>
      <c r="M400" s="378"/>
      <c r="N400" s="378"/>
      <c r="O400" s="378"/>
      <c r="P400" s="378"/>
      <c r="Q400" s="3"/>
      <c r="R400" s="361"/>
    </row>
    <row r="401" spans="3:18" s="69" customFormat="1" ht="12.75" customHeight="1" x14ac:dyDescent="0.15">
      <c r="C401" s="362">
        <f t="shared" si="16"/>
        <v>389</v>
      </c>
      <c r="D401" s="47" t="str">
        <f t="shared" si="17"/>
        <v/>
      </c>
      <c r="E401" s="355"/>
      <c r="F401" s="447"/>
      <c r="G401" s="447"/>
      <c r="H401" s="514"/>
      <c r="I401" s="386"/>
      <c r="J401" s="15"/>
      <c r="K401" s="378"/>
      <c r="L401" s="344"/>
      <c r="M401" s="378"/>
      <c r="N401" s="378"/>
      <c r="O401" s="378"/>
      <c r="P401" s="378"/>
      <c r="Q401" s="3"/>
      <c r="R401" s="361"/>
    </row>
    <row r="402" spans="3:18" s="69" customFormat="1" ht="12.75" customHeight="1" x14ac:dyDescent="0.15">
      <c r="C402" s="362">
        <f t="shared" si="16"/>
        <v>390</v>
      </c>
      <c r="D402" s="47" t="str">
        <f t="shared" si="17"/>
        <v/>
      </c>
      <c r="E402" s="355"/>
      <c r="F402" s="447"/>
      <c r="G402" s="447"/>
      <c r="H402" s="514"/>
      <c r="I402" s="386"/>
      <c r="J402" s="15"/>
      <c r="K402" s="378"/>
      <c r="L402" s="344"/>
      <c r="M402" s="378"/>
      <c r="N402" s="378"/>
      <c r="O402" s="378"/>
      <c r="P402" s="378"/>
      <c r="Q402" s="3"/>
      <c r="R402" s="361"/>
    </row>
    <row r="403" spans="3:18" s="69" customFormat="1" ht="12.75" customHeight="1" x14ac:dyDescent="0.15">
      <c r="C403" s="362">
        <f t="shared" si="16"/>
        <v>391</v>
      </c>
      <c r="D403" s="47" t="str">
        <f t="shared" si="17"/>
        <v/>
      </c>
      <c r="E403" s="355"/>
      <c r="F403" s="447"/>
      <c r="G403" s="447"/>
      <c r="H403" s="514"/>
      <c r="I403" s="386"/>
      <c r="J403" s="15"/>
      <c r="K403" s="378"/>
      <c r="L403" s="344"/>
      <c r="M403" s="378"/>
      <c r="N403" s="378"/>
      <c r="O403" s="378"/>
      <c r="P403" s="378"/>
      <c r="Q403" s="3"/>
      <c r="R403" s="361"/>
    </row>
    <row r="404" spans="3:18" s="69" customFormat="1" ht="12.75" customHeight="1" x14ac:dyDescent="0.15">
      <c r="C404" s="362">
        <f t="shared" si="16"/>
        <v>392</v>
      </c>
      <c r="D404" s="47" t="str">
        <f t="shared" si="17"/>
        <v/>
      </c>
      <c r="E404" s="355"/>
      <c r="F404" s="447"/>
      <c r="G404" s="447"/>
      <c r="H404" s="514"/>
      <c r="I404" s="386"/>
      <c r="J404" s="15"/>
      <c r="K404" s="378"/>
      <c r="L404" s="344"/>
      <c r="M404" s="378"/>
      <c r="N404" s="378"/>
      <c r="O404" s="378"/>
      <c r="P404" s="378"/>
      <c r="Q404" s="3"/>
      <c r="R404" s="361"/>
    </row>
    <row r="405" spans="3:18" s="69" customFormat="1" ht="12.75" customHeight="1" x14ac:dyDescent="0.15">
      <c r="C405" s="362">
        <f t="shared" si="16"/>
        <v>393</v>
      </c>
      <c r="D405" s="47" t="str">
        <f t="shared" si="17"/>
        <v/>
      </c>
      <c r="E405" s="355"/>
      <c r="F405" s="447"/>
      <c r="G405" s="447"/>
      <c r="H405" s="514"/>
      <c r="I405" s="386"/>
      <c r="J405" s="15"/>
      <c r="K405" s="378"/>
      <c r="L405" s="344"/>
      <c r="M405" s="378"/>
      <c r="N405" s="378"/>
      <c r="O405" s="378"/>
      <c r="P405" s="378"/>
      <c r="Q405" s="3"/>
      <c r="R405" s="361"/>
    </row>
    <row r="406" spans="3:18" s="69" customFormat="1" ht="12.75" customHeight="1" x14ac:dyDescent="0.15">
      <c r="C406" s="362">
        <f t="shared" si="16"/>
        <v>394</v>
      </c>
      <c r="D406" s="47" t="str">
        <f t="shared" si="17"/>
        <v/>
      </c>
      <c r="E406" s="355"/>
      <c r="F406" s="447"/>
      <c r="G406" s="447"/>
      <c r="H406" s="514"/>
      <c r="I406" s="386"/>
      <c r="J406" s="15"/>
      <c r="K406" s="378"/>
      <c r="L406" s="344"/>
      <c r="M406" s="378"/>
      <c r="N406" s="378"/>
      <c r="O406" s="378"/>
      <c r="P406" s="378"/>
      <c r="Q406" s="3"/>
      <c r="R406" s="361"/>
    </row>
    <row r="407" spans="3:18" s="69" customFormat="1" ht="12.75" customHeight="1" x14ac:dyDescent="0.15">
      <c r="C407" s="362">
        <f t="shared" si="16"/>
        <v>395</v>
      </c>
      <c r="D407" s="47" t="str">
        <f t="shared" si="17"/>
        <v/>
      </c>
      <c r="E407" s="355"/>
      <c r="F407" s="447"/>
      <c r="G407" s="447"/>
      <c r="H407" s="514"/>
      <c r="I407" s="386"/>
      <c r="J407" s="15"/>
      <c r="K407" s="378"/>
      <c r="L407" s="344"/>
      <c r="M407" s="378"/>
      <c r="N407" s="378"/>
      <c r="O407" s="378"/>
      <c r="P407" s="378"/>
      <c r="Q407" s="3"/>
      <c r="R407" s="361"/>
    </row>
    <row r="408" spans="3:18" s="69" customFormat="1" ht="12.75" customHeight="1" x14ac:dyDescent="0.15">
      <c r="C408" s="362">
        <f t="shared" si="16"/>
        <v>396</v>
      </c>
      <c r="D408" s="47" t="str">
        <f t="shared" si="17"/>
        <v/>
      </c>
      <c r="E408" s="355"/>
      <c r="F408" s="447"/>
      <c r="G408" s="447"/>
      <c r="H408" s="514"/>
      <c r="I408" s="386"/>
      <c r="J408" s="15"/>
      <c r="K408" s="378"/>
      <c r="L408" s="344"/>
      <c r="M408" s="378"/>
      <c r="N408" s="378"/>
      <c r="O408" s="378"/>
      <c r="P408" s="378"/>
      <c r="Q408" s="3"/>
      <c r="R408" s="361"/>
    </row>
    <row r="409" spans="3:18" s="69" customFormat="1" ht="12.75" customHeight="1" x14ac:dyDescent="0.15">
      <c r="C409" s="362">
        <f t="shared" si="16"/>
        <v>397</v>
      </c>
      <c r="D409" s="47" t="str">
        <f t="shared" si="17"/>
        <v/>
      </c>
      <c r="E409" s="355"/>
      <c r="F409" s="447"/>
      <c r="G409" s="447"/>
      <c r="H409" s="514"/>
      <c r="I409" s="386"/>
      <c r="J409" s="15"/>
      <c r="K409" s="378"/>
      <c r="L409" s="344"/>
      <c r="M409" s="378"/>
      <c r="N409" s="378"/>
      <c r="O409" s="378"/>
      <c r="P409" s="378"/>
      <c r="Q409" s="3"/>
      <c r="R409" s="361"/>
    </row>
    <row r="410" spans="3:18" s="69" customFormat="1" ht="12.75" customHeight="1" x14ac:dyDescent="0.15">
      <c r="C410" s="362">
        <f t="shared" si="16"/>
        <v>398</v>
      </c>
      <c r="D410" s="47" t="str">
        <f t="shared" si="17"/>
        <v/>
      </c>
      <c r="E410" s="355"/>
      <c r="F410" s="447"/>
      <c r="G410" s="447"/>
      <c r="H410" s="514"/>
      <c r="I410" s="386"/>
      <c r="J410" s="15"/>
      <c r="K410" s="378"/>
      <c r="L410" s="344"/>
      <c r="M410" s="378"/>
      <c r="N410" s="378"/>
      <c r="O410" s="378"/>
      <c r="P410" s="378"/>
      <c r="Q410" s="3"/>
      <c r="R410" s="361"/>
    </row>
    <row r="411" spans="3:18" s="69" customFormat="1" ht="12.75" customHeight="1" x14ac:dyDescent="0.15">
      <c r="C411" s="362">
        <f t="shared" si="16"/>
        <v>399</v>
      </c>
      <c r="D411" s="47" t="str">
        <f t="shared" si="17"/>
        <v/>
      </c>
      <c r="E411" s="355"/>
      <c r="F411" s="447"/>
      <c r="G411" s="447"/>
      <c r="H411" s="514"/>
      <c r="I411" s="386"/>
      <c r="J411" s="15"/>
      <c r="K411" s="378"/>
      <c r="L411" s="344"/>
      <c r="M411" s="378"/>
      <c r="N411" s="378"/>
      <c r="O411" s="378"/>
      <c r="P411" s="378"/>
      <c r="Q411" s="3"/>
      <c r="R411" s="361"/>
    </row>
    <row r="412" spans="3:18" s="69" customFormat="1" ht="12.75" customHeight="1" x14ac:dyDescent="0.15">
      <c r="C412" s="362">
        <f t="shared" si="16"/>
        <v>400</v>
      </c>
      <c r="D412" s="47" t="str">
        <f t="shared" si="17"/>
        <v/>
      </c>
      <c r="E412" s="355"/>
      <c r="F412" s="447"/>
      <c r="G412" s="447"/>
      <c r="H412" s="514"/>
      <c r="I412" s="386"/>
      <c r="J412" s="15"/>
      <c r="K412" s="378"/>
      <c r="L412" s="344"/>
      <c r="M412" s="378"/>
      <c r="N412" s="378"/>
      <c r="O412" s="378"/>
      <c r="P412" s="378"/>
      <c r="Q412" s="3"/>
      <c r="R412" s="361"/>
    </row>
    <row r="413" spans="3:18" s="69" customFormat="1" ht="12.75" customHeight="1" x14ac:dyDescent="0.15">
      <c r="C413" s="362">
        <f t="shared" si="16"/>
        <v>401</v>
      </c>
      <c r="D413" s="47" t="str">
        <f t="shared" si="17"/>
        <v/>
      </c>
      <c r="E413" s="355"/>
      <c r="F413" s="447"/>
      <c r="G413" s="447"/>
      <c r="H413" s="514"/>
      <c r="I413" s="386"/>
      <c r="J413" s="15"/>
      <c r="K413" s="378"/>
      <c r="L413" s="344"/>
      <c r="M413" s="378"/>
      <c r="N413" s="378"/>
      <c r="O413" s="378"/>
      <c r="P413" s="378"/>
      <c r="Q413" s="3"/>
      <c r="R413" s="361"/>
    </row>
    <row r="414" spans="3:18" s="69" customFormat="1" ht="12.75" customHeight="1" x14ac:dyDescent="0.15">
      <c r="C414" s="362">
        <f t="shared" si="16"/>
        <v>402</v>
      </c>
      <c r="D414" s="47" t="str">
        <f t="shared" si="17"/>
        <v/>
      </c>
      <c r="E414" s="355"/>
      <c r="F414" s="447"/>
      <c r="G414" s="447"/>
      <c r="H414" s="514"/>
      <c r="I414" s="386"/>
      <c r="J414" s="15"/>
      <c r="K414" s="378"/>
      <c r="L414" s="344"/>
      <c r="M414" s="378"/>
      <c r="N414" s="378"/>
      <c r="O414" s="378"/>
      <c r="P414" s="378"/>
      <c r="Q414" s="3"/>
      <c r="R414" s="361"/>
    </row>
    <row r="415" spans="3:18" s="69" customFormat="1" ht="12.75" customHeight="1" x14ac:dyDescent="0.15">
      <c r="C415" s="362">
        <f t="shared" si="16"/>
        <v>403</v>
      </c>
      <c r="D415" s="47" t="str">
        <f t="shared" si="17"/>
        <v/>
      </c>
      <c r="E415" s="355"/>
      <c r="F415" s="447"/>
      <c r="G415" s="447"/>
      <c r="H415" s="514"/>
      <c r="I415" s="386"/>
      <c r="J415" s="15"/>
      <c r="K415" s="378"/>
      <c r="L415" s="344"/>
      <c r="M415" s="378"/>
      <c r="N415" s="378"/>
      <c r="O415" s="378"/>
      <c r="P415" s="378"/>
      <c r="Q415" s="3"/>
      <c r="R415" s="361"/>
    </row>
    <row r="416" spans="3:18" s="69" customFormat="1" ht="12.75" customHeight="1" x14ac:dyDescent="0.15">
      <c r="C416" s="362">
        <f t="shared" si="16"/>
        <v>404</v>
      </c>
      <c r="D416" s="47" t="str">
        <f t="shared" si="17"/>
        <v/>
      </c>
      <c r="E416" s="355"/>
      <c r="F416" s="447"/>
      <c r="G416" s="447"/>
      <c r="H416" s="514"/>
      <c r="I416" s="386"/>
      <c r="J416" s="15"/>
      <c r="K416" s="378"/>
      <c r="L416" s="344"/>
      <c r="M416" s="378"/>
      <c r="N416" s="378"/>
      <c r="O416" s="378"/>
      <c r="P416" s="378"/>
      <c r="Q416" s="3"/>
      <c r="R416" s="361"/>
    </row>
    <row r="417" spans="3:18" s="69" customFormat="1" ht="12.75" customHeight="1" x14ac:dyDescent="0.15">
      <c r="C417" s="362">
        <f t="shared" si="16"/>
        <v>405</v>
      </c>
      <c r="D417" s="47" t="str">
        <f t="shared" si="17"/>
        <v/>
      </c>
      <c r="E417" s="355"/>
      <c r="F417" s="447"/>
      <c r="G417" s="447"/>
      <c r="H417" s="514"/>
      <c r="I417" s="386"/>
      <c r="J417" s="15"/>
      <c r="K417" s="378"/>
      <c r="L417" s="344"/>
      <c r="M417" s="378"/>
      <c r="N417" s="378"/>
      <c r="O417" s="378"/>
      <c r="P417" s="378"/>
      <c r="Q417" s="3"/>
      <c r="R417" s="361"/>
    </row>
    <row r="418" spans="3:18" s="69" customFormat="1" ht="12.75" customHeight="1" x14ac:dyDescent="0.15">
      <c r="C418" s="362">
        <f t="shared" si="16"/>
        <v>406</v>
      </c>
      <c r="D418" s="47" t="str">
        <f t="shared" si="17"/>
        <v/>
      </c>
      <c r="E418" s="355"/>
      <c r="F418" s="447"/>
      <c r="G418" s="447"/>
      <c r="H418" s="514"/>
      <c r="I418" s="386"/>
      <c r="J418" s="15"/>
      <c r="K418" s="378"/>
      <c r="L418" s="344"/>
      <c r="M418" s="378"/>
      <c r="N418" s="378"/>
      <c r="O418" s="378"/>
      <c r="P418" s="378"/>
      <c r="Q418" s="3"/>
      <c r="R418" s="361"/>
    </row>
    <row r="419" spans="3:18" s="69" customFormat="1" ht="12.75" customHeight="1" x14ac:dyDescent="0.15">
      <c r="C419" s="362">
        <f t="shared" si="16"/>
        <v>407</v>
      </c>
      <c r="D419" s="47" t="str">
        <f t="shared" si="17"/>
        <v/>
      </c>
      <c r="E419" s="355"/>
      <c r="F419" s="447"/>
      <c r="G419" s="447"/>
      <c r="H419" s="514"/>
      <c r="I419" s="386"/>
      <c r="J419" s="15"/>
      <c r="K419" s="378"/>
      <c r="L419" s="344"/>
      <c r="M419" s="378"/>
      <c r="N419" s="378"/>
      <c r="O419" s="378"/>
      <c r="P419" s="378"/>
      <c r="Q419" s="3"/>
      <c r="R419" s="361"/>
    </row>
    <row r="420" spans="3:18" s="69" customFormat="1" ht="12.75" customHeight="1" x14ac:dyDescent="0.15">
      <c r="C420" s="362">
        <f t="shared" si="16"/>
        <v>408</v>
      </c>
      <c r="D420" s="47" t="str">
        <f t="shared" si="17"/>
        <v/>
      </c>
      <c r="E420" s="355"/>
      <c r="F420" s="447"/>
      <c r="G420" s="447"/>
      <c r="H420" s="514"/>
      <c r="I420" s="386"/>
      <c r="J420" s="15"/>
      <c r="K420" s="378"/>
      <c r="L420" s="344"/>
      <c r="M420" s="378"/>
      <c r="N420" s="378"/>
      <c r="O420" s="378"/>
      <c r="P420" s="378"/>
      <c r="Q420" s="3"/>
      <c r="R420" s="361"/>
    </row>
    <row r="421" spans="3:18" s="69" customFormat="1" ht="12.75" customHeight="1" x14ac:dyDescent="0.15">
      <c r="C421" s="362">
        <f t="shared" si="16"/>
        <v>409</v>
      </c>
      <c r="D421" s="47" t="str">
        <f t="shared" si="17"/>
        <v/>
      </c>
      <c r="E421" s="355"/>
      <c r="F421" s="447"/>
      <c r="G421" s="447"/>
      <c r="H421" s="514"/>
      <c r="I421" s="386"/>
      <c r="J421" s="15"/>
      <c r="K421" s="378"/>
      <c r="L421" s="344"/>
      <c r="M421" s="378"/>
      <c r="N421" s="378"/>
      <c r="O421" s="378"/>
      <c r="P421" s="378"/>
      <c r="Q421" s="3"/>
      <c r="R421" s="361"/>
    </row>
    <row r="422" spans="3:18" s="69" customFormat="1" ht="12.75" customHeight="1" x14ac:dyDescent="0.15">
      <c r="C422" s="362">
        <f t="shared" si="16"/>
        <v>410</v>
      </c>
      <c r="D422" s="47" t="str">
        <f t="shared" si="17"/>
        <v/>
      </c>
      <c r="E422" s="355"/>
      <c r="F422" s="447"/>
      <c r="G422" s="447"/>
      <c r="H422" s="514"/>
      <c r="I422" s="386"/>
      <c r="J422" s="15"/>
      <c r="K422" s="378"/>
      <c r="L422" s="344"/>
      <c r="M422" s="378"/>
      <c r="N422" s="378"/>
      <c r="O422" s="378"/>
      <c r="P422" s="378"/>
      <c r="Q422" s="3"/>
      <c r="R422" s="361"/>
    </row>
    <row r="423" spans="3:18" s="69" customFormat="1" ht="12.75" customHeight="1" x14ac:dyDescent="0.15">
      <c r="C423" s="362">
        <f t="shared" si="16"/>
        <v>411</v>
      </c>
      <c r="D423" s="47" t="str">
        <f t="shared" si="17"/>
        <v/>
      </c>
      <c r="E423" s="355"/>
      <c r="F423" s="447"/>
      <c r="G423" s="447"/>
      <c r="H423" s="514"/>
      <c r="I423" s="386"/>
      <c r="J423" s="15"/>
      <c r="K423" s="378"/>
      <c r="L423" s="344"/>
      <c r="M423" s="378"/>
      <c r="N423" s="378"/>
      <c r="O423" s="378"/>
      <c r="P423" s="378"/>
      <c r="Q423" s="3"/>
      <c r="R423" s="361"/>
    </row>
    <row r="424" spans="3:18" s="69" customFormat="1" ht="12.75" customHeight="1" x14ac:dyDescent="0.15">
      <c r="C424" s="362">
        <f t="shared" si="16"/>
        <v>412</v>
      </c>
      <c r="D424" s="47" t="str">
        <f t="shared" si="17"/>
        <v/>
      </c>
      <c r="E424" s="355"/>
      <c r="F424" s="447"/>
      <c r="G424" s="447"/>
      <c r="H424" s="514"/>
      <c r="I424" s="386"/>
      <c r="J424" s="15"/>
      <c r="K424" s="378"/>
      <c r="L424" s="344"/>
      <c r="M424" s="378"/>
      <c r="N424" s="378"/>
      <c r="O424" s="378"/>
      <c r="P424" s="378"/>
      <c r="Q424" s="3"/>
      <c r="R424" s="361"/>
    </row>
    <row r="425" spans="3:18" s="69" customFormat="1" ht="12.75" customHeight="1" x14ac:dyDescent="0.15">
      <c r="C425" s="362">
        <f t="shared" si="16"/>
        <v>413</v>
      </c>
      <c r="D425" s="47" t="str">
        <f t="shared" si="17"/>
        <v/>
      </c>
      <c r="E425" s="355"/>
      <c r="F425" s="447"/>
      <c r="G425" s="447"/>
      <c r="H425" s="514"/>
      <c r="I425" s="386"/>
      <c r="J425" s="15"/>
      <c r="K425" s="378"/>
      <c r="L425" s="344"/>
      <c r="M425" s="378"/>
      <c r="N425" s="378"/>
      <c r="O425" s="378"/>
      <c r="P425" s="378"/>
      <c r="Q425" s="3"/>
      <c r="R425" s="361"/>
    </row>
    <row r="426" spans="3:18" s="69" customFormat="1" ht="12.75" customHeight="1" x14ac:dyDescent="0.15">
      <c r="C426" s="362">
        <f t="shared" si="16"/>
        <v>414</v>
      </c>
      <c r="D426" s="47" t="str">
        <f t="shared" si="17"/>
        <v/>
      </c>
      <c r="E426" s="355"/>
      <c r="F426" s="447"/>
      <c r="G426" s="447"/>
      <c r="H426" s="514"/>
      <c r="I426" s="386"/>
      <c r="J426" s="15"/>
      <c r="K426" s="378"/>
      <c r="L426" s="344"/>
      <c r="M426" s="378"/>
      <c r="N426" s="378"/>
      <c r="O426" s="378"/>
      <c r="P426" s="378"/>
      <c r="Q426" s="3"/>
      <c r="R426" s="361"/>
    </row>
    <row r="427" spans="3:18" s="69" customFormat="1" ht="12.75" customHeight="1" x14ac:dyDescent="0.15">
      <c r="C427" s="362">
        <f t="shared" si="16"/>
        <v>415</v>
      </c>
      <c r="D427" s="47" t="str">
        <f t="shared" si="17"/>
        <v/>
      </c>
      <c r="E427" s="355"/>
      <c r="F427" s="447"/>
      <c r="G427" s="447"/>
      <c r="H427" s="514"/>
      <c r="I427" s="386"/>
      <c r="J427" s="15"/>
      <c r="K427" s="378"/>
      <c r="L427" s="344"/>
      <c r="M427" s="378"/>
      <c r="N427" s="378"/>
      <c r="O427" s="378"/>
      <c r="P427" s="378"/>
      <c r="Q427" s="3"/>
      <c r="R427" s="361"/>
    </row>
    <row r="428" spans="3:18" s="69" customFormat="1" ht="12.75" customHeight="1" x14ac:dyDescent="0.15">
      <c r="C428" s="362">
        <f t="shared" si="16"/>
        <v>416</v>
      </c>
      <c r="D428" s="47" t="str">
        <f t="shared" si="17"/>
        <v/>
      </c>
      <c r="E428" s="355"/>
      <c r="F428" s="447"/>
      <c r="G428" s="447"/>
      <c r="H428" s="514"/>
      <c r="I428" s="386"/>
      <c r="J428" s="15"/>
      <c r="K428" s="378"/>
      <c r="L428" s="344"/>
      <c r="M428" s="378"/>
      <c r="N428" s="378"/>
      <c r="O428" s="378"/>
      <c r="P428" s="378"/>
      <c r="Q428" s="3"/>
      <c r="R428" s="361"/>
    </row>
    <row r="429" spans="3:18" s="69" customFormat="1" ht="12.75" customHeight="1" x14ac:dyDescent="0.15">
      <c r="C429" s="362">
        <f t="shared" si="16"/>
        <v>417</v>
      </c>
      <c r="D429" s="47" t="str">
        <f t="shared" si="17"/>
        <v/>
      </c>
      <c r="E429" s="355"/>
      <c r="F429" s="447"/>
      <c r="G429" s="447"/>
      <c r="H429" s="514"/>
      <c r="I429" s="386"/>
      <c r="J429" s="15"/>
      <c r="K429" s="378"/>
      <c r="L429" s="344"/>
      <c r="M429" s="378"/>
      <c r="N429" s="378"/>
      <c r="O429" s="378"/>
      <c r="P429" s="378"/>
      <c r="Q429" s="3"/>
      <c r="R429" s="361"/>
    </row>
    <row r="430" spans="3:18" s="69" customFormat="1" ht="12.75" customHeight="1" x14ac:dyDescent="0.15">
      <c r="C430" s="362">
        <f t="shared" si="16"/>
        <v>418</v>
      </c>
      <c r="D430" s="47" t="str">
        <f t="shared" si="17"/>
        <v/>
      </c>
      <c r="E430" s="355"/>
      <c r="F430" s="447"/>
      <c r="G430" s="447"/>
      <c r="H430" s="514"/>
      <c r="I430" s="386"/>
      <c r="J430" s="15"/>
      <c r="K430" s="378"/>
      <c r="L430" s="344"/>
      <c r="M430" s="378"/>
      <c r="N430" s="378"/>
      <c r="O430" s="378"/>
      <c r="P430" s="378"/>
      <c r="Q430" s="3"/>
      <c r="R430" s="361"/>
    </row>
    <row r="431" spans="3:18" s="69" customFormat="1" ht="12.75" customHeight="1" x14ac:dyDescent="0.15">
      <c r="C431" s="362">
        <f t="shared" si="16"/>
        <v>419</v>
      </c>
      <c r="D431" s="47" t="str">
        <f t="shared" si="17"/>
        <v/>
      </c>
      <c r="E431" s="355"/>
      <c r="F431" s="447"/>
      <c r="G431" s="447"/>
      <c r="H431" s="514"/>
      <c r="I431" s="386"/>
      <c r="J431" s="15"/>
      <c r="K431" s="378"/>
      <c r="L431" s="344"/>
      <c r="M431" s="378"/>
      <c r="N431" s="378"/>
      <c r="O431" s="378"/>
      <c r="P431" s="378"/>
      <c r="Q431" s="3"/>
      <c r="R431" s="361"/>
    </row>
    <row r="432" spans="3:18" s="69" customFormat="1" ht="12.75" customHeight="1" x14ac:dyDescent="0.15">
      <c r="C432" s="362">
        <f t="shared" si="16"/>
        <v>420</v>
      </c>
      <c r="D432" s="47" t="str">
        <f t="shared" si="17"/>
        <v/>
      </c>
      <c r="E432" s="355"/>
      <c r="F432" s="447"/>
      <c r="G432" s="447"/>
      <c r="H432" s="514"/>
      <c r="I432" s="386"/>
      <c r="J432" s="15"/>
      <c r="K432" s="378"/>
      <c r="L432" s="344"/>
      <c r="M432" s="378"/>
      <c r="N432" s="378"/>
      <c r="O432" s="378"/>
      <c r="P432" s="378"/>
      <c r="Q432" s="3"/>
      <c r="R432" s="361"/>
    </row>
    <row r="433" spans="3:18" s="69" customFormat="1" ht="12.75" customHeight="1" x14ac:dyDescent="0.15">
      <c r="C433" s="362">
        <f t="shared" si="16"/>
        <v>421</v>
      </c>
      <c r="D433" s="47" t="str">
        <f t="shared" si="17"/>
        <v/>
      </c>
      <c r="E433" s="355"/>
      <c r="F433" s="447"/>
      <c r="G433" s="447"/>
      <c r="H433" s="514"/>
      <c r="I433" s="386"/>
      <c r="J433" s="15"/>
      <c r="K433" s="378"/>
      <c r="L433" s="344"/>
      <c r="M433" s="378"/>
      <c r="N433" s="378"/>
      <c r="O433" s="378"/>
      <c r="P433" s="378"/>
      <c r="Q433" s="3"/>
      <c r="R433" s="361"/>
    </row>
    <row r="434" spans="3:18" s="69" customFormat="1" ht="12.75" customHeight="1" x14ac:dyDescent="0.15">
      <c r="C434" s="362">
        <f t="shared" si="16"/>
        <v>422</v>
      </c>
      <c r="D434" s="47" t="str">
        <f t="shared" si="17"/>
        <v/>
      </c>
      <c r="E434" s="355"/>
      <c r="F434" s="447"/>
      <c r="G434" s="447"/>
      <c r="H434" s="514"/>
      <c r="I434" s="386"/>
      <c r="J434" s="15"/>
      <c r="K434" s="378"/>
      <c r="L434" s="344"/>
      <c r="M434" s="378"/>
      <c r="N434" s="378"/>
      <c r="O434" s="378"/>
      <c r="P434" s="378"/>
      <c r="Q434" s="3"/>
      <c r="R434" s="361"/>
    </row>
    <row r="435" spans="3:18" s="69" customFormat="1" ht="12.75" customHeight="1" x14ac:dyDescent="0.15">
      <c r="C435" s="362">
        <f t="shared" si="16"/>
        <v>423</v>
      </c>
      <c r="D435" s="47" t="str">
        <f t="shared" si="17"/>
        <v/>
      </c>
      <c r="E435" s="355"/>
      <c r="F435" s="447"/>
      <c r="G435" s="447"/>
      <c r="H435" s="514"/>
      <c r="I435" s="386"/>
      <c r="J435" s="15"/>
      <c r="K435" s="378"/>
      <c r="L435" s="344"/>
      <c r="M435" s="378"/>
      <c r="N435" s="378"/>
      <c r="O435" s="378"/>
      <c r="P435" s="378"/>
      <c r="Q435" s="3"/>
      <c r="R435" s="361"/>
    </row>
    <row r="436" spans="3:18" s="69" customFormat="1" ht="12.75" customHeight="1" x14ac:dyDescent="0.15">
      <c r="C436" s="362">
        <f t="shared" si="16"/>
        <v>424</v>
      </c>
      <c r="D436" s="47" t="str">
        <f t="shared" si="17"/>
        <v/>
      </c>
      <c r="E436" s="355"/>
      <c r="F436" s="447"/>
      <c r="G436" s="447"/>
      <c r="H436" s="514"/>
      <c r="I436" s="386"/>
      <c r="J436" s="15"/>
      <c r="K436" s="378"/>
      <c r="L436" s="344"/>
      <c r="M436" s="378"/>
      <c r="N436" s="378"/>
      <c r="O436" s="378"/>
      <c r="P436" s="378"/>
      <c r="Q436" s="3"/>
      <c r="R436" s="361"/>
    </row>
    <row r="437" spans="3:18" s="69" customFormat="1" ht="12.75" customHeight="1" x14ac:dyDescent="0.15">
      <c r="C437" s="362">
        <f t="shared" si="16"/>
        <v>425</v>
      </c>
      <c r="D437" s="47" t="str">
        <f t="shared" si="17"/>
        <v/>
      </c>
      <c r="E437" s="355"/>
      <c r="F437" s="447"/>
      <c r="G437" s="447"/>
      <c r="H437" s="514"/>
      <c r="I437" s="386"/>
      <c r="J437" s="15"/>
      <c r="K437" s="378"/>
      <c r="L437" s="344"/>
      <c r="M437" s="378"/>
      <c r="N437" s="378"/>
      <c r="O437" s="378"/>
      <c r="P437" s="378"/>
      <c r="Q437" s="3"/>
      <c r="R437" s="361"/>
    </row>
    <row r="438" spans="3:18" s="69" customFormat="1" ht="12.75" customHeight="1" x14ac:dyDescent="0.15">
      <c r="C438" s="362">
        <f t="shared" si="16"/>
        <v>426</v>
      </c>
      <c r="D438" s="47" t="str">
        <f t="shared" si="17"/>
        <v/>
      </c>
      <c r="E438" s="355"/>
      <c r="F438" s="447"/>
      <c r="G438" s="447"/>
      <c r="H438" s="514"/>
      <c r="I438" s="386"/>
      <c r="J438" s="15"/>
      <c r="K438" s="378"/>
      <c r="L438" s="344"/>
      <c r="M438" s="378"/>
      <c r="N438" s="378"/>
      <c r="O438" s="378"/>
      <c r="P438" s="378"/>
      <c r="Q438" s="3"/>
      <c r="R438" s="361"/>
    </row>
    <row r="439" spans="3:18" s="69" customFormat="1" ht="12.75" customHeight="1" x14ac:dyDescent="0.15">
      <c r="C439" s="362">
        <f t="shared" si="16"/>
        <v>427</v>
      </c>
      <c r="D439" s="47" t="str">
        <f t="shared" si="17"/>
        <v/>
      </c>
      <c r="E439" s="355"/>
      <c r="F439" s="447"/>
      <c r="G439" s="447"/>
      <c r="H439" s="514"/>
      <c r="I439" s="386"/>
      <c r="J439" s="15"/>
      <c r="K439" s="378"/>
      <c r="L439" s="344"/>
      <c r="M439" s="378"/>
      <c r="N439" s="378"/>
      <c r="O439" s="378"/>
      <c r="P439" s="378"/>
      <c r="Q439" s="3"/>
      <c r="R439" s="361"/>
    </row>
    <row r="440" spans="3:18" s="69" customFormat="1" ht="12.75" customHeight="1" x14ac:dyDescent="0.15">
      <c r="C440" s="362">
        <f t="shared" si="16"/>
        <v>428</v>
      </c>
      <c r="D440" s="47" t="str">
        <f t="shared" si="17"/>
        <v/>
      </c>
      <c r="E440" s="355"/>
      <c r="F440" s="447"/>
      <c r="G440" s="447"/>
      <c r="H440" s="514"/>
      <c r="I440" s="386"/>
      <c r="J440" s="15"/>
      <c r="K440" s="378"/>
      <c r="L440" s="344"/>
      <c r="M440" s="378"/>
      <c r="N440" s="378"/>
      <c r="O440" s="378"/>
      <c r="P440" s="378"/>
      <c r="Q440" s="3"/>
      <c r="R440" s="361"/>
    </row>
    <row r="441" spans="3:18" s="69" customFormat="1" ht="12.75" customHeight="1" x14ac:dyDescent="0.15">
      <c r="C441" s="362">
        <f t="shared" si="16"/>
        <v>429</v>
      </c>
      <c r="D441" s="47" t="str">
        <f t="shared" si="17"/>
        <v/>
      </c>
      <c r="E441" s="355"/>
      <c r="F441" s="447"/>
      <c r="G441" s="447"/>
      <c r="H441" s="514"/>
      <c r="I441" s="386"/>
      <c r="J441" s="15"/>
      <c r="K441" s="378"/>
      <c r="L441" s="344"/>
      <c r="M441" s="378"/>
      <c r="N441" s="378"/>
      <c r="O441" s="378"/>
      <c r="P441" s="378"/>
      <c r="Q441" s="3"/>
      <c r="R441" s="361"/>
    </row>
    <row r="442" spans="3:18" s="69" customFormat="1" ht="12.75" customHeight="1" x14ac:dyDescent="0.15">
      <c r="C442" s="362">
        <f t="shared" si="16"/>
        <v>430</v>
      </c>
      <c r="D442" s="47" t="str">
        <f t="shared" si="17"/>
        <v/>
      </c>
      <c r="E442" s="355"/>
      <c r="F442" s="447"/>
      <c r="G442" s="447"/>
      <c r="H442" s="514"/>
      <c r="I442" s="386"/>
      <c r="J442" s="15"/>
      <c r="K442" s="378"/>
      <c r="L442" s="344"/>
      <c r="M442" s="378"/>
      <c r="N442" s="378"/>
      <c r="O442" s="378"/>
      <c r="P442" s="378"/>
      <c r="Q442" s="3"/>
      <c r="R442" s="361"/>
    </row>
    <row r="443" spans="3:18" s="69" customFormat="1" ht="12.75" customHeight="1" x14ac:dyDescent="0.15">
      <c r="C443" s="362">
        <f t="shared" si="16"/>
        <v>431</v>
      </c>
      <c r="D443" s="47" t="str">
        <f t="shared" si="17"/>
        <v/>
      </c>
      <c r="E443" s="355"/>
      <c r="F443" s="447"/>
      <c r="G443" s="447"/>
      <c r="H443" s="514"/>
      <c r="I443" s="386"/>
      <c r="J443" s="15"/>
      <c r="K443" s="378"/>
      <c r="L443" s="344"/>
      <c r="M443" s="378"/>
      <c r="N443" s="378"/>
      <c r="O443" s="378"/>
      <c r="P443" s="378"/>
      <c r="Q443" s="3"/>
      <c r="R443" s="361"/>
    </row>
    <row r="444" spans="3:18" s="69" customFormat="1" ht="12.75" customHeight="1" x14ac:dyDescent="0.15">
      <c r="C444" s="362">
        <f t="shared" si="16"/>
        <v>432</v>
      </c>
      <c r="D444" s="47" t="str">
        <f t="shared" si="17"/>
        <v/>
      </c>
      <c r="E444" s="355"/>
      <c r="F444" s="447"/>
      <c r="G444" s="447"/>
      <c r="H444" s="514"/>
      <c r="I444" s="386"/>
      <c r="J444" s="15"/>
      <c r="K444" s="378"/>
      <c r="L444" s="344"/>
      <c r="M444" s="378"/>
      <c r="N444" s="378"/>
      <c r="O444" s="378"/>
      <c r="P444" s="378"/>
      <c r="Q444" s="3"/>
      <c r="R444" s="361"/>
    </row>
    <row r="445" spans="3:18" s="69" customFormat="1" ht="12.75" customHeight="1" x14ac:dyDescent="0.15">
      <c r="C445" s="362">
        <f t="shared" si="16"/>
        <v>433</v>
      </c>
      <c r="D445" s="47" t="str">
        <f t="shared" si="17"/>
        <v/>
      </c>
      <c r="E445" s="355"/>
      <c r="F445" s="447"/>
      <c r="G445" s="447"/>
      <c r="H445" s="514"/>
      <c r="I445" s="386"/>
      <c r="J445" s="15"/>
      <c r="K445" s="378"/>
      <c r="L445" s="344"/>
      <c r="M445" s="378"/>
      <c r="N445" s="378"/>
      <c r="O445" s="378"/>
      <c r="P445" s="378"/>
      <c r="Q445" s="3"/>
      <c r="R445" s="361"/>
    </row>
    <row r="446" spans="3:18" s="69" customFormat="1" ht="12.75" customHeight="1" x14ac:dyDescent="0.15">
      <c r="C446" s="362">
        <f t="shared" si="16"/>
        <v>434</v>
      </c>
      <c r="D446" s="47" t="str">
        <f t="shared" si="17"/>
        <v/>
      </c>
      <c r="E446" s="355"/>
      <c r="F446" s="447"/>
      <c r="G446" s="447"/>
      <c r="H446" s="514"/>
      <c r="I446" s="386"/>
      <c r="J446" s="15"/>
      <c r="K446" s="378"/>
      <c r="L446" s="344"/>
      <c r="M446" s="378"/>
      <c r="N446" s="378"/>
      <c r="O446" s="378"/>
      <c r="P446" s="378"/>
      <c r="Q446" s="3"/>
      <c r="R446" s="361"/>
    </row>
    <row r="447" spans="3:18" s="69" customFormat="1" ht="12.75" customHeight="1" x14ac:dyDescent="0.15">
      <c r="C447" s="362">
        <f t="shared" si="16"/>
        <v>435</v>
      </c>
      <c r="D447" s="47" t="str">
        <f t="shared" si="17"/>
        <v/>
      </c>
      <c r="E447" s="355"/>
      <c r="F447" s="447"/>
      <c r="G447" s="447"/>
      <c r="H447" s="514"/>
      <c r="I447" s="386"/>
      <c r="J447" s="15"/>
      <c r="K447" s="378"/>
      <c r="L447" s="344"/>
      <c r="M447" s="378"/>
      <c r="N447" s="378"/>
      <c r="O447" s="378"/>
      <c r="P447" s="378"/>
      <c r="Q447" s="3"/>
      <c r="R447" s="361"/>
    </row>
    <row r="448" spans="3:18" s="69" customFormat="1" ht="12.75" customHeight="1" x14ac:dyDescent="0.15">
      <c r="C448" s="362">
        <f t="shared" si="16"/>
        <v>436</v>
      </c>
      <c r="D448" s="47" t="str">
        <f t="shared" si="17"/>
        <v/>
      </c>
      <c r="E448" s="355"/>
      <c r="F448" s="447"/>
      <c r="G448" s="447"/>
      <c r="H448" s="514"/>
      <c r="I448" s="386"/>
      <c r="J448" s="15"/>
      <c r="K448" s="378"/>
      <c r="L448" s="344"/>
      <c r="M448" s="378"/>
      <c r="N448" s="378"/>
      <c r="O448" s="378"/>
      <c r="P448" s="378"/>
      <c r="Q448" s="3"/>
      <c r="R448" s="361"/>
    </row>
    <row r="449" spans="3:18" s="69" customFormat="1" ht="12.75" customHeight="1" x14ac:dyDescent="0.15">
      <c r="C449" s="362">
        <f t="shared" si="16"/>
        <v>437</v>
      </c>
      <c r="D449" s="47" t="str">
        <f t="shared" si="17"/>
        <v/>
      </c>
      <c r="E449" s="355"/>
      <c r="F449" s="447"/>
      <c r="G449" s="447"/>
      <c r="H449" s="514"/>
      <c r="I449" s="386"/>
      <c r="J449" s="15"/>
      <c r="K449" s="378"/>
      <c r="L449" s="344"/>
      <c r="M449" s="378"/>
      <c r="N449" s="378"/>
      <c r="O449" s="378"/>
      <c r="P449" s="378"/>
      <c r="Q449" s="3"/>
      <c r="R449" s="361"/>
    </row>
    <row r="450" spans="3:18" s="69" customFormat="1" ht="12.75" customHeight="1" x14ac:dyDescent="0.15">
      <c r="C450" s="362">
        <f t="shared" si="16"/>
        <v>438</v>
      </c>
      <c r="D450" s="47" t="str">
        <f t="shared" si="17"/>
        <v/>
      </c>
      <c r="E450" s="355"/>
      <c r="F450" s="447"/>
      <c r="G450" s="447"/>
      <c r="H450" s="514"/>
      <c r="I450" s="386"/>
      <c r="J450" s="15"/>
      <c r="K450" s="378"/>
      <c r="L450" s="344"/>
      <c r="M450" s="378"/>
      <c r="N450" s="378"/>
      <c r="O450" s="378"/>
      <c r="P450" s="378"/>
      <c r="Q450" s="3"/>
      <c r="R450" s="361"/>
    </row>
    <row r="451" spans="3:18" s="69" customFormat="1" ht="12.75" customHeight="1" x14ac:dyDescent="0.15">
      <c r="C451" s="362">
        <f t="shared" si="16"/>
        <v>439</v>
      </c>
      <c r="D451" s="47" t="str">
        <f t="shared" si="17"/>
        <v/>
      </c>
      <c r="E451" s="355"/>
      <c r="F451" s="447"/>
      <c r="G451" s="447"/>
      <c r="H451" s="514"/>
      <c r="I451" s="386"/>
      <c r="J451" s="15"/>
      <c r="K451" s="378"/>
      <c r="L451" s="344"/>
      <c r="M451" s="378"/>
      <c r="N451" s="378"/>
      <c r="O451" s="378"/>
      <c r="P451" s="378"/>
      <c r="Q451" s="3"/>
      <c r="R451" s="361"/>
    </row>
    <row r="452" spans="3:18" s="69" customFormat="1" ht="12.75" customHeight="1" x14ac:dyDescent="0.15">
      <c r="C452" s="362">
        <f t="shared" si="16"/>
        <v>440</v>
      </c>
      <c r="D452" s="47" t="str">
        <f t="shared" si="17"/>
        <v/>
      </c>
      <c r="E452" s="355"/>
      <c r="F452" s="447"/>
      <c r="G452" s="447"/>
      <c r="H452" s="514"/>
      <c r="I452" s="386"/>
      <c r="J452" s="15"/>
      <c r="K452" s="378"/>
      <c r="L452" s="344"/>
      <c r="M452" s="378"/>
      <c r="N452" s="378"/>
      <c r="O452" s="378"/>
      <c r="P452" s="378"/>
      <c r="Q452" s="3"/>
      <c r="R452" s="361"/>
    </row>
    <row r="453" spans="3:18" s="69" customFormat="1" ht="12.75" customHeight="1" x14ac:dyDescent="0.15">
      <c r="C453" s="362">
        <f t="shared" si="16"/>
        <v>441</v>
      </c>
      <c r="D453" s="47" t="str">
        <f t="shared" si="17"/>
        <v/>
      </c>
      <c r="E453" s="355"/>
      <c r="F453" s="447"/>
      <c r="G453" s="447"/>
      <c r="H453" s="514"/>
      <c r="I453" s="386"/>
      <c r="J453" s="15"/>
      <c r="K453" s="378"/>
      <c r="L453" s="344"/>
      <c r="M453" s="378"/>
      <c r="N453" s="378"/>
      <c r="O453" s="378"/>
      <c r="P453" s="378"/>
      <c r="Q453" s="3"/>
      <c r="R453" s="361"/>
    </row>
    <row r="454" spans="3:18" s="69" customFormat="1" ht="12.75" customHeight="1" x14ac:dyDescent="0.15">
      <c r="C454" s="362">
        <f t="shared" si="16"/>
        <v>442</v>
      </c>
      <c r="D454" s="47" t="str">
        <f t="shared" si="17"/>
        <v/>
      </c>
      <c r="E454" s="355"/>
      <c r="F454" s="447"/>
      <c r="G454" s="447"/>
      <c r="H454" s="514"/>
      <c r="I454" s="386"/>
      <c r="J454" s="15"/>
      <c r="K454" s="378"/>
      <c r="L454" s="344"/>
      <c r="M454" s="378"/>
      <c r="N454" s="378"/>
      <c r="O454" s="378"/>
      <c r="P454" s="378"/>
      <c r="Q454" s="3"/>
      <c r="R454" s="361"/>
    </row>
    <row r="455" spans="3:18" s="69" customFormat="1" ht="12.75" customHeight="1" x14ac:dyDescent="0.15">
      <c r="C455" s="362">
        <f t="shared" si="16"/>
        <v>443</v>
      </c>
      <c r="D455" s="47" t="str">
        <f t="shared" si="17"/>
        <v/>
      </c>
      <c r="E455" s="355"/>
      <c r="F455" s="447"/>
      <c r="G455" s="447"/>
      <c r="H455" s="514"/>
      <c r="I455" s="386"/>
      <c r="J455" s="15"/>
      <c r="K455" s="378"/>
      <c r="L455" s="344"/>
      <c r="M455" s="378"/>
      <c r="N455" s="378"/>
      <c r="O455" s="378"/>
      <c r="P455" s="378"/>
      <c r="Q455" s="3"/>
      <c r="R455" s="361"/>
    </row>
    <row r="456" spans="3:18" s="69" customFormat="1" ht="12.75" customHeight="1" x14ac:dyDescent="0.15">
      <c r="C456" s="362">
        <f t="shared" si="16"/>
        <v>444</v>
      </c>
      <c r="D456" s="47" t="str">
        <f t="shared" si="17"/>
        <v/>
      </c>
      <c r="E456" s="355"/>
      <c r="F456" s="447"/>
      <c r="G456" s="447"/>
      <c r="H456" s="514"/>
      <c r="I456" s="386"/>
      <c r="J456" s="15"/>
      <c r="K456" s="378"/>
      <c r="L456" s="344"/>
      <c r="M456" s="378"/>
      <c r="N456" s="378"/>
      <c r="O456" s="378"/>
      <c r="P456" s="378"/>
      <c r="Q456" s="3"/>
      <c r="R456" s="361"/>
    </row>
    <row r="457" spans="3:18" s="69" customFormat="1" ht="12.75" customHeight="1" x14ac:dyDescent="0.15">
      <c r="C457" s="362">
        <f t="shared" si="16"/>
        <v>445</v>
      </c>
      <c r="D457" s="47" t="str">
        <f t="shared" si="17"/>
        <v/>
      </c>
      <c r="E457" s="355"/>
      <c r="F457" s="447"/>
      <c r="G457" s="447"/>
      <c r="H457" s="514"/>
      <c r="I457" s="386"/>
      <c r="J457" s="15"/>
      <c r="K457" s="378"/>
      <c r="L457" s="344"/>
      <c r="M457" s="378"/>
      <c r="N457" s="378"/>
      <c r="O457" s="378"/>
      <c r="P457" s="378"/>
      <c r="Q457" s="3"/>
      <c r="R457" s="361"/>
    </row>
    <row r="458" spans="3:18" s="69" customFormat="1" ht="12.75" customHeight="1" x14ac:dyDescent="0.15">
      <c r="C458" s="362">
        <f t="shared" ref="C458:C521" si="18">C457+1</f>
        <v>446</v>
      </c>
      <c r="D458" s="47" t="str">
        <f t="shared" si="17"/>
        <v/>
      </c>
      <c r="E458" s="355"/>
      <c r="F458" s="447"/>
      <c r="G458" s="447"/>
      <c r="H458" s="514"/>
      <c r="I458" s="386"/>
      <c r="J458" s="15"/>
      <c r="K458" s="378"/>
      <c r="L458" s="344"/>
      <c r="M458" s="378"/>
      <c r="N458" s="378"/>
      <c r="O458" s="378"/>
      <c r="P458" s="378"/>
      <c r="Q458" s="3"/>
      <c r="R458" s="361"/>
    </row>
    <row r="459" spans="3:18" s="69" customFormat="1" ht="12.75" customHeight="1" x14ac:dyDescent="0.15">
      <c r="C459" s="362">
        <f t="shared" si="18"/>
        <v>447</v>
      </c>
      <c r="D459" s="47" t="str">
        <f t="shared" si="17"/>
        <v/>
      </c>
      <c r="E459" s="355"/>
      <c r="F459" s="447"/>
      <c r="G459" s="447"/>
      <c r="H459" s="514"/>
      <c r="I459" s="386"/>
      <c r="J459" s="15"/>
      <c r="K459" s="378"/>
      <c r="L459" s="344"/>
      <c r="M459" s="378"/>
      <c r="N459" s="378"/>
      <c r="O459" s="378"/>
      <c r="P459" s="378"/>
      <c r="Q459" s="3"/>
      <c r="R459" s="361"/>
    </row>
    <row r="460" spans="3:18" s="69" customFormat="1" ht="12.75" customHeight="1" x14ac:dyDescent="0.15">
      <c r="C460" s="362">
        <f t="shared" si="18"/>
        <v>448</v>
      </c>
      <c r="D460" s="47" t="str">
        <f t="shared" si="17"/>
        <v/>
      </c>
      <c r="E460" s="355"/>
      <c r="F460" s="447"/>
      <c r="G460" s="447"/>
      <c r="H460" s="514"/>
      <c r="I460" s="386"/>
      <c r="J460" s="15"/>
      <c r="K460" s="378"/>
      <c r="L460" s="344"/>
      <c r="M460" s="378"/>
      <c r="N460" s="378"/>
      <c r="O460" s="378"/>
      <c r="P460" s="378"/>
      <c r="Q460" s="3"/>
      <c r="R460" s="361"/>
    </row>
    <row r="461" spans="3:18" s="69" customFormat="1" ht="12.75" customHeight="1" x14ac:dyDescent="0.15">
      <c r="C461" s="362">
        <f t="shared" si="18"/>
        <v>449</v>
      </c>
      <c r="D461" s="47" t="str">
        <f t="shared" ref="D461:D524" si="19">IF(E461="","",IF(E461&lt;=$U$2,"○",""))</f>
        <v/>
      </c>
      <c r="E461" s="355"/>
      <c r="F461" s="447"/>
      <c r="G461" s="447"/>
      <c r="H461" s="514"/>
      <c r="I461" s="386"/>
      <c r="J461" s="15"/>
      <c r="K461" s="378"/>
      <c r="L461" s="344"/>
      <c r="M461" s="378"/>
      <c r="N461" s="378"/>
      <c r="O461" s="378"/>
      <c r="P461" s="378"/>
      <c r="Q461" s="3"/>
      <c r="R461" s="361"/>
    </row>
    <row r="462" spans="3:18" s="69" customFormat="1" ht="12.75" customHeight="1" x14ac:dyDescent="0.15">
      <c r="C462" s="362">
        <f t="shared" si="18"/>
        <v>450</v>
      </c>
      <c r="D462" s="47" t="str">
        <f t="shared" si="19"/>
        <v/>
      </c>
      <c r="E462" s="355"/>
      <c r="F462" s="447"/>
      <c r="G462" s="447"/>
      <c r="H462" s="514"/>
      <c r="I462" s="386"/>
      <c r="J462" s="15"/>
      <c r="K462" s="378"/>
      <c r="L462" s="344"/>
      <c r="M462" s="378"/>
      <c r="N462" s="378"/>
      <c r="O462" s="378"/>
      <c r="P462" s="378"/>
      <c r="Q462" s="3"/>
      <c r="R462" s="361"/>
    </row>
    <row r="463" spans="3:18" s="69" customFormat="1" ht="12.75" customHeight="1" x14ac:dyDescent="0.15">
      <c r="C463" s="362">
        <f t="shared" si="18"/>
        <v>451</v>
      </c>
      <c r="D463" s="47" t="str">
        <f t="shared" si="19"/>
        <v/>
      </c>
      <c r="E463" s="355"/>
      <c r="F463" s="447"/>
      <c r="G463" s="447"/>
      <c r="H463" s="514"/>
      <c r="I463" s="386"/>
      <c r="J463" s="15"/>
      <c r="K463" s="378"/>
      <c r="L463" s="344"/>
      <c r="M463" s="378"/>
      <c r="N463" s="378"/>
      <c r="O463" s="378"/>
      <c r="P463" s="378"/>
      <c r="Q463" s="3"/>
      <c r="R463" s="361"/>
    </row>
    <row r="464" spans="3:18" s="69" customFormat="1" ht="12.75" customHeight="1" x14ac:dyDescent="0.15">
      <c r="C464" s="362">
        <f t="shared" si="18"/>
        <v>452</v>
      </c>
      <c r="D464" s="47" t="str">
        <f t="shared" si="19"/>
        <v/>
      </c>
      <c r="E464" s="355"/>
      <c r="F464" s="447"/>
      <c r="G464" s="447"/>
      <c r="H464" s="514"/>
      <c r="I464" s="386"/>
      <c r="J464" s="15"/>
      <c r="K464" s="378"/>
      <c r="L464" s="344"/>
      <c r="M464" s="378"/>
      <c r="N464" s="378"/>
      <c r="O464" s="378"/>
      <c r="P464" s="378"/>
      <c r="Q464" s="3"/>
      <c r="R464" s="361"/>
    </row>
    <row r="465" spans="3:18" s="69" customFormat="1" ht="12.75" customHeight="1" x14ac:dyDescent="0.15">
      <c r="C465" s="362">
        <f t="shared" si="18"/>
        <v>453</v>
      </c>
      <c r="D465" s="47" t="str">
        <f t="shared" si="19"/>
        <v/>
      </c>
      <c r="E465" s="355"/>
      <c r="F465" s="447"/>
      <c r="G465" s="447"/>
      <c r="H465" s="514"/>
      <c r="I465" s="386"/>
      <c r="J465" s="15"/>
      <c r="K465" s="378"/>
      <c r="L465" s="344"/>
      <c r="M465" s="378"/>
      <c r="N465" s="378"/>
      <c r="O465" s="378"/>
      <c r="P465" s="378"/>
      <c r="Q465" s="3"/>
      <c r="R465" s="361"/>
    </row>
    <row r="466" spans="3:18" s="69" customFormat="1" ht="12.75" customHeight="1" x14ac:dyDescent="0.15">
      <c r="C466" s="362">
        <f t="shared" si="18"/>
        <v>454</v>
      </c>
      <c r="D466" s="47" t="str">
        <f t="shared" si="19"/>
        <v/>
      </c>
      <c r="E466" s="355"/>
      <c r="F466" s="447"/>
      <c r="G466" s="447"/>
      <c r="H466" s="514"/>
      <c r="I466" s="386"/>
      <c r="J466" s="15"/>
      <c r="K466" s="378"/>
      <c r="L466" s="344"/>
      <c r="M466" s="378"/>
      <c r="N466" s="378"/>
      <c r="O466" s="378"/>
      <c r="P466" s="378"/>
      <c r="Q466" s="3"/>
      <c r="R466" s="361"/>
    </row>
    <row r="467" spans="3:18" s="69" customFormat="1" ht="12.75" customHeight="1" x14ac:dyDescent="0.15">
      <c r="C467" s="362">
        <f t="shared" si="18"/>
        <v>455</v>
      </c>
      <c r="D467" s="47" t="str">
        <f t="shared" si="19"/>
        <v/>
      </c>
      <c r="E467" s="355"/>
      <c r="F467" s="447"/>
      <c r="G467" s="447"/>
      <c r="H467" s="514"/>
      <c r="I467" s="386"/>
      <c r="J467" s="15"/>
      <c r="K467" s="378"/>
      <c r="L467" s="344"/>
      <c r="M467" s="378"/>
      <c r="N467" s="378"/>
      <c r="O467" s="378"/>
      <c r="P467" s="378"/>
      <c r="Q467" s="3"/>
      <c r="R467" s="361"/>
    </row>
    <row r="468" spans="3:18" s="69" customFormat="1" ht="12.75" customHeight="1" x14ac:dyDescent="0.15">
      <c r="C468" s="362">
        <f t="shared" si="18"/>
        <v>456</v>
      </c>
      <c r="D468" s="47" t="str">
        <f t="shared" si="19"/>
        <v/>
      </c>
      <c r="E468" s="355"/>
      <c r="F468" s="447"/>
      <c r="G468" s="447"/>
      <c r="H468" s="514"/>
      <c r="I468" s="386"/>
      <c r="J468" s="15"/>
      <c r="K468" s="378"/>
      <c r="L468" s="344"/>
      <c r="M468" s="378"/>
      <c r="N468" s="378"/>
      <c r="O468" s="378"/>
      <c r="P468" s="378"/>
      <c r="Q468" s="3"/>
      <c r="R468" s="361"/>
    </row>
    <row r="469" spans="3:18" s="69" customFormat="1" ht="12.75" customHeight="1" x14ac:dyDescent="0.15">
      <c r="C469" s="362">
        <f t="shared" si="18"/>
        <v>457</v>
      </c>
      <c r="D469" s="47" t="str">
        <f t="shared" si="19"/>
        <v/>
      </c>
      <c r="E469" s="355"/>
      <c r="F469" s="447"/>
      <c r="G469" s="447"/>
      <c r="H469" s="514"/>
      <c r="I469" s="386"/>
      <c r="J469" s="15"/>
      <c r="K469" s="378"/>
      <c r="L469" s="344"/>
      <c r="M469" s="378"/>
      <c r="N469" s="378"/>
      <c r="O469" s="378"/>
      <c r="P469" s="378"/>
      <c r="Q469" s="3"/>
      <c r="R469" s="361"/>
    </row>
    <row r="470" spans="3:18" s="69" customFormat="1" ht="12.75" customHeight="1" x14ac:dyDescent="0.15">
      <c r="C470" s="362">
        <f t="shared" si="18"/>
        <v>458</v>
      </c>
      <c r="D470" s="47" t="str">
        <f t="shared" si="19"/>
        <v/>
      </c>
      <c r="E470" s="355"/>
      <c r="F470" s="447"/>
      <c r="G470" s="447"/>
      <c r="H470" s="514"/>
      <c r="I470" s="386"/>
      <c r="J470" s="15"/>
      <c r="K470" s="378"/>
      <c r="L470" s="344"/>
      <c r="M470" s="378"/>
      <c r="N470" s="378"/>
      <c r="O470" s="378"/>
      <c r="P470" s="378"/>
      <c r="Q470" s="3"/>
      <c r="R470" s="361"/>
    </row>
    <row r="471" spans="3:18" s="69" customFormat="1" ht="12.75" customHeight="1" x14ac:dyDescent="0.15">
      <c r="C471" s="362">
        <f t="shared" si="18"/>
        <v>459</v>
      </c>
      <c r="D471" s="47" t="str">
        <f t="shared" si="19"/>
        <v/>
      </c>
      <c r="E471" s="355"/>
      <c r="F471" s="447"/>
      <c r="G471" s="447"/>
      <c r="H471" s="514"/>
      <c r="I471" s="386"/>
      <c r="J471" s="15"/>
      <c r="K471" s="378"/>
      <c r="L471" s="344"/>
      <c r="M471" s="378"/>
      <c r="N471" s="378"/>
      <c r="O471" s="378"/>
      <c r="P471" s="378"/>
      <c r="Q471" s="3"/>
      <c r="R471" s="361"/>
    </row>
    <row r="472" spans="3:18" s="69" customFormat="1" ht="12.75" customHeight="1" x14ac:dyDescent="0.15">
      <c r="C472" s="362">
        <f t="shared" si="18"/>
        <v>460</v>
      </c>
      <c r="D472" s="47" t="str">
        <f t="shared" si="19"/>
        <v/>
      </c>
      <c r="E472" s="355"/>
      <c r="F472" s="447"/>
      <c r="G472" s="447"/>
      <c r="H472" s="514"/>
      <c r="I472" s="386"/>
      <c r="J472" s="15"/>
      <c r="K472" s="378"/>
      <c r="L472" s="344"/>
      <c r="M472" s="378"/>
      <c r="N472" s="378"/>
      <c r="O472" s="378"/>
      <c r="P472" s="378"/>
      <c r="Q472" s="3"/>
      <c r="R472" s="361"/>
    </row>
    <row r="473" spans="3:18" s="69" customFormat="1" ht="12.75" customHeight="1" x14ac:dyDescent="0.15">
      <c r="C473" s="362">
        <f t="shared" si="18"/>
        <v>461</v>
      </c>
      <c r="D473" s="47" t="str">
        <f t="shared" si="19"/>
        <v/>
      </c>
      <c r="E473" s="355"/>
      <c r="F473" s="447"/>
      <c r="G473" s="447"/>
      <c r="H473" s="514"/>
      <c r="I473" s="386"/>
      <c r="J473" s="15"/>
      <c r="K473" s="378"/>
      <c r="L473" s="344"/>
      <c r="M473" s="378"/>
      <c r="N473" s="378"/>
      <c r="O473" s="378"/>
      <c r="P473" s="378"/>
      <c r="Q473" s="3"/>
      <c r="R473" s="361"/>
    </row>
    <row r="474" spans="3:18" s="69" customFormat="1" ht="12.75" customHeight="1" x14ac:dyDescent="0.15">
      <c r="C474" s="362">
        <f t="shared" si="18"/>
        <v>462</v>
      </c>
      <c r="D474" s="47" t="str">
        <f t="shared" si="19"/>
        <v/>
      </c>
      <c r="E474" s="355"/>
      <c r="F474" s="447"/>
      <c r="G474" s="447"/>
      <c r="H474" s="514"/>
      <c r="I474" s="386"/>
      <c r="J474" s="15"/>
      <c r="K474" s="378"/>
      <c r="L474" s="344"/>
      <c r="M474" s="378"/>
      <c r="N474" s="378"/>
      <c r="O474" s="378"/>
      <c r="P474" s="378"/>
      <c r="Q474" s="3"/>
      <c r="R474" s="361"/>
    </row>
    <row r="475" spans="3:18" s="69" customFormat="1" ht="12.75" customHeight="1" x14ac:dyDescent="0.15">
      <c r="C475" s="362">
        <f t="shared" si="18"/>
        <v>463</v>
      </c>
      <c r="D475" s="47" t="str">
        <f t="shared" si="19"/>
        <v/>
      </c>
      <c r="E475" s="355"/>
      <c r="F475" s="447"/>
      <c r="G475" s="447"/>
      <c r="H475" s="514"/>
      <c r="I475" s="386"/>
      <c r="J475" s="15"/>
      <c r="K475" s="378"/>
      <c r="L475" s="344"/>
      <c r="M475" s="378"/>
      <c r="N475" s="378"/>
      <c r="O475" s="378"/>
      <c r="P475" s="378"/>
      <c r="Q475" s="3"/>
      <c r="R475" s="361"/>
    </row>
    <row r="476" spans="3:18" s="69" customFormat="1" ht="12.75" customHeight="1" x14ac:dyDescent="0.15">
      <c r="C476" s="362">
        <f t="shared" si="18"/>
        <v>464</v>
      </c>
      <c r="D476" s="47" t="str">
        <f t="shared" si="19"/>
        <v/>
      </c>
      <c r="E476" s="355"/>
      <c r="F476" s="447"/>
      <c r="G476" s="447"/>
      <c r="H476" s="514"/>
      <c r="I476" s="386"/>
      <c r="J476" s="15"/>
      <c r="K476" s="378"/>
      <c r="L476" s="344"/>
      <c r="M476" s="378"/>
      <c r="N476" s="378"/>
      <c r="O476" s="378"/>
      <c r="P476" s="378"/>
      <c r="Q476" s="3"/>
      <c r="R476" s="361"/>
    </row>
    <row r="477" spans="3:18" s="69" customFormat="1" ht="12.75" customHeight="1" x14ac:dyDescent="0.15">
      <c r="C477" s="362">
        <f t="shared" si="18"/>
        <v>465</v>
      </c>
      <c r="D477" s="47" t="str">
        <f t="shared" si="19"/>
        <v/>
      </c>
      <c r="E477" s="355"/>
      <c r="F477" s="447"/>
      <c r="G477" s="447"/>
      <c r="H477" s="514"/>
      <c r="I477" s="386"/>
      <c r="J477" s="15"/>
      <c r="K477" s="378"/>
      <c r="L477" s="344"/>
      <c r="M477" s="378"/>
      <c r="N477" s="378"/>
      <c r="O477" s="378"/>
      <c r="P477" s="378"/>
      <c r="Q477" s="3"/>
      <c r="R477" s="361"/>
    </row>
    <row r="478" spans="3:18" s="69" customFormat="1" ht="12.75" customHeight="1" x14ac:dyDescent="0.15">
      <c r="C478" s="362">
        <f t="shared" si="18"/>
        <v>466</v>
      </c>
      <c r="D478" s="47" t="str">
        <f t="shared" si="19"/>
        <v/>
      </c>
      <c r="E478" s="355"/>
      <c r="F478" s="447"/>
      <c r="G478" s="447"/>
      <c r="H478" s="514"/>
      <c r="I478" s="386"/>
      <c r="J478" s="15"/>
      <c r="K478" s="378"/>
      <c r="L478" s="344"/>
      <c r="M478" s="378"/>
      <c r="N478" s="378"/>
      <c r="O478" s="378"/>
      <c r="P478" s="378"/>
      <c r="Q478" s="3"/>
      <c r="R478" s="361"/>
    </row>
    <row r="479" spans="3:18" s="69" customFormat="1" ht="12.75" customHeight="1" x14ac:dyDescent="0.15">
      <c r="C479" s="362">
        <f t="shared" si="18"/>
        <v>467</v>
      </c>
      <c r="D479" s="47" t="str">
        <f t="shared" si="19"/>
        <v/>
      </c>
      <c r="E479" s="355"/>
      <c r="F479" s="447"/>
      <c r="G479" s="447"/>
      <c r="H479" s="514"/>
      <c r="I479" s="386"/>
      <c r="J479" s="15"/>
      <c r="K479" s="378"/>
      <c r="L479" s="344"/>
      <c r="M479" s="378"/>
      <c r="N479" s="378"/>
      <c r="O479" s="378"/>
      <c r="P479" s="378"/>
      <c r="Q479" s="3"/>
      <c r="R479" s="361"/>
    </row>
    <row r="480" spans="3:18" s="69" customFormat="1" ht="12.75" customHeight="1" x14ac:dyDescent="0.15">
      <c r="C480" s="362">
        <f t="shared" si="18"/>
        <v>468</v>
      </c>
      <c r="D480" s="47" t="str">
        <f t="shared" si="19"/>
        <v/>
      </c>
      <c r="E480" s="355"/>
      <c r="F480" s="447"/>
      <c r="G480" s="447"/>
      <c r="H480" s="514"/>
      <c r="I480" s="386"/>
      <c r="J480" s="15"/>
      <c r="K480" s="378"/>
      <c r="L480" s="344"/>
      <c r="M480" s="378"/>
      <c r="N480" s="378"/>
      <c r="O480" s="378"/>
      <c r="P480" s="378"/>
      <c r="Q480" s="3"/>
      <c r="R480" s="361"/>
    </row>
    <row r="481" spans="3:18" s="69" customFormat="1" ht="12.75" customHeight="1" x14ac:dyDescent="0.15">
      <c r="C481" s="362">
        <f t="shared" si="18"/>
        <v>469</v>
      </c>
      <c r="D481" s="47" t="str">
        <f t="shared" si="19"/>
        <v/>
      </c>
      <c r="E481" s="355"/>
      <c r="F481" s="447"/>
      <c r="G481" s="447"/>
      <c r="H481" s="514"/>
      <c r="I481" s="386"/>
      <c r="J481" s="15"/>
      <c r="K481" s="378"/>
      <c r="L481" s="344"/>
      <c r="M481" s="378"/>
      <c r="N481" s="378"/>
      <c r="O481" s="378"/>
      <c r="P481" s="378"/>
      <c r="Q481" s="3"/>
      <c r="R481" s="361"/>
    </row>
    <row r="482" spans="3:18" s="69" customFormat="1" ht="12.75" customHeight="1" x14ac:dyDescent="0.15">
      <c r="C482" s="362">
        <f t="shared" si="18"/>
        <v>470</v>
      </c>
      <c r="D482" s="47" t="str">
        <f t="shared" si="19"/>
        <v/>
      </c>
      <c r="E482" s="355"/>
      <c r="F482" s="447"/>
      <c r="G482" s="447"/>
      <c r="H482" s="514"/>
      <c r="I482" s="386"/>
      <c r="J482" s="15"/>
      <c r="K482" s="378"/>
      <c r="L482" s="344"/>
      <c r="M482" s="378"/>
      <c r="N482" s="378"/>
      <c r="O482" s="378"/>
      <c r="P482" s="378"/>
      <c r="Q482" s="3"/>
      <c r="R482" s="361"/>
    </row>
    <row r="483" spans="3:18" s="69" customFormat="1" ht="12.75" customHeight="1" x14ac:dyDescent="0.15">
      <c r="C483" s="362">
        <f t="shared" si="18"/>
        <v>471</v>
      </c>
      <c r="D483" s="47" t="str">
        <f t="shared" si="19"/>
        <v/>
      </c>
      <c r="E483" s="355"/>
      <c r="F483" s="447"/>
      <c r="G483" s="447"/>
      <c r="H483" s="514"/>
      <c r="I483" s="386"/>
      <c r="J483" s="15"/>
      <c r="K483" s="378"/>
      <c r="L483" s="344"/>
      <c r="M483" s="378"/>
      <c r="N483" s="378"/>
      <c r="O483" s="378"/>
      <c r="P483" s="378"/>
      <c r="Q483" s="3"/>
      <c r="R483" s="361"/>
    </row>
    <row r="484" spans="3:18" s="69" customFormat="1" ht="12.75" customHeight="1" x14ac:dyDescent="0.15">
      <c r="C484" s="362">
        <f t="shared" si="18"/>
        <v>472</v>
      </c>
      <c r="D484" s="47" t="str">
        <f t="shared" si="19"/>
        <v/>
      </c>
      <c r="E484" s="355"/>
      <c r="F484" s="447"/>
      <c r="G484" s="447"/>
      <c r="H484" s="514"/>
      <c r="I484" s="386"/>
      <c r="J484" s="15"/>
      <c r="K484" s="378"/>
      <c r="L484" s="344"/>
      <c r="M484" s="378"/>
      <c r="N484" s="378"/>
      <c r="O484" s="378"/>
      <c r="P484" s="378"/>
      <c r="Q484" s="3"/>
      <c r="R484" s="361"/>
    </row>
    <row r="485" spans="3:18" s="69" customFormat="1" ht="12.75" customHeight="1" x14ac:dyDescent="0.15">
      <c r="C485" s="362">
        <f t="shared" si="18"/>
        <v>473</v>
      </c>
      <c r="D485" s="47" t="str">
        <f t="shared" si="19"/>
        <v/>
      </c>
      <c r="E485" s="355"/>
      <c r="F485" s="447"/>
      <c r="G485" s="447"/>
      <c r="H485" s="514"/>
      <c r="I485" s="386"/>
      <c r="J485" s="15"/>
      <c r="K485" s="378"/>
      <c r="L485" s="344"/>
      <c r="M485" s="378"/>
      <c r="N485" s="378"/>
      <c r="O485" s="378"/>
      <c r="P485" s="378"/>
      <c r="Q485" s="3"/>
      <c r="R485" s="361"/>
    </row>
    <row r="486" spans="3:18" s="69" customFormat="1" ht="12.75" customHeight="1" x14ac:dyDescent="0.15">
      <c r="C486" s="362">
        <f t="shared" si="18"/>
        <v>474</v>
      </c>
      <c r="D486" s="47" t="str">
        <f t="shared" si="19"/>
        <v/>
      </c>
      <c r="E486" s="355"/>
      <c r="F486" s="447"/>
      <c r="G486" s="447"/>
      <c r="H486" s="514"/>
      <c r="I486" s="386"/>
      <c r="J486" s="15"/>
      <c r="K486" s="378"/>
      <c r="L486" s="344"/>
      <c r="M486" s="378"/>
      <c r="N486" s="378"/>
      <c r="O486" s="378"/>
      <c r="P486" s="378"/>
      <c r="Q486" s="3"/>
      <c r="R486" s="361"/>
    </row>
    <row r="487" spans="3:18" s="69" customFormat="1" ht="12.75" customHeight="1" x14ac:dyDescent="0.15">
      <c r="C487" s="362">
        <f t="shared" si="18"/>
        <v>475</v>
      </c>
      <c r="D487" s="47" t="str">
        <f t="shared" si="19"/>
        <v/>
      </c>
      <c r="E487" s="355"/>
      <c r="F487" s="447"/>
      <c r="G487" s="447"/>
      <c r="H487" s="514"/>
      <c r="I487" s="386"/>
      <c r="J487" s="15"/>
      <c r="K487" s="378"/>
      <c r="L487" s="344"/>
      <c r="M487" s="378"/>
      <c r="N487" s="378"/>
      <c r="O487" s="378"/>
      <c r="P487" s="378"/>
      <c r="Q487" s="3"/>
      <c r="R487" s="361"/>
    </row>
    <row r="488" spans="3:18" s="69" customFormat="1" ht="12.75" customHeight="1" x14ac:dyDescent="0.15">
      <c r="C488" s="362">
        <f t="shared" si="18"/>
        <v>476</v>
      </c>
      <c r="D488" s="47" t="str">
        <f t="shared" si="19"/>
        <v/>
      </c>
      <c r="E488" s="355"/>
      <c r="F488" s="447"/>
      <c r="G488" s="447"/>
      <c r="H488" s="514"/>
      <c r="I488" s="386"/>
      <c r="J488" s="15"/>
      <c r="K488" s="378"/>
      <c r="L488" s="344"/>
      <c r="M488" s="378"/>
      <c r="N488" s="378"/>
      <c r="O488" s="378"/>
      <c r="P488" s="378"/>
      <c r="Q488" s="3"/>
      <c r="R488" s="361"/>
    </row>
    <row r="489" spans="3:18" s="69" customFormat="1" ht="12.75" customHeight="1" x14ac:dyDescent="0.15">
      <c r="C489" s="362">
        <f t="shared" si="18"/>
        <v>477</v>
      </c>
      <c r="D489" s="47" t="str">
        <f t="shared" si="19"/>
        <v/>
      </c>
      <c r="E489" s="355"/>
      <c r="F489" s="447"/>
      <c r="G489" s="447"/>
      <c r="H489" s="514"/>
      <c r="I489" s="386"/>
      <c r="J489" s="15"/>
      <c r="K489" s="378"/>
      <c r="L489" s="344"/>
      <c r="M489" s="378"/>
      <c r="N489" s="378"/>
      <c r="O489" s="378"/>
      <c r="P489" s="378"/>
      <c r="Q489" s="3"/>
      <c r="R489" s="361"/>
    </row>
    <row r="490" spans="3:18" s="69" customFormat="1" ht="12.75" customHeight="1" x14ac:dyDescent="0.15">
      <c r="C490" s="362">
        <f t="shared" si="18"/>
        <v>478</v>
      </c>
      <c r="D490" s="47" t="str">
        <f t="shared" si="19"/>
        <v/>
      </c>
      <c r="E490" s="355"/>
      <c r="F490" s="447"/>
      <c r="G490" s="447"/>
      <c r="H490" s="514"/>
      <c r="I490" s="386"/>
      <c r="J490" s="15"/>
      <c r="K490" s="378"/>
      <c r="L490" s="344"/>
      <c r="M490" s="378"/>
      <c r="N490" s="378"/>
      <c r="O490" s="378"/>
      <c r="P490" s="378"/>
      <c r="Q490" s="3"/>
      <c r="R490" s="361"/>
    </row>
    <row r="491" spans="3:18" s="69" customFormat="1" ht="12.75" customHeight="1" x14ac:dyDescent="0.15">
      <c r="C491" s="362">
        <f t="shared" si="18"/>
        <v>479</v>
      </c>
      <c r="D491" s="47" t="str">
        <f t="shared" si="19"/>
        <v/>
      </c>
      <c r="E491" s="355"/>
      <c r="F491" s="447"/>
      <c r="G491" s="447"/>
      <c r="H491" s="514"/>
      <c r="I491" s="386"/>
      <c r="J491" s="15"/>
      <c r="K491" s="378"/>
      <c r="L491" s="344"/>
      <c r="M491" s="378"/>
      <c r="N491" s="378"/>
      <c r="O491" s="378"/>
      <c r="P491" s="378"/>
      <c r="Q491" s="3"/>
      <c r="R491" s="361"/>
    </row>
    <row r="492" spans="3:18" s="69" customFormat="1" ht="12.75" customHeight="1" x14ac:dyDescent="0.15">
      <c r="C492" s="362">
        <f t="shared" si="18"/>
        <v>480</v>
      </c>
      <c r="D492" s="47" t="str">
        <f t="shared" si="19"/>
        <v/>
      </c>
      <c r="E492" s="355"/>
      <c r="F492" s="447"/>
      <c r="G492" s="447"/>
      <c r="H492" s="514"/>
      <c r="I492" s="386"/>
      <c r="J492" s="15"/>
      <c r="K492" s="378"/>
      <c r="L492" s="344"/>
      <c r="M492" s="378"/>
      <c r="N492" s="378"/>
      <c r="O492" s="378"/>
      <c r="P492" s="378"/>
      <c r="Q492" s="3"/>
      <c r="R492" s="361"/>
    </row>
    <row r="493" spans="3:18" s="69" customFormat="1" ht="12.75" customHeight="1" x14ac:dyDescent="0.15">
      <c r="C493" s="362">
        <f t="shared" si="18"/>
        <v>481</v>
      </c>
      <c r="D493" s="47" t="str">
        <f t="shared" si="19"/>
        <v/>
      </c>
      <c r="E493" s="355"/>
      <c r="F493" s="447"/>
      <c r="G493" s="447"/>
      <c r="H493" s="514"/>
      <c r="I493" s="386"/>
      <c r="J493" s="15"/>
      <c r="K493" s="378"/>
      <c r="L493" s="344"/>
      <c r="M493" s="378"/>
      <c r="N493" s="378"/>
      <c r="O493" s="378"/>
      <c r="P493" s="378"/>
      <c r="Q493" s="3"/>
      <c r="R493" s="361"/>
    </row>
    <row r="494" spans="3:18" s="69" customFormat="1" ht="12.75" customHeight="1" x14ac:dyDescent="0.15">
      <c r="C494" s="362">
        <f t="shared" si="18"/>
        <v>482</v>
      </c>
      <c r="D494" s="47" t="str">
        <f t="shared" si="19"/>
        <v/>
      </c>
      <c r="E494" s="355"/>
      <c r="F494" s="447"/>
      <c r="G494" s="447"/>
      <c r="H494" s="514"/>
      <c r="I494" s="386"/>
      <c r="J494" s="15"/>
      <c r="K494" s="378"/>
      <c r="L494" s="344"/>
      <c r="M494" s="378"/>
      <c r="N494" s="378"/>
      <c r="O494" s="378"/>
      <c r="P494" s="378"/>
      <c r="Q494" s="3"/>
      <c r="R494" s="361"/>
    </row>
    <row r="495" spans="3:18" s="69" customFormat="1" ht="12.75" customHeight="1" x14ac:dyDescent="0.15">
      <c r="C495" s="362">
        <f t="shared" si="18"/>
        <v>483</v>
      </c>
      <c r="D495" s="47" t="str">
        <f t="shared" si="19"/>
        <v/>
      </c>
      <c r="E495" s="355"/>
      <c r="F495" s="447"/>
      <c r="G495" s="447"/>
      <c r="H495" s="514"/>
      <c r="I495" s="386"/>
      <c r="J495" s="15"/>
      <c r="K495" s="378"/>
      <c r="L495" s="344"/>
      <c r="M495" s="378"/>
      <c r="N495" s="378"/>
      <c r="O495" s="378"/>
      <c r="P495" s="378"/>
      <c r="Q495" s="3"/>
      <c r="R495" s="361"/>
    </row>
    <row r="496" spans="3:18" s="69" customFormat="1" ht="12.75" customHeight="1" x14ac:dyDescent="0.15">
      <c r="C496" s="362">
        <f t="shared" si="18"/>
        <v>484</v>
      </c>
      <c r="D496" s="47" t="str">
        <f t="shared" si="19"/>
        <v/>
      </c>
      <c r="E496" s="355"/>
      <c r="F496" s="447"/>
      <c r="G496" s="447"/>
      <c r="H496" s="514"/>
      <c r="I496" s="386"/>
      <c r="J496" s="15"/>
      <c r="K496" s="378"/>
      <c r="L496" s="344"/>
      <c r="M496" s="378"/>
      <c r="N496" s="378"/>
      <c r="O496" s="378"/>
      <c r="P496" s="378"/>
      <c r="Q496" s="3"/>
      <c r="R496" s="361"/>
    </row>
    <row r="497" spans="3:18" s="69" customFormat="1" ht="12.75" customHeight="1" x14ac:dyDescent="0.15">
      <c r="C497" s="362">
        <f t="shared" si="18"/>
        <v>485</v>
      </c>
      <c r="D497" s="47" t="str">
        <f t="shared" si="19"/>
        <v/>
      </c>
      <c r="E497" s="355"/>
      <c r="F497" s="447"/>
      <c r="G497" s="447"/>
      <c r="H497" s="514"/>
      <c r="I497" s="386"/>
      <c r="J497" s="15"/>
      <c r="K497" s="378"/>
      <c r="L497" s="344"/>
      <c r="M497" s="378"/>
      <c r="N497" s="378"/>
      <c r="O497" s="378"/>
      <c r="P497" s="378"/>
      <c r="Q497" s="3"/>
      <c r="R497" s="361"/>
    </row>
    <row r="498" spans="3:18" s="69" customFormat="1" ht="12.75" customHeight="1" x14ac:dyDescent="0.15">
      <c r="C498" s="362">
        <f t="shared" si="18"/>
        <v>486</v>
      </c>
      <c r="D498" s="47" t="str">
        <f t="shared" si="19"/>
        <v/>
      </c>
      <c r="E498" s="355"/>
      <c r="F498" s="447"/>
      <c r="G498" s="447"/>
      <c r="H498" s="514"/>
      <c r="I498" s="386"/>
      <c r="J498" s="15"/>
      <c r="K498" s="378"/>
      <c r="L498" s="344"/>
      <c r="M498" s="378"/>
      <c r="N498" s="378"/>
      <c r="O498" s="378"/>
      <c r="P498" s="378"/>
      <c r="Q498" s="3"/>
      <c r="R498" s="361"/>
    </row>
    <row r="499" spans="3:18" s="69" customFormat="1" ht="12.75" customHeight="1" x14ac:dyDescent="0.15">
      <c r="C499" s="362">
        <f t="shared" si="18"/>
        <v>487</v>
      </c>
      <c r="D499" s="47" t="str">
        <f t="shared" si="19"/>
        <v/>
      </c>
      <c r="E499" s="355"/>
      <c r="F499" s="447"/>
      <c r="G499" s="447"/>
      <c r="H499" s="514"/>
      <c r="I499" s="386"/>
      <c r="J499" s="15"/>
      <c r="K499" s="378"/>
      <c r="L499" s="344"/>
      <c r="M499" s="378"/>
      <c r="N499" s="378"/>
      <c r="O499" s="378"/>
      <c r="P499" s="378"/>
      <c r="Q499" s="3"/>
      <c r="R499" s="361"/>
    </row>
    <row r="500" spans="3:18" s="69" customFormat="1" ht="12.75" customHeight="1" x14ac:dyDescent="0.15">
      <c r="C500" s="362">
        <f t="shared" si="18"/>
        <v>488</v>
      </c>
      <c r="D500" s="47" t="str">
        <f t="shared" si="19"/>
        <v/>
      </c>
      <c r="E500" s="355"/>
      <c r="F500" s="447"/>
      <c r="G500" s="447"/>
      <c r="H500" s="514"/>
      <c r="I500" s="386"/>
      <c r="J500" s="15"/>
      <c r="K500" s="378"/>
      <c r="L500" s="344"/>
      <c r="M500" s="378"/>
      <c r="N500" s="378"/>
      <c r="O500" s="378"/>
      <c r="P500" s="378"/>
      <c r="Q500" s="3"/>
      <c r="R500" s="361"/>
    </row>
    <row r="501" spans="3:18" s="69" customFormat="1" ht="12.75" customHeight="1" x14ac:dyDescent="0.15">
      <c r="C501" s="362">
        <f t="shared" si="18"/>
        <v>489</v>
      </c>
      <c r="D501" s="47" t="str">
        <f t="shared" si="19"/>
        <v/>
      </c>
      <c r="E501" s="355"/>
      <c r="F501" s="447"/>
      <c r="G501" s="447"/>
      <c r="H501" s="514"/>
      <c r="I501" s="386"/>
      <c r="J501" s="15"/>
      <c r="K501" s="378"/>
      <c r="L501" s="344"/>
      <c r="M501" s="378"/>
      <c r="N501" s="378"/>
      <c r="O501" s="378"/>
      <c r="P501" s="378"/>
      <c r="Q501" s="3"/>
      <c r="R501" s="361"/>
    </row>
    <row r="502" spans="3:18" s="69" customFormat="1" ht="12.75" customHeight="1" x14ac:dyDescent="0.15">
      <c r="C502" s="362">
        <f t="shared" si="18"/>
        <v>490</v>
      </c>
      <c r="D502" s="47" t="str">
        <f t="shared" si="19"/>
        <v/>
      </c>
      <c r="E502" s="355"/>
      <c r="F502" s="447"/>
      <c r="G502" s="447"/>
      <c r="H502" s="514"/>
      <c r="I502" s="386"/>
      <c r="J502" s="15"/>
      <c r="K502" s="378"/>
      <c r="L502" s="344"/>
      <c r="M502" s="378"/>
      <c r="N502" s="378"/>
      <c r="O502" s="378"/>
      <c r="P502" s="378"/>
      <c r="Q502" s="3"/>
      <c r="R502" s="361"/>
    </row>
    <row r="503" spans="3:18" s="69" customFormat="1" ht="12.75" customHeight="1" x14ac:dyDescent="0.15">
      <c r="C503" s="362">
        <f t="shared" si="18"/>
        <v>491</v>
      </c>
      <c r="D503" s="47" t="str">
        <f t="shared" si="19"/>
        <v/>
      </c>
      <c r="E503" s="355"/>
      <c r="F503" s="447"/>
      <c r="G503" s="447"/>
      <c r="H503" s="514"/>
      <c r="I503" s="386"/>
      <c r="J503" s="15"/>
      <c r="K503" s="378"/>
      <c r="L503" s="344"/>
      <c r="M503" s="378"/>
      <c r="N503" s="378"/>
      <c r="O503" s="378"/>
      <c r="P503" s="378"/>
      <c r="Q503" s="3"/>
      <c r="R503" s="361"/>
    </row>
    <row r="504" spans="3:18" s="69" customFormat="1" ht="12.75" customHeight="1" x14ac:dyDescent="0.15">
      <c r="C504" s="362">
        <f t="shared" si="18"/>
        <v>492</v>
      </c>
      <c r="D504" s="47" t="str">
        <f t="shared" si="19"/>
        <v/>
      </c>
      <c r="E504" s="355"/>
      <c r="F504" s="447"/>
      <c r="G504" s="447"/>
      <c r="H504" s="514"/>
      <c r="I504" s="386"/>
      <c r="J504" s="15"/>
      <c r="K504" s="378"/>
      <c r="L504" s="344"/>
      <c r="M504" s="378"/>
      <c r="N504" s="378"/>
      <c r="O504" s="378"/>
      <c r="P504" s="378"/>
      <c r="Q504" s="3"/>
      <c r="R504" s="361"/>
    </row>
    <row r="505" spans="3:18" s="69" customFormat="1" ht="12.75" customHeight="1" x14ac:dyDescent="0.15">
      <c r="C505" s="362">
        <f t="shared" si="18"/>
        <v>493</v>
      </c>
      <c r="D505" s="47" t="str">
        <f t="shared" si="19"/>
        <v/>
      </c>
      <c r="E505" s="355"/>
      <c r="F505" s="447"/>
      <c r="G505" s="447"/>
      <c r="H505" s="514"/>
      <c r="I505" s="386"/>
      <c r="J505" s="15"/>
      <c r="K505" s="378"/>
      <c r="L505" s="344"/>
      <c r="M505" s="378"/>
      <c r="N505" s="378"/>
      <c r="O505" s="378"/>
      <c r="P505" s="378"/>
      <c r="Q505" s="3"/>
      <c r="R505" s="361"/>
    </row>
    <row r="506" spans="3:18" s="69" customFormat="1" ht="12.75" customHeight="1" x14ac:dyDescent="0.15">
      <c r="C506" s="362">
        <f t="shared" si="18"/>
        <v>494</v>
      </c>
      <c r="D506" s="47" t="str">
        <f t="shared" si="19"/>
        <v/>
      </c>
      <c r="E506" s="355"/>
      <c r="F506" s="447"/>
      <c r="G506" s="447"/>
      <c r="H506" s="514"/>
      <c r="I506" s="386"/>
      <c r="J506" s="15"/>
      <c r="K506" s="378"/>
      <c r="L506" s="344"/>
      <c r="M506" s="378"/>
      <c r="N506" s="378"/>
      <c r="O506" s="378"/>
      <c r="P506" s="378"/>
      <c r="Q506" s="3"/>
      <c r="R506" s="361"/>
    </row>
    <row r="507" spans="3:18" s="69" customFormat="1" ht="12.75" customHeight="1" x14ac:dyDescent="0.15">
      <c r="C507" s="362">
        <f t="shared" si="18"/>
        <v>495</v>
      </c>
      <c r="D507" s="47" t="str">
        <f t="shared" si="19"/>
        <v/>
      </c>
      <c r="E507" s="355"/>
      <c r="F507" s="447"/>
      <c r="G507" s="447"/>
      <c r="H507" s="514"/>
      <c r="I507" s="386"/>
      <c r="J507" s="15"/>
      <c r="K507" s="378"/>
      <c r="L507" s="344"/>
      <c r="M507" s="378"/>
      <c r="N507" s="378"/>
      <c r="O507" s="378"/>
      <c r="P507" s="378"/>
      <c r="Q507" s="3"/>
      <c r="R507" s="361"/>
    </row>
    <row r="508" spans="3:18" s="69" customFormat="1" ht="12.75" customHeight="1" x14ac:dyDescent="0.15">
      <c r="C508" s="362">
        <f t="shared" si="18"/>
        <v>496</v>
      </c>
      <c r="D508" s="47" t="str">
        <f t="shared" si="19"/>
        <v/>
      </c>
      <c r="E508" s="355"/>
      <c r="F508" s="447"/>
      <c r="G508" s="447"/>
      <c r="H508" s="514"/>
      <c r="I508" s="386"/>
      <c r="J508" s="15"/>
      <c r="K508" s="378"/>
      <c r="L508" s="344"/>
      <c r="M508" s="378"/>
      <c r="N508" s="378"/>
      <c r="O508" s="378"/>
      <c r="P508" s="378"/>
      <c r="Q508" s="3"/>
      <c r="R508" s="361"/>
    </row>
    <row r="509" spans="3:18" s="69" customFormat="1" ht="12.75" customHeight="1" x14ac:dyDescent="0.15">
      <c r="C509" s="362">
        <f t="shared" si="18"/>
        <v>497</v>
      </c>
      <c r="D509" s="47" t="str">
        <f t="shared" si="19"/>
        <v/>
      </c>
      <c r="E509" s="355"/>
      <c r="F509" s="447"/>
      <c r="G509" s="447"/>
      <c r="H509" s="514"/>
      <c r="I509" s="386"/>
      <c r="J509" s="15"/>
      <c r="K509" s="378"/>
      <c r="L509" s="344"/>
      <c r="M509" s="378"/>
      <c r="N509" s="378"/>
      <c r="O509" s="378"/>
      <c r="P509" s="378"/>
      <c r="Q509" s="3"/>
      <c r="R509" s="361"/>
    </row>
    <row r="510" spans="3:18" s="69" customFormat="1" ht="12.75" customHeight="1" x14ac:dyDescent="0.15">
      <c r="C510" s="362">
        <f t="shared" si="18"/>
        <v>498</v>
      </c>
      <c r="D510" s="47" t="str">
        <f t="shared" si="19"/>
        <v/>
      </c>
      <c r="E510" s="355"/>
      <c r="F510" s="447"/>
      <c r="G510" s="447"/>
      <c r="H510" s="514"/>
      <c r="I510" s="386"/>
      <c r="J510" s="15"/>
      <c r="K510" s="378"/>
      <c r="L510" s="344"/>
      <c r="M510" s="378"/>
      <c r="N510" s="378"/>
      <c r="O510" s="378"/>
      <c r="P510" s="378"/>
      <c r="Q510" s="3"/>
      <c r="R510" s="361"/>
    </row>
    <row r="511" spans="3:18" s="69" customFormat="1" ht="12.75" customHeight="1" x14ac:dyDescent="0.15">
      <c r="C511" s="362">
        <f t="shared" si="18"/>
        <v>499</v>
      </c>
      <c r="D511" s="47" t="str">
        <f t="shared" si="19"/>
        <v/>
      </c>
      <c r="E511" s="355"/>
      <c r="F511" s="447"/>
      <c r="G511" s="447"/>
      <c r="H511" s="514"/>
      <c r="I511" s="386"/>
      <c r="J511" s="15"/>
      <c r="K511" s="378"/>
      <c r="L511" s="344"/>
      <c r="M511" s="378"/>
      <c r="N511" s="378"/>
      <c r="O511" s="378"/>
      <c r="P511" s="378"/>
      <c r="Q511" s="3"/>
      <c r="R511" s="361"/>
    </row>
    <row r="512" spans="3:18" s="69" customFormat="1" ht="12.75" customHeight="1" x14ac:dyDescent="0.15">
      <c r="C512" s="362">
        <f t="shared" si="18"/>
        <v>500</v>
      </c>
      <c r="D512" s="47" t="str">
        <f t="shared" si="19"/>
        <v/>
      </c>
      <c r="E512" s="355"/>
      <c r="F512" s="447"/>
      <c r="G512" s="447"/>
      <c r="H512" s="514"/>
      <c r="I512" s="386"/>
      <c r="J512" s="15"/>
      <c r="K512" s="378"/>
      <c r="L512" s="344"/>
      <c r="M512" s="378"/>
      <c r="N512" s="378"/>
      <c r="O512" s="378"/>
      <c r="P512" s="378"/>
      <c r="Q512" s="3"/>
      <c r="R512" s="361"/>
    </row>
    <row r="513" spans="3:18" s="69" customFormat="1" ht="12.75" customHeight="1" x14ac:dyDescent="0.15">
      <c r="C513" s="362">
        <f t="shared" si="18"/>
        <v>501</v>
      </c>
      <c r="D513" s="47" t="str">
        <f t="shared" si="19"/>
        <v/>
      </c>
      <c r="E513" s="355"/>
      <c r="F513" s="447"/>
      <c r="G513" s="447"/>
      <c r="H513" s="514"/>
      <c r="I513" s="386"/>
      <c r="J513" s="15"/>
      <c r="K513" s="378"/>
      <c r="L513" s="344"/>
      <c r="M513" s="378"/>
      <c r="N513" s="378"/>
      <c r="O513" s="378"/>
      <c r="P513" s="378"/>
      <c r="Q513" s="3"/>
      <c r="R513" s="361"/>
    </row>
    <row r="514" spans="3:18" s="69" customFormat="1" ht="12.75" customHeight="1" x14ac:dyDescent="0.15">
      <c r="C514" s="362">
        <f t="shared" si="18"/>
        <v>502</v>
      </c>
      <c r="D514" s="47" t="str">
        <f t="shared" si="19"/>
        <v/>
      </c>
      <c r="E514" s="355"/>
      <c r="F514" s="447"/>
      <c r="G514" s="447"/>
      <c r="H514" s="514"/>
      <c r="I514" s="386"/>
      <c r="J514" s="15"/>
      <c r="K514" s="378"/>
      <c r="L514" s="344"/>
      <c r="M514" s="378"/>
      <c r="N514" s="378"/>
      <c r="O514" s="378"/>
      <c r="P514" s="378"/>
      <c r="Q514" s="3"/>
      <c r="R514" s="361"/>
    </row>
    <row r="515" spans="3:18" s="69" customFormat="1" ht="12.75" customHeight="1" x14ac:dyDescent="0.15">
      <c r="C515" s="362">
        <f t="shared" si="18"/>
        <v>503</v>
      </c>
      <c r="D515" s="47" t="str">
        <f t="shared" si="19"/>
        <v/>
      </c>
      <c r="E515" s="355"/>
      <c r="F515" s="447"/>
      <c r="G515" s="447"/>
      <c r="H515" s="514"/>
      <c r="I515" s="386"/>
      <c r="J515" s="15"/>
      <c r="K515" s="378"/>
      <c r="L515" s="344"/>
      <c r="M515" s="378"/>
      <c r="N515" s="378"/>
      <c r="O515" s="378"/>
      <c r="P515" s="378"/>
      <c r="Q515" s="3"/>
      <c r="R515" s="361"/>
    </row>
    <row r="516" spans="3:18" s="69" customFormat="1" ht="12.75" customHeight="1" x14ac:dyDescent="0.15">
      <c r="C516" s="362">
        <f t="shared" si="18"/>
        <v>504</v>
      </c>
      <c r="D516" s="47" t="str">
        <f t="shared" si="19"/>
        <v/>
      </c>
      <c r="E516" s="355"/>
      <c r="F516" s="447"/>
      <c r="G516" s="447"/>
      <c r="H516" s="514"/>
      <c r="I516" s="386"/>
      <c r="J516" s="15"/>
      <c r="K516" s="378"/>
      <c r="L516" s="344"/>
      <c r="M516" s="378"/>
      <c r="N516" s="378"/>
      <c r="O516" s="378"/>
      <c r="P516" s="378"/>
      <c r="Q516" s="3"/>
      <c r="R516" s="361"/>
    </row>
    <row r="517" spans="3:18" s="69" customFormat="1" ht="12.75" customHeight="1" x14ac:dyDescent="0.15">
      <c r="C517" s="362">
        <f t="shared" si="18"/>
        <v>505</v>
      </c>
      <c r="D517" s="47" t="str">
        <f t="shared" si="19"/>
        <v/>
      </c>
      <c r="E517" s="355"/>
      <c r="F517" s="447"/>
      <c r="G517" s="447"/>
      <c r="H517" s="514"/>
      <c r="I517" s="386"/>
      <c r="J517" s="15"/>
      <c r="K517" s="378"/>
      <c r="L517" s="344"/>
      <c r="M517" s="378"/>
      <c r="N517" s="378"/>
      <c r="O517" s="378"/>
      <c r="P517" s="378"/>
      <c r="Q517" s="3"/>
      <c r="R517" s="361"/>
    </row>
    <row r="518" spans="3:18" s="69" customFormat="1" ht="12.75" customHeight="1" x14ac:dyDescent="0.15">
      <c r="C518" s="362">
        <f t="shared" si="18"/>
        <v>506</v>
      </c>
      <c r="D518" s="47" t="str">
        <f t="shared" si="19"/>
        <v/>
      </c>
      <c r="E518" s="355"/>
      <c r="F518" s="447"/>
      <c r="G518" s="447"/>
      <c r="H518" s="514"/>
      <c r="I518" s="386"/>
      <c r="J518" s="15"/>
      <c r="K518" s="378"/>
      <c r="L518" s="344"/>
      <c r="M518" s="378"/>
      <c r="N518" s="378"/>
      <c r="O518" s="378"/>
      <c r="P518" s="378"/>
      <c r="Q518" s="3"/>
      <c r="R518" s="361"/>
    </row>
    <row r="519" spans="3:18" s="69" customFormat="1" ht="12.75" customHeight="1" x14ac:dyDescent="0.15">
      <c r="C519" s="362">
        <f t="shared" si="18"/>
        <v>507</v>
      </c>
      <c r="D519" s="47" t="str">
        <f t="shared" si="19"/>
        <v/>
      </c>
      <c r="E519" s="355"/>
      <c r="F519" s="447"/>
      <c r="G519" s="447"/>
      <c r="H519" s="514"/>
      <c r="I519" s="386"/>
      <c r="J519" s="15"/>
      <c r="K519" s="378"/>
      <c r="L519" s="344"/>
      <c r="M519" s="378"/>
      <c r="N519" s="378"/>
      <c r="O519" s="378"/>
      <c r="P519" s="378"/>
      <c r="Q519" s="3"/>
      <c r="R519" s="361"/>
    </row>
    <row r="520" spans="3:18" s="69" customFormat="1" ht="12.75" customHeight="1" x14ac:dyDescent="0.15">
      <c r="C520" s="362">
        <f t="shared" si="18"/>
        <v>508</v>
      </c>
      <c r="D520" s="47" t="str">
        <f t="shared" si="19"/>
        <v/>
      </c>
      <c r="E520" s="355"/>
      <c r="F520" s="447"/>
      <c r="G520" s="447"/>
      <c r="H520" s="514"/>
      <c r="I520" s="386"/>
      <c r="J520" s="15"/>
      <c r="K520" s="378"/>
      <c r="L520" s="344"/>
      <c r="M520" s="378"/>
      <c r="N520" s="378"/>
      <c r="O520" s="378"/>
      <c r="P520" s="378"/>
      <c r="Q520" s="3"/>
      <c r="R520" s="361"/>
    </row>
    <row r="521" spans="3:18" s="69" customFormat="1" ht="12.75" customHeight="1" x14ac:dyDescent="0.15">
      <c r="C521" s="362">
        <f t="shared" si="18"/>
        <v>509</v>
      </c>
      <c r="D521" s="47" t="str">
        <f t="shared" si="19"/>
        <v/>
      </c>
      <c r="E521" s="355"/>
      <c r="F521" s="447"/>
      <c r="G521" s="447"/>
      <c r="H521" s="514"/>
      <c r="I521" s="386"/>
      <c r="J521" s="15"/>
      <c r="K521" s="378"/>
      <c r="L521" s="344"/>
      <c r="M521" s="378"/>
      <c r="N521" s="378"/>
      <c r="O521" s="378"/>
      <c r="P521" s="378"/>
      <c r="Q521" s="3"/>
      <c r="R521" s="361"/>
    </row>
    <row r="522" spans="3:18" s="69" customFormat="1" ht="12.75" customHeight="1" x14ac:dyDescent="0.15">
      <c r="C522" s="362">
        <f t="shared" ref="C522:C585" si="20">C521+1</f>
        <v>510</v>
      </c>
      <c r="D522" s="47" t="str">
        <f t="shared" si="19"/>
        <v/>
      </c>
      <c r="E522" s="355"/>
      <c r="F522" s="447"/>
      <c r="G522" s="447"/>
      <c r="H522" s="514"/>
      <c r="I522" s="386"/>
      <c r="J522" s="15"/>
      <c r="K522" s="378"/>
      <c r="L522" s="344"/>
      <c r="M522" s="378"/>
      <c r="N522" s="378"/>
      <c r="O522" s="378"/>
      <c r="P522" s="378"/>
      <c r="Q522" s="3"/>
      <c r="R522" s="361"/>
    </row>
    <row r="523" spans="3:18" s="69" customFormat="1" ht="12.75" customHeight="1" x14ac:dyDescent="0.15">
      <c r="C523" s="362">
        <f t="shared" si="20"/>
        <v>511</v>
      </c>
      <c r="D523" s="47" t="str">
        <f t="shared" si="19"/>
        <v/>
      </c>
      <c r="E523" s="355"/>
      <c r="F523" s="447"/>
      <c r="G523" s="447"/>
      <c r="H523" s="514"/>
      <c r="I523" s="386"/>
      <c r="J523" s="15"/>
      <c r="K523" s="378"/>
      <c r="L523" s="344"/>
      <c r="M523" s="378"/>
      <c r="N523" s="378"/>
      <c r="O523" s="378"/>
      <c r="P523" s="378"/>
      <c r="Q523" s="3"/>
      <c r="R523" s="361"/>
    </row>
    <row r="524" spans="3:18" s="69" customFormat="1" ht="12.75" customHeight="1" x14ac:dyDescent="0.15">
      <c r="C524" s="362">
        <f t="shared" si="20"/>
        <v>512</v>
      </c>
      <c r="D524" s="47" t="str">
        <f t="shared" si="19"/>
        <v/>
      </c>
      <c r="E524" s="355"/>
      <c r="F524" s="447"/>
      <c r="G524" s="447"/>
      <c r="H524" s="514"/>
      <c r="I524" s="386"/>
      <c r="J524" s="15"/>
      <c r="K524" s="378"/>
      <c r="L524" s="344"/>
      <c r="M524" s="378"/>
      <c r="N524" s="378"/>
      <c r="O524" s="378"/>
      <c r="P524" s="378"/>
      <c r="Q524" s="3"/>
      <c r="R524" s="361"/>
    </row>
    <row r="525" spans="3:18" s="69" customFormat="1" ht="12.75" customHeight="1" x14ac:dyDescent="0.15">
      <c r="C525" s="362">
        <f t="shared" si="20"/>
        <v>513</v>
      </c>
      <c r="D525" s="47" t="str">
        <f t="shared" ref="D525:D588" si="21">IF(E525="","",IF(E525&lt;=$U$2,"○",""))</f>
        <v/>
      </c>
      <c r="E525" s="355"/>
      <c r="F525" s="447"/>
      <c r="G525" s="447"/>
      <c r="H525" s="514"/>
      <c r="I525" s="386"/>
      <c r="J525" s="15"/>
      <c r="K525" s="378"/>
      <c r="L525" s="344"/>
      <c r="M525" s="378"/>
      <c r="N525" s="378"/>
      <c r="O525" s="378"/>
      <c r="P525" s="378"/>
      <c r="Q525" s="3"/>
      <c r="R525" s="361"/>
    </row>
    <row r="526" spans="3:18" s="69" customFormat="1" ht="12.75" customHeight="1" x14ac:dyDescent="0.15">
      <c r="C526" s="362">
        <f t="shared" si="20"/>
        <v>514</v>
      </c>
      <c r="D526" s="47" t="str">
        <f t="shared" si="21"/>
        <v/>
      </c>
      <c r="E526" s="355"/>
      <c r="F526" s="447"/>
      <c r="G526" s="447"/>
      <c r="H526" s="514"/>
      <c r="I526" s="386"/>
      <c r="J526" s="15"/>
      <c r="K526" s="378"/>
      <c r="L526" s="344"/>
      <c r="M526" s="378"/>
      <c r="N526" s="378"/>
      <c r="O526" s="378"/>
      <c r="P526" s="378"/>
      <c r="Q526" s="3"/>
      <c r="R526" s="361"/>
    </row>
    <row r="527" spans="3:18" s="69" customFormat="1" ht="12.75" customHeight="1" x14ac:dyDescent="0.15">
      <c r="C527" s="362">
        <f t="shared" si="20"/>
        <v>515</v>
      </c>
      <c r="D527" s="47" t="str">
        <f t="shared" si="21"/>
        <v/>
      </c>
      <c r="E527" s="355"/>
      <c r="F527" s="447"/>
      <c r="G527" s="447"/>
      <c r="H527" s="514"/>
      <c r="I527" s="386"/>
      <c r="J527" s="15"/>
      <c r="K527" s="378"/>
      <c r="L527" s="344"/>
      <c r="M527" s="378"/>
      <c r="N527" s="378"/>
      <c r="O527" s="378"/>
      <c r="P527" s="378"/>
      <c r="Q527" s="3"/>
      <c r="R527" s="361"/>
    </row>
    <row r="528" spans="3:18" s="69" customFormat="1" ht="12.75" customHeight="1" x14ac:dyDescent="0.15">
      <c r="C528" s="362">
        <f t="shared" si="20"/>
        <v>516</v>
      </c>
      <c r="D528" s="47" t="str">
        <f t="shared" si="21"/>
        <v/>
      </c>
      <c r="E528" s="355"/>
      <c r="F528" s="447"/>
      <c r="G528" s="447"/>
      <c r="H528" s="514"/>
      <c r="I528" s="386"/>
      <c r="J528" s="15"/>
      <c r="K528" s="378"/>
      <c r="L528" s="344"/>
      <c r="M528" s="378"/>
      <c r="N528" s="378"/>
      <c r="O528" s="378"/>
      <c r="P528" s="378"/>
      <c r="Q528" s="3"/>
      <c r="R528" s="361"/>
    </row>
    <row r="529" spans="3:18" s="69" customFormat="1" ht="12.75" customHeight="1" x14ac:dyDescent="0.15">
      <c r="C529" s="362">
        <f t="shared" si="20"/>
        <v>517</v>
      </c>
      <c r="D529" s="47" t="str">
        <f t="shared" si="21"/>
        <v/>
      </c>
      <c r="E529" s="355"/>
      <c r="F529" s="447"/>
      <c r="G529" s="447"/>
      <c r="H529" s="514"/>
      <c r="I529" s="386"/>
      <c r="J529" s="15"/>
      <c r="K529" s="378"/>
      <c r="L529" s="344"/>
      <c r="M529" s="378"/>
      <c r="N529" s="378"/>
      <c r="O529" s="378"/>
      <c r="P529" s="378"/>
      <c r="Q529" s="3"/>
      <c r="R529" s="361"/>
    </row>
    <row r="530" spans="3:18" s="69" customFormat="1" ht="12.75" customHeight="1" x14ac:dyDescent="0.15">
      <c r="C530" s="362">
        <f t="shared" si="20"/>
        <v>518</v>
      </c>
      <c r="D530" s="47" t="str">
        <f t="shared" si="21"/>
        <v/>
      </c>
      <c r="E530" s="355"/>
      <c r="F530" s="447"/>
      <c r="G530" s="447"/>
      <c r="H530" s="514"/>
      <c r="I530" s="386"/>
      <c r="J530" s="15"/>
      <c r="K530" s="378"/>
      <c r="L530" s="344"/>
      <c r="M530" s="378"/>
      <c r="N530" s="378"/>
      <c r="O530" s="378"/>
      <c r="P530" s="378"/>
      <c r="Q530" s="3"/>
      <c r="R530" s="361"/>
    </row>
    <row r="531" spans="3:18" s="69" customFormat="1" ht="12.75" customHeight="1" x14ac:dyDescent="0.15">
      <c r="C531" s="362">
        <f t="shared" si="20"/>
        <v>519</v>
      </c>
      <c r="D531" s="47" t="str">
        <f t="shared" si="21"/>
        <v/>
      </c>
      <c r="E531" s="355"/>
      <c r="F531" s="447"/>
      <c r="G531" s="447"/>
      <c r="H531" s="514"/>
      <c r="I531" s="386"/>
      <c r="J531" s="15"/>
      <c r="K531" s="378"/>
      <c r="L531" s="344"/>
      <c r="M531" s="378"/>
      <c r="N531" s="378"/>
      <c r="O531" s="378"/>
      <c r="P531" s="378"/>
      <c r="Q531" s="3"/>
      <c r="R531" s="361"/>
    </row>
    <row r="532" spans="3:18" s="69" customFormat="1" ht="12.75" customHeight="1" x14ac:dyDescent="0.15">
      <c r="C532" s="362">
        <f t="shared" si="20"/>
        <v>520</v>
      </c>
      <c r="D532" s="47" t="str">
        <f t="shared" si="21"/>
        <v/>
      </c>
      <c r="E532" s="355"/>
      <c r="F532" s="447"/>
      <c r="G532" s="447"/>
      <c r="H532" s="514"/>
      <c r="I532" s="386"/>
      <c r="J532" s="15"/>
      <c r="K532" s="378"/>
      <c r="L532" s="344"/>
      <c r="M532" s="378"/>
      <c r="N532" s="378"/>
      <c r="O532" s="378"/>
      <c r="P532" s="378"/>
      <c r="Q532" s="3"/>
      <c r="R532" s="361"/>
    </row>
    <row r="533" spans="3:18" s="69" customFormat="1" ht="12.75" customHeight="1" x14ac:dyDescent="0.15">
      <c r="C533" s="362">
        <f t="shared" si="20"/>
        <v>521</v>
      </c>
      <c r="D533" s="47" t="str">
        <f t="shared" si="21"/>
        <v/>
      </c>
      <c r="E533" s="355"/>
      <c r="F533" s="447"/>
      <c r="G533" s="447"/>
      <c r="H533" s="514"/>
      <c r="I533" s="386"/>
      <c r="J533" s="15"/>
      <c r="K533" s="378"/>
      <c r="L533" s="344"/>
      <c r="M533" s="378"/>
      <c r="N533" s="378"/>
      <c r="O533" s="378"/>
      <c r="P533" s="378"/>
      <c r="Q533" s="3"/>
      <c r="R533" s="361"/>
    </row>
    <row r="534" spans="3:18" s="69" customFormat="1" ht="12.75" customHeight="1" x14ac:dyDescent="0.15">
      <c r="C534" s="362">
        <f t="shared" si="20"/>
        <v>522</v>
      </c>
      <c r="D534" s="47" t="str">
        <f t="shared" si="21"/>
        <v/>
      </c>
      <c r="E534" s="355"/>
      <c r="F534" s="447"/>
      <c r="G534" s="447"/>
      <c r="H534" s="514"/>
      <c r="I534" s="386"/>
      <c r="J534" s="15"/>
      <c r="K534" s="378"/>
      <c r="L534" s="344"/>
      <c r="M534" s="378"/>
      <c r="N534" s="378"/>
      <c r="O534" s="378"/>
      <c r="P534" s="378"/>
      <c r="Q534" s="3"/>
      <c r="R534" s="361"/>
    </row>
    <row r="535" spans="3:18" s="69" customFormat="1" ht="12.75" customHeight="1" x14ac:dyDescent="0.15">
      <c r="C535" s="362">
        <f t="shared" si="20"/>
        <v>523</v>
      </c>
      <c r="D535" s="47" t="str">
        <f t="shared" si="21"/>
        <v/>
      </c>
      <c r="E535" s="355"/>
      <c r="F535" s="447"/>
      <c r="G535" s="447"/>
      <c r="H535" s="514"/>
      <c r="I535" s="386"/>
      <c r="J535" s="15"/>
      <c r="K535" s="378"/>
      <c r="L535" s="344"/>
      <c r="M535" s="378"/>
      <c r="N535" s="378"/>
      <c r="O535" s="378"/>
      <c r="P535" s="378"/>
      <c r="Q535" s="3"/>
      <c r="R535" s="361"/>
    </row>
    <row r="536" spans="3:18" s="69" customFormat="1" ht="12.75" customHeight="1" x14ac:dyDescent="0.15">
      <c r="C536" s="362">
        <f t="shared" si="20"/>
        <v>524</v>
      </c>
      <c r="D536" s="47" t="str">
        <f t="shared" si="21"/>
        <v/>
      </c>
      <c r="E536" s="355"/>
      <c r="F536" s="447"/>
      <c r="G536" s="447"/>
      <c r="H536" s="514"/>
      <c r="I536" s="386"/>
      <c r="J536" s="15"/>
      <c r="K536" s="378"/>
      <c r="L536" s="344"/>
      <c r="M536" s="378"/>
      <c r="N536" s="378"/>
      <c r="O536" s="378"/>
      <c r="P536" s="378"/>
      <c r="Q536" s="3"/>
      <c r="R536" s="361"/>
    </row>
    <row r="537" spans="3:18" s="69" customFormat="1" ht="12.75" customHeight="1" x14ac:dyDescent="0.15">
      <c r="C537" s="362">
        <f t="shared" si="20"/>
        <v>525</v>
      </c>
      <c r="D537" s="47" t="str">
        <f t="shared" si="21"/>
        <v/>
      </c>
      <c r="E537" s="355"/>
      <c r="F537" s="447"/>
      <c r="G537" s="447"/>
      <c r="H537" s="514"/>
      <c r="I537" s="386"/>
      <c r="J537" s="15"/>
      <c r="K537" s="378"/>
      <c r="L537" s="344"/>
      <c r="M537" s="378"/>
      <c r="N537" s="378"/>
      <c r="O537" s="378"/>
      <c r="P537" s="378"/>
      <c r="Q537" s="3"/>
      <c r="R537" s="361"/>
    </row>
    <row r="538" spans="3:18" s="69" customFormat="1" ht="12.75" customHeight="1" x14ac:dyDescent="0.15">
      <c r="C538" s="362">
        <f t="shared" si="20"/>
        <v>526</v>
      </c>
      <c r="D538" s="47" t="str">
        <f t="shared" si="21"/>
        <v/>
      </c>
      <c r="E538" s="355"/>
      <c r="F538" s="447"/>
      <c r="G538" s="447"/>
      <c r="H538" s="514"/>
      <c r="I538" s="386"/>
      <c r="J538" s="15"/>
      <c r="K538" s="378"/>
      <c r="L538" s="344"/>
      <c r="M538" s="378"/>
      <c r="N538" s="378"/>
      <c r="O538" s="378"/>
      <c r="P538" s="378"/>
      <c r="Q538" s="3"/>
      <c r="R538" s="361"/>
    </row>
    <row r="539" spans="3:18" s="69" customFormat="1" ht="12.75" customHeight="1" x14ac:dyDescent="0.15">
      <c r="C539" s="362">
        <f t="shared" si="20"/>
        <v>527</v>
      </c>
      <c r="D539" s="47" t="str">
        <f t="shared" si="21"/>
        <v/>
      </c>
      <c r="E539" s="355"/>
      <c r="F539" s="447"/>
      <c r="G539" s="447"/>
      <c r="H539" s="514"/>
      <c r="I539" s="386"/>
      <c r="J539" s="15"/>
      <c r="K539" s="378"/>
      <c r="L539" s="344"/>
      <c r="M539" s="378"/>
      <c r="N539" s="378"/>
      <c r="O539" s="378"/>
      <c r="P539" s="378"/>
      <c r="Q539" s="3"/>
      <c r="R539" s="361"/>
    </row>
    <row r="540" spans="3:18" s="69" customFormat="1" ht="12.75" customHeight="1" x14ac:dyDescent="0.15">
      <c r="C540" s="362">
        <f t="shared" si="20"/>
        <v>528</v>
      </c>
      <c r="D540" s="47" t="str">
        <f t="shared" si="21"/>
        <v/>
      </c>
      <c r="E540" s="355"/>
      <c r="F540" s="447"/>
      <c r="G540" s="447"/>
      <c r="H540" s="514"/>
      <c r="I540" s="386"/>
      <c r="J540" s="15"/>
      <c r="K540" s="378"/>
      <c r="L540" s="344"/>
      <c r="M540" s="378"/>
      <c r="N540" s="378"/>
      <c r="O540" s="378"/>
      <c r="P540" s="378"/>
      <c r="Q540" s="3"/>
      <c r="R540" s="361"/>
    </row>
    <row r="541" spans="3:18" s="69" customFormat="1" ht="12.75" customHeight="1" x14ac:dyDescent="0.15">
      <c r="C541" s="362">
        <f t="shared" si="20"/>
        <v>529</v>
      </c>
      <c r="D541" s="47" t="str">
        <f t="shared" si="21"/>
        <v/>
      </c>
      <c r="E541" s="355"/>
      <c r="F541" s="447"/>
      <c r="G541" s="447"/>
      <c r="H541" s="514"/>
      <c r="I541" s="386"/>
      <c r="J541" s="15"/>
      <c r="K541" s="378"/>
      <c r="L541" s="344"/>
      <c r="M541" s="378"/>
      <c r="N541" s="378"/>
      <c r="O541" s="378"/>
      <c r="P541" s="378"/>
      <c r="Q541" s="3"/>
      <c r="R541" s="361"/>
    </row>
    <row r="542" spans="3:18" s="69" customFormat="1" ht="12.75" customHeight="1" x14ac:dyDescent="0.15">
      <c r="C542" s="362">
        <f t="shared" si="20"/>
        <v>530</v>
      </c>
      <c r="D542" s="47" t="str">
        <f t="shared" si="21"/>
        <v/>
      </c>
      <c r="E542" s="355"/>
      <c r="F542" s="447"/>
      <c r="G542" s="447"/>
      <c r="H542" s="514"/>
      <c r="I542" s="386"/>
      <c r="J542" s="15"/>
      <c r="K542" s="378"/>
      <c r="L542" s="344"/>
      <c r="M542" s="378"/>
      <c r="N542" s="378"/>
      <c r="O542" s="378"/>
      <c r="P542" s="378"/>
      <c r="Q542" s="3"/>
      <c r="R542" s="361"/>
    </row>
    <row r="543" spans="3:18" s="69" customFormat="1" ht="12.75" customHeight="1" x14ac:dyDescent="0.15">
      <c r="C543" s="362">
        <f t="shared" si="20"/>
        <v>531</v>
      </c>
      <c r="D543" s="47" t="str">
        <f t="shared" si="21"/>
        <v/>
      </c>
      <c r="E543" s="355"/>
      <c r="F543" s="447"/>
      <c r="G543" s="447"/>
      <c r="H543" s="514"/>
      <c r="I543" s="386"/>
      <c r="J543" s="15"/>
      <c r="K543" s="378"/>
      <c r="L543" s="344"/>
      <c r="M543" s="378"/>
      <c r="N543" s="378"/>
      <c r="O543" s="378"/>
      <c r="P543" s="378"/>
      <c r="Q543" s="3"/>
      <c r="R543" s="361"/>
    </row>
    <row r="544" spans="3:18" s="69" customFormat="1" ht="12.75" customHeight="1" x14ac:dyDescent="0.15">
      <c r="C544" s="362">
        <f t="shared" si="20"/>
        <v>532</v>
      </c>
      <c r="D544" s="47" t="str">
        <f t="shared" si="21"/>
        <v/>
      </c>
      <c r="E544" s="355"/>
      <c r="F544" s="447"/>
      <c r="G544" s="447"/>
      <c r="H544" s="514"/>
      <c r="I544" s="386"/>
      <c r="J544" s="15"/>
      <c r="K544" s="378"/>
      <c r="L544" s="344"/>
      <c r="M544" s="378"/>
      <c r="N544" s="378"/>
      <c r="O544" s="378"/>
      <c r="P544" s="378"/>
      <c r="Q544" s="3"/>
      <c r="R544" s="361"/>
    </row>
    <row r="545" spans="3:18" s="69" customFormat="1" ht="12.75" customHeight="1" x14ac:dyDescent="0.15">
      <c r="C545" s="362">
        <f t="shared" si="20"/>
        <v>533</v>
      </c>
      <c r="D545" s="47" t="str">
        <f t="shared" si="21"/>
        <v/>
      </c>
      <c r="E545" s="355"/>
      <c r="F545" s="447"/>
      <c r="G545" s="447"/>
      <c r="H545" s="514"/>
      <c r="I545" s="386"/>
      <c r="J545" s="15"/>
      <c r="K545" s="378"/>
      <c r="L545" s="344"/>
      <c r="M545" s="378"/>
      <c r="N545" s="378"/>
      <c r="O545" s="378"/>
      <c r="P545" s="378"/>
      <c r="Q545" s="3"/>
      <c r="R545" s="361"/>
    </row>
    <row r="546" spans="3:18" s="69" customFormat="1" ht="12.75" customHeight="1" x14ac:dyDescent="0.15">
      <c r="C546" s="362">
        <f t="shared" si="20"/>
        <v>534</v>
      </c>
      <c r="D546" s="47" t="str">
        <f t="shared" si="21"/>
        <v/>
      </c>
      <c r="E546" s="355"/>
      <c r="F546" s="447"/>
      <c r="G546" s="447"/>
      <c r="H546" s="514"/>
      <c r="I546" s="386"/>
      <c r="J546" s="15"/>
      <c r="K546" s="378"/>
      <c r="L546" s="344"/>
      <c r="M546" s="378"/>
      <c r="N546" s="378"/>
      <c r="O546" s="378"/>
      <c r="P546" s="378"/>
      <c r="Q546" s="3"/>
      <c r="R546" s="361"/>
    </row>
    <row r="547" spans="3:18" s="69" customFormat="1" ht="12.75" customHeight="1" x14ac:dyDescent="0.15">
      <c r="C547" s="362">
        <f t="shared" si="20"/>
        <v>535</v>
      </c>
      <c r="D547" s="47" t="str">
        <f t="shared" si="21"/>
        <v/>
      </c>
      <c r="E547" s="355"/>
      <c r="F547" s="447"/>
      <c r="G547" s="447"/>
      <c r="H547" s="514"/>
      <c r="I547" s="386"/>
      <c r="J547" s="15"/>
      <c r="K547" s="378"/>
      <c r="L547" s="344"/>
      <c r="M547" s="378"/>
      <c r="N547" s="378"/>
      <c r="O547" s="378"/>
      <c r="P547" s="378"/>
      <c r="Q547" s="3"/>
      <c r="R547" s="361"/>
    </row>
    <row r="548" spans="3:18" s="69" customFormat="1" ht="12.75" customHeight="1" x14ac:dyDescent="0.15">
      <c r="C548" s="362">
        <f t="shared" si="20"/>
        <v>536</v>
      </c>
      <c r="D548" s="47" t="str">
        <f t="shared" si="21"/>
        <v/>
      </c>
      <c r="E548" s="355"/>
      <c r="F548" s="447"/>
      <c r="G548" s="447"/>
      <c r="H548" s="514"/>
      <c r="I548" s="386"/>
      <c r="J548" s="15"/>
      <c r="K548" s="378"/>
      <c r="L548" s="344"/>
      <c r="M548" s="378"/>
      <c r="N548" s="378"/>
      <c r="O548" s="378"/>
      <c r="P548" s="378"/>
      <c r="Q548" s="3"/>
      <c r="R548" s="361"/>
    </row>
    <row r="549" spans="3:18" s="69" customFormat="1" ht="12.75" customHeight="1" x14ac:dyDescent="0.15">
      <c r="C549" s="362">
        <f t="shared" si="20"/>
        <v>537</v>
      </c>
      <c r="D549" s="47" t="str">
        <f t="shared" si="21"/>
        <v/>
      </c>
      <c r="E549" s="355"/>
      <c r="F549" s="447"/>
      <c r="G549" s="447"/>
      <c r="H549" s="514"/>
      <c r="I549" s="386"/>
      <c r="J549" s="15"/>
      <c r="K549" s="378"/>
      <c r="L549" s="344"/>
      <c r="M549" s="378"/>
      <c r="N549" s="378"/>
      <c r="O549" s="378"/>
      <c r="P549" s="378"/>
      <c r="Q549" s="3"/>
      <c r="R549" s="361"/>
    </row>
    <row r="550" spans="3:18" s="69" customFormat="1" ht="12.75" customHeight="1" x14ac:dyDescent="0.15">
      <c r="C550" s="362">
        <f t="shared" si="20"/>
        <v>538</v>
      </c>
      <c r="D550" s="47" t="str">
        <f t="shared" si="21"/>
        <v/>
      </c>
      <c r="E550" s="355"/>
      <c r="F550" s="447"/>
      <c r="G550" s="447"/>
      <c r="H550" s="514"/>
      <c r="I550" s="386"/>
      <c r="J550" s="15"/>
      <c r="K550" s="378"/>
      <c r="L550" s="344"/>
      <c r="M550" s="378"/>
      <c r="N550" s="378"/>
      <c r="O550" s="378"/>
      <c r="P550" s="378"/>
      <c r="Q550" s="3"/>
      <c r="R550" s="361"/>
    </row>
    <row r="551" spans="3:18" s="69" customFormat="1" ht="12.75" customHeight="1" x14ac:dyDescent="0.15">
      <c r="C551" s="362">
        <f t="shared" si="20"/>
        <v>539</v>
      </c>
      <c r="D551" s="47" t="str">
        <f t="shared" si="21"/>
        <v/>
      </c>
      <c r="E551" s="355"/>
      <c r="F551" s="447"/>
      <c r="G551" s="447"/>
      <c r="H551" s="514"/>
      <c r="I551" s="386"/>
      <c r="J551" s="15"/>
      <c r="K551" s="378"/>
      <c r="L551" s="344"/>
      <c r="M551" s="378"/>
      <c r="N551" s="378"/>
      <c r="O551" s="378"/>
      <c r="P551" s="378"/>
      <c r="Q551" s="3"/>
      <c r="R551" s="361"/>
    </row>
    <row r="552" spans="3:18" s="69" customFormat="1" ht="12.75" customHeight="1" x14ac:dyDescent="0.15">
      <c r="C552" s="362">
        <f t="shared" si="20"/>
        <v>540</v>
      </c>
      <c r="D552" s="47" t="str">
        <f t="shared" si="21"/>
        <v/>
      </c>
      <c r="E552" s="355"/>
      <c r="F552" s="447"/>
      <c r="G552" s="447"/>
      <c r="H552" s="514"/>
      <c r="I552" s="386"/>
      <c r="J552" s="15"/>
      <c r="K552" s="378"/>
      <c r="L552" s="344"/>
      <c r="M552" s="378"/>
      <c r="N552" s="378"/>
      <c r="O552" s="378"/>
      <c r="P552" s="378"/>
      <c r="Q552" s="3"/>
      <c r="R552" s="361"/>
    </row>
    <row r="553" spans="3:18" s="69" customFormat="1" ht="12.75" customHeight="1" x14ac:dyDescent="0.15">
      <c r="C553" s="362">
        <f t="shared" si="20"/>
        <v>541</v>
      </c>
      <c r="D553" s="47" t="str">
        <f t="shared" si="21"/>
        <v/>
      </c>
      <c r="E553" s="355"/>
      <c r="F553" s="447"/>
      <c r="G553" s="447"/>
      <c r="H553" s="514"/>
      <c r="I553" s="386"/>
      <c r="J553" s="15"/>
      <c r="K553" s="378"/>
      <c r="L553" s="344"/>
      <c r="M553" s="378"/>
      <c r="N553" s="378"/>
      <c r="O553" s="378"/>
      <c r="P553" s="378"/>
      <c r="Q553" s="3"/>
      <c r="R553" s="361"/>
    </row>
    <row r="554" spans="3:18" s="69" customFormat="1" ht="12.75" customHeight="1" x14ac:dyDescent="0.15">
      <c r="C554" s="362">
        <f t="shared" si="20"/>
        <v>542</v>
      </c>
      <c r="D554" s="47" t="str">
        <f t="shared" si="21"/>
        <v/>
      </c>
      <c r="E554" s="355"/>
      <c r="F554" s="447"/>
      <c r="G554" s="447"/>
      <c r="H554" s="514"/>
      <c r="I554" s="386"/>
      <c r="J554" s="15"/>
      <c r="K554" s="378"/>
      <c r="L554" s="344"/>
      <c r="M554" s="378"/>
      <c r="N554" s="378"/>
      <c r="O554" s="378"/>
      <c r="P554" s="378"/>
      <c r="Q554" s="3"/>
      <c r="R554" s="361"/>
    </row>
    <row r="555" spans="3:18" s="69" customFormat="1" ht="12.75" customHeight="1" x14ac:dyDescent="0.15">
      <c r="C555" s="362">
        <f t="shared" si="20"/>
        <v>543</v>
      </c>
      <c r="D555" s="47" t="str">
        <f t="shared" si="21"/>
        <v/>
      </c>
      <c r="E555" s="355"/>
      <c r="F555" s="447"/>
      <c r="G555" s="447"/>
      <c r="H555" s="514"/>
      <c r="I555" s="386"/>
      <c r="J555" s="15"/>
      <c r="K555" s="378"/>
      <c r="L555" s="344"/>
      <c r="M555" s="378"/>
      <c r="N555" s="378"/>
      <c r="O555" s="378"/>
      <c r="P555" s="378"/>
      <c r="Q555" s="3"/>
      <c r="R555" s="361"/>
    </row>
    <row r="556" spans="3:18" s="69" customFormat="1" ht="12.75" customHeight="1" x14ac:dyDescent="0.15">
      <c r="C556" s="362">
        <f t="shared" si="20"/>
        <v>544</v>
      </c>
      <c r="D556" s="47" t="str">
        <f t="shared" si="21"/>
        <v/>
      </c>
      <c r="E556" s="355"/>
      <c r="F556" s="447"/>
      <c r="G556" s="447"/>
      <c r="H556" s="514"/>
      <c r="I556" s="386"/>
      <c r="J556" s="15"/>
      <c r="K556" s="378"/>
      <c r="L556" s="344"/>
      <c r="M556" s="378"/>
      <c r="N556" s="378"/>
      <c r="O556" s="378"/>
      <c r="P556" s="378"/>
      <c r="Q556" s="3"/>
      <c r="R556" s="361"/>
    </row>
    <row r="557" spans="3:18" s="69" customFormat="1" ht="12.75" customHeight="1" x14ac:dyDescent="0.15">
      <c r="C557" s="362">
        <f t="shared" si="20"/>
        <v>545</v>
      </c>
      <c r="D557" s="47" t="str">
        <f t="shared" si="21"/>
        <v/>
      </c>
      <c r="E557" s="355"/>
      <c r="F557" s="447"/>
      <c r="G557" s="447"/>
      <c r="H557" s="514"/>
      <c r="I557" s="386"/>
      <c r="J557" s="15"/>
      <c r="K557" s="378"/>
      <c r="L557" s="344"/>
      <c r="M557" s="378"/>
      <c r="N557" s="378"/>
      <c r="O557" s="378"/>
      <c r="P557" s="378"/>
      <c r="Q557" s="3"/>
      <c r="R557" s="361"/>
    </row>
    <row r="558" spans="3:18" s="69" customFormat="1" ht="12.75" customHeight="1" x14ac:dyDescent="0.15">
      <c r="C558" s="362">
        <f t="shared" si="20"/>
        <v>546</v>
      </c>
      <c r="D558" s="47" t="str">
        <f t="shared" si="21"/>
        <v/>
      </c>
      <c r="E558" s="355"/>
      <c r="F558" s="447"/>
      <c r="G558" s="447"/>
      <c r="H558" s="514"/>
      <c r="I558" s="386"/>
      <c r="J558" s="15"/>
      <c r="K558" s="378"/>
      <c r="L558" s="344"/>
      <c r="M558" s="378"/>
      <c r="N558" s="378"/>
      <c r="O558" s="378"/>
      <c r="P558" s="378"/>
      <c r="Q558" s="3"/>
      <c r="R558" s="361"/>
    </row>
    <row r="559" spans="3:18" s="69" customFormat="1" ht="12.75" customHeight="1" x14ac:dyDescent="0.15">
      <c r="C559" s="362">
        <f t="shared" si="20"/>
        <v>547</v>
      </c>
      <c r="D559" s="47" t="str">
        <f t="shared" si="21"/>
        <v/>
      </c>
      <c r="E559" s="355"/>
      <c r="F559" s="447"/>
      <c r="G559" s="447"/>
      <c r="H559" s="514"/>
      <c r="I559" s="386"/>
      <c r="J559" s="15"/>
      <c r="K559" s="378"/>
      <c r="L559" s="344"/>
      <c r="M559" s="378"/>
      <c r="N559" s="378"/>
      <c r="O559" s="378"/>
      <c r="P559" s="378"/>
      <c r="Q559" s="3"/>
      <c r="R559" s="361"/>
    </row>
    <row r="560" spans="3:18" s="69" customFormat="1" ht="12.75" customHeight="1" x14ac:dyDescent="0.15">
      <c r="C560" s="362">
        <f t="shared" si="20"/>
        <v>548</v>
      </c>
      <c r="D560" s="47" t="str">
        <f t="shared" si="21"/>
        <v/>
      </c>
      <c r="E560" s="355"/>
      <c r="F560" s="447"/>
      <c r="G560" s="447"/>
      <c r="H560" s="514"/>
      <c r="I560" s="386"/>
      <c r="J560" s="15"/>
      <c r="K560" s="378"/>
      <c r="L560" s="344"/>
      <c r="M560" s="378"/>
      <c r="N560" s="378"/>
      <c r="O560" s="378"/>
      <c r="P560" s="378"/>
      <c r="Q560" s="3"/>
      <c r="R560" s="361"/>
    </row>
    <row r="561" spans="3:18" s="69" customFormat="1" ht="12.75" customHeight="1" x14ac:dyDescent="0.15">
      <c r="C561" s="362">
        <f t="shared" si="20"/>
        <v>549</v>
      </c>
      <c r="D561" s="47" t="str">
        <f t="shared" si="21"/>
        <v/>
      </c>
      <c r="E561" s="355"/>
      <c r="F561" s="447"/>
      <c r="G561" s="447"/>
      <c r="H561" s="514"/>
      <c r="I561" s="386"/>
      <c r="J561" s="15"/>
      <c r="K561" s="378"/>
      <c r="L561" s="344"/>
      <c r="M561" s="378"/>
      <c r="N561" s="378"/>
      <c r="O561" s="378"/>
      <c r="P561" s="378"/>
      <c r="Q561" s="3"/>
      <c r="R561" s="361"/>
    </row>
    <row r="562" spans="3:18" s="69" customFormat="1" ht="12.75" customHeight="1" x14ac:dyDescent="0.15">
      <c r="C562" s="362">
        <f t="shared" si="20"/>
        <v>550</v>
      </c>
      <c r="D562" s="47" t="str">
        <f t="shared" si="21"/>
        <v/>
      </c>
      <c r="E562" s="355"/>
      <c r="F562" s="447"/>
      <c r="G562" s="447"/>
      <c r="H562" s="514"/>
      <c r="I562" s="386"/>
      <c r="J562" s="15"/>
      <c r="K562" s="378"/>
      <c r="L562" s="344"/>
      <c r="M562" s="378"/>
      <c r="N562" s="378"/>
      <c r="O562" s="378"/>
      <c r="P562" s="378"/>
      <c r="Q562" s="3"/>
      <c r="R562" s="361"/>
    </row>
    <row r="563" spans="3:18" s="69" customFormat="1" ht="12.75" customHeight="1" x14ac:dyDescent="0.15">
      <c r="C563" s="362">
        <f t="shared" si="20"/>
        <v>551</v>
      </c>
      <c r="D563" s="47" t="str">
        <f t="shared" si="21"/>
        <v/>
      </c>
      <c r="E563" s="355"/>
      <c r="F563" s="447"/>
      <c r="G563" s="447"/>
      <c r="H563" s="514"/>
      <c r="I563" s="386"/>
      <c r="J563" s="15"/>
      <c r="K563" s="378"/>
      <c r="L563" s="344"/>
      <c r="M563" s="378"/>
      <c r="N563" s="378"/>
      <c r="O563" s="378"/>
      <c r="P563" s="378"/>
      <c r="Q563" s="3"/>
      <c r="R563" s="361"/>
    </row>
    <row r="564" spans="3:18" s="69" customFormat="1" ht="12.75" customHeight="1" x14ac:dyDescent="0.15">
      <c r="C564" s="362">
        <f t="shared" si="20"/>
        <v>552</v>
      </c>
      <c r="D564" s="47" t="str">
        <f t="shared" si="21"/>
        <v/>
      </c>
      <c r="E564" s="355"/>
      <c r="F564" s="447"/>
      <c r="G564" s="447"/>
      <c r="H564" s="514"/>
      <c r="I564" s="386"/>
      <c r="J564" s="15"/>
      <c r="K564" s="378"/>
      <c r="L564" s="344"/>
      <c r="M564" s="378"/>
      <c r="N564" s="378"/>
      <c r="O564" s="378"/>
      <c r="P564" s="378"/>
      <c r="Q564" s="3"/>
      <c r="R564" s="361"/>
    </row>
    <row r="565" spans="3:18" s="69" customFormat="1" ht="12.75" customHeight="1" x14ac:dyDescent="0.15">
      <c r="C565" s="362">
        <f t="shared" si="20"/>
        <v>553</v>
      </c>
      <c r="D565" s="47" t="str">
        <f t="shared" si="21"/>
        <v/>
      </c>
      <c r="E565" s="355"/>
      <c r="F565" s="447"/>
      <c r="G565" s="447"/>
      <c r="H565" s="514"/>
      <c r="I565" s="386"/>
      <c r="J565" s="15"/>
      <c r="K565" s="378"/>
      <c r="L565" s="344"/>
      <c r="M565" s="378"/>
      <c r="N565" s="378"/>
      <c r="O565" s="378"/>
      <c r="P565" s="378"/>
      <c r="Q565" s="3"/>
      <c r="R565" s="361"/>
    </row>
    <row r="566" spans="3:18" s="69" customFormat="1" ht="12.75" customHeight="1" x14ac:dyDescent="0.15">
      <c r="C566" s="362">
        <f t="shared" si="20"/>
        <v>554</v>
      </c>
      <c r="D566" s="47" t="str">
        <f t="shared" si="21"/>
        <v/>
      </c>
      <c r="E566" s="355"/>
      <c r="F566" s="447"/>
      <c r="G566" s="447"/>
      <c r="H566" s="514"/>
      <c r="I566" s="386"/>
      <c r="J566" s="15"/>
      <c r="K566" s="378"/>
      <c r="L566" s="344"/>
      <c r="M566" s="378"/>
      <c r="N566" s="378"/>
      <c r="O566" s="378"/>
      <c r="P566" s="378"/>
      <c r="Q566" s="3"/>
      <c r="R566" s="361"/>
    </row>
    <row r="567" spans="3:18" s="69" customFormat="1" ht="12.75" customHeight="1" x14ac:dyDescent="0.15">
      <c r="C567" s="362">
        <f t="shared" si="20"/>
        <v>555</v>
      </c>
      <c r="D567" s="47" t="str">
        <f t="shared" si="21"/>
        <v/>
      </c>
      <c r="E567" s="355"/>
      <c r="F567" s="447"/>
      <c r="G567" s="447"/>
      <c r="H567" s="514"/>
      <c r="I567" s="386"/>
      <c r="J567" s="15"/>
      <c r="K567" s="378"/>
      <c r="L567" s="344"/>
      <c r="M567" s="378"/>
      <c r="N567" s="378"/>
      <c r="O567" s="378"/>
      <c r="P567" s="378"/>
      <c r="Q567" s="3"/>
      <c r="R567" s="361"/>
    </row>
    <row r="568" spans="3:18" s="69" customFormat="1" ht="12.75" customHeight="1" x14ac:dyDescent="0.15">
      <c r="C568" s="362">
        <f t="shared" si="20"/>
        <v>556</v>
      </c>
      <c r="D568" s="47" t="str">
        <f t="shared" si="21"/>
        <v/>
      </c>
      <c r="E568" s="355"/>
      <c r="F568" s="447"/>
      <c r="G568" s="447"/>
      <c r="H568" s="514"/>
      <c r="I568" s="386"/>
      <c r="J568" s="15"/>
      <c r="K568" s="378"/>
      <c r="L568" s="344"/>
      <c r="M568" s="378"/>
      <c r="N568" s="378"/>
      <c r="O568" s="378"/>
      <c r="P568" s="378"/>
      <c r="Q568" s="3"/>
      <c r="R568" s="361"/>
    </row>
    <row r="569" spans="3:18" s="69" customFormat="1" ht="12.75" customHeight="1" x14ac:dyDescent="0.15">
      <c r="C569" s="362">
        <f t="shared" si="20"/>
        <v>557</v>
      </c>
      <c r="D569" s="47" t="str">
        <f t="shared" si="21"/>
        <v/>
      </c>
      <c r="E569" s="355"/>
      <c r="F569" s="447"/>
      <c r="G569" s="447"/>
      <c r="H569" s="514"/>
      <c r="I569" s="386"/>
      <c r="J569" s="15"/>
      <c r="K569" s="378"/>
      <c r="L569" s="344"/>
      <c r="M569" s="378"/>
      <c r="N569" s="378"/>
      <c r="O569" s="378"/>
      <c r="P569" s="378"/>
      <c r="Q569" s="3"/>
      <c r="R569" s="361"/>
    </row>
    <row r="570" spans="3:18" s="69" customFormat="1" ht="12.75" customHeight="1" x14ac:dyDescent="0.15">
      <c r="C570" s="362">
        <f t="shared" si="20"/>
        <v>558</v>
      </c>
      <c r="D570" s="47" t="str">
        <f t="shared" si="21"/>
        <v/>
      </c>
      <c r="E570" s="355"/>
      <c r="F570" s="447"/>
      <c r="G570" s="447"/>
      <c r="H570" s="514"/>
      <c r="I570" s="386"/>
      <c r="J570" s="15"/>
      <c r="K570" s="378"/>
      <c r="L570" s="344"/>
      <c r="M570" s="378"/>
      <c r="N570" s="378"/>
      <c r="O570" s="378"/>
      <c r="P570" s="378"/>
      <c r="Q570" s="3"/>
      <c r="R570" s="361"/>
    </row>
    <row r="571" spans="3:18" s="69" customFormat="1" ht="12.75" customHeight="1" x14ac:dyDescent="0.15">
      <c r="C571" s="362">
        <f t="shared" si="20"/>
        <v>559</v>
      </c>
      <c r="D571" s="47" t="str">
        <f t="shared" si="21"/>
        <v/>
      </c>
      <c r="E571" s="355"/>
      <c r="F571" s="447"/>
      <c r="G571" s="447"/>
      <c r="H571" s="514"/>
      <c r="I571" s="386"/>
      <c r="J571" s="15"/>
      <c r="K571" s="378"/>
      <c r="L571" s="344"/>
      <c r="M571" s="378"/>
      <c r="N571" s="378"/>
      <c r="O571" s="378"/>
      <c r="P571" s="378"/>
      <c r="Q571" s="3"/>
      <c r="R571" s="361"/>
    </row>
    <row r="572" spans="3:18" s="69" customFormat="1" ht="12.75" customHeight="1" x14ac:dyDescent="0.15">
      <c r="C572" s="362">
        <f t="shared" si="20"/>
        <v>560</v>
      </c>
      <c r="D572" s="47" t="str">
        <f t="shared" si="21"/>
        <v/>
      </c>
      <c r="E572" s="355"/>
      <c r="F572" s="447"/>
      <c r="G572" s="447"/>
      <c r="H572" s="514"/>
      <c r="I572" s="386"/>
      <c r="J572" s="15"/>
      <c r="K572" s="378"/>
      <c r="L572" s="344"/>
      <c r="M572" s="378"/>
      <c r="N572" s="378"/>
      <c r="O572" s="378"/>
      <c r="P572" s="378"/>
      <c r="Q572" s="3"/>
      <c r="R572" s="361"/>
    </row>
    <row r="573" spans="3:18" s="69" customFormat="1" ht="12.75" customHeight="1" x14ac:dyDescent="0.15">
      <c r="C573" s="362">
        <f t="shared" si="20"/>
        <v>561</v>
      </c>
      <c r="D573" s="47" t="str">
        <f t="shared" si="21"/>
        <v/>
      </c>
      <c r="E573" s="355"/>
      <c r="F573" s="447"/>
      <c r="G573" s="447"/>
      <c r="H573" s="514"/>
      <c r="I573" s="386"/>
      <c r="J573" s="15"/>
      <c r="K573" s="378"/>
      <c r="L573" s="344"/>
      <c r="M573" s="378"/>
      <c r="N573" s="378"/>
      <c r="O573" s="378"/>
      <c r="P573" s="378"/>
      <c r="Q573" s="3"/>
      <c r="R573" s="361"/>
    </row>
    <row r="574" spans="3:18" s="69" customFormat="1" ht="12.75" customHeight="1" x14ac:dyDescent="0.15">
      <c r="C574" s="362">
        <f t="shared" si="20"/>
        <v>562</v>
      </c>
      <c r="D574" s="47" t="str">
        <f t="shared" si="21"/>
        <v/>
      </c>
      <c r="E574" s="355"/>
      <c r="F574" s="447"/>
      <c r="G574" s="447"/>
      <c r="H574" s="514"/>
      <c r="I574" s="386"/>
      <c r="J574" s="15"/>
      <c r="K574" s="378"/>
      <c r="L574" s="344"/>
      <c r="M574" s="378"/>
      <c r="N574" s="378"/>
      <c r="O574" s="378"/>
      <c r="P574" s="378"/>
      <c r="Q574" s="3"/>
      <c r="R574" s="361"/>
    </row>
    <row r="575" spans="3:18" s="69" customFormat="1" ht="12.75" customHeight="1" x14ac:dyDescent="0.15">
      <c r="C575" s="362">
        <f t="shared" si="20"/>
        <v>563</v>
      </c>
      <c r="D575" s="47" t="str">
        <f t="shared" si="21"/>
        <v/>
      </c>
      <c r="E575" s="355"/>
      <c r="F575" s="447"/>
      <c r="G575" s="447"/>
      <c r="H575" s="514"/>
      <c r="I575" s="386"/>
      <c r="J575" s="15"/>
      <c r="K575" s="378"/>
      <c r="L575" s="344"/>
      <c r="M575" s="378"/>
      <c r="N575" s="378"/>
      <c r="O575" s="378"/>
      <c r="P575" s="378"/>
      <c r="Q575" s="3"/>
      <c r="R575" s="361"/>
    </row>
    <row r="576" spans="3:18" s="69" customFormat="1" ht="12.75" customHeight="1" x14ac:dyDescent="0.15">
      <c r="C576" s="362">
        <f t="shared" si="20"/>
        <v>564</v>
      </c>
      <c r="D576" s="47" t="str">
        <f t="shared" si="21"/>
        <v/>
      </c>
      <c r="E576" s="355"/>
      <c r="F576" s="447"/>
      <c r="G576" s="447"/>
      <c r="H576" s="514"/>
      <c r="I576" s="386"/>
      <c r="J576" s="15"/>
      <c r="K576" s="378"/>
      <c r="L576" s="344"/>
      <c r="M576" s="378"/>
      <c r="N576" s="378"/>
      <c r="O576" s="378"/>
      <c r="P576" s="378"/>
      <c r="Q576" s="3"/>
      <c r="R576" s="361"/>
    </row>
    <row r="577" spans="3:18" s="69" customFormat="1" ht="12.75" customHeight="1" x14ac:dyDescent="0.15">
      <c r="C577" s="362">
        <f t="shared" si="20"/>
        <v>565</v>
      </c>
      <c r="D577" s="47" t="str">
        <f t="shared" si="21"/>
        <v/>
      </c>
      <c r="E577" s="355"/>
      <c r="F577" s="447"/>
      <c r="G577" s="447"/>
      <c r="H577" s="514"/>
      <c r="I577" s="386"/>
      <c r="J577" s="15"/>
      <c r="K577" s="378"/>
      <c r="L577" s="344"/>
      <c r="M577" s="378"/>
      <c r="N577" s="378"/>
      <c r="O577" s="378"/>
      <c r="P577" s="378"/>
      <c r="Q577" s="3"/>
      <c r="R577" s="361"/>
    </row>
    <row r="578" spans="3:18" s="69" customFormat="1" ht="12.75" customHeight="1" x14ac:dyDescent="0.15">
      <c r="C578" s="362">
        <f t="shared" si="20"/>
        <v>566</v>
      </c>
      <c r="D578" s="47" t="str">
        <f t="shared" si="21"/>
        <v/>
      </c>
      <c r="E578" s="355"/>
      <c r="F578" s="447"/>
      <c r="G578" s="447"/>
      <c r="H578" s="514"/>
      <c r="I578" s="386"/>
      <c r="J578" s="15"/>
      <c r="K578" s="378"/>
      <c r="L578" s="344"/>
      <c r="M578" s="378"/>
      <c r="N578" s="378"/>
      <c r="O578" s="378"/>
      <c r="P578" s="378"/>
      <c r="Q578" s="3"/>
      <c r="R578" s="361"/>
    </row>
    <row r="579" spans="3:18" s="69" customFormat="1" ht="12.75" customHeight="1" x14ac:dyDescent="0.15">
      <c r="C579" s="362">
        <f t="shared" si="20"/>
        <v>567</v>
      </c>
      <c r="D579" s="47" t="str">
        <f t="shared" si="21"/>
        <v/>
      </c>
      <c r="E579" s="355"/>
      <c r="F579" s="447"/>
      <c r="G579" s="447"/>
      <c r="H579" s="514"/>
      <c r="I579" s="386"/>
      <c r="J579" s="15"/>
      <c r="K579" s="378"/>
      <c r="L579" s="344"/>
      <c r="M579" s="378"/>
      <c r="N579" s="378"/>
      <c r="O579" s="378"/>
      <c r="P579" s="378"/>
      <c r="Q579" s="3"/>
      <c r="R579" s="361"/>
    </row>
    <row r="580" spans="3:18" s="69" customFormat="1" ht="12.75" customHeight="1" x14ac:dyDescent="0.15">
      <c r="C580" s="362">
        <f t="shared" si="20"/>
        <v>568</v>
      </c>
      <c r="D580" s="47" t="str">
        <f t="shared" si="21"/>
        <v/>
      </c>
      <c r="E580" s="355"/>
      <c r="F580" s="447"/>
      <c r="G580" s="447"/>
      <c r="H580" s="514"/>
      <c r="I580" s="386"/>
      <c r="J580" s="15"/>
      <c r="K580" s="378"/>
      <c r="L580" s="344"/>
      <c r="M580" s="378"/>
      <c r="N580" s="378"/>
      <c r="O580" s="378"/>
      <c r="P580" s="378"/>
      <c r="Q580" s="3"/>
      <c r="R580" s="361"/>
    </row>
    <row r="581" spans="3:18" s="69" customFormat="1" ht="12.75" customHeight="1" x14ac:dyDescent="0.15">
      <c r="C581" s="362">
        <f t="shared" si="20"/>
        <v>569</v>
      </c>
      <c r="D581" s="47" t="str">
        <f t="shared" si="21"/>
        <v/>
      </c>
      <c r="E581" s="355"/>
      <c r="F581" s="447"/>
      <c r="G581" s="447"/>
      <c r="H581" s="514"/>
      <c r="I581" s="386"/>
      <c r="J581" s="15"/>
      <c r="K581" s="378"/>
      <c r="L581" s="344"/>
      <c r="M581" s="378"/>
      <c r="N581" s="378"/>
      <c r="O581" s="378"/>
      <c r="P581" s="378"/>
      <c r="Q581" s="3"/>
      <c r="R581" s="361"/>
    </row>
    <row r="582" spans="3:18" s="69" customFormat="1" ht="12.75" customHeight="1" x14ac:dyDescent="0.15">
      <c r="C582" s="362">
        <f t="shared" si="20"/>
        <v>570</v>
      </c>
      <c r="D582" s="47" t="str">
        <f t="shared" si="21"/>
        <v/>
      </c>
      <c r="E582" s="355"/>
      <c r="F582" s="447"/>
      <c r="G582" s="447"/>
      <c r="H582" s="514"/>
      <c r="I582" s="386"/>
      <c r="J582" s="15"/>
      <c r="K582" s="378"/>
      <c r="L582" s="344"/>
      <c r="M582" s="378"/>
      <c r="N582" s="378"/>
      <c r="O582" s="378"/>
      <c r="P582" s="378"/>
      <c r="Q582" s="3"/>
      <c r="R582" s="361"/>
    </row>
    <row r="583" spans="3:18" s="69" customFormat="1" ht="12.75" customHeight="1" x14ac:dyDescent="0.15">
      <c r="C583" s="362">
        <f t="shared" si="20"/>
        <v>571</v>
      </c>
      <c r="D583" s="47" t="str">
        <f t="shared" si="21"/>
        <v/>
      </c>
      <c r="E583" s="355"/>
      <c r="F583" s="447"/>
      <c r="G583" s="447"/>
      <c r="H583" s="514"/>
      <c r="I583" s="386"/>
      <c r="J583" s="15"/>
      <c r="K583" s="378"/>
      <c r="L583" s="344"/>
      <c r="M583" s="378"/>
      <c r="N583" s="378"/>
      <c r="O583" s="378"/>
      <c r="P583" s="378"/>
      <c r="Q583" s="3"/>
      <c r="R583" s="361"/>
    </row>
    <row r="584" spans="3:18" s="69" customFormat="1" ht="12.75" customHeight="1" x14ac:dyDescent="0.15">
      <c r="C584" s="362">
        <f t="shared" si="20"/>
        <v>572</v>
      </c>
      <c r="D584" s="47" t="str">
        <f t="shared" si="21"/>
        <v/>
      </c>
      <c r="E584" s="355"/>
      <c r="F584" s="447"/>
      <c r="G584" s="447"/>
      <c r="H584" s="514"/>
      <c r="I584" s="386"/>
      <c r="J584" s="15"/>
      <c r="K584" s="378"/>
      <c r="L584" s="344"/>
      <c r="M584" s="378"/>
      <c r="N584" s="378"/>
      <c r="O584" s="378"/>
      <c r="P584" s="378"/>
      <c r="Q584" s="3"/>
      <c r="R584" s="361"/>
    </row>
    <row r="585" spans="3:18" s="69" customFormat="1" ht="12.75" customHeight="1" x14ac:dyDescent="0.15">
      <c r="C585" s="362">
        <f t="shared" si="20"/>
        <v>573</v>
      </c>
      <c r="D585" s="47" t="str">
        <f t="shared" si="21"/>
        <v/>
      </c>
      <c r="E585" s="355"/>
      <c r="F585" s="447"/>
      <c r="G585" s="447"/>
      <c r="H585" s="514"/>
      <c r="I585" s="386"/>
      <c r="J585" s="15"/>
      <c r="K585" s="378"/>
      <c r="L585" s="344"/>
      <c r="M585" s="378"/>
      <c r="N585" s="378"/>
      <c r="O585" s="378"/>
      <c r="P585" s="378"/>
      <c r="Q585" s="3"/>
      <c r="R585" s="361"/>
    </row>
    <row r="586" spans="3:18" s="69" customFormat="1" ht="12.75" customHeight="1" x14ac:dyDescent="0.15">
      <c r="C586" s="362">
        <f t="shared" ref="C586:C612" si="22">C585+1</f>
        <v>574</v>
      </c>
      <c r="D586" s="47" t="str">
        <f t="shared" si="21"/>
        <v/>
      </c>
      <c r="E586" s="355"/>
      <c r="F586" s="447"/>
      <c r="G586" s="447"/>
      <c r="H586" s="514"/>
      <c r="I586" s="386"/>
      <c r="J586" s="15"/>
      <c r="K586" s="378"/>
      <c r="L586" s="344"/>
      <c r="M586" s="378"/>
      <c r="N586" s="378"/>
      <c r="O586" s="378"/>
      <c r="P586" s="378"/>
      <c r="Q586" s="3"/>
      <c r="R586" s="361"/>
    </row>
    <row r="587" spans="3:18" s="69" customFormat="1" ht="12.75" customHeight="1" x14ac:dyDescent="0.15">
      <c r="C587" s="362">
        <f t="shared" si="22"/>
        <v>575</v>
      </c>
      <c r="D587" s="47" t="str">
        <f t="shared" si="21"/>
        <v/>
      </c>
      <c r="E587" s="355"/>
      <c r="F587" s="447"/>
      <c r="G587" s="447"/>
      <c r="H587" s="514"/>
      <c r="I587" s="386"/>
      <c r="J587" s="15"/>
      <c r="K587" s="378"/>
      <c r="L587" s="344"/>
      <c r="M587" s="378"/>
      <c r="N587" s="378"/>
      <c r="O587" s="378"/>
      <c r="P587" s="378"/>
      <c r="Q587" s="3"/>
      <c r="R587" s="361"/>
    </row>
    <row r="588" spans="3:18" s="69" customFormat="1" ht="12.75" customHeight="1" x14ac:dyDescent="0.15">
      <c r="C588" s="362">
        <f t="shared" si="22"/>
        <v>576</v>
      </c>
      <c r="D588" s="47" t="str">
        <f t="shared" si="21"/>
        <v/>
      </c>
      <c r="E588" s="355"/>
      <c r="F588" s="447"/>
      <c r="G588" s="447"/>
      <c r="H588" s="514"/>
      <c r="I588" s="386"/>
      <c r="J588" s="15"/>
      <c r="K588" s="378"/>
      <c r="L588" s="344"/>
      <c r="M588" s="378"/>
      <c r="N588" s="378"/>
      <c r="O588" s="378"/>
      <c r="P588" s="378"/>
      <c r="Q588" s="3"/>
      <c r="R588" s="361"/>
    </row>
    <row r="589" spans="3:18" s="69" customFormat="1" ht="12.75" customHeight="1" x14ac:dyDescent="0.15">
      <c r="C589" s="362">
        <f t="shared" si="22"/>
        <v>577</v>
      </c>
      <c r="D589" s="47" t="str">
        <f t="shared" ref="D589:D612" si="23">IF(E589="","",IF(E589&lt;=$U$2,"○",""))</f>
        <v/>
      </c>
      <c r="E589" s="355"/>
      <c r="F589" s="447"/>
      <c r="G589" s="447"/>
      <c r="H589" s="514"/>
      <c r="I589" s="386"/>
      <c r="J589" s="15"/>
      <c r="K589" s="378"/>
      <c r="L589" s="344"/>
      <c r="M589" s="378"/>
      <c r="N589" s="378"/>
      <c r="O589" s="378"/>
      <c r="P589" s="378"/>
      <c r="Q589" s="3"/>
      <c r="R589" s="361"/>
    </row>
    <row r="590" spans="3:18" s="69" customFormat="1" ht="12.75" customHeight="1" x14ac:dyDescent="0.15">
      <c r="C590" s="362">
        <f t="shared" si="22"/>
        <v>578</v>
      </c>
      <c r="D590" s="47" t="str">
        <f t="shared" si="23"/>
        <v/>
      </c>
      <c r="E590" s="355"/>
      <c r="F590" s="447"/>
      <c r="G590" s="447"/>
      <c r="H590" s="514"/>
      <c r="I590" s="386"/>
      <c r="J590" s="15"/>
      <c r="K590" s="378"/>
      <c r="L590" s="344"/>
      <c r="M590" s="378"/>
      <c r="N590" s="378"/>
      <c r="O590" s="378"/>
      <c r="P590" s="378"/>
      <c r="Q590" s="3"/>
      <c r="R590" s="361"/>
    </row>
    <row r="591" spans="3:18" s="69" customFormat="1" ht="12.75" customHeight="1" x14ac:dyDescent="0.15">
      <c r="C591" s="362">
        <f t="shared" si="22"/>
        <v>579</v>
      </c>
      <c r="D591" s="47" t="str">
        <f t="shared" si="23"/>
        <v/>
      </c>
      <c r="E591" s="355"/>
      <c r="F591" s="447"/>
      <c r="G591" s="447"/>
      <c r="H591" s="514"/>
      <c r="I591" s="386"/>
      <c r="J591" s="15"/>
      <c r="K591" s="378"/>
      <c r="L591" s="344"/>
      <c r="M591" s="378"/>
      <c r="N591" s="378"/>
      <c r="O591" s="378"/>
      <c r="P591" s="378"/>
      <c r="Q591" s="3"/>
      <c r="R591" s="361"/>
    </row>
    <row r="592" spans="3:18" s="69" customFormat="1" ht="12.75" customHeight="1" x14ac:dyDescent="0.15">
      <c r="C592" s="362">
        <f t="shared" si="22"/>
        <v>580</v>
      </c>
      <c r="D592" s="47" t="str">
        <f t="shared" si="23"/>
        <v/>
      </c>
      <c r="E592" s="355"/>
      <c r="F592" s="447"/>
      <c r="G592" s="447"/>
      <c r="H592" s="514"/>
      <c r="I592" s="386"/>
      <c r="J592" s="15"/>
      <c r="K592" s="378"/>
      <c r="L592" s="344"/>
      <c r="M592" s="378"/>
      <c r="N592" s="378"/>
      <c r="O592" s="378"/>
      <c r="P592" s="378"/>
      <c r="Q592" s="3"/>
      <c r="R592" s="361"/>
    </row>
    <row r="593" spans="3:18" s="69" customFormat="1" ht="12.75" customHeight="1" x14ac:dyDescent="0.15">
      <c r="C593" s="362">
        <f t="shared" si="22"/>
        <v>581</v>
      </c>
      <c r="D593" s="47" t="str">
        <f t="shared" si="23"/>
        <v/>
      </c>
      <c r="E593" s="355"/>
      <c r="F593" s="447"/>
      <c r="G593" s="447"/>
      <c r="H593" s="514"/>
      <c r="I593" s="386"/>
      <c r="J593" s="15"/>
      <c r="K593" s="378"/>
      <c r="L593" s="344"/>
      <c r="M593" s="378"/>
      <c r="N593" s="378"/>
      <c r="O593" s="378"/>
      <c r="P593" s="378"/>
      <c r="Q593" s="3"/>
      <c r="R593" s="361"/>
    </row>
    <row r="594" spans="3:18" s="69" customFormat="1" ht="12.75" customHeight="1" x14ac:dyDescent="0.15">
      <c r="C594" s="362">
        <f t="shared" si="22"/>
        <v>582</v>
      </c>
      <c r="D594" s="47" t="str">
        <f t="shared" si="23"/>
        <v/>
      </c>
      <c r="E594" s="355"/>
      <c r="F594" s="447"/>
      <c r="G594" s="447"/>
      <c r="H594" s="514"/>
      <c r="I594" s="386"/>
      <c r="J594" s="15"/>
      <c r="K594" s="378"/>
      <c r="L594" s="344"/>
      <c r="M594" s="378"/>
      <c r="N594" s="378"/>
      <c r="O594" s="378"/>
      <c r="P594" s="378"/>
      <c r="Q594" s="3"/>
      <c r="R594" s="361"/>
    </row>
    <row r="595" spans="3:18" s="69" customFormat="1" ht="12.75" customHeight="1" x14ac:dyDescent="0.15">
      <c r="C595" s="362">
        <f t="shared" si="22"/>
        <v>583</v>
      </c>
      <c r="D595" s="47" t="str">
        <f t="shared" si="23"/>
        <v/>
      </c>
      <c r="E595" s="355"/>
      <c r="F595" s="447"/>
      <c r="G595" s="447"/>
      <c r="H595" s="514"/>
      <c r="I595" s="386"/>
      <c r="J595" s="15"/>
      <c r="K595" s="378"/>
      <c r="L595" s="344"/>
      <c r="M595" s="378"/>
      <c r="N595" s="378"/>
      <c r="O595" s="378"/>
      <c r="P595" s="378"/>
      <c r="Q595" s="3"/>
      <c r="R595" s="361"/>
    </row>
    <row r="596" spans="3:18" s="69" customFormat="1" ht="12.75" customHeight="1" x14ac:dyDescent="0.15">
      <c r="C596" s="362">
        <f t="shared" si="22"/>
        <v>584</v>
      </c>
      <c r="D596" s="47" t="str">
        <f t="shared" si="23"/>
        <v/>
      </c>
      <c r="E596" s="355"/>
      <c r="F596" s="447"/>
      <c r="G596" s="447"/>
      <c r="H596" s="514"/>
      <c r="I596" s="386"/>
      <c r="J596" s="15"/>
      <c r="K596" s="378"/>
      <c r="L596" s="344"/>
      <c r="M596" s="378"/>
      <c r="N596" s="378"/>
      <c r="O596" s="378"/>
      <c r="P596" s="378"/>
      <c r="Q596" s="3"/>
      <c r="R596" s="361"/>
    </row>
    <row r="597" spans="3:18" s="69" customFormat="1" ht="12.75" customHeight="1" x14ac:dyDescent="0.15">
      <c r="C597" s="362">
        <f t="shared" si="22"/>
        <v>585</v>
      </c>
      <c r="D597" s="47" t="str">
        <f t="shared" si="23"/>
        <v/>
      </c>
      <c r="E597" s="355"/>
      <c r="F597" s="447"/>
      <c r="G597" s="447"/>
      <c r="H597" s="514"/>
      <c r="I597" s="386"/>
      <c r="J597" s="15"/>
      <c r="K597" s="378"/>
      <c r="L597" s="344"/>
      <c r="M597" s="378"/>
      <c r="N597" s="378"/>
      <c r="O597" s="378"/>
      <c r="P597" s="378"/>
      <c r="Q597" s="3"/>
      <c r="R597" s="361"/>
    </row>
    <row r="598" spans="3:18" s="69" customFormat="1" ht="12.75" customHeight="1" x14ac:dyDescent="0.15">
      <c r="C598" s="362">
        <f t="shared" si="22"/>
        <v>586</v>
      </c>
      <c r="D598" s="47" t="str">
        <f t="shared" si="23"/>
        <v/>
      </c>
      <c r="E598" s="355"/>
      <c r="F598" s="447"/>
      <c r="G598" s="447"/>
      <c r="H598" s="514"/>
      <c r="I598" s="386"/>
      <c r="J598" s="15"/>
      <c r="K598" s="378"/>
      <c r="L598" s="344"/>
      <c r="M598" s="378"/>
      <c r="N598" s="378"/>
      <c r="O598" s="378"/>
      <c r="P598" s="378"/>
      <c r="Q598" s="3"/>
      <c r="R598" s="361"/>
    </row>
    <row r="599" spans="3:18" s="69" customFormat="1" ht="12.75" customHeight="1" x14ac:dyDescent="0.15">
      <c r="C599" s="362">
        <f t="shared" si="22"/>
        <v>587</v>
      </c>
      <c r="D599" s="47" t="str">
        <f t="shared" si="23"/>
        <v/>
      </c>
      <c r="E599" s="355"/>
      <c r="F599" s="447"/>
      <c r="G599" s="447"/>
      <c r="H599" s="514"/>
      <c r="I599" s="386"/>
      <c r="J599" s="15"/>
      <c r="K599" s="378"/>
      <c r="L599" s="344"/>
      <c r="M599" s="378"/>
      <c r="N599" s="378"/>
      <c r="O599" s="378"/>
      <c r="P599" s="378"/>
      <c r="Q599" s="3"/>
      <c r="R599" s="361"/>
    </row>
    <row r="600" spans="3:18" s="69" customFormat="1" ht="12.75" customHeight="1" x14ac:dyDescent="0.15">
      <c r="C600" s="362">
        <f t="shared" si="22"/>
        <v>588</v>
      </c>
      <c r="D600" s="47" t="str">
        <f t="shared" si="23"/>
        <v/>
      </c>
      <c r="E600" s="355"/>
      <c r="F600" s="447"/>
      <c r="G600" s="447"/>
      <c r="H600" s="514"/>
      <c r="I600" s="386"/>
      <c r="J600" s="15"/>
      <c r="K600" s="378"/>
      <c r="L600" s="344"/>
      <c r="M600" s="378"/>
      <c r="N600" s="378"/>
      <c r="O600" s="378"/>
      <c r="P600" s="378"/>
      <c r="Q600" s="3"/>
      <c r="R600" s="361"/>
    </row>
    <row r="601" spans="3:18" s="69" customFormat="1" ht="12.75" customHeight="1" x14ac:dyDescent="0.15">
      <c r="C601" s="362">
        <f t="shared" si="22"/>
        <v>589</v>
      </c>
      <c r="D601" s="47" t="str">
        <f t="shared" si="23"/>
        <v/>
      </c>
      <c r="E601" s="355"/>
      <c r="F601" s="447"/>
      <c r="G601" s="447"/>
      <c r="H601" s="514"/>
      <c r="I601" s="386"/>
      <c r="J601" s="15"/>
      <c r="K601" s="378"/>
      <c r="L601" s="344"/>
      <c r="M601" s="378"/>
      <c r="N601" s="378"/>
      <c r="O601" s="378"/>
      <c r="P601" s="378"/>
      <c r="Q601" s="3"/>
      <c r="R601" s="361"/>
    </row>
    <row r="602" spans="3:18" s="69" customFormat="1" ht="12.75" customHeight="1" x14ac:dyDescent="0.15">
      <c r="C602" s="362">
        <f t="shared" si="22"/>
        <v>590</v>
      </c>
      <c r="D602" s="47" t="str">
        <f t="shared" si="23"/>
        <v/>
      </c>
      <c r="E602" s="355"/>
      <c r="F602" s="447"/>
      <c r="G602" s="447"/>
      <c r="H602" s="514"/>
      <c r="I602" s="386"/>
      <c r="J602" s="15"/>
      <c r="K602" s="378"/>
      <c r="L602" s="344"/>
      <c r="M602" s="378"/>
      <c r="N602" s="378"/>
      <c r="O602" s="378"/>
      <c r="P602" s="378"/>
      <c r="Q602" s="3"/>
      <c r="R602" s="361"/>
    </row>
    <row r="603" spans="3:18" s="69" customFormat="1" ht="12.75" customHeight="1" x14ac:dyDescent="0.15">
      <c r="C603" s="362">
        <f t="shared" si="22"/>
        <v>591</v>
      </c>
      <c r="D603" s="47" t="str">
        <f t="shared" si="23"/>
        <v/>
      </c>
      <c r="E603" s="355"/>
      <c r="F603" s="447"/>
      <c r="G603" s="447"/>
      <c r="H603" s="514"/>
      <c r="I603" s="386"/>
      <c r="J603" s="15"/>
      <c r="K603" s="378"/>
      <c r="L603" s="344"/>
      <c r="M603" s="378"/>
      <c r="N603" s="378"/>
      <c r="O603" s="378"/>
      <c r="P603" s="378"/>
      <c r="Q603" s="3"/>
      <c r="R603" s="361"/>
    </row>
    <row r="604" spans="3:18" s="69" customFormat="1" ht="12.75" customHeight="1" x14ac:dyDescent="0.15">
      <c r="C604" s="362">
        <f t="shared" si="22"/>
        <v>592</v>
      </c>
      <c r="D604" s="47" t="str">
        <f t="shared" si="23"/>
        <v/>
      </c>
      <c r="E604" s="355"/>
      <c r="F604" s="447"/>
      <c r="G604" s="447"/>
      <c r="H604" s="514"/>
      <c r="I604" s="386"/>
      <c r="J604" s="15"/>
      <c r="K604" s="378"/>
      <c r="L604" s="344"/>
      <c r="M604" s="378"/>
      <c r="N604" s="378"/>
      <c r="O604" s="378"/>
      <c r="P604" s="378"/>
      <c r="Q604" s="3"/>
      <c r="R604" s="361"/>
    </row>
    <row r="605" spans="3:18" s="69" customFormat="1" ht="12.75" customHeight="1" x14ac:dyDescent="0.15">
      <c r="C605" s="362">
        <f t="shared" si="22"/>
        <v>593</v>
      </c>
      <c r="D605" s="47" t="str">
        <f t="shared" si="23"/>
        <v/>
      </c>
      <c r="E605" s="355"/>
      <c r="F605" s="447"/>
      <c r="G605" s="447"/>
      <c r="H605" s="514"/>
      <c r="I605" s="386"/>
      <c r="J605" s="15"/>
      <c r="K605" s="378"/>
      <c r="L605" s="344"/>
      <c r="M605" s="378"/>
      <c r="N605" s="378"/>
      <c r="O605" s="378"/>
      <c r="P605" s="378"/>
      <c r="Q605" s="3"/>
      <c r="R605" s="361"/>
    </row>
    <row r="606" spans="3:18" s="69" customFormat="1" ht="12.75" customHeight="1" x14ac:dyDescent="0.15">
      <c r="C606" s="362">
        <f t="shared" si="22"/>
        <v>594</v>
      </c>
      <c r="D606" s="47" t="str">
        <f t="shared" si="23"/>
        <v/>
      </c>
      <c r="E606" s="355"/>
      <c r="F606" s="447"/>
      <c r="G606" s="447"/>
      <c r="H606" s="514"/>
      <c r="I606" s="386"/>
      <c r="J606" s="15"/>
      <c r="K606" s="378"/>
      <c r="L606" s="344"/>
      <c r="M606" s="378"/>
      <c r="N606" s="378"/>
      <c r="O606" s="378"/>
      <c r="P606" s="378"/>
      <c r="Q606" s="3"/>
      <c r="R606" s="361"/>
    </row>
    <row r="607" spans="3:18" s="69" customFormat="1" ht="12.75" customHeight="1" x14ac:dyDescent="0.15">
      <c r="C607" s="362">
        <f t="shared" si="22"/>
        <v>595</v>
      </c>
      <c r="D607" s="47" t="str">
        <f t="shared" si="23"/>
        <v/>
      </c>
      <c r="E607" s="355"/>
      <c r="F607" s="447"/>
      <c r="G607" s="447"/>
      <c r="H607" s="514"/>
      <c r="I607" s="386"/>
      <c r="J607" s="15"/>
      <c r="K607" s="378"/>
      <c r="L607" s="344"/>
      <c r="M607" s="378"/>
      <c r="N607" s="378"/>
      <c r="O607" s="378"/>
      <c r="P607" s="378"/>
      <c r="Q607" s="3"/>
      <c r="R607" s="361"/>
    </row>
    <row r="608" spans="3:18" s="69" customFormat="1" ht="12.75" customHeight="1" x14ac:dyDescent="0.15">
      <c r="C608" s="362">
        <f t="shared" si="22"/>
        <v>596</v>
      </c>
      <c r="D608" s="47" t="str">
        <f t="shared" si="23"/>
        <v/>
      </c>
      <c r="E608" s="355"/>
      <c r="F608" s="447"/>
      <c r="G608" s="447"/>
      <c r="H608" s="514"/>
      <c r="I608" s="386"/>
      <c r="J608" s="15"/>
      <c r="K608" s="378"/>
      <c r="L608" s="344"/>
      <c r="M608" s="378"/>
      <c r="N608" s="378"/>
      <c r="O608" s="378"/>
      <c r="P608" s="378"/>
      <c r="Q608" s="3"/>
      <c r="R608" s="361"/>
    </row>
    <row r="609" spans="3:18" s="69" customFormat="1" ht="12.75" customHeight="1" x14ac:dyDescent="0.15">
      <c r="C609" s="362">
        <f t="shared" si="22"/>
        <v>597</v>
      </c>
      <c r="D609" s="47" t="str">
        <f t="shared" si="23"/>
        <v/>
      </c>
      <c r="E609" s="355"/>
      <c r="F609" s="447"/>
      <c r="G609" s="447"/>
      <c r="H609" s="514"/>
      <c r="I609" s="386"/>
      <c r="J609" s="15"/>
      <c r="K609" s="378"/>
      <c r="L609" s="344"/>
      <c r="M609" s="378"/>
      <c r="N609" s="378"/>
      <c r="O609" s="378"/>
      <c r="P609" s="378"/>
      <c r="Q609" s="3"/>
      <c r="R609" s="361"/>
    </row>
    <row r="610" spans="3:18" s="69" customFormat="1" ht="12.75" customHeight="1" x14ac:dyDescent="0.15">
      <c r="C610" s="362">
        <f t="shared" si="22"/>
        <v>598</v>
      </c>
      <c r="D610" s="47" t="str">
        <f t="shared" si="23"/>
        <v/>
      </c>
      <c r="E610" s="355"/>
      <c r="F610" s="447"/>
      <c r="G610" s="447"/>
      <c r="H610" s="514"/>
      <c r="I610" s="386"/>
      <c r="J610" s="15"/>
      <c r="K610" s="378"/>
      <c r="L610" s="344"/>
      <c r="M610" s="378"/>
      <c r="N610" s="378"/>
      <c r="O610" s="378"/>
      <c r="P610" s="378"/>
      <c r="Q610" s="3"/>
      <c r="R610" s="361"/>
    </row>
    <row r="611" spans="3:18" s="69" customFormat="1" ht="12.75" customHeight="1" x14ac:dyDescent="0.15">
      <c r="C611" s="362">
        <f t="shared" si="22"/>
        <v>599</v>
      </c>
      <c r="D611" s="47" t="str">
        <f t="shared" si="23"/>
        <v/>
      </c>
      <c r="E611" s="355"/>
      <c r="F611" s="447"/>
      <c r="G611" s="447"/>
      <c r="H611" s="514"/>
      <c r="I611" s="386"/>
      <c r="J611" s="15"/>
      <c r="K611" s="378"/>
      <c r="L611" s="344"/>
      <c r="M611" s="378"/>
      <c r="N611" s="378"/>
      <c r="O611" s="378"/>
      <c r="P611" s="378"/>
      <c r="Q611" s="3"/>
      <c r="R611" s="361"/>
    </row>
    <row r="612" spans="3:18" s="69" customFormat="1" ht="12.75" customHeight="1" x14ac:dyDescent="0.15">
      <c r="C612" s="362">
        <f t="shared" si="22"/>
        <v>600</v>
      </c>
      <c r="D612" s="47" t="str">
        <f t="shared" si="23"/>
        <v/>
      </c>
      <c r="E612" s="355"/>
      <c r="F612" s="447"/>
      <c r="G612" s="447"/>
      <c r="H612" s="514"/>
      <c r="I612" s="386"/>
      <c r="J612" s="15"/>
      <c r="K612" s="378"/>
      <c r="L612" s="344"/>
      <c r="M612" s="378"/>
      <c r="N612" s="378"/>
      <c r="O612" s="378"/>
      <c r="P612" s="378"/>
      <c r="Q612" s="3"/>
      <c r="R612" s="361"/>
    </row>
    <row r="613" spans="3:18" s="69" customFormat="1" ht="12.75" customHeight="1" x14ac:dyDescent="0.15">
      <c r="C613" s="39"/>
      <c r="D613" s="39"/>
      <c r="E613" s="1"/>
      <c r="F613" s="39"/>
      <c r="G613" s="39"/>
      <c r="H613" s="39"/>
      <c r="I613" s="389"/>
      <c r="J613" s="82"/>
      <c r="K613" s="3"/>
      <c r="L613" s="3"/>
      <c r="M613" s="3"/>
      <c r="N613" s="3"/>
      <c r="O613" s="3"/>
      <c r="P613" s="3"/>
      <c r="Q613" s="3"/>
      <c r="R613" s="361"/>
    </row>
    <row r="614" spans="3:18" hidden="1" x14ac:dyDescent="0.15">
      <c r="R614" s="390"/>
    </row>
  </sheetData>
  <sheetProtection algorithmName="SHA-512" hashValue="E+bH28Dxenk014XCb3k1MfpiFf7LN3HzWVXVNyPAk9MeK+OayR92Dt9htpDDsjoptCGQcIfYSCDHDqgkjonFbQ==" saltValue="+aMNvRg0mxXaILw+5RIaDA==" spinCount="100000" sheet="1" selectLockedCells="1"/>
  <mergeCells count="17">
    <mergeCell ref="C5:C7"/>
    <mergeCell ref="E5:E7"/>
    <mergeCell ref="F5:F7"/>
    <mergeCell ref="C10:F12"/>
    <mergeCell ref="G5:G7"/>
    <mergeCell ref="D5:D7"/>
    <mergeCell ref="C9:G9"/>
    <mergeCell ref="K5:P5"/>
    <mergeCell ref="K6:K7"/>
    <mergeCell ref="L6:L7"/>
    <mergeCell ref="M6:M7"/>
    <mergeCell ref="H5:H7"/>
    <mergeCell ref="I5:I7"/>
    <mergeCell ref="P6:P7"/>
    <mergeCell ref="J5:J7"/>
    <mergeCell ref="N6:N7"/>
    <mergeCell ref="O6:O7"/>
  </mergeCells>
  <phoneticPr fontId="3"/>
  <conditionalFormatting sqref="K13:K612">
    <cfRule type="expression" dxfId="80" priority="6" stopIfTrue="1">
      <formula>AND(D13="○",K13="")</formula>
    </cfRule>
    <cfRule type="expression" dxfId="79" priority="28" stopIfTrue="1">
      <formula>AND($I13="",K13="○")</formula>
    </cfRule>
  </conditionalFormatting>
  <conditionalFormatting sqref="L13:L612">
    <cfRule type="expression" dxfId="78" priority="5" stopIfTrue="1">
      <formula>AND(D13="○",L13="")</formula>
    </cfRule>
    <cfRule type="expression" dxfId="77" priority="30" stopIfTrue="1">
      <formula>AND(I13="",L13="○")</formula>
    </cfRule>
  </conditionalFormatting>
  <conditionalFormatting sqref="M13:M612">
    <cfRule type="expression" dxfId="76" priority="3" stopIfTrue="1">
      <formula>AND(D13="○",M13="")</formula>
    </cfRule>
    <cfRule type="expression" dxfId="75" priority="26" stopIfTrue="1">
      <formula>AND(M13="○",OR(N13="○",O13="○"))</formula>
    </cfRule>
    <cfRule type="expression" dxfId="74" priority="27" stopIfTrue="1">
      <formula>AND($I13="",M13="○")</formula>
    </cfRule>
  </conditionalFormatting>
  <conditionalFormatting sqref="N13:N612">
    <cfRule type="expression" dxfId="73" priority="2" stopIfTrue="1">
      <formula>AND(D13="○",M13="",N13="")</formula>
    </cfRule>
    <cfRule type="expression" dxfId="72" priority="24" stopIfTrue="1">
      <formula>AND(N13="○",OR(M13="○",O13="○"))</formula>
    </cfRule>
    <cfRule type="expression" dxfId="71" priority="25" stopIfTrue="1">
      <formula>AND($I13="",N13="○")</formula>
    </cfRule>
  </conditionalFormatting>
  <conditionalFormatting sqref="O13:O612">
    <cfRule type="expression" dxfId="70" priority="1" stopIfTrue="1">
      <formula>AND(D13="○",M13="",N13="",O13="")</formula>
    </cfRule>
    <cfRule type="expression" dxfId="69" priority="22" stopIfTrue="1">
      <formula>AND(O13="○",OR(M13="○",N13="○"))</formula>
    </cfRule>
    <cfRule type="expression" dxfId="68" priority="23" stopIfTrue="1">
      <formula>AND($I13="",O13="○")</formula>
    </cfRule>
  </conditionalFormatting>
  <conditionalFormatting sqref="P13:P612">
    <cfRule type="expression" dxfId="67" priority="4" stopIfTrue="1">
      <formula>AND(D13="○",P13="")</formula>
    </cfRule>
    <cfRule type="expression" dxfId="66" priority="21" stopIfTrue="1">
      <formula>AND($I13="",P13="○")</formula>
    </cfRule>
  </conditionalFormatting>
  <dataValidations count="3">
    <dataValidation type="list" allowBlank="1" showInputMessage="1" showErrorMessage="1" sqref="Q13:Q613" xr:uid="{00000000-0002-0000-0600-000000000000}">
      <formula1>$S$1:$U$1</formula1>
    </dataValidation>
    <dataValidation type="list" allowBlank="1" showInputMessage="1" showErrorMessage="1" sqref="H13:H612" xr:uid="{00000000-0002-0000-0600-000001000000}">
      <formula1>$T$3:$AS$3</formula1>
    </dataValidation>
    <dataValidation type="list" allowBlank="1" showInputMessage="1" showErrorMessage="1" sqref="K13:P612" xr:uid="{00000000-0002-0000-0600-000002000000}">
      <formula1>$S$1:$S$3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D913"/>
  <sheetViews>
    <sheetView showGridLines="0" zoomScaleNormal="100" zoomScaleSheetLayoutView="100" workbookViewId="0">
      <pane ySplit="12" topLeftCell="A13" activePane="bottomLeft" state="frozen"/>
      <selection activeCell="D35" sqref="D35:D53"/>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6.625" customWidth="1"/>
    <col min="7" max="8" width="11.125" customWidth="1"/>
    <col min="9" max="11" width="5.625" customWidth="1"/>
    <col min="12" max="13" width="6.125" customWidth="1"/>
    <col min="14" max="14" width="4.625" customWidth="1"/>
    <col min="15" max="20" width="6.125" customWidth="1"/>
    <col min="21" max="22" width="2.625" style="1" customWidth="1"/>
    <col min="23" max="23" width="6.625" hidden="1" customWidth="1"/>
    <col min="24" max="235" width="9" hidden="1" customWidth="1"/>
    <col min="236" max="236" width="2.125" hidden="1" customWidth="1"/>
    <col min="237" max="237" width="2.625" hidden="1" customWidth="1"/>
    <col min="238" max="238" width="3.625" hidden="1" customWidth="1"/>
  </cols>
  <sheetData>
    <row r="1" spans="2:51" ht="13.5" hidden="1" customHeight="1" x14ac:dyDescent="0.15">
      <c r="B1" s="19"/>
      <c r="C1" s="1"/>
      <c r="D1" s="1"/>
      <c r="E1" s="1"/>
      <c r="F1" s="1"/>
      <c r="G1" s="1"/>
      <c r="H1" s="1"/>
      <c r="I1" s="1"/>
      <c r="J1" s="1"/>
      <c r="K1" s="2" t="s">
        <v>780</v>
      </c>
      <c r="L1" s="460">
        <f>IF(SUM(L10,熱源機器!J10)=0,0,L10/SUM(L10,熱源機器!J10))</f>
        <v>0</v>
      </c>
      <c r="M1" s="1"/>
      <c r="N1" s="460">
        <f>IF($L$10=0,0,L11/$L$10)</f>
        <v>0</v>
      </c>
      <c r="O1" s="1"/>
      <c r="P1" s="1"/>
      <c r="Q1" s="1"/>
      <c r="R1" s="1"/>
      <c r="S1" s="460">
        <f>IF($L$10=0,0,S12/$L$10)</f>
        <v>0</v>
      </c>
      <c r="T1" s="460">
        <f>IF($L$10=0,0,T12/$L$10)</f>
        <v>0</v>
      </c>
      <c r="U1" s="347"/>
      <c r="X1" t="s">
        <v>85</v>
      </c>
      <c r="Y1" t="s">
        <v>506</v>
      </c>
      <c r="AA1" s="80" t="s">
        <v>556</v>
      </c>
      <c r="AB1" s="80" t="s">
        <v>557</v>
      </c>
      <c r="AC1" s="80" t="s">
        <v>558</v>
      </c>
    </row>
    <row r="2" spans="2:51" x14ac:dyDescent="0.15">
      <c r="B2" s="1"/>
      <c r="C2" s="1"/>
      <c r="D2" s="1"/>
      <c r="E2" s="1"/>
      <c r="F2" s="1"/>
      <c r="G2" s="1"/>
      <c r="H2" s="1"/>
      <c r="I2" s="1"/>
      <c r="J2" s="1"/>
      <c r="K2" s="1"/>
      <c r="L2" s="1"/>
      <c r="M2" s="1"/>
      <c r="N2" s="1"/>
      <c r="O2" s="1"/>
      <c r="P2" s="1"/>
      <c r="Q2" s="1"/>
      <c r="R2" s="1"/>
      <c r="S2" s="1"/>
      <c r="T2" s="1"/>
      <c r="X2" s="1"/>
      <c r="Y2" s="1" t="s">
        <v>130</v>
      </c>
      <c r="Z2" s="6">
        <f>点検表!$AP$4</f>
        <v>-15</v>
      </c>
      <c r="AA2" s="6">
        <f>点検表!$AQ$4</f>
        <v>-7</v>
      </c>
      <c r="AB2" s="1"/>
    </row>
    <row r="3" spans="2:51" ht="13.5" customHeight="1" x14ac:dyDescent="0.15">
      <c r="B3" s="1"/>
      <c r="C3" s="1" t="s">
        <v>559</v>
      </c>
      <c r="D3" s="1"/>
      <c r="E3" s="1"/>
      <c r="F3" s="1"/>
      <c r="G3" s="1"/>
      <c r="H3" s="1"/>
      <c r="I3" s="1"/>
      <c r="J3" s="1"/>
      <c r="K3" s="1"/>
      <c r="L3" s="1"/>
      <c r="M3" s="1"/>
      <c r="N3" s="1"/>
      <c r="O3" s="1"/>
      <c r="P3" s="1"/>
      <c r="Q3" s="1"/>
      <c r="R3" s="1"/>
      <c r="S3" s="1"/>
      <c r="T3" s="1"/>
      <c r="Y3" s="70" t="s">
        <v>708</v>
      </c>
      <c r="Z3" s="70" t="s">
        <v>709</v>
      </c>
      <c r="AA3" s="322" t="s">
        <v>685</v>
      </c>
      <c r="AB3" s="322" t="s">
        <v>188</v>
      </c>
      <c r="AC3" s="322" t="s">
        <v>0</v>
      </c>
      <c r="AD3" s="322" t="s">
        <v>189</v>
      </c>
      <c r="AE3" s="322" t="s">
        <v>46</v>
      </c>
      <c r="AF3" s="322" t="s">
        <v>302</v>
      </c>
      <c r="AG3" s="322" t="s">
        <v>199</v>
      </c>
      <c r="AH3" s="323" t="s">
        <v>244</v>
      </c>
      <c r="AI3" s="322" t="s">
        <v>190</v>
      </c>
      <c r="AJ3" s="322" t="s">
        <v>245</v>
      </c>
      <c r="AK3" s="322" t="s">
        <v>96</v>
      </c>
      <c r="AL3" s="322" t="s">
        <v>191</v>
      </c>
      <c r="AM3" s="323" t="s">
        <v>192</v>
      </c>
      <c r="AN3" s="323" t="s">
        <v>193</v>
      </c>
      <c r="AO3" s="324" t="s">
        <v>194</v>
      </c>
      <c r="AP3" s="322" t="s">
        <v>42</v>
      </c>
      <c r="AQ3" s="322" t="s">
        <v>195</v>
      </c>
      <c r="AR3" s="322" t="s">
        <v>196</v>
      </c>
      <c r="AS3" s="323" t="s">
        <v>442</v>
      </c>
      <c r="AT3" s="323" t="s">
        <v>43</v>
      </c>
      <c r="AU3" s="324" t="s">
        <v>457</v>
      </c>
      <c r="AV3" s="322" t="s">
        <v>197</v>
      </c>
      <c r="AW3" s="322" t="s">
        <v>201</v>
      </c>
      <c r="AX3" s="322" t="s">
        <v>198</v>
      </c>
      <c r="AY3" s="322" t="s">
        <v>200</v>
      </c>
    </row>
    <row r="4" spans="2:51" x14ac:dyDescent="0.15">
      <c r="B4" s="1"/>
      <c r="C4" s="369"/>
      <c r="D4" s="1"/>
      <c r="E4" s="1"/>
      <c r="F4" s="1"/>
      <c r="G4" s="1"/>
      <c r="H4" s="1"/>
      <c r="I4" s="1"/>
      <c r="J4" s="1"/>
      <c r="K4" s="1"/>
      <c r="L4" s="1"/>
      <c r="M4" s="1"/>
      <c r="N4" s="1"/>
      <c r="O4" s="1"/>
      <c r="P4" s="1"/>
      <c r="Q4" s="1"/>
      <c r="R4" s="1"/>
      <c r="S4" s="1"/>
      <c r="T4" s="1"/>
      <c r="Y4" s="1"/>
      <c r="Z4" s="380" t="s">
        <v>560</v>
      </c>
      <c r="AA4" s="380" t="s">
        <v>561</v>
      </c>
      <c r="AB4" s="380" t="s">
        <v>562</v>
      </c>
      <c r="AD4" s="1">
        <f>COUNTIF($E$13:$E$912,AD5)</f>
        <v>0</v>
      </c>
      <c r="AE4" s="1">
        <f>COUNTIF($E$13:$E$912,AE5)</f>
        <v>0</v>
      </c>
      <c r="AF4" s="1">
        <f t="shared" ref="AF4:AW4" si="0">COUNTIF($E$13:$E$912,AF5)</f>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c r="AS4" s="1">
        <f t="shared" si="0"/>
        <v>0</v>
      </c>
      <c r="AT4" s="1">
        <f t="shared" si="0"/>
        <v>0</v>
      </c>
      <c r="AU4" s="1">
        <f t="shared" si="0"/>
        <v>0</v>
      </c>
      <c r="AV4" s="1">
        <f t="shared" si="0"/>
        <v>0</v>
      </c>
      <c r="AW4" s="1">
        <f t="shared" si="0"/>
        <v>0</v>
      </c>
    </row>
    <row r="5" spans="2:51" ht="15" customHeight="1" x14ac:dyDescent="0.15">
      <c r="C5" s="896" t="s">
        <v>510</v>
      </c>
      <c r="D5" s="827" t="s">
        <v>702</v>
      </c>
      <c r="E5" s="827" t="s">
        <v>511</v>
      </c>
      <c r="F5" s="827" t="s">
        <v>512</v>
      </c>
      <c r="G5" s="896" t="s">
        <v>530</v>
      </c>
      <c r="H5" s="896" t="s">
        <v>614</v>
      </c>
      <c r="I5" s="762" t="s">
        <v>68</v>
      </c>
      <c r="J5" s="763"/>
      <c r="K5" s="764"/>
      <c r="L5" s="827" t="s">
        <v>564</v>
      </c>
      <c r="M5" s="827" t="s">
        <v>565</v>
      </c>
      <c r="N5" s="827" t="s">
        <v>451</v>
      </c>
      <c r="O5" s="872" t="s">
        <v>690</v>
      </c>
      <c r="P5" s="873"/>
      <c r="Q5" s="873"/>
      <c r="R5" s="873"/>
      <c r="S5" s="874"/>
      <c r="T5" s="901" t="s">
        <v>570</v>
      </c>
      <c r="U5" s="183"/>
      <c r="V5" s="348"/>
      <c r="Y5" s="1" t="s">
        <v>563</v>
      </c>
      <c r="Z5" s="1">
        <v>4.4000000000000004</v>
      </c>
      <c r="AA5" s="1">
        <v>1.6</v>
      </c>
      <c r="AB5" s="3" t="s">
        <v>989</v>
      </c>
      <c r="AC5" s="6" t="str">
        <f ca="1">IF($L$10=0,"",OFFSET(AD5,0,MATCH(MAX(AD6:AW6),AD6:AW6,0)-1,1,1))</f>
        <v/>
      </c>
      <c r="AD5" s="1">
        <f>MIN($E$13:$E$912)</f>
        <v>0</v>
      </c>
      <c r="AE5" s="1">
        <f>IF(ISERROR(SMALL($E$13:$E$912,SUM($AD4:AD4)+1)),0,SMALL($E$13:$E$912,SUM($AD4:AD4)+1))</f>
        <v>0</v>
      </c>
      <c r="AF5" s="1">
        <f>IF(ISERROR(SMALL($E$13:$E$912,SUM($AD4:AE4)+1)),0,SMALL($E$13:$E$912,SUM($AD4:AE4)+1))</f>
        <v>0</v>
      </c>
      <c r="AG5" s="1">
        <f>IF(ISERROR(SMALL($E$13:$E$912,SUM($AD4:AF4)+1)),0,SMALL($E$13:$E$912,SUM($AD4:AF4)+1))</f>
        <v>0</v>
      </c>
      <c r="AH5" s="1">
        <f>IF(ISERROR(SMALL($E$13:$E$912,SUM($AD4:AG4)+1)),0,SMALL($E$13:$E$912,SUM($AD4:AG4)+1))</f>
        <v>0</v>
      </c>
      <c r="AI5" s="1">
        <f>IF(ISERROR(SMALL($E$13:$E$912,SUM($AD4:AH4)+1)),0,SMALL($E$13:$E$912,SUM($AD4:AH4)+1))</f>
        <v>0</v>
      </c>
      <c r="AJ5" s="1">
        <f>IF(ISERROR(SMALL($E$13:$E$912,SUM($AD4:AI4)+1)),0,SMALL($E$13:$E$912,SUM($AD4:AI4)+1))</f>
        <v>0</v>
      </c>
      <c r="AK5" s="1">
        <f>IF(ISERROR(SMALL($E$13:$E$912,SUM($AD4:AJ4)+1)),0,SMALL($E$13:$E$912,SUM($AD4:AJ4)+1))</f>
        <v>0</v>
      </c>
      <c r="AL5" s="1">
        <f>IF(ISERROR(SMALL($E$13:$E$912,SUM($AD4:AK4)+1)),0,SMALL($E$13:$E$912,SUM($AD4:AK4)+1))</f>
        <v>0</v>
      </c>
      <c r="AM5" s="1">
        <f>IF(ISERROR(SMALL($E$13:$E$912,SUM($AD4:AL4)+1)),0,SMALL($E$13:$E$912,SUM($AD4:AL4)+1))</f>
        <v>0</v>
      </c>
      <c r="AN5" s="1">
        <f>IF(ISERROR(SMALL($E$13:$E$912,SUM($AD4:AM4)+1)),0,SMALL($E$13:$E$912,SUM($AD4:AM4)+1))</f>
        <v>0</v>
      </c>
      <c r="AO5" s="1">
        <f>IF(ISERROR(SMALL($E$13:$E$912,SUM($AD4:AN4)+1)),0,SMALL($E$13:$E$912,SUM($AD4:AN4)+1))</f>
        <v>0</v>
      </c>
      <c r="AP5" s="1">
        <f>IF(ISERROR(SMALL($E$13:$E$912,SUM($AD4:AO4)+1)),0,SMALL($E$13:$E$912,SUM($AD4:AO4)+1))</f>
        <v>0</v>
      </c>
      <c r="AQ5" s="1">
        <f>IF(ISERROR(SMALL($E$13:$E$912,SUM($AD4:AP4)+1)),0,SMALL($E$13:$E$912,SUM($AD4:AP4)+1))</f>
        <v>0</v>
      </c>
      <c r="AR5" s="1">
        <f>IF(ISERROR(SMALL($E$13:$E$912,SUM($AD4:AQ4)+1)),0,SMALL($E$13:$E$912,SUM($AD4:AQ4)+1))</f>
        <v>0</v>
      </c>
      <c r="AS5" s="1">
        <f>IF(ISERROR(SMALL($E$13:$E$912,SUM($AD4:AR4)+1)),0,SMALL($E$13:$E$912,SUM($AD4:AR4)+1))</f>
        <v>0</v>
      </c>
      <c r="AT5" s="1">
        <f>IF(ISERROR(SMALL($E$13:$E$912,SUM($AD4:AS4)+1)),0,SMALL($E$13:$E$912,SUM($AD4:AS4)+1))</f>
        <v>0</v>
      </c>
      <c r="AU5" s="1">
        <f>IF(ISERROR(SMALL($E$13:$E$912,SUM($AD4:AT4)+1)),0,SMALL($E$13:$E$912,SUM($AD4:AT4)+1))</f>
        <v>0</v>
      </c>
      <c r="AV5" s="1">
        <f>IF(ISERROR(SMALL($E$13:$E$912,SUM($AD4:AU4)+1)),0,SMALL($E$13:$E$912,SUM($AD4:AU4)+1))</f>
        <v>0</v>
      </c>
      <c r="AW5" s="1">
        <f>IF(ISERROR(SMALL($E$13:$E$912,SUM($AD4:AV4)+1)),0,SMALL($E$13:$E$912,SUM($AD4:AV4)+1))</f>
        <v>0</v>
      </c>
    </row>
    <row r="6" spans="2:51" ht="15" customHeight="1" x14ac:dyDescent="0.15">
      <c r="C6" s="897"/>
      <c r="D6" s="885"/>
      <c r="E6" s="885"/>
      <c r="F6" s="897"/>
      <c r="G6" s="897"/>
      <c r="H6" s="897"/>
      <c r="I6" s="827" t="s">
        <v>567</v>
      </c>
      <c r="J6" s="827" t="s">
        <v>686</v>
      </c>
      <c r="K6" s="827" t="s">
        <v>687</v>
      </c>
      <c r="L6" s="885"/>
      <c r="M6" s="885"/>
      <c r="N6" s="885"/>
      <c r="O6" s="13" t="s">
        <v>476</v>
      </c>
      <c r="P6" s="13" t="s">
        <v>688</v>
      </c>
      <c r="Q6" s="872" t="s">
        <v>689</v>
      </c>
      <c r="R6" s="874"/>
      <c r="S6" s="827" t="s">
        <v>713</v>
      </c>
      <c r="T6" s="901"/>
      <c r="U6" s="370"/>
      <c r="V6" s="391"/>
      <c r="Y6" s="1" t="s">
        <v>566</v>
      </c>
      <c r="Z6" s="1">
        <v>3.5</v>
      </c>
      <c r="AA6" s="1">
        <v>1.3</v>
      </c>
      <c r="AB6" s="1">
        <v>2.2999999999999998</v>
      </c>
      <c r="AC6" s="1"/>
      <c r="AD6" s="1">
        <f t="array" ref="AD6">SUM(IF($E13:$E912=AD5,$L13:$L912*$N13:$N912,0))</f>
        <v>0</v>
      </c>
      <c r="AE6" s="1">
        <f t="array" ref="AE6">SUM(IF($E13:$E912=AE5,$L13:$L912*$N13:$N912,0))</f>
        <v>0</v>
      </c>
      <c r="AF6" s="1">
        <f t="array" ref="AF6">SUM(IF($E13:$E912=AF5,$L13:$L912*$N13:$N912,0))</f>
        <v>0</v>
      </c>
      <c r="AG6" s="1">
        <f t="array" ref="AG6">SUM(IF($E13:$E912=AG5,$L13:$L912*$N13:$N912,0))</f>
        <v>0</v>
      </c>
      <c r="AH6" s="1">
        <f t="array" ref="AH6">SUM(IF($E13:$E912=AH5,$L13:$L912*$N13:$N912,0))</f>
        <v>0</v>
      </c>
      <c r="AI6" s="1">
        <f t="array" ref="AI6">SUM(IF($E13:$E912=AI5,$L13:$L912*$N13:$N912,0))</f>
        <v>0</v>
      </c>
      <c r="AJ6" s="1">
        <f t="array" ref="AJ6">SUM(IF($E13:$E912=AJ5,$L13:$L912*$N13:$N912,0))</f>
        <v>0</v>
      </c>
      <c r="AK6" s="1">
        <f t="array" ref="AK6">SUM(IF($E13:$E912=AK5,$L13:$L912*$N13:$N912,0))</f>
        <v>0</v>
      </c>
      <c r="AL6" s="1">
        <f t="array" ref="AL6">SUM(IF($E13:$E912=AL5,$L13:$L912*$N13:$N912,0))</f>
        <v>0</v>
      </c>
      <c r="AM6" s="1">
        <f t="array" ref="AM6">SUM(IF($E13:$E912=AM5,$L13:$L912*$N13:$N912,0))</f>
        <v>0</v>
      </c>
      <c r="AN6" s="1">
        <f t="array" ref="AN6">SUM(IF($E13:$E912=AN5,$L13:$L912*$N13:$N912,0))</f>
        <v>0</v>
      </c>
      <c r="AO6" s="1">
        <f t="array" ref="AO6">SUM(IF($E13:$E912=AO5,$L13:$L912*$N13:$N912,0))</f>
        <v>0</v>
      </c>
      <c r="AP6" s="1">
        <f t="array" ref="AP6">SUM(IF($E13:$E912=AP5,$L13:$L912*$N13:$N912,0))</f>
        <v>0</v>
      </c>
      <c r="AQ6" s="1">
        <f t="array" ref="AQ6">SUM(IF($E13:$E912=AQ5,$L13:$L912*$N13:$N912,0))</f>
        <v>0</v>
      </c>
      <c r="AR6" s="1">
        <f t="array" ref="AR6">SUM(IF($E13:$E912=AR5,$L13:$L912*$N13:$N912,0))</f>
        <v>0</v>
      </c>
      <c r="AS6" s="1">
        <f t="array" ref="AS6">SUM(IF($E13:$E912=AS5,$L13:$L912*$N13:$N912,0))</f>
        <v>0</v>
      </c>
      <c r="AT6" s="1">
        <f t="array" ref="AT6">SUM(IF($E13:$E912=AT5,$L13:$L912*$N13:$N912,0))</f>
        <v>0</v>
      </c>
      <c r="AU6" s="1">
        <f t="array" ref="AU6">SUM(IF($E13:$E912=AU5,$L13:$L912*$N13:$N912,0))</f>
        <v>0</v>
      </c>
      <c r="AV6" s="1">
        <f t="array" ref="AV6">SUM(IF($E13:$E912=AV5,$L13:$L912*$N13:$N912,0))</f>
        <v>0</v>
      </c>
      <c r="AW6" s="1">
        <f t="array" ref="AW6">SUM(IF($E13:$E912=AW5,$L13:$L912*$N13:$N912,0))</f>
        <v>0</v>
      </c>
    </row>
    <row r="7" spans="2:51" ht="84" customHeight="1" x14ac:dyDescent="0.15">
      <c r="C7" s="897"/>
      <c r="D7" s="851"/>
      <c r="E7" s="885"/>
      <c r="F7" s="897"/>
      <c r="G7" s="897"/>
      <c r="H7" s="897"/>
      <c r="I7" s="851"/>
      <c r="J7" s="851"/>
      <c r="K7" s="851"/>
      <c r="L7" s="851"/>
      <c r="M7" s="851"/>
      <c r="N7" s="851"/>
      <c r="O7" s="13" t="s">
        <v>568</v>
      </c>
      <c r="P7" s="13" t="s">
        <v>569</v>
      </c>
      <c r="Q7" s="13" t="s">
        <v>545</v>
      </c>
      <c r="R7" s="442" t="s">
        <v>626</v>
      </c>
      <c r="S7" s="851"/>
      <c r="T7" s="901"/>
      <c r="U7" s="370"/>
      <c r="V7" s="391"/>
      <c r="X7" s="433" t="s">
        <v>571</v>
      </c>
      <c r="Y7" s="433"/>
      <c r="Z7" s="434"/>
      <c r="AA7" s="433" t="s">
        <v>572</v>
      </c>
      <c r="AB7" s="433"/>
      <c r="AC7" s="434"/>
    </row>
    <row r="8" spans="2:51" ht="2.1" customHeight="1" x14ac:dyDescent="0.15">
      <c r="C8" s="327"/>
      <c r="D8" s="327"/>
      <c r="E8" s="13"/>
      <c r="F8" s="327"/>
      <c r="G8" s="327"/>
      <c r="H8" s="327"/>
      <c r="I8" s="13"/>
      <c r="J8" s="13"/>
      <c r="K8" s="13"/>
      <c r="L8" s="392"/>
      <c r="M8" s="392"/>
      <c r="N8" s="13"/>
      <c r="O8" s="13" t="s">
        <v>573</v>
      </c>
      <c r="P8" s="13"/>
      <c r="Q8" s="13"/>
      <c r="R8" s="13"/>
      <c r="S8" s="13"/>
      <c r="T8" s="13"/>
      <c r="U8" s="35"/>
      <c r="V8" s="391"/>
      <c r="Z8" s="435"/>
      <c r="AA8" s="1"/>
    </row>
    <row r="9" spans="2:51" ht="15" customHeight="1" x14ac:dyDescent="0.15">
      <c r="C9" s="762" t="s">
        <v>524</v>
      </c>
      <c r="D9" s="763"/>
      <c r="E9" s="763"/>
      <c r="F9" s="763"/>
      <c r="G9" s="764"/>
      <c r="H9" s="327" t="s">
        <v>454</v>
      </c>
      <c r="I9" s="327" t="s">
        <v>454</v>
      </c>
      <c r="J9" s="327" t="s">
        <v>454</v>
      </c>
      <c r="K9" s="327" t="s">
        <v>454</v>
      </c>
      <c r="L9" s="327" t="s">
        <v>454</v>
      </c>
      <c r="M9" s="327" t="s">
        <v>454</v>
      </c>
      <c r="N9" s="327" t="s">
        <v>454</v>
      </c>
      <c r="O9" s="429" t="str">
        <f t="shared" ref="O9:T9" si="1">IF($L$10=0,"   －",O$10/$L$10)</f>
        <v xml:space="preserve">   －</v>
      </c>
      <c r="P9" s="429" t="str">
        <f t="shared" si="1"/>
        <v xml:space="preserve">   －</v>
      </c>
      <c r="Q9" s="429" t="str">
        <f t="shared" si="1"/>
        <v xml:space="preserve">   －</v>
      </c>
      <c r="R9" s="429" t="str">
        <f>IF($L$10=0,"   －",R$10/$L$10)</f>
        <v xml:space="preserve">   －</v>
      </c>
      <c r="S9" s="429" t="str">
        <f>IF($L$10=0,"   －",S$10/$L$10)</f>
        <v xml:space="preserve">   －</v>
      </c>
      <c r="T9" s="429" t="str">
        <f t="shared" si="1"/>
        <v xml:space="preserve">   －</v>
      </c>
      <c r="U9" s="3"/>
      <c r="V9" s="382"/>
      <c r="X9" s="380" t="s">
        <v>560</v>
      </c>
      <c r="Y9" s="380" t="s">
        <v>561</v>
      </c>
      <c r="Z9" s="380" t="s">
        <v>562</v>
      </c>
      <c r="AA9" s="380" t="s">
        <v>560</v>
      </c>
      <c r="AB9" s="380" t="s">
        <v>561</v>
      </c>
      <c r="AC9" s="380" t="s">
        <v>562</v>
      </c>
    </row>
    <row r="10" spans="2:51" ht="15" customHeight="1" x14ac:dyDescent="0.15">
      <c r="C10" s="803" t="s">
        <v>526</v>
      </c>
      <c r="D10" s="804"/>
      <c r="E10" s="804"/>
      <c r="F10" s="805"/>
      <c r="G10" s="327" t="s">
        <v>343</v>
      </c>
      <c r="H10" s="327" t="s">
        <v>454</v>
      </c>
      <c r="I10" s="352">
        <f t="array" ref="I10">SUM(IF(I13:I912="○",$L13:$L912*$N13:$N912,0))</f>
        <v>0</v>
      </c>
      <c r="J10" s="352">
        <f t="array" ref="J10">SUM(IF(J13:J912="○",$L13:$L912*$N13:$N912,0))</f>
        <v>0</v>
      </c>
      <c r="K10" s="352">
        <f t="array" ref="K10">SUM(IF(K13:K912="○",$L13:$L912*$N13:$N912,0))</f>
        <v>0</v>
      </c>
      <c r="L10" s="352">
        <f>SUMPRODUCT(L13:L912,$N13:$N912)</f>
        <v>0</v>
      </c>
      <c r="M10" s="352">
        <f>SUMPRODUCT(M13:M912,$N13:$N912)</f>
        <v>0</v>
      </c>
      <c r="N10" s="413">
        <f>SUM(N13:N912)</f>
        <v>0</v>
      </c>
      <c r="O10" s="352">
        <f>SUM(X10:Y10)</f>
        <v>0</v>
      </c>
      <c r="P10" s="352">
        <f>SUM(AA10:AC10)</f>
        <v>0</v>
      </c>
      <c r="Q10" s="352">
        <f t="array" ref="Q10">SUM(IF(Q13:Q912="○",$L13:$L912*$N13:$N912,0))</f>
        <v>0</v>
      </c>
      <c r="R10" s="352">
        <f t="array" ref="R10">SUM(IF(R13:R912="○",$L13:$L912*$N13:$N912,0))</f>
        <v>0</v>
      </c>
      <c r="S10" s="352">
        <f t="array" ref="S10">SUM(IF(S13:S912="○",$L13:$L912*$N13:$N912,0))</f>
        <v>0</v>
      </c>
      <c r="T10" s="352">
        <f t="array" ref="T10">SUM(IF(T13:T912="○",$L13:$L912*$N13:$N912,0))</f>
        <v>0</v>
      </c>
      <c r="U10" s="380"/>
      <c r="V10" s="383"/>
      <c r="X10" s="1">
        <f t="array" ref="X10">SUM(IF(I13:I912="○",IF($O13:$O912&gt;Z$5,$L13:$L912*$N13:$N912,0)))</f>
        <v>0</v>
      </c>
      <c r="Y10" s="1">
        <f t="array" ref="Y10">SUM(IF(J13:J912="○",IF($O13:$O912&gt;AA$5,$L13:$L912*$N13:$N912,0)))</f>
        <v>0</v>
      </c>
      <c r="Z10" s="3" t="s">
        <v>542</v>
      </c>
      <c r="AA10" s="1">
        <f t="array" ref="AA10">SUM(IF(I13:I912="○",IF($P13:$P912&gt;Z$6,$L13:$L912*$N13:$N912,0)))</f>
        <v>0</v>
      </c>
      <c r="AB10" s="1">
        <f t="array" ref="AB10">SUM(IF(J13:J912="○",IF($P13:$P912&gt;AA$6,$L13:$L912*$N13:$N912,0)))</f>
        <v>0</v>
      </c>
      <c r="AC10" s="1">
        <f t="array" ref="AC10">SUM(IF(K13:K912="○",IF($P13:$P912&gt;AB$6,$L13:$L912*$N13:$N912,0)))</f>
        <v>0</v>
      </c>
    </row>
    <row r="11" spans="2:51" ht="15" customHeight="1" x14ac:dyDescent="0.15">
      <c r="C11" s="890"/>
      <c r="D11" s="891"/>
      <c r="E11" s="891"/>
      <c r="F11" s="892"/>
      <c r="G11" s="13" t="s">
        <v>705</v>
      </c>
      <c r="H11" s="327" t="s">
        <v>454</v>
      </c>
      <c r="I11" s="352">
        <f t="array" ref="I11">SUM(IF(($D13:$D912="○")*(I13:I912="○"),$L13:$L912*$N13:$N912,0))</f>
        <v>0</v>
      </c>
      <c r="J11" s="352">
        <f t="array" ref="J11">SUM(IF(($D13:$D912="○")*(J13:J912="○"),$L13:$L912*$N13:$N912,0))</f>
        <v>0</v>
      </c>
      <c r="K11" s="352">
        <f t="array" ref="K11">SUM(IF(($D13:$D912="○")*(K13:K912="○"),$L13:$L912*$N13:$N912,0))</f>
        <v>0</v>
      </c>
      <c r="L11" s="352">
        <f t="array" ref="L11">SUM(IF($D13:$D912="○",$L13:$L912*$N13:$N912,0))</f>
        <v>0</v>
      </c>
      <c r="M11" s="352">
        <f t="array" ref="M11">SUM(IF($D13:$D912="○",$L13:$L912*$N13:$N912,0))</f>
        <v>0</v>
      </c>
      <c r="N11" s="413">
        <f>SUMIF($D13:$D912,"○",N13:N912)</f>
        <v>0</v>
      </c>
      <c r="O11" s="327" t="s">
        <v>454</v>
      </c>
      <c r="P11" s="327" t="s">
        <v>454</v>
      </c>
      <c r="Q11" s="327" t="s">
        <v>454</v>
      </c>
      <c r="R11" s="327" t="s">
        <v>454</v>
      </c>
      <c r="S11" s="327" t="s">
        <v>454</v>
      </c>
      <c r="T11" s="327" t="s">
        <v>454</v>
      </c>
      <c r="U11" s="3"/>
      <c r="V11" s="382"/>
      <c r="X11" s="380"/>
      <c r="Y11" s="380"/>
      <c r="Z11" s="380"/>
      <c r="AA11" s="380"/>
      <c r="AB11" s="380"/>
      <c r="AC11" s="380"/>
    </row>
    <row r="12" spans="2:51" ht="15" customHeight="1" x14ac:dyDescent="0.15">
      <c r="C12" s="893"/>
      <c r="D12" s="894"/>
      <c r="E12" s="894"/>
      <c r="F12" s="895"/>
      <c r="G12" s="13" t="s">
        <v>710</v>
      </c>
      <c r="H12" s="327" t="s">
        <v>454</v>
      </c>
      <c r="I12" s="327" t="s">
        <v>454</v>
      </c>
      <c r="J12" s="327" t="s">
        <v>454</v>
      </c>
      <c r="K12" s="327" t="s">
        <v>454</v>
      </c>
      <c r="L12" s="327" t="s">
        <v>454</v>
      </c>
      <c r="M12" s="327" t="s">
        <v>454</v>
      </c>
      <c r="N12" s="327" t="s">
        <v>454</v>
      </c>
      <c r="O12" s="327" t="s">
        <v>454</v>
      </c>
      <c r="P12" s="327" t="s">
        <v>454</v>
      </c>
      <c r="Q12" s="327" t="s">
        <v>454</v>
      </c>
      <c r="R12" s="327" t="s">
        <v>454</v>
      </c>
      <c r="S12" s="352">
        <f t="array" ref="S12">SUM(IF(($D13:$D912="○")*(S13:S912=""),$L13:$L912*$N13:$N912,0))</f>
        <v>0</v>
      </c>
      <c r="T12" s="352">
        <f t="array" ref="T12">SUM(IF(($D13:$D912="○")*(T13:T912=""),$L13:$L912*$N13:$N912,0))</f>
        <v>0</v>
      </c>
      <c r="U12" s="3"/>
      <c r="V12" s="382"/>
      <c r="X12" s="380"/>
      <c r="Y12" s="380"/>
      <c r="Z12" s="380"/>
      <c r="AA12" s="380"/>
      <c r="AB12" s="380"/>
      <c r="AC12" s="380"/>
    </row>
    <row r="13" spans="2:51" ht="13.5" customHeight="1" x14ac:dyDescent="0.15">
      <c r="C13" s="354">
        <v>1</v>
      </c>
      <c r="D13" s="47" t="str">
        <f t="shared" ref="D13:D76" si="2">IF(E13="","",IF(OR(AND(E13&lt;=$Z$2,K13&lt;&gt;"○"),AND(E13&lt;=$AA$2,K13="○")),"○",""))</f>
        <v/>
      </c>
      <c r="E13" s="393"/>
      <c r="F13" s="446"/>
      <c r="G13" s="446"/>
      <c r="H13" s="513"/>
      <c r="I13" s="356"/>
      <c r="J13" s="356"/>
      <c r="K13" s="356"/>
      <c r="L13" s="384"/>
      <c r="M13" s="384"/>
      <c r="N13" s="385"/>
      <c r="O13" s="393"/>
      <c r="P13" s="393"/>
      <c r="Q13" s="356"/>
      <c r="R13" s="356"/>
      <c r="S13" s="359" t="str">
        <f t="shared" ref="S13:S76" si="3">IF(OR(N13="",N13=0),"",IF(OR(AND(I13="○",$O13&gt;Z$5),AND(J13="○",$O13&gt;AA$5),AND(I13="○",$P13&gt;Z$6),AND(J13="○",$P13&gt;AA$6),AND(K13="○",$P13&gt;AB$6),AND(Q13="○",R13="○")),"○",""))</f>
        <v/>
      </c>
      <c r="T13" s="356"/>
      <c r="U13" s="3"/>
      <c r="V13" s="361"/>
      <c r="W13" s="394"/>
    </row>
    <row r="14" spans="2:51" ht="13.5" customHeight="1" x14ac:dyDescent="0.15">
      <c r="C14" s="362">
        <f>C13+1</f>
        <v>2</v>
      </c>
      <c r="D14" s="47" t="str">
        <f t="shared" si="2"/>
        <v/>
      </c>
      <c r="E14" s="355"/>
      <c r="F14" s="447"/>
      <c r="G14" s="447"/>
      <c r="H14" s="513"/>
      <c r="I14" s="344"/>
      <c r="J14" s="344"/>
      <c r="K14" s="344"/>
      <c r="L14" s="386"/>
      <c r="M14" s="386"/>
      <c r="N14" s="387"/>
      <c r="O14" s="393"/>
      <c r="P14" s="393"/>
      <c r="Q14" s="344"/>
      <c r="R14" s="344"/>
      <c r="S14" s="359" t="str">
        <f t="shared" si="3"/>
        <v/>
      </c>
      <c r="T14" s="344"/>
      <c r="U14" s="3"/>
      <c r="V14" s="361"/>
      <c r="W14" s="395"/>
    </row>
    <row r="15" spans="2:51" ht="13.5" customHeight="1" x14ac:dyDescent="0.15">
      <c r="C15" s="362">
        <f>C14+1</f>
        <v>3</v>
      </c>
      <c r="D15" s="47" t="str">
        <f t="shared" si="2"/>
        <v/>
      </c>
      <c r="E15" s="355"/>
      <c r="F15" s="447"/>
      <c r="G15" s="447"/>
      <c r="H15" s="513"/>
      <c r="I15" s="344"/>
      <c r="J15" s="344"/>
      <c r="K15" s="344"/>
      <c r="L15" s="386"/>
      <c r="M15" s="386"/>
      <c r="N15" s="387"/>
      <c r="O15" s="393"/>
      <c r="P15" s="393"/>
      <c r="Q15" s="344"/>
      <c r="R15" s="344"/>
      <c r="S15" s="359" t="str">
        <f t="shared" si="3"/>
        <v/>
      </c>
      <c r="T15" s="344"/>
      <c r="U15" s="3"/>
      <c r="V15" s="361"/>
      <c r="W15" s="395"/>
    </row>
    <row r="16" spans="2:51" ht="13.5" customHeight="1" x14ac:dyDescent="0.15">
      <c r="C16" s="362">
        <f t="shared" ref="C16:C43" si="4">C15+1</f>
        <v>4</v>
      </c>
      <c r="D16" s="47" t="str">
        <f t="shared" si="2"/>
        <v/>
      </c>
      <c r="E16" s="355"/>
      <c r="F16" s="447"/>
      <c r="G16" s="447"/>
      <c r="H16" s="513"/>
      <c r="I16" s="344"/>
      <c r="J16" s="344"/>
      <c r="K16" s="344"/>
      <c r="L16" s="386"/>
      <c r="M16" s="386"/>
      <c r="N16" s="387"/>
      <c r="O16" s="393"/>
      <c r="P16" s="393"/>
      <c r="Q16" s="344"/>
      <c r="R16" s="344"/>
      <c r="S16" s="359" t="str">
        <f t="shared" si="3"/>
        <v/>
      </c>
      <c r="T16" s="344"/>
      <c r="U16" s="3"/>
      <c r="V16" s="361"/>
      <c r="W16" s="395"/>
    </row>
    <row r="17" spans="3:23" ht="13.5" customHeight="1" x14ac:dyDescent="0.15">
      <c r="C17" s="362">
        <f t="shared" si="4"/>
        <v>5</v>
      </c>
      <c r="D17" s="47" t="str">
        <f t="shared" si="2"/>
        <v/>
      </c>
      <c r="E17" s="355"/>
      <c r="F17" s="447"/>
      <c r="G17" s="447"/>
      <c r="H17" s="513"/>
      <c r="I17" s="344"/>
      <c r="J17" s="344"/>
      <c r="K17" s="344"/>
      <c r="L17" s="386"/>
      <c r="M17" s="386"/>
      <c r="N17" s="387"/>
      <c r="O17" s="393"/>
      <c r="P17" s="393"/>
      <c r="Q17" s="344"/>
      <c r="R17" s="344"/>
      <c r="S17" s="359" t="str">
        <f t="shared" si="3"/>
        <v/>
      </c>
      <c r="T17" s="344"/>
      <c r="U17" s="3"/>
      <c r="V17" s="361"/>
      <c r="W17" s="395"/>
    </row>
    <row r="18" spans="3:23" ht="13.5" customHeight="1" x14ac:dyDescent="0.15">
      <c r="C18" s="362">
        <f t="shared" si="4"/>
        <v>6</v>
      </c>
      <c r="D18" s="47" t="str">
        <f t="shared" si="2"/>
        <v/>
      </c>
      <c r="E18" s="355"/>
      <c r="F18" s="447"/>
      <c r="G18" s="447"/>
      <c r="H18" s="513"/>
      <c r="I18" s="344"/>
      <c r="J18" s="344"/>
      <c r="K18" s="344"/>
      <c r="L18" s="386"/>
      <c r="M18" s="386"/>
      <c r="N18" s="387"/>
      <c r="O18" s="393"/>
      <c r="P18" s="393"/>
      <c r="Q18" s="344"/>
      <c r="R18" s="344"/>
      <c r="S18" s="359" t="str">
        <f t="shared" si="3"/>
        <v/>
      </c>
      <c r="T18" s="344"/>
      <c r="U18" s="3"/>
      <c r="V18" s="361"/>
      <c r="W18" s="395"/>
    </row>
    <row r="19" spans="3:23" ht="13.5" customHeight="1" x14ac:dyDescent="0.15">
      <c r="C19" s="362">
        <f t="shared" si="4"/>
        <v>7</v>
      </c>
      <c r="D19" s="47" t="str">
        <f t="shared" si="2"/>
        <v/>
      </c>
      <c r="E19" s="355"/>
      <c r="F19" s="447"/>
      <c r="G19" s="447"/>
      <c r="H19" s="513"/>
      <c r="I19" s="344"/>
      <c r="J19" s="344"/>
      <c r="K19" s="344"/>
      <c r="L19" s="386"/>
      <c r="M19" s="386"/>
      <c r="N19" s="387"/>
      <c r="O19" s="393"/>
      <c r="P19" s="393"/>
      <c r="Q19" s="344"/>
      <c r="R19" s="344"/>
      <c r="S19" s="359" t="str">
        <f t="shared" si="3"/>
        <v/>
      </c>
      <c r="T19" s="344"/>
      <c r="U19" s="3"/>
      <c r="V19" s="361"/>
      <c r="W19" s="395"/>
    </row>
    <row r="20" spans="3:23" ht="13.5" customHeight="1" x14ac:dyDescent="0.15">
      <c r="C20" s="362">
        <f t="shared" si="4"/>
        <v>8</v>
      </c>
      <c r="D20" s="47" t="str">
        <f t="shared" si="2"/>
        <v/>
      </c>
      <c r="E20" s="355"/>
      <c r="F20" s="447"/>
      <c r="G20" s="447"/>
      <c r="H20" s="513"/>
      <c r="I20" s="344"/>
      <c r="J20" s="344"/>
      <c r="K20" s="344"/>
      <c r="L20" s="386"/>
      <c r="M20" s="386"/>
      <c r="N20" s="387"/>
      <c r="O20" s="393"/>
      <c r="P20" s="393"/>
      <c r="Q20" s="344"/>
      <c r="R20" s="344"/>
      <c r="S20" s="359" t="str">
        <f t="shared" si="3"/>
        <v/>
      </c>
      <c r="T20" s="344"/>
      <c r="U20" s="3"/>
      <c r="V20" s="361"/>
      <c r="W20" s="395"/>
    </row>
    <row r="21" spans="3:23" ht="13.5" customHeight="1" x14ac:dyDescent="0.15">
      <c r="C21" s="362">
        <f t="shared" si="4"/>
        <v>9</v>
      </c>
      <c r="D21" s="47" t="str">
        <f t="shared" si="2"/>
        <v/>
      </c>
      <c r="E21" s="355"/>
      <c r="F21" s="447"/>
      <c r="G21" s="447"/>
      <c r="H21" s="513"/>
      <c r="I21" s="344"/>
      <c r="J21" s="344"/>
      <c r="K21" s="344"/>
      <c r="L21" s="386"/>
      <c r="M21" s="386"/>
      <c r="N21" s="387"/>
      <c r="O21" s="393"/>
      <c r="P21" s="393"/>
      <c r="Q21" s="344"/>
      <c r="R21" s="344"/>
      <c r="S21" s="359" t="str">
        <f t="shared" si="3"/>
        <v/>
      </c>
      <c r="T21" s="344"/>
      <c r="U21" s="3"/>
      <c r="V21" s="361"/>
      <c r="W21" s="395"/>
    </row>
    <row r="22" spans="3:23" ht="13.5" customHeight="1" x14ac:dyDescent="0.15">
      <c r="C22" s="362">
        <f t="shared" si="4"/>
        <v>10</v>
      </c>
      <c r="D22" s="47" t="str">
        <f t="shared" si="2"/>
        <v/>
      </c>
      <c r="E22" s="355"/>
      <c r="F22" s="447"/>
      <c r="G22" s="447"/>
      <c r="H22" s="513"/>
      <c r="I22" s="344"/>
      <c r="J22" s="344"/>
      <c r="K22" s="344"/>
      <c r="L22" s="386"/>
      <c r="M22" s="386"/>
      <c r="N22" s="387"/>
      <c r="O22" s="393"/>
      <c r="P22" s="393"/>
      <c r="Q22" s="344"/>
      <c r="R22" s="344"/>
      <c r="S22" s="359" t="str">
        <f t="shared" si="3"/>
        <v/>
      </c>
      <c r="T22" s="344"/>
      <c r="U22" s="3"/>
      <c r="V22" s="361"/>
      <c r="W22" s="395"/>
    </row>
    <row r="23" spans="3:23" ht="13.5" customHeight="1" x14ac:dyDescent="0.15">
      <c r="C23" s="362">
        <f t="shared" si="4"/>
        <v>11</v>
      </c>
      <c r="D23" s="47" t="str">
        <f t="shared" si="2"/>
        <v/>
      </c>
      <c r="E23" s="355"/>
      <c r="F23" s="447"/>
      <c r="G23" s="447"/>
      <c r="H23" s="513"/>
      <c r="I23" s="344"/>
      <c r="J23" s="344"/>
      <c r="K23" s="344"/>
      <c r="L23" s="386"/>
      <c r="M23" s="386"/>
      <c r="N23" s="387"/>
      <c r="O23" s="393"/>
      <c r="P23" s="393"/>
      <c r="Q23" s="344"/>
      <c r="R23" s="344"/>
      <c r="S23" s="359" t="str">
        <f t="shared" si="3"/>
        <v/>
      </c>
      <c r="T23" s="344"/>
      <c r="U23" s="3"/>
      <c r="V23" s="361"/>
      <c r="W23" s="395"/>
    </row>
    <row r="24" spans="3:23" ht="13.5" customHeight="1" x14ac:dyDescent="0.15">
      <c r="C24" s="362">
        <f t="shared" si="4"/>
        <v>12</v>
      </c>
      <c r="D24" s="47" t="str">
        <f t="shared" si="2"/>
        <v/>
      </c>
      <c r="E24" s="355"/>
      <c r="F24" s="447"/>
      <c r="G24" s="447"/>
      <c r="H24" s="513"/>
      <c r="I24" s="344"/>
      <c r="J24" s="344"/>
      <c r="K24" s="344"/>
      <c r="L24" s="386"/>
      <c r="M24" s="386"/>
      <c r="N24" s="387"/>
      <c r="O24" s="393"/>
      <c r="P24" s="393"/>
      <c r="Q24" s="344"/>
      <c r="R24" s="344"/>
      <c r="S24" s="359" t="str">
        <f t="shared" si="3"/>
        <v/>
      </c>
      <c r="T24" s="344"/>
      <c r="U24" s="3"/>
      <c r="V24" s="361"/>
      <c r="W24" s="395"/>
    </row>
    <row r="25" spans="3:23" ht="13.5" customHeight="1" x14ac:dyDescent="0.15">
      <c r="C25" s="362">
        <f t="shared" si="4"/>
        <v>13</v>
      </c>
      <c r="D25" s="47" t="str">
        <f t="shared" si="2"/>
        <v/>
      </c>
      <c r="E25" s="355"/>
      <c r="F25" s="447"/>
      <c r="G25" s="447"/>
      <c r="H25" s="513"/>
      <c r="I25" s="344"/>
      <c r="J25" s="344"/>
      <c r="K25" s="344"/>
      <c r="L25" s="386"/>
      <c r="M25" s="386"/>
      <c r="N25" s="387"/>
      <c r="O25" s="393"/>
      <c r="P25" s="393"/>
      <c r="Q25" s="344"/>
      <c r="R25" s="344"/>
      <c r="S25" s="359" t="str">
        <f t="shared" si="3"/>
        <v/>
      </c>
      <c r="T25" s="344"/>
      <c r="U25" s="3"/>
      <c r="V25" s="361"/>
      <c r="W25" s="395"/>
    </row>
    <row r="26" spans="3:23" ht="13.5" customHeight="1" x14ac:dyDescent="0.15">
      <c r="C26" s="362">
        <f t="shared" si="4"/>
        <v>14</v>
      </c>
      <c r="D26" s="47" t="str">
        <f t="shared" si="2"/>
        <v/>
      </c>
      <c r="E26" s="355"/>
      <c r="F26" s="447"/>
      <c r="G26" s="447"/>
      <c r="H26" s="513"/>
      <c r="I26" s="344"/>
      <c r="J26" s="344"/>
      <c r="K26" s="344"/>
      <c r="L26" s="386"/>
      <c r="M26" s="386"/>
      <c r="N26" s="387"/>
      <c r="O26" s="393"/>
      <c r="P26" s="393"/>
      <c r="Q26" s="344"/>
      <c r="R26" s="344"/>
      <c r="S26" s="359" t="str">
        <f t="shared" si="3"/>
        <v/>
      </c>
      <c r="T26" s="344"/>
      <c r="U26" s="3"/>
      <c r="V26" s="361"/>
      <c r="W26" s="395"/>
    </row>
    <row r="27" spans="3:23" ht="13.5" customHeight="1" x14ac:dyDescent="0.15">
      <c r="C27" s="362">
        <f t="shared" si="4"/>
        <v>15</v>
      </c>
      <c r="D27" s="47" t="str">
        <f t="shared" si="2"/>
        <v/>
      </c>
      <c r="E27" s="355"/>
      <c r="F27" s="447"/>
      <c r="G27" s="447"/>
      <c r="H27" s="513"/>
      <c r="I27" s="344"/>
      <c r="J27" s="344"/>
      <c r="K27" s="344"/>
      <c r="L27" s="386"/>
      <c r="M27" s="386"/>
      <c r="N27" s="387"/>
      <c r="O27" s="393"/>
      <c r="P27" s="393"/>
      <c r="Q27" s="344"/>
      <c r="R27" s="344"/>
      <c r="S27" s="359" t="str">
        <f t="shared" si="3"/>
        <v/>
      </c>
      <c r="T27" s="344"/>
      <c r="U27" s="3"/>
      <c r="V27" s="361"/>
      <c r="W27" s="395"/>
    </row>
    <row r="28" spans="3:23" ht="13.5" customHeight="1" x14ac:dyDescent="0.15">
      <c r="C28" s="362">
        <f t="shared" si="4"/>
        <v>16</v>
      </c>
      <c r="D28" s="47" t="str">
        <f t="shared" si="2"/>
        <v/>
      </c>
      <c r="E28" s="355"/>
      <c r="F28" s="447"/>
      <c r="G28" s="447"/>
      <c r="H28" s="513"/>
      <c r="I28" s="344"/>
      <c r="J28" s="344"/>
      <c r="K28" s="344"/>
      <c r="L28" s="386"/>
      <c r="M28" s="386"/>
      <c r="N28" s="387"/>
      <c r="O28" s="393"/>
      <c r="P28" s="393"/>
      <c r="Q28" s="344"/>
      <c r="R28" s="344"/>
      <c r="S28" s="359" t="str">
        <f t="shared" si="3"/>
        <v/>
      </c>
      <c r="T28" s="344"/>
      <c r="U28" s="3"/>
      <c r="V28" s="361"/>
      <c r="W28" s="395"/>
    </row>
    <row r="29" spans="3:23" ht="13.5" customHeight="1" x14ac:dyDescent="0.15">
      <c r="C29" s="362">
        <f t="shared" si="4"/>
        <v>17</v>
      </c>
      <c r="D29" s="47" t="str">
        <f t="shared" si="2"/>
        <v/>
      </c>
      <c r="E29" s="355"/>
      <c r="F29" s="447"/>
      <c r="G29" s="447"/>
      <c r="H29" s="513"/>
      <c r="I29" s="344"/>
      <c r="J29" s="344"/>
      <c r="K29" s="344"/>
      <c r="L29" s="386"/>
      <c r="M29" s="386"/>
      <c r="N29" s="387"/>
      <c r="O29" s="393"/>
      <c r="P29" s="393"/>
      <c r="Q29" s="344"/>
      <c r="R29" s="344"/>
      <c r="S29" s="359" t="str">
        <f t="shared" si="3"/>
        <v/>
      </c>
      <c r="T29" s="344"/>
      <c r="U29" s="3"/>
      <c r="V29" s="361"/>
      <c r="W29" s="395"/>
    </row>
    <row r="30" spans="3:23" ht="13.5" customHeight="1" x14ac:dyDescent="0.15">
      <c r="C30" s="362">
        <f t="shared" si="4"/>
        <v>18</v>
      </c>
      <c r="D30" s="47" t="str">
        <f t="shared" si="2"/>
        <v/>
      </c>
      <c r="E30" s="355"/>
      <c r="F30" s="447"/>
      <c r="G30" s="447"/>
      <c r="H30" s="513"/>
      <c r="I30" s="344"/>
      <c r="J30" s="344"/>
      <c r="K30" s="344"/>
      <c r="L30" s="386"/>
      <c r="M30" s="386"/>
      <c r="N30" s="387"/>
      <c r="O30" s="393"/>
      <c r="P30" s="393"/>
      <c r="Q30" s="344"/>
      <c r="R30" s="344"/>
      <c r="S30" s="359" t="str">
        <f t="shared" si="3"/>
        <v/>
      </c>
      <c r="T30" s="344"/>
      <c r="U30" s="3"/>
      <c r="V30" s="361"/>
      <c r="W30" s="395"/>
    </row>
    <row r="31" spans="3:23" ht="13.5" customHeight="1" x14ac:dyDescent="0.15">
      <c r="C31" s="362">
        <f t="shared" si="4"/>
        <v>19</v>
      </c>
      <c r="D31" s="47" t="str">
        <f t="shared" si="2"/>
        <v/>
      </c>
      <c r="E31" s="355"/>
      <c r="F31" s="447"/>
      <c r="G31" s="447"/>
      <c r="H31" s="513"/>
      <c r="I31" s="344"/>
      <c r="J31" s="344"/>
      <c r="K31" s="344"/>
      <c r="L31" s="386"/>
      <c r="M31" s="386"/>
      <c r="N31" s="387"/>
      <c r="O31" s="393"/>
      <c r="P31" s="393"/>
      <c r="Q31" s="344"/>
      <c r="R31" s="344"/>
      <c r="S31" s="359" t="str">
        <f t="shared" si="3"/>
        <v/>
      </c>
      <c r="T31" s="344"/>
      <c r="U31" s="3"/>
      <c r="V31" s="361"/>
      <c r="W31" s="395"/>
    </row>
    <row r="32" spans="3:23" ht="13.5" customHeight="1" x14ac:dyDescent="0.15">
      <c r="C32" s="362">
        <f t="shared" si="4"/>
        <v>20</v>
      </c>
      <c r="D32" s="47" t="str">
        <f t="shared" si="2"/>
        <v/>
      </c>
      <c r="E32" s="355"/>
      <c r="F32" s="447"/>
      <c r="G32" s="447"/>
      <c r="H32" s="513"/>
      <c r="I32" s="344"/>
      <c r="J32" s="344"/>
      <c r="K32" s="344"/>
      <c r="L32" s="386"/>
      <c r="M32" s="386"/>
      <c r="N32" s="387"/>
      <c r="O32" s="393"/>
      <c r="P32" s="393"/>
      <c r="Q32" s="344"/>
      <c r="R32" s="344"/>
      <c r="S32" s="359" t="str">
        <f t="shared" si="3"/>
        <v/>
      </c>
      <c r="T32" s="344"/>
      <c r="U32" s="3"/>
      <c r="V32" s="361"/>
      <c r="W32" s="395"/>
    </row>
    <row r="33" spans="3:23" ht="13.5" customHeight="1" x14ac:dyDescent="0.15">
      <c r="C33" s="362">
        <f t="shared" si="4"/>
        <v>21</v>
      </c>
      <c r="D33" s="47" t="str">
        <f t="shared" si="2"/>
        <v/>
      </c>
      <c r="E33" s="355"/>
      <c r="F33" s="447"/>
      <c r="G33" s="447"/>
      <c r="H33" s="513"/>
      <c r="I33" s="344"/>
      <c r="J33" s="344"/>
      <c r="K33" s="344"/>
      <c r="L33" s="386"/>
      <c r="M33" s="386"/>
      <c r="N33" s="387"/>
      <c r="O33" s="393"/>
      <c r="P33" s="393"/>
      <c r="Q33" s="344"/>
      <c r="R33" s="344"/>
      <c r="S33" s="359" t="str">
        <f t="shared" si="3"/>
        <v/>
      </c>
      <c r="T33" s="344"/>
      <c r="U33" s="3"/>
      <c r="V33" s="361"/>
      <c r="W33" s="395"/>
    </row>
    <row r="34" spans="3:23" ht="13.5" customHeight="1" x14ac:dyDescent="0.15">
      <c r="C34" s="362">
        <f t="shared" si="4"/>
        <v>22</v>
      </c>
      <c r="D34" s="47" t="str">
        <f t="shared" si="2"/>
        <v/>
      </c>
      <c r="E34" s="355"/>
      <c r="F34" s="447"/>
      <c r="G34" s="447"/>
      <c r="H34" s="513"/>
      <c r="I34" s="344"/>
      <c r="J34" s="344"/>
      <c r="K34" s="344"/>
      <c r="L34" s="386"/>
      <c r="M34" s="386"/>
      <c r="N34" s="387"/>
      <c r="O34" s="393"/>
      <c r="P34" s="393"/>
      <c r="Q34" s="344"/>
      <c r="R34" s="344"/>
      <c r="S34" s="359" t="str">
        <f t="shared" si="3"/>
        <v/>
      </c>
      <c r="T34" s="344"/>
      <c r="U34" s="3"/>
      <c r="V34" s="361"/>
      <c r="W34" s="395"/>
    </row>
    <row r="35" spans="3:23" ht="13.5" customHeight="1" x14ac:dyDescent="0.15">
      <c r="C35" s="362">
        <f t="shared" si="4"/>
        <v>23</v>
      </c>
      <c r="D35" s="47" t="str">
        <f t="shared" si="2"/>
        <v/>
      </c>
      <c r="E35" s="355"/>
      <c r="F35" s="447"/>
      <c r="G35" s="447"/>
      <c r="H35" s="447"/>
      <c r="I35" s="344"/>
      <c r="J35" s="344"/>
      <c r="K35" s="344"/>
      <c r="L35" s="386"/>
      <c r="M35" s="386"/>
      <c r="N35" s="387"/>
      <c r="O35" s="393"/>
      <c r="P35" s="393"/>
      <c r="Q35" s="344"/>
      <c r="R35" s="344"/>
      <c r="S35" s="359" t="str">
        <f t="shared" si="3"/>
        <v/>
      </c>
      <c r="T35" s="344"/>
      <c r="U35" s="3"/>
      <c r="V35" s="361"/>
      <c r="W35" s="395"/>
    </row>
    <row r="36" spans="3:23" ht="13.5" customHeight="1" x14ac:dyDescent="0.15">
      <c r="C36" s="362">
        <f t="shared" si="4"/>
        <v>24</v>
      </c>
      <c r="D36" s="47" t="str">
        <f t="shared" si="2"/>
        <v/>
      </c>
      <c r="E36" s="355"/>
      <c r="F36" s="447"/>
      <c r="G36" s="447"/>
      <c r="H36" s="447"/>
      <c r="I36" s="344"/>
      <c r="J36" s="344"/>
      <c r="K36" s="344"/>
      <c r="L36" s="386"/>
      <c r="M36" s="386"/>
      <c r="N36" s="387"/>
      <c r="O36" s="393"/>
      <c r="P36" s="393"/>
      <c r="Q36" s="344"/>
      <c r="R36" s="344"/>
      <c r="S36" s="359" t="str">
        <f t="shared" si="3"/>
        <v/>
      </c>
      <c r="T36" s="344"/>
      <c r="U36" s="3"/>
      <c r="V36" s="361"/>
      <c r="W36" s="395"/>
    </row>
    <row r="37" spans="3:23" ht="13.5" customHeight="1" x14ac:dyDescent="0.15">
      <c r="C37" s="362">
        <f t="shared" si="4"/>
        <v>25</v>
      </c>
      <c r="D37" s="47" t="str">
        <f t="shared" si="2"/>
        <v/>
      </c>
      <c r="E37" s="355"/>
      <c r="F37" s="447"/>
      <c r="G37" s="447"/>
      <c r="H37" s="447"/>
      <c r="I37" s="344"/>
      <c r="J37" s="344"/>
      <c r="K37" s="344"/>
      <c r="L37" s="386"/>
      <c r="M37" s="386"/>
      <c r="N37" s="387"/>
      <c r="O37" s="393"/>
      <c r="P37" s="393"/>
      <c r="Q37" s="344"/>
      <c r="R37" s="344"/>
      <c r="S37" s="359" t="str">
        <f t="shared" si="3"/>
        <v/>
      </c>
      <c r="T37" s="344"/>
      <c r="U37" s="3"/>
      <c r="V37" s="361"/>
      <c r="W37" s="395"/>
    </row>
    <row r="38" spans="3:23" ht="13.5" customHeight="1" x14ac:dyDescent="0.15">
      <c r="C38" s="362">
        <f t="shared" si="4"/>
        <v>26</v>
      </c>
      <c r="D38" s="47" t="str">
        <f t="shared" si="2"/>
        <v/>
      </c>
      <c r="E38" s="355"/>
      <c r="F38" s="447"/>
      <c r="G38" s="447"/>
      <c r="H38" s="447"/>
      <c r="I38" s="344"/>
      <c r="J38" s="344"/>
      <c r="K38" s="344"/>
      <c r="L38" s="386"/>
      <c r="M38" s="386"/>
      <c r="N38" s="387"/>
      <c r="O38" s="393"/>
      <c r="P38" s="393"/>
      <c r="Q38" s="344"/>
      <c r="R38" s="344"/>
      <c r="S38" s="359" t="str">
        <f t="shared" si="3"/>
        <v/>
      </c>
      <c r="T38" s="344"/>
      <c r="U38" s="3"/>
      <c r="V38" s="361"/>
      <c r="W38" s="395"/>
    </row>
    <row r="39" spans="3:23" ht="13.5" customHeight="1" x14ac:dyDescent="0.15">
      <c r="C39" s="362">
        <f t="shared" si="4"/>
        <v>27</v>
      </c>
      <c r="D39" s="47" t="str">
        <f t="shared" si="2"/>
        <v/>
      </c>
      <c r="E39" s="355"/>
      <c r="F39" s="447"/>
      <c r="G39" s="447"/>
      <c r="H39" s="447"/>
      <c r="I39" s="344"/>
      <c r="J39" s="344"/>
      <c r="K39" s="344"/>
      <c r="L39" s="386"/>
      <c r="M39" s="386"/>
      <c r="N39" s="387"/>
      <c r="O39" s="393"/>
      <c r="P39" s="393"/>
      <c r="Q39" s="344"/>
      <c r="R39" s="344"/>
      <c r="S39" s="359" t="str">
        <f t="shared" si="3"/>
        <v/>
      </c>
      <c r="T39" s="344"/>
      <c r="U39" s="3"/>
      <c r="V39" s="361"/>
      <c r="W39" s="395"/>
    </row>
    <row r="40" spans="3:23" ht="13.5" customHeight="1" x14ac:dyDescent="0.15">
      <c r="C40" s="362">
        <f t="shared" si="4"/>
        <v>28</v>
      </c>
      <c r="D40" s="47" t="str">
        <f t="shared" si="2"/>
        <v/>
      </c>
      <c r="E40" s="355"/>
      <c r="F40" s="447"/>
      <c r="G40" s="447"/>
      <c r="H40" s="447"/>
      <c r="I40" s="344"/>
      <c r="J40" s="344"/>
      <c r="K40" s="344"/>
      <c r="L40" s="386"/>
      <c r="M40" s="386"/>
      <c r="N40" s="387"/>
      <c r="O40" s="393"/>
      <c r="P40" s="393"/>
      <c r="Q40" s="344"/>
      <c r="R40" s="344"/>
      <c r="S40" s="359" t="str">
        <f t="shared" si="3"/>
        <v/>
      </c>
      <c r="T40" s="344"/>
      <c r="U40" s="3"/>
      <c r="V40" s="361"/>
      <c r="W40" s="395"/>
    </row>
    <row r="41" spans="3:23" ht="13.5" customHeight="1" x14ac:dyDescent="0.15">
      <c r="C41" s="362">
        <f t="shared" si="4"/>
        <v>29</v>
      </c>
      <c r="D41" s="47" t="str">
        <f t="shared" si="2"/>
        <v/>
      </c>
      <c r="E41" s="355"/>
      <c r="F41" s="447"/>
      <c r="G41" s="447"/>
      <c r="H41" s="447"/>
      <c r="I41" s="344"/>
      <c r="J41" s="344"/>
      <c r="K41" s="344"/>
      <c r="L41" s="386"/>
      <c r="M41" s="386"/>
      <c r="N41" s="387"/>
      <c r="O41" s="393"/>
      <c r="P41" s="393"/>
      <c r="Q41" s="344"/>
      <c r="R41" s="344"/>
      <c r="S41" s="359" t="str">
        <f t="shared" si="3"/>
        <v/>
      </c>
      <c r="T41" s="344"/>
      <c r="U41" s="3"/>
      <c r="V41" s="361"/>
      <c r="W41" s="395"/>
    </row>
    <row r="42" spans="3:23" ht="13.5" customHeight="1" x14ac:dyDescent="0.15">
      <c r="C42" s="362">
        <f t="shared" si="4"/>
        <v>30</v>
      </c>
      <c r="D42" s="47" t="str">
        <f t="shared" si="2"/>
        <v/>
      </c>
      <c r="E42" s="355"/>
      <c r="F42" s="447"/>
      <c r="G42" s="447"/>
      <c r="H42" s="447"/>
      <c r="I42" s="396"/>
      <c r="J42" s="396"/>
      <c r="K42" s="396"/>
      <c r="L42" s="386"/>
      <c r="M42" s="386"/>
      <c r="N42" s="387"/>
      <c r="O42" s="393"/>
      <c r="P42" s="393"/>
      <c r="Q42" s="344"/>
      <c r="R42" s="344"/>
      <c r="S42" s="359" t="str">
        <f t="shared" si="3"/>
        <v/>
      </c>
      <c r="T42" s="344"/>
      <c r="U42" s="3"/>
      <c r="V42" s="361"/>
      <c r="W42" s="395"/>
    </row>
    <row r="43" spans="3:23" ht="13.5" customHeight="1" x14ac:dyDescent="0.15">
      <c r="C43" s="362">
        <f t="shared" si="4"/>
        <v>31</v>
      </c>
      <c r="D43" s="47" t="str">
        <f t="shared" si="2"/>
        <v/>
      </c>
      <c r="E43" s="355"/>
      <c r="F43" s="447"/>
      <c r="G43" s="447"/>
      <c r="H43" s="447"/>
      <c r="I43" s="344"/>
      <c r="J43" s="344"/>
      <c r="K43" s="344"/>
      <c r="L43" s="386"/>
      <c r="M43" s="386"/>
      <c r="N43" s="387"/>
      <c r="O43" s="393"/>
      <c r="P43" s="393"/>
      <c r="Q43" s="344"/>
      <c r="R43" s="344"/>
      <c r="S43" s="359" t="str">
        <f t="shared" si="3"/>
        <v/>
      </c>
      <c r="T43" s="344"/>
      <c r="U43" s="3"/>
      <c r="V43" s="361"/>
      <c r="W43" s="395"/>
    </row>
    <row r="44" spans="3:23" ht="13.5" customHeight="1" x14ac:dyDescent="0.15">
      <c r="C44" s="362">
        <f>C43+1</f>
        <v>32</v>
      </c>
      <c r="D44" s="47" t="str">
        <f t="shared" si="2"/>
        <v/>
      </c>
      <c r="E44" s="355"/>
      <c r="F44" s="447"/>
      <c r="G44" s="447"/>
      <c r="H44" s="447"/>
      <c r="I44" s="344"/>
      <c r="J44" s="344"/>
      <c r="K44" s="344"/>
      <c r="L44" s="386"/>
      <c r="M44" s="386"/>
      <c r="N44" s="387"/>
      <c r="O44" s="393"/>
      <c r="P44" s="393"/>
      <c r="Q44" s="344"/>
      <c r="R44" s="344"/>
      <c r="S44" s="359" t="str">
        <f t="shared" si="3"/>
        <v/>
      </c>
      <c r="T44" s="344"/>
      <c r="U44" s="3"/>
      <c r="V44" s="361"/>
      <c r="W44" s="395"/>
    </row>
    <row r="45" spans="3:23" ht="13.5" customHeight="1" x14ac:dyDescent="0.15">
      <c r="C45" s="362">
        <f>C44+1</f>
        <v>33</v>
      </c>
      <c r="D45" s="47" t="str">
        <f t="shared" si="2"/>
        <v/>
      </c>
      <c r="E45" s="355"/>
      <c r="F45" s="447"/>
      <c r="G45" s="447"/>
      <c r="H45" s="447"/>
      <c r="I45" s="344"/>
      <c r="J45" s="344"/>
      <c r="K45" s="344"/>
      <c r="L45" s="386"/>
      <c r="M45" s="386"/>
      <c r="N45" s="387"/>
      <c r="O45" s="393"/>
      <c r="P45" s="393"/>
      <c r="Q45" s="344"/>
      <c r="R45" s="344"/>
      <c r="S45" s="359" t="str">
        <f t="shared" si="3"/>
        <v/>
      </c>
      <c r="T45" s="344"/>
      <c r="U45" s="3"/>
      <c r="V45" s="361"/>
      <c r="W45" s="395"/>
    </row>
    <row r="46" spans="3:23" ht="13.5" customHeight="1" x14ac:dyDescent="0.15">
      <c r="C46" s="362">
        <f t="shared" ref="C46:C73" si="5">C45+1</f>
        <v>34</v>
      </c>
      <c r="D46" s="47" t="str">
        <f t="shared" si="2"/>
        <v/>
      </c>
      <c r="E46" s="355"/>
      <c r="F46" s="447"/>
      <c r="G46" s="447"/>
      <c r="H46" s="447"/>
      <c r="I46" s="344"/>
      <c r="J46" s="344"/>
      <c r="K46" s="344"/>
      <c r="L46" s="386"/>
      <c r="M46" s="386"/>
      <c r="N46" s="387"/>
      <c r="O46" s="393"/>
      <c r="P46" s="393"/>
      <c r="Q46" s="344"/>
      <c r="R46" s="344"/>
      <c r="S46" s="359" t="str">
        <f t="shared" si="3"/>
        <v/>
      </c>
      <c r="T46" s="344"/>
      <c r="U46" s="3"/>
      <c r="V46" s="361"/>
      <c r="W46" s="395"/>
    </row>
    <row r="47" spans="3:23" ht="13.5" customHeight="1" x14ac:dyDescent="0.15">
      <c r="C47" s="362">
        <f t="shared" si="5"/>
        <v>35</v>
      </c>
      <c r="D47" s="47" t="str">
        <f t="shared" si="2"/>
        <v/>
      </c>
      <c r="E47" s="355"/>
      <c r="F47" s="447"/>
      <c r="G47" s="447"/>
      <c r="H47" s="447"/>
      <c r="I47" s="344"/>
      <c r="J47" s="344"/>
      <c r="K47" s="344"/>
      <c r="L47" s="386"/>
      <c r="M47" s="386"/>
      <c r="N47" s="387"/>
      <c r="O47" s="393"/>
      <c r="P47" s="393"/>
      <c r="Q47" s="344"/>
      <c r="R47" s="344"/>
      <c r="S47" s="359" t="str">
        <f t="shared" si="3"/>
        <v/>
      </c>
      <c r="T47" s="344"/>
      <c r="U47" s="3"/>
      <c r="V47" s="361"/>
      <c r="W47" s="395"/>
    </row>
    <row r="48" spans="3:23" ht="13.5" customHeight="1" x14ac:dyDescent="0.15">
      <c r="C48" s="362">
        <f t="shared" si="5"/>
        <v>36</v>
      </c>
      <c r="D48" s="47" t="str">
        <f t="shared" si="2"/>
        <v/>
      </c>
      <c r="E48" s="355"/>
      <c r="F48" s="447"/>
      <c r="G48" s="447"/>
      <c r="H48" s="447"/>
      <c r="I48" s="344"/>
      <c r="J48" s="344"/>
      <c r="K48" s="344"/>
      <c r="L48" s="386"/>
      <c r="M48" s="386"/>
      <c r="N48" s="387"/>
      <c r="O48" s="393"/>
      <c r="P48" s="393"/>
      <c r="Q48" s="344"/>
      <c r="R48" s="344"/>
      <c r="S48" s="359" t="str">
        <f t="shared" si="3"/>
        <v/>
      </c>
      <c r="T48" s="344"/>
      <c r="U48" s="3"/>
      <c r="V48" s="361"/>
      <c r="W48" s="395"/>
    </row>
    <row r="49" spans="3:23" ht="13.5" customHeight="1" x14ac:dyDescent="0.15">
      <c r="C49" s="362">
        <f t="shared" si="5"/>
        <v>37</v>
      </c>
      <c r="D49" s="47" t="str">
        <f t="shared" si="2"/>
        <v/>
      </c>
      <c r="E49" s="355"/>
      <c r="F49" s="447"/>
      <c r="G49" s="447"/>
      <c r="H49" s="447"/>
      <c r="I49" s="344"/>
      <c r="J49" s="344"/>
      <c r="K49" s="344"/>
      <c r="L49" s="386"/>
      <c r="M49" s="386"/>
      <c r="N49" s="387"/>
      <c r="O49" s="393"/>
      <c r="P49" s="393"/>
      <c r="Q49" s="344"/>
      <c r="R49" s="344"/>
      <c r="S49" s="359" t="str">
        <f t="shared" si="3"/>
        <v/>
      </c>
      <c r="T49" s="344"/>
      <c r="U49" s="3"/>
      <c r="V49" s="361"/>
      <c r="W49" s="395"/>
    </row>
    <row r="50" spans="3:23" ht="13.5" customHeight="1" x14ac:dyDescent="0.15">
      <c r="C50" s="362">
        <f t="shared" si="5"/>
        <v>38</v>
      </c>
      <c r="D50" s="47" t="str">
        <f t="shared" si="2"/>
        <v/>
      </c>
      <c r="E50" s="355"/>
      <c r="F50" s="447"/>
      <c r="G50" s="447"/>
      <c r="H50" s="447"/>
      <c r="I50" s="344"/>
      <c r="J50" s="344"/>
      <c r="K50" s="344"/>
      <c r="L50" s="386"/>
      <c r="M50" s="386"/>
      <c r="N50" s="387"/>
      <c r="O50" s="393"/>
      <c r="P50" s="393"/>
      <c r="Q50" s="344"/>
      <c r="R50" s="344"/>
      <c r="S50" s="359" t="str">
        <f t="shared" si="3"/>
        <v/>
      </c>
      <c r="T50" s="344"/>
      <c r="U50" s="3"/>
      <c r="V50" s="361"/>
      <c r="W50" s="395"/>
    </row>
    <row r="51" spans="3:23" ht="13.5" customHeight="1" x14ac:dyDescent="0.15">
      <c r="C51" s="362">
        <f t="shared" si="5"/>
        <v>39</v>
      </c>
      <c r="D51" s="47" t="str">
        <f t="shared" si="2"/>
        <v/>
      </c>
      <c r="E51" s="355"/>
      <c r="F51" s="447"/>
      <c r="G51" s="447"/>
      <c r="H51" s="447"/>
      <c r="I51" s="344"/>
      <c r="J51" s="344"/>
      <c r="K51" s="344"/>
      <c r="L51" s="386"/>
      <c r="M51" s="386"/>
      <c r="N51" s="387"/>
      <c r="O51" s="393"/>
      <c r="P51" s="393"/>
      <c r="Q51" s="344"/>
      <c r="R51" s="344"/>
      <c r="S51" s="359" t="str">
        <f t="shared" si="3"/>
        <v/>
      </c>
      <c r="T51" s="344"/>
      <c r="U51" s="3"/>
      <c r="V51" s="361"/>
      <c r="W51" s="395"/>
    </row>
    <row r="52" spans="3:23" ht="13.5" customHeight="1" x14ac:dyDescent="0.15">
      <c r="C52" s="362">
        <f t="shared" si="5"/>
        <v>40</v>
      </c>
      <c r="D52" s="47" t="str">
        <f t="shared" si="2"/>
        <v/>
      </c>
      <c r="E52" s="355"/>
      <c r="F52" s="447"/>
      <c r="G52" s="447"/>
      <c r="H52" s="447"/>
      <c r="I52" s="344"/>
      <c r="J52" s="344"/>
      <c r="K52" s="344"/>
      <c r="L52" s="386"/>
      <c r="M52" s="386"/>
      <c r="N52" s="387"/>
      <c r="O52" s="393"/>
      <c r="P52" s="393"/>
      <c r="Q52" s="344"/>
      <c r="R52" s="344"/>
      <c r="S52" s="359" t="str">
        <f t="shared" si="3"/>
        <v/>
      </c>
      <c r="T52" s="344"/>
      <c r="U52" s="3"/>
      <c r="V52" s="361"/>
      <c r="W52" s="395"/>
    </row>
    <row r="53" spans="3:23" ht="13.5" customHeight="1" x14ac:dyDescent="0.15">
      <c r="C53" s="362">
        <f t="shared" si="5"/>
        <v>41</v>
      </c>
      <c r="D53" s="47" t="str">
        <f t="shared" si="2"/>
        <v/>
      </c>
      <c r="E53" s="355"/>
      <c r="F53" s="447"/>
      <c r="G53" s="447"/>
      <c r="H53" s="447"/>
      <c r="I53" s="344"/>
      <c r="J53" s="344"/>
      <c r="K53" s="344"/>
      <c r="L53" s="386"/>
      <c r="M53" s="386"/>
      <c r="N53" s="387"/>
      <c r="O53" s="393"/>
      <c r="P53" s="393"/>
      <c r="Q53" s="344"/>
      <c r="R53" s="344"/>
      <c r="S53" s="359" t="str">
        <f t="shared" si="3"/>
        <v/>
      </c>
      <c r="T53" s="344"/>
      <c r="U53" s="3"/>
      <c r="V53" s="361"/>
      <c r="W53" s="395"/>
    </row>
    <row r="54" spans="3:23" ht="13.5" customHeight="1" x14ac:dyDescent="0.15">
      <c r="C54" s="362">
        <f t="shared" si="5"/>
        <v>42</v>
      </c>
      <c r="D54" s="47" t="str">
        <f t="shared" si="2"/>
        <v/>
      </c>
      <c r="E54" s="355"/>
      <c r="F54" s="447"/>
      <c r="G54" s="447"/>
      <c r="H54" s="447"/>
      <c r="I54" s="344"/>
      <c r="J54" s="344"/>
      <c r="K54" s="344"/>
      <c r="L54" s="386"/>
      <c r="M54" s="386"/>
      <c r="N54" s="387"/>
      <c r="O54" s="393"/>
      <c r="P54" s="393"/>
      <c r="Q54" s="344"/>
      <c r="R54" s="344"/>
      <c r="S54" s="359" t="str">
        <f t="shared" si="3"/>
        <v/>
      </c>
      <c r="T54" s="344"/>
      <c r="U54" s="3"/>
      <c r="V54" s="361"/>
      <c r="W54" s="395"/>
    </row>
    <row r="55" spans="3:23" ht="13.5" customHeight="1" x14ac:dyDescent="0.15">
      <c r="C55" s="362">
        <f t="shared" si="5"/>
        <v>43</v>
      </c>
      <c r="D55" s="47" t="str">
        <f t="shared" si="2"/>
        <v/>
      </c>
      <c r="E55" s="355"/>
      <c r="F55" s="447"/>
      <c r="G55" s="447"/>
      <c r="H55" s="447"/>
      <c r="I55" s="344"/>
      <c r="J55" s="344"/>
      <c r="K55" s="344"/>
      <c r="L55" s="386"/>
      <c r="M55" s="386"/>
      <c r="N55" s="387"/>
      <c r="O55" s="393"/>
      <c r="P55" s="393"/>
      <c r="Q55" s="344"/>
      <c r="R55" s="344"/>
      <c r="S55" s="359" t="str">
        <f t="shared" si="3"/>
        <v/>
      </c>
      <c r="T55" s="344"/>
      <c r="U55" s="3"/>
      <c r="V55" s="361"/>
      <c r="W55" s="395"/>
    </row>
    <row r="56" spans="3:23" ht="13.5" customHeight="1" x14ac:dyDescent="0.15">
      <c r="C56" s="362">
        <f t="shared" si="5"/>
        <v>44</v>
      </c>
      <c r="D56" s="47" t="str">
        <f t="shared" si="2"/>
        <v/>
      </c>
      <c r="E56" s="355"/>
      <c r="F56" s="447"/>
      <c r="G56" s="447"/>
      <c r="H56" s="447"/>
      <c r="I56" s="344"/>
      <c r="J56" s="344"/>
      <c r="K56" s="344"/>
      <c r="L56" s="386"/>
      <c r="M56" s="386"/>
      <c r="N56" s="387"/>
      <c r="O56" s="393"/>
      <c r="P56" s="393"/>
      <c r="Q56" s="344"/>
      <c r="R56" s="344"/>
      <c r="S56" s="359" t="str">
        <f t="shared" si="3"/>
        <v/>
      </c>
      <c r="T56" s="344"/>
      <c r="U56" s="3"/>
      <c r="V56" s="361"/>
      <c r="W56" s="395"/>
    </row>
    <row r="57" spans="3:23" ht="13.5" customHeight="1" x14ac:dyDescent="0.15">
      <c r="C57" s="362">
        <f t="shared" si="5"/>
        <v>45</v>
      </c>
      <c r="D57" s="47" t="str">
        <f t="shared" si="2"/>
        <v/>
      </c>
      <c r="E57" s="355"/>
      <c r="F57" s="447"/>
      <c r="G57" s="447"/>
      <c r="H57" s="447"/>
      <c r="I57" s="344"/>
      <c r="J57" s="344"/>
      <c r="K57" s="344"/>
      <c r="L57" s="386"/>
      <c r="M57" s="386"/>
      <c r="N57" s="387"/>
      <c r="O57" s="393"/>
      <c r="P57" s="393"/>
      <c r="Q57" s="344"/>
      <c r="R57" s="344"/>
      <c r="S57" s="359" t="str">
        <f t="shared" si="3"/>
        <v/>
      </c>
      <c r="T57" s="344"/>
      <c r="U57" s="3"/>
      <c r="V57" s="361"/>
      <c r="W57" s="395"/>
    </row>
    <row r="58" spans="3:23" ht="13.5" customHeight="1" x14ac:dyDescent="0.15">
      <c r="C58" s="362">
        <f t="shared" si="5"/>
        <v>46</v>
      </c>
      <c r="D58" s="47" t="str">
        <f t="shared" si="2"/>
        <v/>
      </c>
      <c r="E58" s="355"/>
      <c r="F58" s="447"/>
      <c r="G58" s="447"/>
      <c r="H58" s="447"/>
      <c r="I58" s="344"/>
      <c r="J58" s="344"/>
      <c r="K58" s="344"/>
      <c r="L58" s="386"/>
      <c r="M58" s="386"/>
      <c r="N58" s="387"/>
      <c r="O58" s="393"/>
      <c r="P58" s="393"/>
      <c r="Q58" s="344"/>
      <c r="R58" s="344"/>
      <c r="S58" s="359" t="str">
        <f t="shared" si="3"/>
        <v/>
      </c>
      <c r="T58" s="344"/>
      <c r="U58" s="3"/>
      <c r="V58" s="361"/>
      <c r="W58" s="395"/>
    </row>
    <row r="59" spans="3:23" ht="13.5" customHeight="1" x14ac:dyDescent="0.15">
      <c r="C59" s="362">
        <f t="shared" si="5"/>
        <v>47</v>
      </c>
      <c r="D59" s="47" t="str">
        <f t="shared" si="2"/>
        <v/>
      </c>
      <c r="E59" s="355"/>
      <c r="F59" s="447"/>
      <c r="G59" s="447"/>
      <c r="H59" s="447"/>
      <c r="I59" s="344"/>
      <c r="J59" s="344"/>
      <c r="K59" s="344"/>
      <c r="L59" s="386"/>
      <c r="M59" s="386"/>
      <c r="N59" s="387"/>
      <c r="O59" s="393"/>
      <c r="P59" s="393"/>
      <c r="Q59" s="344"/>
      <c r="R59" s="344"/>
      <c r="S59" s="359" t="str">
        <f t="shared" si="3"/>
        <v/>
      </c>
      <c r="T59" s="344"/>
      <c r="U59" s="3"/>
      <c r="V59" s="361"/>
      <c r="W59" s="395"/>
    </row>
    <row r="60" spans="3:23" ht="13.5" customHeight="1" x14ac:dyDescent="0.15">
      <c r="C60" s="362">
        <f t="shared" si="5"/>
        <v>48</v>
      </c>
      <c r="D60" s="47" t="str">
        <f t="shared" si="2"/>
        <v/>
      </c>
      <c r="E60" s="355"/>
      <c r="F60" s="447"/>
      <c r="G60" s="447"/>
      <c r="H60" s="447"/>
      <c r="I60" s="344"/>
      <c r="J60" s="344"/>
      <c r="K60" s="344"/>
      <c r="L60" s="386"/>
      <c r="M60" s="386"/>
      <c r="N60" s="387"/>
      <c r="O60" s="393"/>
      <c r="P60" s="393"/>
      <c r="Q60" s="344"/>
      <c r="R60" s="344"/>
      <c r="S60" s="359" t="str">
        <f t="shared" si="3"/>
        <v/>
      </c>
      <c r="T60" s="344"/>
      <c r="U60" s="3"/>
      <c r="V60" s="361"/>
      <c r="W60" s="395"/>
    </row>
    <row r="61" spans="3:23" ht="13.5" customHeight="1" x14ac:dyDescent="0.15">
      <c r="C61" s="362">
        <f t="shared" si="5"/>
        <v>49</v>
      </c>
      <c r="D61" s="47" t="str">
        <f t="shared" si="2"/>
        <v/>
      </c>
      <c r="E61" s="355"/>
      <c r="F61" s="447"/>
      <c r="G61" s="447"/>
      <c r="H61" s="447"/>
      <c r="I61" s="344"/>
      <c r="J61" s="344"/>
      <c r="K61" s="344"/>
      <c r="L61" s="386"/>
      <c r="M61" s="386"/>
      <c r="N61" s="387"/>
      <c r="O61" s="393"/>
      <c r="P61" s="393"/>
      <c r="Q61" s="344"/>
      <c r="R61" s="344"/>
      <c r="S61" s="359" t="str">
        <f t="shared" si="3"/>
        <v/>
      </c>
      <c r="T61" s="344"/>
      <c r="U61" s="3"/>
      <c r="V61" s="361"/>
      <c r="W61" s="395"/>
    </row>
    <row r="62" spans="3:23" ht="13.5" customHeight="1" x14ac:dyDescent="0.15">
      <c r="C62" s="362">
        <f t="shared" si="5"/>
        <v>50</v>
      </c>
      <c r="D62" s="47" t="str">
        <f t="shared" si="2"/>
        <v/>
      </c>
      <c r="E62" s="355"/>
      <c r="F62" s="447"/>
      <c r="G62" s="447"/>
      <c r="H62" s="447"/>
      <c r="I62" s="344"/>
      <c r="J62" s="344"/>
      <c r="K62" s="344"/>
      <c r="L62" s="386"/>
      <c r="M62" s="386"/>
      <c r="N62" s="387"/>
      <c r="O62" s="393"/>
      <c r="P62" s="393"/>
      <c r="Q62" s="344"/>
      <c r="R62" s="344"/>
      <c r="S62" s="359" t="str">
        <f t="shared" si="3"/>
        <v/>
      </c>
      <c r="T62" s="344"/>
      <c r="U62" s="3"/>
      <c r="V62" s="361"/>
      <c r="W62" s="395"/>
    </row>
    <row r="63" spans="3:23" ht="13.5" customHeight="1" x14ac:dyDescent="0.15">
      <c r="C63" s="362">
        <f t="shared" si="5"/>
        <v>51</v>
      </c>
      <c r="D63" s="47" t="str">
        <f t="shared" si="2"/>
        <v/>
      </c>
      <c r="E63" s="355"/>
      <c r="F63" s="447"/>
      <c r="G63" s="447"/>
      <c r="H63" s="447"/>
      <c r="I63" s="344"/>
      <c r="J63" s="344"/>
      <c r="K63" s="344"/>
      <c r="L63" s="386"/>
      <c r="M63" s="386"/>
      <c r="N63" s="387"/>
      <c r="O63" s="393"/>
      <c r="P63" s="393"/>
      <c r="Q63" s="344"/>
      <c r="R63" s="344"/>
      <c r="S63" s="359" t="str">
        <f t="shared" si="3"/>
        <v/>
      </c>
      <c r="T63" s="344"/>
      <c r="U63" s="3"/>
      <c r="V63" s="361"/>
      <c r="W63" s="395"/>
    </row>
    <row r="64" spans="3:23" ht="13.5" customHeight="1" x14ac:dyDescent="0.15">
      <c r="C64" s="362">
        <f t="shared" si="5"/>
        <v>52</v>
      </c>
      <c r="D64" s="47" t="str">
        <f t="shared" si="2"/>
        <v/>
      </c>
      <c r="E64" s="355"/>
      <c r="F64" s="447"/>
      <c r="G64" s="447"/>
      <c r="H64" s="447"/>
      <c r="I64" s="344"/>
      <c r="J64" s="344"/>
      <c r="K64" s="344"/>
      <c r="L64" s="386"/>
      <c r="M64" s="386"/>
      <c r="N64" s="387"/>
      <c r="O64" s="393"/>
      <c r="P64" s="393"/>
      <c r="Q64" s="344"/>
      <c r="R64" s="344"/>
      <c r="S64" s="359" t="str">
        <f t="shared" si="3"/>
        <v/>
      </c>
      <c r="T64" s="344"/>
      <c r="U64" s="3"/>
      <c r="V64" s="361"/>
      <c r="W64" s="395"/>
    </row>
    <row r="65" spans="3:23" ht="13.5" customHeight="1" x14ac:dyDescent="0.15">
      <c r="C65" s="362">
        <f t="shared" si="5"/>
        <v>53</v>
      </c>
      <c r="D65" s="47" t="str">
        <f t="shared" si="2"/>
        <v/>
      </c>
      <c r="E65" s="355"/>
      <c r="F65" s="447"/>
      <c r="G65" s="447"/>
      <c r="H65" s="447"/>
      <c r="I65" s="344"/>
      <c r="J65" s="344"/>
      <c r="K65" s="344"/>
      <c r="L65" s="386"/>
      <c r="M65" s="386"/>
      <c r="N65" s="387"/>
      <c r="O65" s="393"/>
      <c r="P65" s="393"/>
      <c r="Q65" s="344"/>
      <c r="R65" s="344"/>
      <c r="S65" s="359" t="str">
        <f t="shared" si="3"/>
        <v/>
      </c>
      <c r="T65" s="344"/>
      <c r="U65" s="3"/>
      <c r="V65" s="361"/>
      <c r="W65" s="395"/>
    </row>
    <row r="66" spans="3:23" ht="13.5" customHeight="1" x14ac:dyDescent="0.15">
      <c r="C66" s="362">
        <f t="shared" si="5"/>
        <v>54</v>
      </c>
      <c r="D66" s="47" t="str">
        <f t="shared" si="2"/>
        <v/>
      </c>
      <c r="E66" s="355"/>
      <c r="F66" s="447"/>
      <c r="G66" s="447"/>
      <c r="H66" s="447"/>
      <c r="I66" s="344"/>
      <c r="J66" s="344"/>
      <c r="K66" s="344"/>
      <c r="L66" s="386"/>
      <c r="M66" s="386"/>
      <c r="N66" s="387"/>
      <c r="O66" s="393"/>
      <c r="P66" s="393"/>
      <c r="Q66" s="344"/>
      <c r="R66" s="344"/>
      <c r="S66" s="359" t="str">
        <f t="shared" si="3"/>
        <v/>
      </c>
      <c r="T66" s="344"/>
      <c r="U66" s="3"/>
      <c r="V66" s="361"/>
      <c r="W66" s="395"/>
    </row>
    <row r="67" spans="3:23" ht="13.5" customHeight="1" x14ac:dyDescent="0.15">
      <c r="C67" s="362">
        <f t="shared" si="5"/>
        <v>55</v>
      </c>
      <c r="D67" s="47" t="str">
        <f t="shared" si="2"/>
        <v/>
      </c>
      <c r="E67" s="355"/>
      <c r="F67" s="447"/>
      <c r="G67" s="447"/>
      <c r="H67" s="447"/>
      <c r="I67" s="344"/>
      <c r="J67" s="344"/>
      <c r="K67" s="344"/>
      <c r="L67" s="386"/>
      <c r="M67" s="386"/>
      <c r="N67" s="387"/>
      <c r="O67" s="393"/>
      <c r="P67" s="393"/>
      <c r="Q67" s="344"/>
      <c r="R67" s="344"/>
      <c r="S67" s="359" t="str">
        <f t="shared" si="3"/>
        <v/>
      </c>
      <c r="T67" s="344"/>
      <c r="U67" s="3"/>
      <c r="V67" s="361"/>
      <c r="W67" s="395"/>
    </row>
    <row r="68" spans="3:23" ht="13.5" customHeight="1" x14ac:dyDescent="0.15">
      <c r="C68" s="362">
        <f t="shared" si="5"/>
        <v>56</v>
      </c>
      <c r="D68" s="47" t="str">
        <f t="shared" si="2"/>
        <v/>
      </c>
      <c r="E68" s="355"/>
      <c r="F68" s="447"/>
      <c r="G68" s="447"/>
      <c r="H68" s="447"/>
      <c r="I68" s="344"/>
      <c r="J68" s="344"/>
      <c r="K68" s="344"/>
      <c r="L68" s="386"/>
      <c r="M68" s="386"/>
      <c r="N68" s="387"/>
      <c r="O68" s="393"/>
      <c r="P68" s="393"/>
      <c r="Q68" s="344"/>
      <c r="R68" s="344"/>
      <c r="S68" s="359" t="str">
        <f t="shared" si="3"/>
        <v/>
      </c>
      <c r="T68" s="344"/>
      <c r="U68" s="3"/>
      <c r="V68" s="361"/>
      <c r="W68" s="395"/>
    </row>
    <row r="69" spans="3:23" ht="13.5" customHeight="1" x14ac:dyDescent="0.15">
      <c r="C69" s="362">
        <f t="shared" si="5"/>
        <v>57</v>
      </c>
      <c r="D69" s="47" t="str">
        <f t="shared" si="2"/>
        <v/>
      </c>
      <c r="E69" s="355"/>
      <c r="F69" s="447"/>
      <c r="G69" s="447"/>
      <c r="H69" s="447"/>
      <c r="I69" s="344"/>
      <c r="J69" s="344"/>
      <c r="K69" s="344"/>
      <c r="L69" s="386"/>
      <c r="M69" s="386"/>
      <c r="N69" s="387"/>
      <c r="O69" s="393"/>
      <c r="P69" s="393"/>
      <c r="Q69" s="344"/>
      <c r="R69" s="344"/>
      <c r="S69" s="359" t="str">
        <f t="shared" si="3"/>
        <v/>
      </c>
      <c r="T69" s="344"/>
      <c r="U69" s="3"/>
      <c r="V69" s="361"/>
      <c r="W69" s="395"/>
    </row>
    <row r="70" spans="3:23" ht="13.5" customHeight="1" x14ac:dyDescent="0.15">
      <c r="C70" s="362">
        <f t="shared" si="5"/>
        <v>58</v>
      </c>
      <c r="D70" s="47" t="str">
        <f t="shared" si="2"/>
        <v/>
      </c>
      <c r="E70" s="355"/>
      <c r="F70" s="447"/>
      <c r="G70" s="447"/>
      <c r="H70" s="447"/>
      <c r="I70" s="344"/>
      <c r="J70" s="344"/>
      <c r="K70" s="344"/>
      <c r="L70" s="386"/>
      <c r="M70" s="386"/>
      <c r="N70" s="387"/>
      <c r="O70" s="393"/>
      <c r="P70" s="393"/>
      <c r="Q70" s="344"/>
      <c r="R70" s="344"/>
      <c r="S70" s="359" t="str">
        <f t="shared" si="3"/>
        <v/>
      </c>
      <c r="T70" s="344"/>
      <c r="U70" s="3"/>
      <c r="V70" s="361"/>
      <c r="W70" s="395"/>
    </row>
    <row r="71" spans="3:23" ht="13.5" customHeight="1" x14ac:dyDescent="0.15">
      <c r="C71" s="362">
        <f t="shared" si="5"/>
        <v>59</v>
      </c>
      <c r="D71" s="47" t="str">
        <f t="shared" si="2"/>
        <v/>
      </c>
      <c r="E71" s="355"/>
      <c r="F71" s="447"/>
      <c r="G71" s="447"/>
      <c r="H71" s="447"/>
      <c r="I71" s="344"/>
      <c r="J71" s="344"/>
      <c r="K71" s="344"/>
      <c r="L71" s="386"/>
      <c r="M71" s="386"/>
      <c r="N71" s="387"/>
      <c r="O71" s="393"/>
      <c r="P71" s="393"/>
      <c r="Q71" s="344"/>
      <c r="R71" s="344"/>
      <c r="S71" s="359" t="str">
        <f t="shared" si="3"/>
        <v/>
      </c>
      <c r="T71" s="344"/>
      <c r="U71" s="3"/>
      <c r="V71" s="361"/>
      <c r="W71" s="395"/>
    </row>
    <row r="72" spans="3:23" ht="13.5" customHeight="1" x14ac:dyDescent="0.15">
      <c r="C72" s="362">
        <f t="shared" si="5"/>
        <v>60</v>
      </c>
      <c r="D72" s="47" t="str">
        <f t="shared" si="2"/>
        <v/>
      </c>
      <c r="E72" s="355"/>
      <c r="F72" s="447"/>
      <c r="G72" s="447"/>
      <c r="H72" s="447"/>
      <c r="I72" s="396"/>
      <c r="J72" s="396"/>
      <c r="K72" s="396"/>
      <c r="L72" s="386"/>
      <c r="M72" s="386"/>
      <c r="N72" s="387"/>
      <c r="O72" s="393"/>
      <c r="P72" s="393"/>
      <c r="Q72" s="344"/>
      <c r="R72" s="344"/>
      <c r="S72" s="359" t="str">
        <f t="shared" si="3"/>
        <v/>
      </c>
      <c r="T72" s="344"/>
      <c r="U72" s="3"/>
      <c r="V72" s="361"/>
      <c r="W72" s="395"/>
    </row>
    <row r="73" spans="3:23" ht="13.5" customHeight="1" x14ac:dyDescent="0.15">
      <c r="C73" s="362">
        <f t="shared" si="5"/>
        <v>61</v>
      </c>
      <c r="D73" s="47" t="str">
        <f t="shared" si="2"/>
        <v/>
      </c>
      <c r="E73" s="355"/>
      <c r="F73" s="447"/>
      <c r="G73" s="447"/>
      <c r="H73" s="447"/>
      <c r="I73" s="344"/>
      <c r="J73" s="344"/>
      <c r="K73" s="344"/>
      <c r="L73" s="386"/>
      <c r="M73" s="386"/>
      <c r="N73" s="387"/>
      <c r="O73" s="393"/>
      <c r="P73" s="393"/>
      <c r="Q73" s="344"/>
      <c r="R73" s="344"/>
      <c r="S73" s="359" t="str">
        <f t="shared" si="3"/>
        <v/>
      </c>
      <c r="T73" s="344"/>
      <c r="U73" s="3"/>
      <c r="V73" s="361"/>
      <c r="W73" s="395"/>
    </row>
    <row r="74" spans="3:23" ht="13.5" customHeight="1" x14ac:dyDescent="0.15">
      <c r="C74" s="362">
        <f>C73+1</f>
        <v>62</v>
      </c>
      <c r="D74" s="47" t="str">
        <f t="shared" si="2"/>
        <v/>
      </c>
      <c r="E74" s="355"/>
      <c r="F74" s="447"/>
      <c r="G74" s="447"/>
      <c r="H74" s="447"/>
      <c r="I74" s="344"/>
      <c r="J74" s="344"/>
      <c r="K74" s="344"/>
      <c r="L74" s="386"/>
      <c r="M74" s="386"/>
      <c r="N74" s="387"/>
      <c r="O74" s="393"/>
      <c r="P74" s="393"/>
      <c r="Q74" s="344"/>
      <c r="R74" s="344"/>
      <c r="S74" s="359" t="str">
        <f t="shared" si="3"/>
        <v/>
      </c>
      <c r="T74" s="344"/>
      <c r="U74" s="3"/>
      <c r="V74" s="361"/>
      <c r="W74" s="395"/>
    </row>
    <row r="75" spans="3:23" ht="13.5" customHeight="1" x14ac:dyDescent="0.15">
      <c r="C75" s="362">
        <f>C74+1</f>
        <v>63</v>
      </c>
      <c r="D75" s="47" t="str">
        <f t="shared" si="2"/>
        <v/>
      </c>
      <c r="E75" s="355"/>
      <c r="F75" s="447"/>
      <c r="G75" s="447"/>
      <c r="H75" s="447"/>
      <c r="I75" s="344"/>
      <c r="J75" s="344"/>
      <c r="K75" s="344"/>
      <c r="L75" s="386"/>
      <c r="M75" s="386"/>
      <c r="N75" s="387"/>
      <c r="O75" s="393"/>
      <c r="P75" s="393"/>
      <c r="Q75" s="344"/>
      <c r="R75" s="344"/>
      <c r="S75" s="359" t="str">
        <f t="shared" si="3"/>
        <v/>
      </c>
      <c r="T75" s="344"/>
      <c r="U75" s="3"/>
      <c r="V75" s="361"/>
      <c r="W75" s="395"/>
    </row>
    <row r="76" spans="3:23" ht="13.5" customHeight="1" x14ac:dyDescent="0.15">
      <c r="C76" s="362">
        <f t="shared" ref="C76:C102" si="6">C75+1</f>
        <v>64</v>
      </c>
      <c r="D76" s="47" t="str">
        <f t="shared" si="2"/>
        <v/>
      </c>
      <c r="E76" s="355"/>
      <c r="F76" s="447"/>
      <c r="G76" s="447"/>
      <c r="H76" s="447"/>
      <c r="I76" s="344"/>
      <c r="J76" s="344"/>
      <c r="K76" s="344"/>
      <c r="L76" s="386"/>
      <c r="M76" s="386"/>
      <c r="N76" s="387"/>
      <c r="O76" s="393"/>
      <c r="P76" s="393"/>
      <c r="Q76" s="344"/>
      <c r="R76" s="344"/>
      <c r="S76" s="359" t="str">
        <f t="shared" si="3"/>
        <v/>
      </c>
      <c r="T76" s="344"/>
      <c r="U76" s="3"/>
      <c r="V76" s="361"/>
      <c r="W76" s="395"/>
    </row>
    <row r="77" spans="3:23" ht="13.5" customHeight="1" x14ac:dyDescent="0.15">
      <c r="C77" s="362">
        <f t="shared" si="6"/>
        <v>65</v>
      </c>
      <c r="D77" s="47" t="str">
        <f t="shared" ref="D77:D140" si="7">IF(E77="","",IF(OR(AND(E77&lt;=$Z$2,K77&lt;&gt;"○"),AND(E77&lt;=$AA$2,K77="○")),"○",""))</f>
        <v/>
      </c>
      <c r="E77" s="355"/>
      <c r="F77" s="447"/>
      <c r="G77" s="447"/>
      <c r="H77" s="447"/>
      <c r="I77" s="344"/>
      <c r="J77" s="344"/>
      <c r="K77" s="344"/>
      <c r="L77" s="386"/>
      <c r="M77" s="386"/>
      <c r="N77" s="387"/>
      <c r="O77" s="393"/>
      <c r="P77" s="393"/>
      <c r="Q77" s="344"/>
      <c r="R77" s="344"/>
      <c r="S77" s="359" t="str">
        <f t="shared" ref="S77:S140" si="8">IF(OR(N77="",N77=0),"",IF(OR(AND(I77="○",$O77&gt;Z$5),AND(J77="○",$O77&gt;AA$5),AND(I77="○",$P77&gt;Z$6),AND(J77="○",$P77&gt;AA$6),AND(K77="○",$P77&gt;AB$6),AND(Q77="○",R77="○")),"○",""))</f>
        <v/>
      </c>
      <c r="T77" s="344"/>
      <c r="U77" s="3"/>
      <c r="V77" s="361"/>
      <c r="W77" s="395"/>
    </row>
    <row r="78" spans="3:23" ht="13.5" customHeight="1" x14ac:dyDescent="0.15">
      <c r="C78" s="362">
        <f t="shared" si="6"/>
        <v>66</v>
      </c>
      <c r="D78" s="47" t="str">
        <f t="shared" si="7"/>
        <v/>
      </c>
      <c r="E78" s="355"/>
      <c r="F78" s="447"/>
      <c r="G78" s="447"/>
      <c r="H78" s="447"/>
      <c r="I78" s="344"/>
      <c r="J78" s="344"/>
      <c r="K78" s="344"/>
      <c r="L78" s="386"/>
      <c r="M78" s="386"/>
      <c r="N78" s="387"/>
      <c r="O78" s="393"/>
      <c r="P78" s="393"/>
      <c r="Q78" s="344"/>
      <c r="R78" s="344"/>
      <c r="S78" s="359" t="str">
        <f t="shared" si="8"/>
        <v/>
      </c>
      <c r="T78" s="344"/>
      <c r="U78" s="3"/>
      <c r="V78" s="361"/>
      <c r="W78" s="395"/>
    </row>
    <row r="79" spans="3:23" ht="13.5" customHeight="1" x14ac:dyDescent="0.15">
      <c r="C79" s="362">
        <f t="shared" si="6"/>
        <v>67</v>
      </c>
      <c r="D79" s="47" t="str">
        <f t="shared" si="7"/>
        <v/>
      </c>
      <c r="E79" s="355"/>
      <c r="F79" s="447"/>
      <c r="G79" s="447"/>
      <c r="H79" s="447"/>
      <c r="I79" s="344"/>
      <c r="J79" s="344"/>
      <c r="K79" s="344"/>
      <c r="L79" s="386"/>
      <c r="M79" s="386"/>
      <c r="N79" s="387"/>
      <c r="O79" s="393"/>
      <c r="P79" s="393"/>
      <c r="Q79" s="344"/>
      <c r="R79" s="344"/>
      <c r="S79" s="359" t="str">
        <f t="shared" si="8"/>
        <v/>
      </c>
      <c r="T79" s="344"/>
      <c r="U79" s="3"/>
      <c r="V79" s="361"/>
      <c r="W79" s="395"/>
    </row>
    <row r="80" spans="3:23" ht="13.5" customHeight="1" x14ac:dyDescent="0.15">
      <c r="C80" s="362">
        <f t="shared" si="6"/>
        <v>68</v>
      </c>
      <c r="D80" s="47" t="str">
        <f t="shared" si="7"/>
        <v/>
      </c>
      <c r="E80" s="355"/>
      <c r="F80" s="447"/>
      <c r="G80" s="447"/>
      <c r="H80" s="447"/>
      <c r="I80" s="344"/>
      <c r="J80" s="344"/>
      <c r="K80" s="344"/>
      <c r="L80" s="386"/>
      <c r="M80" s="386"/>
      <c r="N80" s="387"/>
      <c r="O80" s="393"/>
      <c r="P80" s="393"/>
      <c r="Q80" s="344"/>
      <c r="R80" s="344"/>
      <c r="S80" s="359" t="str">
        <f t="shared" si="8"/>
        <v/>
      </c>
      <c r="T80" s="344"/>
      <c r="U80" s="3"/>
      <c r="V80" s="361"/>
      <c r="W80" s="395"/>
    </row>
    <row r="81" spans="3:23" ht="13.5" customHeight="1" x14ac:dyDescent="0.15">
      <c r="C81" s="362">
        <f t="shared" si="6"/>
        <v>69</v>
      </c>
      <c r="D81" s="47" t="str">
        <f t="shared" si="7"/>
        <v/>
      </c>
      <c r="E81" s="355"/>
      <c r="F81" s="447"/>
      <c r="G81" s="447"/>
      <c r="H81" s="447"/>
      <c r="I81" s="344"/>
      <c r="J81" s="344"/>
      <c r="K81" s="344"/>
      <c r="L81" s="386"/>
      <c r="M81" s="386"/>
      <c r="N81" s="387"/>
      <c r="O81" s="393"/>
      <c r="P81" s="393"/>
      <c r="Q81" s="344"/>
      <c r="R81" s="344"/>
      <c r="S81" s="359" t="str">
        <f t="shared" si="8"/>
        <v/>
      </c>
      <c r="T81" s="344"/>
      <c r="U81" s="3"/>
      <c r="V81" s="361"/>
      <c r="W81" s="395"/>
    </row>
    <row r="82" spans="3:23" ht="13.5" customHeight="1" x14ac:dyDescent="0.15">
      <c r="C82" s="362">
        <f t="shared" si="6"/>
        <v>70</v>
      </c>
      <c r="D82" s="47" t="str">
        <f t="shared" si="7"/>
        <v/>
      </c>
      <c r="E82" s="355"/>
      <c r="F82" s="447"/>
      <c r="G82" s="447"/>
      <c r="H82" s="447"/>
      <c r="I82" s="344"/>
      <c r="J82" s="344"/>
      <c r="K82" s="344"/>
      <c r="L82" s="386"/>
      <c r="M82" s="386"/>
      <c r="N82" s="387"/>
      <c r="O82" s="393"/>
      <c r="P82" s="393"/>
      <c r="Q82" s="344"/>
      <c r="R82" s="344"/>
      <c r="S82" s="359" t="str">
        <f t="shared" si="8"/>
        <v/>
      </c>
      <c r="T82" s="344"/>
      <c r="U82" s="3"/>
      <c r="V82" s="361"/>
      <c r="W82" s="395"/>
    </row>
    <row r="83" spans="3:23" ht="13.5" customHeight="1" x14ac:dyDescent="0.15">
      <c r="C83" s="362">
        <f t="shared" si="6"/>
        <v>71</v>
      </c>
      <c r="D83" s="47" t="str">
        <f t="shared" si="7"/>
        <v/>
      </c>
      <c r="E83" s="355"/>
      <c r="F83" s="447"/>
      <c r="G83" s="447"/>
      <c r="H83" s="447"/>
      <c r="I83" s="344"/>
      <c r="J83" s="344"/>
      <c r="K83" s="344"/>
      <c r="L83" s="386"/>
      <c r="M83" s="386"/>
      <c r="N83" s="387"/>
      <c r="O83" s="393"/>
      <c r="P83" s="393"/>
      <c r="Q83" s="344"/>
      <c r="R83" s="344"/>
      <c r="S83" s="359" t="str">
        <f t="shared" si="8"/>
        <v/>
      </c>
      <c r="T83" s="344"/>
      <c r="U83" s="3"/>
      <c r="V83" s="361"/>
      <c r="W83" s="395"/>
    </row>
    <row r="84" spans="3:23" ht="13.5" customHeight="1" x14ac:dyDescent="0.15">
      <c r="C84" s="362">
        <f t="shared" si="6"/>
        <v>72</v>
      </c>
      <c r="D84" s="47" t="str">
        <f t="shared" si="7"/>
        <v/>
      </c>
      <c r="E84" s="355"/>
      <c r="F84" s="447"/>
      <c r="G84" s="447"/>
      <c r="H84" s="447"/>
      <c r="I84" s="344"/>
      <c r="J84" s="344"/>
      <c r="K84" s="344"/>
      <c r="L84" s="386"/>
      <c r="M84" s="386"/>
      <c r="N84" s="387"/>
      <c r="O84" s="393"/>
      <c r="P84" s="393"/>
      <c r="Q84" s="344"/>
      <c r="R84" s="344"/>
      <c r="S84" s="359" t="str">
        <f t="shared" si="8"/>
        <v/>
      </c>
      <c r="T84" s="344"/>
      <c r="U84" s="3"/>
      <c r="V84" s="361"/>
      <c r="W84" s="395"/>
    </row>
    <row r="85" spans="3:23" ht="13.5" customHeight="1" x14ac:dyDescent="0.15">
      <c r="C85" s="362">
        <f t="shared" si="6"/>
        <v>73</v>
      </c>
      <c r="D85" s="47" t="str">
        <f t="shared" si="7"/>
        <v/>
      </c>
      <c r="E85" s="355"/>
      <c r="F85" s="447"/>
      <c r="G85" s="447"/>
      <c r="H85" s="447"/>
      <c r="I85" s="344"/>
      <c r="J85" s="344"/>
      <c r="K85" s="344"/>
      <c r="L85" s="386"/>
      <c r="M85" s="386"/>
      <c r="N85" s="387"/>
      <c r="O85" s="393"/>
      <c r="P85" s="393"/>
      <c r="Q85" s="344"/>
      <c r="R85" s="344"/>
      <c r="S85" s="359" t="str">
        <f t="shared" si="8"/>
        <v/>
      </c>
      <c r="T85" s="344"/>
      <c r="U85" s="3"/>
      <c r="V85" s="361"/>
      <c r="W85" s="395"/>
    </row>
    <row r="86" spans="3:23" ht="13.5" customHeight="1" x14ac:dyDescent="0.15">
      <c r="C86" s="362">
        <f t="shared" si="6"/>
        <v>74</v>
      </c>
      <c r="D86" s="47" t="str">
        <f t="shared" si="7"/>
        <v/>
      </c>
      <c r="E86" s="355"/>
      <c r="F86" s="447"/>
      <c r="G86" s="447"/>
      <c r="H86" s="447"/>
      <c r="I86" s="344"/>
      <c r="J86" s="344"/>
      <c r="K86" s="344"/>
      <c r="L86" s="386"/>
      <c r="M86" s="386"/>
      <c r="N86" s="387"/>
      <c r="O86" s="393"/>
      <c r="P86" s="393"/>
      <c r="Q86" s="344"/>
      <c r="R86" s="344"/>
      <c r="S86" s="359" t="str">
        <f t="shared" si="8"/>
        <v/>
      </c>
      <c r="T86" s="344"/>
      <c r="U86" s="3"/>
      <c r="V86" s="361"/>
      <c r="W86" s="395"/>
    </row>
    <row r="87" spans="3:23" ht="13.5" customHeight="1" x14ac:dyDescent="0.15">
      <c r="C87" s="362">
        <f t="shared" si="6"/>
        <v>75</v>
      </c>
      <c r="D87" s="47" t="str">
        <f t="shared" si="7"/>
        <v/>
      </c>
      <c r="E87" s="355"/>
      <c r="F87" s="447"/>
      <c r="G87" s="447"/>
      <c r="H87" s="447"/>
      <c r="I87" s="344"/>
      <c r="J87" s="344"/>
      <c r="K87" s="344"/>
      <c r="L87" s="386"/>
      <c r="M87" s="386"/>
      <c r="N87" s="387"/>
      <c r="O87" s="393"/>
      <c r="P87" s="393"/>
      <c r="Q87" s="344"/>
      <c r="R87" s="344"/>
      <c r="S87" s="359" t="str">
        <f t="shared" si="8"/>
        <v/>
      </c>
      <c r="T87" s="344"/>
      <c r="U87" s="3"/>
      <c r="V87" s="361"/>
      <c r="W87" s="395"/>
    </row>
    <row r="88" spans="3:23" ht="13.5" customHeight="1" x14ac:dyDescent="0.15">
      <c r="C88" s="362">
        <f t="shared" si="6"/>
        <v>76</v>
      </c>
      <c r="D88" s="47" t="str">
        <f t="shared" si="7"/>
        <v/>
      </c>
      <c r="E88" s="355"/>
      <c r="F88" s="447"/>
      <c r="G88" s="447"/>
      <c r="H88" s="447"/>
      <c r="I88" s="344"/>
      <c r="J88" s="344"/>
      <c r="K88" s="344"/>
      <c r="L88" s="386"/>
      <c r="M88" s="386"/>
      <c r="N88" s="387"/>
      <c r="O88" s="393"/>
      <c r="P88" s="393"/>
      <c r="Q88" s="344"/>
      <c r="R88" s="344"/>
      <c r="S88" s="359" t="str">
        <f t="shared" si="8"/>
        <v/>
      </c>
      <c r="T88" s="344"/>
      <c r="U88" s="3"/>
      <c r="V88" s="361"/>
      <c r="W88" s="395"/>
    </row>
    <row r="89" spans="3:23" ht="13.5" customHeight="1" x14ac:dyDescent="0.15">
      <c r="C89" s="362">
        <f t="shared" si="6"/>
        <v>77</v>
      </c>
      <c r="D89" s="47" t="str">
        <f t="shared" si="7"/>
        <v/>
      </c>
      <c r="E89" s="355"/>
      <c r="F89" s="447"/>
      <c r="G89" s="447"/>
      <c r="H89" s="447"/>
      <c r="I89" s="344"/>
      <c r="J89" s="344"/>
      <c r="K89" s="344"/>
      <c r="L89" s="386"/>
      <c r="M89" s="386"/>
      <c r="N89" s="387"/>
      <c r="O89" s="393"/>
      <c r="P89" s="393"/>
      <c r="Q89" s="344"/>
      <c r="R89" s="344"/>
      <c r="S89" s="359" t="str">
        <f t="shared" si="8"/>
        <v/>
      </c>
      <c r="T89" s="344"/>
      <c r="U89" s="3"/>
      <c r="V89" s="361"/>
      <c r="W89" s="395"/>
    </row>
    <row r="90" spans="3:23" ht="13.5" customHeight="1" x14ac:dyDescent="0.15">
      <c r="C90" s="362">
        <f t="shared" si="6"/>
        <v>78</v>
      </c>
      <c r="D90" s="47" t="str">
        <f t="shared" si="7"/>
        <v/>
      </c>
      <c r="E90" s="355"/>
      <c r="F90" s="447"/>
      <c r="G90" s="447"/>
      <c r="H90" s="447"/>
      <c r="I90" s="344"/>
      <c r="J90" s="344"/>
      <c r="K90" s="344"/>
      <c r="L90" s="386"/>
      <c r="M90" s="386"/>
      <c r="N90" s="387"/>
      <c r="O90" s="393"/>
      <c r="P90" s="393"/>
      <c r="Q90" s="344"/>
      <c r="R90" s="344"/>
      <c r="S90" s="359" t="str">
        <f t="shared" si="8"/>
        <v/>
      </c>
      <c r="T90" s="344"/>
      <c r="U90" s="3"/>
      <c r="V90" s="361"/>
      <c r="W90" s="395"/>
    </row>
    <row r="91" spans="3:23" ht="13.5" customHeight="1" x14ac:dyDescent="0.15">
      <c r="C91" s="362">
        <f t="shared" si="6"/>
        <v>79</v>
      </c>
      <c r="D91" s="47" t="str">
        <f t="shared" si="7"/>
        <v/>
      </c>
      <c r="E91" s="355"/>
      <c r="F91" s="447"/>
      <c r="G91" s="447"/>
      <c r="H91" s="447"/>
      <c r="I91" s="344"/>
      <c r="J91" s="344"/>
      <c r="K91" s="344"/>
      <c r="L91" s="386"/>
      <c r="M91" s="386"/>
      <c r="N91" s="387"/>
      <c r="O91" s="393"/>
      <c r="P91" s="393"/>
      <c r="Q91" s="344"/>
      <c r="R91" s="344"/>
      <c r="S91" s="359" t="str">
        <f t="shared" si="8"/>
        <v/>
      </c>
      <c r="T91" s="344"/>
      <c r="U91" s="3"/>
      <c r="V91" s="361"/>
      <c r="W91" s="395"/>
    </row>
    <row r="92" spans="3:23" ht="13.5" customHeight="1" x14ac:dyDescent="0.15">
      <c r="C92" s="362">
        <f t="shared" si="6"/>
        <v>80</v>
      </c>
      <c r="D92" s="47" t="str">
        <f t="shared" si="7"/>
        <v/>
      </c>
      <c r="E92" s="355"/>
      <c r="F92" s="447"/>
      <c r="G92" s="447"/>
      <c r="H92" s="447"/>
      <c r="I92" s="344"/>
      <c r="J92" s="344"/>
      <c r="K92" s="344"/>
      <c r="L92" s="386"/>
      <c r="M92" s="386"/>
      <c r="N92" s="387"/>
      <c r="O92" s="393"/>
      <c r="P92" s="393"/>
      <c r="Q92" s="344"/>
      <c r="R92" s="344"/>
      <c r="S92" s="359" t="str">
        <f t="shared" si="8"/>
        <v/>
      </c>
      <c r="T92" s="344"/>
      <c r="U92" s="3"/>
      <c r="V92" s="361"/>
      <c r="W92" s="395"/>
    </row>
    <row r="93" spans="3:23" ht="13.5" customHeight="1" x14ac:dyDescent="0.15">
      <c r="C93" s="362">
        <f t="shared" si="6"/>
        <v>81</v>
      </c>
      <c r="D93" s="47" t="str">
        <f t="shared" si="7"/>
        <v/>
      </c>
      <c r="E93" s="355"/>
      <c r="F93" s="447"/>
      <c r="G93" s="447"/>
      <c r="H93" s="447"/>
      <c r="I93" s="344"/>
      <c r="J93" s="344"/>
      <c r="K93" s="344"/>
      <c r="L93" s="386"/>
      <c r="M93" s="386"/>
      <c r="N93" s="387"/>
      <c r="O93" s="393"/>
      <c r="P93" s="393"/>
      <c r="Q93" s="344"/>
      <c r="R93" s="344"/>
      <c r="S93" s="359" t="str">
        <f t="shared" si="8"/>
        <v/>
      </c>
      <c r="T93" s="344"/>
      <c r="U93" s="3"/>
      <c r="V93" s="361"/>
      <c r="W93" s="395"/>
    </row>
    <row r="94" spans="3:23" ht="13.5" customHeight="1" x14ac:dyDescent="0.15">
      <c r="C94" s="362">
        <f t="shared" si="6"/>
        <v>82</v>
      </c>
      <c r="D94" s="47" t="str">
        <f t="shared" si="7"/>
        <v/>
      </c>
      <c r="E94" s="355"/>
      <c r="F94" s="447"/>
      <c r="G94" s="447"/>
      <c r="H94" s="447"/>
      <c r="I94" s="344"/>
      <c r="J94" s="344"/>
      <c r="K94" s="344"/>
      <c r="L94" s="386"/>
      <c r="M94" s="386"/>
      <c r="N94" s="387"/>
      <c r="O94" s="393"/>
      <c r="P94" s="393"/>
      <c r="Q94" s="344"/>
      <c r="R94" s="344"/>
      <c r="S94" s="359" t="str">
        <f t="shared" si="8"/>
        <v/>
      </c>
      <c r="T94" s="344"/>
      <c r="U94" s="3"/>
      <c r="V94" s="361"/>
      <c r="W94" s="395"/>
    </row>
    <row r="95" spans="3:23" ht="13.5" customHeight="1" x14ac:dyDescent="0.15">
      <c r="C95" s="362">
        <f t="shared" si="6"/>
        <v>83</v>
      </c>
      <c r="D95" s="47" t="str">
        <f t="shared" si="7"/>
        <v/>
      </c>
      <c r="E95" s="355"/>
      <c r="F95" s="447"/>
      <c r="G95" s="447"/>
      <c r="H95" s="447"/>
      <c r="I95" s="344"/>
      <c r="J95" s="344"/>
      <c r="K95" s="344"/>
      <c r="L95" s="386"/>
      <c r="M95" s="386"/>
      <c r="N95" s="387"/>
      <c r="O95" s="393"/>
      <c r="P95" s="393"/>
      <c r="Q95" s="344"/>
      <c r="R95" s="344"/>
      <c r="S95" s="359" t="str">
        <f t="shared" si="8"/>
        <v/>
      </c>
      <c r="T95" s="344"/>
      <c r="U95" s="3"/>
      <c r="V95" s="361"/>
      <c r="W95" s="395"/>
    </row>
    <row r="96" spans="3:23" ht="13.5" customHeight="1" x14ac:dyDescent="0.15">
      <c r="C96" s="362">
        <f t="shared" si="6"/>
        <v>84</v>
      </c>
      <c r="D96" s="47" t="str">
        <f t="shared" si="7"/>
        <v/>
      </c>
      <c r="E96" s="355"/>
      <c r="F96" s="447"/>
      <c r="G96" s="447"/>
      <c r="H96" s="447"/>
      <c r="I96" s="344"/>
      <c r="J96" s="344"/>
      <c r="K96" s="344"/>
      <c r="L96" s="386"/>
      <c r="M96" s="386"/>
      <c r="N96" s="387"/>
      <c r="O96" s="393"/>
      <c r="P96" s="393"/>
      <c r="Q96" s="344"/>
      <c r="R96" s="344"/>
      <c r="S96" s="359" t="str">
        <f t="shared" si="8"/>
        <v/>
      </c>
      <c r="T96" s="344"/>
      <c r="U96" s="3"/>
      <c r="V96" s="361"/>
      <c r="W96" s="395"/>
    </row>
    <row r="97" spans="3:23" ht="13.5" customHeight="1" x14ac:dyDescent="0.15">
      <c r="C97" s="362">
        <f t="shared" si="6"/>
        <v>85</v>
      </c>
      <c r="D97" s="47" t="str">
        <f t="shared" si="7"/>
        <v/>
      </c>
      <c r="E97" s="355"/>
      <c r="F97" s="447"/>
      <c r="G97" s="447"/>
      <c r="H97" s="447"/>
      <c r="I97" s="344"/>
      <c r="J97" s="344"/>
      <c r="K97" s="344"/>
      <c r="L97" s="386"/>
      <c r="M97" s="386"/>
      <c r="N97" s="387"/>
      <c r="O97" s="393"/>
      <c r="P97" s="393"/>
      <c r="Q97" s="344"/>
      <c r="R97" s="344"/>
      <c r="S97" s="359" t="str">
        <f t="shared" si="8"/>
        <v/>
      </c>
      <c r="T97" s="344"/>
      <c r="U97" s="3"/>
      <c r="V97" s="361"/>
      <c r="W97" s="395"/>
    </row>
    <row r="98" spans="3:23" ht="13.5" customHeight="1" x14ac:dyDescent="0.15">
      <c r="C98" s="362">
        <f t="shared" si="6"/>
        <v>86</v>
      </c>
      <c r="D98" s="47" t="str">
        <f t="shared" si="7"/>
        <v/>
      </c>
      <c r="E98" s="355"/>
      <c r="F98" s="447"/>
      <c r="G98" s="447"/>
      <c r="H98" s="447"/>
      <c r="I98" s="344"/>
      <c r="J98" s="344"/>
      <c r="K98" s="344"/>
      <c r="L98" s="386"/>
      <c r="M98" s="386"/>
      <c r="N98" s="387"/>
      <c r="O98" s="393"/>
      <c r="P98" s="393"/>
      <c r="Q98" s="344"/>
      <c r="R98" s="344"/>
      <c r="S98" s="359" t="str">
        <f t="shared" si="8"/>
        <v/>
      </c>
      <c r="T98" s="344"/>
      <c r="U98" s="3"/>
      <c r="V98" s="361"/>
      <c r="W98" s="395"/>
    </row>
    <row r="99" spans="3:23" ht="13.5" customHeight="1" x14ac:dyDescent="0.15">
      <c r="C99" s="362">
        <f t="shared" si="6"/>
        <v>87</v>
      </c>
      <c r="D99" s="47" t="str">
        <f t="shared" si="7"/>
        <v/>
      </c>
      <c r="E99" s="355"/>
      <c r="F99" s="447"/>
      <c r="G99" s="447"/>
      <c r="H99" s="447"/>
      <c r="I99" s="344"/>
      <c r="J99" s="344"/>
      <c r="K99" s="344"/>
      <c r="L99" s="386"/>
      <c r="M99" s="386"/>
      <c r="N99" s="387"/>
      <c r="O99" s="393"/>
      <c r="P99" s="393"/>
      <c r="Q99" s="344"/>
      <c r="R99" s="344"/>
      <c r="S99" s="359" t="str">
        <f t="shared" si="8"/>
        <v/>
      </c>
      <c r="T99" s="344"/>
      <c r="U99" s="3"/>
      <c r="V99" s="361"/>
      <c r="W99" s="395"/>
    </row>
    <row r="100" spans="3:23" ht="13.5" customHeight="1" x14ac:dyDescent="0.15">
      <c r="C100" s="362">
        <f t="shared" si="6"/>
        <v>88</v>
      </c>
      <c r="D100" s="47" t="str">
        <f t="shared" si="7"/>
        <v/>
      </c>
      <c r="E100" s="355"/>
      <c r="F100" s="447"/>
      <c r="G100" s="447"/>
      <c r="H100" s="447"/>
      <c r="I100" s="344"/>
      <c r="J100" s="344"/>
      <c r="K100" s="344"/>
      <c r="L100" s="386"/>
      <c r="M100" s="386"/>
      <c r="N100" s="387"/>
      <c r="O100" s="393"/>
      <c r="P100" s="393"/>
      <c r="Q100" s="344"/>
      <c r="R100" s="344"/>
      <c r="S100" s="359" t="str">
        <f t="shared" si="8"/>
        <v/>
      </c>
      <c r="T100" s="344"/>
      <c r="U100" s="3"/>
      <c r="V100" s="361"/>
      <c r="W100" s="395"/>
    </row>
    <row r="101" spans="3:23" ht="13.5" customHeight="1" x14ac:dyDescent="0.15">
      <c r="C101" s="362">
        <f t="shared" si="6"/>
        <v>89</v>
      </c>
      <c r="D101" s="47" t="str">
        <f t="shared" si="7"/>
        <v/>
      </c>
      <c r="E101" s="355"/>
      <c r="F101" s="447"/>
      <c r="G101" s="447"/>
      <c r="H101" s="447"/>
      <c r="I101" s="344"/>
      <c r="J101" s="344"/>
      <c r="K101" s="344"/>
      <c r="L101" s="386"/>
      <c r="M101" s="386"/>
      <c r="N101" s="387"/>
      <c r="O101" s="393"/>
      <c r="P101" s="393"/>
      <c r="Q101" s="344"/>
      <c r="R101" s="344"/>
      <c r="S101" s="359" t="str">
        <f t="shared" si="8"/>
        <v/>
      </c>
      <c r="T101" s="344"/>
      <c r="U101" s="3"/>
      <c r="V101" s="361"/>
      <c r="W101" s="395"/>
    </row>
    <row r="102" spans="3:23" ht="13.5" customHeight="1" x14ac:dyDescent="0.15">
      <c r="C102" s="362">
        <f t="shared" si="6"/>
        <v>90</v>
      </c>
      <c r="D102" s="47" t="str">
        <f t="shared" si="7"/>
        <v/>
      </c>
      <c r="E102" s="355"/>
      <c r="F102" s="447"/>
      <c r="G102" s="447"/>
      <c r="H102" s="447"/>
      <c r="I102" s="396"/>
      <c r="J102" s="396"/>
      <c r="K102" s="396"/>
      <c r="L102" s="386"/>
      <c r="M102" s="386"/>
      <c r="N102" s="387"/>
      <c r="O102" s="393"/>
      <c r="P102" s="393"/>
      <c r="Q102" s="344"/>
      <c r="R102" s="344"/>
      <c r="S102" s="359" t="str">
        <f t="shared" si="8"/>
        <v/>
      </c>
      <c r="T102" s="344"/>
      <c r="U102" s="3"/>
      <c r="V102" s="361"/>
      <c r="W102" s="395"/>
    </row>
    <row r="103" spans="3:23" ht="13.5" customHeight="1" x14ac:dyDescent="0.15">
      <c r="C103" s="362">
        <f>C102+1</f>
        <v>91</v>
      </c>
      <c r="D103" s="47" t="str">
        <f t="shared" si="7"/>
        <v/>
      </c>
      <c r="E103" s="355"/>
      <c r="F103" s="447"/>
      <c r="G103" s="447"/>
      <c r="H103" s="447"/>
      <c r="I103" s="344"/>
      <c r="J103" s="344"/>
      <c r="K103" s="344"/>
      <c r="L103" s="386"/>
      <c r="M103" s="386"/>
      <c r="N103" s="387"/>
      <c r="O103" s="393"/>
      <c r="P103" s="393"/>
      <c r="Q103" s="344"/>
      <c r="R103" s="344"/>
      <c r="S103" s="359" t="str">
        <f t="shared" si="8"/>
        <v/>
      </c>
      <c r="T103" s="344"/>
      <c r="U103" s="3"/>
      <c r="V103" s="361"/>
      <c r="W103" s="395"/>
    </row>
    <row r="104" spans="3:23" ht="13.5" customHeight="1" x14ac:dyDescent="0.15">
      <c r="C104" s="362">
        <f>C103+1</f>
        <v>92</v>
      </c>
      <c r="D104" s="47" t="str">
        <f t="shared" si="7"/>
        <v/>
      </c>
      <c r="E104" s="355"/>
      <c r="F104" s="447"/>
      <c r="G104" s="447"/>
      <c r="H104" s="447"/>
      <c r="I104" s="344"/>
      <c r="J104" s="344"/>
      <c r="K104" s="344"/>
      <c r="L104" s="386"/>
      <c r="M104" s="386"/>
      <c r="N104" s="387"/>
      <c r="O104" s="393"/>
      <c r="P104" s="393"/>
      <c r="Q104" s="344"/>
      <c r="R104" s="344"/>
      <c r="S104" s="359" t="str">
        <f t="shared" si="8"/>
        <v/>
      </c>
      <c r="T104" s="344"/>
      <c r="U104" s="3"/>
      <c r="V104" s="361"/>
      <c r="W104" s="395"/>
    </row>
    <row r="105" spans="3:23" ht="13.5" customHeight="1" x14ac:dyDescent="0.15">
      <c r="C105" s="362">
        <f>C104+1</f>
        <v>93</v>
      </c>
      <c r="D105" s="47" t="str">
        <f t="shared" si="7"/>
        <v/>
      </c>
      <c r="E105" s="355"/>
      <c r="F105" s="447"/>
      <c r="G105" s="447"/>
      <c r="H105" s="447"/>
      <c r="I105" s="344"/>
      <c r="J105" s="344"/>
      <c r="K105" s="344"/>
      <c r="L105" s="386"/>
      <c r="M105" s="386"/>
      <c r="N105" s="387"/>
      <c r="O105" s="393"/>
      <c r="P105" s="393"/>
      <c r="Q105" s="344"/>
      <c r="R105" s="344"/>
      <c r="S105" s="359" t="str">
        <f t="shared" si="8"/>
        <v/>
      </c>
      <c r="T105" s="344"/>
      <c r="U105" s="3"/>
      <c r="V105" s="361"/>
      <c r="W105" s="395"/>
    </row>
    <row r="106" spans="3:23" ht="13.5" customHeight="1" x14ac:dyDescent="0.15">
      <c r="C106" s="362">
        <f t="shared" ref="C106:C163" si="9">C105+1</f>
        <v>94</v>
      </c>
      <c r="D106" s="47" t="str">
        <f t="shared" si="7"/>
        <v/>
      </c>
      <c r="E106" s="355"/>
      <c r="F106" s="447"/>
      <c r="G106" s="447"/>
      <c r="H106" s="447"/>
      <c r="I106" s="344"/>
      <c r="J106" s="344"/>
      <c r="K106" s="344"/>
      <c r="L106" s="386"/>
      <c r="M106" s="386"/>
      <c r="N106" s="387"/>
      <c r="O106" s="393"/>
      <c r="P106" s="393"/>
      <c r="Q106" s="344"/>
      <c r="R106" s="344"/>
      <c r="S106" s="359" t="str">
        <f t="shared" si="8"/>
        <v/>
      </c>
      <c r="T106" s="344"/>
      <c r="U106" s="3"/>
      <c r="V106" s="361"/>
      <c r="W106" s="395"/>
    </row>
    <row r="107" spans="3:23" ht="13.5" customHeight="1" x14ac:dyDescent="0.15">
      <c r="C107" s="362">
        <f t="shared" si="9"/>
        <v>95</v>
      </c>
      <c r="D107" s="47" t="str">
        <f t="shared" si="7"/>
        <v/>
      </c>
      <c r="E107" s="355"/>
      <c r="F107" s="447"/>
      <c r="G107" s="447"/>
      <c r="H107" s="447"/>
      <c r="I107" s="344"/>
      <c r="J107" s="344"/>
      <c r="K107" s="344"/>
      <c r="L107" s="386"/>
      <c r="M107" s="386"/>
      <c r="N107" s="387"/>
      <c r="O107" s="393"/>
      <c r="P107" s="393"/>
      <c r="Q107" s="344"/>
      <c r="R107" s="344"/>
      <c r="S107" s="359" t="str">
        <f t="shared" si="8"/>
        <v/>
      </c>
      <c r="T107" s="344"/>
      <c r="U107" s="3"/>
      <c r="V107" s="361"/>
      <c r="W107" s="395"/>
    </row>
    <row r="108" spans="3:23" ht="13.5" customHeight="1" x14ac:dyDescent="0.15">
      <c r="C108" s="362">
        <f t="shared" si="9"/>
        <v>96</v>
      </c>
      <c r="D108" s="47" t="str">
        <f t="shared" si="7"/>
        <v/>
      </c>
      <c r="E108" s="355"/>
      <c r="F108" s="447"/>
      <c r="G108" s="447"/>
      <c r="H108" s="447"/>
      <c r="I108" s="344"/>
      <c r="J108" s="344"/>
      <c r="K108" s="344"/>
      <c r="L108" s="386"/>
      <c r="M108" s="386"/>
      <c r="N108" s="387"/>
      <c r="O108" s="393"/>
      <c r="P108" s="393"/>
      <c r="Q108" s="344"/>
      <c r="R108" s="344"/>
      <c r="S108" s="359" t="str">
        <f t="shared" si="8"/>
        <v/>
      </c>
      <c r="T108" s="344"/>
      <c r="U108" s="3"/>
      <c r="V108" s="361"/>
      <c r="W108" s="395"/>
    </row>
    <row r="109" spans="3:23" ht="13.5" customHeight="1" x14ac:dyDescent="0.15">
      <c r="C109" s="362">
        <f t="shared" si="9"/>
        <v>97</v>
      </c>
      <c r="D109" s="47" t="str">
        <f t="shared" si="7"/>
        <v/>
      </c>
      <c r="E109" s="355"/>
      <c r="F109" s="447"/>
      <c r="G109" s="447"/>
      <c r="H109" s="447"/>
      <c r="I109" s="344"/>
      <c r="J109" s="344"/>
      <c r="K109" s="344"/>
      <c r="L109" s="386"/>
      <c r="M109" s="386"/>
      <c r="N109" s="387"/>
      <c r="O109" s="393"/>
      <c r="P109" s="393"/>
      <c r="Q109" s="344"/>
      <c r="R109" s="344"/>
      <c r="S109" s="359" t="str">
        <f t="shared" si="8"/>
        <v/>
      </c>
      <c r="T109" s="344"/>
      <c r="U109" s="3"/>
      <c r="V109" s="361"/>
      <c r="W109" s="395"/>
    </row>
    <row r="110" spans="3:23" ht="13.5" customHeight="1" x14ac:dyDescent="0.15">
      <c r="C110" s="362">
        <f t="shared" si="9"/>
        <v>98</v>
      </c>
      <c r="D110" s="47" t="str">
        <f t="shared" si="7"/>
        <v/>
      </c>
      <c r="E110" s="355"/>
      <c r="F110" s="447"/>
      <c r="G110" s="447"/>
      <c r="H110" s="447"/>
      <c r="I110" s="344"/>
      <c r="J110" s="344"/>
      <c r="K110" s="344"/>
      <c r="L110" s="386"/>
      <c r="M110" s="386"/>
      <c r="N110" s="387"/>
      <c r="O110" s="393"/>
      <c r="P110" s="393"/>
      <c r="Q110" s="344"/>
      <c r="R110" s="344"/>
      <c r="S110" s="359" t="str">
        <f t="shared" si="8"/>
        <v/>
      </c>
      <c r="T110" s="344"/>
      <c r="U110" s="3"/>
      <c r="V110" s="361"/>
      <c r="W110" s="395"/>
    </row>
    <row r="111" spans="3:23" ht="13.5" customHeight="1" x14ac:dyDescent="0.15">
      <c r="C111" s="362">
        <f t="shared" si="9"/>
        <v>99</v>
      </c>
      <c r="D111" s="47" t="str">
        <f t="shared" si="7"/>
        <v/>
      </c>
      <c r="E111" s="355"/>
      <c r="F111" s="447"/>
      <c r="G111" s="447"/>
      <c r="H111" s="447"/>
      <c r="I111" s="344"/>
      <c r="J111" s="344"/>
      <c r="K111" s="344"/>
      <c r="L111" s="386"/>
      <c r="M111" s="386"/>
      <c r="N111" s="387"/>
      <c r="O111" s="393"/>
      <c r="P111" s="393"/>
      <c r="Q111" s="344"/>
      <c r="R111" s="344"/>
      <c r="S111" s="359" t="str">
        <f t="shared" si="8"/>
        <v/>
      </c>
      <c r="T111" s="344"/>
      <c r="U111" s="3"/>
      <c r="V111" s="361"/>
      <c r="W111" s="395"/>
    </row>
    <row r="112" spans="3:23" ht="13.5" customHeight="1" x14ac:dyDescent="0.15">
      <c r="C112" s="362">
        <f t="shared" si="9"/>
        <v>100</v>
      </c>
      <c r="D112" s="47" t="str">
        <f t="shared" si="7"/>
        <v/>
      </c>
      <c r="E112" s="355"/>
      <c r="F112" s="447"/>
      <c r="G112" s="447"/>
      <c r="H112" s="447"/>
      <c r="I112" s="344"/>
      <c r="J112" s="344"/>
      <c r="K112" s="344"/>
      <c r="L112" s="386"/>
      <c r="M112" s="386"/>
      <c r="N112" s="387"/>
      <c r="O112" s="393"/>
      <c r="P112" s="393"/>
      <c r="Q112" s="344"/>
      <c r="R112" s="344"/>
      <c r="S112" s="359" t="str">
        <f t="shared" si="8"/>
        <v/>
      </c>
      <c r="T112" s="344"/>
      <c r="U112" s="3"/>
      <c r="V112" s="361"/>
      <c r="W112" s="395"/>
    </row>
    <row r="113" spans="3:23" ht="13.5" customHeight="1" x14ac:dyDescent="0.15">
      <c r="C113" s="362">
        <f t="shared" si="9"/>
        <v>101</v>
      </c>
      <c r="D113" s="47" t="str">
        <f t="shared" si="7"/>
        <v/>
      </c>
      <c r="E113" s="355"/>
      <c r="F113" s="447"/>
      <c r="G113" s="447"/>
      <c r="H113" s="447"/>
      <c r="I113" s="344"/>
      <c r="J113" s="344"/>
      <c r="K113" s="344"/>
      <c r="L113" s="386"/>
      <c r="M113" s="386"/>
      <c r="N113" s="387"/>
      <c r="O113" s="393"/>
      <c r="P113" s="393"/>
      <c r="Q113" s="344"/>
      <c r="R113" s="344"/>
      <c r="S113" s="359" t="str">
        <f t="shared" si="8"/>
        <v/>
      </c>
      <c r="T113" s="344"/>
      <c r="U113" s="3"/>
      <c r="V113" s="361"/>
      <c r="W113" s="395"/>
    </row>
    <row r="114" spans="3:23" ht="13.5" customHeight="1" x14ac:dyDescent="0.15">
      <c r="C114" s="362">
        <f t="shared" si="9"/>
        <v>102</v>
      </c>
      <c r="D114" s="47" t="str">
        <f t="shared" si="7"/>
        <v/>
      </c>
      <c r="E114" s="355"/>
      <c r="F114" s="447"/>
      <c r="G114" s="447"/>
      <c r="H114" s="447"/>
      <c r="I114" s="344"/>
      <c r="J114" s="344"/>
      <c r="K114" s="344"/>
      <c r="L114" s="386"/>
      <c r="M114" s="386"/>
      <c r="N114" s="387"/>
      <c r="O114" s="393"/>
      <c r="P114" s="393"/>
      <c r="Q114" s="344"/>
      <c r="R114" s="344"/>
      <c r="S114" s="359" t="str">
        <f t="shared" si="8"/>
        <v/>
      </c>
      <c r="T114" s="344"/>
      <c r="U114" s="3"/>
      <c r="V114" s="361"/>
      <c r="W114" s="395"/>
    </row>
    <row r="115" spans="3:23" ht="13.5" customHeight="1" x14ac:dyDescent="0.15">
      <c r="C115" s="362">
        <f t="shared" si="9"/>
        <v>103</v>
      </c>
      <c r="D115" s="47" t="str">
        <f t="shared" si="7"/>
        <v/>
      </c>
      <c r="E115" s="355"/>
      <c r="F115" s="447"/>
      <c r="G115" s="447"/>
      <c r="H115" s="447"/>
      <c r="I115" s="344"/>
      <c r="J115" s="344"/>
      <c r="K115" s="344"/>
      <c r="L115" s="386"/>
      <c r="M115" s="386"/>
      <c r="N115" s="387"/>
      <c r="O115" s="393"/>
      <c r="P115" s="393"/>
      <c r="Q115" s="344"/>
      <c r="R115" s="344"/>
      <c r="S115" s="359" t="str">
        <f t="shared" si="8"/>
        <v/>
      </c>
      <c r="T115" s="344"/>
      <c r="U115" s="3"/>
      <c r="V115" s="361"/>
      <c r="W115" s="395"/>
    </row>
    <row r="116" spans="3:23" ht="13.5" customHeight="1" x14ac:dyDescent="0.15">
      <c r="C116" s="362">
        <f t="shared" si="9"/>
        <v>104</v>
      </c>
      <c r="D116" s="47" t="str">
        <f t="shared" si="7"/>
        <v/>
      </c>
      <c r="E116" s="355"/>
      <c r="F116" s="447"/>
      <c r="G116" s="447"/>
      <c r="H116" s="447"/>
      <c r="I116" s="344"/>
      <c r="J116" s="344"/>
      <c r="K116" s="344"/>
      <c r="L116" s="386"/>
      <c r="M116" s="386"/>
      <c r="N116" s="387"/>
      <c r="O116" s="393"/>
      <c r="P116" s="393"/>
      <c r="Q116" s="344"/>
      <c r="R116" s="344"/>
      <c r="S116" s="359" t="str">
        <f t="shared" si="8"/>
        <v/>
      </c>
      <c r="T116" s="344"/>
      <c r="U116" s="3"/>
      <c r="V116" s="361"/>
      <c r="W116" s="395"/>
    </row>
    <row r="117" spans="3:23" ht="13.5" customHeight="1" x14ac:dyDescent="0.15">
      <c r="C117" s="362">
        <f t="shared" si="9"/>
        <v>105</v>
      </c>
      <c r="D117" s="47" t="str">
        <f t="shared" si="7"/>
        <v/>
      </c>
      <c r="E117" s="355"/>
      <c r="F117" s="447"/>
      <c r="G117" s="447"/>
      <c r="H117" s="447"/>
      <c r="I117" s="344"/>
      <c r="J117" s="344"/>
      <c r="K117" s="344"/>
      <c r="L117" s="386"/>
      <c r="M117" s="386"/>
      <c r="N117" s="387"/>
      <c r="O117" s="393"/>
      <c r="P117" s="393"/>
      <c r="Q117" s="344"/>
      <c r="R117" s="344"/>
      <c r="S117" s="359" t="str">
        <f t="shared" si="8"/>
        <v/>
      </c>
      <c r="T117" s="344"/>
      <c r="U117" s="3"/>
      <c r="V117" s="361"/>
      <c r="W117" s="395"/>
    </row>
    <row r="118" spans="3:23" ht="13.5" customHeight="1" x14ac:dyDescent="0.15">
      <c r="C118" s="362">
        <f t="shared" si="9"/>
        <v>106</v>
      </c>
      <c r="D118" s="47" t="str">
        <f t="shared" si="7"/>
        <v/>
      </c>
      <c r="E118" s="355"/>
      <c r="F118" s="447"/>
      <c r="G118" s="447"/>
      <c r="H118" s="447"/>
      <c r="I118" s="344"/>
      <c r="J118" s="344"/>
      <c r="K118" s="344"/>
      <c r="L118" s="386"/>
      <c r="M118" s="386"/>
      <c r="N118" s="387"/>
      <c r="O118" s="393"/>
      <c r="P118" s="393"/>
      <c r="Q118" s="344"/>
      <c r="R118" s="344"/>
      <c r="S118" s="359" t="str">
        <f t="shared" si="8"/>
        <v/>
      </c>
      <c r="T118" s="344"/>
      <c r="U118" s="3"/>
      <c r="V118" s="361"/>
      <c r="W118" s="395"/>
    </row>
    <row r="119" spans="3:23" ht="13.5" customHeight="1" x14ac:dyDescent="0.15">
      <c r="C119" s="362">
        <f t="shared" si="9"/>
        <v>107</v>
      </c>
      <c r="D119" s="47" t="str">
        <f t="shared" si="7"/>
        <v/>
      </c>
      <c r="E119" s="355"/>
      <c r="F119" s="447"/>
      <c r="G119" s="447"/>
      <c r="H119" s="447"/>
      <c r="I119" s="344"/>
      <c r="J119" s="344"/>
      <c r="K119" s="344"/>
      <c r="L119" s="386"/>
      <c r="M119" s="386"/>
      <c r="N119" s="387"/>
      <c r="O119" s="393"/>
      <c r="P119" s="393"/>
      <c r="Q119" s="344"/>
      <c r="R119" s="344"/>
      <c r="S119" s="359" t="str">
        <f t="shared" si="8"/>
        <v/>
      </c>
      <c r="T119" s="344"/>
      <c r="U119" s="3"/>
      <c r="V119" s="361"/>
      <c r="W119" s="395"/>
    </row>
    <row r="120" spans="3:23" ht="13.5" customHeight="1" x14ac:dyDescent="0.15">
      <c r="C120" s="362">
        <f t="shared" si="9"/>
        <v>108</v>
      </c>
      <c r="D120" s="47" t="str">
        <f t="shared" si="7"/>
        <v/>
      </c>
      <c r="E120" s="355"/>
      <c r="F120" s="447"/>
      <c r="G120" s="447"/>
      <c r="H120" s="447"/>
      <c r="I120" s="344"/>
      <c r="J120" s="344"/>
      <c r="K120" s="344"/>
      <c r="L120" s="386"/>
      <c r="M120" s="386"/>
      <c r="N120" s="387"/>
      <c r="O120" s="393"/>
      <c r="P120" s="393"/>
      <c r="Q120" s="344"/>
      <c r="R120" s="344"/>
      <c r="S120" s="359" t="str">
        <f t="shared" si="8"/>
        <v/>
      </c>
      <c r="T120" s="344"/>
      <c r="U120" s="3"/>
      <c r="V120" s="361"/>
      <c r="W120" s="395"/>
    </row>
    <row r="121" spans="3:23" ht="13.5" customHeight="1" x14ac:dyDescent="0.15">
      <c r="C121" s="362">
        <f t="shared" si="9"/>
        <v>109</v>
      </c>
      <c r="D121" s="47" t="str">
        <f t="shared" si="7"/>
        <v/>
      </c>
      <c r="E121" s="355"/>
      <c r="F121" s="447"/>
      <c r="G121" s="447"/>
      <c r="H121" s="447"/>
      <c r="I121" s="344"/>
      <c r="J121" s="344"/>
      <c r="K121" s="344"/>
      <c r="L121" s="386"/>
      <c r="M121" s="386"/>
      <c r="N121" s="387"/>
      <c r="O121" s="393"/>
      <c r="P121" s="393"/>
      <c r="Q121" s="344"/>
      <c r="R121" s="344"/>
      <c r="S121" s="359" t="str">
        <f t="shared" si="8"/>
        <v/>
      </c>
      <c r="T121" s="344"/>
      <c r="U121" s="3"/>
      <c r="V121" s="361"/>
      <c r="W121" s="395"/>
    </row>
    <row r="122" spans="3:23" ht="13.5" customHeight="1" x14ac:dyDescent="0.15">
      <c r="C122" s="362">
        <f t="shared" si="9"/>
        <v>110</v>
      </c>
      <c r="D122" s="47" t="str">
        <f t="shared" si="7"/>
        <v/>
      </c>
      <c r="E122" s="355"/>
      <c r="F122" s="447"/>
      <c r="G122" s="447"/>
      <c r="H122" s="447"/>
      <c r="I122" s="344"/>
      <c r="J122" s="344"/>
      <c r="K122" s="344"/>
      <c r="L122" s="386"/>
      <c r="M122" s="386"/>
      <c r="N122" s="387"/>
      <c r="O122" s="393"/>
      <c r="P122" s="393"/>
      <c r="Q122" s="344"/>
      <c r="R122" s="344"/>
      <c r="S122" s="359" t="str">
        <f t="shared" si="8"/>
        <v/>
      </c>
      <c r="T122" s="344"/>
      <c r="U122" s="3"/>
      <c r="V122" s="361"/>
      <c r="W122" s="395"/>
    </row>
    <row r="123" spans="3:23" ht="13.5" customHeight="1" x14ac:dyDescent="0.15">
      <c r="C123" s="362">
        <f t="shared" si="9"/>
        <v>111</v>
      </c>
      <c r="D123" s="47" t="str">
        <f t="shared" si="7"/>
        <v/>
      </c>
      <c r="E123" s="355"/>
      <c r="F123" s="447"/>
      <c r="G123" s="447"/>
      <c r="H123" s="447"/>
      <c r="I123" s="344"/>
      <c r="J123" s="344"/>
      <c r="K123" s="344"/>
      <c r="L123" s="386"/>
      <c r="M123" s="386"/>
      <c r="N123" s="387"/>
      <c r="O123" s="393"/>
      <c r="P123" s="393"/>
      <c r="Q123" s="344"/>
      <c r="R123" s="344"/>
      <c r="S123" s="359" t="str">
        <f t="shared" si="8"/>
        <v/>
      </c>
      <c r="T123" s="344"/>
      <c r="U123" s="3"/>
      <c r="V123" s="361"/>
      <c r="W123" s="395"/>
    </row>
    <row r="124" spans="3:23" ht="13.5" customHeight="1" x14ac:dyDescent="0.15">
      <c r="C124" s="362">
        <f t="shared" si="9"/>
        <v>112</v>
      </c>
      <c r="D124" s="47" t="str">
        <f t="shared" si="7"/>
        <v/>
      </c>
      <c r="E124" s="355"/>
      <c r="F124" s="447"/>
      <c r="G124" s="447"/>
      <c r="H124" s="447"/>
      <c r="I124" s="344"/>
      <c r="J124" s="344"/>
      <c r="K124" s="344"/>
      <c r="L124" s="386"/>
      <c r="M124" s="386"/>
      <c r="N124" s="387"/>
      <c r="O124" s="393"/>
      <c r="P124" s="393"/>
      <c r="Q124" s="344"/>
      <c r="R124" s="344"/>
      <c r="S124" s="359" t="str">
        <f t="shared" si="8"/>
        <v/>
      </c>
      <c r="T124" s="344"/>
      <c r="U124" s="3"/>
      <c r="V124" s="361"/>
      <c r="W124" s="395"/>
    </row>
    <row r="125" spans="3:23" ht="13.5" customHeight="1" x14ac:dyDescent="0.15">
      <c r="C125" s="362">
        <f t="shared" si="9"/>
        <v>113</v>
      </c>
      <c r="D125" s="47" t="str">
        <f t="shared" si="7"/>
        <v/>
      </c>
      <c r="E125" s="355"/>
      <c r="F125" s="447"/>
      <c r="G125" s="447"/>
      <c r="H125" s="447"/>
      <c r="I125" s="344"/>
      <c r="J125" s="344"/>
      <c r="K125" s="344"/>
      <c r="L125" s="386"/>
      <c r="M125" s="386"/>
      <c r="N125" s="387"/>
      <c r="O125" s="393"/>
      <c r="P125" s="393"/>
      <c r="Q125" s="344"/>
      <c r="R125" s="344"/>
      <c r="S125" s="359" t="str">
        <f t="shared" si="8"/>
        <v/>
      </c>
      <c r="T125" s="344"/>
      <c r="U125" s="3"/>
      <c r="V125" s="361"/>
      <c r="W125" s="395"/>
    </row>
    <row r="126" spans="3:23" ht="13.5" customHeight="1" x14ac:dyDescent="0.15">
      <c r="C126" s="362">
        <f t="shared" si="9"/>
        <v>114</v>
      </c>
      <c r="D126" s="47" t="str">
        <f t="shared" si="7"/>
        <v/>
      </c>
      <c r="E126" s="355"/>
      <c r="F126" s="447"/>
      <c r="G126" s="447"/>
      <c r="H126" s="447"/>
      <c r="I126" s="344"/>
      <c r="J126" s="344"/>
      <c r="K126" s="344"/>
      <c r="L126" s="386"/>
      <c r="M126" s="386"/>
      <c r="N126" s="387"/>
      <c r="O126" s="393"/>
      <c r="P126" s="393"/>
      <c r="Q126" s="344"/>
      <c r="R126" s="344"/>
      <c r="S126" s="359" t="str">
        <f t="shared" si="8"/>
        <v/>
      </c>
      <c r="T126" s="344"/>
      <c r="U126" s="3"/>
      <c r="V126" s="361"/>
      <c r="W126" s="395"/>
    </row>
    <row r="127" spans="3:23" ht="13.5" customHeight="1" x14ac:dyDescent="0.15">
      <c r="C127" s="362">
        <f t="shared" si="9"/>
        <v>115</v>
      </c>
      <c r="D127" s="47" t="str">
        <f t="shared" si="7"/>
        <v/>
      </c>
      <c r="E127" s="355"/>
      <c r="F127" s="447"/>
      <c r="G127" s="447"/>
      <c r="H127" s="447"/>
      <c r="I127" s="344"/>
      <c r="J127" s="344"/>
      <c r="K127" s="344"/>
      <c r="L127" s="386"/>
      <c r="M127" s="386"/>
      <c r="N127" s="387"/>
      <c r="O127" s="393"/>
      <c r="P127" s="393"/>
      <c r="Q127" s="344"/>
      <c r="R127" s="344"/>
      <c r="S127" s="359" t="str">
        <f t="shared" si="8"/>
        <v/>
      </c>
      <c r="T127" s="344"/>
      <c r="U127" s="3"/>
      <c r="V127" s="361"/>
      <c r="W127" s="395"/>
    </row>
    <row r="128" spans="3:23" ht="13.5" customHeight="1" x14ac:dyDescent="0.15">
      <c r="C128" s="362">
        <f t="shared" si="9"/>
        <v>116</v>
      </c>
      <c r="D128" s="47" t="str">
        <f t="shared" si="7"/>
        <v/>
      </c>
      <c r="E128" s="355"/>
      <c r="F128" s="447"/>
      <c r="G128" s="447"/>
      <c r="H128" s="447"/>
      <c r="I128" s="344"/>
      <c r="J128" s="344"/>
      <c r="K128" s="344"/>
      <c r="L128" s="386"/>
      <c r="M128" s="386"/>
      <c r="N128" s="387"/>
      <c r="O128" s="393"/>
      <c r="P128" s="393"/>
      <c r="Q128" s="344"/>
      <c r="R128" s="344"/>
      <c r="S128" s="359" t="str">
        <f t="shared" si="8"/>
        <v/>
      </c>
      <c r="T128" s="344"/>
      <c r="U128" s="3"/>
      <c r="V128" s="361"/>
      <c r="W128" s="395"/>
    </row>
    <row r="129" spans="3:23" ht="13.5" customHeight="1" x14ac:dyDescent="0.15">
      <c r="C129" s="362">
        <f t="shared" si="9"/>
        <v>117</v>
      </c>
      <c r="D129" s="47" t="str">
        <f t="shared" si="7"/>
        <v/>
      </c>
      <c r="E129" s="355"/>
      <c r="F129" s="447"/>
      <c r="G129" s="447"/>
      <c r="H129" s="447"/>
      <c r="I129" s="344"/>
      <c r="J129" s="344"/>
      <c r="K129" s="344"/>
      <c r="L129" s="386"/>
      <c r="M129" s="386"/>
      <c r="N129" s="387"/>
      <c r="O129" s="393"/>
      <c r="P129" s="393"/>
      <c r="Q129" s="344"/>
      <c r="R129" s="344"/>
      <c r="S129" s="359" t="str">
        <f t="shared" si="8"/>
        <v/>
      </c>
      <c r="T129" s="344"/>
      <c r="U129" s="3"/>
      <c r="V129" s="361"/>
      <c r="W129" s="395"/>
    </row>
    <row r="130" spans="3:23" ht="13.5" customHeight="1" x14ac:dyDescent="0.15">
      <c r="C130" s="362">
        <f t="shared" si="9"/>
        <v>118</v>
      </c>
      <c r="D130" s="47" t="str">
        <f t="shared" si="7"/>
        <v/>
      </c>
      <c r="E130" s="355"/>
      <c r="F130" s="447"/>
      <c r="G130" s="447"/>
      <c r="H130" s="447"/>
      <c r="I130" s="344"/>
      <c r="J130" s="344"/>
      <c r="K130" s="344"/>
      <c r="L130" s="386"/>
      <c r="M130" s="386"/>
      <c r="N130" s="387"/>
      <c r="O130" s="393"/>
      <c r="P130" s="393"/>
      <c r="Q130" s="344"/>
      <c r="R130" s="344"/>
      <c r="S130" s="359" t="str">
        <f t="shared" si="8"/>
        <v/>
      </c>
      <c r="T130" s="344"/>
      <c r="U130" s="3"/>
      <c r="V130" s="361"/>
      <c r="W130" s="395"/>
    </row>
    <row r="131" spans="3:23" ht="13.5" customHeight="1" x14ac:dyDescent="0.15">
      <c r="C131" s="362">
        <f t="shared" si="9"/>
        <v>119</v>
      </c>
      <c r="D131" s="47" t="str">
        <f t="shared" si="7"/>
        <v/>
      </c>
      <c r="E131" s="355"/>
      <c r="F131" s="447"/>
      <c r="G131" s="447"/>
      <c r="H131" s="447"/>
      <c r="I131" s="344"/>
      <c r="J131" s="344"/>
      <c r="K131" s="344"/>
      <c r="L131" s="386"/>
      <c r="M131" s="386"/>
      <c r="N131" s="387"/>
      <c r="O131" s="393"/>
      <c r="P131" s="393"/>
      <c r="Q131" s="344"/>
      <c r="R131" s="344"/>
      <c r="S131" s="359" t="str">
        <f t="shared" si="8"/>
        <v/>
      </c>
      <c r="T131" s="344"/>
      <c r="U131" s="3"/>
      <c r="V131" s="361"/>
      <c r="W131" s="395"/>
    </row>
    <row r="132" spans="3:23" ht="13.5" customHeight="1" x14ac:dyDescent="0.15">
      <c r="C132" s="362">
        <f t="shared" si="9"/>
        <v>120</v>
      </c>
      <c r="D132" s="47" t="str">
        <f t="shared" si="7"/>
        <v/>
      </c>
      <c r="E132" s="355"/>
      <c r="F132" s="447"/>
      <c r="G132" s="447"/>
      <c r="H132" s="447"/>
      <c r="I132" s="396"/>
      <c r="J132" s="396"/>
      <c r="K132" s="396"/>
      <c r="L132" s="386"/>
      <c r="M132" s="386"/>
      <c r="N132" s="387"/>
      <c r="O132" s="393"/>
      <c r="P132" s="393"/>
      <c r="Q132" s="344"/>
      <c r="R132" s="344"/>
      <c r="S132" s="359" t="str">
        <f t="shared" si="8"/>
        <v/>
      </c>
      <c r="T132" s="344"/>
      <c r="U132" s="3"/>
      <c r="V132" s="361"/>
      <c r="W132" s="395"/>
    </row>
    <row r="133" spans="3:23" ht="13.5" customHeight="1" x14ac:dyDescent="0.15">
      <c r="C133" s="362">
        <f t="shared" si="9"/>
        <v>121</v>
      </c>
      <c r="D133" s="47" t="str">
        <f t="shared" si="7"/>
        <v/>
      </c>
      <c r="E133" s="355"/>
      <c r="F133" s="447"/>
      <c r="G133" s="447"/>
      <c r="H133" s="447"/>
      <c r="I133" s="344"/>
      <c r="J133" s="344"/>
      <c r="K133" s="344"/>
      <c r="L133" s="386"/>
      <c r="M133" s="386"/>
      <c r="N133" s="387"/>
      <c r="O133" s="393"/>
      <c r="P133" s="393"/>
      <c r="Q133" s="344"/>
      <c r="R133" s="344"/>
      <c r="S133" s="359" t="str">
        <f t="shared" si="8"/>
        <v/>
      </c>
      <c r="T133" s="344"/>
      <c r="U133" s="3"/>
      <c r="V133" s="361"/>
      <c r="W133" s="395"/>
    </row>
    <row r="134" spans="3:23" ht="13.5" customHeight="1" x14ac:dyDescent="0.15">
      <c r="C134" s="362">
        <f t="shared" si="9"/>
        <v>122</v>
      </c>
      <c r="D134" s="47" t="str">
        <f t="shared" si="7"/>
        <v/>
      </c>
      <c r="E134" s="355"/>
      <c r="F134" s="447"/>
      <c r="G134" s="447"/>
      <c r="H134" s="447"/>
      <c r="I134" s="344"/>
      <c r="J134" s="344"/>
      <c r="K134" s="344"/>
      <c r="L134" s="386"/>
      <c r="M134" s="386"/>
      <c r="N134" s="387"/>
      <c r="O134" s="393"/>
      <c r="P134" s="393"/>
      <c r="Q134" s="344"/>
      <c r="R134" s="344"/>
      <c r="S134" s="359" t="str">
        <f t="shared" si="8"/>
        <v/>
      </c>
      <c r="T134" s="344"/>
      <c r="U134" s="3"/>
      <c r="V134" s="361"/>
      <c r="W134" s="395"/>
    </row>
    <row r="135" spans="3:23" ht="13.5" customHeight="1" x14ac:dyDescent="0.15">
      <c r="C135" s="362">
        <f t="shared" si="9"/>
        <v>123</v>
      </c>
      <c r="D135" s="47" t="str">
        <f t="shared" si="7"/>
        <v/>
      </c>
      <c r="E135" s="355"/>
      <c r="F135" s="447"/>
      <c r="G135" s="447"/>
      <c r="H135" s="447"/>
      <c r="I135" s="344"/>
      <c r="J135" s="344"/>
      <c r="K135" s="344"/>
      <c r="L135" s="386"/>
      <c r="M135" s="386"/>
      <c r="N135" s="387"/>
      <c r="O135" s="393"/>
      <c r="P135" s="393"/>
      <c r="Q135" s="344"/>
      <c r="R135" s="344"/>
      <c r="S135" s="359" t="str">
        <f t="shared" si="8"/>
        <v/>
      </c>
      <c r="T135" s="344"/>
      <c r="U135" s="3"/>
      <c r="V135" s="361"/>
      <c r="W135" s="395"/>
    </row>
    <row r="136" spans="3:23" ht="13.5" customHeight="1" x14ac:dyDescent="0.15">
      <c r="C136" s="362">
        <f t="shared" si="9"/>
        <v>124</v>
      </c>
      <c r="D136" s="47" t="str">
        <f t="shared" si="7"/>
        <v/>
      </c>
      <c r="E136" s="355"/>
      <c r="F136" s="447"/>
      <c r="G136" s="447"/>
      <c r="H136" s="447"/>
      <c r="I136" s="344"/>
      <c r="J136" s="344"/>
      <c r="K136" s="344"/>
      <c r="L136" s="386"/>
      <c r="M136" s="386"/>
      <c r="N136" s="387"/>
      <c r="O136" s="393"/>
      <c r="P136" s="393"/>
      <c r="Q136" s="344"/>
      <c r="R136" s="344"/>
      <c r="S136" s="359" t="str">
        <f t="shared" si="8"/>
        <v/>
      </c>
      <c r="T136" s="344"/>
      <c r="U136" s="3"/>
      <c r="V136" s="361"/>
      <c r="W136" s="395"/>
    </row>
    <row r="137" spans="3:23" ht="13.5" customHeight="1" x14ac:dyDescent="0.15">
      <c r="C137" s="362">
        <f t="shared" si="9"/>
        <v>125</v>
      </c>
      <c r="D137" s="47" t="str">
        <f t="shared" si="7"/>
        <v/>
      </c>
      <c r="E137" s="355"/>
      <c r="F137" s="447"/>
      <c r="G137" s="447"/>
      <c r="H137" s="447"/>
      <c r="I137" s="344"/>
      <c r="J137" s="344"/>
      <c r="K137" s="344"/>
      <c r="L137" s="386"/>
      <c r="M137" s="386"/>
      <c r="N137" s="387"/>
      <c r="O137" s="393"/>
      <c r="P137" s="393"/>
      <c r="Q137" s="344"/>
      <c r="R137" s="344"/>
      <c r="S137" s="359" t="str">
        <f t="shared" si="8"/>
        <v/>
      </c>
      <c r="T137" s="344"/>
      <c r="U137" s="3"/>
      <c r="V137" s="361"/>
      <c r="W137" s="395"/>
    </row>
    <row r="138" spans="3:23" ht="13.5" customHeight="1" x14ac:dyDescent="0.15">
      <c r="C138" s="362">
        <f t="shared" si="9"/>
        <v>126</v>
      </c>
      <c r="D138" s="47" t="str">
        <f t="shared" si="7"/>
        <v/>
      </c>
      <c r="E138" s="355"/>
      <c r="F138" s="447"/>
      <c r="G138" s="447"/>
      <c r="H138" s="447"/>
      <c r="I138" s="344"/>
      <c r="J138" s="344"/>
      <c r="K138" s="344"/>
      <c r="L138" s="386"/>
      <c r="M138" s="386"/>
      <c r="N138" s="387"/>
      <c r="O138" s="393"/>
      <c r="P138" s="393"/>
      <c r="Q138" s="344"/>
      <c r="R138" s="344"/>
      <c r="S138" s="359" t="str">
        <f t="shared" si="8"/>
        <v/>
      </c>
      <c r="T138" s="344"/>
      <c r="U138" s="3"/>
      <c r="V138" s="361"/>
      <c r="W138" s="395"/>
    </row>
    <row r="139" spans="3:23" ht="13.5" customHeight="1" x14ac:dyDescent="0.15">
      <c r="C139" s="362">
        <f t="shared" si="9"/>
        <v>127</v>
      </c>
      <c r="D139" s="47" t="str">
        <f t="shared" si="7"/>
        <v/>
      </c>
      <c r="E139" s="355"/>
      <c r="F139" s="447"/>
      <c r="G139" s="447"/>
      <c r="H139" s="447"/>
      <c r="I139" s="344"/>
      <c r="J139" s="344"/>
      <c r="K139" s="344"/>
      <c r="L139" s="386"/>
      <c r="M139" s="386"/>
      <c r="N139" s="387"/>
      <c r="O139" s="393"/>
      <c r="P139" s="393"/>
      <c r="Q139" s="344"/>
      <c r="R139" s="344"/>
      <c r="S139" s="359" t="str">
        <f t="shared" si="8"/>
        <v/>
      </c>
      <c r="T139" s="344"/>
      <c r="U139" s="3"/>
      <c r="V139" s="361"/>
      <c r="W139" s="395"/>
    </row>
    <row r="140" spans="3:23" ht="13.5" customHeight="1" x14ac:dyDescent="0.15">
      <c r="C140" s="362">
        <f t="shared" si="9"/>
        <v>128</v>
      </c>
      <c r="D140" s="47" t="str">
        <f t="shared" si="7"/>
        <v/>
      </c>
      <c r="E140" s="355"/>
      <c r="F140" s="447"/>
      <c r="G140" s="447"/>
      <c r="H140" s="447"/>
      <c r="I140" s="344"/>
      <c r="J140" s="344"/>
      <c r="K140" s="344"/>
      <c r="L140" s="386"/>
      <c r="M140" s="386"/>
      <c r="N140" s="387"/>
      <c r="O140" s="393"/>
      <c r="P140" s="393"/>
      <c r="Q140" s="344"/>
      <c r="R140" s="344"/>
      <c r="S140" s="359" t="str">
        <f t="shared" si="8"/>
        <v/>
      </c>
      <c r="T140" s="344"/>
      <c r="U140" s="3"/>
      <c r="V140" s="361"/>
      <c r="W140" s="395"/>
    </row>
    <row r="141" spans="3:23" ht="13.5" customHeight="1" x14ac:dyDescent="0.15">
      <c r="C141" s="362">
        <f t="shared" si="9"/>
        <v>129</v>
      </c>
      <c r="D141" s="47" t="str">
        <f t="shared" ref="D141:D204" si="10">IF(E141="","",IF(OR(AND(E141&lt;=$Z$2,K141&lt;&gt;"○"),AND(E141&lt;=$AA$2,K141="○")),"○",""))</f>
        <v/>
      </c>
      <c r="E141" s="355"/>
      <c r="F141" s="447"/>
      <c r="G141" s="447"/>
      <c r="H141" s="447"/>
      <c r="I141" s="344"/>
      <c r="J141" s="344"/>
      <c r="K141" s="344"/>
      <c r="L141" s="386"/>
      <c r="M141" s="386"/>
      <c r="N141" s="387"/>
      <c r="O141" s="393"/>
      <c r="P141" s="393"/>
      <c r="Q141" s="344"/>
      <c r="R141" s="344"/>
      <c r="S141" s="359" t="str">
        <f t="shared" ref="S141:S204" si="11">IF(OR(N141="",N141=0),"",IF(OR(AND(I141="○",$O141&gt;Z$5),AND(J141="○",$O141&gt;AA$5),AND(I141="○",$P141&gt;Z$6),AND(J141="○",$P141&gt;AA$6),AND(K141="○",$P141&gt;AB$6),AND(Q141="○",R141="○")),"○",""))</f>
        <v/>
      </c>
      <c r="T141" s="344"/>
      <c r="U141" s="3"/>
      <c r="V141" s="361"/>
      <c r="W141" s="395"/>
    </row>
    <row r="142" spans="3:23" ht="13.5" customHeight="1" x14ac:dyDescent="0.15">
      <c r="C142" s="362">
        <f t="shared" si="9"/>
        <v>130</v>
      </c>
      <c r="D142" s="47" t="str">
        <f t="shared" si="10"/>
        <v/>
      </c>
      <c r="E142" s="355"/>
      <c r="F142" s="447"/>
      <c r="G142" s="447"/>
      <c r="H142" s="447"/>
      <c r="I142" s="344"/>
      <c r="J142" s="344"/>
      <c r="K142" s="344"/>
      <c r="L142" s="386"/>
      <c r="M142" s="386"/>
      <c r="N142" s="387"/>
      <c r="O142" s="393"/>
      <c r="P142" s="393"/>
      <c r="Q142" s="344"/>
      <c r="R142" s="344"/>
      <c r="S142" s="359" t="str">
        <f t="shared" si="11"/>
        <v/>
      </c>
      <c r="T142" s="344"/>
      <c r="U142" s="3"/>
      <c r="V142" s="361"/>
      <c r="W142" s="395"/>
    </row>
    <row r="143" spans="3:23" ht="13.5" customHeight="1" x14ac:dyDescent="0.15">
      <c r="C143" s="362">
        <f t="shared" si="9"/>
        <v>131</v>
      </c>
      <c r="D143" s="47" t="str">
        <f t="shared" si="10"/>
        <v/>
      </c>
      <c r="E143" s="355"/>
      <c r="F143" s="447"/>
      <c r="G143" s="447"/>
      <c r="H143" s="447"/>
      <c r="I143" s="344"/>
      <c r="J143" s="344"/>
      <c r="K143" s="344"/>
      <c r="L143" s="386"/>
      <c r="M143" s="386"/>
      <c r="N143" s="387"/>
      <c r="O143" s="393"/>
      <c r="P143" s="393"/>
      <c r="Q143" s="344"/>
      <c r="R143" s="344"/>
      <c r="S143" s="359" t="str">
        <f t="shared" si="11"/>
        <v/>
      </c>
      <c r="T143" s="344"/>
      <c r="U143" s="3"/>
      <c r="V143" s="361"/>
      <c r="W143" s="395"/>
    </row>
    <row r="144" spans="3:23" ht="13.5" customHeight="1" x14ac:dyDescent="0.15">
      <c r="C144" s="362">
        <f t="shared" si="9"/>
        <v>132</v>
      </c>
      <c r="D144" s="47" t="str">
        <f t="shared" si="10"/>
        <v/>
      </c>
      <c r="E144" s="355"/>
      <c r="F144" s="447"/>
      <c r="G144" s="447"/>
      <c r="H144" s="447"/>
      <c r="I144" s="344"/>
      <c r="J144" s="344"/>
      <c r="K144" s="344"/>
      <c r="L144" s="386"/>
      <c r="M144" s="386"/>
      <c r="N144" s="387"/>
      <c r="O144" s="393"/>
      <c r="P144" s="393"/>
      <c r="Q144" s="344"/>
      <c r="R144" s="344"/>
      <c r="S144" s="359" t="str">
        <f t="shared" si="11"/>
        <v/>
      </c>
      <c r="T144" s="344"/>
      <c r="U144" s="3"/>
      <c r="V144" s="361"/>
      <c r="W144" s="395"/>
    </row>
    <row r="145" spans="3:23" ht="13.5" customHeight="1" x14ac:dyDescent="0.15">
      <c r="C145" s="362">
        <f t="shared" si="9"/>
        <v>133</v>
      </c>
      <c r="D145" s="47" t="str">
        <f t="shared" si="10"/>
        <v/>
      </c>
      <c r="E145" s="355"/>
      <c r="F145" s="447"/>
      <c r="G145" s="447"/>
      <c r="H145" s="447"/>
      <c r="I145" s="344"/>
      <c r="J145" s="344"/>
      <c r="K145" s="344"/>
      <c r="L145" s="386"/>
      <c r="M145" s="386"/>
      <c r="N145" s="387"/>
      <c r="O145" s="393"/>
      <c r="P145" s="393"/>
      <c r="Q145" s="344"/>
      <c r="R145" s="344"/>
      <c r="S145" s="359" t="str">
        <f t="shared" si="11"/>
        <v/>
      </c>
      <c r="T145" s="344"/>
      <c r="U145" s="3"/>
      <c r="V145" s="361"/>
      <c r="W145" s="395"/>
    </row>
    <row r="146" spans="3:23" ht="13.5" customHeight="1" x14ac:dyDescent="0.15">
      <c r="C146" s="362">
        <f t="shared" si="9"/>
        <v>134</v>
      </c>
      <c r="D146" s="47" t="str">
        <f t="shared" si="10"/>
        <v/>
      </c>
      <c r="E146" s="355"/>
      <c r="F146" s="447"/>
      <c r="G146" s="447"/>
      <c r="H146" s="447"/>
      <c r="I146" s="344"/>
      <c r="J146" s="344"/>
      <c r="K146" s="344"/>
      <c r="L146" s="386"/>
      <c r="M146" s="386"/>
      <c r="N146" s="387"/>
      <c r="O146" s="393"/>
      <c r="P146" s="393"/>
      <c r="Q146" s="344"/>
      <c r="R146" s="344"/>
      <c r="S146" s="359" t="str">
        <f t="shared" si="11"/>
        <v/>
      </c>
      <c r="T146" s="344"/>
      <c r="U146" s="3"/>
      <c r="V146" s="361"/>
      <c r="W146" s="395"/>
    </row>
    <row r="147" spans="3:23" ht="13.5" customHeight="1" x14ac:dyDescent="0.15">
      <c r="C147" s="362">
        <f t="shared" si="9"/>
        <v>135</v>
      </c>
      <c r="D147" s="47" t="str">
        <f t="shared" si="10"/>
        <v/>
      </c>
      <c r="E147" s="355"/>
      <c r="F147" s="447"/>
      <c r="G147" s="447"/>
      <c r="H147" s="447"/>
      <c r="I147" s="344"/>
      <c r="J147" s="344"/>
      <c r="K147" s="344"/>
      <c r="L147" s="386"/>
      <c r="M147" s="386"/>
      <c r="N147" s="387"/>
      <c r="O147" s="393"/>
      <c r="P147" s="393"/>
      <c r="Q147" s="344"/>
      <c r="R147" s="344"/>
      <c r="S147" s="359" t="str">
        <f t="shared" si="11"/>
        <v/>
      </c>
      <c r="T147" s="344"/>
      <c r="U147" s="3"/>
      <c r="V147" s="361"/>
      <c r="W147" s="395"/>
    </row>
    <row r="148" spans="3:23" ht="13.5" customHeight="1" x14ac:dyDescent="0.15">
      <c r="C148" s="362">
        <f t="shared" si="9"/>
        <v>136</v>
      </c>
      <c r="D148" s="47" t="str">
        <f t="shared" si="10"/>
        <v/>
      </c>
      <c r="E148" s="355"/>
      <c r="F148" s="447"/>
      <c r="G148" s="447"/>
      <c r="H148" s="447"/>
      <c r="I148" s="344"/>
      <c r="J148" s="344"/>
      <c r="K148" s="344"/>
      <c r="L148" s="386"/>
      <c r="M148" s="386"/>
      <c r="N148" s="387"/>
      <c r="O148" s="393"/>
      <c r="P148" s="393"/>
      <c r="Q148" s="344"/>
      <c r="R148" s="344"/>
      <c r="S148" s="359" t="str">
        <f t="shared" si="11"/>
        <v/>
      </c>
      <c r="T148" s="344"/>
      <c r="U148" s="3"/>
      <c r="V148" s="361"/>
      <c r="W148" s="395"/>
    </row>
    <row r="149" spans="3:23" ht="13.5" customHeight="1" x14ac:dyDescent="0.15">
      <c r="C149" s="362">
        <f t="shared" si="9"/>
        <v>137</v>
      </c>
      <c r="D149" s="47" t="str">
        <f t="shared" si="10"/>
        <v/>
      </c>
      <c r="E149" s="355"/>
      <c r="F149" s="447"/>
      <c r="G149" s="447"/>
      <c r="H149" s="447"/>
      <c r="I149" s="344"/>
      <c r="J149" s="344"/>
      <c r="K149" s="344"/>
      <c r="L149" s="386"/>
      <c r="M149" s="386"/>
      <c r="N149" s="387"/>
      <c r="O149" s="393"/>
      <c r="P149" s="393"/>
      <c r="Q149" s="344"/>
      <c r="R149" s="344"/>
      <c r="S149" s="359" t="str">
        <f t="shared" si="11"/>
        <v/>
      </c>
      <c r="T149" s="344"/>
      <c r="U149" s="3"/>
      <c r="V149" s="361"/>
      <c r="W149" s="395"/>
    </row>
    <row r="150" spans="3:23" ht="13.5" customHeight="1" x14ac:dyDescent="0.15">
      <c r="C150" s="362">
        <f t="shared" si="9"/>
        <v>138</v>
      </c>
      <c r="D150" s="47" t="str">
        <f t="shared" si="10"/>
        <v/>
      </c>
      <c r="E150" s="355"/>
      <c r="F150" s="447"/>
      <c r="G150" s="447"/>
      <c r="H150" s="447"/>
      <c r="I150" s="344"/>
      <c r="J150" s="344"/>
      <c r="K150" s="344"/>
      <c r="L150" s="386"/>
      <c r="M150" s="386"/>
      <c r="N150" s="387"/>
      <c r="O150" s="393"/>
      <c r="P150" s="393"/>
      <c r="Q150" s="344"/>
      <c r="R150" s="344"/>
      <c r="S150" s="359" t="str">
        <f t="shared" si="11"/>
        <v/>
      </c>
      <c r="T150" s="344"/>
      <c r="U150" s="3"/>
      <c r="V150" s="361"/>
      <c r="W150" s="395"/>
    </row>
    <row r="151" spans="3:23" ht="13.5" customHeight="1" x14ac:dyDescent="0.15">
      <c r="C151" s="362">
        <f t="shared" si="9"/>
        <v>139</v>
      </c>
      <c r="D151" s="47" t="str">
        <f t="shared" si="10"/>
        <v/>
      </c>
      <c r="E151" s="355"/>
      <c r="F151" s="447"/>
      <c r="G151" s="447"/>
      <c r="H151" s="447"/>
      <c r="I151" s="344"/>
      <c r="J151" s="344"/>
      <c r="K151" s="344"/>
      <c r="L151" s="386"/>
      <c r="M151" s="386"/>
      <c r="N151" s="387"/>
      <c r="O151" s="393"/>
      <c r="P151" s="393"/>
      <c r="Q151" s="344"/>
      <c r="R151" s="344"/>
      <c r="S151" s="359" t="str">
        <f t="shared" si="11"/>
        <v/>
      </c>
      <c r="T151" s="344"/>
      <c r="U151" s="3"/>
      <c r="V151" s="361"/>
      <c r="W151" s="395"/>
    </row>
    <row r="152" spans="3:23" ht="13.5" customHeight="1" x14ac:dyDescent="0.15">
      <c r="C152" s="362">
        <f t="shared" si="9"/>
        <v>140</v>
      </c>
      <c r="D152" s="47" t="str">
        <f t="shared" si="10"/>
        <v/>
      </c>
      <c r="E152" s="355"/>
      <c r="F152" s="447"/>
      <c r="G152" s="447"/>
      <c r="H152" s="447"/>
      <c r="I152" s="344"/>
      <c r="J152" s="344"/>
      <c r="K152" s="344"/>
      <c r="L152" s="386"/>
      <c r="M152" s="386"/>
      <c r="N152" s="387"/>
      <c r="O152" s="393"/>
      <c r="P152" s="393"/>
      <c r="Q152" s="344"/>
      <c r="R152" s="344"/>
      <c r="S152" s="359" t="str">
        <f t="shared" si="11"/>
        <v/>
      </c>
      <c r="T152" s="344"/>
      <c r="U152" s="3"/>
      <c r="V152" s="361"/>
      <c r="W152" s="395"/>
    </row>
    <row r="153" spans="3:23" ht="13.5" customHeight="1" x14ac:dyDescent="0.15">
      <c r="C153" s="362">
        <f t="shared" si="9"/>
        <v>141</v>
      </c>
      <c r="D153" s="47" t="str">
        <f t="shared" si="10"/>
        <v/>
      </c>
      <c r="E153" s="355"/>
      <c r="F153" s="447"/>
      <c r="G153" s="447"/>
      <c r="H153" s="447"/>
      <c r="I153" s="344"/>
      <c r="J153" s="344"/>
      <c r="K153" s="344"/>
      <c r="L153" s="386"/>
      <c r="M153" s="386"/>
      <c r="N153" s="387"/>
      <c r="O153" s="393"/>
      <c r="P153" s="393"/>
      <c r="Q153" s="344"/>
      <c r="R153" s="344"/>
      <c r="S153" s="359" t="str">
        <f t="shared" si="11"/>
        <v/>
      </c>
      <c r="T153" s="344"/>
      <c r="U153" s="3"/>
      <c r="V153" s="361"/>
      <c r="W153" s="395"/>
    </row>
    <row r="154" spans="3:23" ht="13.5" customHeight="1" x14ac:dyDescent="0.15">
      <c r="C154" s="362">
        <f t="shared" si="9"/>
        <v>142</v>
      </c>
      <c r="D154" s="47" t="str">
        <f t="shared" si="10"/>
        <v/>
      </c>
      <c r="E154" s="355"/>
      <c r="F154" s="447"/>
      <c r="G154" s="447"/>
      <c r="H154" s="447"/>
      <c r="I154" s="344"/>
      <c r="J154" s="344"/>
      <c r="K154" s="344"/>
      <c r="L154" s="386"/>
      <c r="M154" s="386"/>
      <c r="N154" s="387"/>
      <c r="O154" s="393"/>
      <c r="P154" s="393"/>
      <c r="Q154" s="344"/>
      <c r="R154" s="344"/>
      <c r="S154" s="359" t="str">
        <f t="shared" si="11"/>
        <v/>
      </c>
      <c r="T154" s="344"/>
      <c r="U154" s="3"/>
      <c r="V154" s="361"/>
      <c r="W154" s="395"/>
    </row>
    <row r="155" spans="3:23" ht="13.5" customHeight="1" x14ac:dyDescent="0.15">
      <c r="C155" s="362">
        <f t="shared" si="9"/>
        <v>143</v>
      </c>
      <c r="D155" s="47" t="str">
        <f t="shared" si="10"/>
        <v/>
      </c>
      <c r="E155" s="355"/>
      <c r="F155" s="447"/>
      <c r="G155" s="447"/>
      <c r="H155" s="447"/>
      <c r="I155" s="344"/>
      <c r="J155" s="344"/>
      <c r="K155" s="344"/>
      <c r="L155" s="386"/>
      <c r="M155" s="386"/>
      <c r="N155" s="387"/>
      <c r="O155" s="393"/>
      <c r="P155" s="393"/>
      <c r="Q155" s="344"/>
      <c r="R155" s="344"/>
      <c r="S155" s="359" t="str">
        <f t="shared" si="11"/>
        <v/>
      </c>
      <c r="T155" s="344"/>
      <c r="U155" s="3"/>
      <c r="V155" s="361"/>
      <c r="W155" s="395"/>
    </row>
    <row r="156" spans="3:23" ht="13.5" customHeight="1" x14ac:dyDescent="0.15">
      <c r="C156" s="362">
        <f t="shared" si="9"/>
        <v>144</v>
      </c>
      <c r="D156" s="47" t="str">
        <f t="shared" si="10"/>
        <v/>
      </c>
      <c r="E156" s="355"/>
      <c r="F156" s="447"/>
      <c r="G156" s="447"/>
      <c r="H156" s="447"/>
      <c r="I156" s="344"/>
      <c r="J156" s="344"/>
      <c r="K156" s="344"/>
      <c r="L156" s="386"/>
      <c r="M156" s="386"/>
      <c r="N156" s="387"/>
      <c r="O156" s="393"/>
      <c r="P156" s="393"/>
      <c r="Q156" s="344"/>
      <c r="R156" s="344"/>
      <c r="S156" s="359" t="str">
        <f t="shared" si="11"/>
        <v/>
      </c>
      <c r="T156" s="344"/>
      <c r="U156" s="3"/>
      <c r="V156" s="361"/>
      <c r="W156" s="395"/>
    </row>
    <row r="157" spans="3:23" ht="13.5" customHeight="1" x14ac:dyDescent="0.15">
      <c r="C157" s="362">
        <f t="shared" si="9"/>
        <v>145</v>
      </c>
      <c r="D157" s="47" t="str">
        <f t="shared" si="10"/>
        <v/>
      </c>
      <c r="E157" s="355"/>
      <c r="F157" s="447"/>
      <c r="G157" s="447"/>
      <c r="H157" s="447"/>
      <c r="I157" s="344"/>
      <c r="J157" s="344"/>
      <c r="K157" s="344"/>
      <c r="L157" s="386"/>
      <c r="M157" s="386"/>
      <c r="N157" s="387"/>
      <c r="O157" s="393"/>
      <c r="P157" s="393"/>
      <c r="Q157" s="344"/>
      <c r="R157" s="344"/>
      <c r="S157" s="359" t="str">
        <f t="shared" si="11"/>
        <v/>
      </c>
      <c r="T157" s="344"/>
      <c r="U157" s="3"/>
      <c r="V157" s="361"/>
      <c r="W157" s="395"/>
    </row>
    <row r="158" spans="3:23" ht="13.5" customHeight="1" x14ac:dyDescent="0.15">
      <c r="C158" s="362">
        <f t="shared" si="9"/>
        <v>146</v>
      </c>
      <c r="D158" s="47" t="str">
        <f t="shared" si="10"/>
        <v/>
      </c>
      <c r="E158" s="355"/>
      <c r="F158" s="447"/>
      <c r="G158" s="447"/>
      <c r="H158" s="447"/>
      <c r="I158" s="344"/>
      <c r="J158" s="344"/>
      <c r="K158" s="344"/>
      <c r="L158" s="386"/>
      <c r="M158" s="386"/>
      <c r="N158" s="387"/>
      <c r="O158" s="393"/>
      <c r="P158" s="393"/>
      <c r="Q158" s="344"/>
      <c r="R158" s="344"/>
      <c r="S158" s="359" t="str">
        <f t="shared" si="11"/>
        <v/>
      </c>
      <c r="T158" s="344"/>
      <c r="U158" s="3"/>
      <c r="V158" s="361"/>
      <c r="W158" s="395"/>
    </row>
    <row r="159" spans="3:23" ht="13.5" customHeight="1" x14ac:dyDescent="0.15">
      <c r="C159" s="362">
        <f t="shared" si="9"/>
        <v>147</v>
      </c>
      <c r="D159" s="47" t="str">
        <f t="shared" si="10"/>
        <v/>
      </c>
      <c r="E159" s="355"/>
      <c r="F159" s="447"/>
      <c r="G159" s="447"/>
      <c r="H159" s="447"/>
      <c r="I159" s="344"/>
      <c r="J159" s="344"/>
      <c r="K159" s="344"/>
      <c r="L159" s="386"/>
      <c r="M159" s="386"/>
      <c r="N159" s="387"/>
      <c r="O159" s="393"/>
      <c r="P159" s="393"/>
      <c r="Q159" s="344"/>
      <c r="R159" s="344"/>
      <c r="S159" s="359" t="str">
        <f t="shared" si="11"/>
        <v/>
      </c>
      <c r="T159" s="344"/>
      <c r="U159" s="3"/>
      <c r="V159" s="361"/>
      <c r="W159" s="395"/>
    </row>
    <row r="160" spans="3:23" ht="13.5" customHeight="1" x14ac:dyDescent="0.15">
      <c r="C160" s="362">
        <f t="shared" si="9"/>
        <v>148</v>
      </c>
      <c r="D160" s="47" t="str">
        <f t="shared" si="10"/>
        <v/>
      </c>
      <c r="E160" s="355"/>
      <c r="F160" s="447"/>
      <c r="G160" s="447"/>
      <c r="H160" s="447"/>
      <c r="I160" s="344"/>
      <c r="J160" s="344"/>
      <c r="K160" s="344"/>
      <c r="L160" s="386"/>
      <c r="M160" s="386"/>
      <c r="N160" s="387"/>
      <c r="O160" s="393"/>
      <c r="P160" s="393"/>
      <c r="Q160" s="344"/>
      <c r="R160" s="344"/>
      <c r="S160" s="359" t="str">
        <f t="shared" si="11"/>
        <v/>
      </c>
      <c r="T160" s="344"/>
      <c r="U160" s="3"/>
      <c r="V160" s="361"/>
      <c r="W160" s="395"/>
    </row>
    <row r="161" spans="3:23" ht="13.5" customHeight="1" x14ac:dyDescent="0.15">
      <c r="C161" s="362">
        <f t="shared" si="9"/>
        <v>149</v>
      </c>
      <c r="D161" s="47" t="str">
        <f t="shared" si="10"/>
        <v/>
      </c>
      <c r="E161" s="355"/>
      <c r="F161" s="447"/>
      <c r="G161" s="447"/>
      <c r="H161" s="447"/>
      <c r="I161" s="344"/>
      <c r="J161" s="344"/>
      <c r="K161" s="344"/>
      <c r="L161" s="386"/>
      <c r="M161" s="386"/>
      <c r="N161" s="387"/>
      <c r="O161" s="393"/>
      <c r="P161" s="393"/>
      <c r="Q161" s="344"/>
      <c r="R161" s="344"/>
      <c r="S161" s="359" t="str">
        <f t="shared" si="11"/>
        <v/>
      </c>
      <c r="T161" s="344"/>
      <c r="U161" s="3"/>
      <c r="V161" s="361"/>
      <c r="W161" s="395"/>
    </row>
    <row r="162" spans="3:23" ht="13.5" customHeight="1" x14ac:dyDescent="0.15">
      <c r="C162" s="362">
        <f t="shared" si="9"/>
        <v>150</v>
      </c>
      <c r="D162" s="47" t="str">
        <f t="shared" si="10"/>
        <v/>
      </c>
      <c r="E162" s="355"/>
      <c r="F162" s="447"/>
      <c r="G162" s="447"/>
      <c r="H162" s="447"/>
      <c r="I162" s="396"/>
      <c r="J162" s="396"/>
      <c r="K162" s="396"/>
      <c r="L162" s="386"/>
      <c r="M162" s="386"/>
      <c r="N162" s="387"/>
      <c r="O162" s="393"/>
      <c r="P162" s="393"/>
      <c r="Q162" s="344"/>
      <c r="R162" s="344"/>
      <c r="S162" s="359" t="str">
        <f t="shared" si="11"/>
        <v/>
      </c>
      <c r="T162" s="344"/>
      <c r="U162" s="3"/>
      <c r="V162" s="361"/>
      <c r="W162" s="395"/>
    </row>
    <row r="163" spans="3:23" ht="13.5" customHeight="1" x14ac:dyDescent="0.15">
      <c r="C163" s="362">
        <f t="shared" si="9"/>
        <v>151</v>
      </c>
      <c r="D163" s="47" t="str">
        <f t="shared" si="10"/>
        <v/>
      </c>
      <c r="E163" s="355"/>
      <c r="F163" s="447"/>
      <c r="G163" s="447"/>
      <c r="H163" s="447"/>
      <c r="I163" s="344"/>
      <c r="J163" s="344"/>
      <c r="K163" s="344"/>
      <c r="L163" s="386"/>
      <c r="M163" s="386"/>
      <c r="N163" s="387"/>
      <c r="O163" s="393"/>
      <c r="P163" s="393"/>
      <c r="Q163" s="344"/>
      <c r="R163" s="344"/>
      <c r="S163" s="359" t="str">
        <f t="shared" si="11"/>
        <v/>
      </c>
      <c r="T163" s="344"/>
      <c r="U163" s="3"/>
      <c r="V163" s="361"/>
      <c r="W163" s="395"/>
    </row>
    <row r="164" spans="3:23" ht="13.5" customHeight="1" x14ac:dyDescent="0.15">
      <c r="C164" s="362">
        <f>C163+1</f>
        <v>152</v>
      </c>
      <c r="D164" s="47" t="str">
        <f t="shared" si="10"/>
        <v/>
      </c>
      <c r="E164" s="355"/>
      <c r="F164" s="447"/>
      <c r="G164" s="447"/>
      <c r="H164" s="447"/>
      <c r="I164" s="344"/>
      <c r="J164" s="344"/>
      <c r="K164" s="344"/>
      <c r="L164" s="386"/>
      <c r="M164" s="386"/>
      <c r="N164" s="387"/>
      <c r="O164" s="393"/>
      <c r="P164" s="393"/>
      <c r="Q164" s="344"/>
      <c r="R164" s="344"/>
      <c r="S164" s="359" t="str">
        <f t="shared" si="11"/>
        <v/>
      </c>
      <c r="T164" s="344"/>
      <c r="U164" s="3"/>
      <c r="V164" s="361"/>
      <c r="W164" s="395"/>
    </row>
    <row r="165" spans="3:23" ht="13.5" customHeight="1" x14ac:dyDescent="0.15">
      <c r="C165" s="362">
        <f>C164+1</f>
        <v>153</v>
      </c>
      <c r="D165" s="47" t="str">
        <f t="shared" si="10"/>
        <v/>
      </c>
      <c r="E165" s="355"/>
      <c r="F165" s="447"/>
      <c r="G165" s="447"/>
      <c r="H165" s="447"/>
      <c r="I165" s="344"/>
      <c r="J165" s="344"/>
      <c r="K165" s="344"/>
      <c r="L165" s="386"/>
      <c r="M165" s="386"/>
      <c r="N165" s="387"/>
      <c r="O165" s="393"/>
      <c r="P165" s="393"/>
      <c r="Q165" s="344"/>
      <c r="R165" s="344"/>
      <c r="S165" s="359" t="str">
        <f t="shared" si="11"/>
        <v/>
      </c>
      <c r="T165" s="344"/>
      <c r="U165" s="3"/>
      <c r="V165" s="361"/>
      <c r="W165" s="395"/>
    </row>
    <row r="166" spans="3:23" ht="13.5" customHeight="1" x14ac:dyDescent="0.15">
      <c r="C166" s="362">
        <f t="shared" ref="C166:C193" si="12">C165+1</f>
        <v>154</v>
      </c>
      <c r="D166" s="47" t="str">
        <f t="shared" si="10"/>
        <v/>
      </c>
      <c r="E166" s="355"/>
      <c r="F166" s="447"/>
      <c r="G166" s="447"/>
      <c r="H166" s="447"/>
      <c r="I166" s="344"/>
      <c r="J166" s="344"/>
      <c r="K166" s="344"/>
      <c r="L166" s="386"/>
      <c r="M166" s="386"/>
      <c r="N166" s="387"/>
      <c r="O166" s="393"/>
      <c r="P166" s="393"/>
      <c r="Q166" s="344"/>
      <c r="R166" s="344"/>
      <c r="S166" s="359" t="str">
        <f t="shared" si="11"/>
        <v/>
      </c>
      <c r="T166" s="344"/>
      <c r="U166" s="3"/>
      <c r="V166" s="361"/>
      <c r="W166" s="395"/>
    </row>
    <row r="167" spans="3:23" ht="13.5" customHeight="1" x14ac:dyDescent="0.15">
      <c r="C167" s="362">
        <f t="shared" si="12"/>
        <v>155</v>
      </c>
      <c r="D167" s="47" t="str">
        <f t="shared" si="10"/>
        <v/>
      </c>
      <c r="E167" s="355"/>
      <c r="F167" s="447"/>
      <c r="G167" s="447"/>
      <c r="H167" s="447"/>
      <c r="I167" s="344"/>
      <c r="J167" s="344"/>
      <c r="K167" s="344"/>
      <c r="L167" s="386"/>
      <c r="M167" s="386"/>
      <c r="N167" s="387"/>
      <c r="O167" s="393"/>
      <c r="P167" s="393"/>
      <c r="Q167" s="344"/>
      <c r="R167" s="344"/>
      <c r="S167" s="359" t="str">
        <f t="shared" si="11"/>
        <v/>
      </c>
      <c r="T167" s="344"/>
      <c r="U167" s="3"/>
      <c r="V167" s="361"/>
      <c r="W167" s="395"/>
    </row>
    <row r="168" spans="3:23" ht="13.5" customHeight="1" x14ac:dyDescent="0.15">
      <c r="C168" s="362">
        <f t="shared" si="12"/>
        <v>156</v>
      </c>
      <c r="D168" s="47" t="str">
        <f t="shared" si="10"/>
        <v/>
      </c>
      <c r="E168" s="355"/>
      <c r="F168" s="447"/>
      <c r="G168" s="447"/>
      <c r="H168" s="447"/>
      <c r="I168" s="344"/>
      <c r="J168" s="344"/>
      <c r="K168" s="344"/>
      <c r="L168" s="386"/>
      <c r="M168" s="386"/>
      <c r="N168" s="387"/>
      <c r="O168" s="393"/>
      <c r="P168" s="393"/>
      <c r="Q168" s="344"/>
      <c r="R168" s="344"/>
      <c r="S168" s="359" t="str">
        <f t="shared" si="11"/>
        <v/>
      </c>
      <c r="T168" s="344"/>
      <c r="U168" s="3"/>
      <c r="V168" s="361"/>
      <c r="W168" s="395"/>
    </row>
    <row r="169" spans="3:23" ht="13.5" customHeight="1" x14ac:dyDescent="0.15">
      <c r="C169" s="362">
        <f t="shared" si="12"/>
        <v>157</v>
      </c>
      <c r="D169" s="47" t="str">
        <f t="shared" si="10"/>
        <v/>
      </c>
      <c r="E169" s="355"/>
      <c r="F169" s="447"/>
      <c r="G169" s="447"/>
      <c r="H169" s="447"/>
      <c r="I169" s="344"/>
      <c r="J169" s="344"/>
      <c r="K169" s="344"/>
      <c r="L169" s="386"/>
      <c r="M169" s="386"/>
      <c r="N169" s="387"/>
      <c r="O169" s="393"/>
      <c r="P169" s="393"/>
      <c r="Q169" s="344"/>
      <c r="R169" s="344"/>
      <c r="S169" s="359" t="str">
        <f t="shared" si="11"/>
        <v/>
      </c>
      <c r="T169" s="344"/>
      <c r="U169" s="3"/>
      <c r="V169" s="361"/>
      <c r="W169" s="395"/>
    </row>
    <row r="170" spans="3:23" ht="13.5" customHeight="1" x14ac:dyDescent="0.15">
      <c r="C170" s="362">
        <f t="shared" si="12"/>
        <v>158</v>
      </c>
      <c r="D170" s="47" t="str">
        <f t="shared" si="10"/>
        <v/>
      </c>
      <c r="E170" s="355"/>
      <c r="F170" s="447"/>
      <c r="G170" s="447"/>
      <c r="H170" s="447"/>
      <c r="I170" s="344"/>
      <c r="J170" s="344"/>
      <c r="K170" s="344"/>
      <c r="L170" s="386"/>
      <c r="M170" s="386"/>
      <c r="N170" s="387"/>
      <c r="O170" s="393"/>
      <c r="P170" s="393"/>
      <c r="Q170" s="344"/>
      <c r="R170" s="344"/>
      <c r="S170" s="359" t="str">
        <f t="shared" si="11"/>
        <v/>
      </c>
      <c r="T170" s="344"/>
      <c r="U170" s="3"/>
      <c r="V170" s="361"/>
      <c r="W170" s="395"/>
    </row>
    <row r="171" spans="3:23" ht="13.5" customHeight="1" x14ac:dyDescent="0.15">
      <c r="C171" s="362">
        <f t="shared" si="12"/>
        <v>159</v>
      </c>
      <c r="D171" s="47" t="str">
        <f t="shared" si="10"/>
        <v/>
      </c>
      <c r="E171" s="355"/>
      <c r="F171" s="447"/>
      <c r="G171" s="447"/>
      <c r="H171" s="447"/>
      <c r="I171" s="344"/>
      <c r="J171" s="344"/>
      <c r="K171" s="344"/>
      <c r="L171" s="386"/>
      <c r="M171" s="386"/>
      <c r="N171" s="387"/>
      <c r="O171" s="393"/>
      <c r="P171" s="393"/>
      <c r="Q171" s="344"/>
      <c r="R171" s="344"/>
      <c r="S171" s="359" t="str">
        <f t="shared" si="11"/>
        <v/>
      </c>
      <c r="T171" s="344"/>
      <c r="U171" s="3"/>
      <c r="V171" s="361"/>
      <c r="W171" s="395"/>
    </row>
    <row r="172" spans="3:23" ht="13.5" customHeight="1" x14ac:dyDescent="0.15">
      <c r="C172" s="362">
        <f t="shared" si="12"/>
        <v>160</v>
      </c>
      <c r="D172" s="47" t="str">
        <f t="shared" si="10"/>
        <v/>
      </c>
      <c r="E172" s="355"/>
      <c r="F172" s="447"/>
      <c r="G172" s="447"/>
      <c r="H172" s="447"/>
      <c r="I172" s="344"/>
      <c r="J172" s="344"/>
      <c r="K172" s="344"/>
      <c r="L172" s="386"/>
      <c r="M172" s="386"/>
      <c r="N172" s="387"/>
      <c r="O172" s="393"/>
      <c r="P172" s="393"/>
      <c r="Q172" s="344"/>
      <c r="R172" s="344"/>
      <c r="S172" s="359" t="str">
        <f t="shared" si="11"/>
        <v/>
      </c>
      <c r="T172" s="344"/>
      <c r="U172" s="3"/>
      <c r="V172" s="361"/>
      <c r="W172" s="395"/>
    </row>
    <row r="173" spans="3:23" ht="13.5" customHeight="1" x14ac:dyDescent="0.15">
      <c r="C173" s="362">
        <f t="shared" si="12"/>
        <v>161</v>
      </c>
      <c r="D173" s="47" t="str">
        <f t="shared" si="10"/>
        <v/>
      </c>
      <c r="E173" s="355"/>
      <c r="F173" s="447"/>
      <c r="G173" s="447"/>
      <c r="H173" s="447"/>
      <c r="I173" s="344"/>
      <c r="J173" s="344"/>
      <c r="K173" s="344"/>
      <c r="L173" s="386"/>
      <c r="M173" s="386"/>
      <c r="N173" s="387"/>
      <c r="O173" s="393"/>
      <c r="P173" s="393"/>
      <c r="Q173" s="344"/>
      <c r="R173" s="344"/>
      <c r="S173" s="359" t="str">
        <f t="shared" si="11"/>
        <v/>
      </c>
      <c r="T173" s="344"/>
      <c r="U173" s="3"/>
      <c r="V173" s="361"/>
      <c r="W173" s="395"/>
    </row>
    <row r="174" spans="3:23" ht="13.5" customHeight="1" x14ac:dyDescent="0.15">
      <c r="C174" s="362">
        <f t="shared" si="12"/>
        <v>162</v>
      </c>
      <c r="D174" s="47" t="str">
        <f t="shared" si="10"/>
        <v/>
      </c>
      <c r="E174" s="355"/>
      <c r="F174" s="447"/>
      <c r="G174" s="447"/>
      <c r="H174" s="447"/>
      <c r="I174" s="344"/>
      <c r="J174" s="344"/>
      <c r="K174" s="344"/>
      <c r="L174" s="386"/>
      <c r="M174" s="386"/>
      <c r="N174" s="387"/>
      <c r="O174" s="393"/>
      <c r="P174" s="393"/>
      <c r="Q174" s="344"/>
      <c r="R174" s="344"/>
      <c r="S174" s="359" t="str">
        <f t="shared" si="11"/>
        <v/>
      </c>
      <c r="T174" s="344"/>
      <c r="U174" s="3"/>
      <c r="V174" s="361"/>
      <c r="W174" s="395"/>
    </row>
    <row r="175" spans="3:23" ht="13.5" customHeight="1" x14ac:dyDescent="0.15">
      <c r="C175" s="362">
        <f t="shared" si="12"/>
        <v>163</v>
      </c>
      <c r="D175" s="47" t="str">
        <f t="shared" si="10"/>
        <v/>
      </c>
      <c r="E175" s="355"/>
      <c r="F175" s="447"/>
      <c r="G175" s="447"/>
      <c r="H175" s="447"/>
      <c r="I175" s="344"/>
      <c r="J175" s="344"/>
      <c r="K175" s="344"/>
      <c r="L175" s="386"/>
      <c r="M175" s="386"/>
      <c r="N175" s="387"/>
      <c r="O175" s="393"/>
      <c r="P175" s="393"/>
      <c r="Q175" s="344"/>
      <c r="R175" s="344"/>
      <c r="S175" s="359" t="str">
        <f t="shared" si="11"/>
        <v/>
      </c>
      <c r="T175" s="344"/>
      <c r="U175" s="3"/>
      <c r="V175" s="361"/>
      <c r="W175" s="395"/>
    </row>
    <row r="176" spans="3:23" ht="13.5" customHeight="1" x14ac:dyDescent="0.15">
      <c r="C176" s="362">
        <f t="shared" si="12"/>
        <v>164</v>
      </c>
      <c r="D176" s="47" t="str">
        <f t="shared" si="10"/>
        <v/>
      </c>
      <c r="E176" s="355"/>
      <c r="F176" s="447"/>
      <c r="G176" s="447"/>
      <c r="H176" s="447"/>
      <c r="I176" s="344"/>
      <c r="J176" s="344"/>
      <c r="K176" s="344"/>
      <c r="L176" s="386"/>
      <c r="M176" s="386"/>
      <c r="N176" s="387"/>
      <c r="O176" s="393"/>
      <c r="P176" s="393"/>
      <c r="Q176" s="344"/>
      <c r="R176" s="344"/>
      <c r="S176" s="359" t="str">
        <f t="shared" si="11"/>
        <v/>
      </c>
      <c r="T176" s="344"/>
      <c r="U176" s="3"/>
      <c r="V176" s="361"/>
      <c r="W176" s="395"/>
    </row>
    <row r="177" spans="3:23" ht="13.5" customHeight="1" x14ac:dyDescent="0.15">
      <c r="C177" s="362">
        <f t="shared" si="12"/>
        <v>165</v>
      </c>
      <c r="D177" s="47" t="str">
        <f t="shared" si="10"/>
        <v/>
      </c>
      <c r="E177" s="355"/>
      <c r="F177" s="447"/>
      <c r="G177" s="447"/>
      <c r="H177" s="447"/>
      <c r="I177" s="344"/>
      <c r="J177" s="344"/>
      <c r="K177" s="344"/>
      <c r="L177" s="386"/>
      <c r="M177" s="386"/>
      <c r="N177" s="387"/>
      <c r="O177" s="393"/>
      <c r="P177" s="393"/>
      <c r="Q177" s="344"/>
      <c r="R177" s="344"/>
      <c r="S177" s="359" t="str">
        <f t="shared" si="11"/>
        <v/>
      </c>
      <c r="T177" s="344"/>
      <c r="U177" s="3"/>
      <c r="V177" s="361"/>
      <c r="W177" s="395"/>
    </row>
    <row r="178" spans="3:23" ht="13.5" customHeight="1" x14ac:dyDescent="0.15">
      <c r="C178" s="362">
        <f t="shared" si="12"/>
        <v>166</v>
      </c>
      <c r="D178" s="47" t="str">
        <f t="shared" si="10"/>
        <v/>
      </c>
      <c r="E178" s="355"/>
      <c r="F178" s="447"/>
      <c r="G178" s="447"/>
      <c r="H178" s="447"/>
      <c r="I178" s="344"/>
      <c r="J178" s="344"/>
      <c r="K178" s="344"/>
      <c r="L178" s="386"/>
      <c r="M178" s="386"/>
      <c r="N178" s="387"/>
      <c r="O178" s="393"/>
      <c r="P178" s="393"/>
      <c r="Q178" s="344"/>
      <c r="R178" s="344"/>
      <c r="S178" s="359" t="str">
        <f t="shared" si="11"/>
        <v/>
      </c>
      <c r="T178" s="344"/>
      <c r="U178" s="3"/>
      <c r="V178" s="361"/>
      <c r="W178" s="395"/>
    </row>
    <row r="179" spans="3:23" ht="13.5" customHeight="1" x14ac:dyDescent="0.15">
      <c r="C179" s="362">
        <f t="shared" si="12"/>
        <v>167</v>
      </c>
      <c r="D179" s="47" t="str">
        <f t="shared" si="10"/>
        <v/>
      </c>
      <c r="E179" s="355"/>
      <c r="F179" s="447"/>
      <c r="G179" s="447"/>
      <c r="H179" s="447"/>
      <c r="I179" s="344"/>
      <c r="J179" s="344"/>
      <c r="K179" s="344"/>
      <c r="L179" s="386"/>
      <c r="M179" s="386"/>
      <c r="N179" s="387"/>
      <c r="O179" s="393"/>
      <c r="P179" s="393"/>
      <c r="Q179" s="344"/>
      <c r="R179" s="344"/>
      <c r="S179" s="359" t="str">
        <f t="shared" si="11"/>
        <v/>
      </c>
      <c r="T179" s="344"/>
      <c r="U179" s="3"/>
      <c r="V179" s="361"/>
      <c r="W179" s="395"/>
    </row>
    <row r="180" spans="3:23" ht="13.5" customHeight="1" x14ac:dyDescent="0.15">
      <c r="C180" s="362">
        <f t="shared" si="12"/>
        <v>168</v>
      </c>
      <c r="D180" s="47" t="str">
        <f t="shared" si="10"/>
        <v/>
      </c>
      <c r="E180" s="355"/>
      <c r="F180" s="447"/>
      <c r="G180" s="447"/>
      <c r="H180" s="447"/>
      <c r="I180" s="344"/>
      <c r="J180" s="344"/>
      <c r="K180" s="344"/>
      <c r="L180" s="386"/>
      <c r="M180" s="386"/>
      <c r="N180" s="387"/>
      <c r="O180" s="393"/>
      <c r="P180" s="393"/>
      <c r="Q180" s="344"/>
      <c r="R180" s="344"/>
      <c r="S180" s="359" t="str">
        <f t="shared" si="11"/>
        <v/>
      </c>
      <c r="T180" s="344"/>
      <c r="U180" s="3"/>
      <c r="V180" s="361"/>
      <c r="W180" s="395"/>
    </row>
    <row r="181" spans="3:23" ht="13.5" customHeight="1" x14ac:dyDescent="0.15">
      <c r="C181" s="362">
        <f t="shared" si="12"/>
        <v>169</v>
      </c>
      <c r="D181" s="47" t="str">
        <f t="shared" si="10"/>
        <v/>
      </c>
      <c r="E181" s="355"/>
      <c r="F181" s="447"/>
      <c r="G181" s="447"/>
      <c r="H181" s="447"/>
      <c r="I181" s="344"/>
      <c r="J181" s="344"/>
      <c r="K181" s="344"/>
      <c r="L181" s="386"/>
      <c r="M181" s="386"/>
      <c r="N181" s="387"/>
      <c r="O181" s="393"/>
      <c r="P181" s="393"/>
      <c r="Q181" s="344"/>
      <c r="R181" s="344"/>
      <c r="S181" s="359" t="str">
        <f t="shared" si="11"/>
        <v/>
      </c>
      <c r="T181" s="344"/>
      <c r="U181" s="3"/>
      <c r="V181" s="361"/>
      <c r="W181" s="395"/>
    </row>
    <row r="182" spans="3:23" ht="13.5" customHeight="1" x14ac:dyDescent="0.15">
      <c r="C182" s="362">
        <f t="shared" si="12"/>
        <v>170</v>
      </c>
      <c r="D182" s="47" t="str">
        <f t="shared" si="10"/>
        <v/>
      </c>
      <c r="E182" s="355"/>
      <c r="F182" s="447"/>
      <c r="G182" s="447"/>
      <c r="H182" s="447"/>
      <c r="I182" s="344"/>
      <c r="J182" s="344"/>
      <c r="K182" s="344"/>
      <c r="L182" s="386"/>
      <c r="M182" s="386"/>
      <c r="N182" s="387"/>
      <c r="O182" s="393"/>
      <c r="P182" s="393"/>
      <c r="Q182" s="344"/>
      <c r="R182" s="344"/>
      <c r="S182" s="359" t="str">
        <f t="shared" si="11"/>
        <v/>
      </c>
      <c r="T182" s="344"/>
      <c r="U182" s="3"/>
      <c r="V182" s="361"/>
      <c r="W182" s="395"/>
    </row>
    <row r="183" spans="3:23" ht="13.5" customHeight="1" x14ac:dyDescent="0.15">
      <c r="C183" s="362">
        <f t="shared" si="12"/>
        <v>171</v>
      </c>
      <c r="D183" s="47" t="str">
        <f t="shared" si="10"/>
        <v/>
      </c>
      <c r="E183" s="355"/>
      <c r="F183" s="447"/>
      <c r="G183" s="447"/>
      <c r="H183" s="447"/>
      <c r="I183" s="344"/>
      <c r="J183" s="344"/>
      <c r="K183" s="344"/>
      <c r="L183" s="386"/>
      <c r="M183" s="386"/>
      <c r="N183" s="387"/>
      <c r="O183" s="393"/>
      <c r="P183" s="393"/>
      <c r="Q183" s="344"/>
      <c r="R183" s="344"/>
      <c r="S183" s="359" t="str">
        <f t="shared" si="11"/>
        <v/>
      </c>
      <c r="T183" s="344"/>
      <c r="U183" s="3"/>
      <c r="V183" s="361"/>
      <c r="W183" s="395"/>
    </row>
    <row r="184" spans="3:23" ht="13.5" customHeight="1" x14ac:dyDescent="0.15">
      <c r="C184" s="362">
        <f t="shared" si="12"/>
        <v>172</v>
      </c>
      <c r="D184" s="47" t="str">
        <f t="shared" si="10"/>
        <v/>
      </c>
      <c r="E184" s="355"/>
      <c r="F184" s="447"/>
      <c r="G184" s="447"/>
      <c r="H184" s="447"/>
      <c r="I184" s="344"/>
      <c r="J184" s="344"/>
      <c r="K184" s="344"/>
      <c r="L184" s="386"/>
      <c r="M184" s="386"/>
      <c r="N184" s="387"/>
      <c r="O184" s="393"/>
      <c r="P184" s="393"/>
      <c r="Q184" s="344"/>
      <c r="R184" s="344"/>
      <c r="S184" s="359" t="str">
        <f t="shared" si="11"/>
        <v/>
      </c>
      <c r="T184" s="344"/>
      <c r="U184" s="3"/>
      <c r="V184" s="361"/>
      <c r="W184" s="395"/>
    </row>
    <row r="185" spans="3:23" ht="13.5" customHeight="1" x14ac:dyDescent="0.15">
      <c r="C185" s="362">
        <f t="shared" si="12"/>
        <v>173</v>
      </c>
      <c r="D185" s="47" t="str">
        <f t="shared" si="10"/>
        <v/>
      </c>
      <c r="E185" s="355"/>
      <c r="F185" s="447"/>
      <c r="G185" s="447"/>
      <c r="H185" s="447"/>
      <c r="I185" s="344"/>
      <c r="J185" s="344"/>
      <c r="K185" s="344"/>
      <c r="L185" s="386"/>
      <c r="M185" s="386"/>
      <c r="N185" s="387"/>
      <c r="O185" s="393"/>
      <c r="P185" s="393"/>
      <c r="Q185" s="344"/>
      <c r="R185" s="344"/>
      <c r="S185" s="359" t="str">
        <f t="shared" si="11"/>
        <v/>
      </c>
      <c r="T185" s="344"/>
      <c r="U185" s="3"/>
      <c r="V185" s="361"/>
      <c r="W185" s="395"/>
    </row>
    <row r="186" spans="3:23" ht="13.5" customHeight="1" x14ac:dyDescent="0.15">
      <c r="C186" s="362">
        <f t="shared" si="12"/>
        <v>174</v>
      </c>
      <c r="D186" s="47" t="str">
        <f t="shared" si="10"/>
        <v/>
      </c>
      <c r="E186" s="355"/>
      <c r="F186" s="447"/>
      <c r="G186" s="447"/>
      <c r="H186" s="447"/>
      <c r="I186" s="344"/>
      <c r="J186" s="344"/>
      <c r="K186" s="344"/>
      <c r="L186" s="386"/>
      <c r="M186" s="386"/>
      <c r="N186" s="387"/>
      <c r="O186" s="393"/>
      <c r="P186" s="393"/>
      <c r="Q186" s="344"/>
      <c r="R186" s="344"/>
      <c r="S186" s="359" t="str">
        <f t="shared" si="11"/>
        <v/>
      </c>
      <c r="T186" s="344"/>
      <c r="U186" s="3"/>
      <c r="V186" s="361"/>
      <c r="W186" s="395"/>
    </row>
    <row r="187" spans="3:23" ht="13.5" customHeight="1" x14ac:dyDescent="0.15">
      <c r="C187" s="362">
        <f t="shared" si="12"/>
        <v>175</v>
      </c>
      <c r="D187" s="47" t="str">
        <f t="shared" si="10"/>
        <v/>
      </c>
      <c r="E187" s="355"/>
      <c r="F187" s="447"/>
      <c r="G187" s="447"/>
      <c r="H187" s="447"/>
      <c r="I187" s="344"/>
      <c r="J187" s="344"/>
      <c r="K187" s="344"/>
      <c r="L187" s="386"/>
      <c r="M187" s="386"/>
      <c r="N187" s="387"/>
      <c r="O187" s="393"/>
      <c r="P187" s="393"/>
      <c r="Q187" s="344"/>
      <c r="R187" s="344"/>
      <c r="S187" s="359" t="str">
        <f t="shared" si="11"/>
        <v/>
      </c>
      <c r="T187" s="344"/>
      <c r="U187" s="3"/>
      <c r="V187" s="361"/>
      <c r="W187" s="395"/>
    </row>
    <row r="188" spans="3:23" ht="13.5" customHeight="1" x14ac:dyDescent="0.15">
      <c r="C188" s="362">
        <f t="shared" si="12"/>
        <v>176</v>
      </c>
      <c r="D188" s="47" t="str">
        <f t="shared" si="10"/>
        <v/>
      </c>
      <c r="E188" s="355"/>
      <c r="F188" s="447"/>
      <c r="G188" s="447"/>
      <c r="H188" s="447"/>
      <c r="I188" s="344"/>
      <c r="J188" s="344"/>
      <c r="K188" s="344"/>
      <c r="L188" s="386"/>
      <c r="M188" s="386"/>
      <c r="N188" s="387"/>
      <c r="O188" s="393"/>
      <c r="P188" s="393"/>
      <c r="Q188" s="344"/>
      <c r="R188" s="344"/>
      <c r="S188" s="359" t="str">
        <f t="shared" si="11"/>
        <v/>
      </c>
      <c r="T188" s="344"/>
      <c r="U188" s="3"/>
      <c r="V188" s="361"/>
      <c r="W188" s="395"/>
    </row>
    <row r="189" spans="3:23" ht="13.5" customHeight="1" x14ac:dyDescent="0.15">
      <c r="C189" s="362">
        <f t="shared" si="12"/>
        <v>177</v>
      </c>
      <c r="D189" s="47" t="str">
        <f t="shared" si="10"/>
        <v/>
      </c>
      <c r="E189" s="355"/>
      <c r="F189" s="447"/>
      <c r="G189" s="447"/>
      <c r="H189" s="447"/>
      <c r="I189" s="344"/>
      <c r="J189" s="344"/>
      <c r="K189" s="344"/>
      <c r="L189" s="386"/>
      <c r="M189" s="386"/>
      <c r="N189" s="387"/>
      <c r="O189" s="393"/>
      <c r="P189" s="393"/>
      <c r="Q189" s="344"/>
      <c r="R189" s="344"/>
      <c r="S189" s="359" t="str">
        <f t="shared" si="11"/>
        <v/>
      </c>
      <c r="T189" s="344"/>
      <c r="U189" s="3"/>
      <c r="V189" s="361"/>
      <c r="W189" s="395"/>
    </row>
    <row r="190" spans="3:23" ht="13.5" customHeight="1" x14ac:dyDescent="0.15">
      <c r="C190" s="362">
        <f t="shared" si="12"/>
        <v>178</v>
      </c>
      <c r="D190" s="47" t="str">
        <f t="shared" si="10"/>
        <v/>
      </c>
      <c r="E190" s="355"/>
      <c r="F190" s="447"/>
      <c r="G190" s="447"/>
      <c r="H190" s="447"/>
      <c r="I190" s="344"/>
      <c r="J190" s="344"/>
      <c r="K190" s="344"/>
      <c r="L190" s="386"/>
      <c r="M190" s="386"/>
      <c r="N190" s="387"/>
      <c r="O190" s="393"/>
      <c r="P190" s="393"/>
      <c r="Q190" s="344"/>
      <c r="R190" s="344"/>
      <c r="S190" s="359" t="str">
        <f t="shared" si="11"/>
        <v/>
      </c>
      <c r="T190" s="344"/>
      <c r="U190" s="3"/>
      <c r="V190" s="361"/>
      <c r="W190" s="395"/>
    </row>
    <row r="191" spans="3:23" ht="13.5" customHeight="1" x14ac:dyDescent="0.15">
      <c r="C191" s="362">
        <f t="shared" si="12"/>
        <v>179</v>
      </c>
      <c r="D191" s="47" t="str">
        <f t="shared" si="10"/>
        <v/>
      </c>
      <c r="E191" s="355"/>
      <c r="F191" s="447"/>
      <c r="G191" s="447"/>
      <c r="H191" s="447"/>
      <c r="I191" s="344"/>
      <c r="J191" s="344"/>
      <c r="K191" s="344"/>
      <c r="L191" s="386"/>
      <c r="M191" s="386"/>
      <c r="N191" s="387"/>
      <c r="O191" s="393"/>
      <c r="P191" s="393"/>
      <c r="Q191" s="344"/>
      <c r="R191" s="344"/>
      <c r="S191" s="359" t="str">
        <f t="shared" si="11"/>
        <v/>
      </c>
      <c r="T191" s="344"/>
      <c r="U191" s="3"/>
      <c r="V191" s="361"/>
      <c r="W191" s="395"/>
    </row>
    <row r="192" spans="3:23" ht="13.5" customHeight="1" x14ac:dyDescent="0.15">
      <c r="C192" s="362">
        <f t="shared" si="12"/>
        <v>180</v>
      </c>
      <c r="D192" s="47" t="str">
        <f t="shared" si="10"/>
        <v/>
      </c>
      <c r="E192" s="355"/>
      <c r="F192" s="447"/>
      <c r="G192" s="447"/>
      <c r="H192" s="447"/>
      <c r="I192" s="396"/>
      <c r="J192" s="396"/>
      <c r="K192" s="396"/>
      <c r="L192" s="386"/>
      <c r="M192" s="386"/>
      <c r="N192" s="387"/>
      <c r="O192" s="393"/>
      <c r="P192" s="393"/>
      <c r="Q192" s="344"/>
      <c r="R192" s="344"/>
      <c r="S192" s="359" t="str">
        <f t="shared" si="11"/>
        <v/>
      </c>
      <c r="T192" s="344"/>
      <c r="U192" s="3"/>
      <c r="V192" s="361"/>
      <c r="W192" s="395"/>
    </row>
    <row r="193" spans="3:23" ht="13.5" customHeight="1" x14ac:dyDescent="0.15">
      <c r="C193" s="362">
        <f t="shared" si="12"/>
        <v>181</v>
      </c>
      <c r="D193" s="47" t="str">
        <f t="shared" si="10"/>
        <v/>
      </c>
      <c r="E193" s="355"/>
      <c r="F193" s="447"/>
      <c r="G193" s="447"/>
      <c r="H193" s="447"/>
      <c r="I193" s="344"/>
      <c r="J193" s="344"/>
      <c r="K193" s="344"/>
      <c r="L193" s="386"/>
      <c r="M193" s="386"/>
      <c r="N193" s="387"/>
      <c r="O193" s="393"/>
      <c r="P193" s="393"/>
      <c r="Q193" s="344"/>
      <c r="R193" s="344"/>
      <c r="S193" s="359" t="str">
        <f t="shared" si="11"/>
        <v/>
      </c>
      <c r="T193" s="344"/>
      <c r="U193" s="3"/>
      <c r="V193" s="361"/>
      <c r="W193" s="395"/>
    </row>
    <row r="194" spans="3:23" ht="13.5" customHeight="1" x14ac:dyDescent="0.15">
      <c r="C194" s="362">
        <f>C193+1</f>
        <v>182</v>
      </c>
      <c r="D194" s="47" t="str">
        <f t="shared" si="10"/>
        <v/>
      </c>
      <c r="E194" s="355"/>
      <c r="F194" s="447"/>
      <c r="G194" s="447"/>
      <c r="H194" s="447"/>
      <c r="I194" s="344"/>
      <c r="J194" s="344"/>
      <c r="K194" s="344"/>
      <c r="L194" s="386"/>
      <c r="M194" s="386"/>
      <c r="N194" s="387"/>
      <c r="O194" s="393"/>
      <c r="P194" s="393"/>
      <c r="Q194" s="344"/>
      <c r="R194" s="344"/>
      <c r="S194" s="359" t="str">
        <f t="shared" si="11"/>
        <v/>
      </c>
      <c r="T194" s="344"/>
      <c r="U194" s="3"/>
      <c r="V194" s="361"/>
      <c r="W194" s="395"/>
    </row>
    <row r="195" spans="3:23" ht="13.5" customHeight="1" x14ac:dyDescent="0.15">
      <c r="C195" s="362">
        <f>C194+1</f>
        <v>183</v>
      </c>
      <c r="D195" s="47" t="str">
        <f t="shared" si="10"/>
        <v/>
      </c>
      <c r="E195" s="355"/>
      <c r="F195" s="447"/>
      <c r="G195" s="447"/>
      <c r="H195" s="447"/>
      <c r="I195" s="344"/>
      <c r="J195" s="344"/>
      <c r="K195" s="344"/>
      <c r="L195" s="386"/>
      <c r="M195" s="386"/>
      <c r="N195" s="387"/>
      <c r="O195" s="393"/>
      <c r="P195" s="393"/>
      <c r="Q195" s="344"/>
      <c r="R195" s="344"/>
      <c r="S195" s="359" t="str">
        <f t="shared" si="11"/>
        <v/>
      </c>
      <c r="T195" s="344"/>
      <c r="U195" s="3"/>
      <c r="V195" s="361"/>
      <c r="W195" s="395"/>
    </row>
    <row r="196" spans="3:23" ht="13.5" customHeight="1" x14ac:dyDescent="0.15">
      <c r="C196" s="362">
        <f t="shared" ref="C196:C222" si="13">C195+1</f>
        <v>184</v>
      </c>
      <c r="D196" s="47" t="str">
        <f t="shared" si="10"/>
        <v/>
      </c>
      <c r="E196" s="355"/>
      <c r="F196" s="447"/>
      <c r="G196" s="447"/>
      <c r="H196" s="447"/>
      <c r="I196" s="344"/>
      <c r="J196" s="344"/>
      <c r="K196" s="344"/>
      <c r="L196" s="386"/>
      <c r="M196" s="386"/>
      <c r="N196" s="387"/>
      <c r="O196" s="393"/>
      <c r="P196" s="393"/>
      <c r="Q196" s="344"/>
      <c r="R196" s="344"/>
      <c r="S196" s="359" t="str">
        <f t="shared" si="11"/>
        <v/>
      </c>
      <c r="T196" s="344"/>
      <c r="U196" s="3"/>
      <c r="V196" s="361"/>
      <c r="W196" s="395"/>
    </row>
    <row r="197" spans="3:23" ht="13.5" customHeight="1" x14ac:dyDescent="0.15">
      <c r="C197" s="362">
        <f t="shared" si="13"/>
        <v>185</v>
      </c>
      <c r="D197" s="47" t="str">
        <f t="shared" si="10"/>
        <v/>
      </c>
      <c r="E197" s="355"/>
      <c r="F197" s="447"/>
      <c r="G197" s="447"/>
      <c r="H197" s="447"/>
      <c r="I197" s="344"/>
      <c r="J197" s="344"/>
      <c r="K197" s="344"/>
      <c r="L197" s="386"/>
      <c r="M197" s="386"/>
      <c r="N197" s="387"/>
      <c r="O197" s="393"/>
      <c r="P197" s="393"/>
      <c r="Q197" s="344"/>
      <c r="R197" s="344"/>
      <c r="S197" s="359" t="str">
        <f t="shared" si="11"/>
        <v/>
      </c>
      <c r="T197" s="344"/>
      <c r="U197" s="3"/>
      <c r="V197" s="361"/>
      <c r="W197" s="395"/>
    </row>
    <row r="198" spans="3:23" ht="13.5" customHeight="1" x14ac:dyDescent="0.15">
      <c r="C198" s="362">
        <f t="shared" si="13"/>
        <v>186</v>
      </c>
      <c r="D198" s="47" t="str">
        <f t="shared" si="10"/>
        <v/>
      </c>
      <c r="E198" s="355"/>
      <c r="F198" s="447"/>
      <c r="G198" s="447"/>
      <c r="H198" s="447"/>
      <c r="I198" s="344"/>
      <c r="J198" s="344"/>
      <c r="K198" s="344"/>
      <c r="L198" s="386"/>
      <c r="M198" s="386"/>
      <c r="N198" s="387"/>
      <c r="O198" s="393"/>
      <c r="P198" s="393"/>
      <c r="Q198" s="344"/>
      <c r="R198" s="344"/>
      <c r="S198" s="359" t="str">
        <f t="shared" si="11"/>
        <v/>
      </c>
      <c r="T198" s="344"/>
      <c r="U198" s="3"/>
      <c r="V198" s="361"/>
      <c r="W198" s="395"/>
    </row>
    <row r="199" spans="3:23" ht="13.5" customHeight="1" x14ac:dyDescent="0.15">
      <c r="C199" s="362">
        <f t="shared" si="13"/>
        <v>187</v>
      </c>
      <c r="D199" s="47" t="str">
        <f t="shared" si="10"/>
        <v/>
      </c>
      <c r="E199" s="355"/>
      <c r="F199" s="447"/>
      <c r="G199" s="447"/>
      <c r="H199" s="447"/>
      <c r="I199" s="344"/>
      <c r="J199" s="344"/>
      <c r="K199" s="344"/>
      <c r="L199" s="386"/>
      <c r="M199" s="386"/>
      <c r="N199" s="387"/>
      <c r="O199" s="393"/>
      <c r="P199" s="393"/>
      <c r="Q199" s="344"/>
      <c r="R199" s="344"/>
      <c r="S199" s="359" t="str">
        <f t="shared" si="11"/>
        <v/>
      </c>
      <c r="T199" s="344"/>
      <c r="U199" s="3"/>
      <c r="V199" s="361"/>
      <c r="W199" s="395"/>
    </row>
    <row r="200" spans="3:23" ht="13.5" customHeight="1" x14ac:dyDescent="0.15">
      <c r="C200" s="362">
        <f t="shared" si="13"/>
        <v>188</v>
      </c>
      <c r="D200" s="47" t="str">
        <f t="shared" si="10"/>
        <v/>
      </c>
      <c r="E200" s="355"/>
      <c r="F200" s="447"/>
      <c r="G200" s="447"/>
      <c r="H200" s="447"/>
      <c r="I200" s="344"/>
      <c r="J200" s="344"/>
      <c r="K200" s="344"/>
      <c r="L200" s="386"/>
      <c r="M200" s="386"/>
      <c r="N200" s="387"/>
      <c r="O200" s="393"/>
      <c r="P200" s="393"/>
      <c r="Q200" s="344"/>
      <c r="R200" s="344"/>
      <c r="S200" s="359" t="str">
        <f t="shared" si="11"/>
        <v/>
      </c>
      <c r="T200" s="344"/>
      <c r="U200" s="3"/>
      <c r="V200" s="361"/>
      <c r="W200" s="395"/>
    </row>
    <row r="201" spans="3:23" ht="13.5" customHeight="1" x14ac:dyDescent="0.15">
      <c r="C201" s="362">
        <f t="shared" si="13"/>
        <v>189</v>
      </c>
      <c r="D201" s="47" t="str">
        <f t="shared" si="10"/>
        <v/>
      </c>
      <c r="E201" s="355"/>
      <c r="F201" s="447"/>
      <c r="G201" s="447"/>
      <c r="H201" s="447"/>
      <c r="I201" s="344"/>
      <c r="J201" s="344"/>
      <c r="K201" s="344"/>
      <c r="L201" s="386"/>
      <c r="M201" s="386"/>
      <c r="N201" s="387"/>
      <c r="O201" s="393"/>
      <c r="P201" s="393"/>
      <c r="Q201" s="344"/>
      <c r="R201" s="344"/>
      <c r="S201" s="359" t="str">
        <f t="shared" si="11"/>
        <v/>
      </c>
      <c r="T201" s="344"/>
      <c r="U201" s="3"/>
      <c r="V201" s="361"/>
      <c r="W201" s="395"/>
    </row>
    <row r="202" spans="3:23" ht="13.5" customHeight="1" x14ac:dyDescent="0.15">
      <c r="C202" s="362">
        <f t="shared" si="13"/>
        <v>190</v>
      </c>
      <c r="D202" s="47" t="str">
        <f t="shared" si="10"/>
        <v/>
      </c>
      <c r="E202" s="355"/>
      <c r="F202" s="447"/>
      <c r="G202" s="447"/>
      <c r="H202" s="447"/>
      <c r="I202" s="344"/>
      <c r="J202" s="344"/>
      <c r="K202" s="344"/>
      <c r="L202" s="386"/>
      <c r="M202" s="386"/>
      <c r="N202" s="387"/>
      <c r="O202" s="393"/>
      <c r="P202" s="393"/>
      <c r="Q202" s="344"/>
      <c r="R202" s="344"/>
      <c r="S202" s="359" t="str">
        <f t="shared" si="11"/>
        <v/>
      </c>
      <c r="T202" s="344"/>
      <c r="U202" s="3"/>
      <c r="V202" s="361"/>
      <c r="W202" s="395"/>
    </row>
    <row r="203" spans="3:23" ht="13.5" customHeight="1" x14ac:dyDescent="0.15">
      <c r="C203" s="362">
        <f t="shared" si="13"/>
        <v>191</v>
      </c>
      <c r="D203" s="47" t="str">
        <f t="shared" si="10"/>
        <v/>
      </c>
      <c r="E203" s="355"/>
      <c r="F203" s="447"/>
      <c r="G203" s="447"/>
      <c r="H203" s="447"/>
      <c r="I203" s="344"/>
      <c r="J203" s="344"/>
      <c r="K203" s="344"/>
      <c r="L203" s="386"/>
      <c r="M203" s="386"/>
      <c r="N203" s="387"/>
      <c r="O203" s="393"/>
      <c r="P203" s="393"/>
      <c r="Q203" s="344"/>
      <c r="R203" s="344"/>
      <c r="S203" s="359" t="str">
        <f t="shared" si="11"/>
        <v/>
      </c>
      <c r="T203" s="344"/>
      <c r="U203" s="3"/>
      <c r="V203" s="361"/>
      <c r="W203" s="395"/>
    </row>
    <row r="204" spans="3:23" ht="13.5" customHeight="1" x14ac:dyDescent="0.15">
      <c r="C204" s="362">
        <f t="shared" si="13"/>
        <v>192</v>
      </c>
      <c r="D204" s="47" t="str">
        <f t="shared" si="10"/>
        <v/>
      </c>
      <c r="E204" s="355"/>
      <c r="F204" s="447"/>
      <c r="G204" s="447"/>
      <c r="H204" s="447"/>
      <c r="I204" s="344"/>
      <c r="J204" s="344"/>
      <c r="K204" s="344"/>
      <c r="L204" s="386"/>
      <c r="M204" s="386"/>
      <c r="N204" s="387"/>
      <c r="O204" s="393"/>
      <c r="P204" s="393"/>
      <c r="Q204" s="344"/>
      <c r="R204" s="344"/>
      <c r="S204" s="359" t="str">
        <f t="shared" si="11"/>
        <v/>
      </c>
      <c r="T204" s="344"/>
      <c r="U204" s="3"/>
      <c r="V204" s="361"/>
      <c r="W204" s="395"/>
    </row>
    <row r="205" spans="3:23" ht="13.5" customHeight="1" x14ac:dyDescent="0.15">
      <c r="C205" s="362">
        <f t="shared" si="13"/>
        <v>193</v>
      </c>
      <c r="D205" s="47" t="str">
        <f t="shared" ref="D205:D268" si="14">IF(E205="","",IF(OR(AND(E205&lt;=$Z$2,K205&lt;&gt;"○"),AND(E205&lt;=$AA$2,K205="○")),"○",""))</f>
        <v/>
      </c>
      <c r="E205" s="355"/>
      <c r="F205" s="447"/>
      <c r="G205" s="447"/>
      <c r="H205" s="447"/>
      <c r="I205" s="344"/>
      <c r="J205" s="344"/>
      <c r="K205" s="344"/>
      <c r="L205" s="386"/>
      <c r="M205" s="386"/>
      <c r="N205" s="387"/>
      <c r="O205" s="393"/>
      <c r="P205" s="393"/>
      <c r="Q205" s="344"/>
      <c r="R205" s="344"/>
      <c r="S205" s="359" t="str">
        <f t="shared" ref="S205:S268" si="15">IF(OR(N205="",N205=0),"",IF(OR(AND(I205="○",$O205&gt;Z$5),AND(J205="○",$O205&gt;AA$5),AND(I205="○",$P205&gt;Z$6),AND(J205="○",$P205&gt;AA$6),AND(K205="○",$P205&gt;AB$6),AND(Q205="○",R205="○")),"○",""))</f>
        <v/>
      </c>
      <c r="T205" s="344"/>
      <c r="U205" s="3"/>
      <c r="V205" s="361"/>
      <c r="W205" s="395"/>
    </row>
    <row r="206" spans="3:23" ht="13.5" customHeight="1" x14ac:dyDescent="0.15">
      <c r="C206" s="362">
        <f t="shared" si="13"/>
        <v>194</v>
      </c>
      <c r="D206" s="47" t="str">
        <f t="shared" si="14"/>
        <v/>
      </c>
      <c r="E206" s="355"/>
      <c r="F206" s="447"/>
      <c r="G206" s="447"/>
      <c r="H206" s="447"/>
      <c r="I206" s="344"/>
      <c r="J206" s="344"/>
      <c r="K206" s="344"/>
      <c r="L206" s="386"/>
      <c r="M206" s="386"/>
      <c r="N206" s="387"/>
      <c r="O206" s="393"/>
      <c r="P206" s="393"/>
      <c r="Q206" s="344"/>
      <c r="R206" s="344"/>
      <c r="S206" s="359" t="str">
        <f t="shared" si="15"/>
        <v/>
      </c>
      <c r="T206" s="344"/>
      <c r="U206" s="3"/>
      <c r="V206" s="361"/>
      <c r="W206" s="395"/>
    </row>
    <row r="207" spans="3:23" ht="13.5" customHeight="1" x14ac:dyDescent="0.15">
      <c r="C207" s="362">
        <f t="shared" si="13"/>
        <v>195</v>
      </c>
      <c r="D207" s="47" t="str">
        <f t="shared" si="14"/>
        <v/>
      </c>
      <c r="E207" s="355"/>
      <c r="F207" s="447"/>
      <c r="G207" s="447"/>
      <c r="H207" s="447"/>
      <c r="I207" s="344"/>
      <c r="J207" s="344"/>
      <c r="K207" s="344"/>
      <c r="L207" s="386"/>
      <c r="M207" s="386"/>
      <c r="N207" s="387"/>
      <c r="O207" s="393"/>
      <c r="P207" s="393"/>
      <c r="Q207" s="344"/>
      <c r="R207" s="344"/>
      <c r="S207" s="359" t="str">
        <f t="shared" si="15"/>
        <v/>
      </c>
      <c r="T207" s="344"/>
      <c r="U207" s="3"/>
      <c r="V207" s="361"/>
      <c r="W207" s="395"/>
    </row>
    <row r="208" spans="3:23" ht="13.5" customHeight="1" x14ac:dyDescent="0.15">
      <c r="C208" s="362">
        <f t="shared" si="13"/>
        <v>196</v>
      </c>
      <c r="D208" s="47" t="str">
        <f t="shared" si="14"/>
        <v/>
      </c>
      <c r="E208" s="355"/>
      <c r="F208" s="447"/>
      <c r="G208" s="447"/>
      <c r="H208" s="447"/>
      <c r="I208" s="344"/>
      <c r="J208" s="344"/>
      <c r="K208" s="344"/>
      <c r="L208" s="386"/>
      <c r="M208" s="386"/>
      <c r="N208" s="387"/>
      <c r="O208" s="393"/>
      <c r="P208" s="393"/>
      <c r="Q208" s="344"/>
      <c r="R208" s="344"/>
      <c r="S208" s="359" t="str">
        <f t="shared" si="15"/>
        <v/>
      </c>
      <c r="T208" s="344"/>
      <c r="U208" s="3"/>
      <c r="V208" s="361"/>
      <c r="W208" s="395"/>
    </row>
    <row r="209" spans="3:23" ht="13.5" customHeight="1" x14ac:dyDescent="0.15">
      <c r="C209" s="362">
        <f t="shared" si="13"/>
        <v>197</v>
      </c>
      <c r="D209" s="47" t="str">
        <f t="shared" si="14"/>
        <v/>
      </c>
      <c r="E209" s="355"/>
      <c r="F209" s="447"/>
      <c r="G209" s="447"/>
      <c r="H209" s="447"/>
      <c r="I209" s="344"/>
      <c r="J209" s="344"/>
      <c r="K209" s="344"/>
      <c r="L209" s="386"/>
      <c r="M209" s="386"/>
      <c r="N209" s="387"/>
      <c r="O209" s="393"/>
      <c r="P209" s="393"/>
      <c r="Q209" s="344"/>
      <c r="R209" s="344"/>
      <c r="S209" s="359" t="str">
        <f t="shared" si="15"/>
        <v/>
      </c>
      <c r="T209" s="344"/>
      <c r="U209" s="3"/>
      <c r="V209" s="361"/>
      <c r="W209" s="395"/>
    </row>
    <row r="210" spans="3:23" ht="13.5" customHeight="1" x14ac:dyDescent="0.15">
      <c r="C210" s="362">
        <f t="shared" si="13"/>
        <v>198</v>
      </c>
      <c r="D210" s="47" t="str">
        <f t="shared" si="14"/>
        <v/>
      </c>
      <c r="E210" s="355"/>
      <c r="F210" s="447"/>
      <c r="G210" s="447"/>
      <c r="H210" s="447"/>
      <c r="I210" s="344"/>
      <c r="J210" s="344"/>
      <c r="K210" s="344"/>
      <c r="L210" s="386"/>
      <c r="M210" s="386"/>
      <c r="N210" s="387"/>
      <c r="O210" s="393"/>
      <c r="P210" s="393"/>
      <c r="Q210" s="344"/>
      <c r="R210" s="344"/>
      <c r="S210" s="359" t="str">
        <f t="shared" si="15"/>
        <v/>
      </c>
      <c r="T210" s="344"/>
      <c r="U210" s="3"/>
      <c r="V210" s="361"/>
      <c r="W210" s="395"/>
    </row>
    <row r="211" spans="3:23" ht="13.5" customHeight="1" x14ac:dyDescent="0.15">
      <c r="C211" s="362">
        <f t="shared" si="13"/>
        <v>199</v>
      </c>
      <c r="D211" s="47" t="str">
        <f t="shared" si="14"/>
        <v/>
      </c>
      <c r="E211" s="355"/>
      <c r="F211" s="447"/>
      <c r="G211" s="447"/>
      <c r="H211" s="447"/>
      <c r="I211" s="344"/>
      <c r="J211" s="344"/>
      <c r="K211" s="344"/>
      <c r="L211" s="386"/>
      <c r="M211" s="386"/>
      <c r="N211" s="387"/>
      <c r="O211" s="393"/>
      <c r="P211" s="393"/>
      <c r="Q211" s="344"/>
      <c r="R211" s="344"/>
      <c r="S211" s="359" t="str">
        <f t="shared" si="15"/>
        <v/>
      </c>
      <c r="T211" s="344"/>
      <c r="U211" s="3"/>
      <c r="V211" s="361"/>
      <c r="W211" s="395"/>
    </row>
    <row r="212" spans="3:23" ht="13.5" customHeight="1" x14ac:dyDescent="0.15">
      <c r="C212" s="362">
        <f t="shared" si="13"/>
        <v>200</v>
      </c>
      <c r="D212" s="47" t="str">
        <f t="shared" si="14"/>
        <v/>
      </c>
      <c r="E212" s="355"/>
      <c r="F212" s="447"/>
      <c r="G212" s="447"/>
      <c r="H212" s="447"/>
      <c r="I212" s="344"/>
      <c r="J212" s="344"/>
      <c r="K212" s="344"/>
      <c r="L212" s="386"/>
      <c r="M212" s="386"/>
      <c r="N212" s="387"/>
      <c r="O212" s="393"/>
      <c r="P212" s="393"/>
      <c r="Q212" s="344"/>
      <c r="R212" s="344"/>
      <c r="S212" s="359" t="str">
        <f t="shared" si="15"/>
        <v/>
      </c>
      <c r="T212" s="344"/>
      <c r="U212" s="3"/>
      <c r="V212" s="361"/>
      <c r="W212" s="395"/>
    </row>
    <row r="213" spans="3:23" ht="13.5" customHeight="1" x14ac:dyDescent="0.15">
      <c r="C213" s="362">
        <f t="shared" si="13"/>
        <v>201</v>
      </c>
      <c r="D213" s="47" t="str">
        <f t="shared" si="14"/>
        <v/>
      </c>
      <c r="E213" s="355"/>
      <c r="F213" s="447"/>
      <c r="G213" s="447"/>
      <c r="H213" s="447"/>
      <c r="I213" s="344"/>
      <c r="J213" s="344"/>
      <c r="K213" s="344"/>
      <c r="L213" s="386"/>
      <c r="M213" s="386"/>
      <c r="N213" s="387"/>
      <c r="O213" s="393"/>
      <c r="P213" s="393"/>
      <c r="Q213" s="344"/>
      <c r="R213" s="344"/>
      <c r="S213" s="359" t="str">
        <f t="shared" si="15"/>
        <v/>
      </c>
      <c r="T213" s="344"/>
      <c r="U213" s="3"/>
      <c r="V213" s="361"/>
      <c r="W213" s="395"/>
    </row>
    <row r="214" spans="3:23" ht="13.5" customHeight="1" x14ac:dyDescent="0.15">
      <c r="C214" s="362">
        <f t="shared" si="13"/>
        <v>202</v>
      </c>
      <c r="D214" s="47" t="str">
        <f t="shared" si="14"/>
        <v/>
      </c>
      <c r="E214" s="355"/>
      <c r="F214" s="447"/>
      <c r="G214" s="447"/>
      <c r="H214" s="447"/>
      <c r="I214" s="344"/>
      <c r="J214" s="344"/>
      <c r="K214" s="344"/>
      <c r="L214" s="386"/>
      <c r="M214" s="386"/>
      <c r="N214" s="387"/>
      <c r="O214" s="393"/>
      <c r="P214" s="393"/>
      <c r="Q214" s="344"/>
      <c r="R214" s="344"/>
      <c r="S214" s="359" t="str">
        <f t="shared" si="15"/>
        <v/>
      </c>
      <c r="T214" s="344"/>
      <c r="U214" s="3"/>
      <c r="V214" s="361"/>
      <c r="W214" s="395"/>
    </row>
    <row r="215" spans="3:23" ht="13.5" customHeight="1" x14ac:dyDescent="0.15">
      <c r="C215" s="362">
        <f t="shared" si="13"/>
        <v>203</v>
      </c>
      <c r="D215" s="47" t="str">
        <f t="shared" si="14"/>
        <v/>
      </c>
      <c r="E215" s="355"/>
      <c r="F215" s="447"/>
      <c r="G215" s="447"/>
      <c r="H215" s="447"/>
      <c r="I215" s="344"/>
      <c r="J215" s="344"/>
      <c r="K215" s="344"/>
      <c r="L215" s="386"/>
      <c r="M215" s="386"/>
      <c r="N215" s="387"/>
      <c r="O215" s="393"/>
      <c r="P215" s="393"/>
      <c r="Q215" s="344"/>
      <c r="R215" s="344"/>
      <c r="S215" s="359" t="str">
        <f t="shared" si="15"/>
        <v/>
      </c>
      <c r="T215" s="344"/>
      <c r="U215" s="3"/>
      <c r="V215" s="361"/>
      <c r="W215" s="395"/>
    </row>
    <row r="216" spans="3:23" ht="13.5" customHeight="1" x14ac:dyDescent="0.15">
      <c r="C216" s="362">
        <f t="shared" si="13"/>
        <v>204</v>
      </c>
      <c r="D216" s="47" t="str">
        <f t="shared" si="14"/>
        <v/>
      </c>
      <c r="E216" s="355"/>
      <c r="F216" s="447"/>
      <c r="G216" s="447"/>
      <c r="H216" s="447"/>
      <c r="I216" s="344"/>
      <c r="J216" s="344"/>
      <c r="K216" s="344"/>
      <c r="L216" s="386"/>
      <c r="M216" s="386"/>
      <c r="N216" s="387"/>
      <c r="O216" s="393"/>
      <c r="P216" s="393"/>
      <c r="Q216" s="344"/>
      <c r="R216" s="344"/>
      <c r="S216" s="359" t="str">
        <f t="shared" si="15"/>
        <v/>
      </c>
      <c r="T216" s="344"/>
      <c r="U216" s="3"/>
      <c r="V216" s="361"/>
      <c r="W216" s="395"/>
    </row>
    <row r="217" spans="3:23" ht="13.5" customHeight="1" x14ac:dyDescent="0.15">
      <c r="C217" s="362">
        <f t="shared" si="13"/>
        <v>205</v>
      </c>
      <c r="D217" s="47" t="str">
        <f t="shared" si="14"/>
        <v/>
      </c>
      <c r="E217" s="355"/>
      <c r="F217" s="447"/>
      <c r="G217" s="447"/>
      <c r="H217" s="447"/>
      <c r="I217" s="344"/>
      <c r="J217" s="344"/>
      <c r="K217" s="344"/>
      <c r="L217" s="386"/>
      <c r="M217" s="386"/>
      <c r="N217" s="387"/>
      <c r="O217" s="393"/>
      <c r="P217" s="393"/>
      <c r="Q217" s="344"/>
      <c r="R217" s="344"/>
      <c r="S217" s="359" t="str">
        <f t="shared" si="15"/>
        <v/>
      </c>
      <c r="T217" s="344"/>
      <c r="U217" s="3"/>
      <c r="V217" s="361"/>
      <c r="W217" s="395"/>
    </row>
    <row r="218" spans="3:23" ht="13.5" customHeight="1" x14ac:dyDescent="0.15">
      <c r="C218" s="362">
        <f t="shared" si="13"/>
        <v>206</v>
      </c>
      <c r="D218" s="47" t="str">
        <f t="shared" si="14"/>
        <v/>
      </c>
      <c r="E218" s="355"/>
      <c r="F218" s="447"/>
      <c r="G218" s="447"/>
      <c r="H218" s="447"/>
      <c r="I218" s="344"/>
      <c r="J218" s="344"/>
      <c r="K218" s="344"/>
      <c r="L218" s="386"/>
      <c r="M218" s="386"/>
      <c r="N218" s="387"/>
      <c r="O218" s="393"/>
      <c r="P218" s="393"/>
      <c r="Q218" s="344"/>
      <c r="R218" s="344"/>
      <c r="S218" s="359" t="str">
        <f t="shared" si="15"/>
        <v/>
      </c>
      <c r="T218" s="344"/>
      <c r="U218" s="3"/>
      <c r="V218" s="361"/>
      <c r="W218" s="395"/>
    </row>
    <row r="219" spans="3:23" ht="13.5" customHeight="1" x14ac:dyDescent="0.15">
      <c r="C219" s="362">
        <f t="shared" si="13"/>
        <v>207</v>
      </c>
      <c r="D219" s="47" t="str">
        <f t="shared" si="14"/>
        <v/>
      </c>
      <c r="E219" s="355"/>
      <c r="F219" s="447"/>
      <c r="G219" s="447"/>
      <c r="H219" s="447"/>
      <c r="I219" s="344"/>
      <c r="J219" s="344"/>
      <c r="K219" s="344"/>
      <c r="L219" s="386"/>
      <c r="M219" s="386"/>
      <c r="N219" s="387"/>
      <c r="O219" s="393"/>
      <c r="P219" s="393"/>
      <c r="Q219" s="344"/>
      <c r="R219" s="344"/>
      <c r="S219" s="359" t="str">
        <f t="shared" si="15"/>
        <v/>
      </c>
      <c r="T219" s="344"/>
      <c r="U219" s="3"/>
      <c r="V219" s="361"/>
      <c r="W219" s="395"/>
    </row>
    <row r="220" spans="3:23" ht="13.5" customHeight="1" x14ac:dyDescent="0.15">
      <c r="C220" s="362">
        <f t="shared" si="13"/>
        <v>208</v>
      </c>
      <c r="D220" s="47" t="str">
        <f t="shared" si="14"/>
        <v/>
      </c>
      <c r="E220" s="355"/>
      <c r="F220" s="447"/>
      <c r="G220" s="447"/>
      <c r="H220" s="447"/>
      <c r="I220" s="344"/>
      <c r="J220" s="344"/>
      <c r="K220" s="344"/>
      <c r="L220" s="386"/>
      <c r="M220" s="386"/>
      <c r="N220" s="387"/>
      <c r="O220" s="393"/>
      <c r="P220" s="393"/>
      <c r="Q220" s="344"/>
      <c r="R220" s="344"/>
      <c r="S220" s="359" t="str">
        <f t="shared" si="15"/>
        <v/>
      </c>
      <c r="T220" s="344"/>
      <c r="U220" s="3"/>
      <c r="V220" s="361"/>
      <c r="W220" s="395"/>
    </row>
    <row r="221" spans="3:23" ht="13.5" customHeight="1" x14ac:dyDescent="0.15">
      <c r="C221" s="362">
        <f t="shared" si="13"/>
        <v>209</v>
      </c>
      <c r="D221" s="47" t="str">
        <f t="shared" si="14"/>
        <v/>
      </c>
      <c r="E221" s="355"/>
      <c r="F221" s="447"/>
      <c r="G221" s="447"/>
      <c r="H221" s="447"/>
      <c r="I221" s="344"/>
      <c r="J221" s="344"/>
      <c r="K221" s="344"/>
      <c r="L221" s="386"/>
      <c r="M221" s="386"/>
      <c r="N221" s="387"/>
      <c r="O221" s="393"/>
      <c r="P221" s="393"/>
      <c r="Q221" s="344"/>
      <c r="R221" s="344"/>
      <c r="S221" s="359" t="str">
        <f t="shared" si="15"/>
        <v/>
      </c>
      <c r="T221" s="344"/>
      <c r="U221" s="3"/>
      <c r="V221" s="361"/>
      <c r="W221" s="395"/>
    </row>
    <row r="222" spans="3:23" ht="13.5" customHeight="1" x14ac:dyDescent="0.15">
      <c r="C222" s="362">
        <f t="shared" si="13"/>
        <v>210</v>
      </c>
      <c r="D222" s="47" t="str">
        <f t="shared" si="14"/>
        <v/>
      </c>
      <c r="E222" s="355"/>
      <c r="F222" s="447"/>
      <c r="G222" s="447"/>
      <c r="H222" s="447"/>
      <c r="I222" s="396"/>
      <c r="J222" s="396"/>
      <c r="K222" s="396"/>
      <c r="L222" s="386"/>
      <c r="M222" s="386"/>
      <c r="N222" s="387"/>
      <c r="O222" s="393"/>
      <c r="P222" s="393"/>
      <c r="Q222" s="344"/>
      <c r="R222" s="344"/>
      <c r="S222" s="359" t="str">
        <f t="shared" si="15"/>
        <v/>
      </c>
      <c r="T222" s="344"/>
      <c r="U222" s="3"/>
      <c r="V222" s="361"/>
      <c r="W222" s="395"/>
    </row>
    <row r="223" spans="3:23" ht="13.5" customHeight="1" x14ac:dyDescent="0.15">
      <c r="C223" s="362">
        <f>C222+1</f>
        <v>211</v>
      </c>
      <c r="D223" s="47" t="str">
        <f t="shared" si="14"/>
        <v/>
      </c>
      <c r="E223" s="355"/>
      <c r="F223" s="447"/>
      <c r="G223" s="447"/>
      <c r="H223" s="447"/>
      <c r="I223" s="344"/>
      <c r="J223" s="344"/>
      <c r="K223" s="344"/>
      <c r="L223" s="386"/>
      <c r="M223" s="386"/>
      <c r="N223" s="387"/>
      <c r="O223" s="393"/>
      <c r="P223" s="393"/>
      <c r="Q223" s="344"/>
      <c r="R223" s="344"/>
      <c r="S223" s="359" t="str">
        <f t="shared" si="15"/>
        <v/>
      </c>
      <c r="T223" s="344"/>
      <c r="U223" s="3"/>
      <c r="V223" s="361"/>
      <c r="W223" s="395"/>
    </row>
    <row r="224" spans="3:23" ht="13.5" customHeight="1" x14ac:dyDescent="0.15">
      <c r="C224" s="362">
        <f>C223+1</f>
        <v>212</v>
      </c>
      <c r="D224" s="47" t="str">
        <f t="shared" si="14"/>
        <v/>
      </c>
      <c r="E224" s="355"/>
      <c r="F224" s="447"/>
      <c r="G224" s="447"/>
      <c r="H224" s="447"/>
      <c r="I224" s="344"/>
      <c r="J224" s="344"/>
      <c r="K224" s="344"/>
      <c r="L224" s="386"/>
      <c r="M224" s="386"/>
      <c r="N224" s="387"/>
      <c r="O224" s="393"/>
      <c r="P224" s="393"/>
      <c r="Q224" s="344"/>
      <c r="R224" s="344"/>
      <c r="S224" s="359" t="str">
        <f t="shared" si="15"/>
        <v/>
      </c>
      <c r="T224" s="344"/>
      <c r="U224" s="3"/>
      <c r="V224" s="361"/>
      <c r="W224" s="395"/>
    </row>
    <row r="225" spans="3:23" ht="13.5" customHeight="1" x14ac:dyDescent="0.15">
      <c r="C225" s="362">
        <f>C224+1</f>
        <v>213</v>
      </c>
      <c r="D225" s="47" t="str">
        <f t="shared" si="14"/>
        <v/>
      </c>
      <c r="E225" s="355"/>
      <c r="F225" s="447"/>
      <c r="G225" s="447"/>
      <c r="H225" s="447"/>
      <c r="I225" s="344"/>
      <c r="J225" s="344"/>
      <c r="K225" s="344"/>
      <c r="L225" s="386"/>
      <c r="M225" s="386"/>
      <c r="N225" s="387"/>
      <c r="O225" s="393"/>
      <c r="P225" s="393"/>
      <c r="Q225" s="344"/>
      <c r="R225" s="344"/>
      <c r="S225" s="359" t="str">
        <f t="shared" si="15"/>
        <v/>
      </c>
      <c r="T225" s="344"/>
      <c r="U225" s="3"/>
      <c r="V225" s="361"/>
      <c r="W225" s="395"/>
    </row>
    <row r="226" spans="3:23" ht="13.5" customHeight="1" x14ac:dyDescent="0.15">
      <c r="C226" s="362">
        <f t="shared" ref="C226:C283" si="16">C225+1</f>
        <v>214</v>
      </c>
      <c r="D226" s="47" t="str">
        <f t="shared" si="14"/>
        <v/>
      </c>
      <c r="E226" s="355"/>
      <c r="F226" s="447"/>
      <c r="G226" s="447"/>
      <c r="H226" s="447"/>
      <c r="I226" s="344"/>
      <c r="J226" s="344"/>
      <c r="K226" s="344"/>
      <c r="L226" s="386"/>
      <c r="M226" s="386"/>
      <c r="N226" s="387"/>
      <c r="O226" s="393"/>
      <c r="P226" s="393"/>
      <c r="Q226" s="344"/>
      <c r="R226" s="344"/>
      <c r="S226" s="359" t="str">
        <f t="shared" si="15"/>
        <v/>
      </c>
      <c r="T226" s="344"/>
      <c r="U226" s="3"/>
      <c r="V226" s="361"/>
      <c r="W226" s="395"/>
    </row>
    <row r="227" spans="3:23" ht="13.5" customHeight="1" x14ac:dyDescent="0.15">
      <c r="C227" s="362">
        <f t="shared" si="16"/>
        <v>215</v>
      </c>
      <c r="D227" s="47" t="str">
        <f t="shared" si="14"/>
        <v/>
      </c>
      <c r="E227" s="355"/>
      <c r="F227" s="447"/>
      <c r="G227" s="447"/>
      <c r="H227" s="447"/>
      <c r="I227" s="344"/>
      <c r="J227" s="344"/>
      <c r="K227" s="344"/>
      <c r="L227" s="386"/>
      <c r="M227" s="386"/>
      <c r="N227" s="387"/>
      <c r="O227" s="393"/>
      <c r="P227" s="393"/>
      <c r="Q227" s="344"/>
      <c r="R227" s="344"/>
      <c r="S227" s="359" t="str">
        <f t="shared" si="15"/>
        <v/>
      </c>
      <c r="T227" s="344"/>
      <c r="U227" s="3"/>
      <c r="V227" s="361"/>
      <c r="W227" s="395"/>
    </row>
    <row r="228" spans="3:23" ht="13.5" customHeight="1" x14ac:dyDescent="0.15">
      <c r="C228" s="362">
        <f t="shared" si="16"/>
        <v>216</v>
      </c>
      <c r="D228" s="47" t="str">
        <f t="shared" si="14"/>
        <v/>
      </c>
      <c r="E228" s="355"/>
      <c r="F228" s="447"/>
      <c r="G228" s="447"/>
      <c r="H228" s="447"/>
      <c r="I228" s="344"/>
      <c r="J228" s="344"/>
      <c r="K228" s="344"/>
      <c r="L228" s="386"/>
      <c r="M228" s="386"/>
      <c r="N228" s="387"/>
      <c r="O228" s="393"/>
      <c r="P228" s="393"/>
      <c r="Q228" s="344"/>
      <c r="R228" s="344"/>
      <c r="S228" s="359" t="str">
        <f t="shared" si="15"/>
        <v/>
      </c>
      <c r="T228" s="344"/>
      <c r="U228" s="3"/>
      <c r="V228" s="361"/>
      <c r="W228" s="395"/>
    </row>
    <row r="229" spans="3:23" ht="13.5" customHeight="1" x14ac:dyDescent="0.15">
      <c r="C229" s="362">
        <f t="shared" si="16"/>
        <v>217</v>
      </c>
      <c r="D229" s="47" t="str">
        <f t="shared" si="14"/>
        <v/>
      </c>
      <c r="E229" s="355"/>
      <c r="F229" s="447"/>
      <c r="G229" s="447"/>
      <c r="H229" s="447"/>
      <c r="I229" s="344"/>
      <c r="J229" s="344"/>
      <c r="K229" s="344"/>
      <c r="L229" s="386"/>
      <c r="M229" s="386"/>
      <c r="N229" s="387"/>
      <c r="O229" s="393"/>
      <c r="P229" s="393"/>
      <c r="Q229" s="344"/>
      <c r="R229" s="344"/>
      <c r="S229" s="359" t="str">
        <f t="shared" si="15"/>
        <v/>
      </c>
      <c r="T229" s="344"/>
      <c r="U229" s="3"/>
      <c r="V229" s="361"/>
      <c r="W229" s="395"/>
    </row>
    <row r="230" spans="3:23" ht="13.5" customHeight="1" x14ac:dyDescent="0.15">
      <c r="C230" s="362">
        <f t="shared" si="16"/>
        <v>218</v>
      </c>
      <c r="D230" s="47" t="str">
        <f t="shared" si="14"/>
        <v/>
      </c>
      <c r="E230" s="355"/>
      <c r="F230" s="447"/>
      <c r="G230" s="447"/>
      <c r="H230" s="447"/>
      <c r="I230" s="344"/>
      <c r="J230" s="344"/>
      <c r="K230" s="344"/>
      <c r="L230" s="386"/>
      <c r="M230" s="386"/>
      <c r="N230" s="387"/>
      <c r="O230" s="393"/>
      <c r="P230" s="393"/>
      <c r="Q230" s="344"/>
      <c r="R230" s="344"/>
      <c r="S230" s="359" t="str">
        <f t="shared" si="15"/>
        <v/>
      </c>
      <c r="T230" s="344"/>
      <c r="U230" s="3"/>
      <c r="V230" s="361"/>
      <c r="W230" s="395"/>
    </row>
    <row r="231" spans="3:23" ht="13.5" customHeight="1" x14ac:dyDescent="0.15">
      <c r="C231" s="362">
        <f t="shared" si="16"/>
        <v>219</v>
      </c>
      <c r="D231" s="47" t="str">
        <f t="shared" si="14"/>
        <v/>
      </c>
      <c r="E231" s="355"/>
      <c r="F231" s="447"/>
      <c r="G231" s="447"/>
      <c r="H231" s="447"/>
      <c r="I231" s="344"/>
      <c r="J231" s="344"/>
      <c r="K231" s="344"/>
      <c r="L231" s="386"/>
      <c r="M231" s="386"/>
      <c r="N231" s="387"/>
      <c r="O231" s="393"/>
      <c r="P231" s="393"/>
      <c r="Q231" s="344"/>
      <c r="R231" s="344"/>
      <c r="S231" s="359" t="str">
        <f t="shared" si="15"/>
        <v/>
      </c>
      <c r="T231" s="344"/>
      <c r="U231" s="3"/>
      <c r="V231" s="361"/>
      <c r="W231" s="395"/>
    </row>
    <row r="232" spans="3:23" ht="13.5" customHeight="1" x14ac:dyDescent="0.15">
      <c r="C232" s="362">
        <f t="shared" si="16"/>
        <v>220</v>
      </c>
      <c r="D232" s="47" t="str">
        <f t="shared" si="14"/>
        <v/>
      </c>
      <c r="E232" s="355"/>
      <c r="F232" s="447"/>
      <c r="G232" s="447"/>
      <c r="H232" s="447"/>
      <c r="I232" s="344"/>
      <c r="J232" s="344"/>
      <c r="K232" s="344"/>
      <c r="L232" s="386"/>
      <c r="M232" s="386"/>
      <c r="N232" s="387"/>
      <c r="O232" s="393"/>
      <c r="P232" s="393"/>
      <c r="Q232" s="344"/>
      <c r="R232" s="344"/>
      <c r="S232" s="359" t="str">
        <f t="shared" si="15"/>
        <v/>
      </c>
      <c r="T232" s="344"/>
      <c r="U232" s="3"/>
      <c r="V232" s="361"/>
      <c r="W232" s="395"/>
    </row>
    <row r="233" spans="3:23" ht="13.5" customHeight="1" x14ac:dyDescent="0.15">
      <c r="C233" s="362">
        <f t="shared" si="16"/>
        <v>221</v>
      </c>
      <c r="D233" s="47" t="str">
        <f t="shared" si="14"/>
        <v/>
      </c>
      <c r="E233" s="355"/>
      <c r="F233" s="447"/>
      <c r="G233" s="447"/>
      <c r="H233" s="447"/>
      <c r="I233" s="344"/>
      <c r="J233" s="344"/>
      <c r="K233" s="344"/>
      <c r="L233" s="386"/>
      <c r="M233" s="386"/>
      <c r="N233" s="387"/>
      <c r="O233" s="393"/>
      <c r="P233" s="393"/>
      <c r="Q233" s="344"/>
      <c r="R233" s="344"/>
      <c r="S233" s="359" t="str">
        <f t="shared" si="15"/>
        <v/>
      </c>
      <c r="T233" s="344"/>
      <c r="U233" s="3"/>
      <c r="V233" s="361"/>
      <c r="W233" s="395"/>
    </row>
    <row r="234" spans="3:23" ht="13.5" customHeight="1" x14ac:dyDescent="0.15">
      <c r="C234" s="362">
        <f t="shared" si="16"/>
        <v>222</v>
      </c>
      <c r="D234" s="47" t="str">
        <f t="shared" si="14"/>
        <v/>
      </c>
      <c r="E234" s="355"/>
      <c r="F234" s="447"/>
      <c r="G234" s="447"/>
      <c r="H234" s="447"/>
      <c r="I234" s="344"/>
      <c r="J234" s="344"/>
      <c r="K234" s="344"/>
      <c r="L234" s="386"/>
      <c r="M234" s="386"/>
      <c r="N234" s="387"/>
      <c r="O234" s="393"/>
      <c r="P234" s="393"/>
      <c r="Q234" s="344"/>
      <c r="R234" s="344"/>
      <c r="S234" s="359" t="str">
        <f t="shared" si="15"/>
        <v/>
      </c>
      <c r="T234" s="344"/>
      <c r="U234" s="3"/>
      <c r="V234" s="361"/>
      <c r="W234" s="395"/>
    </row>
    <row r="235" spans="3:23" ht="13.5" customHeight="1" x14ac:dyDescent="0.15">
      <c r="C235" s="362">
        <f t="shared" si="16"/>
        <v>223</v>
      </c>
      <c r="D235" s="47" t="str">
        <f t="shared" si="14"/>
        <v/>
      </c>
      <c r="E235" s="355"/>
      <c r="F235" s="447"/>
      <c r="G235" s="447"/>
      <c r="H235" s="447"/>
      <c r="I235" s="344"/>
      <c r="J235" s="344"/>
      <c r="K235" s="344"/>
      <c r="L235" s="386"/>
      <c r="M235" s="386"/>
      <c r="N235" s="387"/>
      <c r="O235" s="393"/>
      <c r="P235" s="393"/>
      <c r="Q235" s="344"/>
      <c r="R235" s="344"/>
      <c r="S235" s="359" t="str">
        <f t="shared" si="15"/>
        <v/>
      </c>
      <c r="T235" s="344"/>
      <c r="U235" s="3"/>
      <c r="V235" s="361"/>
      <c r="W235" s="395"/>
    </row>
    <row r="236" spans="3:23" ht="13.5" customHeight="1" x14ac:dyDescent="0.15">
      <c r="C236" s="362">
        <f t="shared" si="16"/>
        <v>224</v>
      </c>
      <c r="D236" s="47" t="str">
        <f t="shared" si="14"/>
        <v/>
      </c>
      <c r="E236" s="355"/>
      <c r="F236" s="447"/>
      <c r="G236" s="447"/>
      <c r="H236" s="447"/>
      <c r="I236" s="344"/>
      <c r="J236" s="344"/>
      <c r="K236" s="344"/>
      <c r="L236" s="386"/>
      <c r="M236" s="386"/>
      <c r="N236" s="387"/>
      <c r="O236" s="393"/>
      <c r="P236" s="393"/>
      <c r="Q236" s="344"/>
      <c r="R236" s="344"/>
      <c r="S236" s="359" t="str">
        <f t="shared" si="15"/>
        <v/>
      </c>
      <c r="T236" s="344"/>
      <c r="U236" s="3"/>
      <c r="V236" s="361"/>
      <c r="W236" s="395"/>
    </row>
    <row r="237" spans="3:23" ht="13.5" customHeight="1" x14ac:dyDescent="0.15">
      <c r="C237" s="362">
        <f t="shared" si="16"/>
        <v>225</v>
      </c>
      <c r="D237" s="47" t="str">
        <f t="shared" si="14"/>
        <v/>
      </c>
      <c r="E237" s="355"/>
      <c r="F237" s="447"/>
      <c r="G237" s="447"/>
      <c r="H237" s="447"/>
      <c r="I237" s="344"/>
      <c r="J237" s="344"/>
      <c r="K237" s="344"/>
      <c r="L237" s="386"/>
      <c r="M237" s="386"/>
      <c r="N237" s="387"/>
      <c r="O237" s="393"/>
      <c r="P237" s="393"/>
      <c r="Q237" s="344"/>
      <c r="R237" s="344"/>
      <c r="S237" s="359" t="str">
        <f t="shared" si="15"/>
        <v/>
      </c>
      <c r="T237" s="344"/>
      <c r="U237" s="3"/>
      <c r="V237" s="361"/>
      <c r="W237" s="395"/>
    </row>
    <row r="238" spans="3:23" ht="13.5" customHeight="1" x14ac:dyDescent="0.15">
      <c r="C238" s="362">
        <f t="shared" si="16"/>
        <v>226</v>
      </c>
      <c r="D238" s="47" t="str">
        <f t="shared" si="14"/>
        <v/>
      </c>
      <c r="E238" s="355"/>
      <c r="F238" s="447"/>
      <c r="G238" s="447"/>
      <c r="H238" s="447"/>
      <c r="I238" s="344"/>
      <c r="J238" s="344"/>
      <c r="K238" s="344"/>
      <c r="L238" s="386"/>
      <c r="M238" s="386"/>
      <c r="N238" s="387"/>
      <c r="O238" s="393"/>
      <c r="P238" s="393"/>
      <c r="Q238" s="344"/>
      <c r="R238" s="344"/>
      <c r="S238" s="359" t="str">
        <f t="shared" si="15"/>
        <v/>
      </c>
      <c r="T238" s="344"/>
      <c r="U238" s="3"/>
      <c r="V238" s="361"/>
      <c r="W238" s="395"/>
    </row>
    <row r="239" spans="3:23" ht="13.5" customHeight="1" x14ac:dyDescent="0.15">
      <c r="C239" s="362">
        <f t="shared" si="16"/>
        <v>227</v>
      </c>
      <c r="D239" s="47" t="str">
        <f t="shared" si="14"/>
        <v/>
      </c>
      <c r="E239" s="355"/>
      <c r="F239" s="447"/>
      <c r="G239" s="447"/>
      <c r="H239" s="447"/>
      <c r="I239" s="344"/>
      <c r="J239" s="344"/>
      <c r="K239" s="344"/>
      <c r="L239" s="386"/>
      <c r="M239" s="386"/>
      <c r="N239" s="387"/>
      <c r="O239" s="393"/>
      <c r="P239" s="393"/>
      <c r="Q239" s="344"/>
      <c r="R239" s="344"/>
      <c r="S239" s="359" t="str">
        <f t="shared" si="15"/>
        <v/>
      </c>
      <c r="T239" s="344"/>
      <c r="U239" s="3"/>
      <c r="V239" s="361"/>
      <c r="W239" s="395"/>
    </row>
    <row r="240" spans="3:23" ht="13.5" customHeight="1" x14ac:dyDescent="0.15">
      <c r="C240" s="362">
        <f t="shared" si="16"/>
        <v>228</v>
      </c>
      <c r="D240" s="47" t="str">
        <f t="shared" si="14"/>
        <v/>
      </c>
      <c r="E240" s="355"/>
      <c r="F240" s="447"/>
      <c r="G240" s="447"/>
      <c r="H240" s="447"/>
      <c r="I240" s="344"/>
      <c r="J240" s="344"/>
      <c r="K240" s="344"/>
      <c r="L240" s="386"/>
      <c r="M240" s="386"/>
      <c r="N240" s="387"/>
      <c r="O240" s="393"/>
      <c r="P240" s="393"/>
      <c r="Q240" s="344"/>
      <c r="R240" s="344"/>
      <c r="S240" s="359" t="str">
        <f t="shared" si="15"/>
        <v/>
      </c>
      <c r="T240" s="344"/>
      <c r="U240" s="3"/>
      <c r="V240" s="361"/>
      <c r="W240" s="395"/>
    </row>
    <row r="241" spans="3:23" ht="13.5" customHeight="1" x14ac:dyDescent="0.15">
      <c r="C241" s="362">
        <f t="shared" si="16"/>
        <v>229</v>
      </c>
      <c r="D241" s="47" t="str">
        <f t="shared" si="14"/>
        <v/>
      </c>
      <c r="E241" s="355"/>
      <c r="F241" s="447"/>
      <c r="G241" s="447"/>
      <c r="H241" s="447"/>
      <c r="I241" s="344"/>
      <c r="J241" s="344"/>
      <c r="K241" s="344"/>
      <c r="L241" s="386"/>
      <c r="M241" s="386"/>
      <c r="N241" s="387"/>
      <c r="O241" s="393"/>
      <c r="P241" s="393"/>
      <c r="Q241" s="344"/>
      <c r="R241" s="344"/>
      <c r="S241" s="359" t="str">
        <f t="shared" si="15"/>
        <v/>
      </c>
      <c r="T241" s="344"/>
      <c r="U241" s="3"/>
      <c r="V241" s="361"/>
      <c r="W241" s="395"/>
    </row>
    <row r="242" spans="3:23" ht="13.5" customHeight="1" x14ac:dyDescent="0.15">
      <c r="C242" s="362">
        <f t="shared" si="16"/>
        <v>230</v>
      </c>
      <c r="D242" s="47" t="str">
        <f t="shared" si="14"/>
        <v/>
      </c>
      <c r="E242" s="355"/>
      <c r="F242" s="447"/>
      <c r="G242" s="447"/>
      <c r="H242" s="447"/>
      <c r="I242" s="344"/>
      <c r="J242" s="344"/>
      <c r="K242" s="344"/>
      <c r="L242" s="386"/>
      <c r="M242" s="386"/>
      <c r="N242" s="387"/>
      <c r="O242" s="393"/>
      <c r="P242" s="393"/>
      <c r="Q242" s="344"/>
      <c r="R242" s="344"/>
      <c r="S242" s="359" t="str">
        <f t="shared" si="15"/>
        <v/>
      </c>
      <c r="T242" s="344"/>
      <c r="U242" s="3"/>
      <c r="V242" s="361"/>
      <c r="W242" s="395"/>
    </row>
    <row r="243" spans="3:23" ht="13.5" customHeight="1" x14ac:dyDescent="0.15">
      <c r="C243" s="362">
        <f t="shared" si="16"/>
        <v>231</v>
      </c>
      <c r="D243" s="47" t="str">
        <f t="shared" si="14"/>
        <v/>
      </c>
      <c r="E243" s="355"/>
      <c r="F243" s="447"/>
      <c r="G243" s="447"/>
      <c r="H243" s="447"/>
      <c r="I243" s="344"/>
      <c r="J243" s="344"/>
      <c r="K243" s="344"/>
      <c r="L243" s="386"/>
      <c r="M243" s="386"/>
      <c r="N243" s="387"/>
      <c r="O243" s="393"/>
      <c r="P243" s="393"/>
      <c r="Q243" s="344"/>
      <c r="R243" s="344"/>
      <c r="S243" s="359" t="str">
        <f t="shared" si="15"/>
        <v/>
      </c>
      <c r="T243" s="344"/>
      <c r="U243" s="3"/>
      <c r="V243" s="361"/>
      <c r="W243" s="395"/>
    </row>
    <row r="244" spans="3:23" ht="13.5" customHeight="1" x14ac:dyDescent="0.15">
      <c r="C244" s="362">
        <f t="shared" si="16"/>
        <v>232</v>
      </c>
      <c r="D244" s="47" t="str">
        <f t="shared" si="14"/>
        <v/>
      </c>
      <c r="E244" s="355"/>
      <c r="F244" s="447"/>
      <c r="G244" s="447"/>
      <c r="H244" s="447"/>
      <c r="I244" s="344"/>
      <c r="J244" s="344"/>
      <c r="K244" s="344"/>
      <c r="L244" s="386"/>
      <c r="M244" s="386"/>
      <c r="N244" s="387"/>
      <c r="O244" s="393"/>
      <c r="P244" s="393"/>
      <c r="Q244" s="344"/>
      <c r="R244" s="344"/>
      <c r="S244" s="359" t="str">
        <f t="shared" si="15"/>
        <v/>
      </c>
      <c r="T244" s="344"/>
      <c r="U244" s="3"/>
      <c r="V244" s="361"/>
      <c r="W244" s="395"/>
    </row>
    <row r="245" spans="3:23" ht="13.5" customHeight="1" x14ac:dyDescent="0.15">
      <c r="C245" s="362">
        <f t="shared" si="16"/>
        <v>233</v>
      </c>
      <c r="D245" s="47" t="str">
        <f t="shared" si="14"/>
        <v/>
      </c>
      <c r="E245" s="355"/>
      <c r="F245" s="447"/>
      <c r="G245" s="447"/>
      <c r="H245" s="447"/>
      <c r="I245" s="344"/>
      <c r="J245" s="344"/>
      <c r="K245" s="344"/>
      <c r="L245" s="386"/>
      <c r="M245" s="386"/>
      <c r="N245" s="387"/>
      <c r="O245" s="393"/>
      <c r="P245" s="393"/>
      <c r="Q245" s="344"/>
      <c r="R245" s="344"/>
      <c r="S245" s="359" t="str">
        <f t="shared" si="15"/>
        <v/>
      </c>
      <c r="T245" s="344"/>
      <c r="U245" s="3"/>
      <c r="V245" s="361"/>
      <c r="W245" s="395"/>
    </row>
    <row r="246" spans="3:23" ht="13.5" customHeight="1" x14ac:dyDescent="0.15">
      <c r="C246" s="362">
        <f t="shared" si="16"/>
        <v>234</v>
      </c>
      <c r="D246" s="47" t="str">
        <f t="shared" si="14"/>
        <v/>
      </c>
      <c r="E246" s="355"/>
      <c r="F246" s="447"/>
      <c r="G246" s="447"/>
      <c r="H246" s="447"/>
      <c r="I246" s="344"/>
      <c r="J246" s="344"/>
      <c r="K246" s="344"/>
      <c r="L246" s="386"/>
      <c r="M246" s="386"/>
      <c r="N246" s="387"/>
      <c r="O246" s="393"/>
      <c r="P246" s="393"/>
      <c r="Q246" s="344"/>
      <c r="R246" s="344"/>
      <c r="S246" s="359" t="str">
        <f t="shared" si="15"/>
        <v/>
      </c>
      <c r="T246" s="344"/>
      <c r="U246" s="3"/>
      <c r="V246" s="361"/>
      <c r="W246" s="395"/>
    </row>
    <row r="247" spans="3:23" ht="13.5" customHeight="1" x14ac:dyDescent="0.15">
      <c r="C247" s="362">
        <f t="shared" si="16"/>
        <v>235</v>
      </c>
      <c r="D247" s="47" t="str">
        <f t="shared" si="14"/>
        <v/>
      </c>
      <c r="E247" s="355"/>
      <c r="F247" s="447"/>
      <c r="G247" s="447"/>
      <c r="H247" s="447"/>
      <c r="I247" s="344"/>
      <c r="J247" s="344"/>
      <c r="K247" s="344"/>
      <c r="L247" s="386"/>
      <c r="M247" s="386"/>
      <c r="N247" s="387"/>
      <c r="O247" s="393"/>
      <c r="P247" s="393"/>
      <c r="Q247" s="344"/>
      <c r="R247" s="344"/>
      <c r="S247" s="359" t="str">
        <f t="shared" si="15"/>
        <v/>
      </c>
      <c r="T247" s="344"/>
      <c r="U247" s="3"/>
      <c r="V247" s="361"/>
      <c r="W247" s="395"/>
    </row>
    <row r="248" spans="3:23" ht="13.5" customHeight="1" x14ac:dyDescent="0.15">
      <c r="C248" s="362">
        <f t="shared" si="16"/>
        <v>236</v>
      </c>
      <c r="D248" s="47" t="str">
        <f t="shared" si="14"/>
        <v/>
      </c>
      <c r="E248" s="355"/>
      <c r="F248" s="447"/>
      <c r="G248" s="447"/>
      <c r="H248" s="447"/>
      <c r="I248" s="344"/>
      <c r="J248" s="344"/>
      <c r="K248" s="344"/>
      <c r="L248" s="386"/>
      <c r="M248" s="386"/>
      <c r="N248" s="387"/>
      <c r="O248" s="393"/>
      <c r="P248" s="393"/>
      <c r="Q248" s="344"/>
      <c r="R248" s="344"/>
      <c r="S248" s="359" t="str">
        <f t="shared" si="15"/>
        <v/>
      </c>
      <c r="T248" s="344"/>
      <c r="U248" s="3"/>
      <c r="V248" s="361"/>
      <c r="W248" s="395"/>
    </row>
    <row r="249" spans="3:23" ht="13.5" customHeight="1" x14ac:dyDescent="0.15">
      <c r="C249" s="362">
        <f t="shared" si="16"/>
        <v>237</v>
      </c>
      <c r="D249" s="47" t="str">
        <f t="shared" si="14"/>
        <v/>
      </c>
      <c r="E249" s="355"/>
      <c r="F249" s="447"/>
      <c r="G249" s="447"/>
      <c r="H249" s="447"/>
      <c r="I249" s="344"/>
      <c r="J249" s="344"/>
      <c r="K249" s="344"/>
      <c r="L249" s="386"/>
      <c r="M249" s="386"/>
      <c r="N249" s="387"/>
      <c r="O249" s="393"/>
      <c r="P249" s="393"/>
      <c r="Q249" s="344"/>
      <c r="R249" s="344"/>
      <c r="S249" s="359" t="str">
        <f t="shared" si="15"/>
        <v/>
      </c>
      <c r="T249" s="344"/>
      <c r="U249" s="3"/>
      <c r="V249" s="361"/>
      <c r="W249" s="395"/>
    </row>
    <row r="250" spans="3:23" ht="13.5" customHeight="1" x14ac:dyDescent="0.15">
      <c r="C250" s="362">
        <f t="shared" si="16"/>
        <v>238</v>
      </c>
      <c r="D250" s="47" t="str">
        <f t="shared" si="14"/>
        <v/>
      </c>
      <c r="E250" s="355"/>
      <c r="F250" s="447"/>
      <c r="G250" s="447"/>
      <c r="H250" s="447"/>
      <c r="I250" s="344"/>
      <c r="J250" s="344"/>
      <c r="K250" s="344"/>
      <c r="L250" s="386"/>
      <c r="M250" s="386"/>
      <c r="N250" s="387"/>
      <c r="O250" s="393"/>
      <c r="P250" s="393"/>
      <c r="Q250" s="344"/>
      <c r="R250" s="344"/>
      <c r="S250" s="359" t="str">
        <f t="shared" si="15"/>
        <v/>
      </c>
      <c r="T250" s="344"/>
      <c r="U250" s="3"/>
      <c r="V250" s="361"/>
      <c r="W250" s="395"/>
    </row>
    <row r="251" spans="3:23" ht="13.5" customHeight="1" x14ac:dyDescent="0.15">
      <c r="C251" s="362">
        <f t="shared" si="16"/>
        <v>239</v>
      </c>
      <c r="D251" s="47" t="str">
        <f t="shared" si="14"/>
        <v/>
      </c>
      <c r="E251" s="355"/>
      <c r="F251" s="447"/>
      <c r="G251" s="447"/>
      <c r="H251" s="447"/>
      <c r="I251" s="344"/>
      <c r="J251" s="344"/>
      <c r="K251" s="344"/>
      <c r="L251" s="386"/>
      <c r="M251" s="386"/>
      <c r="N251" s="387"/>
      <c r="O251" s="393"/>
      <c r="P251" s="393"/>
      <c r="Q251" s="344"/>
      <c r="R251" s="344"/>
      <c r="S251" s="359" t="str">
        <f t="shared" si="15"/>
        <v/>
      </c>
      <c r="T251" s="344"/>
      <c r="U251" s="3"/>
      <c r="V251" s="361"/>
      <c r="W251" s="395"/>
    </row>
    <row r="252" spans="3:23" ht="13.5" customHeight="1" x14ac:dyDescent="0.15">
      <c r="C252" s="362">
        <f t="shared" si="16"/>
        <v>240</v>
      </c>
      <c r="D252" s="47" t="str">
        <f t="shared" si="14"/>
        <v/>
      </c>
      <c r="E252" s="355"/>
      <c r="F252" s="447"/>
      <c r="G252" s="447"/>
      <c r="H252" s="447"/>
      <c r="I252" s="396"/>
      <c r="J252" s="396"/>
      <c r="K252" s="396"/>
      <c r="L252" s="386"/>
      <c r="M252" s="386"/>
      <c r="N252" s="387"/>
      <c r="O252" s="393"/>
      <c r="P252" s="393"/>
      <c r="Q252" s="344"/>
      <c r="R252" s="344"/>
      <c r="S252" s="359" t="str">
        <f t="shared" si="15"/>
        <v/>
      </c>
      <c r="T252" s="344"/>
      <c r="U252" s="3"/>
      <c r="V252" s="361"/>
      <c r="W252" s="395"/>
    </row>
    <row r="253" spans="3:23" ht="13.5" customHeight="1" x14ac:dyDescent="0.15">
      <c r="C253" s="362">
        <f t="shared" si="16"/>
        <v>241</v>
      </c>
      <c r="D253" s="47" t="str">
        <f t="shared" si="14"/>
        <v/>
      </c>
      <c r="E253" s="355"/>
      <c r="F253" s="447"/>
      <c r="G253" s="447"/>
      <c r="H253" s="447"/>
      <c r="I253" s="344"/>
      <c r="J253" s="344"/>
      <c r="K253" s="344"/>
      <c r="L253" s="386"/>
      <c r="M253" s="386"/>
      <c r="N253" s="387"/>
      <c r="O253" s="393"/>
      <c r="P253" s="393"/>
      <c r="Q253" s="344"/>
      <c r="R253" s="344"/>
      <c r="S253" s="359" t="str">
        <f t="shared" si="15"/>
        <v/>
      </c>
      <c r="T253" s="344"/>
      <c r="U253" s="3"/>
      <c r="V253" s="361"/>
      <c r="W253" s="395"/>
    </row>
    <row r="254" spans="3:23" ht="13.5" customHeight="1" x14ac:dyDescent="0.15">
      <c r="C254" s="362">
        <f t="shared" si="16"/>
        <v>242</v>
      </c>
      <c r="D254" s="47" t="str">
        <f t="shared" si="14"/>
        <v/>
      </c>
      <c r="E254" s="355"/>
      <c r="F254" s="447"/>
      <c r="G254" s="447"/>
      <c r="H254" s="447"/>
      <c r="I254" s="344"/>
      <c r="J254" s="344"/>
      <c r="K254" s="344"/>
      <c r="L254" s="386"/>
      <c r="M254" s="386"/>
      <c r="N254" s="387"/>
      <c r="O254" s="393"/>
      <c r="P254" s="393"/>
      <c r="Q254" s="344"/>
      <c r="R254" s="344"/>
      <c r="S254" s="359" t="str">
        <f t="shared" si="15"/>
        <v/>
      </c>
      <c r="T254" s="344"/>
      <c r="U254" s="3"/>
      <c r="V254" s="361"/>
      <c r="W254" s="395"/>
    </row>
    <row r="255" spans="3:23" ht="13.5" customHeight="1" x14ac:dyDescent="0.15">
      <c r="C255" s="362">
        <f t="shared" si="16"/>
        <v>243</v>
      </c>
      <c r="D255" s="47" t="str">
        <f t="shared" si="14"/>
        <v/>
      </c>
      <c r="E255" s="355"/>
      <c r="F255" s="447"/>
      <c r="G255" s="447"/>
      <c r="H255" s="447"/>
      <c r="I255" s="344"/>
      <c r="J255" s="344"/>
      <c r="K255" s="344"/>
      <c r="L255" s="386"/>
      <c r="M255" s="386"/>
      <c r="N255" s="387"/>
      <c r="O255" s="393"/>
      <c r="P255" s="393"/>
      <c r="Q255" s="344"/>
      <c r="R255" s="344"/>
      <c r="S255" s="359" t="str">
        <f t="shared" si="15"/>
        <v/>
      </c>
      <c r="T255" s="344"/>
      <c r="U255" s="3"/>
      <c r="V255" s="361"/>
      <c r="W255" s="395"/>
    </row>
    <row r="256" spans="3:23" ht="13.5" customHeight="1" x14ac:dyDescent="0.15">
      <c r="C256" s="362">
        <f t="shared" si="16"/>
        <v>244</v>
      </c>
      <c r="D256" s="47" t="str">
        <f t="shared" si="14"/>
        <v/>
      </c>
      <c r="E256" s="355"/>
      <c r="F256" s="447"/>
      <c r="G256" s="447"/>
      <c r="H256" s="447"/>
      <c r="I256" s="344"/>
      <c r="J256" s="344"/>
      <c r="K256" s="344"/>
      <c r="L256" s="386"/>
      <c r="M256" s="386"/>
      <c r="N256" s="387"/>
      <c r="O256" s="393"/>
      <c r="P256" s="393"/>
      <c r="Q256" s="344"/>
      <c r="R256" s="344"/>
      <c r="S256" s="359" t="str">
        <f t="shared" si="15"/>
        <v/>
      </c>
      <c r="T256" s="344"/>
      <c r="U256" s="3"/>
      <c r="V256" s="361"/>
      <c r="W256" s="395"/>
    </row>
    <row r="257" spans="3:23" ht="13.5" customHeight="1" x14ac:dyDescent="0.15">
      <c r="C257" s="362">
        <f t="shared" si="16"/>
        <v>245</v>
      </c>
      <c r="D257" s="47" t="str">
        <f t="shared" si="14"/>
        <v/>
      </c>
      <c r="E257" s="355"/>
      <c r="F257" s="447"/>
      <c r="G257" s="447"/>
      <c r="H257" s="447"/>
      <c r="I257" s="344"/>
      <c r="J257" s="344"/>
      <c r="K257" s="344"/>
      <c r="L257" s="386"/>
      <c r="M257" s="386"/>
      <c r="N257" s="387"/>
      <c r="O257" s="393"/>
      <c r="P257" s="393"/>
      <c r="Q257" s="344"/>
      <c r="R257" s="344"/>
      <c r="S257" s="359" t="str">
        <f t="shared" si="15"/>
        <v/>
      </c>
      <c r="T257" s="344"/>
      <c r="U257" s="3"/>
      <c r="V257" s="361"/>
      <c r="W257" s="395"/>
    </row>
    <row r="258" spans="3:23" ht="13.5" customHeight="1" x14ac:dyDescent="0.15">
      <c r="C258" s="362">
        <f t="shared" si="16"/>
        <v>246</v>
      </c>
      <c r="D258" s="47" t="str">
        <f t="shared" si="14"/>
        <v/>
      </c>
      <c r="E258" s="355"/>
      <c r="F258" s="447"/>
      <c r="G258" s="447"/>
      <c r="H258" s="447"/>
      <c r="I258" s="344"/>
      <c r="J258" s="344"/>
      <c r="K258" s="344"/>
      <c r="L258" s="386"/>
      <c r="M258" s="386"/>
      <c r="N258" s="387"/>
      <c r="O258" s="393"/>
      <c r="P258" s="393"/>
      <c r="Q258" s="344"/>
      <c r="R258" s="344"/>
      <c r="S258" s="359" t="str">
        <f t="shared" si="15"/>
        <v/>
      </c>
      <c r="T258" s="344"/>
      <c r="U258" s="3"/>
      <c r="V258" s="361"/>
      <c r="W258" s="395"/>
    </row>
    <row r="259" spans="3:23" ht="13.5" customHeight="1" x14ac:dyDescent="0.15">
      <c r="C259" s="362">
        <f t="shared" si="16"/>
        <v>247</v>
      </c>
      <c r="D259" s="47" t="str">
        <f t="shared" si="14"/>
        <v/>
      </c>
      <c r="E259" s="355"/>
      <c r="F259" s="447"/>
      <c r="G259" s="447"/>
      <c r="H259" s="447"/>
      <c r="I259" s="344"/>
      <c r="J259" s="344"/>
      <c r="K259" s="344"/>
      <c r="L259" s="386"/>
      <c r="M259" s="386"/>
      <c r="N259" s="387"/>
      <c r="O259" s="393"/>
      <c r="P259" s="393"/>
      <c r="Q259" s="344"/>
      <c r="R259" s="344"/>
      <c r="S259" s="359" t="str">
        <f t="shared" si="15"/>
        <v/>
      </c>
      <c r="T259" s="344"/>
      <c r="U259" s="3"/>
      <c r="V259" s="361"/>
      <c r="W259" s="395"/>
    </row>
    <row r="260" spans="3:23" ht="13.5" customHeight="1" x14ac:dyDescent="0.15">
      <c r="C260" s="362">
        <f t="shared" si="16"/>
        <v>248</v>
      </c>
      <c r="D260" s="47" t="str">
        <f t="shared" si="14"/>
        <v/>
      </c>
      <c r="E260" s="355"/>
      <c r="F260" s="447"/>
      <c r="G260" s="447"/>
      <c r="H260" s="447"/>
      <c r="I260" s="344"/>
      <c r="J260" s="344"/>
      <c r="K260" s="344"/>
      <c r="L260" s="386"/>
      <c r="M260" s="386"/>
      <c r="N260" s="387"/>
      <c r="O260" s="393"/>
      <c r="P260" s="393"/>
      <c r="Q260" s="344"/>
      <c r="R260" s="344"/>
      <c r="S260" s="359" t="str">
        <f t="shared" si="15"/>
        <v/>
      </c>
      <c r="T260" s="344"/>
      <c r="U260" s="3"/>
      <c r="V260" s="361"/>
      <c r="W260" s="395"/>
    </row>
    <row r="261" spans="3:23" ht="13.5" customHeight="1" x14ac:dyDescent="0.15">
      <c r="C261" s="362">
        <f t="shared" si="16"/>
        <v>249</v>
      </c>
      <c r="D261" s="47" t="str">
        <f t="shared" si="14"/>
        <v/>
      </c>
      <c r="E261" s="355"/>
      <c r="F261" s="447"/>
      <c r="G261" s="447"/>
      <c r="H261" s="447"/>
      <c r="I261" s="344"/>
      <c r="J261" s="344"/>
      <c r="K261" s="344"/>
      <c r="L261" s="386"/>
      <c r="M261" s="386"/>
      <c r="N261" s="387"/>
      <c r="O261" s="393"/>
      <c r="P261" s="393"/>
      <c r="Q261" s="344"/>
      <c r="R261" s="344"/>
      <c r="S261" s="359" t="str">
        <f t="shared" si="15"/>
        <v/>
      </c>
      <c r="T261" s="344"/>
      <c r="U261" s="3"/>
      <c r="V261" s="361"/>
      <c r="W261" s="395"/>
    </row>
    <row r="262" spans="3:23" ht="13.5" customHeight="1" x14ac:dyDescent="0.15">
      <c r="C262" s="362">
        <f t="shared" si="16"/>
        <v>250</v>
      </c>
      <c r="D262" s="47" t="str">
        <f t="shared" si="14"/>
        <v/>
      </c>
      <c r="E262" s="355"/>
      <c r="F262" s="447"/>
      <c r="G262" s="447"/>
      <c r="H262" s="447"/>
      <c r="I262" s="344"/>
      <c r="J262" s="344"/>
      <c r="K262" s="344"/>
      <c r="L262" s="386"/>
      <c r="M262" s="386"/>
      <c r="N262" s="387"/>
      <c r="O262" s="393"/>
      <c r="P262" s="393"/>
      <c r="Q262" s="344"/>
      <c r="R262" s="344"/>
      <c r="S262" s="359" t="str">
        <f t="shared" si="15"/>
        <v/>
      </c>
      <c r="T262" s="344"/>
      <c r="U262" s="3"/>
      <c r="V262" s="361"/>
      <c r="W262" s="395"/>
    </row>
    <row r="263" spans="3:23" ht="13.5" customHeight="1" x14ac:dyDescent="0.15">
      <c r="C263" s="362">
        <f t="shared" si="16"/>
        <v>251</v>
      </c>
      <c r="D263" s="47" t="str">
        <f t="shared" si="14"/>
        <v/>
      </c>
      <c r="E263" s="355"/>
      <c r="F263" s="447"/>
      <c r="G263" s="447"/>
      <c r="H263" s="447"/>
      <c r="I263" s="344"/>
      <c r="J263" s="344"/>
      <c r="K263" s="344"/>
      <c r="L263" s="386"/>
      <c r="M263" s="386"/>
      <c r="N263" s="387"/>
      <c r="O263" s="393"/>
      <c r="P263" s="393"/>
      <c r="Q263" s="344"/>
      <c r="R263" s="344"/>
      <c r="S263" s="359" t="str">
        <f t="shared" si="15"/>
        <v/>
      </c>
      <c r="T263" s="344"/>
      <c r="U263" s="3"/>
      <c r="V263" s="361"/>
      <c r="W263" s="395"/>
    </row>
    <row r="264" spans="3:23" ht="13.5" customHeight="1" x14ac:dyDescent="0.15">
      <c r="C264" s="362">
        <f t="shared" si="16"/>
        <v>252</v>
      </c>
      <c r="D264" s="47" t="str">
        <f t="shared" si="14"/>
        <v/>
      </c>
      <c r="E264" s="355"/>
      <c r="F264" s="447"/>
      <c r="G264" s="447"/>
      <c r="H264" s="447"/>
      <c r="I264" s="344"/>
      <c r="J264" s="344"/>
      <c r="K264" s="344"/>
      <c r="L264" s="386"/>
      <c r="M264" s="386"/>
      <c r="N264" s="387"/>
      <c r="O264" s="393"/>
      <c r="P264" s="393"/>
      <c r="Q264" s="344"/>
      <c r="R264" s="344"/>
      <c r="S264" s="359" t="str">
        <f t="shared" si="15"/>
        <v/>
      </c>
      <c r="T264" s="344"/>
      <c r="U264" s="3"/>
      <c r="V264" s="361"/>
      <c r="W264" s="395"/>
    </row>
    <row r="265" spans="3:23" ht="13.5" customHeight="1" x14ac:dyDescent="0.15">
      <c r="C265" s="362">
        <f t="shared" si="16"/>
        <v>253</v>
      </c>
      <c r="D265" s="47" t="str">
        <f t="shared" si="14"/>
        <v/>
      </c>
      <c r="E265" s="355"/>
      <c r="F265" s="447"/>
      <c r="G265" s="447"/>
      <c r="H265" s="447"/>
      <c r="I265" s="344"/>
      <c r="J265" s="344"/>
      <c r="K265" s="344"/>
      <c r="L265" s="386"/>
      <c r="M265" s="386"/>
      <c r="N265" s="387"/>
      <c r="O265" s="393"/>
      <c r="P265" s="393"/>
      <c r="Q265" s="344"/>
      <c r="R265" s="344"/>
      <c r="S265" s="359" t="str">
        <f t="shared" si="15"/>
        <v/>
      </c>
      <c r="T265" s="344"/>
      <c r="U265" s="3"/>
      <c r="V265" s="361"/>
      <c r="W265" s="395"/>
    </row>
    <row r="266" spans="3:23" ht="13.5" customHeight="1" x14ac:dyDescent="0.15">
      <c r="C266" s="362">
        <f t="shared" si="16"/>
        <v>254</v>
      </c>
      <c r="D266" s="47" t="str">
        <f t="shared" si="14"/>
        <v/>
      </c>
      <c r="E266" s="355"/>
      <c r="F266" s="447"/>
      <c r="G266" s="447"/>
      <c r="H266" s="447"/>
      <c r="I266" s="344"/>
      <c r="J266" s="344"/>
      <c r="K266" s="344"/>
      <c r="L266" s="386"/>
      <c r="M266" s="386"/>
      <c r="N266" s="387"/>
      <c r="O266" s="393"/>
      <c r="P266" s="393"/>
      <c r="Q266" s="344"/>
      <c r="R266" s="344"/>
      <c r="S266" s="359" t="str">
        <f t="shared" si="15"/>
        <v/>
      </c>
      <c r="T266" s="344"/>
      <c r="U266" s="3"/>
      <c r="V266" s="361"/>
      <c r="W266" s="395"/>
    </row>
    <row r="267" spans="3:23" ht="13.5" customHeight="1" x14ac:dyDescent="0.15">
      <c r="C267" s="362">
        <f t="shared" si="16"/>
        <v>255</v>
      </c>
      <c r="D267" s="47" t="str">
        <f t="shared" si="14"/>
        <v/>
      </c>
      <c r="E267" s="355"/>
      <c r="F267" s="447"/>
      <c r="G267" s="447"/>
      <c r="H267" s="447"/>
      <c r="I267" s="344"/>
      <c r="J267" s="344"/>
      <c r="K267" s="344"/>
      <c r="L267" s="386"/>
      <c r="M267" s="386"/>
      <c r="N267" s="387"/>
      <c r="O267" s="393"/>
      <c r="P267" s="393"/>
      <c r="Q267" s="344"/>
      <c r="R267" s="344"/>
      <c r="S267" s="359" t="str">
        <f t="shared" si="15"/>
        <v/>
      </c>
      <c r="T267" s="344"/>
      <c r="U267" s="3"/>
      <c r="V267" s="361"/>
      <c r="W267" s="395"/>
    </row>
    <row r="268" spans="3:23" ht="13.5" customHeight="1" x14ac:dyDescent="0.15">
      <c r="C268" s="362">
        <f t="shared" si="16"/>
        <v>256</v>
      </c>
      <c r="D268" s="47" t="str">
        <f t="shared" si="14"/>
        <v/>
      </c>
      <c r="E268" s="355"/>
      <c r="F268" s="447"/>
      <c r="G268" s="447"/>
      <c r="H268" s="447"/>
      <c r="I268" s="344"/>
      <c r="J268" s="344"/>
      <c r="K268" s="344"/>
      <c r="L268" s="386"/>
      <c r="M268" s="386"/>
      <c r="N268" s="387"/>
      <c r="O268" s="393"/>
      <c r="P268" s="393"/>
      <c r="Q268" s="344"/>
      <c r="R268" s="344"/>
      <c r="S268" s="359" t="str">
        <f t="shared" si="15"/>
        <v/>
      </c>
      <c r="T268" s="344"/>
      <c r="U268" s="3"/>
      <c r="V268" s="361"/>
      <c r="W268" s="395"/>
    </row>
    <row r="269" spans="3:23" ht="13.5" customHeight="1" x14ac:dyDescent="0.15">
      <c r="C269" s="362">
        <f t="shared" si="16"/>
        <v>257</v>
      </c>
      <c r="D269" s="47" t="str">
        <f t="shared" ref="D269:D332" si="17">IF(E269="","",IF(OR(AND(E269&lt;=$Z$2,K269&lt;&gt;"○"),AND(E269&lt;=$AA$2,K269="○")),"○",""))</f>
        <v/>
      </c>
      <c r="E269" s="355"/>
      <c r="F269" s="447"/>
      <c r="G269" s="447"/>
      <c r="H269" s="447"/>
      <c r="I269" s="344"/>
      <c r="J269" s="344"/>
      <c r="K269" s="344"/>
      <c r="L269" s="386"/>
      <c r="M269" s="386"/>
      <c r="N269" s="387"/>
      <c r="O269" s="393"/>
      <c r="P269" s="393"/>
      <c r="Q269" s="344"/>
      <c r="R269" s="344"/>
      <c r="S269" s="359" t="str">
        <f t="shared" ref="S269:S332" si="18">IF(OR(N269="",N269=0),"",IF(OR(AND(I269="○",$O269&gt;Z$5),AND(J269="○",$O269&gt;AA$5),AND(I269="○",$P269&gt;Z$6),AND(J269="○",$P269&gt;AA$6),AND(K269="○",$P269&gt;AB$6),AND(Q269="○",R269="○")),"○",""))</f>
        <v/>
      </c>
      <c r="T269" s="344"/>
      <c r="U269" s="3"/>
      <c r="V269" s="361"/>
      <c r="W269" s="395"/>
    </row>
    <row r="270" spans="3:23" ht="13.5" customHeight="1" x14ac:dyDescent="0.15">
      <c r="C270" s="362">
        <f t="shared" si="16"/>
        <v>258</v>
      </c>
      <c r="D270" s="47" t="str">
        <f t="shared" si="17"/>
        <v/>
      </c>
      <c r="E270" s="355"/>
      <c r="F270" s="447"/>
      <c r="G270" s="447"/>
      <c r="H270" s="447"/>
      <c r="I270" s="344"/>
      <c r="J270" s="344"/>
      <c r="K270" s="344"/>
      <c r="L270" s="386"/>
      <c r="M270" s="386"/>
      <c r="N270" s="387"/>
      <c r="O270" s="393"/>
      <c r="P270" s="393"/>
      <c r="Q270" s="344"/>
      <c r="R270" s="344"/>
      <c r="S270" s="359" t="str">
        <f t="shared" si="18"/>
        <v/>
      </c>
      <c r="T270" s="344"/>
      <c r="U270" s="3"/>
      <c r="V270" s="361"/>
      <c r="W270" s="395"/>
    </row>
    <row r="271" spans="3:23" ht="13.5" customHeight="1" x14ac:dyDescent="0.15">
      <c r="C271" s="362">
        <f t="shared" si="16"/>
        <v>259</v>
      </c>
      <c r="D271" s="47" t="str">
        <f t="shared" si="17"/>
        <v/>
      </c>
      <c r="E271" s="355"/>
      <c r="F271" s="447"/>
      <c r="G271" s="447"/>
      <c r="H271" s="447"/>
      <c r="I271" s="344"/>
      <c r="J271" s="344"/>
      <c r="K271" s="344"/>
      <c r="L271" s="386"/>
      <c r="M271" s="386"/>
      <c r="N271" s="387"/>
      <c r="O271" s="393"/>
      <c r="P271" s="393"/>
      <c r="Q271" s="344"/>
      <c r="R271" s="344"/>
      <c r="S271" s="359" t="str">
        <f t="shared" si="18"/>
        <v/>
      </c>
      <c r="T271" s="344"/>
      <c r="U271" s="3"/>
      <c r="V271" s="361"/>
      <c r="W271" s="395"/>
    </row>
    <row r="272" spans="3:23" ht="13.5" customHeight="1" x14ac:dyDescent="0.15">
      <c r="C272" s="362">
        <f t="shared" si="16"/>
        <v>260</v>
      </c>
      <c r="D272" s="47" t="str">
        <f t="shared" si="17"/>
        <v/>
      </c>
      <c r="E272" s="355"/>
      <c r="F272" s="447"/>
      <c r="G272" s="447"/>
      <c r="H272" s="447"/>
      <c r="I272" s="344"/>
      <c r="J272" s="344"/>
      <c r="K272" s="344"/>
      <c r="L272" s="386"/>
      <c r="M272" s="386"/>
      <c r="N272" s="387"/>
      <c r="O272" s="393"/>
      <c r="P272" s="393"/>
      <c r="Q272" s="344"/>
      <c r="R272" s="344"/>
      <c r="S272" s="359" t="str">
        <f t="shared" si="18"/>
        <v/>
      </c>
      <c r="T272" s="344"/>
      <c r="U272" s="3"/>
      <c r="V272" s="361"/>
      <c r="W272" s="395"/>
    </row>
    <row r="273" spans="3:23" ht="13.5" customHeight="1" x14ac:dyDescent="0.15">
      <c r="C273" s="362">
        <f t="shared" si="16"/>
        <v>261</v>
      </c>
      <c r="D273" s="47" t="str">
        <f t="shared" si="17"/>
        <v/>
      </c>
      <c r="E273" s="355"/>
      <c r="F273" s="447"/>
      <c r="G273" s="447"/>
      <c r="H273" s="447"/>
      <c r="I273" s="344"/>
      <c r="J273" s="344"/>
      <c r="K273" s="344"/>
      <c r="L273" s="386"/>
      <c r="M273" s="386"/>
      <c r="N273" s="387"/>
      <c r="O273" s="393"/>
      <c r="P273" s="393"/>
      <c r="Q273" s="344"/>
      <c r="R273" s="344"/>
      <c r="S273" s="359" t="str">
        <f t="shared" si="18"/>
        <v/>
      </c>
      <c r="T273" s="344"/>
      <c r="U273" s="3"/>
      <c r="V273" s="361"/>
      <c r="W273" s="395"/>
    </row>
    <row r="274" spans="3:23" ht="13.5" customHeight="1" x14ac:dyDescent="0.15">
      <c r="C274" s="362">
        <f t="shared" si="16"/>
        <v>262</v>
      </c>
      <c r="D274" s="47" t="str">
        <f t="shared" si="17"/>
        <v/>
      </c>
      <c r="E274" s="355"/>
      <c r="F274" s="447"/>
      <c r="G274" s="447"/>
      <c r="H274" s="447"/>
      <c r="I274" s="344"/>
      <c r="J274" s="344"/>
      <c r="K274" s="344"/>
      <c r="L274" s="386"/>
      <c r="M274" s="386"/>
      <c r="N274" s="387"/>
      <c r="O274" s="393"/>
      <c r="P274" s="393"/>
      <c r="Q274" s="344"/>
      <c r="R274" s="344"/>
      <c r="S274" s="359" t="str">
        <f t="shared" si="18"/>
        <v/>
      </c>
      <c r="T274" s="344"/>
      <c r="U274" s="3"/>
      <c r="V274" s="361"/>
      <c r="W274" s="395"/>
    </row>
    <row r="275" spans="3:23" ht="13.5" customHeight="1" x14ac:dyDescent="0.15">
      <c r="C275" s="362">
        <f t="shared" si="16"/>
        <v>263</v>
      </c>
      <c r="D275" s="47" t="str">
        <f t="shared" si="17"/>
        <v/>
      </c>
      <c r="E275" s="355"/>
      <c r="F275" s="447"/>
      <c r="G275" s="447"/>
      <c r="H275" s="447"/>
      <c r="I275" s="344"/>
      <c r="J275" s="344"/>
      <c r="K275" s="344"/>
      <c r="L275" s="386"/>
      <c r="M275" s="386"/>
      <c r="N275" s="387"/>
      <c r="O275" s="393"/>
      <c r="P275" s="393"/>
      <c r="Q275" s="344"/>
      <c r="R275" s="344"/>
      <c r="S275" s="359" t="str">
        <f t="shared" si="18"/>
        <v/>
      </c>
      <c r="T275" s="344"/>
      <c r="U275" s="3"/>
      <c r="V275" s="361"/>
      <c r="W275" s="395"/>
    </row>
    <row r="276" spans="3:23" ht="13.5" customHeight="1" x14ac:dyDescent="0.15">
      <c r="C276" s="362">
        <f t="shared" si="16"/>
        <v>264</v>
      </c>
      <c r="D276" s="47" t="str">
        <f t="shared" si="17"/>
        <v/>
      </c>
      <c r="E276" s="355"/>
      <c r="F276" s="447"/>
      <c r="G276" s="447"/>
      <c r="H276" s="447"/>
      <c r="I276" s="344"/>
      <c r="J276" s="344"/>
      <c r="K276" s="344"/>
      <c r="L276" s="386"/>
      <c r="M276" s="386"/>
      <c r="N276" s="387"/>
      <c r="O276" s="393"/>
      <c r="P276" s="393"/>
      <c r="Q276" s="344"/>
      <c r="R276" s="344"/>
      <c r="S276" s="359" t="str">
        <f t="shared" si="18"/>
        <v/>
      </c>
      <c r="T276" s="344"/>
      <c r="U276" s="3"/>
      <c r="V276" s="361"/>
      <c r="W276" s="395"/>
    </row>
    <row r="277" spans="3:23" ht="13.5" customHeight="1" x14ac:dyDescent="0.15">
      <c r="C277" s="362">
        <f t="shared" si="16"/>
        <v>265</v>
      </c>
      <c r="D277" s="47" t="str">
        <f t="shared" si="17"/>
        <v/>
      </c>
      <c r="E277" s="355"/>
      <c r="F277" s="447"/>
      <c r="G277" s="447"/>
      <c r="H277" s="447"/>
      <c r="I277" s="344"/>
      <c r="J277" s="344"/>
      <c r="K277" s="344"/>
      <c r="L277" s="386"/>
      <c r="M277" s="386"/>
      <c r="N277" s="387"/>
      <c r="O277" s="393"/>
      <c r="P277" s="393"/>
      <c r="Q277" s="344"/>
      <c r="R277" s="344"/>
      <c r="S277" s="359" t="str">
        <f t="shared" si="18"/>
        <v/>
      </c>
      <c r="T277" s="344"/>
      <c r="U277" s="3"/>
      <c r="V277" s="361"/>
      <c r="W277" s="395"/>
    </row>
    <row r="278" spans="3:23" ht="13.5" customHeight="1" x14ac:dyDescent="0.15">
      <c r="C278" s="362">
        <f t="shared" si="16"/>
        <v>266</v>
      </c>
      <c r="D278" s="47" t="str">
        <f t="shared" si="17"/>
        <v/>
      </c>
      <c r="E278" s="355"/>
      <c r="F278" s="447"/>
      <c r="G278" s="447"/>
      <c r="H278" s="447"/>
      <c r="I278" s="344"/>
      <c r="J278" s="344"/>
      <c r="K278" s="344"/>
      <c r="L278" s="386"/>
      <c r="M278" s="386"/>
      <c r="N278" s="387"/>
      <c r="O278" s="393"/>
      <c r="P278" s="393"/>
      <c r="Q278" s="344"/>
      <c r="R278" s="344"/>
      <c r="S278" s="359" t="str">
        <f t="shared" si="18"/>
        <v/>
      </c>
      <c r="T278" s="344"/>
      <c r="U278" s="3"/>
      <c r="V278" s="361"/>
      <c r="W278" s="395"/>
    </row>
    <row r="279" spans="3:23" ht="13.5" customHeight="1" x14ac:dyDescent="0.15">
      <c r="C279" s="362">
        <f t="shared" si="16"/>
        <v>267</v>
      </c>
      <c r="D279" s="47" t="str">
        <f t="shared" si="17"/>
        <v/>
      </c>
      <c r="E279" s="355"/>
      <c r="F279" s="447"/>
      <c r="G279" s="447"/>
      <c r="H279" s="447"/>
      <c r="I279" s="344"/>
      <c r="J279" s="344"/>
      <c r="K279" s="344"/>
      <c r="L279" s="386"/>
      <c r="M279" s="386"/>
      <c r="N279" s="387"/>
      <c r="O279" s="393"/>
      <c r="P279" s="393"/>
      <c r="Q279" s="344"/>
      <c r="R279" s="344"/>
      <c r="S279" s="359" t="str">
        <f t="shared" si="18"/>
        <v/>
      </c>
      <c r="T279" s="344"/>
      <c r="U279" s="3"/>
      <c r="V279" s="361"/>
      <c r="W279" s="395"/>
    </row>
    <row r="280" spans="3:23" ht="13.5" customHeight="1" x14ac:dyDescent="0.15">
      <c r="C280" s="362">
        <f t="shared" si="16"/>
        <v>268</v>
      </c>
      <c r="D280" s="47" t="str">
        <f t="shared" si="17"/>
        <v/>
      </c>
      <c r="E280" s="355"/>
      <c r="F280" s="447"/>
      <c r="G280" s="447"/>
      <c r="H280" s="447"/>
      <c r="I280" s="344"/>
      <c r="J280" s="344"/>
      <c r="K280" s="344"/>
      <c r="L280" s="386"/>
      <c r="M280" s="386"/>
      <c r="N280" s="387"/>
      <c r="O280" s="393"/>
      <c r="P280" s="393"/>
      <c r="Q280" s="344"/>
      <c r="R280" s="344"/>
      <c r="S280" s="359" t="str">
        <f t="shared" si="18"/>
        <v/>
      </c>
      <c r="T280" s="344"/>
      <c r="U280" s="3"/>
      <c r="V280" s="361"/>
      <c r="W280" s="395"/>
    </row>
    <row r="281" spans="3:23" ht="13.5" customHeight="1" x14ac:dyDescent="0.15">
      <c r="C281" s="362">
        <f t="shared" si="16"/>
        <v>269</v>
      </c>
      <c r="D281" s="47" t="str">
        <f t="shared" si="17"/>
        <v/>
      </c>
      <c r="E281" s="355"/>
      <c r="F281" s="447"/>
      <c r="G281" s="447"/>
      <c r="H281" s="447"/>
      <c r="I281" s="344"/>
      <c r="J281" s="344"/>
      <c r="K281" s="344"/>
      <c r="L281" s="386"/>
      <c r="M281" s="386"/>
      <c r="N281" s="387"/>
      <c r="O281" s="393"/>
      <c r="P281" s="393"/>
      <c r="Q281" s="344"/>
      <c r="R281" s="344"/>
      <c r="S281" s="359" t="str">
        <f t="shared" si="18"/>
        <v/>
      </c>
      <c r="T281" s="344"/>
      <c r="U281" s="3"/>
      <c r="V281" s="361"/>
      <c r="W281" s="395"/>
    </row>
    <row r="282" spans="3:23" ht="13.5" customHeight="1" x14ac:dyDescent="0.15">
      <c r="C282" s="362">
        <f t="shared" si="16"/>
        <v>270</v>
      </c>
      <c r="D282" s="47" t="str">
        <f t="shared" si="17"/>
        <v/>
      </c>
      <c r="E282" s="355"/>
      <c r="F282" s="447"/>
      <c r="G282" s="447"/>
      <c r="H282" s="447"/>
      <c r="I282" s="396"/>
      <c r="J282" s="396"/>
      <c r="K282" s="396"/>
      <c r="L282" s="386"/>
      <c r="M282" s="386"/>
      <c r="N282" s="387"/>
      <c r="O282" s="393"/>
      <c r="P282" s="393"/>
      <c r="Q282" s="344"/>
      <c r="R282" s="344"/>
      <c r="S282" s="359" t="str">
        <f t="shared" si="18"/>
        <v/>
      </c>
      <c r="T282" s="344"/>
      <c r="U282" s="3"/>
      <c r="V282" s="361"/>
      <c r="W282" s="395"/>
    </row>
    <row r="283" spans="3:23" ht="13.5" customHeight="1" x14ac:dyDescent="0.15">
      <c r="C283" s="362">
        <f t="shared" si="16"/>
        <v>271</v>
      </c>
      <c r="D283" s="47" t="str">
        <f t="shared" si="17"/>
        <v/>
      </c>
      <c r="E283" s="355"/>
      <c r="F283" s="447"/>
      <c r="G283" s="447"/>
      <c r="H283" s="447"/>
      <c r="I283" s="344"/>
      <c r="J283" s="344"/>
      <c r="K283" s="344"/>
      <c r="L283" s="386"/>
      <c r="M283" s="386"/>
      <c r="N283" s="387"/>
      <c r="O283" s="393"/>
      <c r="P283" s="393"/>
      <c r="Q283" s="344"/>
      <c r="R283" s="344"/>
      <c r="S283" s="359" t="str">
        <f t="shared" si="18"/>
        <v/>
      </c>
      <c r="T283" s="344"/>
      <c r="U283" s="3"/>
      <c r="V283" s="361"/>
      <c r="W283" s="395"/>
    </row>
    <row r="284" spans="3:23" ht="13.5" customHeight="1" x14ac:dyDescent="0.15">
      <c r="C284" s="362">
        <f>C283+1</f>
        <v>272</v>
      </c>
      <c r="D284" s="47" t="str">
        <f t="shared" si="17"/>
        <v/>
      </c>
      <c r="E284" s="355"/>
      <c r="F284" s="447"/>
      <c r="G284" s="447"/>
      <c r="H284" s="447"/>
      <c r="I284" s="344"/>
      <c r="J284" s="344"/>
      <c r="K284" s="344"/>
      <c r="L284" s="386"/>
      <c r="M284" s="386"/>
      <c r="N284" s="387"/>
      <c r="O284" s="393"/>
      <c r="P284" s="393"/>
      <c r="Q284" s="344"/>
      <c r="R284" s="344"/>
      <c r="S284" s="359" t="str">
        <f t="shared" si="18"/>
        <v/>
      </c>
      <c r="T284" s="344"/>
      <c r="U284" s="3"/>
      <c r="V284" s="361"/>
      <c r="W284" s="395"/>
    </row>
    <row r="285" spans="3:23" ht="13.5" customHeight="1" x14ac:dyDescent="0.15">
      <c r="C285" s="362">
        <f>C284+1</f>
        <v>273</v>
      </c>
      <c r="D285" s="47" t="str">
        <f t="shared" si="17"/>
        <v/>
      </c>
      <c r="E285" s="355"/>
      <c r="F285" s="447"/>
      <c r="G285" s="447"/>
      <c r="H285" s="447"/>
      <c r="I285" s="344"/>
      <c r="J285" s="344"/>
      <c r="K285" s="344"/>
      <c r="L285" s="386"/>
      <c r="M285" s="386"/>
      <c r="N285" s="387"/>
      <c r="O285" s="393"/>
      <c r="P285" s="393"/>
      <c r="Q285" s="344"/>
      <c r="R285" s="344"/>
      <c r="S285" s="359" t="str">
        <f t="shared" si="18"/>
        <v/>
      </c>
      <c r="T285" s="344"/>
      <c r="U285" s="3"/>
      <c r="V285" s="361"/>
      <c r="W285" s="395"/>
    </row>
    <row r="286" spans="3:23" ht="13.5" customHeight="1" x14ac:dyDescent="0.15">
      <c r="C286" s="362">
        <f t="shared" ref="C286:C312" si="19">C285+1</f>
        <v>274</v>
      </c>
      <c r="D286" s="47" t="str">
        <f t="shared" si="17"/>
        <v/>
      </c>
      <c r="E286" s="355"/>
      <c r="F286" s="447"/>
      <c r="G286" s="447"/>
      <c r="H286" s="447"/>
      <c r="I286" s="344"/>
      <c r="J286" s="344"/>
      <c r="K286" s="344"/>
      <c r="L286" s="386"/>
      <c r="M286" s="386"/>
      <c r="N286" s="387"/>
      <c r="O286" s="393"/>
      <c r="P286" s="393"/>
      <c r="Q286" s="344"/>
      <c r="R286" s="344"/>
      <c r="S286" s="359" t="str">
        <f t="shared" si="18"/>
        <v/>
      </c>
      <c r="T286" s="344"/>
      <c r="U286" s="3"/>
      <c r="V286" s="361"/>
      <c r="W286" s="395"/>
    </row>
    <row r="287" spans="3:23" ht="13.5" customHeight="1" x14ac:dyDescent="0.15">
      <c r="C287" s="362">
        <f t="shared" si="19"/>
        <v>275</v>
      </c>
      <c r="D287" s="47" t="str">
        <f t="shared" si="17"/>
        <v/>
      </c>
      <c r="E287" s="355"/>
      <c r="F287" s="447"/>
      <c r="G287" s="447"/>
      <c r="H287" s="447"/>
      <c r="I287" s="344"/>
      <c r="J287" s="344"/>
      <c r="K287" s="344"/>
      <c r="L287" s="386"/>
      <c r="M287" s="386"/>
      <c r="N287" s="387"/>
      <c r="O287" s="393"/>
      <c r="P287" s="393"/>
      <c r="Q287" s="344"/>
      <c r="R287" s="344"/>
      <c r="S287" s="359" t="str">
        <f t="shared" si="18"/>
        <v/>
      </c>
      <c r="T287" s="344"/>
      <c r="U287" s="3"/>
      <c r="V287" s="361"/>
      <c r="W287" s="395"/>
    </row>
    <row r="288" spans="3:23" ht="13.5" customHeight="1" x14ac:dyDescent="0.15">
      <c r="C288" s="362">
        <f t="shared" si="19"/>
        <v>276</v>
      </c>
      <c r="D288" s="47" t="str">
        <f t="shared" si="17"/>
        <v/>
      </c>
      <c r="E288" s="355"/>
      <c r="F288" s="447"/>
      <c r="G288" s="447"/>
      <c r="H288" s="447"/>
      <c r="I288" s="344"/>
      <c r="J288" s="344"/>
      <c r="K288" s="344"/>
      <c r="L288" s="386"/>
      <c r="M288" s="386"/>
      <c r="N288" s="387"/>
      <c r="O288" s="393"/>
      <c r="P288" s="393"/>
      <c r="Q288" s="344"/>
      <c r="R288" s="344"/>
      <c r="S288" s="359" t="str">
        <f t="shared" si="18"/>
        <v/>
      </c>
      <c r="T288" s="344"/>
      <c r="U288" s="3"/>
      <c r="V288" s="361"/>
      <c r="W288" s="395"/>
    </row>
    <row r="289" spans="3:23" ht="13.5" customHeight="1" x14ac:dyDescent="0.15">
      <c r="C289" s="362">
        <f t="shared" si="19"/>
        <v>277</v>
      </c>
      <c r="D289" s="47" t="str">
        <f t="shared" si="17"/>
        <v/>
      </c>
      <c r="E289" s="355"/>
      <c r="F289" s="447"/>
      <c r="G289" s="447"/>
      <c r="H289" s="447"/>
      <c r="I289" s="344"/>
      <c r="J289" s="344"/>
      <c r="K289" s="344"/>
      <c r="L289" s="386"/>
      <c r="M289" s="386"/>
      <c r="N289" s="387"/>
      <c r="O289" s="393"/>
      <c r="P289" s="393"/>
      <c r="Q289" s="344"/>
      <c r="R289" s="344"/>
      <c r="S289" s="359" t="str">
        <f t="shared" si="18"/>
        <v/>
      </c>
      <c r="T289" s="344"/>
      <c r="U289" s="3"/>
      <c r="V289" s="361"/>
      <c r="W289" s="395"/>
    </row>
    <row r="290" spans="3:23" ht="13.5" customHeight="1" x14ac:dyDescent="0.15">
      <c r="C290" s="362">
        <f t="shared" si="19"/>
        <v>278</v>
      </c>
      <c r="D290" s="47" t="str">
        <f t="shared" si="17"/>
        <v/>
      </c>
      <c r="E290" s="355"/>
      <c r="F290" s="447"/>
      <c r="G290" s="447"/>
      <c r="H290" s="447"/>
      <c r="I290" s="344"/>
      <c r="J290" s="344"/>
      <c r="K290" s="344"/>
      <c r="L290" s="386"/>
      <c r="M290" s="386"/>
      <c r="N290" s="387"/>
      <c r="O290" s="393"/>
      <c r="P290" s="393"/>
      <c r="Q290" s="344"/>
      <c r="R290" s="344"/>
      <c r="S290" s="359" t="str">
        <f t="shared" si="18"/>
        <v/>
      </c>
      <c r="T290" s="344"/>
      <c r="U290" s="3"/>
      <c r="V290" s="361"/>
      <c r="W290" s="395"/>
    </row>
    <row r="291" spans="3:23" ht="13.5" customHeight="1" x14ac:dyDescent="0.15">
      <c r="C291" s="362">
        <f t="shared" si="19"/>
        <v>279</v>
      </c>
      <c r="D291" s="47" t="str">
        <f t="shared" si="17"/>
        <v/>
      </c>
      <c r="E291" s="355"/>
      <c r="F291" s="447"/>
      <c r="G291" s="447"/>
      <c r="H291" s="447"/>
      <c r="I291" s="344"/>
      <c r="J291" s="344"/>
      <c r="K291" s="344"/>
      <c r="L291" s="386"/>
      <c r="M291" s="386"/>
      <c r="N291" s="387"/>
      <c r="O291" s="393"/>
      <c r="P291" s="393"/>
      <c r="Q291" s="344"/>
      <c r="R291" s="344"/>
      <c r="S291" s="359" t="str">
        <f t="shared" si="18"/>
        <v/>
      </c>
      <c r="T291" s="344"/>
      <c r="U291" s="3"/>
      <c r="V291" s="361"/>
      <c r="W291" s="395"/>
    </row>
    <row r="292" spans="3:23" ht="13.5" customHeight="1" x14ac:dyDescent="0.15">
      <c r="C292" s="362">
        <f t="shared" si="19"/>
        <v>280</v>
      </c>
      <c r="D292" s="47" t="str">
        <f t="shared" si="17"/>
        <v/>
      </c>
      <c r="E292" s="355"/>
      <c r="F292" s="447"/>
      <c r="G292" s="447"/>
      <c r="H292" s="447"/>
      <c r="I292" s="344"/>
      <c r="J292" s="344"/>
      <c r="K292" s="344"/>
      <c r="L292" s="386"/>
      <c r="M292" s="386"/>
      <c r="N292" s="387"/>
      <c r="O292" s="393"/>
      <c r="P292" s="393"/>
      <c r="Q292" s="344"/>
      <c r="R292" s="344"/>
      <c r="S292" s="359" t="str">
        <f t="shared" si="18"/>
        <v/>
      </c>
      <c r="T292" s="344"/>
      <c r="U292" s="3"/>
      <c r="V292" s="361"/>
      <c r="W292" s="395"/>
    </row>
    <row r="293" spans="3:23" ht="13.5" customHeight="1" x14ac:dyDescent="0.15">
      <c r="C293" s="362">
        <f t="shared" si="19"/>
        <v>281</v>
      </c>
      <c r="D293" s="47" t="str">
        <f t="shared" si="17"/>
        <v/>
      </c>
      <c r="E293" s="355"/>
      <c r="F293" s="447"/>
      <c r="G293" s="447"/>
      <c r="H293" s="447"/>
      <c r="I293" s="344"/>
      <c r="J293" s="344"/>
      <c r="K293" s="344"/>
      <c r="L293" s="386"/>
      <c r="M293" s="386"/>
      <c r="N293" s="387"/>
      <c r="O293" s="393"/>
      <c r="P293" s="393"/>
      <c r="Q293" s="344"/>
      <c r="R293" s="344"/>
      <c r="S293" s="359" t="str">
        <f t="shared" si="18"/>
        <v/>
      </c>
      <c r="T293" s="344"/>
      <c r="U293" s="3"/>
      <c r="V293" s="361"/>
      <c r="W293" s="395"/>
    </row>
    <row r="294" spans="3:23" ht="13.5" customHeight="1" x14ac:dyDescent="0.15">
      <c r="C294" s="362">
        <f t="shared" si="19"/>
        <v>282</v>
      </c>
      <c r="D294" s="47" t="str">
        <f t="shared" si="17"/>
        <v/>
      </c>
      <c r="E294" s="355"/>
      <c r="F294" s="447"/>
      <c r="G294" s="447"/>
      <c r="H294" s="447"/>
      <c r="I294" s="344"/>
      <c r="J294" s="344"/>
      <c r="K294" s="344"/>
      <c r="L294" s="386"/>
      <c r="M294" s="386"/>
      <c r="N294" s="387"/>
      <c r="O294" s="393"/>
      <c r="P294" s="393"/>
      <c r="Q294" s="344"/>
      <c r="R294" s="344"/>
      <c r="S294" s="359" t="str">
        <f t="shared" si="18"/>
        <v/>
      </c>
      <c r="T294" s="344"/>
      <c r="U294" s="3"/>
      <c r="V294" s="361"/>
      <c r="W294" s="395"/>
    </row>
    <row r="295" spans="3:23" ht="13.5" customHeight="1" x14ac:dyDescent="0.15">
      <c r="C295" s="362">
        <f t="shared" si="19"/>
        <v>283</v>
      </c>
      <c r="D295" s="47" t="str">
        <f t="shared" si="17"/>
        <v/>
      </c>
      <c r="E295" s="355"/>
      <c r="F295" s="447"/>
      <c r="G295" s="447"/>
      <c r="H295" s="447"/>
      <c r="I295" s="344"/>
      <c r="J295" s="344"/>
      <c r="K295" s="344"/>
      <c r="L295" s="386"/>
      <c r="M295" s="386"/>
      <c r="N295" s="387"/>
      <c r="O295" s="393"/>
      <c r="P295" s="393"/>
      <c r="Q295" s="344"/>
      <c r="R295" s="344"/>
      <c r="S295" s="359" t="str">
        <f t="shared" si="18"/>
        <v/>
      </c>
      <c r="T295" s="344"/>
      <c r="U295" s="3"/>
      <c r="V295" s="361"/>
      <c r="W295" s="395"/>
    </row>
    <row r="296" spans="3:23" ht="13.5" customHeight="1" x14ac:dyDescent="0.15">
      <c r="C296" s="362">
        <f t="shared" si="19"/>
        <v>284</v>
      </c>
      <c r="D296" s="47" t="str">
        <f t="shared" si="17"/>
        <v/>
      </c>
      <c r="E296" s="355"/>
      <c r="F296" s="447"/>
      <c r="G296" s="447"/>
      <c r="H296" s="447"/>
      <c r="I296" s="344"/>
      <c r="J296" s="344"/>
      <c r="K296" s="344"/>
      <c r="L296" s="386"/>
      <c r="M296" s="386"/>
      <c r="N296" s="387"/>
      <c r="O296" s="393"/>
      <c r="P296" s="393"/>
      <c r="Q296" s="344"/>
      <c r="R296" s="344"/>
      <c r="S296" s="359" t="str">
        <f t="shared" si="18"/>
        <v/>
      </c>
      <c r="T296" s="344"/>
      <c r="U296" s="3"/>
      <c r="V296" s="361"/>
      <c r="W296" s="395"/>
    </row>
    <row r="297" spans="3:23" ht="13.5" customHeight="1" x14ac:dyDescent="0.15">
      <c r="C297" s="362">
        <f t="shared" si="19"/>
        <v>285</v>
      </c>
      <c r="D297" s="47" t="str">
        <f t="shared" si="17"/>
        <v/>
      </c>
      <c r="E297" s="355"/>
      <c r="F297" s="447"/>
      <c r="G297" s="447"/>
      <c r="H297" s="447"/>
      <c r="I297" s="344"/>
      <c r="J297" s="344"/>
      <c r="K297" s="344"/>
      <c r="L297" s="386"/>
      <c r="M297" s="386"/>
      <c r="N297" s="387"/>
      <c r="O297" s="393"/>
      <c r="P297" s="393"/>
      <c r="Q297" s="344"/>
      <c r="R297" s="344"/>
      <c r="S297" s="359" t="str">
        <f t="shared" si="18"/>
        <v/>
      </c>
      <c r="T297" s="344"/>
      <c r="U297" s="3"/>
      <c r="V297" s="361"/>
      <c r="W297" s="395"/>
    </row>
    <row r="298" spans="3:23" ht="13.5" customHeight="1" x14ac:dyDescent="0.15">
      <c r="C298" s="362">
        <f t="shared" si="19"/>
        <v>286</v>
      </c>
      <c r="D298" s="47" t="str">
        <f t="shared" si="17"/>
        <v/>
      </c>
      <c r="E298" s="355"/>
      <c r="F298" s="447"/>
      <c r="G298" s="447"/>
      <c r="H298" s="447"/>
      <c r="I298" s="344"/>
      <c r="J298" s="344"/>
      <c r="K298" s="344"/>
      <c r="L298" s="386"/>
      <c r="M298" s="386"/>
      <c r="N298" s="387"/>
      <c r="O298" s="393"/>
      <c r="P298" s="393"/>
      <c r="Q298" s="344"/>
      <c r="R298" s="344"/>
      <c r="S298" s="359" t="str">
        <f t="shared" si="18"/>
        <v/>
      </c>
      <c r="T298" s="344"/>
      <c r="U298" s="3"/>
      <c r="V298" s="361"/>
      <c r="W298" s="395"/>
    </row>
    <row r="299" spans="3:23" ht="13.5" customHeight="1" x14ac:dyDescent="0.15">
      <c r="C299" s="362">
        <f t="shared" si="19"/>
        <v>287</v>
      </c>
      <c r="D299" s="47" t="str">
        <f t="shared" si="17"/>
        <v/>
      </c>
      <c r="E299" s="355"/>
      <c r="F299" s="447"/>
      <c r="G299" s="447"/>
      <c r="H299" s="447"/>
      <c r="I299" s="344"/>
      <c r="J299" s="344"/>
      <c r="K299" s="344"/>
      <c r="L299" s="386"/>
      <c r="M299" s="386"/>
      <c r="N299" s="387"/>
      <c r="O299" s="393"/>
      <c r="P299" s="393"/>
      <c r="Q299" s="344"/>
      <c r="R299" s="344"/>
      <c r="S299" s="359" t="str">
        <f t="shared" si="18"/>
        <v/>
      </c>
      <c r="T299" s="344"/>
      <c r="U299" s="3"/>
      <c r="V299" s="361"/>
      <c r="W299" s="395"/>
    </row>
    <row r="300" spans="3:23" ht="13.5" customHeight="1" x14ac:dyDescent="0.15">
      <c r="C300" s="362">
        <f t="shared" si="19"/>
        <v>288</v>
      </c>
      <c r="D300" s="47" t="str">
        <f t="shared" si="17"/>
        <v/>
      </c>
      <c r="E300" s="355"/>
      <c r="F300" s="447"/>
      <c r="G300" s="447"/>
      <c r="H300" s="447"/>
      <c r="I300" s="344"/>
      <c r="J300" s="344"/>
      <c r="K300" s="344"/>
      <c r="L300" s="386"/>
      <c r="M300" s="386"/>
      <c r="N300" s="387"/>
      <c r="O300" s="393"/>
      <c r="P300" s="393"/>
      <c r="Q300" s="344"/>
      <c r="R300" s="344"/>
      <c r="S300" s="359" t="str">
        <f t="shared" si="18"/>
        <v/>
      </c>
      <c r="T300" s="344"/>
      <c r="U300" s="3"/>
      <c r="V300" s="361"/>
      <c r="W300" s="395"/>
    </row>
    <row r="301" spans="3:23" ht="13.5" customHeight="1" x14ac:dyDescent="0.15">
      <c r="C301" s="362">
        <f t="shared" si="19"/>
        <v>289</v>
      </c>
      <c r="D301" s="47" t="str">
        <f t="shared" si="17"/>
        <v/>
      </c>
      <c r="E301" s="355"/>
      <c r="F301" s="447"/>
      <c r="G301" s="447"/>
      <c r="H301" s="447"/>
      <c r="I301" s="344"/>
      <c r="J301" s="344"/>
      <c r="K301" s="344"/>
      <c r="L301" s="386"/>
      <c r="M301" s="386"/>
      <c r="N301" s="387"/>
      <c r="O301" s="393"/>
      <c r="P301" s="393"/>
      <c r="Q301" s="344"/>
      <c r="R301" s="344"/>
      <c r="S301" s="359" t="str">
        <f t="shared" si="18"/>
        <v/>
      </c>
      <c r="T301" s="344"/>
      <c r="U301" s="3"/>
      <c r="V301" s="361"/>
      <c r="W301" s="395"/>
    </row>
    <row r="302" spans="3:23" ht="13.5" customHeight="1" x14ac:dyDescent="0.15">
      <c r="C302" s="362">
        <f t="shared" si="19"/>
        <v>290</v>
      </c>
      <c r="D302" s="47" t="str">
        <f t="shared" si="17"/>
        <v/>
      </c>
      <c r="E302" s="355"/>
      <c r="F302" s="447"/>
      <c r="G302" s="447"/>
      <c r="H302" s="447"/>
      <c r="I302" s="344"/>
      <c r="J302" s="344"/>
      <c r="K302" s="344"/>
      <c r="L302" s="386"/>
      <c r="M302" s="386"/>
      <c r="N302" s="387"/>
      <c r="O302" s="393"/>
      <c r="P302" s="393"/>
      <c r="Q302" s="344"/>
      <c r="R302" s="344"/>
      <c r="S302" s="359" t="str">
        <f t="shared" si="18"/>
        <v/>
      </c>
      <c r="T302" s="344"/>
      <c r="U302" s="3"/>
      <c r="V302" s="361"/>
      <c r="W302" s="395"/>
    </row>
    <row r="303" spans="3:23" ht="13.5" customHeight="1" x14ac:dyDescent="0.15">
      <c r="C303" s="362">
        <f t="shared" si="19"/>
        <v>291</v>
      </c>
      <c r="D303" s="47" t="str">
        <f t="shared" si="17"/>
        <v/>
      </c>
      <c r="E303" s="355"/>
      <c r="F303" s="447"/>
      <c r="G303" s="447"/>
      <c r="H303" s="447"/>
      <c r="I303" s="344"/>
      <c r="J303" s="344"/>
      <c r="K303" s="344"/>
      <c r="L303" s="386"/>
      <c r="M303" s="386"/>
      <c r="N303" s="387"/>
      <c r="O303" s="393"/>
      <c r="P303" s="393"/>
      <c r="Q303" s="344"/>
      <c r="R303" s="344"/>
      <c r="S303" s="359" t="str">
        <f t="shared" si="18"/>
        <v/>
      </c>
      <c r="T303" s="344"/>
      <c r="U303" s="3"/>
      <c r="V303" s="361"/>
      <c r="W303" s="395"/>
    </row>
    <row r="304" spans="3:23" ht="13.5" customHeight="1" x14ac:dyDescent="0.15">
      <c r="C304" s="362">
        <f t="shared" si="19"/>
        <v>292</v>
      </c>
      <c r="D304" s="47" t="str">
        <f t="shared" si="17"/>
        <v/>
      </c>
      <c r="E304" s="355"/>
      <c r="F304" s="447"/>
      <c r="G304" s="447"/>
      <c r="H304" s="447"/>
      <c r="I304" s="344"/>
      <c r="J304" s="344"/>
      <c r="K304" s="344"/>
      <c r="L304" s="386"/>
      <c r="M304" s="386"/>
      <c r="N304" s="387"/>
      <c r="O304" s="393"/>
      <c r="P304" s="393"/>
      <c r="Q304" s="344"/>
      <c r="R304" s="344"/>
      <c r="S304" s="359" t="str">
        <f t="shared" si="18"/>
        <v/>
      </c>
      <c r="T304" s="344"/>
      <c r="U304" s="3"/>
      <c r="V304" s="361"/>
      <c r="W304" s="395"/>
    </row>
    <row r="305" spans="3:23" ht="13.5" customHeight="1" x14ac:dyDescent="0.15">
      <c r="C305" s="362">
        <f t="shared" si="19"/>
        <v>293</v>
      </c>
      <c r="D305" s="47" t="str">
        <f t="shared" si="17"/>
        <v/>
      </c>
      <c r="E305" s="355"/>
      <c r="F305" s="447"/>
      <c r="G305" s="447"/>
      <c r="H305" s="447"/>
      <c r="I305" s="344"/>
      <c r="J305" s="344"/>
      <c r="K305" s="344"/>
      <c r="L305" s="386"/>
      <c r="M305" s="386"/>
      <c r="N305" s="387"/>
      <c r="O305" s="393"/>
      <c r="P305" s="393"/>
      <c r="Q305" s="344"/>
      <c r="R305" s="344"/>
      <c r="S305" s="359" t="str">
        <f t="shared" si="18"/>
        <v/>
      </c>
      <c r="T305" s="344"/>
      <c r="U305" s="3"/>
      <c r="V305" s="361"/>
      <c r="W305" s="395"/>
    </row>
    <row r="306" spans="3:23" ht="13.5" customHeight="1" x14ac:dyDescent="0.15">
      <c r="C306" s="362">
        <f t="shared" si="19"/>
        <v>294</v>
      </c>
      <c r="D306" s="47" t="str">
        <f t="shared" si="17"/>
        <v/>
      </c>
      <c r="E306" s="355"/>
      <c r="F306" s="447"/>
      <c r="G306" s="447"/>
      <c r="H306" s="447"/>
      <c r="I306" s="344"/>
      <c r="J306" s="344"/>
      <c r="K306" s="344"/>
      <c r="L306" s="386"/>
      <c r="M306" s="386"/>
      <c r="N306" s="387"/>
      <c r="O306" s="393"/>
      <c r="P306" s="393"/>
      <c r="Q306" s="344"/>
      <c r="R306" s="344"/>
      <c r="S306" s="359" t="str">
        <f t="shared" si="18"/>
        <v/>
      </c>
      <c r="T306" s="344"/>
      <c r="U306" s="3"/>
      <c r="V306" s="361"/>
      <c r="W306" s="395"/>
    </row>
    <row r="307" spans="3:23" ht="13.5" customHeight="1" x14ac:dyDescent="0.15">
      <c r="C307" s="362">
        <f t="shared" si="19"/>
        <v>295</v>
      </c>
      <c r="D307" s="47" t="str">
        <f t="shared" si="17"/>
        <v/>
      </c>
      <c r="E307" s="355"/>
      <c r="F307" s="447"/>
      <c r="G307" s="447"/>
      <c r="H307" s="447"/>
      <c r="I307" s="344"/>
      <c r="J307" s="344"/>
      <c r="K307" s="344"/>
      <c r="L307" s="386"/>
      <c r="M307" s="386"/>
      <c r="N307" s="387"/>
      <c r="O307" s="393"/>
      <c r="P307" s="393"/>
      <c r="Q307" s="344"/>
      <c r="R307" s="344"/>
      <c r="S307" s="359" t="str">
        <f t="shared" si="18"/>
        <v/>
      </c>
      <c r="T307" s="344"/>
      <c r="U307" s="3"/>
      <c r="V307" s="361"/>
      <c r="W307" s="395"/>
    </row>
    <row r="308" spans="3:23" ht="13.5" customHeight="1" x14ac:dyDescent="0.15">
      <c r="C308" s="362">
        <f t="shared" si="19"/>
        <v>296</v>
      </c>
      <c r="D308" s="47" t="str">
        <f t="shared" si="17"/>
        <v/>
      </c>
      <c r="E308" s="355"/>
      <c r="F308" s="447"/>
      <c r="G308" s="447"/>
      <c r="H308" s="447"/>
      <c r="I308" s="344"/>
      <c r="J308" s="344"/>
      <c r="K308" s="344"/>
      <c r="L308" s="386"/>
      <c r="M308" s="386"/>
      <c r="N308" s="387"/>
      <c r="O308" s="393"/>
      <c r="P308" s="393"/>
      <c r="Q308" s="344"/>
      <c r="R308" s="344"/>
      <c r="S308" s="359" t="str">
        <f t="shared" si="18"/>
        <v/>
      </c>
      <c r="T308" s="344"/>
      <c r="U308" s="3"/>
      <c r="V308" s="361"/>
      <c r="W308" s="395"/>
    </row>
    <row r="309" spans="3:23" ht="13.5" customHeight="1" x14ac:dyDescent="0.15">
      <c r="C309" s="362">
        <f t="shared" si="19"/>
        <v>297</v>
      </c>
      <c r="D309" s="47" t="str">
        <f t="shared" si="17"/>
        <v/>
      </c>
      <c r="E309" s="355"/>
      <c r="F309" s="447"/>
      <c r="G309" s="447"/>
      <c r="H309" s="447"/>
      <c r="I309" s="344"/>
      <c r="J309" s="344"/>
      <c r="K309" s="344"/>
      <c r="L309" s="386"/>
      <c r="M309" s="386"/>
      <c r="N309" s="387"/>
      <c r="O309" s="393"/>
      <c r="P309" s="393"/>
      <c r="Q309" s="344"/>
      <c r="R309" s="344"/>
      <c r="S309" s="359" t="str">
        <f t="shared" si="18"/>
        <v/>
      </c>
      <c r="T309" s="344"/>
      <c r="U309" s="3"/>
      <c r="V309" s="361"/>
      <c r="W309" s="395"/>
    </row>
    <row r="310" spans="3:23" ht="13.5" customHeight="1" x14ac:dyDescent="0.15">
      <c r="C310" s="362">
        <f t="shared" si="19"/>
        <v>298</v>
      </c>
      <c r="D310" s="47" t="str">
        <f t="shared" si="17"/>
        <v/>
      </c>
      <c r="E310" s="355"/>
      <c r="F310" s="447"/>
      <c r="G310" s="447"/>
      <c r="H310" s="447"/>
      <c r="I310" s="344"/>
      <c r="J310" s="344"/>
      <c r="K310" s="344"/>
      <c r="L310" s="386"/>
      <c r="M310" s="386"/>
      <c r="N310" s="387"/>
      <c r="O310" s="393"/>
      <c r="P310" s="393"/>
      <c r="Q310" s="344"/>
      <c r="R310" s="344"/>
      <c r="S310" s="359" t="str">
        <f t="shared" si="18"/>
        <v/>
      </c>
      <c r="T310" s="344"/>
      <c r="U310" s="3"/>
      <c r="V310" s="361"/>
      <c r="W310" s="395"/>
    </row>
    <row r="311" spans="3:23" ht="13.5" customHeight="1" x14ac:dyDescent="0.15">
      <c r="C311" s="362">
        <f t="shared" si="19"/>
        <v>299</v>
      </c>
      <c r="D311" s="47" t="str">
        <f t="shared" si="17"/>
        <v/>
      </c>
      <c r="E311" s="355"/>
      <c r="F311" s="447"/>
      <c r="G311" s="447"/>
      <c r="H311" s="447"/>
      <c r="I311" s="344"/>
      <c r="J311" s="344"/>
      <c r="K311" s="344"/>
      <c r="L311" s="386"/>
      <c r="M311" s="386"/>
      <c r="N311" s="387"/>
      <c r="O311" s="393"/>
      <c r="P311" s="393"/>
      <c r="Q311" s="344"/>
      <c r="R311" s="344"/>
      <c r="S311" s="359" t="str">
        <f t="shared" si="18"/>
        <v/>
      </c>
      <c r="T311" s="344"/>
      <c r="U311" s="3"/>
      <c r="V311" s="361"/>
      <c r="W311" s="395"/>
    </row>
    <row r="312" spans="3:23" ht="13.5" customHeight="1" x14ac:dyDescent="0.15">
      <c r="C312" s="362">
        <f t="shared" si="19"/>
        <v>300</v>
      </c>
      <c r="D312" s="47" t="str">
        <f t="shared" si="17"/>
        <v/>
      </c>
      <c r="E312" s="355"/>
      <c r="F312" s="447"/>
      <c r="G312" s="447"/>
      <c r="H312" s="447"/>
      <c r="I312" s="396"/>
      <c r="J312" s="396"/>
      <c r="K312" s="396"/>
      <c r="L312" s="386"/>
      <c r="M312" s="386"/>
      <c r="N312" s="387"/>
      <c r="O312" s="393"/>
      <c r="P312" s="393"/>
      <c r="Q312" s="344"/>
      <c r="R312" s="344"/>
      <c r="S312" s="359" t="str">
        <f t="shared" si="18"/>
        <v/>
      </c>
      <c r="T312" s="344"/>
      <c r="U312" s="3"/>
      <c r="V312" s="361"/>
      <c r="W312" s="395"/>
    </row>
    <row r="313" spans="3:23" ht="13.5" customHeight="1" x14ac:dyDescent="0.15">
      <c r="C313" s="362">
        <f>C312+1</f>
        <v>301</v>
      </c>
      <c r="D313" s="47" t="str">
        <f t="shared" si="17"/>
        <v/>
      </c>
      <c r="E313" s="355"/>
      <c r="F313" s="447"/>
      <c r="G313" s="447"/>
      <c r="H313" s="447"/>
      <c r="I313" s="344"/>
      <c r="J313" s="344"/>
      <c r="K313" s="344"/>
      <c r="L313" s="386"/>
      <c r="M313" s="386"/>
      <c r="N313" s="387"/>
      <c r="O313" s="393"/>
      <c r="P313" s="393"/>
      <c r="Q313" s="344"/>
      <c r="R313" s="344"/>
      <c r="S313" s="359" t="str">
        <f t="shared" si="18"/>
        <v/>
      </c>
      <c r="T313" s="344"/>
      <c r="U313" s="3"/>
      <c r="V313" s="361"/>
      <c r="W313" s="395"/>
    </row>
    <row r="314" spans="3:23" ht="13.5" customHeight="1" x14ac:dyDescent="0.15">
      <c r="C314" s="362">
        <f>C313+1</f>
        <v>302</v>
      </c>
      <c r="D314" s="47" t="str">
        <f t="shared" si="17"/>
        <v/>
      </c>
      <c r="E314" s="355"/>
      <c r="F314" s="447"/>
      <c r="G314" s="447"/>
      <c r="H314" s="447"/>
      <c r="I314" s="344"/>
      <c r="J314" s="344"/>
      <c r="K314" s="344"/>
      <c r="L314" s="386"/>
      <c r="M314" s="386"/>
      <c r="N314" s="387"/>
      <c r="O314" s="393"/>
      <c r="P314" s="393"/>
      <c r="Q314" s="344"/>
      <c r="R314" s="344"/>
      <c r="S314" s="359" t="str">
        <f t="shared" si="18"/>
        <v/>
      </c>
      <c r="T314" s="344"/>
      <c r="U314" s="3"/>
      <c r="V314" s="361"/>
      <c r="W314" s="395"/>
    </row>
    <row r="315" spans="3:23" ht="13.5" customHeight="1" x14ac:dyDescent="0.15">
      <c r="C315" s="362">
        <f>C314+1</f>
        <v>303</v>
      </c>
      <c r="D315" s="47" t="str">
        <f t="shared" si="17"/>
        <v/>
      </c>
      <c r="E315" s="355"/>
      <c r="F315" s="447"/>
      <c r="G315" s="447"/>
      <c r="H315" s="447"/>
      <c r="I315" s="344"/>
      <c r="J315" s="344"/>
      <c r="K315" s="344"/>
      <c r="L315" s="386"/>
      <c r="M315" s="386"/>
      <c r="N315" s="387"/>
      <c r="O315" s="393"/>
      <c r="P315" s="393"/>
      <c r="Q315" s="344"/>
      <c r="R315" s="344"/>
      <c r="S315" s="359" t="str">
        <f t="shared" si="18"/>
        <v/>
      </c>
      <c r="T315" s="344"/>
      <c r="U315" s="3"/>
      <c r="V315" s="361"/>
      <c r="W315" s="395"/>
    </row>
    <row r="316" spans="3:23" ht="13.5" customHeight="1" x14ac:dyDescent="0.15">
      <c r="C316" s="362">
        <f t="shared" ref="C316:C373" si="20">C315+1</f>
        <v>304</v>
      </c>
      <c r="D316" s="47" t="str">
        <f t="shared" si="17"/>
        <v/>
      </c>
      <c r="E316" s="355"/>
      <c r="F316" s="447"/>
      <c r="G316" s="447"/>
      <c r="H316" s="447"/>
      <c r="I316" s="344"/>
      <c r="J316" s="344"/>
      <c r="K316" s="344"/>
      <c r="L316" s="386"/>
      <c r="M316" s="386"/>
      <c r="N316" s="387"/>
      <c r="O316" s="393"/>
      <c r="P316" s="393"/>
      <c r="Q316" s="344"/>
      <c r="R316" s="344"/>
      <c r="S316" s="359" t="str">
        <f t="shared" si="18"/>
        <v/>
      </c>
      <c r="T316" s="344"/>
      <c r="U316" s="3"/>
      <c r="V316" s="361"/>
      <c r="W316" s="395"/>
    </row>
    <row r="317" spans="3:23" ht="13.5" customHeight="1" x14ac:dyDescent="0.15">
      <c r="C317" s="362">
        <f t="shared" si="20"/>
        <v>305</v>
      </c>
      <c r="D317" s="47" t="str">
        <f t="shared" si="17"/>
        <v/>
      </c>
      <c r="E317" s="355"/>
      <c r="F317" s="447"/>
      <c r="G317" s="447"/>
      <c r="H317" s="447"/>
      <c r="I317" s="344"/>
      <c r="J317" s="344"/>
      <c r="K317" s="344"/>
      <c r="L317" s="386"/>
      <c r="M317" s="386"/>
      <c r="N317" s="387"/>
      <c r="O317" s="393"/>
      <c r="P317" s="393"/>
      <c r="Q317" s="344"/>
      <c r="R317" s="344"/>
      <c r="S317" s="359" t="str">
        <f t="shared" si="18"/>
        <v/>
      </c>
      <c r="T317" s="344"/>
      <c r="U317" s="3"/>
      <c r="V317" s="361"/>
      <c r="W317" s="395"/>
    </row>
    <row r="318" spans="3:23" ht="13.5" customHeight="1" x14ac:dyDescent="0.15">
      <c r="C318" s="362">
        <f t="shared" si="20"/>
        <v>306</v>
      </c>
      <c r="D318" s="47" t="str">
        <f t="shared" si="17"/>
        <v/>
      </c>
      <c r="E318" s="355"/>
      <c r="F318" s="447"/>
      <c r="G318" s="447"/>
      <c r="H318" s="447"/>
      <c r="I318" s="344"/>
      <c r="J318" s="344"/>
      <c r="K318" s="344"/>
      <c r="L318" s="386"/>
      <c r="M318" s="386"/>
      <c r="N318" s="387"/>
      <c r="O318" s="393"/>
      <c r="P318" s="393"/>
      <c r="Q318" s="344"/>
      <c r="R318" s="344"/>
      <c r="S318" s="359" t="str">
        <f t="shared" si="18"/>
        <v/>
      </c>
      <c r="T318" s="344"/>
      <c r="U318" s="3"/>
      <c r="V318" s="361"/>
      <c r="W318" s="395"/>
    </row>
    <row r="319" spans="3:23" ht="13.5" customHeight="1" x14ac:dyDescent="0.15">
      <c r="C319" s="362">
        <f t="shared" si="20"/>
        <v>307</v>
      </c>
      <c r="D319" s="47" t="str">
        <f t="shared" si="17"/>
        <v/>
      </c>
      <c r="E319" s="355"/>
      <c r="F319" s="447"/>
      <c r="G319" s="447"/>
      <c r="H319" s="447"/>
      <c r="I319" s="344"/>
      <c r="J319" s="344"/>
      <c r="K319" s="344"/>
      <c r="L319" s="386"/>
      <c r="M319" s="386"/>
      <c r="N319" s="387"/>
      <c r="O319" s="393"/>
      <c r="P319" s="393"/>
      <c r="Q319" s="344"/>
      <c r="R319" s="344"/>
      <c r="S319" s="359" t="str">
        <f t="shared" si="18"/>
        <v/>
      </c>
      <c r="T319" s="344"/>
      <c r="U319" s="3"/>
      <c r="V319" s="361"/>
      <c r="W319" s="395"/>
    </row>
    <row r="320" spans="3:23" ht="13.5" customHeight="1" x14ac:dyDescent="0.15">
      <c r="C320" s="362">
        <f t="shared" si="20"/>
        <v>308</v>
      </c>
      <c r="D320" s="47" t="str">
        <f t="shared" si="17"/>
        <v/>
      </c>
      <c r="E320" s="355"/>
      <c r="F320" s="447"/>
      <c r="G320" s="447"/>
      <c r="H320" s="447"/>
      <c r="I320" s="344"/>
      <c r="J320" s="344"/>
      <c r="K320" s="344"/>
      <c r="L320" s="386"/>
      <c r="M320" s="386"/>
      <c r="N320" s="387"/>
      <c r="O320" s="393"/>
      <c r="P320" s="393"/>
      <c r="Q320" s="344"/>
      <c r="R320" s="344"/>
      <c r="S320" s="359" t="str">
        <f t="shared" si="18"/>
        <v/>
      </c>
      <c r="T320" s="344"/>
      <c r="U320" s="3"/>
      <c r="V320" s="361"/>
      <c r="W320" s="395"/>
    </row>
    <row r="321" spans="3:23" ht="13.5" customHeight="1" x14ac:dyDescent="0.15">
      <c r="C321" s="362">
        <f t="shared" si="20"/>
        <v>309</v>
      </c>
      <c r="D321" s="47" t="str">
        <f t="shared" si="17"/>
        <v/>
      </c>
      <c r="E321" s="355"/>
      <c r="F321" s="447"/>
      <c r="G321" s="447"/>
      <c r="H321" s="447"/>
      <c r="I321" s="344"/>
      <c r="J321" s="344"/>
      <c r="K321" s="344"/>
      <c r="L321" s="386"/>
      <c r="M321" s="386"/>
      <c r="N321" s="387"/>
      <c r="O321" s="393"/>
      <c r="P321" s="393"/>
      <c r="Q321" s="344"/>
      <c r="R321" s="344"/>
      <c r="S321" s="359" t="str">
        <f t="shared" si="18"/>
        <v/>
      </c>
      <c r="T321" s="344"/>
      <c r="U321" s="3"/>
      <c r="V321" s="361"/>
      <c r="W321" s="395"/>
    </row>
    <row r="322" spans="3:23" ht="13.5" customHeight="1" x14ac:dyDescent="0.15">
      <c r="C322" s="362">
        <f t="shared" si="20"/>
        <v>310</v>
      </c>
      <c r="D322" s="47" t="str">
        <f t="shared" si="17"/>
        <v/>
      </c>
      <c r="E322" s="355"/>
      <c r="F322" s="447"/>
      <c r="G322" s="447"/>
      <c r="H322" s="447"/>
      <c r="I322" s="344"/>
      <c r="J322" s="344"/>
      <c r="K322" s="344"/>
      <c r="L322" s="386"/>
      <c r="M322" s="386"/>
      <c r="N322" s="387"/>
      <c r="O322" s="393"/>
      <c r="P322" s="393"/>
      <c r="Q322" s="344"/>
      <c r="R322" s="344"/>
      <c r="S322" s="359" t="str">
        <f t="shared" si="18"/>
        <v/>
      </c>
      <c r="T322" s="344"/>
      <c r="U322" s="3"/>
      <c r="V322" s="361"/>
      <c r="W322" s="395"/>
    </row>
    <row r="323" spans="3:23" ht="13.5" customHeight="1" x14ac:dyDescent="0.15">
      <c r="C323" s="362">
        <f t="shared" si="20"/>
        <v>311</v>
      </c>
      <c r="D323" s="47" t="str">
        <f t="shared" si="17"/>
        <v/>
      </c>
      <c r="E323" s="355"/>
      <c r="F323" s="447"/>
      <c r="G323" s="447"/>
      <c r="H323" s="447"/>
      <c r="I323" s="344"/>
      <c r="J323" s="344"/>
      <c r="K323" s="344"/>
      <c r="L323" s="386"/>
      <c r="M323" s="386"/>
      <c r="N323" s="387"/>
      <c r="O323" s="393"/>
      <c r="P323" s="393"/>
      <c r="Q323" s="344"/>
      <c r="R323" s="344"/>
      <c r="S323" s="359" t="str">
        <f t="shared" si="18"/>
        <v/>
      </c>
      <c r="T323" s="344"/>
      <c r="U323" s="3"/>
      <c r="V323" s="361"/>
      <c r="W323" s="395"/>
    </row>
    <row r="324" spans="3:23" ht="13.5" customHeight="1" x14ac:dyDescent="0.15">
      <c r="C324" s="362">
        <f t="shared" si="20"/>
        <v>312</v>
      </c>
      <c r="D324" s="47" t="str">
        <f t="shared" si="17"/>
        <v/>
      </c>
      <c r="E324" s="355"/>
      <c r="F324" s="447"/>
      <c r="G324" s="447"/>
      <c r="H324" s="447"/>
      <c r="I324" s="344"/>
      <c r="J324" s="344"/>
      <c r="K324" s="344"/>
      <c r="L324" s="386"/>
      <c r="M324" s="386"/>
      <c r="N324" s="387"/>
      <c r="O324" s="393"/>
      <c r="P324" s="393"/>
      <c r="Q324" s="344"/>
      <c r="R324" s="344"/>
      <c r="S324" s="359" t="str">
        <f t="shared" si="18"/>
        <v/>
      </c>
      <c r="T324" s="344"/>
      <c r="U324" s="3"/>
      <c r="V324" s="361"/>
      <c r="W324" s="395"/>
    </row>
    <row r="325" spans="3:23" ht="13.5" customHeight="1" x14ac:dyDescent="0.15">
      <c r="C325" s="362">
        <f t="shared" si="20"/>
        <v>313</v>
      </c>
      <c r="D325" s="47" t="str">
        <f t="shared" si="17"/>
        <v/>
      </c>
      <c r="E325" s="355"/>
      <c r="F325" s="447"/>
      <c r="G325" s="447"/>
      <c r="H325" s="447"/>
      <c r="I325" s="344"/>
      <c r="J325" s="344"/>
      <c r="K325" s="344"/>
      <c r="L325" s="386"/>
      <c r="M325" s="386"/>
      <c r="N325" s="387"/>
      <c r="O325" s="393"/>
      <c r="P325" s="393"/>
      <c r="Q325" s="344"/>
      <c r="R325" s="344"/>
      <c r="S325" s="359" t="str">
        <f t="shared" si="18"/>
        <v/>
      </c>
      <c r="T325" s="344"/>
      <c r="U325" s="3"/>
      <c r="V325" s="361"/>
      <c r="W325" s="395"/>
    </row>
    <row r="326" spans="3:23" ht="13.5" customHeight="1" x14ac:dyDescent="0.15">
      <c r="C326" s="362">
        <f t="shared" si="20"/>
        <v>314</v>
      </c>
      <c r="D326" s="47" t="str">
        <f t="shared" si="17"/>
        <v/>
      </c>
      <c r="E326" s="355"/>
      <c r="F326" s="447"/>
      <c r="G326" s="447"/>
      <c r="H326" s="447"/>
      <c r="I326" s="344"/>
      <c r="J326" s="344"/>
      <c r="K326" s="344"/>
      <c r="L326" s="386"/>
      <c r="M326" s="386"/>
      <c r="N326" s="387"/>
      <c r="O326" s="393"/>
      <c r="P326" s="393"/>
      <c r="Q326" s="344"/>
      <c r="R326" s="344"/>
      <c r="S326" s="359" t="str">
        <f t="shared" si="18"/>
        <v/>
      </c>
      <c r="T326" s="344"/>
      <c r="U326" s="3"/>
      <c r="V326" s="361"/>
      <c r="W326" s="395"/>
    </row>
    <row r="327" spans="3:23" ht="13.5" customHeight="1" x14ac:dyDescent="0.15">
      <c r="C327" s="362">
        <f t="shared" si="20"/>
        <v>315</v>
      </c>
      <c r="D327" s="47" t="str">
        <f t="shared" si="17"/>
        <v/>
      </c>
      <c r="E327" s="355"/>
      <c r="F327" s="447"/>
      <c r="G327" s="447"/>
      <c r="H327" s="447"/>
      <c r="I327" s="344"/>
      <c r="J327" s="344"/>
      <c r="K327" s="344"/>
      <c r="L327" s="386"/>
      <c r="M327" s="386"/>
      <c r="N327" s="387"/>
      <c r="O327" s="393"/>
      <c r="P327" s="393"/>
      <c r="Q327" s="344"/>
      <c r="R327" s="344"/>
      <c r="S327" s="359" t="str">
        <f t="shared" si="18"/>
        <v/>
      </c>
      <c r="T327" s="344"/>
      <c r="U327" s="3"/>
      <c r="V327" s="361"/>
      <c r="W327" s="395"/>
    </row>
    <row r="328" spans="3:23" ht="13.5" customHeight="1" x14ac:dyDescent="0.15">
      <c r="C328" s="362">
        <f t="shared" si="20"/>
        <v>316</v>
      </c>
      <c r="D328" s="47" t="str">
        <f t="shared" si="17"/>
        <v/>
      </c>
      <c r="E328" s="355"/>
      <c r="F328" s="447"/>
      <c r="G328" s="447"/>
      <c r="H328" s="447"/>
      <c r="I328" s="344"/>
      <c r="J328" s="344"/>
      <c r="K328" s="344"/>
      <c r="L328" s="386"/>
      <c r="M328" s="386"/>
      <c r="N328" s="387"/>
      <c r="O328" s="393"/>
      <c r="P328" s="393"/>
      <c r="Q328" s="344"/>
      <c r="R328" s="344"/>
      <c r="S328" s="359" t="str">
        <f t="shared" si="18"/>
        <v/>
      </c>
      <c r="T328" s="344"/>
      <c r="U328" s="3"/>
      <c r="V328" s="361"/>
      <c r="W328" s="395"/>
    </row>
    <row r="329" spans="3:23" ht="13.5" customHeight="1" x14ac:dyDescent="0.15">
      <c r="C329" s="362">
        <f t="shared" si="20"/>
        <v>317</v>
      </c>
      <c r="D329" s="47" t="str">
        <f t="shared" si="17"/>
        <v/>
      </c>
      <c r="E329" s="355"/>
      <c r="F329" s="447"/>
      <c r="G329" s="447"/>
      <c r="H329" s="447"/>
      <c r="I329" s="344"/>
      <c r="J329" s="344"/>
      <c r="K329" s="344"/>
      <c r="L329" s="386"/>
      <c r="M329" s="386"/>
      <c r="N329" s="387"/>
      <c r="O329" s="393"/>
      <c r="P329" s="393"/>
      <c r="Q329" s="344"/>
      <c r="R329" s="344"/>
      <c r="S329" s="359" t="str">
        <f t="shared" si="18"/>
        <v/>
      </c>
      <c r="T329" s="344"/>
      <c r="U329" s="3"/>
      <c r="V329" s="361"/>
      <c r="W329" s="395"/>
    </row>
    <row r="330" spans="3:23" ht="13.5" customHeight="1" x14ac:dyDescent="0.15">
      <c r="C330" s="362">
        <f t="shared" si="20"/>
        <v>318</v>
      </c>
      <c r="D330" s="47" t="str">
        <f t="shared" si="17"/>
        <v/>
      </c>
      <c r="E330" s="355"/>
      <c r="F330" s="447"/>
      <c r="G330" s="447"/>
      <c r="H330" s="447"/>
      <c r="I330" s="344"/>
      <c r="J330" s="344"/>
      <c r="K330" s="344"/>
      <c r="L330" s="386"/>
      <c r="M330" s="386"/>
      <c r="N330" s="387"/>
      <c r="O330" s="393"/>
      <c r="P330" s="393"/>
      <c r="Q330" s="344"/>
      <c r="R330" s="344"/>
      <c r="S330" s="359" t="str">
        <f t="shared" si="18"/>
        <v/>
      </c>
      <c r="T330" s="344"/>
      <c r="U330" s="3"/>
      <c r="V330" s="361"/>
      <c r="W330" s="395"/>
    </row>
    <row r="331" spans="3:23" ht="13.5" customHeight="1" x14ac:dyDescent="0.15">
      <c r="C331" s="362">
        <f t="shared" si="20"/>
        <v>319</v>
      </c>
      <c r="D331" s="47" t="str">
        <f t="shared" si="17"/>
        <v/>
      </c>
      <c r="E331" s="355"/>
      <c r="F331" s="447"/>
      <c r="G331" s="447"/>
      <c r="H331" s="447"/>
      <c r="I331" s="344"/>
      <c r="J331" s="344"/>
      <c r="K331" s="344"/>
      <c r="L331" s="386"/>
      <c r="M331" s="386"/>
      <c r="N331" s="387"/>
      <c r="O331" s="393"/>
      <c r="P331" s="393"/>
      <c r="Q331" s="344"/>
      <c r="R331" s="344"/>
      <c r="S331" s="359" t="str">
        <f t="shared" si="18"/>
        <v/>
      </c>
      <c r="T331" s="344"/>
      <c r="U331" s="3"/>
      <c r="V331" s="361"/>
      <c r="W331" s="395"/>
    </row>
    <row r="332" spans="3:23" ht="13.5" customHeight="1" x14ac:dyDescent="0.15">
      <c r="C332" s="362">
        <f t="shared" si="20"/>
        <v>320</v>
      </c>
      <c r="D332" s="47" t="str">
        <f t="shared" si="17"/>
        <v/>
      </c>
      <c r="E332" s="355"/>
      <c r="F332" s="447"/>
      <c r="G332" s="447"/>
      <c r="H332" s="447"/>
      <c r="I332" s="344"/>
      <c r="J332" s="344"/>
      <c r="K332" s="344"/>
      <c r="L332" s="386"/>
      <c r="M332" s="386"/>
      <c r="N332" s="387"/>
      <c r="O332" s="393"/>
      <c r="P332" s="393"/>
      <c r="Q332" s="344"/>
      <c r="R332" s="344"/>
      <c r="S332" s="359" t="str">
        <f t="shared" si="18"/>
        <v/>
      </c>
      <c r="T332" s="344"/>
      <c r="U332" s="3"/>
      <c r="V332" s="361"/>
      <c r="W332" s="395"/>
    </row>
    <row r="333" spans="3:23" ht="13.5" customHeight="1" x14ac:dyDescent="0.15">
      <c r="C333" s="362">
        <f t="shared" si="20"/>
        <v>321</v>
      </c>
      <c r="D333" s="47" t="str">
        <f t="shared" ref="D333:D396" si="21">IF(E333="","",IF(OR(AND(E333&lt;=$Z$2,K333&lt;&gt;"○"),AND(E333&lt;=$AA$2,K333="○")),"○",""))</f>
        <v/>
      </c>
      <c r="E333" s="355"/>
      <c r="F333" s="447"/>
      <c r="G333" s="447"/>
      <c r="H333" s="447"/>
      <c r="I333" s="344"/>
      <c r="J333" s="344"/>
      <c r="K333" s="344"/>
      <c r="L333" s="386"/>
      <c r="M333" s="386"/>
      <c r="N333" s="387"/>
      <c r="O333" s="393"/>
      <c r="P333" s="393"/>
      <c r="Q333" s="344"/>
      <c r="R333" s="344"/>
      <c r="S333" s="359" t="str">
        <f t="shared" ref="S333:S396" si="22">IF(OR(N333="",N333=0),"",IF(OR(AND(I333="○",$O333&gt;Z$5),AND(J333="○",$O333&gt;AA$5),AND(I333="○",$P333&gt;Z$6),AND(J333="○",$P333&gt;AA$6),AND(K333="○",$P333&gt;AB$6),AND(Q333="○",R333="○")),"○",""))</f>
        <v/>
      </c>
      <c r="T333" s="344"/>
      <c r="U333" s="3"/>
      <c r="V333" s="361"/>
      <c r="W333" s="395"/>
    </row>
    <row r="334" spans="3:23" ht="13.5" customHeight="1" x14ac:dyDescent="0.15">
      <c r="C334" s="362">
        <f t="shared" si="20"/>
        <v>322</v>
      </c>
      <c r="D334" s="47" t="str">
        <f t="shared" si="21"/>
        <v/>
      </c>
      <c r="E334" s="355"/>
      <c r="F334" s="447"/>
      <c r="G334" s="447"/>
      <c r="H334" s="447"/>
      <c r="I334" s="344"/>
      <c r="J334" s="344"/>
      <c r="K334" s="344"/>
      <c r="L334" s="386"/>
      <c r="M334" s="386"/>
      <c r="N334" s="387"/>
      <c r="O334" s="393"/>
      <c r="P334" s="393"/>
      <c r="Q334" s="344"/>
      <c r="R334" s="344"/>
      <c r="S334" s="359" t="str">
        <f t="shared" si="22"/>
        <v/>
      </c>
      <c r="T334" s="344"/>
      <c r="U334" s="3"/>
      <c r="V334" s="361"/>
      <c r="W334" s="395"/>
    </row>
    <row r="335" spans="3:23" ht="13.5" customHeight="1" x14ac:dyDescent="0.15">
      <c r="C335" s="362">
        <f t="shared" si="20"/>
        <v>323</v>
      </c>
      <c r="D335" s="47" t="str">
        <f t="shared" si="21"/>
        <v/>
      </c>
      <c r="E335" s="355"/>
      <c r="F335" s="447"/>
      <c r="G335" s="447"/>
      <c r="H335" s="447"/>
      <c r="I335" s="344"/>
      <c r="J335" s="344"/>
      <c r="K335" s="344"/>
      <c r="L335" s="386"/>
      <c r="M335" s="386"/>
      <c r="N335" s="387"/>
      <c r="O335" s="393"/>
      <c r="P335" s="393"/>
      <c r="Q335" s="344"/>
      <c r="R335" s="344"/>
      <c r="S335" s="359" t="str">
        <f t="shared" si="22"/>
        <v/>
      </c>
      <c r="T335" s="344"/>
      <c r="U335" s="3"/>
      <c r="V335" s="361"/>
      <c r="W335" s="395"/>
    </row>
    <row r="336" spans="3:23" ht="13.5" customHeight="1" x14ac:dyDescent="0.15">
      <c r="C336" s="362">
        <f t="shared" si="20"/>
        <v>324</v>
      </c>
      <c r="D336" s="47" t="str">
        <f t="shared" si="21"/>
        <v/>
      </c>
      <c r="E336" s="355"/>
      <c r="F336" s="447"/>
      <c r="G336" s="447"/>
      <c r="H336" s="447"/>
      <c r="I336" s="344"/>
      <c r="J336" s="344"/>
      <c r="K336" s="344"/>
      <c r="L336" s="386"/>
      <c r="M336" s="386"/>
      <c r="N336" s="387"/>
      <c r="O336" s="393"/>
      <c r="P336" s="393"/>
      <c r="Q336" s="344"/>
      <c r="R336" s="344"/>
      <c r="S336" s="359" t="str">
        <f t="shared" si="22"/>
        <v/>
      </c>
      <c r="T336" s="344"/>
      <c r="U336" s="3"/>
      <c r="V336" s="361"/>
      <c r="W336" s="395"/>
    </row>
    <row r="337" spans="3:23" ht="13.5" customHeight="1" x14ac:dyDescent="0.15">
      <c r="C337" s="362">
        <f t="shared" si="20"/>
        <v>325</v>
      </c>
      <c r="D337" s="47" t="str">
        <f t="shared" si="21"/>
        <v/>
      </c>
      <c r="E337" s="355"/>
      <c r="F337" s="447"/>
      <c r="G337" s="447"/>
      <c r="H337" s="447"/>
      <c r="I337" s="344"/>
      <c r="J337" s="344"/>
      <c r="K337" s="344"/>
      <c r="L337" s="386"/>
      <c r="M337" s="386"/>
      <c r="N337" s="387"/>
      <c r="O337" s="393"/>
      <c r="P337" s="393"/>
      <c r="Q337" s="344"/>
      <c r="R337" s="344"/>
      <c r="S337" s="359" t="str">
        <f t="shared" si="22"/>
        <v/>
      </c>
      <c r="T337" s="344"/>
      <c r="U337" s="3"/>
      <c r="V337" s="361"/>
      <c r="W337" s="395"/>
    </row>
    <row r="338" spans="3:23" ht="13.5" customHeight="1" x14ac:dyDescent="0.15">
      <c r="C338" s="362">
        <f t="shared" si="20"/>
        <v>326</v>
      </c>
      <c r="D338" s="47" t="str">
        <f t="shared" si="21"/>
        <v/>
      </c>
      <c r="E338" s="355"/>
      <c r="F338" s="447"/>
      <c r="G338" s="447"/>
      <c r="H338" s="447"/>
      <c r="I338" s="344"/>
      <c r="J338" s="344"/>
      <c r="K338" s="344"/>
      <c r="L338" s="386"/>
      <c r="M338" s="386"/>
      <c r="N338" s="387"/>
      <c r="O338" s="393"/>
      <c r="P338" s="393"/>
      <c r="Q338" s="344"/>
      <c r="R338" s="344"/>
      <c r="S338" s="359" t="str">
        <f t="shared" si="22"/>
        <v/>
      </c>
      <c r="T338" s="344"/>
      <c r="U338" s="3"/>
      <c r="V338" s="361"/>
      <c r="W338" s="395"/>
    </row>
    <row r="339" spans="3:23" ht="13.5" customHeight="1" x14ac:dyDescent="0.15">
      <c r="C339" s="362">
        <f t="shared" si="20"/>
        <v>327</v>
      </c>
      <c r="D339" s="47" t="str">
        <f t="shared" si="21"/>
        <v/>
      </c>
      <c r="E339" s="355"/>
      <c r="F339" s="447"/>
      <c r="G339" s="447"/>
      <c r="H339" s="447"/>
      <c r="I339" s="344"/>
      <c r="J339" s="344"/>
      <c r="K339" s="344"/>
      <c r="L339" s="386"/>
      <c r="M339" s="386"/>
      <c r="N339" s="387"/>
      <c r="O339" s="393"/>
      <c r="P339" s="393"/>
      <c r="Q339" s="344"/>
      <c r="R339" s="344"/>
      <c r="S339" s="359" t="str">
        <f t="shared" si="22"/>
        <v/>
      </c>
      <c r="T339" s="344"/>
      <c r="U339" s="3"/>
      <c r="V339" s="361"/>
      <c r="W339" s="395"/>
    </row>
    <row r="340" spans="3:23" ht="13.5" customHeight="1" x14ac:dyDescent="0.15">
      <c r="C340" s="362">
        <f t="shared" si="20"/>
        <v>328</v>
      </c>
      <c r="D340" s="47" t="str">
        <f t="shared" si="21"/>
        <v/>
      </c>
      <c r="E340" s="355"/>
      <c r="F340" s="447"/>
      <c r="G340" s="447"/>
      <c r="H340" s="447"/>
      <c r="I340" s="344"/>
      <c r="J340" s="344"/>
      <c r="K340" s="344"/>
      <c r="L340" s="386"/>
      <c r="M340" s="386"/>
      <c r="N340" s="387"/>
      <c r="O340" s="393"/>
      <c r="P340" s="393"/>
      <c r="Q340" s="344"/>
      <c r="R340" s="344"/>
      <c r="S340" s="359" t="str">
        <f t="shared" si="22"/>
        <v/>
      </c>
      <c r="T340" s="344"/>
      <c r="U340" s="3"/>
      <c r="V340" s="361"/>
      <c r="W340" s="395"/>
    </row>
    <row r="341" spans="3:23" ht="13.5" customHeight="1" x14ac:dyDescent="0.15">
      <c r="C341" s="362">
        <f t="shared" si="20"/>
        <v>329</v>
      </c>
      <c r="D341" s="47" t="str">
        <f t="shared" si="21"/>
        <v/>
      </c>
      <c r="E341" s="355"/>
      <c r="F341" s="447"/>
      <c r="G341" s="447"/>
      <c r="H341" s="447"/>
      <c r="I341" s="344"/>
      <c r="J341" s="344"/>
      <c r="K341" s="344"/>
      <c r="L341" s="386"/>
      <c r="M341" s="386"/>
      <c r="N341" s="387"/>
      <c r="O341" s="393"/>
      <c r="P341" s="393"/>
      <c r="Q341" s="344"/>
      <c r="R341" s="344"/>
      <c r="S341" s="359" t="str">
        <f t="shared" si="22"/>
        <v/>
      </c>
      <c r="T341" s="344"/>
      <c r="U341" s="3"/>
      <c r="V341" s="361"/>
      <c r="W341" s="395"/>
    </row>
    <row r="342" spans="3:23" ht="13.5" customHeight="1" x14ac:dyDescent="0.15">
      <c r="C342" s="362">
        <f t="shared" si="20"/>
        <v>330</v>
      </c>
      <c r="D342" s="47" t="str">
        <f t="shared" si="21"/>
        <v/>
      </c>
      <c r="E342" s="355"/>
      <c r="F342" s="447"/>
      <c r="G342" s="447"/>
      <c r="H342" s="447"/>
      <c r="I342" s="396"/>
      <c r="J342" s="396"/>
      <c r="K342" s="396"/>
      <c r="L342" s="386"/>
      <c r="M342" s="386"/>
      <c r="N342" s="387"/>
      <c r="O342" s="393"/>
      <c r="P342" s="393"/>
      <c r="Q342" s="344"/>
      <c r="R342" s="344"/>
      <c r="S342" s="359" t="str">
        <f t="shared" si="22"/>
        <v/>
      </c>
      <c r="T342" s="344"/>
      <c r="U342" s="3"/>
      <c r="V342" s="361"/>
      <c r="W342" s="395"/>
    </row>
    <row r="343" spans="3:23" ht="13.5" customHeight="1" x14ac:dyDescent="0.15">
      <c r="C343" s="362">
        <f t="shared" si="20"/>
        <v>331</v>
      </c>
      <c r="D343" s="47" t="str">
        <f t="shared" si="21"/>
        <v/>
      </c>
      <c r="E343" s="355"/>
      <c r="F343" s="447"/>
      <c r="G343" s="447"/>
      <c r="H343" s="447"/>
      <c r="I343" s="344"/>
      <c r="J343" s="344"/>
      <c r="K343" s="344"/>
      <c r="L343" s="386"/>
      <c r="M343" s="386"/>
      <c r="N343" s="387"/>
      <c r="O343" s="393"/>
      <c r="P343" s="393"/>
      <c r="Q343" s="344"/>
      <c r="R343" s="344"/>
      <c r="S343" s="359" t="str">
        <f t="shared" si="22"/>
        <v/>
      </c>
      <c r="T343" s="344"/>
      <c r="U343" s="3"/>
      <c r="V343" s="361"/>
      <c r="W343" s="395"/>
    </row>
    <row r="344" spans="3:23" ht="13.5" customHeight="1" x14ac:dyDescent="0.15">
      <c r="C344" s="362">
        <f t="shared" si="20"/>
        <v>332</v>
      </c>
      <c r="D344" s="47" t="str">
        <f t="shared" si="21"/>
        <v/>
      </c>
      <c r="E344" s="355"/>
      <c r="F344" s="447"/>
      <c r="G344" s="447"/>
      <c r="H344" s="447"/>
      <c r="I344" s="344"/>
      <c r="J344" s="344"/>
      <c r="K344" s="344"/>
      <c r="L344" s="386"/>
      <c r="M344" s="386"/>
      <c r="N344" s="387"/>
      <c r="O344" s="393"/>
      <c r="P344" s="393"/>
      <c r="Q344" s="344"/>
      <c r="R344" s="344"/>
      <c r="S344" s="359" t="str">
        <f t="shared" si="22"/>
        <v/>
      </c>
      <c r="T344" s="344"/>
      <c r="U344" s="3"/>
      <c r="V344" s="361"/>
      <c r="W344" s="395"/>
    </row>
    <row r="345" spans="3:23" ht="13.5" customHeight="1" x14ac:dyDescent="0.15">
      <c r="C345" s="362">
        <f t="shared" si="20"/>
        <v>333</v>
      </c>
      <c r="D345" s="47" t="str">
        <f t="shared" si="21"/>
        <v/>
      </c>
      <c r="E345" s="355"/>
      <c r="F345" s="447"/>
      <c r="G345" s="447"/>
      <c r="H345" s="447"/>
      <c r="I345" s="344"/>
      <c r="J345" s="344"/>
      <c r="K345" s="344"/>
      <c r="L345" s="386"/>
      <c r="M345" s="386"/>
      <c r="N345" s="387"/>
      <c r="O345" s="393"/>
      <c r="P345" s="393"/>
      <c r="Q345" s="344"/>
      <c r="R345" s="344"/>
      <c r="S345" s="359" t="str">
        <f t="shared" si="22"/>
        <v/>
      </c>
      <c r="T345" s="344"/>
      <c r="U345" s="3"/>
      <c r="V345" s="361"/>
      <c r="W345" s="395"/>
    </row>
    <row r="346" spans="3:23" ht="13.5" customHeight="1" x14ac:dyDescent="0.15">
      <c r="C346" s="362">
        <f t="shared" si="20"/>
        <v>334</v>
      </c>
      <c r="D346" s="47" t="str">
        <f t="shared" si="21"/>
        <v/>
      </c>
      <c r="E346" s="355"/>
      <c r="F346" s="447"/>
      <c r="G346" s="447"/>
      <c r="H346" s="447"/>
      <c r="I346" s="344"/>
      <c r="J346" s="344"/>
      <c r="K346" s="344"/>
      <c r="L346" s="386"/>
      <c r="M346" s="386"/>
      <c r="N346" s="387"/>
      <c r="O346" s="393"/>
      <c r="P346" s="393"/>
      <c r="Q346" s="344"/>
      <c r="R346" s="344"/>
      <c r="S346" s="359" t="str">
        <f t="shared" si="22"/>
        <v/>
      </c>
      <c r="T346" s="344"/>
      <c r="U346" s="3"/>
      <c r="V346" s="361"/>
      <c r="W346" s="395"/>
    </row>
    <row r="347" spans="3:23" ht="13.5" customHeight="1" x14ac:dyDescent="0.15">
      <c r="C347" s="362">
        <f t="shared" si="20"/>
        <v>335</v>
      </c>
      <c r="D347" s="47" t="str">
        <f t="shared" si="21"/>
        <v/>
      </c>
      <c r="E347" s="355"/>
      <c r="F347" s="447"/>
      <c r="G347" s="447"/>
      <c r="H347" s="447"/>
      <c r="I347" s="344"/>
      <c r="J347" s="344"/>
      <c r="K347" s="344"/>
      <c r="L347" s="386"/>
      <c r="M347" s="386"/>
      <c r="N347" s="387"/>
      <c r="O347" s="393"/>
      <c r="P347" s="393"/>
      <c r="Q347" s="344"/>
      <c r="R347" s="344"/>
      <c r="S347" s="359" t="str">
        <f t="shared" si="22"/>
        <v/>
      </c>
      <c r="T347" s="344"/>
      <c r="U347" s="3"/>
      <c r="V347" s="361"/>
      <c r="W347" s="395"/>
    </row>
    <row r="348" spans="3:23" ht="13.5" customHeight="1" x14ac:dyDescent="0.15">
      <c r="C348" s="362">
        <f t="shared" si="20"/>
        <v>336</v>
      </c>
      <c r="D348" s="47" t="str">
        <f t="shared" si="21"/>
        <v/>
      </c>
      <c r="E348" s="355"/>
      <c r="F348" s="447"/>
      <c r="G348" s="447"/>
      <c r="H348" s="447"/>
      <c r="I348" s="344"/>
      <c r="J348" s="344"/>
      <c r="K348" s="344"/>
      <c r="L348" s="386"/>
      <c r="M348" s="386"/>
      <c r="N348" s="387"/>
      <c r="O348" s="393"/>
      <c r="P348" s="393"/>
      <c r="Q348" s="344"/>
      <c r="R348" s="344"/>
      <c r="S348" s="359" t="str">
        <f t="shared" si="22"/>
        <v/>
      </c>
      <c r="T348" s="344"/>
      <c r="U348" s="3"/>
      <c r="V348" s="361"/>
      <c r="W348" s="395"/>
    </row>
    <row r="349" spans="3:23" ht="13.5" customHeight="1" x14ac:dyDescent="0.15">
      <c r="C349" s="362">
        <f t="shared" si="20"/>
        <v>337</v>
      </c>
      <c r="D349" s="47" t="str">
        <f t="shared" si="21"/>
        <v/>
      </c>
      <c r="E349" s="355"/>
      <c r="F349" s="447"/>
      <c r="G349" s="447"/>
      <c r="H349" s="447"/>
      <c r="I349" s="344"/>
      <c r="J349" s="344"/>
      <c r="K349" s="344"/>
      <c r="L349" s="386"/>
      <c r="M349" s="386"/>
      <c r="N349" s="387"/>
      <c r="O349" s="393"/>
      <c r="P349" s="393"/>
      <c r="Q349" s="344"/>
      <c r="R349" s="344"/>
      <c r="S349" s="359" t="str">
        <f t="shared" si="22"/>
        <v/>
      </c>
      <c r="T349" s="344"/>
      <c r="U349" s="3"/>
      <c r="V349" s="361"/>
      <c r="W349" s="395"/>
    </row>
    <row r="350" spans="3:23" ht="13.5" customHeight="1" x14ac:dyDescent="0.15">
      <c r="C350" s="362">
        <f t="shared" si="20"/>
        <v>338</v>
      </c>
      <c r="D350" s="47" t="str">
        <f t="shared" si="21"/>
        <v/>
      </c>
      <c r="E350" s="355"/>
      <c r="F350" s="447"/>
      <c r="G350" s="447"/>
      <c r="H350" s="447"/>
      <c r="I350" s="344"/>
      <c r="J350" s="344"/>
      <c r="K350" s="344"/>
      <c r="L350" s="386"/>
      <c r="M350" s="386"/>
      <c r="N350" s="387"/>
      <c r="O350" s="393"/>
      <c r="P350" s="393"/>
      <c r="Q350" s="344"/>
      <c r="R350" s="344"/>
      <c r="S350" s="359" t="str">
        <f t="shared" si="22"/>
        <v/>
      </c>
      <c r="T350" s="344"/>
      <c r="U350" s="3"/>
      <c r="V350" s="361"/>
      <c r="W350" s="395"/>
    </row>
    <row r="351" spans="3:23" ht="13.5" customHeight="1" x14ac:dyDescent="0.15">
      <c r="C351" s="362">
        <f t="shared" si="20"/>
        <v>339</v>
      </c>
      <c r="D351" s="47" t="str">
        <f t="shared" si="21"/>
        <v/>
      </c>
      <c r="E351" s="355"/>
      <c r="F351" s="447"/>
      <c r="G351" s="447"/>
      <c r="H351" s="447"/>
      <c r="I351" s="344"/>
      <c r="J351" s="344"/>
      <c r="K351" s="344"/>
      <c r="L351" s="386"/>
      <c r="M351" s="386"/>
      <c r="N351" s="387"/>
      <c r="O351" s="393"/>
      <c r="P351" s="393"/>
      <c r="Q351" s="344"/>
      <c r="R351" s="344"/>
      <c r="S351" s="359" t="str">
        <f t="shared" si="22"/>
        <v/>
      </c>
      <c r="T351" s="344"/>
      <c r="U351" s="3"/>
      <c r="V351" s="361"/>
      <c r="W351" s="395"/>
    </row>
    <row r="352" spans="3:23" ht="13.5" customHeight="1" x14ac:dyDescent="0.15">
      <c r="C352" s="362">
        <f t="shared" si="20"/>
        <v>340</v>
      </c>
      <c r="D352" s="47" t="str">
        <f t="shared" si="21"/>
        <v/>
      </c>
      <c r="E352" s="355"/>
      <c r="F352" s="447"/>
      <c r="G352" s="447"/>
      <c r="H352" s="447"/>
      <c r="I352" s="344"/>
      <c r="J352" s="344"/>
      <c r="K352" s="344"/>
      <c r="L352" s="386"/>
      <c r="M352" s="386"/>
      <c r="N352" s="387"/>
      <c r="O352" s="393"/>
      <c r="P352" s="393"/>
      <c r="Q352" s="344"/>
      <c r="R352" s="344"/>
      <c r="S352" s="359" t="str">
        <f t="shared" si="22"/>
        <v/>
      </c>
      <c r="T352" s="344"/>
      <c r="U352" s="3"/>
      <c r="V352" s="361"/>
      <c r="W352" s="395"/>
    </row>
    <row r="353" spans="3:23" ht="13.5" customHeight="1" x14ac:dyDescent="0.15">
      <c r="C353" s="362">
        <f t="shared" si="20"/>
        <v>341</v>
      </c>
      <c r="D353" s="47" t="str">
        <f t="shared" si="21"/>
        <v/>
      </c>
      <c r="E353" s="355"/>
      <c r="F353" s="447"/>
      <c r="G353" s="447"/>
      <c r="H353" s="447"/>
      <c r="I353" s="344"/>
      <c r="J353" s="344"/>
      <c r="K353" s="344"/>
      <c r="L353" s="386"/>
      <c r="M353" s="386"/>
      <c r="N353" s="387"/>
      <c r="O353" s="393"/>
      <c r="P353" s="393"/>
      <c r="Q353" s="344"/>
      <c r="R353" s="344"/>
      <c r="S353" s="359" t="str">
        <f t="shared" si="22"/>
        <v/>
      </c>
      <c r="T353" s="344"/>
      <c r="U353" s="3"/>
      <c r="V353" s="361"/>
      <c r="W353" s="395"/>
    </row>
    <row r="354" spans="3:23" ht="13.5" customHeight="1" x14ac:dyDescent="0.15">
      <c r="C354" s="362">
        <f t="shared" si="20"/>
        <v>342</v>
      </c>
      <c r="D354" s="47" t="str">
        <f t="shared" si="21"/>
        <v/>
      </c>
      <c r="E354" s="355"/>
      <c r="F354" s="447"/>
      <c r="G354" s="447"/>
      <c r="H354" s="447"/>
      <c r="I354" s="344"/>
      <c r="J354" s="344"/>
      <c r="K354" s="344"/>
      <c r="L354" s="386"/>
      <c r="M354" s="386"/>
      <c r="N354" s="387"/>
      <c r="O354" s="393"/>
      <c r="P354" s="393"/>
      <c r="Q354" s="344"/>
      <c r="R354" s="344"/>
      <c r="S354" s="359" t="str">
        <f t="shared" si="22"/>
        <v/>
      </c>
      <c r="T354" s="344"/>
      <c r="U354" s="3"/>
      <c r="V354" s="361"/>
      <c r="W354" s="395"/>
    </row>
    <row r="355" spans="3:23" ht="13.5" customHeight="1" x14ac:dyDescent="0.15">
      <c r="C355" s="362">
        <f t="shared" si="20"/>
        <v>343</v>
      </c>
      <c r="D355" s="47" t="str">
        <f t="shared" si="21"/>
        <v/>
      </c>
      <c r="E355" s="355"/>
      <c r="F355" s="447"/>
      <c r="G355" s="447"/>
      <c r="H355" s="447"/>
      <c r="I355" s="344"/>
      <c r="J355" s="344"/>
      <c r="K355" s="344"/>
      <c r="L355" s="386"/>
      <c r="M355" s="386"/>
      <c r="N355" s="387"/>
      <c r="O355" s="393"/>
      <c r="P355" s="393"/>
      <c r="Q355" s="344"/>
      <c r="R355" s="344"/>
      <c r="S355" s="359" t="str">
        <f t="shared" si="22"/>
        <v/>
      </c>
      <c r="T355" s="344"/>
      <c r="U355" s="3"/>
      <c r="V355" s="361"/>
      <c r="W355" s="395"/>
    </row>
    <row r="356" spans="3:23" ht="13.5" customHeight="1" x14ac:dyDescent="0.15">
      <c r="C356" s="362">
        <f t="shared" si="20"/>
        <v>344</v>
      </c>
      <c r="D356" s="47" t="str">
        <f t="shared" si="21"/>
        <v/>
      </c>
      <c r="E356" s="355"/>
      <c r="F356" s="447"/>
      <c r="G356" s="447"/>
      <c r="H356" s="447"/>
      <c r="I356" s="344"/>
      <c r="J356" s="344"/>
      <c r="K356" s="344"/>
      <c r="L356" s="386"/>
      <c r="M356" s="386"/>
      <c r="N356" s="387"/>
      <c r="O356" s="393"/>
      <c r="P356" s="393"/>
      <c r="Q356" s="344"/>
      <c r="R356" s="344"/>
      <c r="S356" s="359" t="str">
        <f t="shared" si="22"/>
        <v/>
      </c>
      <c r="T356" s="344"/>
      <c r="U356" s="3"/>
      <c r="V356" s="361"/>
      <c r="W356" s="395"/>
    </row>
    <row r="357" spans="3:23" ht="13.5" customHeight="1" x14ac:dyDescent="0.15">
      <c r="C357" s="362">
        <f t="shared" si="20"/>
        <v>345</v>
      </c>
      <c r="D357" s="47" t="str">
        <f t="shared" si="21"/>
        <v/>
      </c>
      <c r="E357" s="355"/>
      <c r="F357" s="447"/>
      <c r="G357" s="447"/>
      <c r="H357" s="447"/>
      <c r="I357" s="344"/>
      <c r="J357" s="344"/>
      <c r="K357" s="344"/>
      <c r="L357" s="386"/>
      <c r="M357" s="386"/>
      <c r="N357" s="387"/>
      <c r="O357" s="393"/>
      <c r="P357" s="393"/>
      <c r="Q357" s="344"/>
      <c r="R357" s="344"/>
      <c r="S357" s="359" t="str">
        <f t="shared" si="22"/>
        <v/>
      </c>
      <c r="T357" s="344"/>
      <c r="U357" s="3"/>
      <c r="V357" s="361"/>
      <c r="W357" s="395"/>
    </row>
    <row r="358" spans="3:23" ht="13.5" customHeight="1" x14ac:dyDescent="0.15">
      <c r="C358" s="362">
        <f t="shared" si="20"/>
        <v>346</v>
      </c>
      <c r="D358" s="47" t="str">
        <f t="shared" si="21"/>
        <v/>
      </c>
      <c r="E358" s="355"/>
      <c r="F358" s="447"/>
      <c r="G358" s="447"/>
      <c r="H358" s="447"/>
      <c r="I358" s="344"/>
      <c r="J358" s="344"/>
      <c r="K358" s="344"/>
      <c r="L358" s="386"/>
      <c r="M358" s="386"/>
      <c r="N358" s="387"/>
      <c r="O358" s="393"/>
      <c r="P358" s="393"/>
      <c r="Q358" s="344"/>
      <c r="R358" s="344"/>
      <c r="S358" s="359" t="str">
        <f t="shared" si="22"/>
        <v/>
      </c>
      <c r="T358" s="344"/>
      <c r="U358" s="3"/>
      <c r="V358" s="361"/>
      <c r="W358" s="395"/>
    </row>
    <row r="359" spans="3:23" ht="13.5" customHeight="1" x14ac:dyDescent="0.15">
      <c r="C359" s="362">
        <f t="shared" si="20"/>
        <v>347</v>
      </c>
      <c r="D359" s="47" t="str">
        <f t="shared" si="21"/>
        <v/>
      </c>
      <c r="E359" s="355"/>
      <c r="F359" s="447"/>
      <c r="G359" s="447"/>
      <c r="H359" s="447"/>
      <c r="I359" s="344"/>
      <c r="J359" s="344"/>
      <c r="K359" s="344"/>
      <c r="L359" s="386"/>
      <c r="M359" s="386"/>
      <c r="N359" s="387"/>
      <c r="O359" s="393"/>
      <c r="P359" s="393"/>
      <c r="Q359" s="344"/>
      <c r="R359" s="344"/>
      <c r="S359" s="359" t="str">
        <f t="shared" si="22"/>
        <v/>
      </c>
      <c r="T359" s="344"/>
      <c r="U359" s="3"/>
      <c r="V359" s="361"/>
      <c r="W359" s="395"/>
    </row>
    <row r="360" spans="3:23" ht="13.5" customHeight="1" x14ac:dyDescent="0.15">
      <c r="C360" s="362">
        <f t="shared" si="20"/>
        <v>348</v>
      </c>
      <c r="D360" s="47" t="str">
        <f t="shared" si="21"/>
        <v/>
      </c>
      <c r="E360" s="355"/>
      <c r="F360" s="447"/>
      <c r="G360" s="447"/>
      <c r="H360" s="447"/>
      <c r="I360" s="344"/>
      <c r="J360" s="344"/>
      <c r="K360" s="344"/>
      <c r="L360" s="386"/>
      <c r="M360" s="386"/>
      <c r="N360" s="387"/>
      <c r="O360" s="393"/>
      <c r="P360" s="393"/>
      <c r="Q360" s="344"/>
      <c r="R360" s="344"/>
      <c r="S360" s="359" t="str">
        <f t="shared" si="22"/>
        <v/>
      </c>
      <c r="T360" s="344"/>
      <c r="U360" s="3"/>
      <c r="V360" s="361"/>
      <c r="W360" s="395"/>
    </row>
    <row r="361" spans="3:23" ht="13.5" customHeight="1" x14ac:dyDescent="0.15">
      <c r="C361" s="362">
        <f t="shared" si="20"/>
        <v>349</v>
      </c>
      <c r="D361" s="47" t="str">
        <f t="shared" si="21"/>
        <v/>
      </c>
      <c r="E361" s="355"/>
      <c r="F361" s="447"/>
      <c r="G361" s="447"/>
      <c r="H361" s="447"/>
      <c r="I361" s="344"/>
      <c r="J361" s="344"/>
      <c r="K361" s="344"/>
      <c r="L361" s="386"/>
      <c r="M361" s="386"/>
      <c r="N361" s="387"/>
      <c r="O361" s="393"/>
      <c r="P361" s="393"/>
      <c r="Q361" s="344"/>
      <c r="R361" s="344"/>
      <c r="S361" s="359" t="str">
        <f t="shared" si="22"/>
        <v/>
      </c>
      <c r="T361" s="344"/>
      <c r="U361" s="3"/>
      <c r="V361" s="361"/>
      <c r="W361" s="395"/>
    </row>
    <row r="362" spans="3:23" ht="13.5" customHeight="1" x14ac:dyDescent="0.15">
      <c r="C362" s="362">
        <f t="shared" si="20"/>
        <v>350</v>
      </c>
      <c r="D362" s="47" t="str">
        <f t="shared" si="21"/>
        <v/>
      </c>
      <c r="E362" s="355"/>
      <c r="F362" s="447"/>
      <c r="G362" s="447"/>
      <c r="H362" s="447"/>
      <c r="I362" s="344"/>
      <c r="J362" s="344"/>
      <c r="K362" s="344"/>
      <c r="L362" s="386"/>
      <c r="M362" s="386"/>
      <c r="N362" s="387"/>
      <c r="O362" s="393"/>
      <c r="P362" s="393"/>
      <c r="Q362" s="344"/>
      <c r="R362" s="344"/>
      <c r="S362" s="359" t="str">
        <f t="shared" si="22"/>
        <v/>
      </c>
      <c r="T362" s="344"/>
      <c r="U362" s="3"/>
      <c r="V362" s="361"/>
      <c r="W362" s="395"/>
    </row>
    <row r="363" spans="3:23" ht="13.5" customHeight="1" x14ac:dyDescent="0.15">
      <c r="C363" s="362">
        <f t="shared" si="20"/>
        <v>351</v>
      </c>
      <c r="D363" s="47" t="str">
        <f t="shared" si="21"/>
        <v/>
      </c>
      <c r="E363" s="355"/>
      <c r="F363" s="447"/>
      <c r="G363" s="447"/>
      <c r="H363" s="447"/>
      <c r="I363" s="344"/>
      <c r="J363" s="344"/>
      <c r="K363" s="344"/>
      <c r="L363" s="386"/>
      <c r="M363" s="386"/>
      <c r="N363" s="387"/>
      <c r="O363" s="393"/>
      <c r="P363" s="393"/>
      <c r="Q363" s="344"/>
      <c r="R363" s="344"/>
      <c r="S363" s="359" t="str">
        <f t="shared" si="22"/>
        <v/>
      </c>
      <c r="T363" s="344"/>
      <c r="U363" s="3"/>
      <c r="V363" s="361"/>
      <c r="W363" s="395"/>
    </row>
    <row r="364" spans="3:23" ht="13.5" customHeight="1" x14ac:dyDescent="0.15">
      <c r="C364" s="362">
        <f t="shared" si="20"/>
        <v>352</v>
      </c>
      <c r="D364" s="47" t="str">
        <f t="shared" si="21"/>
        <v/>
      </c>
      <c r="E364" s="355"/>
      <c r="F364" s="447"/>
      <c r="G364" s="447"/>
      <c r="H364" s="447"/>
      <c r="I364" s="344"/>
      <c r="J364" s="344"/>
      <c r="K364" s="344"/>
      <c r="L364" s="386"/>
      <c r="M364" s="386"/>
      <c r="N364" s="387"/>
      <c r="O364" s="393"/>
      <c r="P364" s="393"/>
      <c r="Q364" s="344"/>
      <c r="R364" s="344"/>
      <c r="S364" s="359" t="str">
        <f t="shared" si="22"/>
        <v/>
      </c>
      <c r="T364" s="344"/>
      <c r="U364" s="3"/>
      <c r="V364" s="361"/>
      <c r="W364" s="395"/>
    </row>
    <row r="365" spans="3:23" ht="13.5" customHeight="1" x14ac:dyDescent="0.15">
      <c r="C365" s="362">
        <f t="shared" si="20"/>
        <v>353</v>
      </c>
      <c r="D365" s="47" t="str">
        <f t="shared" si="21"/>
        <v/>
      </c>
      <c r="E365" s="355"/>
      <c r="F365" s="447"/>
      <c r="G365" s="447"/>
      <c r="H365" s="447"/>
      <c r="I365" s="344"/>
      <c r="J365" s="344"/>
      <c r="K365" s="344"/>
      <c r="L365" s="386"/>
      <c r="M365" s="386"/>
      <c r="N365" s="387"/>
      <c r="O365" s="393"/>
      <c r="P365" s="393"/>
      <c r="Q365" s="344"/>
      <c r="R365" s="344"/>
      <c r="S365" s="359" t="str">
        <f t="shared" si="22"/>
        <v/>
      </c>
      <c r="T365" s="344"/>
      <c r="U365" s="3"/>
      <c r="V365" s="361"/>
      <c r="W365" s="395"/>
    </row>
    <row r="366" spans="3:23" ht="13.5" customHeight="1" x14ac:dyDescent="0.15">
      <c r="C366" s="362">
        <f t="shared" si="20"/>
        <v>354</v>
      </c>
      <c r="D366" s="47" t="str">
        <f t="shared" si="21"/>
        <v/>
      </c>
      <c r="E366" s="355"/>
      <c r="F366" s="447"/>
      <c r="G366" s="447"/>
      <c r="H366" s="447"/>
      <c r="I366" s="344"/>
      <c r="J366" s="344"/>
      <c r="K366" s="344"/>
      <c r="L366" s="386"/>
      <c r="M366" s="386"/>
      <c r="N366" s="387"/>
      <c r="O366" s="393"/>
      <c r="P366" s="393"/>
      <c r="Q366" s="344"/>
      <c r="R366" s="344"/>
      <c r="S366" s="359" t="str">
        <f t="shared" si="22"/>
        <v/>
      </c>
      <c r="T366" s="344"/>
      <c r="U366" s="3"/>
      <c r="V366" s="361"/>
      <c r="W366" s="395"/>
    </row>
    <row r="367" spans="3:23" ht="13.5" customHeight="1" x14ac:dyDescent="0.15">
      <c r="C367" s="362">
        <f t="shared" si="20"/>
        <v>355</v>
      </c>
      <c r="D367" s="47" t="str">
        <f t="shared" si="21"/>
        <v/>
      </c>
      <c r="E367" s="355"/>
      <c r="F367" s="447"/>
      <c r="G367" s="447"/>
      <c r="H367" s="447"/>
      <c r="I367" s="344"/>
      <c r="J367" s="344"/>
      <c r="K367" s="344"/>
      <c r="L367" s="386"/>
      <c r="M367" s="386"/>
      <c r="N367" s="387"/>
      <c r="O367" s="393"/>
      <c r="P367" s="393"/>
      <c r="Q367" s="344"/>
      <c r="R367" s="344"/>
      <c r="S367" s="359" t="str">
        <f t="shared" si="22"/>
        <v/>
      </c>
      <c r="T367" s="344"/>
      <c r="U367" s="3"/>
      <c r="V367" s="361"/>
      <c r="W367" s="395"/>
    </row>
    <row r="368" spans="3:23" ht="13.5" customHeight="1" x14ac:dyDescent="0.15">
      <c r="C368" s="362">
        <f t="shared" si="20"/>
        <v>356</v>
      </c>
      <c r="D368" s="47" t="str">
        <f t="shared" si="21"/>
        <v/>
      </c>
      <c r="E368" s="355"/>
      <c r="F368" s="447"/>
      <c r="G368" s="447"/>
      <c r="H368" s="447"/>
      <c r="I368" s="344"/>
      <c r="J368" s="344"/>
      <c r="K368" s="344"/>
      <c r="L368" s="386"/>
      <c r="M368" s="386"/>
      <c r="N368" s="387"/>
      <c r="O368" s="393"/>
      <c r="P368" s="393"/>
      <c r="Q368" s="344"/>
      <c r="R368" s="344"/>
      <c r="S368" s="359" t="str">
        <f t="shared" si="22"/>
        <v/>
      </c>
      <c r="T368" s="344"/>
      <c r="U368" s="3"/>
      <c r="V368" s="361"/>
      <c r="W368" s="395"/>
    </row>
    <row r="369" spans="3:23" ht="13.5" customHeight="1" x14ac:dyDescent="0.15">
      <c r="C369" s="362">
        <f t="shared" si="20"/>
        <v>357</v>
      </c>
      <c r="D369" s="47" t="str">
        <f t="shared" si="21"/>
        <v/>
      </c>
      <c r="E369" s="355"/>
      <c r="F369" s="447"/>
      <c r="G369" s="447"/>
      <c r="H369" s="447"/>
      <c r="I369" s="344"/>
      <c r="J369" s="344"/>
      <c r="K369" s="344"/>
      <c r="L369" s="386"/>
      <c r="M369" s="386"/>
      <c r="N369" s="387"/>
      <c r="O369" s="393"/>
      <c r="P369" s="393"/>
      <c r="Q369" s="344"/>
      <c r="R369" s="344"/>
      <c r="S369" s="359" t="str">
        <f t="shared" si="22"/>
        <v/>
      </c>
      <c r="T369" s="344"/>
      <c r="U369" s="3"/>
      <c r="V369" s="361"/>
      <c r="W369" s="395"/>
    </row>
    <row r="370" spans="3:23" ht="13.5" customHeight="1" x14ac:dyDescent="0.15">
      <c r="C370" s="362">
        <f t="shared" si="20"/>
        <v>358</v>
      </c>
      <c r="D370" s="47" t="str">
        <f t="shared" si="21"/>
        <v/>
      </c>
      <c r="E370" s="355"/>
      <c r="F370" s="447"/>
      <c r="G370" s="447"/>
      <c r="H370" s="447"/>
      <c r="I370" s="344"/>
      <c r="J370" s="344"/>
      <c r="K370" s="344"/>
      <c r="L370" s="386"/>
      <c r="M370" s="386"/>
      <c r="N370" s="387"/>
      <c r="O370" s="393"/>
      <c r="P370" s="393"/>
      <c r="Q370" s="344"/>
      <c r="R370" s="344"/>
      <c r="S370" s="359" t="str">
        <f t="shared" si="22"/>
        <v/>
      </c>
      <c r="T370" s="344"/>
      <c r="U370" s="3"/>
      <c r="V370" s="361"/>
      <c r="W370" s="395"/>
    </row>
    <row r="371" spans="3:23" ht="13.5" customHeight="1" x14ac:dyDescent="0.15">
      <c r="C371" s="362">
        <f t="shared" si="20"/>
        <v>359</v>
      </c>
      <c r="D371" s="47" t="str">
        <f t="shared" si="21"/>
        <v/>
      </c>
      <c r="E371" s="355"/>
      <c r="F371" s="447"/>
      <c r="G371" s="447"/>
      <c r="H371" s="447"/>
      <c r="I371" s="344"/>
      <c r="J371" s="344"/>
      <c r="K371" s="344"/>
      <c r="L371" s="386"/>
      <c r="M371" s="386"/>
      <c r="N371" s="387"/>
      <c r="O371" s="393"/>
      <c r="P371" s="393"/>
      <c r="Q371" s="344"/>
      <c r="R371" s="344"/>
      <c r="S371" s="359" t="str">
        <f t="shared" si="22"/>
        <v/>
      </c>
      <c r="T371" s="344"/>
      <c r="U371" s="3"/>
      <c r="V371" s="361"/>
      <c r="W371" s="395"/>
    </row>
    <row r="372" spans="3:23" ht="13.5" customHeight="1" x14ac:dyDescent="0.15">
      <c r="C372" s="362">
        <f t="shared" si="20"/>
        <v>360</v>
      </c>
      <c r="D372" s="47" t="str">
        <f t="shared" si="21"/>
        <v/>
      </c>
      <c r="E372" s="355"/>
      <c r="F372" s="447"/>
      <c r="G372" s="447"/>
      <c r="H372" s="447"/>
      <c r="I372" s="396"/>
      <c r="J372" s="396"/>
      <c r="K372" s="396"/>
      <c r="L372" s="386"/>
      <c r="M372" s="386"/>
      <c r="N372" s="387"/>
      <c r="O372" s="393"/>
      <c r="P372" s="393"/>
      <c r="Q372" s="344"/>
      <c r="R372" s="344"/>
      <c r="S372" s="359" t="str">
        <f t="shared" si="22"/>
        <v/>
      </c>
      <c r="T372" s="344"/>
      <c r="U372" s="3"/>
      <c r="V372" s="361"/>
      <c r="W372" s="395"/>
    </row>
    <row r="373" spans="3:23" ht="13.5" customHeight="1" x14ac:dyDescent="0.15">
      <c r="C373" s="362">
        <f t="shared" si="20"/>
        <v>361</v>
      </c>
      <c r="D373" s="47" t="str">
        <f t="shared" si="21"/>
        <v/>
      </c>
      <c r="E373" s="355"/>
      <c r="F373" s="447"/>
      <c r="G373" s="447"/>
      <c r="H373" s="447"/>
      <c r="I373" s="344"/>
      <c r="J373" s="344"/>
      <c r="K373" s="344"/>
      <c r="L373" s="386"/>
      <c r="M373" s="386"/>
      <c r="N373" s="387"/>
      <c r="O373" s="393"/>
      <c r="P373" s="393"/>
      <c r="Q373" s="344"/>
      <c r="R373" s="344"/>
      <c r="S373" s="359" t="str">
        <f t="shared" si="22"/>
        <v/>
      </c>
      <c r="T373" s="344"/>
      <c r="U373" s="3"/>
      <c r="V373" s="361"/>
      <c r="W373" s="395"/>
    </row>
    <row r="374" spans="3:23" ht="13.5" customHeight="1" x14ac:dyDescent="0.15">
      <c r="C374" s="362">
        <f>C373+1</f>
        <v>362</v>
      </c>
      <c r="D374" s="47" t="str">
        <f t="shared" si="21"/>
        <v/>
      </c>
      <c r="E374" s="355"/>
      <c r="F374" s="447"/>
      <c r="G374" s="447"/>
      <c r="H374" s="447"/>
      <c r="I374" s="344"/>
      <c r="J374" s="344"/>
      <c r="K374" s="344"/>
      <c r="L374" s="386"/>
      <c r="M374" s="386"/>
      <c r="N374" s="387"/>
      <c r="O374" s="393"/>
      <c r="P374" s="393"/>
      <c r="Q374" s="344"/>
      <c r="R374" s="344"/>
      <c r="S374" s="359" t="str">
        <f t="shared" si="22"/>
        <v/>
      </c>
      <c r="T374" s="344"/>
      <c r="U374" s="3"/>
      <c r="V374" s="361"/>
      <c r="W374" s="395"/>
    </row>
    <row r="375" spans="3:23" ht="13.5" customHeight="1" x14ac:dyDescent="0.15">
      <c r="C375" s="362">
        <f>C374+1</f>
        <v>363</v>
      </c>
      <c r="D375" s="47" t="str">
        <f t="shared" si="21"/>
        <v/>
      </c>
      <c r="E375" s="355"/>
      <c r="F375" s="447"/>
      <c r="G375" s="447"/>
      <c r="H375" s="447"/>
      <c r="I375" s="344"/>
      <c r="J375" s="344"/>
      <c r="K375" s="344"/>
      <c r="L375" s="386"/>
      <c r="M375" s="386"/>
      <c r="N375" s="387"/>
      <c r="O375" s="393"/>
      <c r="P375" s="393"/>
      <c r="Q375" s="344"/>
      <c r="R375" s="344"/>
      <c r="S375" s="359" t="str">
        <f t="shared" si="22"/>
        <v/>
      </c>
      <c r="T375" s="344"/>
      <c r="U375" s="3"/>
      <c r="V375" s="361"/>
      <c r="W375" s="395"/>
    </row>
    <row r="376" spans="3:23" ht="13.5" customHeight="1" x14ac:dyDescent="0.15">
      <c r="C376" s="362">
        <f t="shared" ref="C376:C402" si="23">C375+1</f>
        <v>364</v>
      </c>
      <c r="D376" s="47" t="str">
        <f t="shared" si="21"/>
        <v/>
      </c>
      <c r="E376" s="355"/>
      <c r="F376" s="447"/>
      <c r="G376" s="447"/>
      <c r="H376" s="447"/>
      <c r="I376" s="344"/>
      <c r="J376" s="344"/>
      <c r="K376" s="344"/>
      <c r="L376" s="386"/>
      <c r="M376" s="386"/>
      <c r="N376" s="387"/>
      <c r="O376" s="393"/>
      <c r="P376" s="393"/>
      <c r="Q376" s="344"/>
      <c r="R376" s="344"/>
      <c r="S376" s="359" t="str">
        <f t="shared" si="22"/>
        <v/>
      </c>
      <c r="T376" s="344"/>
      <c r="U376" s="3"/>
      <c r="V376" s="361"/>
      <c r="W376" s="395"/>
    </row>
    <row r="377" spans="3:23" ht="13.5" customHeight="1" x14ac:dyDescent="0.15">
      <c r="C377" s="362">
        <f t="shared" si="23"/>
        <v>365</v>
      </c>
      <c r="D377" s="47" t="str">
        <f t="shared" si="21"/>
        <v/>
      </c>
      <c r="E377" s="355"/>
      <c r="F377" s="447"/>
      <c r="G377" s="447"/>
      <c r="H377" s="447"/>
      <c r="I377" s="344"/>
      <c r="J377" s="344"/>
      <c r="K377" s="344"/>
      <c r="L377" s="386"/>
      <c r="M377" s="386"/>
      <c r="N377" s="387"/>
      <c r="O377" s="393"/>
      <c r="P377" s="393"/>
      <c r="Q377" s="344"/>
      <c r="R377" s="344"/>
      <c r="S377" s="359" t="str">
        <f t="shared" si="22"/>
        <v/>
      </c>
      <c r="T377" s="344"/>
      <c r="U377" s="3"/>
      <c r="V377" s="361"/>
      <c r="W377" s="395"/>
    </row>
    <row r="378" spans="3:23" ht="13.5" customHeight="1" x14ac:dyDescent="0.15">
      <c r="C378" s="362">
        <f t="shared" si="23"/>
        <v>366</v>
      </c>
      <c r="D378" s="47" t="str">
        <f t="shared" si="21"/>
        <v/>
      </c>
      <c r="E378" s="355"/>
      <c r="F378" s="447"/>
      <c r="G378" s="447"/>
      <c r="H378" s="447"/>
      <c r="I378" s="344"/>
      <c r="J378" s="344"/>
      <c r="K378" s="344"/>
      <c r="L378" s="386"/>
      <c r="M378" s="386"/>
      <c r="N378" s="387"/>
      <c r="O378" s="393"/>
      <c r="P378" s="393"/>
      <c r="Q378" s="344"/>
      <c r="R378" s="344"/>
      <c r="S378" s="359" t="str">
        <f t="shared" si="22"/>
        <v/>
      </c>
      <c r="T378" s="344"/>
      <c r="U378" s="3"/>
      <c r="V378" s="361"/>
      <c r="W378" s="395"/>
    </row>
    <row r="379" spans="3:23" ht="13.5" customHeight="1" x14ac:dyDescent="0.15">
      <c r="C379" s="362">
        <f t="shared" si="23"/>
        <v>367</v>
      </c>
      <c r="D379" s="47" t="str">
        <f t="shared" si="21"/>
        <v/>
      </c>
      <c r="E379" s="355"/>
      <c r="F379" s="447"/>
      <c r="G379" s="447"/>
      <c r="H379" s="447"/>
      <c r="I379" s="344"/>
      <c r="J379" s="344"/>
      <c r="K379" s="344"/>
      <c r="L379" s="386"/>
      <c r="M379" s="386"/>
      <c r="N379" s="387"/>
      <c r="O379" s="393"/>
      <c r="P379" s="393"/>
      <c r="Q379" s="344"/>
      <c r="R379" s="344"/>
      <c r="S379" s="359" t="str">
        <f t="shared" si="22"/>
        <v/>
      </c>
      <c r="T379" s="344"/>
      <c r="U379" s="3"/>
      <c r="V379" s="361"/>
      <c r="W379" s="395"/>
    </row>
    <row r="380" spans="3:23" ht="13.5" customHeight="1" x14ac:dyDescent="0.15">
      <c r="C380" s="362">
        <f t="shared" si="23"/>
        <v>368</v>
      </c>
      <c r="D380" s="47" t="str">
        <f t="shared" si="21"/>
        <v/>
      </c>
      <c r="E380" s="355"/>
      <c r="F380" s="447"/>
      <c r="G380" s="447"/>
      <c r="H380" s="447"/>
      <c r="I380" s="344"/>
      <c r="J380" s="344"/>
      <c r="K380" s="344"/>
      <c r="L380" s="386"/>
      <c r="M380" s="386"/>
      <c r="N380" s="387"/>
      <c r="O380" s="393"/>
      <c r="P380" s="393"/>
      <c r="Q380" s="344"/>
      <c r="R380" s="344"/>
      <c r="S380" s="359" t="str">
        <f t="shared" si="22"/>
        <v/>
      </c>
      <c r="T380" s="344"/>
      <c r="U380" s="3"/>
      <c r="V380" s="361"/>
      <c r="W380" s="395"/>
    </row>
    <row r="381" spans="3:23" ht="13.5" customHeight="1" x14ac:dyDescent="0.15">
      <c r="C381" s="362">
        <f t="shared" si="23"/>
        <v>369</v>
      </c>
      <c r="D381" s="47" t="str">
        <f t="shared" si="21"/>
        <v/>
      </c>
      <c r="E381" s="355"/>
      <c r="F381" s="447"/>
      <c r="G381" s="447"/>
      <c r="H381" s="447"/>
      <c r="I381" s="344"/>
      <c r="J381" s="344"/>
      <c r="K381" s="344"/>
      <c r="L381" s="386"/>
      <c r="M381" s="386"/>
      <c r="N381" s="387"/>
      <c r="O381" s="393"/>
      <c r="P381" s="393"/>
      <c r="Q381" s="344"/>
      <c r="R381" s="344"/>
      <c r="S381" s="359" t="str">
        <f t="shared" si="22"/>
        <v/>
      </c>
      <c r="T381" s="344"/>
      <c r="U381" s="3"/>
      <c r="V381" s="361"/>
      <c r="W381" s="395"/>
    </row>
    <row r="382" spans="3:23" ht="13.5" customHeight="1" x14ac:dyDescent="0.15">
      <c r="C382" s="362">
        <f t="shared" si="23"/>
        <v>370</v>
      </c>
      <c r="D382" s="47" t="str">
        <f t="shared" si="21"/>
        <v/>
      </c>
      <c r="E382" s="355"/>
      <c r="F382" s="447"/>
      <c r="G382" s="447"/>
      <c r="H382" s="447"/>
      <c r="I382" s="344"/>
      <c r="J382" s="344"/>
      <c r="K382" s="344"/>
      <c r="L382" s="386"/>
      <c r="M382" s="386"/>
      <c r="N382" s="387"/>
      <c r="O382" s="393"/>
      <c r="P382" s="393"/>
      <c r="Q382" s="344"/>
      <c r="R382" s="344"/>
      <c r="S382" s="359" t="str">
        <f t="shared" si="22"/>
        <v/>
      </c>
      <c r="T382" s="344"/>
      <c r="U382" s="3"/>
      <c r="V382" s="361"/>
      <c r="W382" s="395"/>
    </row>
    <row r="383" spans="3:23" ht="13.5" customHeight="1" x14ac:dyDescent="0.15">
      <c r="C383" s="362">
        <f t="shared" si="23"/>
        <v>371</v>
      </c>
      <c r="D383" s="47" t="str">
        <f t="shared" si="21"/>
        <v/>
      </c>
      <c r="E383" s="355"/>
      <c r="F383" s="447"/>
      <c r="G383" s="447"/>
      <c r="H383" s="447"/>
      <c r="I383" s="344"/>
      <c r="J383" s="344"/>
      <c r="K383" s="344"/>
      <c r="L383" s="386"/>
      <c r="M383" s="386"/>
      <c r="N383" s="387"/>
      <c r="O383" s="393"/>
      <c r="P383" s="393"/>
      <c r="Q383" s="344"/>
      <c r="R383" s="344"/>
      <c r="S383" s="359" t="str">
        <f t="shared" si="22"/>
        <v/>
      </c>
      <c r="T383" s="344"/>
      <c r="U383" s="3"/>
      <c r="V383" s="361"/>
      <c r="W383" s="395"/>
    </row>
    <row r="384" spans="3:23" ht="13.5" customHeight="1" x14ac:dyDescent="0.15">
      <c r="C384" s="362">
        <f t="shared" si="23"/>
        <v>372</v>
      </c>
      <c r="D384" s="47" t="str">
        <f t="shared" si="21"/>
        <v/>
      </c>
      <c r="E384" s="355"/>
      <c r="F384" s="447"/>
      <c r="G384" s="447"/>
      <c r="H384" s="447"/>
      <c r="I384" s="344"/>
      <c r="J384" s="344"/>
      <c r="K384" s="344"/>
      <c r="L384" s="386"/>
      <c r="M384" s="386"/>
      <c r="N384" s="387"/>
      <c r="O384" s="393"/>
      <c r="P384" s="393"/>
      <c r="Q384" s="344"/>
      <c r="R384" s="344"/>
      <c r="S384" s="359" t="str">
        <f t="shared" si="22"/>
        <v/>
      </c>
      <c r="T384" s="344"/>
      <c r="U384" s="3"/>
      <c r="V384" s="361"/>
      <c r="W384" s="395"/>
    </row>
    <row r="385" spans="3:23" ht="13.5" customHeight="1" x14ac:dyDescent="0.15">
      <c r="C385" s="362">
        <f t="shared" si="23"/>
        <v>373</v>
      </c>
      <c r="D385" s="47" t="str">
        <f t="shared" si="21"/>
        <v/>
      </c>
      <c r="E385" s="355"/>
      <c r="F385" s="447"/>
      <c r="G385" s="447"/>
      <c r="H385" s="447"/>
      <c r="I385" s="344"/>
      <c r="J385" s="344"/>
      <c r="K385" s="344"/>
      <c r="L385" s="386"/>
      <c r="M385" s="386"/>
      <c r="N385" s="387"/>
      <c r="O385" s="393"/>
      <c r="P385" s="393"/>
      <c r="Q385" s="344"/>
      <c r="R385" s="344"/>
      <c r="S385" s="359" t="str">
        <f t="shared" si="22"/>
        <v/>
      </c>
      <c r="T385" s="344"/>
      <c r="U385" s="3"/>
      <c r="V385" s="361"/>
      <c r="W385" s="395"/>
    </row>
    <row r="386" spans="3:23" ht="13.5" customHeight="1" x14ac:dyDescent="0.15">
      <c r="C386" s="362">
        <f t="shared" si="23"/>
        <v>374</v>
      </c>
      <c r="D386" s="47" t="str">
        <f t="shared" si="21"/>
        <v/>
      </c>
      <c r="E386" s="355"/>
      <c r="F386" s="447"/>
      <c r="G386" s="447"/>
      <c r="H386" s="447"/>
      <c r="I386" s="344"/>
      <c r="J386" s="344"/>
      <c r="K386" s="344"/>
      <c r="L386" s="386"/>
      <c r="M386" s="386"/>
      <c r="N386" s="387"/>
      <c r="O386" s="393"/>
      <c r="P386" s="393"/>
      <c r="Q386" s="344"/>
      <c r="R386" s="344"/>
      <c r="S386" s="359" t="str">
        <f t="shared" si="22"/>
        <v/>
      </c>
      <c r="T386" s="344"/>
      <c r="U386" s="3"/>
      <c r="V386" s="361"/>
      <c r="W386" s="395"/>
    </row>
    <row r="387" spans="3:23" ht="13.5" customHeight="1" x14ac:dyDescent="0.15">
      <c r="C387" s="362">
        <f t="shared" si="23"/>
        <v>375</v>
      </c>
      <c r="D387" s="47" t="str">
        <f t="shared" si="21"/>
        <v/>
      </c>
      <c r="E387" s="355"/>
      <c r="F387" s="447"/>
      <c r="G387" s="447"/>
      <c r="H387" s="447"/>
      <c r="I387" s="344"/>
      <c r="J387" s="344"/>
      <c r="K387" s="344"/>
      <c r="L387" s="386"/>
      <c r="M387" s="386"/>
      <c r="N387" s="387"/>
      <c r="O387" s="393"/>
      <c r="P387" s="393"/>
      <c r="Q387" s="344"/>
      <c r="R387" s="344"/>
      <c r="S387" s="359" t="str">
        <f t="shared" si="22"/>
        <v/>
      </c>
      <c r="T387" s="344"/>
      <c r="U387" s="3"/>
      <c r="V387" s="361"/>
      <c r="W387" s="395"/>
    </row>
    <row r="388" spans="3:23" ht="13.5" customHeight="1" x14ac:dyDescent="0.15">
      <c r="C388" s="362">
        <f t="shared" si="23"/>
        <v>376</v>
      </c>
      <c r="D388" s="47" t="str">
        <f t="shared" si="21"/>
        <v/>
      </c>
      <c r="E388" s="355"/>
      <c r="F388" s="447"/>
      <c r="G388" s="447"/>
      <c r="H388" s="447"/>
      <c r="I388" s="344"/>
      <c r="J388" s="344"/>
      <c r="K388" s="344"/>
      <c r="L388" s="386"/>
      <c r="M388" s="386"/>
      <c r="N388" s="387"/>
      <c r="O388" s="393"/>
      <c r="P388" s="393"/>
      <c r="Q388" s="344"/>
      <c r="R388" s="344"/>
      <c r="S388" s="359" t="str">
        <f t="shared" si="22"/>
        <v/>
      </c>
      <c r="T388" s="344"/>
      <c r="U388" s="3"/>
      <c r="V388" s="361"/>
      <c r="W388" s="395"/>
    </row>
    <row r="389" spans="3:23" ht="13.5" customHeight="1" x14ac:dyDescent="0.15">
      <c r="C389" s="362">
        <f t="shared" si="23"/>
        <v>377</v>
      </c>
      <c r="D389" s="47" t="str">
        <f t="shared" si="21"/>
        <v/>
      </c>
      <c r="E389" s="355"/>
      <c r="F389" s="447"/>
      <c r="G389" s="447"/>
      <c r="H389" s="447"/>
      <c r="I389" s="344"/>
      <c r="J389" s="344"/>
      <c r="K389" s="344"/>
      <c r="L389" s="386"/>
      <c r="M389" s="386"/>
      <c r="N389" s="387"/>
      <c r="O389" s="393"/>
      <c r="P389" s="393"/>
      <c r="Q389" s="344"/>
      <c r="R389" s="344"/>
      <c r="S389" s="359" t="str">
        <f t="shared" si="22"/>
        <v/>
      </c>
      <c r="T389" s="344"/>
      <c r="U389" s="3"/>
      <c r="V389" s="361"/>
      <c r="W389" s="395"/>
    </row>
    <row r="390" spans="3:23" ht="13.5" customHeight="1" x14ac:dyDescent="0.15">
      <c r="C390" s="362">
        <f t="shared" si="23"/>
        <v>378</v>
      </c>
      <c r="D390" s="47" t="str">
        <f t="shared" si="21"/>
        <v/>
      </c>
      <c r="E390" s="355"/>
      <c r="F390" s="447"/>
      <c r="G390" s="447"/>
      <c r="H390" s="447"/>
      <c r="I390" s="344"/>
      <c r="J390" s="344"/>
      <c r="K390" s="344"/>
      <c r="L390" s="386"/>
      <c r="M390" s="386"/>
      <c r="N390" s="387"/>
      <c r="O390" s="393"/>
      <c r="P390" s="393"/>
      <c r="Q390" s="344"/>
      <c r="R390" s="344"/>
      <c r="S390" s="359" t="str">
        <f t="shared" si="22"/>
        <v/>
      </c>
      <c r="T390" s="344"/>
      <c r="U390" s="3"/>
      <c r="V390" s="361"/>
      <c r="W390" s="395"/>
    </row>
    <row r="391" spans="3:23" ht="13.5" customHeight="1" x14ac:dyDescent="0.15">
      <c r="C391" s="362">
        <f t="shared" si="23"/>
        <v>379</v>
      </c>
      <c r="D391" s="47" t="str">
        <f t="shared" si="21"/>
        <v/>
      </c>
      <c r="E391" s="355"/>
      <c r="F391" s="447"/>
      <c r="G391" s="447"/>
      <c r="H391" s="447"/>
      <c r="I391" s="344"/>
      <c r="J391" s="344"/>
      <c r="K391" s="344"/>
      <c r="L391" s="386"/>
      <c r="M391" s="386"/>
      <c r="N391" s="387"/>
      <c r="O391" s="393"/>
      <c r="P391" s="393"/>
      <c r="Q391" s="344"/>
      <c r="R391" s="344"/>
      <c r="S391" s="359" t="str">
        <f t="shared" si="22"/>
        <v/>
      </c>
      <c r="T391" s="344"/>
      <c r="U391" s="3"/>
      <c r="V391" s="361"/>
      <c r="W391" s="395"/>
    </row>
    <row r="392" spans="3:23" ht="13.5" customHeight="1" x14ac:dyDescent="0.15">
      <c r="C392" s="362">
        <f t="shared" si="23"/>
        <v>380</v>
      </c>
      <c r="D392" s="47" t="str">
        <f t="shared" si="21"/>
        <v/>
      </c>
      <c r="E392" s="355"/>
      <c r="F392" s="447"/>
      <c r="G392" s="447"/>
      <c r="H392" s="447"/>
      <c r="I392" s="344"/>
      <c r="J392" s="344"/>
      <c r="K392" s="344"/>
      <c r="L392" s="386"/>
      <c r="M392" s="386"/>
      <c r="N392" s="387"/>
      <c r="O392" s="393"/>
      <c r="P392" s="393"/>
      <c r="Q392" s="344"/>
      <c r="R392" s="344"/>
      <c r="S392" s="359" t="str">
        <f t="shared" si="22"/>
        <v/>
      </c>
      <c r="T392" s="344"/>
      <c r="U392" s="3"/>
      <c r="V392" s="361"/>
      <c r="W392" s="395"/>
    </row>
    <row r="393" spans="3:23" ht="13.5" customHeight="1" x14ac:dyDescent="0.15">
      <c r="C393" s="362">
        <f t="shared" si="23"/>
        <v>381</v>
      </c>
      <c r="D393" s="47" t="str">
        <f t="shared" si="21"/>
        <v/>
      </c>
      <c r="E393" s="355"/>
      <c r="F393" s="447"/>
      <c r="G393" s="447"/>
      <c r="H393" s="447"/>
      <c r="I393" s="344"/>
      <c r="J393" s="344"/>
      <c r="K393" s="344"/>
      <c r="L393" s="386"/>
      <c r="M393" s="386"/>
      <c r="N393" s="387"/>
      <c r="O393" s="393"/>
      <c r="P393" s="393"/>
      <c r="Q393" s="344"/>
      <c r="R393" s="344"/>
      <c r="S393" s="359" t="str">
        <f t="shared" si="22"/>
        <v/>
      </c>
      <c r="T393" s="344"/>
      <c r="U393" s="3"/>
      <c r="V393" s="361"/>
      <c r="W393" s="395"/>
    </row>
    <row r="394" spans="3:23" ht="13.5" customHeight="1" x14ac:dyDescent="0.15">
      <c r="C394" s="362">
        <f t="shared" si="23"/>
        <v>382</v>
      </c>
      <c r="D394" s="47" t="str">
        <f t="shared" si="21"/>
        <v/>
      </c>
      <c r="E394" s="355"/>
      <c r="F394" s="447"/>
      <c r="G394" s="447"/>
      <c r="H394" s="447"/>
      <c r="I394" s="344"/>
      <c r="J394" s="344"/>
      <c r="K394" s="344"/>
      <c r="L394" s="386"/>
      <c r="M394" s="386"/>
      <c r="N394" s="387"/>
      <c r="O394" s="393"/>
      <c r="P394" s="393"/>
      <c r="Q394" s="344"/>
      <c r="R394" s="344"/>
      <c r="S394" s="359" t="str">
        <f t="shared" si="22"/>
        <v/>
      </c>
      <c r="T394" s="344"/>
      <c r="U394" s="3"/>
      <c r="V394" s="361"/>
      <c r="W394" s="395"/>
    </row>
    <row r="395" spans="3:23" ht="13.5" customHeight="1" x14ac:dyDescent="0.15">
      <c r="C395" s="362">
        <f t="shared" si="23"/>
        <v>383</v>
      </c>
      <c r="D395" s="47" t="str">
        <f t="shared" si="21"/>
        <v/>
      </c>
      <c r="E395" s="355"/>
      <c r="F395" s="447"/>
      <c r="G395" s="447"/>
      <c r="H395" s="447"/>
      <c r="I395" s="344"/>
      <c r="J395" s="344"/>
      <c r="K395" s="344"/>
      <c r="L395" s="386"/>
      <c r="M395" s="386"/>
      <c r="N395" s="387"/>
      <c r="O395" s="393"/>
      <c r="P395" s="393"/>
      <c r="Q395" s="344"/>
      <c r="R395" s="344"/>
      <c r="S395" s="359" t="str">
        <f t="shared" si="22"/>
        <v/>
      </c>
      <c r="T395" s="344"/>
      <c r="U395" s="3"/>
      <c r="V395" s="361"/>
      <c r="W395" s="395"/>
    </row>
    <row r="396" spans="3:23" ht="13.5" customHeight="1" x14ac:dyDescent="0.15">
      <c r="C396" s="362">
        <f t="shared" si="23"/>
        <v>384</v>
      </c>
      <c r="D396" s="47" t="str">
        <f t="shared" si="21"/>
        <v/>
      </c>
      <c r="E396" s="355"/>
      <c r="F396" s="447"/>
      <c r="G396" s="447"/>
      <c r="H396" s="447"/>
      <c r="I396" s="344"/>
      <c r="J396" s="344"/>
      <c r="K396" s="344"/>
      <c r="L396" s="386"/>
      <c r="M396" s="386"/>
      <c r="N396" s="387"/>
      <c r="O396" s="393"/>
      <c r="P396" s="393"/>
      <c r="Q396" s="344"/>
      <c r="R396" s="344"/>
      <c r="S396" s="359" t="str">
        <f t="shared" si="22"/>
        <v/>
      </c>
      <c r="T396" s="344"/>
      <c r="U396" s="3"/>
      <c r="V396" s="361"/>
      <c r="W396" s="395"/>
    </row>
    <row r="397" spans="3:23" ht="13.5" customHeight="1" x14ac:dyDescent="0.15">
      <c r="C397" s="362">
        <f t="shared" si="23"/>
        <v>385</v>
      </c>
      <c r="D397" s="47" t="str">
        <f t="shared" ref="D397:D460" si="24">IF(E397="","",IF(OR(AND(E397&lt;=$Z$2,K397&lt;&gt;"○"),AND(E397&lt;=$AA$2,K397="○")),"○",""))</f>
        <v/>
      </c>
      <c r="E397" s="355"/>
      <c r="F397" s="447"/>
      <c r="G397" s="447"/>
      <c r="H397" s="447"/>
      <c r="I397" s="344"/>
      <c r="J397" s="344"/>
      <c r="K397" s="344"/>
      <c r="L397" s="386"/>
      <c r="M397" s="386"/>
      <c r="N397" s="387"/>
      <c r="O397" s="393"/>
      <c r="P397" s="393"/>
      <c r="Q397" s="344"/>
      <c r="R397" s="344"/>
      <c r="S397" s="359" t="str">
        <f t="shared" ref="S397:S460" si="25">IF(OR(N397="",N397=0),"",IF(OR(AND(I397="○",$O397&gt;Z$5),AND(J397="○",$O397&gt;AA$5),AND(I397="○",$P397&gt;Z$6),AND(J397="○",$P397&gt;AA$6),AND(K397="○",$P397&gt;AB$6),AND(Q397="○",R397="○")),"○",""))</f>
        <v/>
      </c>
      <c r="T397" s="344"/>
      <c r="U397" s="3"/>
      <c r="V397" s="361"/>
      <c r="W397" s="395"/>
    </row>
    <row r="398" spans="3:23" ht="13.5" customHeight="1" x14ac:dyDescent="0.15">
      <c r="C398" s="362">
        <f t="shared" si="23"/>
        <v>386</v>
      </c>
      <c r="D398" s="47" t="str">
        <f t="shared" si="24"/>
        <v/>
      </c>
      <c r="E398" s="355"/>
      <c r="F398" s="447"/>
      <c r="G398" s="447"/>
      <c r="H398" s="447"/>
      <c r="I398" s="344"/>
      <c r="J398" s="344"/>
      <c r="K398" s="344"/>
      <c r="L398" s="386"/>
      <c r="M398" s="386"/>
      <c r="N398" s="387"/>
      <c r="O398" s="393"/>
      <c r="P398" s="393"/>
      <c r="Q398" s="344"/>
      <c r="R398" s="344"/>
      <c r="S398" s="359" t="str">
        <f t="shared" si="25"/>
        <v/>
      </c>
      <c r="T398" s="344"/>
      <c r="U398" s="3"/>
      <c r="V398" s="361"/>
      <c r="W398" s="395"/>
    </row>
    <row r="399" spans="3:23" ht="13.5" customHeight="1" x14ac:dyDescent="0.15">
      <c r="C399" s="362">
        <f t="shared" si="23"/>
        <v>387</v>
      </c>
      <c r="D399" s="47" t="str">
        <f t="shared" si="24"/>
        <v/>
      </c>
      <c r="E399" s="355"/>
      <c r="F399" s="447"/>
      <c r="G399" s="447"/>
      <c r="H399" s="447"/>
      <c r="I399" s="344"/>
      <c r="J399" s="344"/>
      <c r="K399" s="344"/>
      <c r="L399" s="386"/>
      <c r="M399" s="386"/>
      <c r="N399" s="387"/>
      <c r="O399" s="393"/>
      <c r="P399" s="393"/>
      <c r="Q399" s="344"/>
      <c r="R399" s="344"/>
      <c r="S399" s="359" t="str">
        <f t="shared" si="25"/>
        <v/>
      </c>
      <c r="T399" s="344"/>
      <c r="U399" s="3"/>
      <c r="V399" s="361"/>
      <c r="W399" s="395"/>
    </row>
    <row r="400" spans="3:23" ht="13.5" customHeight="1" x14ac:dyDescent="0.15">
      <c r="C400" s="362">
        <f t="shared" si="23"/>
        <v>388</v>
      </c>
      <c r="D400" s="47" t="str">
        <f t="shared" si="24"/>
        <v/>
      </c>
      <c r="E400" s="355"/>
      <c r="F400" s="447"/>
      <c r="G400" s="447"/>
      <c r="H400" s="447"/>
      <c r="I400" s="344"/>
      <c r="J400" s="344"/>
      <c r="K400" s="344"/>
      <c r="L400" s="386"/>
      <c r="M400" s="386"/>
      <c r="N400" s="387"/>
      <c r="O400" s="393"/>
      <c r="P400" s="393"/>
      <c r="Q400" s="344"/>
      <c r="R400" s="344"/>
      <c r="S400" s="359" t="str">
        <f t="shared" si="25"/>
        <v/>
      </c>
      <c r="T400" s="344"/>
      <c r="U400" s="3"/>
      <c r="V400" s="361"/>
      <c r="W400" s="395"/>
    </row>
    <row r="401" spans="3:23" ht="13.5" customHeight="1" x14ac:dyDescent="0.15">
      <c r="C401" s="362">
        <f t="shared" si="23"/>
        <v>389</v>
      </c>
      <c r="D401" s="47" t="str">
        <f t="shared" si="24"/>
        <v/>
      </c>
      <c r="E401" s="355"/>
      <c r="F401" s="447"/>
      <c r="G401" s="447"/>
      <c r="H401" s="447"/>
      <c r="I401" s="344"/>
      <c r="J401" s="344"/>
      <c r="K401" s="344"/>
      <c r="L401" s="386"/>
      <c r="M401" s="386"/>
      <c r="N401" s="387"/>
      <c r="O401" s="393"/>
      <c r="P401" s="393"/>
      <c r="Q401" s="344"/>
      <c r="R401" s="344"/>
      <c r="S401" s="359" t="str">
        <f t="shared" si="25"/>
        <v/>
      </c>
      <c r="T401" s="344"/>
      <c r="U401" s="3"/>
      <c r="V401" s="361"/>
      <c r="W401" s="395"/>
    </row>
    <row r="402" spans="3:23" ht="13.5" customHeight="1" x14ac:dyDescent="0.15">
      <c r="C402" s="362">
        <f t="shared" si="23"/>
        <v>390</v>
      </c>
      <c r="D402" s="47" t="str">
        <f t="shared" si="24"/>
        <v/>
      </c>
      <c r="E402" s="355"/>
      <c r="F402" s="447"/>
      <c r="G402" s="447"/>
      <c r="H402" s="447"/>
      <c r="I402" s="396"/>
      <c r="J402" s="396"/>
      <c r="K402" s="396"/>
      <c r="L402" s="386"/>
      <c r="M402" s="386"/>
      <c r="N402" s="387"/>
      <c r="O402" s="393"/>
      <c r="P402" s="393"/>
      <c r="Q402" s="344"/>
      <c r="R402" s="344"/>
      <c r="S402" s="359" t="str">
        <f t="shared" si="25"/>
        <v/>
      </c>
      <c r="T402" s="344"/>
      <c r="U402" s="3"/>
      <c r="V402" s="361"/>
      <c r="W402" s="395"/>
    </row>
    <row r="403" spans="3:23" ht="13.5" customHeight="1" x14ac:dyDescent="0.15">
      <c r="C403" s="362">
        <f>C402+1</f>
        <v>391</v>
      </c>
      <c r="D403" s="47" t="str">
        <f t="shared" si="24"/>
        <v/>
      </c>
      <c r="E403" s="355"/>
      <c r="F403" s="447"/>
      <c r="G403" s="447"/>
      <c r="H403" s="447"/>
      <c r="I403" s="344"/>
      <c r="J403" s="344"/>
      <c r="K403" s="344"/>
      <c r="L403" s="386"/>
      <c r="M403" s="386"/>
      <c r="N403" s="387"/>
      <c r="O403" s="393"/>
      <c r="P403" s="393"/>
      <c r="Q403" s="344"/>
      <c r="R403" s="344"/>
      <c r="S403" s="359" t="str">
        <f t="shared" si="25"/>
        <v/>
      </c>
      <c r="T403" s="344"/>
      <c r="U403" s="3"/>
      <c r="V403" s="361"/>
      <c r="W403" s="395"/>
    </row>
    <row r="404" spans="3:23" ht="13.5" customHeight="1" x14ac:dyDescent="0.15">
      <c r="C404" s="362">
        <f>C403+1</f>
        <v>392</v>
      </c>
      <c r="D404" s="47" t="str">
        <f t="shared" si="24"/>
        <v/>
      </c>
      <c r="E404" s="355"/>
      <c r="F404" s="447"/>
      <c r="G404" s="447"/>
      <c r="H404" s="447"/>
      <c r="I404" s="344"/>
      <c r="J404" s="344"/>
      <c r="K404" s="344"/>
      <c r="L404" s="386"/>
      <c r="M404" s="386"/>
      <c r="N404" s="387"/>
      <c r="O404" s="393"/>
      <c r="P404" s="393"/>
      <c r="Q404" s="344"/>
      <c r="R404" s="344"/>
      <c r="S404" s="359" t="str">
        <f t="shared" si="25"/>
        <v/>
      </c>
      <c r="T404" s="344"/>
      <c r="U404" s="3"/>
      <c r="V404" s="361"/>
      <c r="W404" s="395"/>
    </row>
    <row r="405" spans="3:23" ht="13.5" customHeight="1" x14ac:dyDescent="0.15">
      <c r="C405" s="362">
        <f>C404+1</f>
        <v>393</v>
      </c>
      <c r="D405" s="47" t="str">
        <f t="shared" si="24"/>
        <v/>
      </c>
      <c r="E405" s="355"/>
      <c r="F405" s="447"/>
      <c r="G405" s="447"/>
      <c r="H405" s="447"/>
      <c r="I405" s="344"/>
      <c r="J405" s="344"/>
      <c r="K405" s="344"/>
      <c r="L405" s="386"/>
      <c r="M405" s="386"/>
      <c r="N405" s="387"/>
      <c r="O405" s="393"/>
      <c r="P405" s="393"/>
      <c r="Q405" s="344"/>
      <c r="R405" s="344"/>
      <c r="S405" s="359" t="str">
        <f t="shared" si="25"/>
        <v/>
      </c>
      <c r="T405" s="344"/>
      <c r="U405" s="3"/>
      <c r="V405" s="361"/>
      <c r="W405" s="395"/>
    </row>
    <row r="406" spans="3:23" ht="13.5" customHeight="1" x14ac:dyDescent="0.15">
      <c r="C406" s="362">
        <f t="shared" ref="C406:C463" si="26">C405+1</f>
        <v>394</v>
      </c>
      <c r="D406" s="47" t="str">
        <f t="shared" si="24"/>
        <v/>
      </c>
      <c r="E406" s="355"/>
      <c r="F406" s="447"/>
      <c r="G406" s="447"/>
      <c r="H406" s="447"/>
      <c r="I406" s="344"/>
      <c r="J406" s="344"/>
      <c r="K406" s="344"/>
      <c r="L406" s="386"/>
      <c r="M406" s="386"/>
      <c r="N406" s="387"/>
      <c r="O406" s="393"/>
      <c r="P406" s="393"/>
      <c r="Q406" s="344"/>
      <c r="R406" s="344"/>
      <c r="S406" s="359" t="str">
        <f t="shared" si="25"/>
        <v/>
      </c>
      <c r="T406" s="344"/>
      <c r="U406" s="3"/>
      <c r="V406" s="361"/>
      <c r="W406" s="395"/>
    </row>
    <row r="407" spans="3:23" ht="13.5" customHeight="1" x14ac:dyDescent="0.15">
      <c r="C407" s="362">
        <f t="shared" si="26"/>
        <v>395</v>
      </c>
      <c r="D407" s="47" t="str">
        <f t="shared" si="24"/>
        <v/>
      </c>
      <c r="E407" s="355"/>
      <c r="F407" s="447"/>
      <c r="G407" s="447"/>
      <c r="H407" s="447"/>
      <c r="I407" s="344"/>
      <c r="J407" s="344"/>
      <c r="K407" s="344"/>
      <c r="L407" s="386"/>
      <c r="M407" s="386"/>
      <c r="N407" s="387"/>
      <c r="O407" s="393"/>
      <c r="P407" s="393"/>
      <c r="Q407" s="344"/>
      <c r="R407" s="344"/>
      <c r="S407" s="359" t="str">
        <f t="shared" si="25"/>
        <v/>
      </c>
      <c r="T407" s="344"/>
      <c r="U407" s="3"/>
      <c r="V407" s="361"/>
      <c r="W407" s="395"/>
    </row>
    <row r="408" spans="3:23" ht="13.5" customHeight="1" x14ac:dyDescent="0.15">
      <c r="C408" s="362">
        <f t="shared" si="26"/>
        <v>396</v>
      </c>
      <c r="D408" s="47" t="str">
        <f t="shared" si="24"/>
        <v/>
      </c>
      <c r="E408" s="355"/>
      <c r="F408" s="447"/>
      <c r="G408" s="447"/>
      <c r="H408" s="447"/>
      <c r="I408" s="344"/>
      <c r="J408" s="344"/>
      <c r="K408" s="344"/>
      <c r="L408" s="386"/>
      <c r="M408" s="386"/>
      <c r="N408" s="387"/>
      <c r="O408" s="393"/>
      <c r="P408" s="393"/>
      <c r="Q408" s="344"/>
      <c r="R408" s="344"/>
      <c r="S408" s="359" t="str">
        <f t="shared" si="25"/>
        <v/>
      </c>
      <c r="T408" s="344"/>
      <c r="U408" s="3"/>
      <c r="V408" s="361"/>
      <c r="W408" s="395"/>
    </row>
    <row r="409" spans="3:23" ht="13.5" customHeight="1" x14ac:dyDescent="0.15">
      <c r="C409" s="362">
        <f t="shared" si="26"/>
        <v>397</v>
      </c>
      <c r="D409" s="47" t="str">
        <f t="shared" si="24"/>
        <v/>
      </c>
      <c r="E409" s="355"/>
      <c r="F409" s="447"/>
      <c r="G409" s="447"/>
      <c r="H409" s="447"/>
      <c r="I409" s="344"/>
      <c r="J409" s="344"/>
      <c r="K409" s="344"/>
      <c r="L409" s="386"/>
      <c r="M409" s="386"/>
      <c r="N409" s="387"/>
      <c r="O409" s="393"/>
      <c r="P409" s="393"/>
      <c r="Q409" s="344"/>
      <c r="R409" s="344"/>
      <c r="S409" s="359" t="str">
        <f t="shared" si="25"/>
        <v/>
      </c>
      <c r="T409" s="344"/>
      <c r="U409" s="3"/>
      <c r="V409" s="361"/>
      <c r="W409" s="395"/>
    </row>
    <row r="410" spans="3:23" ht="13.5" customHeight="1" x14ac:dyDescent="0.15">
      <c r="C410" s="362">
        <f t="shared" si="26"/>
        <v>398</v>
      </c>
      <c r="D410" s="47" t="str">
        <f t="shared" si="24"/>
        <v/>
      </c>
      <c r="E410" s="355"/>
      <c r="F410" s="447"/>
      <c r="G410" s="447"/>
      <c r="H410" s="447"/>
      <c r="I410" s="344"/>
      <c r="J410" s="344"/>
      <c r="K410" s="344"/>
      <c r="L410" s="386"/>
      <c r="M410" s="386"/>
      <c r="N410" s="387"/>
      <c r="O410" s="393"/>
      <c r="P410" s="393"/>
      <c r="Q410" s="344"/>
      <c r="R410" s="344"/>
      <c r="S410" s="359" t="str">
        <f t="shared" si="25"/>
        <v/>
      </c>
      <c r="T410" s="344"/>
      <c r="U410" s="3"/>
      <c r="V410" s="361"/>
      <c r="W410" s="395"/>
    </row>
    <row r="411" spans="3:23" ht="13.5" customHeight="1" x14ac:dyDescent="0.15">
      <c r="C411" s="362">
        <f t="shared" si="26"/>
        <v>399</v>
      </c>
      <c r="D411" s="47" t="str">
        <f t="shared" si="24"/>
        <v/>
      </c>
      <c r="E411" s="355"/>
      <c r="F411" s="447"/>
      <c r="G411" s="447"/>
      <c r="H411" s="447"/>
      <c r="I411" s="344"/>
      <c r="J411" s="344"/>
      <c r="K411" s="344"/>
      <c r="L411" s="386"/>
      <c r="M411" s="386"/>
      <c r="N411" s="387"/>
      <c r="O411" s="393"/>
      <c r="P411" s="393"/>
      <c r="Q411" s="344"/>
      <c r="R411" s="344"/>
      <c r="S411" s="359" t="str">
        <f t="shared" si="25"/>
        <v/>
      </c>
      <c r="T411" s="344"/>
      <c r="U411" s="3"/>
      <c r="V411" s="361"/>
      <c r="W411" s="395"/>
    </row>
    <row r="412" spans="3:23" ht="13.5" customHeight="1" x14ac:dyDescent="0.15">
      <c r="C412" s="362">
        <f t="shared" si="26"/>
        <v>400</v>
      </c>
      <c r="D412" s="47" t="str">
        <f t="shared" si="24"/>
        <v/>
      </c>
      <c r="E412" s="355"/>
      <c r="F412" s="447"/>
      <c r="G412" s="447"/>
      <c r="H412" s="447"/>
      <c r="I412" s="344"/>
      <c r="J412" s="344"/>
      <c r="K412" s="344"/>
      <c r="L412" s="386"/>
      <c r="M412" s="386"/>
      <c r="N412" s="387"/>
      <c r="O412" s="393"/>
      <c r="P412" s="393"/>
      <c r="Q412" s="344"/>
      <c r="R412" s="344"/>
      <c r="S412" s="359" t="str">
        <f t="shared" si="25"/>
        <v/>
      </c>
      <c r="T412" s="344"/>
      <c r="U412" s="3"/>
      <c r="V412" s="361"/>
      <c r="W412" s="395"/>
    </row>
    <row r="413" spans="3:23" ht="13.5" customHeight="1" x14ac:dyDescent="0.15">
      <c r="C413" s="362">
        <f t="shared" si="26"/>
        <v>401</v>
      </c>
      <c r="D413" s="47" t="str">
        <f t="shared" si="24"/>
        <v/>
      </c>
      <c r="E413" s="355"/>
      <c r="F413" s="447"/>
      <c r="G413" s="447"/>
      <c r="H413" s="447"/>
      <c r="I413" s="344"/>
      <c r="J413" s="344"/>
      <c r="K413" s="344"/>
      <c r="L413" s="386"/>
      <c r="M413" s="386"/>
      <c r="N413" s="387"/>
      <c r="O413" s="393"/>
      <c r="P413" s="393"/>
      <c r="Q413" s="344"/>
      <c r="R413" s="344"/>
      <c r="S413" s="359" t="str">
        <f t="shared" si="25"/>
        <v/>
      </c>
      <c r="T413" s="344"/>
      <c r="U413" s="3"/>
      <c r="V413" s="361"/>
      <c r="W413" s="395"/>
    </row>
    <row r="414" spans="3:23" ht="13.5" customHeight="1" x14ac:dyDescent="0.15">
      <c r="C414" s="362">
        <f t="shared" si="26"/>
        <v>402</v>
      </c>
      <c r="D414" s="47" t="str">
        <f t="shared" si="24"/>
        <v/>
      </c>
      <c r="E414" s="355"/>
      <c r="F414" s="447"/>
      <c r="G414" s="447"/>
      <c r="H414" s="447"/>
      <c r="I414" s="344"/>
      <c r="J414" s="344"/>
      <c r="K414" s="344"/>
      <c r="L414" s="386"/>
      <c r="M414" s="386"/>
      <c r="N414" s="387"/>
      <c r="O414" s="393"/>
      <c r="P414" s="393"/>
      <c r="Q414" s="344"/>
      <c r="R414" s="344"/>
      <c r="S414" s="359" t="str">
        <f t="shared" si="25"/>
        <v/>
      </c>
      <c r="T414" s="344"/>
      <c r="U414" s="3"/>
      <c r="V414" s="361"/>
      <c r="W414" s="395"/>
    </row>
    <row r="415" spans="3:23" ht="13.5" customHeight="1" x14ac:dyDescent="0.15">
      <c r="C415" s="362">
        <f t="shared" si="26"/>
        <v>403</v>
      </c>
      <c r="D415" s="47" t="str">
        <f t="shared" si="24"/>
        <v/>
      </c>
      <c r="E415" s="355"/>
      <c r="F415" s="447"/>
      <c r="G415" s="447"/>
      <c r="H415" s="447"/>
      <c r="I415" s="344"/>
      <c r="J415" s="344"/>
      <c r="K415" s="344"/>
      <c r="L415" s="386"/>
      <c r="M415" s="386"/>
      <c r="N415" s="387"/>
      <c r="O415" s="393"/>
      <c r="P415" s="393"/>
      <c r="Q415" s="344"/>
      <c r="R415" s="344"/>
      <c r="S415" s="359" t="str">
        <f t="shared" si="25"/>
        <v/>
      </c>
      <c r="T415" s="344"/>
      <c r="U415" s="3"/>
      <c r="V415" s="361"/>
      <c r="W415" s="395"/>
    </row>
    <row r="416" spans="3:23" ht="13.5" customHeight="1" x14ac:dyDescent="0.15">
      <c r="C416" s="362">
        <f t="shared" si="26"/>
        <v>404</v>
      </c>
      <c r="D416" s="47" t="str">
        <f t="shared" si="24"/>
        <v/>
      </c>
      <c r="E416" s="355"/>
      <c r="F416" s="447"/>
      <c r="G416" s="447"/>
      <c r="H416" s="447"/>
      <c r="I416" s="344"/>
      <c r="J416" s="344"/>
      <c r="K416" s="344"/>
      <c r="L416" s="386"/>
      <c r="M416" s="386"/>
      <c r="N416" s="387"/>
      <c r="O416" s="393"/>
      <c r="P416" s="393"/>
      <c r="Q416" s="344"/>
      <c r="R416" s="344"/>
      <c r="S416" s="359" t="str">
        <f t="shared" si="25"/>
        <v/>
      </c>
      <c r="T416" s="344"/>
      <c r="U416" s="3"/>
      <c r="V416" s="361"/>
      <c r="W416" s="395"/>
    </row>
    <row r="417" spans="3:23" ht="13.5" customHeight="1" x14ac:dyDescent="0.15">
      <c r="C417" s="362">
        <f t="shared" si="26"/>
        <v>405</v>
      </c>
      <c r="D417" s="47" t="str">
        <f t="shared" si="24"/>
        <v/>
      </c>
      <c r="E417" s="355"/>
      <c r="F417" s="447"/>
      <c r="G417" s="447"/>
      <c r="H417" s="447"/>
      <c r="I417" s="344"/>
      <c r="J417" s="344"/>
      <c r="K417" s="344"/>
      <c r="L417" s="386"/>
      <c r="M417" s="386"/>
      <c r="N417" s="387"/>
      <c r="O417" s="393"/>
      <c r="P417" s="393"/>
      <c r="Q417" s="344"/>
      <c r="R417" s="344"/>
      <c r="S417" s="359" t="str">
        <f t="shared" si="25"/>
        <v/>
      </c>
      <c r="T417" s="344"/>
      <c r="U417" s="3"/>
      <c r="V417" s="361"/>
      <c r="W417" s="395"/>
    </row>
    <row r="418" spans="3:23" ht="13.5" customHeight="1" x14ac:dyDescent="0.15">
      <c r="C418" s="362">
        <f t="shared" si="26"/>
        <v>406</v>
      </c>
      <c r="D418" s="47" t="str">
        <f t="shared" si="24"/>
        <v/>
      </c>
      <c r="E418" s="355"/>
      <c r="F418" s="447"/>
      <c r="G418" s="447"/>
      <c r="H418" s="447"/>
      <c r="I418" s="344"/>
      <c r="J418" s="344"/>
      <c r="K418" s="344"/>
      <c r="L418" s="386"/>
      <c r="M418" s="386"/>
      <c r="N418" s="387"/>
      <c r="O418" s="393"/>
      <c r="P418" s="393"/>
      <c r="Q418" s="344"/>
      <c r="R418" s="344"/>
      <c r="S418" s="359" t="str">
        <f t="shared" si="25"/>
        <v/>
      </c>
      <c r="T418" s="344"/>
      <c r="U418" s="3"/>
      <c r="V418" s="361"/>
      <c r="W418" s="395"/>
    </row>
    <row r="419" spans="3:23" ht="13.5" customHeight="1" x14ac:dyDescent="0.15">
      <c r="C419" s="362">
        <f t="shared" si="26"/>
        <v>407</v>
      </c>
      <c r="D419" s="47" t="str">
        <f t="shared" si="24"/>
        <v/>
      </c>
      <c r="E419" s="355"/>
      <c r="F419" s="447"/>
      <c r="G419" s="447"/>
      <c r="H419" s="447"/>
      <c r="I419" s="344"/>
      <c r="J419" s="344"/>
      <c r="K419" s="344"/>
      <c r="L419" s="386"/>
      <c r="M419" s="386"/>
      <c r="N419" s="387"/>
      <c r="O419" s="393"/>
      <c r="P419" s="393"/>
      <c r="Q419" s="344"/>
      <c r="R419" s="344"/>
      <c r="S419" s="359" t="str">
        <f t="shared" si="25"/>
        <v/>
      </c>
      <c r="T419" s="344"/>
      <c r="U419" s="3"/>
      <c r="V419" s="361"/>
      <c r="W419" s="395"/>
    </row>
    <row r="420" spans="3:23" ht="13.5" customHeight="1" x14ac:dyDescent="0.15">
      <c r="C420" s="362">
        <f t="shared" si="26"/>
        <v>408</v>
      </c>
      <c r="D420" s="47" t="str">
        <f t="shared" si="24"/>
        <v/>
      </c>
      <c r="E420" s="355"/>
      <c r="F420" s="447"/>
      <c r="G420" s="447"/>
      <c r="H420" s="447"/>
      <c r="I420" s="344"/>
      <c r="J420" s="344"/>
      <c r="K420" s="344"/>
      <c r="L420" s="386"/>
      <c r="M420" s="386"/>
      <c r="N420" s="387"/>
      <c r="O420" s="393"/>
      <c r="P420" s="393"/>
      <c r="Q420" s="344"/>
      <c r="R420" s="344"/>
      <c r="S420" s="359" t="str">
        <f t="shared" si="25"/>
        <v/>
      </c>
      <c r="T420" s="344"/>
      <c r="U420" s="3"/>
      <c r="V420" s="361"/>
      <c r="W420" s="395"/>
    </row>
    <row r="421" spans="3:23" ht="13.5" customHeight="1" x14ac:dyDescent="0.15">
      <c r="C421" s="362">
        <f t="shared" si="26"/>
        <v>409</v>
      </c>
      <c r="D421" s="47" t="str">
        <f t="shared" si="24"/>
        <v/>
      </c>
      <c r="E421" s="355"/>
      <c r="F421" s="447"/>
      <c r="G421" s="447"/>
      <c r="H421" s="447"/>
      <c r="I421" s="344"/>
      <c r="J421" s="344"/>
      <c r="K421" s="344"/>
      <c r="L421" s="386"/>
      <c r="M421" s="386"/>
      <c r="N421" s="387"/>
      <c r="O421" s="393"/>
      <c r="P421" s="393"/>
      <c r="Q421" s="344"/>
      <c r="R421" s="344"/>
      <c r="S421" s="359" t="str">
        <f t="shared" si="25"/>
        <v/>
      </c>
      <c r="T421" s="344"/>
      <c r="U421" s="3"/>
      <c r="V421" s="361"/>
      <c r="W421" s="395"/>
    </row>
    <row r="422" spans="3:23" ht="13.5" customHeight="1" x14ac:dyDescent="0.15">
      <c r="C422" s="362">
        <f t="shared" si="26"/>
        <v>410</v>
      </c>
      <c r="D422" s="47" t="str">
        <f t="shared" si="24"/>
        <v/>
      </c>
      <c r="E422" s="355"/>
      <c r="F422" s="447"/>
      <c r="G422" s="447"/>
      <c r="H422" s="447"/>
      <c r="I422" s="344"/>
      <c r="J422" s="344"/>
      <c r="K422" s="344"/>
      <c r="L422" s="386"/>
      <c r="M422" s="386"/>
      <c r="N422" s="387"/>
      <c r="O422" s="393"/>
      <c r="P422" s="393"/>
      <c r="Q422" s="344"/>
      <c r="R422" s="344"/>
      <c r="S422" s="359" t="str">
        <f t="shared" si="25"/>
        <v/>
      </c>
      <c r="T422" s="344"/>
      <c r="U422" s="3"/>
      <c r="V422" s="361"/>
      <c r="W422" s="395"/>
    </row>
    <row r="423" spans="3:23" ht="13.5" customHeight="1" x14ac:dyDescent="0.15">
      <c r="C423" s="362">
        <f t="shared" si="26"/>
        <v>411</v>
      </c>
      <c r="D423" s="47" t="str">
        <f t="shared" si="24"/>
        <v/>
      </c>
      <c r="E423" s="355"/>
      <c r="F423" s="447"/>
      <c r="G423" s="447"/>
      <c r="H423" s="447"/>
      <c r="I423" s="344"/>
      <c r="J423" s="344"/>
      <c r="K423" s="344"/>
      <c r="L423" s="386"/>
      <c r="M423" s="386"/>
      <c r="N423" s="387"/>
      <c r="O423" s="393"/>
      <c r="P423" s="393"/>
      <c r="Q423" s="344"/>
      <c r="R423" s="344"/>
      <c r="S423" s="359" t="str">
        <f t="shared" si="25"/>
        <v/>
      </c>
      <c r="T423" s="344"/>
      <c r="U423" s="3"/>
      <c r="V423" s="361"/>
      <c r="W423" s="395"/>
    </row>
    <row r="424" spans="3:23" ht="13.5" customHeight="1" x14ac:dyDescent="0.15">
      <c r="C424" s="362">
        <f t="shared" si="26"/>
        <v>412</v>
      </c>
      <c r="D424" s="47" t="str">
        <f t="shared" si="24"/>
        <v/>
      </c>
      <c r="E424" s="355"/>
      <c r="F424" s="447"/>
      <c r="G424" s="447"/>
      <c r="H424" s="447"/>
      <c r="I424" s="344"/>
      <c r="J424" s="344"/>
      <c r="K424" s="344"/>
      <c r="L424" s="386"/>
      <c r="M424" s="386"/>
      <c r="N424" s="387"/>
      <c r="O424" s="393"/>
      <c r="P424" s="393"/>
      <c r="Q424" s="344"/>
      <c r="R424" s="344"/>
      <c r="S424" s="359" t="str">
        <f t="shared" si="25"/>
        <v/>
      </c>
      <c r="T424" s="344"/>
      <c r="U424" s="3"/>
      <c r="V424" s="361"/>
      <c r="W424" s="395"/>
    </row>
    <row r="425" spans="3:23" ht="13.5" customHeight="1" x14ac:dyDescent="0.15">
      <c r="C425" s="362">
        <f t="shared" si="26"/>
        <v>413</v>
      </c>
      <c r="D425" s="47" t="str">
        <f t="shared" si="24"/>
        <v/>
      </c>
      <c r="E425" s="355"/>
      <c r="F425" s="447"/>
      <c r="G425" s="447"/>
      <c r="H425" s="447"/>
      <c r="I425" s="344"/>
      <c r="J425" s="344"/>
      <c r="K425" s="344"/>
      <c r="L425" s="386"/>
      <c r="M425" s="386"/>
      <c r="N425" s="387"/>
      <c r="O425" s="393"/>
      <c r="P425" s="393"/>
      <c r="Q425" s="344"/>
      <c r="R425" s="344"/>
      <c r="S425" s="359" t="str">
        <f t="shared" si="25"/>
        <v/>
      </c>
      <c r="T425" s="344"/>
      <c r="U425" s="3"/>
      <c r="V425" s="361"/>
      <c r="W425" s="395"/>
    </row>
    <row r="426" spans="3:23" ht="13.5" customHeight="1" x14ac:dyDescent="0.15">
      <c r="C426" s="362">
        <f t="shared" si="26"/>
        <v>414</v>
      </c>
      <c r="D426" s="47" t="str">
        <f t="shared" si="24"/>
        <v/>
      </c>
      <c r="E426" s="355"/>
      <c r="F426" s="447"/>
      <c r="G426" s="447"/>
      <c r="H426" s="447"/>
      <c r="I426" s="344"/>
      <c r="J426" s="344"/>
      <c r="K426" s="344"/>
      <c r="L426" s="386"/>
      <c r="M426" s="386"/>
      <c r="N426" s="387"/>
      <c r="O426" s="393"/>
      <c r="P426" s="393"/>
      <c r="Q426" s="344"/>
      <c r="R426" s="344"/>
      <c r="S426" s="359" t="str">
        <f t="shared" si="25"/>
        <v/>
      </c>
      <c r="T426" s="344"/>
      <c r="U426" s="3"/>
      <c r="V426" s="361"/>
      <c r="W426" s="395"/>
    </row>
    <row r="427" spans="3:23" ht="13.5" customHeight="1" x14ac:dyDescent="0.15">
      <c r="C427" s="362">
        <f t="shared" si="26"/>
        <v>415</v>
      </c>
      <c r="D427" s="47" t="str">
        <f t="shared" si="24"/>
        <v/>
      </c>
      <c r="E427" s="355"/>
      <c r="F427" s="447"/>
      <c r="G427" s="447"/>
      <c r="H427" s="447"/>
      <c r="I427" s="344"/>
      <c r="J427" s="344"/>
      <c r="K427" s="344"/>
      <c r="L427" s="386"/>
      <c r="M427" s="386"/>
      <c r="N427" s="387"/>
      <c r="O427" s="393"/>
      <c r="P427" s="393"/>
      <c r="Q427" s="344"/>
      <c r="R427" s="344"/>
      <c r="S427" s="359" t="str">
        <f t="shared" si="25"/>
        <v/>
      </c>
      <c r="T427" s="344"/>
      <c r="U427" s="3"/>
      <c r="V427" s="361"/>
      <c r="W427" s="395"/>
    </row>
    <row r="428" spans="3:23" ht="13.5" customHeight="1" x14ac:dyDescent="0.15">
      <c r="C428" s="362">
        <f t="shared" si="26"/>
        <v>416</v>
      </c>
      <c r="D428" s="47" t="str">
        <f t="shared" si="24"/>
        <v/>
      </c>
      <c r="E428" s="355"/>
      <c r="F428" s="447"/>
      <c r="G428" s="447"/>
      <c r="H428" s="447"/>
      <c r="I428" s="344"/>
      <c r="J428" s="344"/>
      <c r="K428" s="344"/>
      <c r="L428" s="386"/>
      <c r="M428" s="386"/>
      <c r="N428" s="387"/>
      <c r="O428" s="393"/>
      <c r="P428" s="393"/>
      <c r="Q428" s="344"/>
      <c r="R428" s="344"/>
      <c r="S428" s="359" t="str">
        <f t="shared" si="25"/>
        <v/>
      </c>
      <c r="T428" s="344"/>
      <c r="U428" s="3"/>
      <c r="V428" s="361"/>
      <c r="W428" s="395"/>
    </row>
    <row r="429" spans="3:23" ht="13.5" customHeight="1" x14ac:dyDescent="0.15">
      <c r="C429" s="362">
        <f t="shared" si="26"/>
        <v>417</v>
      </c>
      <c r="D429" s="47" t="str">
        <f t="shared" si="24"/>
        <v/>
      </c>
      <c r="E429" s="355"/>
      <c r="F429" s="447"/>
      <c r="G429" s="447"/>
      <c r="H429" s="447"/>
      <c r="I429" s="344"/>
      <c r="J429" s="344"/>
      <c r="K429" s="344"/>
      <c r="L429" s="386"/>
      <c r="M429" s="386"/>
      <c r="N429" s="387"/>
      <c r="O429" s="393"/>
      <c r="P429" s="393"/>
      <c r="Q429" s="344"/>
      <c r="R429" s="344"/>
      <c r="S429" s="359" t="str">
        <f t="shared" si="25"/>
        <v/>
      </c>
      <c r="T429" s="344"/>
      <c r="U429" s="3"/>
      <c r="V429" s="361"/>
      <c r="W429" s="395"/>
    </row>
    <row r="430" spans="3:23" ht="13.5" customHeight="1" x14ac:dyDescent="0.15">
      <c r="C430" s="362">
        <f t="shared" si="26"/>
        <v>418</v>
      </c>
      <c r="D430" s="47" t="str">
        <f t="shared" si="24"/>
        <v/>
      </c>
      <c r="E430" s="355"/>
      <c r="F430" s="447"/>
      <c r="G430" s="447"/>
      <c r="H430" s="447"/>
      <c r="I430" s="344"/>
      <c r="J430" s="344"/>
      <c r="K430" s="344"/>
      <c r="L430" s="386"/>
      <c r="M430" s="386"/>
      <c r="N430" s="387"/>
      <c r="O430" s="393"/>
      <c r="P430" s="393"/>
      <c r="Q430" s="344"/>
      <c r="R430" s="344"/>
      <c r="S430" s="359" t="str">
        <f t="shared" si="25"/>
        <v/>
      </c>
      <c r="T430" s="344"/>
      <c r="U430" s="3"/>
      <c r="V430" s="361"/>
      <c r="W430" s="395"/>
    </row>
    <row r="431" spans="3:23" ht="13.5" customHeight="1" x14ac:dyDescent="0.15">
      <c r="C431" s="362">
        <f t="shared" si="26"/>
        <v>419</v>
      </c>
      <c r="D431" s="47" t="str">
        <f t="shared" si="24"/>
        <v/>
      </c>
      <c r="E431" s="355"/>
      <c r="F431" s="447"/>
      <c r="G431" s="447"/>
      <c r="H431" s="447"/>
      <c r="I431" s="344"/>
      <c r="J431" s="344"/>
      <c r="K431" s="344"/>
      <c r="L431" s="386"/>
      <c r="M431" s="386"/>
      <c r="N431" s="387"/>
      <c r="O431" s="393"/>
      <c r="P431" s="393"/>
      <c r="Q431" s="344"/>
      <c r="R431" s="344"/>
      <c r="S431" s="359" t="str">
        <f t="shared" si="25"/>
        <v/>
      </c>
      <c r="T431" s="344"/>
      <c r="U431" s="3"/>
      <c r="V431" s="361"/>
      <c r="W431" s="395"/>
    </row>
    <row r="432" spans="3:23" ht="13.5" customHeight="1" x14ac:dyDescent="0.15">
      <c r="C432" s="362">
        <f t="shared" si="26"/>
        <v>420</v>
      </c>
      <c r="D432" s="47" t="str">
        <f t="shared" si="24"/>
        <v/>
      </c>
      <c r="E432" s="355"/>
      <c r="F432" s="447"/>
      <c r="G432" s="447"/>
      <c r="H432" s="447"/>
      <c r="I432" s="396"/>
      <c r="J432" s="396"/>
      <c r="K432" s="396"/>
      <c r="L432" s="386"/>
      <c r="M432" s="386"/>
      <c r="N432" s="387"/>
      <c r="O432" s="393"/>
      <c r="P432" s="393"/>
      <c r="Q432" s="344"/>
      <c r="R432" s="344"/>
      <c r="S432" s="359" t="str">
        <f t="shared" si="25"/>
        <v/>
      </c>
      <c r="T432" s="344"/>
      <c r="U432" s="3"/>
      <c r="V432" s="361"/>
      <c r="W432" s="395"/>
    </row>
    <row r="433" spans="3:23" ht="13.5" customHeight="1" x14ac:dyDescent="0.15">
      <c r="C433" s="362">
        <f t="shared" si="26"/>
        <v>421</v>
      </c>
      <c r="D433" s="47" t="str">
        <f t="shared" si="24"/>
        <v/>
      </c>
      <c r="E433" s="355"/>
      <c r="F433" s="447"/>
      <c r="G433" s="447"/>
      <c r="H433" s="447"/>
      <c r="I433" s="344"/>
      <c r="J433" s="344"/>
      <c r="K433" s="344"/>
      <c r="L433" s="386"/>
      <c r="M433" s="386"/>
      <c r="N433" s="387"/>
      <c r="O433" s="393"/>
      <c r="P433" s="393"/>
      <c r="Q433" s="344"/>
      <c r="R433" s="344"/>
      <c r="S433" s="359" t="str">
        <f t="shared" si="25"/>
        <v/>
      </c>
      <c r="T433" s="344"/>
      <c r="U433" s="3"/>
      <c r="V433" s="361"/>
      <c r="W433" s="395"/>
    </row>
    <row r="434" spans="3:23" ht="13.5" customHeight="1" x14ac:dyDescent="0.15">
      <c r="C434" s="362">
        <f t="shared" si="26"/>
        <v>422</v>
      </c>
      <c r="D434" s="47" t="str">
        <f t="shared" si="24"/>
        <v/>
      </c>
      <c r="E434" s="355"/>
      <c r="F434" s="447"/>
      <c r="G434" s="447"/>
      <c r="H434" s="447"/>
      <c r="I434" s="344"/>
      <c r="J434" s="344"/>
      <c r="K434" s="344"/>
      <c r="L434" s="386"/>
      <c r="M434" s="386"/>
      <c r="N434" s="387"/>
      <c r="O434" s="393"/>
      <c r="P434" s="393"/>
      <c r="Q434" s="344"/>
      <c r="R434" s="344"/>
      <c r="S434" s="359" t="str">
        <f t="shared" si="25"/>
        <v/>
      </c>
      <c r="T434" s="344"/>
      <c r="U434" s="3"/>
      <c r="V434" s="361"/>
      <c r="W434" s="395"/>
    </row>
    <row r="435" spans="3:23" ht="13.5" customHeight="1" x14ac:dyDescent="0.15">
      <c r="C435" s="362">
        <f t="shared" si="26"/>
        <v>423</v>
      </c>
      <c r="D435" s="47" t="str">
        <f t="shared" si="24"/>
        <v/>
      </c>
      <c r="E435" s="355"/>
      <c r="F435" s="447"/>
      <c r="G435" s="447"/>
      <c r="H435" s="447"/>
      <c r="I435" s="344"/>
      <c r="J435" s="344"/>
      <c r="K435" s="344"/>
      <c r="L435" s="386"/>
      <c r="M435" s="386"/>
      <c r="N435" s="387"/>
      <c r="O435" s="393"/>
      <c r="P435" s="393"/>
      <c r="Q435" s="344"/>
      <c r="R435" s="344"/>
      <c r="S435" s="359" t="str">
        <f t="shared" si="25"/>
        <v/>
      </c>
      <c r="T435" s="344"/>
      <c r="U435" s="3"/>
      <c r="V435" s="361"/>
      <c r="W435" s="395"/>
    </row>
    <row r="436" spans="3:23" ht="13.5" customHeight="1" x14ac:dyDescent="0.15">
      <c r="C436" s="362">
        <f t="shared" si="26"/>
        <v>424</v>
      </c>
      <c r="D436" s="47" t="str">
        <f t="shared" si="24"/>
        <v/>
      </c>
      <c r="E436" s="355"/>
      <c r="F436" s="447"/>
      <c r="G436" s="447"/>
      <c r="H436" s="447"/>
      <c r="I436" s="344"/>
      <c r="J436" s="344"/>
      <c r="K436" s="344"/>
      <c r="L436" s="386"/>
      <c r="M436" s="386"/>
      <c r="N436" s="387"/>
      <c r="O436" s="393"/>
      <c r="P436" s="393"/>
      <c r="Q436" s="344"/>
      <c r="R436" s="344"/>
      <c r="S436" s="359" t="str">
        <f t="shared" si="25"/>
        <v/>
      </c>
      <c r="T436" s="344"/>
      <c r="U436" s="3"/>
      <c r="V436" s="361"/>
      <c r="W436" s="395"/>
    </row>
    <row r="437" spans="3:23" ht="13.5" customHeight="1" x14ac:dyDescent="0.15">
      <c r="C437" s="362">
        <f t="shared" si="26"/>
        <v>425</v>
      </c>
      <c r="D437" s="47" t="str">
        <f t="shared" si="24"/>
        <v/>
      </c>
      <c r="E437" s="355"/>
      <c r="F437" s="447"/>
      <c r="G437" s="447"/>
      <c r="H437" s="447"/>
      <c r="I437" s="344"/>
      <c r="J437" s="344"/>
      <c r="K437" s="344"/>
      <c r="L437" s="386"/>
      <c r="M437" s="386"/>
      <c r="N437" s="387"/>
      <c r="O437" s="393"/>
      <c r="P437" s="393"/>
      <c r="Q437" s="344"/>
      <c r="R437" s="344"/>
      <c r="S437" s="359" t="str">
        <f t="shared" si="25"/>
        <v/>
      </c>
      <c r="T437" s="344"/>
      <c r="U437" s="3"/>
      <c r="V437" s="361"/>
      <c r="W437" s="395"/>
    </row>
    <row r="438" spans="3:23" ht="13.5" customHeight="1" x14ac:dyDescent="0.15">
      <c r="C438" s="362">
        <f t="shared" si="26"/>
        <v>426</v>
      </c>
      <c r="D438" s="47" t="str">
        <f t="shared" si="24"/>
        <v/>
      </c>
      <c r="E438" s="355"/>
      <c r="F438" s="447"/>
      <c r="G438" s="447"/>
      <c r="H438" s="447"/>
      <c r="I438" s="344"/>
      <c r="J438" s="344"/>
      <c r="K438" s="344"/>
      <c r="L438" s="386"/>
      <c r="M438" s="386"/>
      <c r="N438" s="387"/>
      <c r="O438" s="393"/>
      <c r="P438" s="393"/>
      <c r="Q438" s="344"/>
      <c r="R438" s="344"/>
      <c r="S438" s="359" t="str">
        <f t="shared" si="25"/>
        <v/>
      </c>
      <c r="T438" s="344"/>
      <c r="U438" s="3"/>
      <c r="V438" s="361"/>
      <c r="W438" s="395"/>
    </row>
    <row r="439" spans="3:23" ht="13.5" customHeight="1" x14ac:dyDescent="0.15">
      <c r="C439" s="362">
        <f t="shared" si="26"/>
        <v>427</v>
      </c>
      <c r="D439" s="47" t="str">
        <f t="shared" si="24"/>
        <v/>
      </c>
      <c r="E439" s="355"/>
      <c r="F439" s="447"/>
      <c r="G439" s="447"/>
      <c r="H439" s="447"/>
      <c r="I439" s="344"/>
      <c r="J439" s="344"/>
      <c r="K439" s="344"/>
      <c r="L439" s="386"/>
      <c r="M439" s="386"/>
      <c r="N439" s="387"/>
      <c r="O439" s="393"/>
      <c r="P439" s="393"/>
      <c r="Q439" s="344"/>
      <c r="R439" s="344"/>
      <c r="S439" s="359" t="str">
        <f t="shared" si="25"/>
        <v/>
      </c>
      <c r="T439" s="344"/>
      <c r="U439" s="3"/>
      <c r="V439" s="361"/>
      <c r="W439" s="395"/>
    </row>
    <row r="440" spans="3:23" ht="13.5" customHeight="1" x14ac:dyDescent="0.15">
      <c r="C440" s="362">
        <f t="shared" si="26"/>
        <v>428</v>
      </c>
      <c r="D440" s="47" t="str">
        <f t="shared" si="24"/>
        <v/>
      </c>
      <c r="E440" s="355"/>
      <c r="F440" s="447"/>
      <c r="G440" s="447"/>
      <c r="H440" s="447"/>
      <c r="I440" s="344"/>
      <c r="J440" s="344"/>
      <c r="K440" s="344"/>
      <c r="L440" s="386"/>
      <c r="M440" s="386"/>
      <c r="N440" s="387"/>
      <c r="O440" s="393"/>
      <c r="P440" s="393"/>
      <c r="Q440" s="344"/>
      <c r="R440" s="344"/>
      <c r="S440" s="359" t="str">
        <f t="shared" si="25"/>
        <v/>
      </c>
      <c r="T440" s="344"/>
      <c r="U440" s="3"/>
      <c r="V440" s="361"/>
      <c r="W440" s="395"/>
    </row>
    <row r="441" spans="3:23" ht="13.5" customHeight="1" x14ac:dyDescent="0.15">
      <c r="C441" s="362">
        <f t="shared" si="26"/>
        <v>429</v>
      </c>
      <c r="D441" s="47" t="str">
        <f t="shared" si="24"/>
        <v/>
      </c>
      <c r="E441" s="355"/>
      <c r="F441" s="447"/>
      <c r="G441" s="447"/>
      <c r="H441" s="447"/>
      <c r="I441" s="344"/>
      <c r="J441" s="344"/>
      <c r="K441" s="344"/>
      <c r="L441" s="386"/>
      <c r="M441" s="386"/>
      <c r="N441" s="387"/>
      <c r="O441" s="393"/>
      <c r="P441" s="393"/>
      <c r="Q441" s="344"/>
      <c r="R441" s="344"/>
      <c r="S441" s="359" t="str">
        <f t="shared" si="25"/>
        <v/>
      </c>
      <c r="T441" s="344"/>
      <c r="U441" s="3"/>
      <c r="V441" s="361"/>
      <c r="W441" s="395"/>
    </row>
    <row r="442" spans="3:23" ht="13.5" customHeight="1" x14ac:dyDescent="0.15">
      <c r="C442" s="362">
        <f t="shared" si="26"/>
        <v>430</v>
      </c>
      <c r="D442" s="47" t="str">
        <f t="shared" si="24"/>
        <v/>
      </c>
      <c r="E442" s="355"/>
      <c r="F442" s="447"/>
      <c r="G442" s="447"/>
      <c r="H442" s="447"/>
      <c r="I442" s="344"/>
      <c r="J442" s="344"/>
      <c r="K442" s="344"/>
      <c r="L442" s="386"/>
      <c r="M442" s="386"/>
      <c r="N442" s="387"/>
      <c r="O442" s="393"/>
      <c r="P442" s="393"/>
      <c r="Q442" s="344"/>
      <c r="R442" s="344"/>
      <c r="S442" s="359" t="str">
        <f t="shared" si="25"/>
        <v/>
      </c>
      <c r="T442" s="344"/>
      <c r="U442" s="3"/>
      <c r="V442" s="361"/>
      <c r="W442" s="395"/>
    </row>
    <row r="443" spans="3:23" ht="13.5" customHeight="1" x14ac:dyDescent="0.15">
      <c r="C443" s="362">
        <f t="shared" si="26"/>
        <v>431</v>
      </c>
      <c r="D443" s="47" t="str">
        <f t="shared" si="24"/>
        <v/>
      </c>
      <c r="E443" s="355"/>
      <c r="F443" s="447"/>
      <c r="G443" s="447"/>
      <c r="H443" s="447"/>
      <c r="I443" s="344"/>
      <c r="J443" s="344"/>
      <c r="K443" s="344"/>
      <c r="L443" s="386"/>
      <c r="M443" s="386"/>
      <c r="N443" s="387"/>
      <c r="O443" s="393"/>
      <c r="P443" s="393"/>
      <c r="Q443" s="344"/>
      <c r="R443" s="344"/>
      <c r="S443" s="359" t="str">
        <f t="shared" si="25"/>
        <v/>
      </c>
      <c r="T443" s="344"/>
      <c r="U443" s="3"/>
      <c r="V443" s="361"/>
      <c r="W443" s="395"/>
    </row>
    <row r="444" spans="3:23" ht="13.5" customHeight="1" x14ac:dyDescent="0.15">
      <c r="C444" s="362">
        <f t="shared" si="26"/>
        <v>432</v>
      </c>
      <c r="D444" s="47" t="str">
        <f t="shared" si="24"/>
        <v/>
      </c>
      <c r="E444" s="355"/>
      <c r="F444" s="447"/>
      <c r="G444" s="447"/>
      <c r="H444" s="447"/>
      <c r="I444" s="344"/>
      <c r="J444" s="344"/>
      <c r="K444" s="344"/>
      <c r="L444" s="386"/>
      <c r="M444" s="386"/>
      <c r="N444" s="387"/>
      <c r="O444" s="393"/>
      <c r="P444" s="393"/>
      <c r="Q444" s="344"/>
      <c r="R444" s="344"/>
      <c r="S444" s="359" t="str">
        <f t="shared" si="25"/>
        <v/>
      </c>
      <c r="T444" s="344"/>
      <c r="U444" s="3"/>
      <c r="V444" s="361"/>
      <c r="W444" s="395"/>
    </row>
    <row r="445" spans="3:23" ht="13.5" customHeight="1" x14ac:dyDescent="0.15">
      <c r="C445" s="362">
        <f t="shared" si="26"/>
        <v>433</v>
      </c>
      <c r="D445" s="47" t="str">
        <f t="shared" si="24"/>
        <v/>
      </c>
      <c r="E445" s="355"/>
      <c r="F445" s="447"/>
      <c r="G445" s="447"/>
      <c r="H445" s="447"/>
      <c r="I445" s="344"/>
      <c r="J445" s="344"/>
      <c r="K445" s="344"/>
      <c r="L445" s="386"/>
      <c r="M445" s="386"/>
      <c r="N445" s="387"/>
      <c r="O445" s="393"/>
      <c r="P445" s="393"/>
      <c r="Q445" s="344"/>
      <c r="R445" s="344"/>
      <c r="S445" s="359" t="str">
        <f t="shared" si="25"/>
        <v/>
      </c>
      <c r="T445" s="344"/>
      <c r="U445" s="3"/>
      <c r="V445" s="361"/>
      <c r="W445" s="395"/>
    </row>
    <row r="446" spans="3:23" ht="13.5" customHeight="1" x14ac:dyDescent="0.15">
      <c r="C446" s="362">
        <f t="shared" si="26"/>
        <v>434</v>
      </c>
      <c r="D446" s="47" t="str">
        <f t="shared" si="24"/>
        <v/>
      </c>
      <c r="E446" s="355"/>
      <c r="F446" s="447"/>
      <c r="G446" s="447"/>
      <c r="H446" s="447"/>
      <c r="I446" s="344"/>
      <c r="J446" s="344"/>
      <c r="K446" s="344"/>
      <c r="L446" s="386"/>
      <c r="M446" s="386"/>
      <c r="N446" s="387"/>
      <c r="O446" s="393"/>
      <c r="P446" s="393"/>
      <c r="Q446" s="344"/>
      <c r="R446" s="344"/>
      <c r="S446" s="359" t="str">
        <f t="shared" si="25"/>
        <v/>
      </c>
      <c r="T446" s="344"/>
      <c r="U446" s="3"/>
      <c r="V446" s="361"/>
      <c r="W446" s="395"/>
    </row>
    <row r="447" spans="3:23" ht="13.5" customHeight="1" x14ac:dyDescent="0.15">
      <c r="C447" s="362">
        <f t="shared" si="26"/>
        <v>435</v>
      </c>
      <c r="D447" s="47" t="str">
        <f t="shared" si="24"/>
        <v/>
      </c>
      <c r="E447" s="355"/>
      <c r="F447" s="447"/>
      <c r="G447" s="447"/>
      <c r="H447" s="447"/>
      <c r="I447" s="344"/>
      <c r="J447" s="344"/>
      <c r="K447" s="344"/>
      <c r="L447" s="386"/>
      <c r="M447" s="386"/>
      <c r="N447" s="387"/>
      <c r="O447" s="393"/>
      <c r="P447" s="393"/>
      <c r="Q447" s="344"/>
      <c r="R447" s="344"/>
      <c r="S447" s="359" t="str">
        <f t="shared" si="25"/>
        <v/>
      </c>
      <c r="T447" s="344"/>
      <c r="U447" s="3"/>
      <c r="V447" s="361"/>
      <c r="W447" s="395"/>
    </row>
    <row r="448" spans="3:23" ht="13.5" customHeight="1" x14ac:dyDescent="0.15">
      <c r="C448" s="362">
        <f t="shared" si="26"/>
        <v>436</v>
      </c>
      <c r="D448" s="47" t="str">
        <f t="shared" si="24"/>
        <v/>
      </c>
      <c r="E448" s="355"/>
      <c r="F448" s="447"/>
      <c r="G448" s="447"/>
      <c r="H448" s="447"/>
      <c r="I448" s="344"/>
      <c r="J448" s="344"/>
      <c r="K448" s="344"/>
      <c r="L448" s="386"/>
      <c r="M448" s="386"/>
      <c r="N448" s="387"/>
      <c r="O448" s="393"/>
      <c r="P448" s="393"/>
      <c r="Q448" s="344"/>
      <c r="R448" s="344"/>
      <c r="S448" s="359" t="str">
        <f t="shared" si="25"/>
        <v/>
      </c>
      <c r="T448" s="344"/>
      <c r="U448" s="3"/>
      <c r="V448" s="361"/>
      <c r="W448" s="395"/>
    </row>
    <row r="449" spans="3:23" ht="13.5" customHeight="1" x14ac:dyDescent="0.15">
      <c r="C449" s="362">
        <f t="shared" si="26"/>
        <v>437</v>
      </c>
      <c r="D449" s="47" t="str">
        <f t="shared" si="24"/>
        <v/>
      </c>
      <c r="E449" s="355"/>
      <c r="F449" s="447"/>
      <c r="G449" s="447"/>
      <c r="H449" s="447"/>
      <c r="I449" s="344"/>
      <c r="J449" s="344"/>
      <c r="K449" s="344"/>
      <c r="L449" s="386"/>
      <c r="M449" s="386"/>
      <c r="N449" s="387"/>
      <c r="O449" s="393"/>
      <c r="P449" s="393"/>
      <c r="Q449" s="344"/>
      <c r="R449" s="344"/>
      <c r="S449" s="359" t="str">
        <f t="shared" si="25"/>
        <v/>
      </c>
      <c r="T449" s="344"/>
      <c r="U449" s="3"/>
      <c r="V449" s="361"/>
      <c r="W449" s="395"/>
    </row>
    <row r="450" spans="3:23" ht="13.5" customHeight="1" x14ac:dyDescent="0.15">
      <c r="C450" s="362">
        <f t="shared" si="26"/>
        <v>438</v>
      </c>
      <c r="D450" s="47" t="str">
        <f t="shared" si="24"/>
        <v/>
      </c>
      <c r="E450" s="355"/>
      <c r="F450" s="447"/>
      <c r="G450" s="447"/>
      <c r="H450" s="447"/>
      <c r="I450" s="344"/>
      <c r="J450" s="344"/>
      <c r="K450" s="344"/>
      <c r="L450" s="386"/>
      <c r="M450" s="386"/>
      <c r="N450" s="387"/>
      <c r="O450" s="393"/>
      <c r="P450" s="393"/>
      <c r="Q450" s="344"/>
      <c r="R450" s="344"/>
      <c r="S450" s="359" t="str">
        <f t="shared" si="25"/>
        <v/>
      </c>
      <c r="T450" s="344"/>
      <c r="U450" s="3"/>
      <c r="V450" s="361"/>
      <c r="W450" s="395"/>
    </row>
    <row r="451" spans="3:23" ht="13.5" customHeight="1" x14ac:dyDescent="0.15">
      <c r="C451" s="362">
        <f t="shared" si="26"/>
        <v>439</v>
      </c>
      <c r="D451" s="47" t="str">
        <f t="shared" si="24"/>
        <v/>
      </c>
      <c r="E451" s="355"/>
      <c r="F451" s="447"/>
      <c r="G451" s="447"/>
      <c r="H451" s="447"/>
      <c r="I451" s="344"/>
      <c r="J451" s="344"/>
      <c r="K451" s="344"/>
      <c r="L451" s="386"/>
      <c r="M451" s="386"/>
      <c r="N451" s="387"/>
      <c r="O451" s="393"/>
      <c r="P451" s="393"/>
      <c r="Q451" s="344"/>
      <c r="R451" s="344"/>
      <c r="S451" s="359" t="str">
        <f t="shared" si="25"/>
        <v/>
      </c>
      <c r="T451" s="344"/>
      <c r="U451" s="3"/>
      <c r="V451" s="361"/>
      <c r="W451" s="395"/>
    </row>
    <row r="452" spans="3:23" ht="13.5" customHeight="1" x14ac:dyDescent="0.15">
      <c r="C452" s="362">
        <f t="shared" si="26"/>
        <v>440</v>
      </c>
      <c r="D452" s="47" t="str">
        <f t="shared" si="24"/>
        <v/>
      </c>
      <c r="E452" s="355"/>
      <c r="F452" s="447"/>
      <c r="G452" s="447"/>
      <c r="H452" s="447"/>
      <c r="I452" s="344"/>
      <c r="J452" s="344"/>
      <c r="K452" s="344"/>
      <c r="L452" s="386"/>
      <c r="M452" s="386"/>
      <c r="N452" s="387"/>
      <c r="O452" s="393"/>
      <c r="P452" s="393"/>
      <c r="Q452" s="344"/>
      <c r="R452" s="344"/>
      <c r="S452" s="359" t="str">
        <f t="shared" si="25"/>
        <v/>
      </c>
      <c r="T452" s="344"/>
      <c r="U452" s="3"/>
      <c r="V452" s="361"/>
      <c r="W452" s="395"/>
    </row>
    <row r="453" spans="3:23" ht="13.5" customHeight="1" x14ac:dyDescent="0.15">
      <c r="C453" s="362">
        <f t="shared" si="26"/>
        <v>441</v>
      </c>
      <c r="D453" s="47" t="str">
        <f t="shared" si="24"/>
        <v/>
      </c>
      <c r="E453" s="355"/>
      <c r="F453" s="447"/>
      <c r="G453" s="447"/>
      <c r="H453" s="447"/>
      <c r="I453" s="344"/>
      <c r="J453" s="344"/>
      <c r="K453" s="344"/>
      <c r="L453" s="386"/>
      <c r="M453" s="386"/>
      <c r="N453" s="387"/>
      <c r="O453" s="393"/>
      <c r="P453" s="393"/>
      <c r="Q453" s="344"/>
      <c r="R453" s="344"/>
      <c r="S453" s="359" t="str">
        <f t="shared" si="25"/>
        <v/>
      </c>
      <c r="T453" s="344"/>
      <c r="U453" s="3"/>
      <c r="V453" s="361"/>
      <c r="W453" s="395"/>
    </row>
    <row r="454" spans="3:23" ht="13.5" customHeight="1" x14ac:dyDescent="0.15">
      <c r="C454" s="362">
        <f t="shared" si="26"/>
        <v>442</v>
      </c>
      <c r="D454" s="47" t="str">
        <f t="shared" si="24"/>
        <v/>
      </c>
      <c r="E454" s="355"/>
      <c r="F454" s="447"/>
      <c r="G454" s="447"/>
      <c r="H454" s="447"/>
      <c r="I454" s="344"/>
      <c r="J454" s="344"/>
      <c r="K454" s="344"/>
      <c r="L454" s="386"/>
      <c r="M454" s="386"/>
      <c r="N454" s="387"/>
      <c r="O454" s="393"/>
      <c r="P454" s="393"/>
      <c r="Q454" s="344"/>
      <c r="R454" s="344"/>
      <c r="S454" s="359" t="str">
        <f t="shared" si="25"/>
        <v/>
      </c>
      <c r="T454" s="344"/>
      <c r="U454" s="3"/>
      <c r="V454" s="361"/>
      <c r="W454" s="395"/>
    </row>
    <row r="455" spans="3:23" ht="13.5" customHeight="1" x14ac:dyDescent="0.15">
      <c r="C455" s="362">
        <f t="shared" si="26"/>
        <v>443</v>
      </c>
      <c r="D455" s="47" t="str">
        <f t="shared" si="24"/>
        <v/>
      </c>
      <c r="E455" s="355"/>
      <c r="F455" s="447"/>
      <c r="G455" s="447"/>
      <c r="H455" s="447"/>
      <c r="I455" s="344"/>
      <c r="J455" s="344"/>
      <c r="K455" s="344"/>
      <c r="L455" s="386"/>
      <c r="M455" s="386"/>
      <c r="N455" s="387"/>
      <c r="O455" s="393"/>
      <c r="P455" s="393"/>
      <c r="Q455" s="344"/>
      <c r="R455" s="344"/>
      <c r="S455" s="359" t="str">
        <f t="shared" si="25"/>
        <v/>
      </c>
      <c r="T455" s="344"/>
      <c r="U455" s="3"/>
      <c r="V455" s="361"/>
      <c r="W455" s="395"/>
    </row>
    <row r="456" spans="3:23" ht="13.5" customHeight="1" x14ac:dyDescent="0.15">
      <c r="C456" s="362">
        <f t="shared" si="26"/>
        <v>444</v>
      </c>
      <c r="D456" s="47" t="str">
        <f t="shared" si="24"/>
        <v/>
      </c>
      <c r="E456" s="355"/>
      <c r="F456" s="447"/>
      <c r="G456" s="447"/>
      <c r="H456" s="447"/>
      <c r="I456" s="344"/>
      <c r="J456" s="344"/>
      <c r="K456" s="344"/>
      <c r="L456" s="386"/>
      <c r="M456" s="386"/>
      <c r="N456" s="387"/>
      <c r="O456" s="393"/>
      <c r="P456" s="393"/>
      <c r="Q456" s="344"/>
      <c r="R456" s="344"/>
      <c r="S456" s="359" t="str">
        <f t="shared" si="25"/>
        <v/>
      </c>
      <c r="T456" s="344"/>
      <c r="U456" s="3"/>
      <c r="V456" s="361"/>
      <c r="W456" s="395"/>
    </row>
    <row r="457" spans="3:23" ht="13.5" customHeight="1" x14ac:dyDescent="0.15">
      <c r="C457" s="362">
        <f t="shared" si="26"/>
        <v>445</v>
      </c>
      <c r="D457" s="47" t="str">
        <f t="shared" si="24"/>
        <v/>
      </c>
      <c r="E457" s="355"/>
      <c r="F457" s="447"/>
      <c r="G457" s="447"/>
      <c r="H457" s="447"/>
      <c r="I457" s="344"/>
      <c r="J457" s="344"/>
      <c r="K457" s="344"/>
      <c r="L457" s="386"/>
      <c r="M457" s="386"/>
      <c r="N457" s="387"/>
      <c r="O457" s="393"/>
      <c r="P457" s="393"/>
      <c r="Q457" s="344"/>
      <c r="R457" s="344"/>
      <c r="S457" s="359" t="str">
        <f t="shared" si="25"/>
        <v/>
      </c>
      <c r="T457" s="344"/>
      <c r="U457" s="3"/>
      <c r="V457" s="361"/>
      <c r="W457" s="395"/>
    </row>
    <row r="458" spans="3:23" ht="13.5" customHeight="1" x14ac:dyDescent="0.15">
      <c r="C458" s="362">
        <f t="shared" si="26"/>
        <v>446</v>
      </c>
      <c r="D458" s="47" t="str">
        <f t="shared" si="24"/>
        <v/>
      </c>
      <c r="E458" s="355"/>
      <c r="F458" s="447"/>
      <c r="G458" s="447"/>
      <c r="H458" s="447"/>
      <c r="I458" s="344"/>
      <c r="J458" s="344"/>
      <c r="K458" s="344"/>
      <c r="L458" s="386"/>
      <c r="M458" s="386"/>
      <c r="N458" s="387"/>
      <c r="O458" s="393"/>
      <c r="P458" s="393"/>
      <c r="Q458" s="344"/>
      <c r="R458" s="344"/>
      <c r="S458" s="359" t="str">
        <f t="shared" si="25"/>
        <v/>
      </c>
      <c r="T458" s="344"/>
      <c r="U458" s="3"/>
      <c r="V458" s="361"/>
      <c r="W458" s="395"/>
    </row>
    <row r="459" spans="3:23" ht="13.5" customHeight="1" x14ac:dyDescent="0.15">
      <c r="C459" s="362">
        <f t="shared" si="26"/>
        <v>447</v>
      </c>
      <c r="D459" s="47" t="str">
        <f t="shared" si="24"/>
        <v/>
      </c>
      <c r="E459" s="355"/>
      <c r="F459" s="447"/>
      <c r="G459" s="447"/>
      <c r="H459" s="447"/>
      <c r="I459" s="344"/>
      <c r="J459" s="344"/>
      <c r="K459" s="344"/>
      <c r="L459" s="386"/>
      <c r="M459" s="386"/>
      <c r="N459" s="387"/>
      <c r="O459" s="393"/>
      <c r="P459" s="393"/>
      <c r="Q459" s="344"/>
      <c r="R459" s="344"/>
      <c r="S459" s="359" t="str">
        <f t="shared" si="25"/>
        <v/>
      </c>
      <c r="T459" s="344"/>
      <c r="U459" s="3"/>
      <c r="V459" s="361"/>
      <c r="W459" s="395"/>
    </row>
    <row r="460" spans="3:23" ht="13.5" customHeight="1" x14ac:dyDescent="0.15">
      <c r="C460" s="362">
        <f t="shared" si="26"/>
        <v>448</v>
      </c>
      <c r="D460" s="47" t="str">
        <f t="shared" si="24"/>
        <v/>
      </c>
      <c r="E460" s="355"/>
      <c r="F460" s="447"/>
      <c r="G460" s="447"/>
      <c r="H460" s="447"/>
      <c r="I460" s="344"/>
      <c r="J460" s="344"/>
      <c r="K460" s="344"/>
      <c r="L460" s="386"/>
      <c r="M460" s="386"/>
      <c r="N460" s="387"/>
      <c r="O460" s="393"/>
      <c r="P460" s="393"/>
      <c r="Q460" s="344"/>
      <c r="R460" s="344"/>
      <c r="S460" s="359" t="str">
        <f t="shared" si="25"/>
        <v/>
      </c>
      <c r="T460" s="344"/>
      <c r="U460" s="3"/>
      <c r="V460" s="361"/>
      <c r="W460" s="395"/>
    </row>
    <row r="461" spans="3:23" ht="13.5" customHeight="1" x14ac:dyDescent="0.15">
      <c r="C461" s="362">
        <f t="shared" si="26"/>
        <v>449</v>
      </c>
      <c r="D461" s="47" t="str">
        <f t="shared" ref="D461:D524" si="27">IF(E461="","",IF(OR(AND(E461&lt;=$Z$2,K461&lt;&gt;"○"),AND(E461&lt;=$AA$2,K461="○")),"○",""))</f>
        <v/>
      </c>
      <c r="E461" s="355"/>
      <c r="F461" s="447"/>
      <c r="G461" s="447"/>
      <c r="H461" s="447"/>
      <c r="I461" s="344"/>
      <c r="J461" s="344"/>
      <c r="K461" s="344"/>
      <c r="L461" s="386"/>
      <c r="M461" s="386"/>
      <c r="N461" s="387"/>
      <c r="O461" s="393"/>
      <c r="P461" s="393"/>
      <c r="Q461" s="344"/>
      <c r="R461" s="344"/>
      <c r="S461" s="359" t="str">
        <f t="shared" ref="S461:S524" si="28">IF(OR(N461="",N461=0),"",IF(OR(AND(I461="○",$O461&gt;Z$5),AND(J461="○",$O461&gt;AA$5),AND(I461="○",$P461&gt;Z$6),AND(J461="○",$P461&gt;AA$6),AND(K461="○",$P461&gt;AB$6),AND(Q461="○",R461="○")),"○",""))</f>
        <v/>
      </c>
      <c r="T461" s="344"/>
      <c r="U461" s="3"/>
      <c r="V461" s="361"/>
      <c r="W461" s="395"/>
    </row>
    <row r="462" spans="3:23" ht="13.5" customHeight="1" x14ac:dyDescent="0.15">
      <c r="C462" s="362">
        <f t="shared" si="26"/>
        <v>450</v>
      </c>
      <c r="D462" s="47" t="str">
        <f t="shared" si="27"/>
        <v/>
      </c>
      <c r="E462" s="355"/>
      <c r="F462" s="447"/>
      <c r="G462" s="447"/>
      <c r="H462" s="447"/>
      <c r="I462" s="396"/>
      <c r="J462" s="396"/>
      <c r="K462" s="396"/>
      <c r="L462" s="386"/>
      <c r="M462" s="386"/>
      <c r="N462" s="387"/>
      <c r="O462" s="393"/>
      <c r="P462" s="393"/>
      <c r="Q462" s="344"/>
      <c r="R462" s="344"/>
      <c r="S462" s="359" t="str">
        <f t="shared" si="28"/>
        <v/>
      </c>
      <c r="T462" s="344"/>
      <c r="U462" s="3"/>
      <c r="V462" s="361"/>
      <c r="W462" s="395"/>
    </row>
    <row r="463" spans="3:23" ht="13.5" customHeight="1" x14ac:dyDescent="0.15">
      <c r="C463" s="362">
        <f t="shared" si="26"/>
        <v>451</v>
      </c>
      <c r="D463" s="47" t="str">
        <f t="shared" si="27"/>
        <v/>
      </c>
      <c r="E463" s="355"/>
      <c r="F463" s="447"/>
      <c r="G463" s="447"/>
      <c r="H463" s="447"/>
      <c r="I463" s="344"/>
      <c r="J463" s="344"/>
      <c r="K463" s="344"/>
      <c r="L463" s="386"/>
      <c r="M463" s="386"/>
      <c r="N463" s="387"/>
      <c r="O463" s="393"/>
      <c r="P463" s="393"/>
      <c r="Q463" s="344"/>
      <c r="R463" s="344"/>
      <c r="S463" s="359" t="str">
        <f t="shared" si="28"/>
        <v/>
      </c>
      <c r="T463" s="344"/>
      <c r="U463" s="3"/>
      <c r="V463" s="361"/>
      <c r="W463" s="395"/>
    </row>
    <row r="464" spans="3:23" ht="13.5" customHeight="1" x14ac:dyDescent="0.15">
      <c r="C464" s="362">
        <f>C463+1</f>
        <v>452</v>
      </c>
      <c r="D464" s="47" t="str">
        <f t="shared" si="27"/>
        <v/>
      </c>
      <c r="E464" s="355"/>
      <c r="F464" s="447"/>
      <c r="G464" s="447"/>
      <c r="H464" s="447"/>
      <c r="I464" s="344"/>
      <c r="J464" s="344"/>
      <c r="K464" s="344"/>
      <c r="L464" s="386"/>
      <c r="M464" s="386"/>
      <c r="N464" s="387"/>
      <c r="O464" s="393"/>
      <c r="P464" s="393"/>
      <c r="Q464" s="344"/>
      <c r="R464" s="344"/>
      <c r="S464" s="359" t="str">
        <f t="shared" si="28"/>
        <v/>
      </c>
      <c r="T464" s="344"/>
      <c r="U464" s="3"/>
      <c r="V464" s="361"/>
      <c r="W464" s="395"/>
    </row>
    <row r="465" spans="3:23" ht="13.5" customHeight="1" x14ac:dyDescent="0.15">
      <c r="C465" s="362">
        <f>C464+1</f>
        <v>453</v>
      </c>
      <c r="D465" s="47" t="str">
        <f t="shared" si="27"/>
        <v/>
      </c>
      <c r="E465" s="355"/>
      <c r="F465" s="447"/>
      <c r="G465" s="447"/>
      <c r="H465" s="447"/>
      <c r="I465" s="344"/>
      <c r="J465" s="344"/>
      <c r="K465" s="344"/>
      <c r="L465" s="386"/>
      <c r="M465" s="386"/>
      <c r="N465" s="387"/>
      <c r="O465" s="393"/>
      <c r="P465" s="393"/>
      <c r="Q465" s="344"/>
      <c r="R465" s="344"/>
      <c r="S465" s="359" t="str">
        <f t="shared" si="28"/>
        <v/>
      </c>
      <c r="T465" s="344"/>
      <c r="U465" s="3"/>
      <c r="V465" s="361"/>
      <c r="W465" s="395"/>
    </row>
    <row r="466" spans="3:23" ht="13.5" customHeight="1" x14ac:dyDescent="0.15">
      <c r="C466" s="362">
        <f t="shared" ref="C466:C492" si="29">C465+1</f>
        <v>454</v>
      </c>
      <c r="D466" s="47" t="str">
        <f t="shared" si="27"/>
        <v/>
      </c>
      <c r="E466" s="355"/>
      <c r="F466" s="447"/>
      <c r="G466" s="447"/>
      <c r="H466" s="447"/>
      <c r="I466" s="344"/>
      <c r="J466" s="344"/>
      <c r="K466" s="344"/>
      <c r="L466" s="386"/>
      <c r="M466" s="386"/>
      <c r="N466" s="387"/>
      <c r="O466" s="393"/>
      <c r="P466" s="393"/>
      <c r="Q466" s="344"/>
      <c r="R466" s="344"/>
      <c r="S466" s="359" t="str">
        <f t="shared" si="28"/>
        <v/>
      </c>
      <c r="T466" s="344"/>
      <c r="U466" s="3"/>
      <c r="V466" s="361"/>
      <c r="W466" s="395"/>
    </row>
    <row r="467" spans="3:23" ht="13.5" customHeight="1" x14ac:dyDescent="0.15">
      <c r="C467" s="362">
        <f t="shared" si="29"/>
        <v>455</v>
      </c>
      <c r="D467" s="47" t="str">
        <f t="shared" si="27"/>
        <v/>
      </c>
      <c r="E467" s="355"/>
      <c r="F467" s="447"/>
      <c r="G467" s="447"/>
      <c r="H467" s="447"/>
      <c r="I467" s="344"/>
      <c r="J467" s="344"/>
      <c r="K467" s="344"/>
      <c r="L467" s="386"/>
      <c r="M467" s="386"/>
      <c r="N467" s="387"/>
      <c r="O467" s="393"/>
      <c r="P467" s="393"/>
      <c r="Q467" s="344"/>
      <c r="R467" s="344"/>
      <c r="S467" s="359" t="str">
        <f t="shared" si="28"/>
        <v/>
      </c>
      <c r="T467" s="344"/>
      <c r="U467" s="3"/>
      <c r="V467" s="361"/>
      <c r="W467" s="395"/>
    </row>
    <row r="468" spans="3:23" ht="13.5" customHeight="1" x14ac:dyDescent="0.15">
      <c r="C468" s="362">
        <f t="shared" si="29"/>
        <v>456</v>
      </c>
      <c r="D468" s="47" t="str">
        <f t="shared" si="27"/>
        <v/>
      </c>
      <c r="E468" s="355"/>
      <c r="F468" s="447"/>
      <c r="G468" s="447"/>
      <c r="H468" s="447"/>
      <c r="I468" s="344"/>
      <c r="J468" s="344"/>
      <c r="K468" s="344"/>
      <c r="L468" s="386"/>
      <c r="M468" s="386"/>
      <c r="N468" s="387"/>
      <c r="O468" s="393"/>
      <c r="P468" s="393"/>
      <c r="Q468" s="344"/>
      <c r="R468" s="344"/>
      <c r="S468" s="359" t="str">
        <f t="shared" si="28"/>
        <v/>
      </c>
      <c r="T468" s="344"/>
      <c r="U468" s="3"/>
      <c r="V468" s="361"/>
      <c r="W468" s="395"/>
    </row>
    <row r="469" spans="3:23" ht="13.5" customHeight="1" x14ac:dyDescent="0.15">
      <c r="C469" s="362">
        <f t="shared" si="29"/>
        <v>457</v>
      </c>
      <c r="D469" s="47" t="str">
        <f t="shared" si="27"/>
        <v/>
      </c>
      <c r="E469" s="355"/>
      <c r="F469" s="447"/>
      <c r="G469" s="447"/>
      <c r="H469" s="447"/>
      <c r="I469" s="344"/>
      <c r="J469" s="344"/>
      <c r="K469" s="344"/>
      <c r="L469" s="386"/>
      <c r="M469" s="386"/>
      <c r="N469" s="387"/>
      <c r="O469" s="393"/>
      <c r="P469" s="393"/>
      <c r="Q469" s="344"/>
      <c r="R469" s="344"/>
      <c r="S469" s="359" t="str">
        <f t="shared" si="28"/>
        <v/>
      </c>
      <c r="T469" s="344"/>
      <c r="U469" s="3"/>
      <c r="V469" s="361"/>
      <c r="W469" s="395"/>
    </row>
    <row r="470" spans="3:23" ht="13.5" customHeight="1" x14ac:dyDescent="0.15">
      <c r="C470" s="362">
        <f t="shared" si="29"/>
        <v>458</v>
      </c>
      <c r="D470" s="47" t="str">
        <f t="shared" si="27"/>
        <v/>
      </c>
      <c r="E470" s="355"/>
      <c r="F470" s="447"/>
      <c r="G470" s="447"/>
      <c r="H470" s="447"/>
      <c r="I470" s="344"/>
      <c r="J470" s="344"/>
      <c r="K470" s="344"/>
      <c r="L470" s="386"/>
      <c r="M470" s="386"/>
      <c r="N470" s="387"/>
      <c r="O470" s="393"/>
      <c r="P470" s="393"/>
      <c r="Q470" s="344"/>
      <c r="R470" s="344"/>
      <c r="S470" s="359" t="str">
        <f t="shared" si="28"/>
        <v/>
      </c>
      <c r="T470" s="344"/>
      <c r="U470" s="3"/>
      <c r="V470" s="361"/>
      <c r="W470" s="395"/>
    </row>
    <row r="471" spans="3:23" ht="13.5" customHeight="1" x14ac:dyDescent="0.15">
      <c r="C471" s="362">
        <f t="shared" si="29"/>
        <v>459</v>
      </c>
      <c r="D471" s="47" t="str">
        <f t="shared" si="27"/>
        <v/>
      </c>
      <c r="E471" s="355"/>
      <c r="F471" s="447"/>
      <c r="G471" s="447"/>
      <c r="H471" s="447"/>
      <c r="I471" s="344"/>
      <c r="J471" s="344"/>
      <c r="K471" s="344"/>
      <c r="L471" s="386"/>
      <c r="M471" s="386"/>
      <c r="N471" s="387"/>
      <c r="O471" s="393"/>
      <c r="P471" s="393"/>
      <c r="Q471" s="344"/>
      <c r="R471" s="344"/>
      <c r="S471" s="359" t="str">
        <f t="shared" si="28"/>
        <v/>
      </c>
      <c r="T471" s="344"/>
      <c r="U471" s="3"/>
      <c r="V471" s="361"/>
      <c r="W471" s="395"/>
    </row>
    <row r="472" spans="3:23" ht="13.5" customHeight="1" x14ac:dyDescent="0.15">
      <c r="C472" s="362">
        <f t="shared" si="29"/>
        <v>460</v>
      </c>
      <c r="D472" s="47" t="str">
        <f t="shared" si="27"/>
        <v/>
      </c>
      <c r="E472" s="355"/>
      <c r="F472" s="447"/>
      <c r="G472" s="447"/>
      <c r="H472" s="447"/>
      <c r="I472" s="344"/>
      <c r="J472" s="344"/>
      <c r="K472" s="344"/>
      <c r="L472" s="386"/>
      <c r="M472" s="386"/>
      <c r="N472" s="387"/>
      <c r="O472" s="393"/>
      <c r="P472" s="393"/>
      <c r="Q472" s="344"/>
      <c r="R472" s="344"/>
      <c r="S472" s="359" t="str">
        <f t="shared" si="28"/>
        <v/>
      </c>
      <c r="T472" s="344"/>
      <c r="U472" s="3"/>
      <c r="V472" s="361"/>
      <c r="W472" s="395"/>
    </row>
    <row r="473" spans="3:23" ht="13.5" customHeight="1" x14ac:dyDescent="0.15">
      <c r="C473" s="362">
        <f t="shared" si="29"/>
        <v>461</v>
      </c>
      <c r="D473" s="47" t="str">
        <f t="shared" si="27"/>
        <v/>
      </c>
      <c r="E473" s="355"/>
      <c r="F473" s="447"/>
      <c r="G473" s="447"/>
      <c r="H473" s="447"/>
      <c r="I473" s="344"/>
      <c r="J473" s="344"/>
      <c r="K473" s="344"/>
      <c r="L473" s="386"/>
      <c r="M473" s="386"/>
      <c r="N473" s="387"/>
      <c r="O473" s="393"/>
      <c r="P473" s="393"/>
      <c r="Q473" s="344"/>
      <c r="R473" s="344"/>
      <c r="S473" s="359" t="str">
        <f t="shared" si="28"/>
        <v/>
      </c>
      <c r="T473" s="344"/>
      <c r="U473" s="3"/>
      <c r="V473" s="361"/>
      <c r="W473" s="395"/>
    </row>
    <row r="474" spans="3:23" ht="13.5" customHeight="1" x14ac:dyDescent="0.15">
      <c r="C474" s="362">
        <f t="shared" si="29"/>
        <v>462</v>
      </c>
      <c r="D474" s="47" t="str">
        <f t="shared" si="27"/>
        <v/>
      </c>
      <c r="E474" s="355"/>
      <c r="F474" s="447"/>
      <c r="G474" s="447"/>
      <c r="H474" s="447"/>
      <c r="I474" s="344"/>
      <c r="J474" s="344"/>
      <c r="K474" s="344"/>
      <c r="L474" s="386"/>
      <c r="M474" s="386"/>
      <c r="N474" s="387"/>
      <c r="O474" s="393"/>
      <c r="P474" s="393"/>
      <c r="Q474" s="344"/>
      <c r="R474" s="344"/>
      <c r="S474" s="359" t="str">
        <f t="shared" si="28"/>
        <v/>
      </c>
      <c r="T474" s="344"/>
      <c r="U474" s="3"/>
      <c r="V474" s="361"/>
      <c r="W474" s="395"/>
    </row>
    <row r="475" spans="3:23" ht="13.5" customHeight="1" x14ac:dyDescent="0.15">
      <c r="C475" s="362">
        <f t="shared" si="29"/>
        <v>463</v>
      </c>
      <c r="D475" s="47" t="str">
        <f t="shared" si="27"/>
        <v/>
      </c>
      <c r="E475" s="355"/>
      <c r="F475" s="447"/>
      <c r="G475" s="447"/>
      <c r="H475" s="447"/>
      <c r="I475" s="344"/>
      <c r="J475" s="344"/>
      <c r="K475" s="344"/>
      <c r="L475" s="386"/>
      <c r="M475" s="386"/>
      <c r="N475" s="387"/>
      <c r="O475" s="393"/>
      <c r="P475" s="393"/>
      <c r="Q475" s="344"/>
      <c r="R475" s="344"/>
      <c r="S475" s="359" t="str">
        <f t="shared" si="28"/>
        <v/>
      </c>
      <c r="T475" s="344"/>
      <c r="U475" s="3"/>
      <c r="V475" s="361"/>
      <c r="W475" s="395"/>
    </row>
    <row r="476" spans="3:23" ht="13.5" customHeight="1" x14ac:dyDescent="0.15">
      <c r="C476" s="362">
        <f t="shared" si="29"/>
        <v>464</v>
      </c>
      <c r="D476" s="47" t="str">
        <f t="shared" si="27"/>
        <v/>
      </c>
      <c r="E476" s="355"/>
      <c r="F476" s="447"/>
      <c r="G476" s="447"/>
      <c r="H476" s="447"/>
      <c r="I476" s="344"/>
      <c r="J476" s="344"/>
      <c r="K476" s="344"/>
      <c r="L476" s="386"/>
      <c r="M476" s="386"/>
      <c r="N476" s="387"/>
      <c r="O476" s="393"/>
      <c r="P476" s="393"/>
      <c r="Q476" s="344"/>
      <c r="R476" s="344"/>
      <c r="S476" s="359" t="str">
        <f t="shared" si="28"/>
        <v/>
      </c>
      <c r="T476" s="344"/>
      <c r="U476" s="3"/>
      <c r="V476" s="361"/>
      <c r="W476" s="395"/>
    </row>
    <row r="477" spans="3:23" ht="13.5" customHeight="1" x14ac:dyDescent="0.15">
      <c r="C477" s="362">
        <f t="shared" si="29"/>
        <v>465</v>
      </c>
      <c r="D477" s="47" t="str">
        <f t="shared" si="27"/>
        <v/>
      </c>
      <c r="E477" s="355"/>
      <c r="F477" s="447"/>
      <c r="G477" s="447"/>
      <c r="H477" s="447"/>
      <c r="I477" s="344"/>
      <c r="J477" s="344"/>
      <c r="K477" s="344"/>
      <c r="L477" s="386"/>
      <c r="M477" s="386"/>
      <c r="N477" s="387"/>
      <c r="O477" s="393"/>
      <c r="P477" s="393"/>
      <c r="Q477" s="344"/>
      <c r="R477" s="344"/>
      <c r="S477" s="359" t="str">
        <f t="shared" si="28"/>
        <v/>
      </c>
      <c r="T477" s="344"/>
      <c r="U477" s="3"/>
      <c r="V477" s="361"/>
      <c r="W477" s="395"/>
    </row>
    <row r="478" spans="3:23" ht="13.5" customHeight="1" x14ac:dyDescent="0.15">
      <c r="C478" s="362">
        <f t="shared" si="29"/>
        <v>466</v>
      </c>
      <c r="D478" s="47" t="str">
        <f t="shared" si="27"/>
        <v/>
      </c>
      <c r="E478" s="355"/>
      <c r="F478" s="447"/>
      <c r="G478" s="447"/>
      <c r="H478" s="447"/>
      <c r="I478" s="344"/>
      <c r="J478" s="344"/>
      <c r="K478" s="344"/>
      <c r="L478" s="386"/>
      <c r="M478" s="386"/>
      <c r="N478" s="387"/>
      <c r="O478" s="393"/>
      <c r="P478" s="393"/>
      <c r="Q478" s="344"/>
      <c r="R478" s="344"/>
      <c r="S478" s="359" t="str">
        <f t="shared" si="28"/>
        <v/>
      </c>
      <c r="T478" s="344"/>
      <c r="U478" s="3"/>
      <c r="V478" s="361"/>
      <c r="W478" s="395"/>
    </row>
    <row r="479" spans="3:23" ht="13.5" customHeight="1" x14ac:dyDescent="0.15">
      <c r="C479" s="362">
        <f t="shared" si="29"/>
        <v>467</v>
      </c>
      <c r="D479" s="47" t="str">
        <f t="shared" si="27"/>
        <v/>
      </c>
      <c r="E479" s="355"/>
      <c r="F479" s="447"/>
      <c r="G479" s="447"/>
      <c r="H479" s="447"/>
      <c r="I479" s="344"/>
      <c r="J479" s="344"/>
      <c r="K479" s="344"/>
      <c r="L479" s="386"/>
      <c r="M479" s="386"/>
      <c r="N479" s="387"/>
      <c r="O479" s="393"/>
      <c r="P479" s="393"/>
      <c r="Q479" s="344"/>
      <c r="R479" s="344"/>
      <c r="S479" s="359" t="str">
        <f t="shared" si="28"/>
        <v/>
      </c>
      <c r="T479" s="344"/>
      <c r="U479" s="3"/>
      <c r="V479" s="361"/>
      <c r="W479" s="395"/>
    </row>
    <row r="480" spans="3:23" ht="13.5" customHeight="1" x14ac:dyDescent="0.15">
      <c r="C480" s="362">
        <f t="shared" si="29"/>
        <v>468</v>
      </c>
      <c r="D480" s="47" t="str">
        <f t="shared" si="27"/>
        <v/>
      </c>
      <c r="E480" s="355"/>
      <c r="F480" s="447"/>
      <c r="G480" s="447"/>
      <c r="H480" s="447"/>
      <c r="I480" s="344"/>
      <c r="J480" s="344"/>
      <c r="K480" s="344"/>
      <c r="L480" s="386"/>
      <c r="M480" s="386"/>
      <c r="N480" s="387"/>
      <c r="O480" s="393"/>
      <c r="P480" s="393"/>
      <c r="Q480" s="344"/>
      <c r="R480" s="344"/>
      <c r="S480" s="359" t="str">
        <f t="shared" si="28"/>
        <v/>
      </c>
      <c r="T480" s="344"/>
      <c r="U480" s="3"/>
      <c r="V480" s="361"/>
      <c r="W480" s="395"/>
    </row>
    <row r="481" spans="3:23" ht="13.5" customHeight="1" x14ac:dyDescent="0.15">
      <c r="C481" s="362">
        <f t="shared" si="29"/>
        <v>469</v>
      </c>
      <c r="D481" s="47" t="str">
        <f t="shared" si="27"/>
        <v/>
      </c>
      <c r="E481" s="355"/>
      <c r="F481" s="447"/>
      <c r="G481" s="447"/>
      <c r="H481" s="447"/>
      <c r="I481" s="344"/>
      <c r="J481" s="344"/>
      <c r="K481" s="344"/>
      <c r="L481" s="386"/>
      <c r="M481" s="386"/>
      <c r="N481" s="387"/>
      <c r="O481" s="393"/>
      <c r="P481" s="393"/>
      <c r="Q481" s="344"/>
      <c r="R481" s="344"/>
      <c r="S481" s="359" t="str">
        <f t="shared" si="28"/>
        <v/>
      </c>
      <c r="T481" s="344"/>
      <c r="U481" s="3"/>
      <c r="V481" s="361"/>
      <c r="W481" s="395"/>
    </row>
    <row r="482" spans="3:23" ht="13.5" customHeight="1" x14ac:dyDescent="0.15">
      <c r="C482" s="362">
        <f t="shared" si="29"/>
        <v>470</v>
      </c>
      <c r="D482" s="47" t="str">
        <f t="shared" si="27"/>
        <v/>
      </c>
      <c r="E482" s="355"/>
      <c r="F482" s="447"/>
      <c r="G482" s="447"/>
      <c r="H482" s="447"/>
      <c r="I482" s="344"/>
      <c r="J482" s="344"/>
      <c r="K482" s="344"/>
      <c r="L482" s="386"/>
      <c r="M482" s="386"/>
      <c r="N482" s="387"/>
      <c r="O482" s="393"/>
      <c r="P482" s="393"/>
      <c r="Q482" s="344"/>
      <c r="R482" s="344"/>
      <c r="S482" s="359" t="str">
        <f t="shared" si="28"/>
        <v/>
      </c>
      <c r="T482" s="344"/>
      <c r="U482" s="3"/>
      <c r="V482" s="361"/>
      <c r="W482" s="395"/>
    </row>
    <row r="483" spans="3:23" ht="13.5" customHeight="1" x14ac:dyDescent="0.15">
      <c r="C483" s="362">
        <f t="shared" si="29"/>
        <v>471</v>
      </c>
      <c r="D483" s="47" t="str">
        <f t="shared" si="27"/>
        <v/>
      </c>
      <c r="E483" s="355"/>
      <c r="F483" s="447"/>
      <c r="G483" s="447"/>
      <c r="H483" s="447"/>
      <c r="I483" s="344"/>
      <c r="J483" s="344"/>
      <c r="K483" s="344"/>
      <c r="L483" s="386"/>
      <c r="M483" s="386"/>
      <c r="N483" s="387"/>
      <c r="O483" s="393"/>
      <c r="P483" s="393"/>
      <c r="Q483" s="344"/>
      <c r="R483" s="344"/>
      <c r="S483" s="359" t="str">
        <f t="shared" si="28"/>
        <v/>
      </c>
      <c r="T483" s="344"/>
      <c r="U483" s="3"/>
      <c r="V483" s="361"/>
      <c r="W483" s="395"/>
    </row>
    <row r="484" spans="3:23" ht="13.5" customHeight="1" x14ac:dyDescent="0.15">
      <c r="C484" s="362">
        <f t="shared" si="29"/>
        <v>472</v>
      </c>
      <c r="D484" s="47" t="str">
        <f t="shared" si="27"/>
        <v/>
      </c>
      <c r="E484" s="355"/>
      <c r="F484" s="447"/>
      <c r="G484" s="447"/>
      <c r="H484" s="447"/>
      <c r="I484" s="344"/>
      <c r="J484" s="344"/>
      <c r="K484" s="344"/>
      <c r="L484" s="386"/>
      <c r="M484" s="386"/>
      <c r="N484" s="387"/>
      <c r="O484" s="393"/>
      <c r="P484" s="393"/>
      <c r="Q484" s="344"/>
      <c r="R484" s="344"/>
      <c r="S484" s="359" t="str">
        <f t="shared" si="28"/>
        <v/>
      </c>
      <c r="T484" s="344"/>
      <c r="U484" s="3"/>
      <c r="V484" s="361"/>
      <c r="W484" s="395"/>
    </row>
    <row r="485" spans="3:23" ht="13.5" customHeight="1" x14ac:dyDescent="0.15">
      <c r="C485" s="362">
        <f t="shared" si="29"/>
        <v>473</v>
      </c>
      <c r="D485" s="47" t="str">
        <f t="shared" si="27"/>
        <v/>
      </c>
      <c r="E485" s="355"/>
      <c r="F485" s="447"/>
      <c r="G485" s="447"/>
      <c r="H485" s="447"/>
      <c r="I485" s="344"/>
      <c r="J485" s="344"/>
      <c r="K485" s="344"/>
      <c r="L485" s="386"/>
      <c r="M485" s="386"/>
      <c r="N485" s="387"/>
      <c r="O485" s="393"/>
      <c r="P485" s="393"/>
      <c r="Q485" s="344"/>
      <c r="R485" s="344"/>
      <c r="S485" s="359" t="str">
        <f t="shared" si="28"/>
        <v/>
      </c>
      <c r="T485" s="344"/>
      <c r="U485" s="3"/>
      <c r="V485" s="361"/>
      <c r="W485" s="395"/>
    </row>
    <row r="486" spans="3:23" ht="13.5" customHeight="1" x14ac:dyDescent="0.15">
      <c r="C486" s="362">
        <f t="shared" si="29"/>
        <v>474</v>
      </c>
      <c r="D486" s="47" t="str">
        <f t="shared" si="27"/>
        <v/>
      </c>
      <c r="E486" s="355"/>
      <c r="F486" s="447"/>
      <c r="G486" s="447"/>
      <c r="H486" s="447"/>
      <c r="I486" s="344"/>
      <c r="J486" s="344"/>
      <c r="K486" s="344"/>
      <c r="L486" s="386"/>
      <c r="M486" s="386"/>
      <c r="N486" s="387"/>
      <c r="O486" s="393"/>
      <c r="P486" s="393"/>
      <c r="Q486" s="344"/>
      <c r="R486" s="344"/>
      <c r="S486" s="359" t="str">
        <f t="shared" si="28"/>
        <v/>
      </c>
      <c r="T486" s="344"/>
      <c r="U486" s="3"/>
      <c r="V486" s="361"/>
      <c r="W486" s="395"/>
    </row>
    <row r="487" spans="3:23" ht="13.5" customHeight="1" x14ac:dyDescent="0.15">
      <c r="C487" s="362">
        <f t="shared" si="29"/>
        <v>475</v>
      </c>
      <c r="D487" s="47" t="str">
        <f t="shared" si="27"/>
        <v/>
      </c>
      <c r="E487" s="355"/>
      <c r="F487" s="447"/>
      <c r="G487" s="447"/>
      <c r="H487" s="447"/>
      <c r="I487" s="344"/>
      <c r="J487" s="344"/>
      <c r="K487" s="344"/>
      <c r="L487" s="386"/>
      <c r="M487" s="386"/>
      <c r="N487" s="387"/>
      <c r="O487" s="393"/>
      <c r="P487" s="393"/>
      <c r="Q487" s="344"/>
      <c r="R487" s="344"/>
      <c r="S487" s="359" t="str">
        <f t="shared" si="28"/>
        <v/>
      </c>
      <c r="T487" s="344"/>
      <c r="U487" s="3"/>
      <c r="V487" s="361"/>
      <c r="W487" s="395"/>
    </row>
    <row r="488" spans="3:23" ht="13.5" customHeight="1" x14ac:dyDescent="0.15">
      <c r="C488" s="362">
        <f t="shared" si="29"/>
        <v>476</v>
      </c>
      <c r="D488" s="47" t="str">
        <f t="shared" si="27"/>
        <v/>
      </c>
      <c r="E488" s="355"/>
      <c r="F488" s="447"/>
      <c r="G488" s="447"/>
      <c r="H488" s="447"/>
      <c r="I488" s="344"/>
      <c r="J488" s="344"/>
      <c r="K488" s="344"/>
      <c r="L488" s="386"/>
      <c r="M488" s="386"/>
      <c r="N488" s="387"/>
      <c r="O488" s="393"/>
      <c r="P488" s="393"/>
      <c r="Q488" s="344"/>
      <c r="R488" s="344"/>
      <c r="S488" s="359" t="str">
        <f t="shared" si="28"/>
        <v/>
      </c>
      <c r="T488" s="344"/>
      <c r="U488" s="3"/>
      <c r="V488" s="361"/>
      <c r="W488" s="395"/>
    </row>
    <row r="489" spans="3:23" ht="13.5" customHeight="1" x14ac:dyDescent="0.15">
      <c r="C489" s="362">
        <f t="shared" si="29"/>
        <v>477</v>
      </c>
      <c r="D489" s="47" t="str">
        <f t="shared" si="27"/>
        <v/>
      </c>
      <c r="E489" s="355"/>
      <c r="F489" s="447"/>
      <c r="G489" s="447"/>
      <c r="H489" s="447"/>
      <c r="I489" s="344"/>
      <c r="J489" s="344"/>
      <c r="K489" s="344"/>
      <c r="L489" s="386"/>
      <c r="M489" s="386"/>
      <c r="N489" s="387"/>
      <c r="O489" s="393"/>
      <c r="P489" s="393"/>
      <c r="Q489" s="344"/>
      <c r="R489" s="344"/>
      <c r="S489" s="359" t="str">
        <f t="shared" si="28"/>
        <v/>
      </c>
      <c r="T489" s="344"/>
      <c r="U489" s="3"/>
      <c r="V489" s="361"/>
      <c r="W489" s="395"/>
    </row>
    <row r="490" spans="3:23" ht="13.5" customHeight="1" x14ac:dyDescent="0.15">
      <c r="C490" s="362">
        <f t="shared" si="29"/>
        <v>478</v>
      </c>
      <c r="D490" s="47" t="str">
        <f t="shared" si="27"/>
        <v/>
      </c>
      <c r="E490" s="355"/>
      <c r="F490" s="447"/>
      <c r="G490" s="447"/>
      <c r="H490" s="447"/>
      <c r="I490" s="344"/>
      <c r="J490" s="344"/>
      <c r="K490" s="344"/>
      <c r="L490" s="386"/>
      <c r="M490" s="386"/>
      <c r="N490" s="387"/>
      <c r="O490" s="393"/>
      <c r="P490" s="393"/>
      <c r="Q490" s="344"/>
      <c r="R490" s="344"/>
      <c r="S490" s="359" t="str">
        <f t="shared" si="28"/>
        <v/>
      </c>
      <c r="T490" s="344"/>
      <c r="U490" s="3"/>
      <c r="V490" s="361"/>
      <c r="W490" s="395"/>
    </row>
    <row r="491" spans="3:23" ht="13.5" customHeight="1" x14ac:dyDescent="0.15">
      <c r="C491" s="362">
        <f t="shared" si="29"/>
        <v>479</v>
      </c>
      <c r="D491" s="47" t="str">
        <f t="shared" si="27"/>
        <v/>
      </c>
      <c r="E491" s="355"/>
      <c r="F491" s="447"/>
      <c r="G491" s="447"/>
      <c r="H491" s="447"/>
      <c r="I491" s="344"/>
      <c r="J491" s="344"/>
      <c r="K491" s="344"/>
      <c r="L491" s="386"/>
      <c r="M491" s="386"/>
      <c r="N491" s="387"/>
      <c r="O491" s="393"/>
      <c r="P491" s="393"/>
      <c r="Q491" s="344"/>
      <c r="R491" s="344"/>
      <c r="S491" s="359" t="str">
        <f t="shared" si="28"/>
        <v/>
      </c>
      <c r="T491" s="344"/>
      <c r="U491" s="3"/>
      <c r="V491" s="361"/>
      <c r="W491" s="395"/>
    </row>
    <row r="492" spans="3:23" ht="13.5" customHeight="1" x14ac:dyDescent="0.15">
      <c r="C492" s="362">
        <f t="shared" si="29"/>
        <v>480</v>
      </c>
      <c r="D492" s="47" t="str">
        <f t="shared" si="27"/>
        <v/>
      </c>
      <c r="E492" s="355"/>
      <c r="F492" s="447"/>
      <c r="G492" s="447"/>
      <c r="H492" s="447"/>
      <c r="I492" s="396"/>
      <c r="J492" s="396"/>
      <c r="K492" s="396"/>
      <c r="L492" s="386"/>
      <c r="M492" s="386"/>
      <c r="N492" s="387"/>
      <c r="O492" s="393"/>
      <c r="P492" s="393"/>
      <c r="Q492" s="344"/>
      <c r="R492" s="344"/>
      <c r="S492" s="359" t="str">
        <f t="shared" si="28"/>
        <v/>
      </c>
      <c r="T492" s="344"/>
      <c r="U492" s="3"/>
      <c r="V492" s="361"/>
      <c r="W492" s="395"/>
    </row>
    <row r="493" spans="3:23" ht="13.5" customHeight="1" x14ac:dyDescent="0.15">
      <c r="C493" s="362">
        <f>C492+1</f>
        <v>481</v>
      </c>
      <c r="D493" s="47" t="str">
        <f t="shared" si="27"/>
        <v/>
      </c>
      <c r="E493" s="355"/>
      <c r="F493" s="447"/>
      <c r="G493" s="447"/>
      <c r="H493" s="447"/>
      <c r="I493" s="344"/>
      <c r="J493" s="344"/>
      <c r="K493" s="344"/>
      <c r="L493" s="386"/>
      <c r="M493" s="386"/>
      <c r="N493" s="387"/>
      <c r="O493" s="393"/>
      <c r="P493" s="393"/>
      <c r="Q493" s="344"/>
      <c r="R493" s="344"/>
      <c r="S493" s="359" t="str">
        <f t="shared" si="28"/>
        <v/>
      </c>
      <c r="T493" s="344"/>
      <c r="U493" s="3"/>
      <c r="V493" s="361"/>
      <c r="W493" s="395"/>
    </row>
    <row r="494" spans="3:23" ht="13.5" customHeight="1" x14ac:dyDescent="0.15">
      <c r="C494" s="362">
        <f>C493+1</f>
        <v>482</v>
      </c>
      <c r="D494" s="47" t="str">
        <f t="shared" si="27"/>
        <v/>
      </c>
      <c r="E494" s="355"/>
      <c r="F494" s="447"/>
      <c r="G494" s="447"/>
      <c r="H494" s="447"/>
      <c r="I494" s="344"/>
      <c r="J494" s="344"/>
      <c r="K494" s="344"/>
      <c r="L494" s="386"/>
      <c r="M494" s="386"/>
      <c r="N494" s="387"/>
      <c r="O494" s="393"/>
      <c r="P494" s="393"/>
      <c r="Q494" s="344"/>
      <c r="R494" s="344"/>
      <c r="S494" s="359" t="str">
        <f t="shared" si="28"/>
        <v/>
      </c>
      <c r="T494" s="344"/>
      <c r="U494" s="3"/>
      <c r="V494" s="361"/>
      <c r="W494" s="395"/>
    </row>
    <row r="495" spans="3:23" ht="13.5" customHeight="1" x14ac:dyDescent="0.15">
      <c r="C495" s="362">
        <f>C494+1</f>
        <v>483</v>
      </c>
      <c r="D495" s="47" t="str">
        <f t="shared" si="27"/>
        <v/>
      </c>
      <c r="E495" s="355"/>
      <c r="F495" s="447"/>
      <c r="G495" s="447"/>
      <c r="H495" s="447"/>
      <c r="I495" s="344"/>
      <c r="J495" s="344"/>
      <c r="K495" s="344"/>
      <c r="L495" s="386"/>
      <c r="M495" s="386"/>
      <c r="N495" s="387"/>
      <c r="O495" s="393"/>
      <c r="P495" s="393"/>
      <c r="Q495" s="344"/>
      <c r="R495" s="344"/>
      <c r="S495" s="359" t="str">
        <f t="shared" si="28"/>
        <v/>
      </c>
      <c r="T495" s="344"/>
      <c r="U495" s="3"/>
      <c r="V495" s="361"/>
      <c r="W495" s="395"/>
    </row>
    <row r="496" spans="3:23" ht="13.5" customHeight="1" x14ac:dyDescent="0.15">
      <c r="C496" s="362">
        <f t="shared" ref="C496:C553" si="30">C495+1</f>
        <v>484</v>
      </c>
      <c r="D496" s="47" t="str">
        <f t="shared" si="27"/>
        <v/>
      </c>
      <c r="E496" s="355"/>
      <c r="F496" s="447"/>
      <c r="G496" s="447"/>
      <c r="H496" s="447"/>
      <c r="I496" s="344"/>
      <c r="J496" s="344"/>
      <c r="K496" s="344"/>
      <c r="L496" s="386"/>
      <c r="M496" s="386"/>
      <c r="N496" s="387"/>
      <c r="O496" s="393"/>
      <c r="P496" s="393"/>
      <c r="Q496" s="344"/>
      <c r="R496" s="344"/>
      <c r="S496" s="359" t="str">
        <f t="shared" si="28"/>
        <v/>
      </c>
      <c r="T496" s="344"/>
      <c r="U496" s="3"/>
      <c r="V496" s="361"/>
      <c r="W496" s="395"/>
    </row>
    <row r="497" spans="3:23" ht="13.5" customHeight="1" x14ac:dyDescent="0.15">
      <c r="C497" s="362">
        <f t="shared" si="30"/>
        <v>485</v>
      </c>
      <c r="D497" s="47" t="str">
        <f t="shared" si="27"/>
        <v/>
      </c>
      <c r="E497" s="355"/>
      <c r="F497" s="447"/>
      <c r="G497" s="447"/>
      <c r="H497" s="447"/>
      <c r="I497" s="344"/>
      <c r="J497" s="344"/>
      <c r="K497" s="344"/>
      <c r="L497" s="386"/>
      <c r="M497" s="386"/>
      <c r="N497" s="387"/>
      <c r="O497" s="393"/>
      <c r="P497" s="393"/>
      <c r="Q497" s="344"/>
      <c r="R497" s="344"/>
      <c r="S497" s="359" t="str">
        <f t="shared" si="28"/>
        <v/>
      </c>
      <c r="T497" s="344"/>
      <c r="U497" s="3"/>
      <c r="V497" s="361"/>
      <c r="W497" s="395"/>
    </row>
    <row r="498" spans="3:23" ht="13.5" customHeight="1" x14ac:dyDescent="0.15">
      <c r="C498" s="362">
        <f t="shared" si="30"/>
        <v>486</v>
      </c>
      <c r="D498" s="47" t="str">
        <f t="shared" si="27"/>
        <v/>
      </c>
      <c r="E498" s="355"/>
      <c r="F498" s="447"/>
      <c r="G498" s="447"/>
      <c r="H498" s="447"/>
      <c r="I498" s="344"/>
      <c r="J498" s="344"/>
      <c r="K498" s="344"/>
      <c r="L498" s="386"/>
      <c r="M498" s="386"/>
      <c r="N498" s="387"/>
      <c r="O498" s="393"/>
      <c r="P498" s="393"/>
      <c r="Q498" s="344"/>
      <c r="R498" s="344"/>
      <c r="S498" s="359" t="str">
        <f t="shared" si="28"/>
        <v/>
      </c>
      <c r="T498" s="344"/>
      <c r="U498" s="3"/>
      <c r="V498" s="361"/>
      <c r="W498" s="395"/>
    </row>
    <row r="499" spans="3:23" ht="13.5" customHeight="1" x14ac:dyDescent="0.15">
      <c r="C499" s="362">
        <f t="shared" si="30"/>
        <v>487</v>
      </c>
      <c r="D499" s="47" t="str">
        <f t="shared" si="27"/>
        <v/>
      </c>
      <c r="E499" s="355"/>
      <c r="F499" s="447"/>
      <c r="G499" s="447"/>
      <c r="H499" s="447"/>
      <c r="I499" s="344"/>
      <c r="J499" s="344"/>
      <c r="K499" s="344"/>
      <c r="L499" s="386"/>
      <c r="M499" s="386"/>
      <c r="N499" s="387"/>
      <c r="O499" s="393"/>
      <c r="P499" s="393"/>
      <c r="Q499" s="344"/>
      <c r="R499" s="344"/>
      <c r="S499" s="359" t="str">
        <f t="shared" si="28"/>
        <v/>
      </c>
      <c r="T499" s="344"/>
      <c r="U499" s="3"/>
      <c r="V499" s="361"/>
      <c r="W499" s="395"/>
    </row>
    <row r="500" spans="3:23" ht="13.5" customHeight="1" x14ac:dyDescent="0.15">
      <c r="C500" s="362">
        <f t="shared" si="30"/>
        <v>488</v>
      </c>
      <c r="D500" s="47" t="str">
        <f t="shared" si="27"/>
        <v/>
      </c>
      <c r="E500" s="355"/>
      <c r="F500" s="447"/>
      <c r="G500" s="447"/>
      <c r="H500" s="447"/>
      <c r="I500" s="344"/>
      <c r="J500" s="344"/>
      <c r="K500" s="344"/>
      <c r="L500" s="386"/>
      <c r="M500" s="386"/>
      <c r="N500" s="387"/>
      <c r="O500" s="393"/>
      <c r="P500" s="393"/>
      <c r="Q500" s="344"/>
      <c r="R500" s="344"/>
      <c r="S500" s="359" t="str">
        <f t="shared" si="28"/>
        <v/>
      </c>
      <c r="T500" s="344"/>
      <c r="U500" s="3"/>
      <c r="V500" s="361"/>
      <c r="W500" s="395"/>
    </row>
    <row r="501" spans="3:23" ht="13.5" customHeight="1" x14ac:dyDescent="0.15">
      <c r="C501" s="362">
        <f t="shared" si="30"/>
        <v>489</v>
      </c>
      <c r="D501" s="47" t="str">
        <f t="shared" si="27"/>
        <v/>
      </c>
      <c r="E501" s="355"/>
      <c r="F501" s="447"/>
      <c r="G501" s="447"/>
      <c r="H501" s="447"/>
      <c r="I501" s="344"/>
      <c r="J501" s="344"/>
      <c r="K501" s="344"/>
      <c r="L501" s="386"/>
      <c r="M501" s="386"/>
      <c r="N501" s="387"/>
      <c r="O501" s="393"/>
      <c r="P501" s="393"/>
      <c r="Q501" s="344"/>
      <c r="R501" s="344"/>
      <c r="S501" s="359" t="str">
        <f t="shared" si="28"/>
        <v/>
      </c>
      <c r="T501" s="344"/>
      <c r="U501" s="3"/>
      <c r="V501" s="361"/>
      <c r="W501" s="395"/>
    </row>
    <row r="502" spans="3:23" ht="13.5" customHeight="1" x14ac:dyDescent="0.15">
      <c r="C502" s="362">
        <f t="shared" si="30"/>
        <v>490</v>
      </c>
      <c r="D502" s="47" t="str">
        <f t="shared" si="27"/>
        <v/>
      </c>
      <c r="E502" s="355"/>
      <c r="F502" s="447"/>
      <c r="G502" s="447"/>
      <c r="H502" s="447"/>
      <c r="I502" s="344"/>
      <c r="J502" s="344"/>
      <c r="K502" s="344"/>
      <c r="L502" s="386"/>
      <c r="M502" s="386"/>
      <c r="N502" s="387"/>
      <c r="O502" s="393"/>
      <c r="P502" s="393"/>
      <c r="Q502" s="344"/>
      <c r="R502" s="344"/>
      <c r="S502" s="359" t="str">
        <f t="shared" si="28"/>
        <v/>
      </c>
      <c r="T502" s="344"/>
      <c r="U502" s="3"/>
      <c r="V502" s="361"/>
      <c r="W502" s="395"/>
    </row>
    <row r="503" spans="3:23" ht="13.5" customHeight="1" x14ac:dyDescent="0.15">
      <c r="C503" s="362">
        <f t="shared" si="30"/>
        <v>491</v>
      </c>
      <c r="D503" s="47" t="str">
        <f t="shared" si="27"/>
        <v/>
      </c>
      <c r="E503" s="355"/>
      <c r="F503" s="447"/>
      <c r="G503" s="447"/>
      <c r="H503" s="447"/>
      <c r="I503" s="344"/>
      <c r="J503" s="344"/>
      <c r="K503" s="344"/>
      <c r="L503" s="386"/>
      <c r="M503" s="386"/>
      <c r="N503" s="387"/>
      <c r="O503" s="393"/>
      <c r="P503" s="393"/>
      <c r="Q503" s="344"/>
      <c r="R503" s="344"/>
      <c r="S503" s="359" t="str">
        <f t="shared" si="28"/>
        <v/>
      </c>
      <c r="T503" s="344"/>
      <c r="U503" s="3"/>
      <c r="V503" s="361"/>
      <c r="W503" s="395"/>
    </row>
    <row r="504" spans="3:23" ht="13.5" customHeight="1" x14ac:dyDescent="0.15">
      <c r="C504" s="362">
        <f t="shared" si="30"/>
        <v>492</v>
      </c>
      <c r="D504" s="47" t="str">
        <f t="shared" si="27"/>
        <v/>
      </c>
      <c r="E504" s="355"/>
      <c r="F504" s="447"/>
      <c r="G504" s="447"/>
      <c r="H504" s="447"/>
      <c r="I504" s="344"/>
      <c r="J504" s="344"/>
      <c r="K504" s="344"/>
      <c r="L504" s="386"/>
      <c r="M504" s="386"/>
      <c r="N504" s="387"/>
      <c r="O504" s="393"/>
      <c r="P504" s="393"/>
      <c r="Q504" s="344"/>
      <c r="R504" s="344"/>
      <c r="S504" s="359" t="str">
        <f t="shared" si="28"/>
        <v/>
      </c>
      <c r="T504" s="344"/>
      <c r="U504" s="3"/>
      <c r="V504" s="361"/>
      <c r="W504" s="395"/>
    </row>
    <row r="505" spans="3:23" ht="13.5" customHeight="1" x14ac:dyDescent="0.15">
      <c r="C505" s="362">
        <f t="shared" si="30"/>
        <v>493</v>
      </c>
      <c r="D505" s="47" t="str">
        <f t="shared" si="27"/>
        <v/>
      </c>
      <c r="E505" s="355"/>
      <c r="F505" s="447"/>
      <c r="G505" s="447"/>
      <c r="H505" s="447"/>
      <c r="I505" s="344"/>
      <c r="J505" s="344"/>
      <c r="K505" s="344"/>
      <c r="L505" s="386"/>
      <c r="M505" s="386"/>
      <c r="N505" s="387"/>
      <c r="O505" s="393"/>
      <c r="P505" s="393"/>
      <c r="Q505" s="344"/>
      <c r="R505" s="344"/>
      <c r="S505" s="359" t="str">
        <f t="shared" si="28"/>
        <v/>
      </c>
      <c r="T505" s="344"/>
      <c r="U505" s="3"/>
      <c r="V505" s="361"/>
      <c r="W505" s="395"/>
    </row>
    <row r="506" spans="3:23" ht="13.5" customHeight="1" x14ac:dyDescent="0.15">
      <c r="C506" s="362">
        <f t="shared" si="30"/>
        <v>494</v>
      </c>
      <c r="D506" s="47" t="str">
        <f t="shared" si="27"/>
        <v/>
      </c>
      <c r="E506" s="355"/>
      <c r="F506" s="447"/>
      <c r="G506" s="447"/>
      <c r="H506" s="447"/>
      <c r="I506" s="344"/>
      <c r="J506" s="344"/>
      <c r="K506" s="344"/>
      <c r="L506" s="386"/>
      <c r="M506" s="386"/>
      <c r="N506" s="387"/>
      <c r="O506" s="393"/>
      <c r="P506" s="393"/>
      <c r="Q506" s="344"/>
      <c r="R506" s="344"/>
      <c r="S506" s="359" t="str">
        <f t="shared" si="28"/>
        <v/>
      </c>
      <c r="T506" s="344"/>
      <c r="U506" s="3"/>
      <c r="V506" s="361"/>
      <c r="W506" s="395"/>
    </row>
    <row r="507" spans="3:23" ht="13.5" customHeight="1" x14ac:dyDescent="0.15">
      <c r="C507" s="362">
        <f t="shared" si="30"/>
        <v>495</v>
      </c>
      <c r="D507" s="47" t="str">
        <f t="shared" si="27"/>
        <v/>
      </c>
      <c r="E507" s="355"/>
      <c r="F507" s="447"/>
      <c r="G507" s="447"/>
      <c r="H507" s="447"/>
      <c r="I507" s="344"/>
      <c r="J507" s="344"/>
      <c r="K507" s="344"/>
      <c r="L507" s="386"/>
      <c r="M507" s="386"/>
      <c r="N507" s="387"/>
      <c r="O507" s="393"/>
      <c r="P507" s="393"/>
      <c r="Q507" s="344"/>
      <c r="R507" s="344"/>
      <c r="S507" s="359" t="str">
        <f t="shared" si="28"/>
        <v/>
      </c>
      <c r="T507" s="344"/>
      <c r="U507" s="3"/>
      <c r="V507" s="361"/>
      <c r="W507" s="395"/>
    </row>
    <row r="508" spans="3:23" ht="13.5" customHeight="1" x14ac:dyDescent="0.15">
      <c r="C508" s="362">
        <f t="shared" si="30"/>
        <v>496</v>
      </c>
      <c r="D508" s="47" t="str">
        <f t="shared" si="27"/>
        <v/>
      </c>
      <c r="E508" s="355"/>
      <c r="F508" s="447"/>
      <c r="G508" s="447"/>
      <c r="H508" s="447"/>
      <c r="I508" s="344"/>
      <c r="J508" s="344"/>
      <c r="K508" s="344"/>
      <c r="L508" s="386"/>
      <c r="M508" s="386"/>
      <c r="N508" s="387"/>
      <c r="O508" s="393"/>
      <c r="P508" s="393"/>
      <c r="Q508" s="344"/>
      <c r="R508" s="344"/>
      <c r="S508" s="359" t="str">
        <f t="shared" si="28"/>
        <v/>
      </c>
      <c r="T508" s="344"/>
      <c r="U508" s="3"/>
      <c r="V508" s="361"/>
      <c r="W508" s="395"/>
    </row>
    <row r="509" spans="3:23" ht="13.5" customHeight="1" x14ac:dyDescent="0.15">
      <c r="C509" s="362">
        <f t="shared" si="30"/>
        <v>497</v>
      </c>
      <c r="D509" s="47" t="str">
        <f t="shared" si="27"/>
        <v/>
      </c>
      <c r="E509" s="355"/>
      <c r="F509" s="447"/>
      <c r="G509" s="447"/>
      <c r="H509" s="447"/>
      <c r="I509" s="344"/>
      <c r="J509" s="344"/>
      <c r="K509" s="344"/>
      <c r="L509" s="386"/>
      <c r="M509" s="386"/>
      <c r="N509" s="387"/>
      <c r="O509" s="393"/>
      <c r="P509" s="393"/>
      <c r="Q509" s="344"/>
      <c r="R509" s="344"/>
      <c r="S509" s="359" t="str">
        <f t="shared" si="28"/>
        <v/>
      </c>
      <c r="T509" s="344"/>
      <c r="U509" s="3"/>
      <c r="V509" s="361"/>
      <c r="W509" s="395"/>
    </row>
    <row r="510" spans="3:23" ht="13.5" customHeight="1" x14ac:dyDescent="0.15">
      <c r="C510" s="362">
        <f t="shared" si="30"/>
        <v>498</v>
      </c>
      <c r="D510" s="47" t="str">
        <f t="shared" si="27"/>
        <v/>
      </c>
      <c r="E510" s="355"/>
      <c r="F510" s="447"/>
      <c r="G510" s="447"/>
      <c r="H510" s="447"/>
      <c r="I510" s="344"/>
      <c r="J510" s="344"/>
      <c r="K510" s="344"/>
      <c r="L510" s="386"/>
      <c r="M510" s="386"/>
      <c r="N510" s="387"/>
      <c r="O510" s="393"/>
      <c r="P510" s="393"/>
      <c r="Q510" s="344"/>
      <c r="R510" s="344"/>
      <c r="S510" s="359" t="str">
        <f t="shared" si="28"/>
        <v/>
      </c>
      <c r="T510" s="344"/>
      <c r="U510" s="3"/>
      <c r="V510" s="361"/>
      <c r="W510" s="395"/>
    </row>
    <row r="511" spans="3:23" ht="13.5" customHeight="1" x14ac:dyDescent="0.15">
      <c r="C511" s="362">
        <f t="shared" si="30"/>
        <v>499</v>
      </c>
      <c r="D511" s="47" t="str">
        <f t="shared" si="27"/>
        <v/>
      </c>
      <c r="E511" s="355"/>
      <c r="F511" s="447"/>
      <c r="G511" s="447"/>
      <c r="H511" s="447"/>
      <c r="I511" s="344"/>
      <c r="J511" s="344"/>
      <c r="K511" s="344"/>
      <c r="L511" s="386"/>
      <c r="M511" s="386"/>
      <c r="N511" s="387"/>
      <c r="O511" s="393"/>
      <c r="P511" s="393"/>
      <c r="Q511" s="344"/>
      <c r="R511" s="344"/>
      <c r="S511" s="359" t="str">
        <f t="shared" si="28"/>
        <v/>
      </c>
      <c r="T511" s="344"/>
      <c r="U511" s="3"/>
      <c r="V511" s="361"/>
      <c r="W511" s="395"/>
    </row>
    <row r="512" spans="3:23" ht="13.5" customHeight="1" x14ac:dyDescent="0.15">
      <c r="C512" s="362">
        <f t="shared" si="30"/>
        <v>500</v>
      </c>
      <c r="D512" s="47" t="str">
        <f t="shared" si="27"/>
        <v/>
      </c>
      <c r="E512" s="355"/>
      <c r="F512" s="447"/>
      <c r="G512" s="447"/>
      <c r="H512" s="447"/>
      <c r="I512" s="344"/>
      <c r="J512" s="344"/>
      <c r="K512" s="344"/>
      <c r="L512" s="386"/>
      <c r="M512" s="386"/>
      <c r="N512" s="387"/>
      <c r="O512" s="393"/>
      <c r="P512" s="393"/>
      <c r="Q512" s="344"/>
      <c r="R512" s="344"/>
      <c r="S512" s="359" t="str">
        <f t="shared" si="28"/>
        <v/>
      </c>
      <c r="T512" s="344"/>
      <c r="U512" s="3"/>
      <c r="V512" s="361"/>
      <c r="W512" s="395"/>
    </row>
    <row r="513" spans="3:23" ht="13.5" customHeight="1" x14ac:dyDescent="0.15">
      <c r="C513" s="362">
        <f t="shared" si="30"/>
        <v>501</v>
      </c>
      <c r="D513" s="47" t="str">
        <f t="shared" si="27"/>
        <v/>
      </c>
      <c r="E513" s="355"/>
      <c r="F513" s="447"/>
      <c r="G513" s="447"/>
      <c r="H513" s="447"/>
      <c r="I513" s="344"/>
      <c r="J513" s="344"/>
      <c r="K513" s="344"/>
      <c r="L513" s="386"/>
      <c r="M513" s="386"/>
      <c r="N513" s="387"/>
      <c r="O513" s="393"/>
      <c r="P513" s="393"/>
      <c r="Q513" s="344"/>
      <c r="R513" s="344"/>
      <c r="S513" s="359" t="str">
        <f t="shared" si="28"/>
        <v/>
      </c>
      <c r="T513" s="344"/>
      <c r="U513" s="3"/>
      <c r="V513" s="361"/>
      <c r="W513" s="395"/>
    </row>
    <row r="514" spans="3:23" ht="13.5" customHeight="1" x14ac:dyDescent="0.15">
      <c r="C514" s="362">
        <f t="shared" si="30"/>
        <v>502</v>
      </c>
      <c r="D514" s="47" t="str">
        <f t="shared" si="27"/>
        <v/>
      </c>
      <c r="E514" s="355"/>
      <c r="F514" s="447"/>
      <c r="G514" s="447"/>
      <c r="H514" s="447"/>
      <c r="I514" s="344"/>
      <c r="J514" s="344"/>
      <c r="K514" s="344"/>
      <c r="L514" s="386"/>
      <c r="M514" s="386"/>
      <c r="N514" s="387"/>
      <c r="O514" s="393"/>
      <c r="P514" s="393"/>
      <c r="Q514" s="344"/>
      <c r="R514" s="344"/>
      <c r="S514" s="359" t="str">
        <f t="shared" si="28"/>
        <v/>
      </c>
      <c r="T514" s="344"/>
      <c r="U514" s="3"/>
      <c r="V514" s="361"/>
      <c r="W514" s="395"/>
    </row>
    <row r="515" spans="3:23" ht="13.5" customHeight="1" x14ac:dyDescent="0.15">
      <c r="C515" s="362">
        <f t="shared" si="30"/>
        <v>503</v>
      </c>
      <c r="D515" s="47" t="str">
        <f t="shared" si="27"/>
        <v/>
      </c>
      <c r="E515" s="355"/>
      <c r="F515" s="447"/>
      <c r="G515" s="447"/>
      <c r="H515" s="447"/>
      <c r="I515" s="344"/>
      <c r="J515" s="344"/>
      <c r="K515" s="344"/>
      <c r="L515" s="386"/>
      <c r="M515" s="386"/>
      <c r="N515" s="387"/>
      <c r="O515" s="393"/>
      <c r="P515" s="393"/>
      <c r="Q515" s="344"/>
      <c r="R515" s="344"/>
      <c r="S515" s="359" t="str">
        <f t="shared" si="28"/>
        <v/>
      </c>
      <c r="T515" s="344"/>
      <c r="U515" s="3"/>
      <c r="V515" s="361"/>
      <c r="W515" s="395"/>
    </row>
    <row r="516" spans="3:23" ht="13.5" customHeight="1" x14ac:dyDescent="0.15">
      <c r="C516" s="362">
        <f t="shared" si="30"/>
        <v>504</v>
      </c>
      <c r="D516" s="47" t="str">
        <f t="shared" si="27"/>
        <v/>
      </c>
      <c r="E516" s="355"/>
      <c r="F516" s="447"/>
      <c r="G516" s="447"/>
      <c r="H516" s="447"/>
      <c r="I516" s="344"/>
      <c r="J516" s="344"/>
      <c r="K516" s="344"/>
      <c r="L516" s="386"/>
      <c r="M516" s="386"/>
      <c r="N516" s="387"/>
      <c r="O516" s="393"/>
      <c r="P516" s="393"/>
      <c r="Q516" s="344"/>
      <c r="R516" s="344"/>
      <c r="S516" s="359" t="str">
        <f t="shared" si="28"/>
        <v/>
      </c>
      <c r="T516" s="344"/>
      <c r="U516" s="3"/>
      <c r="V516" s="361"/>
      <c r="W516" s="395"/>
    </row>
    <row r="517" spans="3:23" ht="13.5" customHeight="1" x14ac:dyDescent="0.15">
      <c r="C517" s="362">
        <f t="shared" si="30"/>
        <v>505</v>
      </c>
      <c r="D517" s="47" t="str">
        <f t="shared" si="27"/>
        <v/>
      </c>
      <c r="E517" s="355"/>
      <c r="F517" s="447"/>
      <c r="G517" s="447"/>
      <c r="H517" s="447"/>
      <c r="I517" s="344"/>
      <c r="J517" s="344"/>
      <c r="K517" s="344"/>
      <c r="L517" s="386"/>
      <c r="M517" s="386"/>
      <c r="N517" s="387"/>
      <c r="O517" s="393"/>
      <c r="P517" s="393"/>
      <c r="Q517" s="344"/>
      <c r="R517" s="344"/>
      <c r="S517" s="359" t="str">
        <f t="shared" si="28"/>
        <v/>
      </c>
      <c r="T517" s="344"/>
      <c r="U517" s="3"/>
      <c r="V517" s="361"/>
      <c r="W517" s="395"/>
    </row>
    <row r="518" spans="3:23" ht="13.5" customHeight="1" x14ac:dyDescent="0.15">
      <c r="C518" s="362">
        <f t="shared" si="30"/>
        <v>506</v>
      </c>
      <c r="D518" s="47" t="str">
        <f t="shared" si="27"/>
        <v/>
      </c>
      <c r="E518" s="355"/>
      <c r="F518" s="447"/>
      <c r="G518" s="447"/>
      <c r="H518" s="447"/>
      <c r="I518" s="344"/>
      <c r="J518" s="344"/>
      <c r="K518" s="344"/>
      <c r="L518" s="386"/>
      <c r="M518" s="386"/>
      <c r="N518" s="387"/>
      <c r="O518" s="393"/>
      <c r="P518" s="393"/>
      <c r="Q518" s="344"/>
      <c r="R518" s="344"/>
      <c r="S518" s="359" t="str">
        <f t="shared" si="28"/>
        <v/>
      </c>
      <c r="T518" s="344"/>
      <c r="U518" s="3"/>
      <c r="V518" s="361"/>
      <c r="W518" s="395"/>
    </row>
    <row r="519" spans="3:23" ht="13.5" customHeight="1" x14ac:dyDescent="0.15">
      <c r="C519" s="362">
        <f t="shared" si="30"/>
        <v>507</v>
      </c>
      <c r="D519" s="47" t="str">
        <f t="shared" si="27"/>
        <v/>
      </c>
      <c r="E519" s="355"/>
      <c r="F519" s="447"/>
      <c r="G519" s="447"/>
      <c r="H519" s="447"/>
      <c r="I519" s="344"/>
      <c r="J519" s="344"/>
      <c r="K519" s="344"/>
      <c r="L519" s="386"/>
      <c r="M519" s="386"/>
      <c r="N519" s="387"/>
      <c r="O519" s="393"/>
      <c r="P519" s="393"/>
      <c r="Q519" s="344"/>
      <c r="R519" s="344"/>
      <c r="S519" s="359" t="str">
        <f t="shared" si="28"/>
        <v/>
      </c>
      <c r="T519" s="344"/>
      <c r="U519" s="3"/>
      <c r="V519" s="361"/>
      <c r="W519" s="395"/>
    </row>
    <row r="520" spans="3:23" ht="13.5" customHeight="1" x14ac:dyDescent="0.15">
      <c r="C520" s="362">
        <f t="shared" si="30"/>
        <v>508</v>
      </c>
      <c r="D520" s="47" t="str">
        <f t="shared" si="27"/>
        <v/>
      </c>
      <c r="E520" s="355"/>
      <c r="F520" s="447"/>
      <c r="G520" s="447"/>
      <c r="H520" s="447"/>
      <c r="I520" s="344"/>
      <c r="J520" s="344"/>
      <c r="K520" s="344"/>
      <c r="L520" s="386"/>
      <c r="M520" s="386"/>
      <c r="N520" s="387"/>
      <c r="O520" s="393"/>
      <c r="P520" s="393"/>
      <c r="Q520" s="344"/>
      <c r="R520" s="344"/>
      <c r="S520" s="359" t="str">
        <f t="shared" si="28"/>
        <v/>
      </c>
      <c r="T520" s="344"/>
      <c r="U520" s="3"/>
      <c r="V520" s="361"/>
      <c r="W520" s="395"/>
    </row>
    <row r="521" spans="3:23" ht="13.5" customHeight="1" x14ac:dyDescent="0.15">
      <c r="C521" s="362">
        <f t="shared" si="30"/>
        <v>509</v>
      </c>
      <c r="D521" s="47" t="str">
        <f t="shared" si="27"/>
        <v/>
      </c>
      <c r="E521" s="355"/>
      <c r="F521" s="447"/>
      <c r="G521" s="447"/>
      <c r="H521" s="447"/>
      <c r="I521" s="344"/>
      <c r="J521" s="344"/>
      <c r="K521" s="344"/>
      <c r="L521" s="386"/>
      <c r="M521" s="386"/>
      <c r="N521" s="387"/>
      <c r="O521" s="393"/>
      <c r="P521" s="393"/>
      <c r="Q521" s="344"/>
      <c r="R521" s="344"/>
      <c r="S521" s="359" t="str">
        <f t="shared" si="28"/>
        <v/>
      </c>
      <c r="T521" s="344"/>
      <c r="U521" s="3"/>
      <c r="V521" s="361"/>
      <c r="W521" s="395"/>
    </row>
    <row r="522" spans="3:23" ht="13.5" customHeight="1" x14ac:dyDescent="0.15">
      <c r="C522" s="362">
        <f t="shared" si="30"/>
        <v>510</v>
      </c>
      <c r="D522" s="47" t="str">
        <f t="shared" si="27"/>
        <v/>
      </c>
      <c r="E522" s="355"/>
      <c r="F522" s="447"/>
      <c r="G522" s="447"/>
      <c r="H522" s="447"/>
      <c r="I522" s="396"/>
      <c r="J522" s="396"/>
      <c r="K522" s="396"/>
      <c r="L522" s="386"/>
      <c r="M522" s="386"/>
      <c r="N522" s="387"/>
      <c r="O522" s="393"/>
      <c r="P522" s="393"/>
      <c r="Q522" s="344"/>
      <c r="R522" s="344"/>
      <c r="S522" s="359" t="str">
        <f t="shared" si="28"/>
        <v/>
      </c>
      <c r="T522" s="344"/>
      <c r="U522" s="3"/>
      <c r="V522" s="361"/>
      <c r="W522" s="395"/>
    </row>
    <row r="523" spans="3:23" ht="13.5" customHeight="1" x14ac:dyDescent="0.15">
      <c r="C523" s="362">
        <f t="shared" si="30"/>
        <v>511</v>
      </c>
      <c r="D523" s="47" t="str">
        <f t="shared" si="27"/>
        <v/>
      </c>
      <c r="E523" s="355"/>
      <c r="F523" s="447"/>
      <c r="G523" s="447"/>
      <c r="H523" s="447"/>
      <c r="I523" s="344"/>
      <c r="J523" s="344"/>
      <c r="K523" s="344"/>
      <c r="L523" s="386"/>
      <c r="M523" s="386"/>
      <c r="N523" s="387"/>
      <c r="O523" s="393"/>
      <c r="P523" s="393"/>
      <c r="Q523" s="344"/>
      <c r="R523" s="344"/>
      <c r="S523" s="359" t="str">
        <f t="shared" si="28"/>
        <v/>
      </c>
      <c r="T523" s="344"/>
      <c r="U523" s="3"/>
      <c r="V523" s="361"/>
      <c r="W523" s="395"/>
    </row>
    <row r="524" spans="3:23" ht="13.5" customHeight="1" x14ac:dyDescent="0.15">
      <c r="C524" s="362">
        <f t="shared" si="30"/>
        <v>512</v>
      </c>
      <c r="D524" s="47" t="str">
        <f t="shared" si="27"/>
        <v/>
      </c>
      <c r="E524" s="355"/>
      <c r="F524" s="447"/>
      <c r="G524" s="447"/>
      <c r="H524" s="447"/>
      <c r="I524" s="344"/>
      <c r="J524" s="344"/>
      <c r="K524" s="344"/>
      <c r="L524" s="386"/>
      <c r="M524" s="386"/>
      <c r="N524" s="387"/>
      <c r="O524" s="393"/>
      <c r="P524" s="393"/>
      <c r="Q524" s="344"/>
      <c r="R524" s="344"/>
      <c r="S524" s="359" t="str">
        <f t="shared" si="28"/>
        <v/>
      </c>
      <c r="T524" s="344"/>
      <c r="U524" s="3"/>
      <c r="V524" s="361"/>
      <c r="W524" s="395"/>
    </row>
    <row r="525" spans="3:23" ht="13.5" customHeight="1" x14ac:dyDescent="0.15">
      <c r="C525" s="362">
        <f t="shared" si="30"/>
        <v>513</v>
      </c>
      <c r="D525" s="47" t="str">
        <f t="shared" ref="D525:D588" si="31">IF(E525="","",IF(OR(AND(E525&lt;=$Z$2,K525&lt;&gt;"○"),AND(E525&lt;=$AA$2,K525="○")),"○",""))</f>
        <v/>
      </c>
      <c r="E525" s="355"/>
      <c r="F525" s="447"/>
      <c r="G525" s="447"/>
      <c r="H525" s="447"/>
      <c r="I525" s="344"/>
      <c r="J525" s="344"/>
      <c r="K525" s="344"/>
      <c r="L525" s="386"/>
      <c r="M525" s="386"/>
      <c r="N525" s="387"/>
      <c r="O525" s="393"/>
      <c r="P525" s="393"/>
      <c r="Q525" s="344"/>
      <c r="R525" s="344"/>
      <c r="S525" s="359" t="str">
        <f t="shared" ref="S525:S588" si="32">IF(OR(N525="",N525=0),"",IF(OR(AND(I525="○",$O525&gt;Z$5),AND(J525="○",$O525&gt;AA$5),AND(I525="○",$P525&gt;Z$6),AND(J525="○",$P525&gt;AA$6),AND(K525="○",$P525&gt;AB$6),AND(Q525="○",R525="○")),"○",""))</f>
        <v/>
      </c>
      <c r="T525" s="344"/>
      <c r="U525" s="3"/>
      <c r="V525" s="361"/>
      <c r="W525" s="395"/>
    </row>
    <row r="526" spans="3:23" ht="13.5" customHeight="1" x14ac:dyDescent="0.15">
      <c r="C526" s="362">
        <f t="shared" si="30"/>
        <v>514</v>
      </c>
      <c r="D526" s="47" t="str">
        <f t="shared" si="31"/>
        <v/>
      </c>
      <c r="E526" s="355"/>
      <c r="F526" s="447"/>
      <c r="G526" s="447"/>
      <c r="H526" s="447"/>
      <c r="I526" s="344"/>
      <c r="J526" s="344"/>
      <c r="K526" s="344"/>
      <c r="L526" s="386"/>
      <c r="M526" s="386"/>
      <c r="N526" s="387"/>
      <c r="O526" s="393"/>
      <c r="P526" s="393"/>
      <c r="Q526" s="344"/>
      <c r="R526" s="344"/>
      <c r="S526" s="359" t="str">
        <f t="shared" si="32"/>
        <v/>
      </c>
      <c r="T526" s="344"/>
      <c r="U526" s="3"/>
      <c r="V526" s="361"/>
      <c r="W526" s="395"/>
    </row>
    <row r="527" spans="3:23" ht="13.5" customHeight="1" x14ac:dyDescent="0.15">
      <c r="C527" s="362">
        <f t="shared" si="30"/>
        <v>515</v>
      </c>
      <c r="D527" s="47" t="str">
        <f t="shared" si="31"/>
        <v/>
      </c>
      <c r="E527" s="355"/>
      <c r="F527" s="447"/>
      <c r="G527" s="447"/>
      <c r="H527" s="447"/>
      <c r="I527" s="344"/>
      <c r="J527" s="344"/>
      <c r="K527" s="344"/>
      <c r="L527" s="386"/>
      <c r="M527" s="386"/>
      <c r="N527" s="387"/>
      <c r="O527" s="393"/>
      <c r="P527" s="393"/>
      <c r="Q527" s="344"/>
      <c r="R527" s="344"/>
      <c r="S527" s="359" t="str">
        <f t="shared" si="32"/>
        <v/>
      </c>
      <c r="T527" s="344"/>
      <c r="U527" s="3"/>
      <c r="V527" s="361"/>
      <c r="W527" s="395"/>
    </row>
    <row r="528" spans="3:23" ht="13.5" customHeight="1" x14ac:dyDescent="0.15">
      <c r="C528" s="362">
        <f t="shared" si="30"/>
        <v>516</v>
      </c>
      <c r="D528" s="47" t="str">
        <f t="shared" si="31"/>
        <v/>
      </c>
      <c r="E528" s="355"/>
      <c r="F528" s="447"/>
      <c r="G528" s="447"/>
      <c r="H528" s="447"/>
      <c r="I528" s="344"/>
      <c r="J528" s="344"/>
      <c r="K528" s="344"/>
      <c r="L528" s="386"/>
      <c r="M528" s="386"/>
      <c r="N528" s="387"/>
      <c r="O528" s="393"/>
      <c r="P528" s="393"/>
      <c r="Q528" s="344"/>
      <c r="R528" s="344"/>
      <c r="S528" s="359" t="str">
        <f t="shared" si="32"/>
        <v/>
      </c>
      <c r="T528" s="344"/>
      <c r="U528" s="3"/>
      <c r="V528" s="361"/>
      <c r="W528" s="395"/>
    </row>
    <row r="529" spans="3:23" ht="13.5" customHeight="1" x14ac:dyDescent="0.15">
      <c r="C529" s="362">
        <f t="shared" si="30"/>
        <v>517</v>
      </c>
      <c r="D529" s="47" t="str">
        <f t="shared" si="31"/>
        <v/>
      </c>
      <c r="E529" s="355"/>
      <c r="F529" s="447"/>
      <c r="G529" s="447"/>
      <c r="H529" s="447"/>
      <c r="I529" s="344"/>
      <c r="J529" s="344"/>
      <c r="K529" s="344"/>
      <c r="L529" s="386"/>
      <c r="M529" s="386"/>
      <c r="N529" s="387"/>
      <c r="O529" s="393"/>
      <c r="P529" s="393"/>
      <c r="Q529" s="344"/>
      <c r="R529" s="344"/>
      <c r="S529" s="359" t="str">
        <f t="shared" si="32"/>
        <v/>
      </c>
      <c r="T529" s="344"/>
      <c r="U529" s="3"/>
      <c r="V529" s="361"/>
      <c r="W529" s="395"/>
    </row>
    <row r="530" spans="3:23" ht="13.5" customHeight="1" x14ac:dyDescent="0.15">
      <c r="C530" s="362">
        <f t="shared" si="30"/>
        <v>518</v>
      </c>
      <c r="D530" s="47" t="str">
        <f t="shared" si="31"/>
        <v/>
      </c>
      <c r="E530" s="355"/>
      <c r="F530" s="447"/>
      <c r="G530" s="447"/>
      <c r="H530" s="447"/>
      <c r="I530" s="344"/>
      <c r="J530" s="344"/>
      <c r="K530" s="344"/>
      <c r="L530" s="386"/>
      <c r="M530" s="386"/>
      <c r="N530" s="387"/>
      <c r="O530" s="393"/>
      <c r="P530" s="393"/>
      <c r="Q530" s="344"/>
      <c r="R530" s="344"/>
      <c r="S530" s="359" t="str">
        <f t="shared" si="32"/>
        <v/>
      </c>
      <c r="T530" s="344"/>
      <c r="U530" s="3"/>
      <c r="V530" s="361"/>
      <c r="W530" s="395"/>
    </row>
    <row r="531" spans="3:23" ht="13.5" customHeight="1" x14ac:dyDescent="0.15">
      <c r="C531" s="362">
        <f t="shared" si="30"/>
        <v>519</v>
      </c>
      <c r="D531" s="47" t="str">
        <f t="shared" si="31"/>
        <v/>
      </c>
      <c r="E531" s="355"/>
      <c r="F531" s="447"/>
      <c r="G531" s="447"/>
      <c r="H531" s="447"/>
      <c r="I531" s="344"/>
      <c r="J531" s="344"/>
      <c r="K531" s="344"/>
      <c r="L531" s="386"/>
      <c r="M531" s="386"/>
      <c r="N531" s="387"/>
      <c r="O531" s="393"/>
      <c r="P531" s="393"/>
      <c r="Q531" s="344"/>
      <c r="R531" s="344"/>
      <c r="S531" s="359" t="str">
        <f t="shared" si="32"/>
        <v/>
      </c>
      <c r="T531" s="344"/>
      <c r="U531" s="3"/>
      <c r="V531" s="361"/>
      <c r="W531" s="395"/>
    </row>
    <row r="532" spans="3:23" ht="13.5" customHeight="1" x14ac:dyDescent="0.15">
      <c r="C532" s="362">
        <f t="shared" si="30"/>
        <v>520</v>
      </c>
      <c r="D532" s="47" t="str">
        <f t="shared" si="31"/>
        <v/>
      </c>
      <c r="E532" s="355"/>
      <c r="F532" s="447"/>
      <c r="G532" s="447"/>
      <c r="H532" s="447"/>
      <c r="I532" s="344"/>
      <c r="J532" s="344"/>
      <c r="K532" s="344"/>
      <c r="L532" s="386"/>
      <c r="M532" s="386"/>
      <c r="N532" s="387"/>
      <c r="O532" s="393"/>
      <c r="P532" s="393"/>
      <c r="Q532" s="344"/>
      <c r="R532" s="344"/>
      <c r="S532" s="359" t="str">
        <f t="shared" si="32"/>
        <v/>
      </c>
      <c r="T532" s="344"/>
      <c r="U532" s="3"/>
      <c r="V532" s="361"/>
      <c r="W532" s="395"/>
    </row>
    <row r="533" spans="3:23" ht="13.5" customHeight="1" x14ac:dyDescent="0.15">
      <c r="C533" s="362">
        <f t="shared" si="30"/>
        <v>521</v>
      </c>
      <c r="D533" s="47" t="str">
        <f t="shared" si="31"/>
        <v/>
      </c>
      <c r="E533" s="355"/>
      <c r="F533" s="447"/>
      <c r="G533" s="447"/>
      <c r="H533" s="447"/>
      <c r="I533" s="344"/>
      <c r="J533" s="344"/>
      <c r="K533" s="344"/>
      <c r="L533" s="386"/>
      <c r="M533" s="386"/>
      <c r="N533" s="387"/>
      <c r="O533" s="393"/>
      <c r="P533" s="393"/>
      <c r="Q533" s="344"/>
      <c r="R533" s="344"/>
      <c r="S533" s="359" t="str">
        <f t="shared" si="32"/>
        <v/>
      </c>
      <c r="T533" s="344"/>
      <c r="U533" s="3"/>
      <c r="V533" s="361"/>
      <c r="W533" s="395"/>
    </row>
    <row r="534" spans="3:23" ht="13.5" customHeight="1" x14ac:dyDescent="0.15">
      <c r="C534" s="362">
        <f t="shared" si="30"/>
        <v>522</v>
      </c>
      <c r="D534" s="47" t="str">
        <f t="shared" si="31"/>
        <v/>
      </c>
      <c r="E534" s="355"/>
      <c r="F534" s="447"/>
      <c r="G534" s="447"/>
      <c r="H534" s="447"/>
      <c r="I534" s="344"/>
      <c r="J534" s="344"/>
      <c r="K534" s="344"/>
      <c r="L534" s="386"/>
      <c r="M534" s="386"/>
      <c r="N534" s="387"/>
      <c r="O534" s="393"/>
      <c r="P534" s="393"/>
      <c r="Q534" s="344"/>
      <c r="R534" s="344"/>
      <c r="S534" s="359" t="str">
        <f t="shared" si="32"/>
        <v/>
      </c>
      <c r="T534" s="344"/>
      <c r="U534" s="3"/>
      <c r="V534" s="361"/>
      <c r="W534" s="395"/>
    </row>
    <row r="535" spans="3:23" ht="13.5" customHeight="1" x14ac:dyDescent="0.15">
      <c r="C535" s="362">
        <f t="shared" si="30"/>
        <v>523</v>
      </c>
      <c r="D535" s="47" t="str">
        <f t="shared" si="31"/>
        <v/>
      </c>
      <c r="E535" s="355"/>
      <c r="F535" s="447"/>
      <c r="G535" s="447"/>
      <c r="H535" s="447"/>
      <c r="I535" s="344"/>
      <c r="J535" s="344"/>
      <c r="K535" s="344"/>
      <c r="L535" s="386"/>
      <c r="M535" s="386"/>
      <c r="N535" s="387"/>
      <c r="O535" s="393"/>
      <c r="P535" s="393"/>
      <c r="Q535" s="344"/>
      <c r="R535" s="344"/>
      <c r="S535" s="359" t="str">
        <f t="shared" si="32"/>
        <v/>
      </c>
      <c r="T535" s="344"/>
      <c r="U535" s="3"/>
      <c r="V535" s="361"/>
      <c r="W535" s="395"/>
    </row>
    <row r="536" spans="3:23" ht="13.5" customHeight="1" x14ac:dyDescent="0.15">
      <c r="C536" s="362">
        <f t="shared" si="30"/>
        <v>524</v>
      </c>
      <c r="D536" s="47" t="str">
        <f t="shared" si="31"/>
        <v/>
      </c>
      <c r="E536" s="355"/>
      <c r="F536" s="447"/>
      <c r="G536" s="447"/>
      <c r="H536" s="447"/>
      <c r="I536" s="344"/>
      <c r="J536" s="344"/>
      <c r="K536" s="344"/>
      <c r="L536" s="386"/>
      <c r="M536" s="386"/>
      <c r="N536" s="387"/>
      <c r="O536" s="393"/>
      <c r="P536" s="393"/>
      <c r="Q536" s="344"/>
      <c r="R536" s="344"/>
      <c r="S536" s="359" t="str">
        <f t="shared" si="32"/>
        <v/>
      </c>
      <c r="T536" s="344"/>
      <c r="U536" s="3"/>
      <c r="V536" s="361"/>
      <c r="W536" s="395"/>
    </row>
    <row r="537" spans="3:23" ht="13.5" customHeight="1" x14ac:dyDescent="0.15">
      <c r="C537" s="362">
        <f t="shared" si="30"/>
        <v>525</v>
      </c>
      <c r="D537" s="47" t="str">
        <f t="shared" si="31"/>
        <v/>
      </c>
      <c r="E537" s="355"/>
      <c r="F537" s="447"/>
      <c r="G537" s="447"/>
      <c r="H537" s="447"/>
      <c r="I537" s="344"/>
      <c r="J537" s="344"/>
      <c r="K537" s="344"/>
      <c r="L537" s="386"/>
      <c r="M537" s="386"/>
      <c r="N537" s="387"/>
      <c r="O537" s="393"/>
      <c r="P537" s="393"/>
      <c r="Q537" s="344"/>
      <c r="R537" s="344"/>
      <c r="S537" s="359" t="str">
        <f t="shared" si="32"/>
        <v/>
      </c>
      <c r="T537" s="344"/>
      <c r="U537" s="3"/>
      <c r="V537" s="361"/>
      <c r="W537" s="395"/>
    </row>
    <row r="538" spans="3:23" ht="13.5" customHeight="1" x14ac:dyDescent="0.15">
      <c r="C538" s="362">
        <f t="shared" si="30"/>
        <v>526</v>
      </c>
      <c r="D538" s="47" t="str">
        <f t="shared" si="31"/>
        <v/>
      </c>
      <c r="E538" s="355"/>
      <c r="F538" s="447"/>
      <c r="G538" s="447"/>
      <c r="H538" s="447"/>
      <c r="I538" s="344"/>
      <c r="J538" s="344"/>
      <c r="K538" s="344"/>
      <c r="L538" s="386"/>
      <c r="M538" s="386"/>
      <c r="N538" s="387"/>
      <c r="O538" s="393"/>
      <c r="P538" s="393"/>
      <c r="Q538" s="344"/>
      <c r="R538" s="344"/>
      <c r="S538" s="359" t="str">
        <f t="shared" si="32"/>
        <v/>
      </c>
      <c r="T538" s="344"/>
      <c r="U538" s="3"/>
      <c r="V538" s="361"/>
      <c r="W538" s="395"/>
    </row>
    <row r="539" spans="3:23" ht="13.5" customHeight="1" x14ac:dyDescent="0.15">
      <c r="C539" s="362">
        <f t="shared" si="30"/>
        <v>527</v>
      </c>
      <c r="D539" s="47" t="str">
        <f t="shared" si="31"/>
        <v/>
      </c>
      <c r="E539" s="355"/>
      <c r="F539" s="447"/>
      <c r="G539" s="447"/>
      <c r="H539" s="447"/>
      <c r="I539" s="344"/>
      <c r="J539" s="344"/>
      <c r="K539" s="344"/>
      <c r="L539" s="386"/>
      <c r="M539" s="386"/>
      <c r="N539" s="387"/>
      <c r="O539" s="393"/>
      <c r="P539" s="393"/>
      <c r="Q539" s="344"/>
      <c r="R539" s="344"/>
      <c r="S539" s="359" t="str">
        <f t="shared" si="32"/>
        <v/>
      </c>
      <c r="T539" s="344"/>
      <c r="U539" s="3"/>
      <c r="V539" s="361"/>
      <c r="W539" s="395"/>
    </row>
    <row r="540" spans="3:23" ht="13.5" customHeight="1" x14ac:dyDescent="0.15">
      <c r="C540" s="362">
        <f t="shared" si="30"/>
        <v>528</v>
      </c>
      <c r="D540" s="47" t="str">
        <f t="shared" si="31"/>
        <v/>
      </c>
      <c r="E540" s="355"/>
      <c r="F540" s="447"/>
      <c r="G540" s="447"/>
      <c r="H540" s="447"/>
      <c r="I540" s="344"/>
      <c r="J540" s="344"/>
      <c r="K540" s="344"/>
      <c r="L540" s="386"/>
      <c r="M540" s="386"/>
      <c r="N540" s="387"/>
      <c r="O540" s="393"/>
      <c r="P540" s="393"/>
      <c r="Q540" s="344"/>
      <c r="R540" s="344"/>
      <c r="S540" s="359" t="str">
        <f t="shared" si="32"/>
        <v/>
      </c>
      <c r="T540" s="344"/>
      <c r="U540" s="3"/>
      <c r="V540" s="361"/>
      <c r="W540" s="395"/>
    </row>
    <row r="541" spans="3:23" ht="13.5" customHeight="1" x14ac:dyDescent="0.15">
      <c r="C541" s="362">
        <f t="shared" si="30"/>
        <v>529</v>
      </c>
      <c r="D541" s="47" t="str">
        <f t="shared" si="31"/>
        <v/>
      </c>
      <c r="E541" s="355"/>
      <c r="F541" s="447"/>
      <c r="G541" s="447"/>
      <c r="H541" s="447"/>
      <c r="I541" s="344"/>
      <c r="J541" s="344"/>
      <c r="K541" s="344"/>
      <c r="L541" s="386"/>
      <c r="M541" s="386"/>
      <c r="N541" s="387"/>
      <c r="O541" s="393"/>
      <c r="P541" s="393"/>
      <c r="Q541" s="344"/>
      <c r="R541" s="344"/>
      <c r="S541" s="359" t="str">
        <f t="shared" si="32"/>
        <v/>
      </c>
      <c r="T541" s="344"/>
      <c r="U541" s="3"/>
      <c r="V541" s="361"/>
      <c r="W541" s="395"/>
    </row>
    <row r="542" spans="3:23" ht="13.5" customHeight="1" x14ac:dyDescent="0.15">
      <c r="C542" s="362">
        <f t="shared" si="30"/>
        <v>530</v>
      </c>
      <c r="D542" s="47" t="str">
        <f t="shared" si="31"/>
        <v/>
      </c>
      <c r="E542" s="355"/>
      <c r="F542" s="447"/>
      <c r="G542" s="447"/>
      <c r="H542" s="447"/>
      <c r="I542" s="344"/>
      <c r="J542" s="344"/>
      <c r="K542" s="344"/>
      <c r="L542" s="386"/>
      <c r="M542" s="386"/>
      <c r="N542" s="387"/>
      <c r="O542" s="393"/>
      <c r="P542" s="393"/>
      <c r="Q542" s="344"/>
      <c r="R542" s="344"/>
      <c r="S542" s="359" t="str">
        <f t="shared" si="32"/>
        <v/>
      </c>
      <c r="T542" s="344"/>
      <c r="U542" s="3"/>
      <c r="V542" s="361"/>
      <c r="W542" s="395"/>
    </row>
    <row r="543" spans="3:23" ht="13.5" customHeight="1" x14ac:dyDescent="0.15">
      <c r="C543" s="362">
        <f t="shared" si="30"/>
        <v>531</v>
      </c>
      <c r="D543" s="47" t="str">
        <f t="shared" si="31"/>
        <v/>
      </c>
      <c r="E543" s="355"/>
      <c r="F543" s="447"/>
      <c r="G543" s="447"/>
      <c r="H543" s="447"/>
      <c r="I543" s="344"/>
      <c r="J543" s="344"/>
      <c r="K543" s="344"/>
      <c r="L543" s="386"/>
      <c r="M543" s="386"/>
      <c r="N543" s="387"/>
      <c r="O543" s="393"/>
      <c r="P543" s="393"/>
      <c r="Q543" s="344"/>
      <c r="R543" s="344"/>
      <c r="S543" s="359" t="str">
        <f t="shared" si="32"/>
        <v/>
      </c>
      <c r="T543" s="344"/>
      <c r="U543" s="3"/>
      <c r="V543" s="361"/>
      <c r="W543" s="395"/>
    </row>
    <row r="544" spans="3:23" ht="13.5" customHeight="1" x14ac:dyDescent="0.15">
      <c r="C544" s="362">
        <f t="shared" si="30"/>
        <v>532</v>
      </c>
      <c r="D544" s="47" t="str">
        <f t="shared" si="31"/>
        <v/>
      </c>
      <c r="E544" s="355"/>
      <c r="F544" s="447"/>
      <c r="G544" s="447"/>
      <c r="H544" s="447"/>
      <c r="I544" s="344"/>
      <c r="J544" s="344"/>
      <c r="K544" s="344"/>
      <c r="L544" s="386"/>
      <c r="M544" s="386"/>
      <c r="N544" s="387"/>
      <c r="O544" s="393"/>
      <c r="P544" s="393"/>
      <c r="Q544" s="344"/>
      <c r="R544" s="344"/>
      <c r="S544" s="359" t="str">
        <f t="shared" si="32"/>
        <v/>
      </c>
      <c r="T544" s="344"/>
      <c r="U544" s="3"/>
      <c r="V544" s="361"/>
      <c r="W544" s="395"/>
    </row>
    <row r="545" spans="3:23" ht="13.5" customHeight="1" x14ac:dyDescent="0.15">
      <c r="C545" s="362">
        <f t="shared" si="30"/>
        <v>533</v>
      </c>
      <c r="D545" s="47" t="str">
        <f t="shared" si="31"/>
        <v/>
      </c>
      <c r="E545" s="355"/>
      <c r="F545" s="447"/>
      <c r="G545" s="447"/>
      <c r="H545" s="447"/>
      <c r="I545" s="344"/>
      <c r="J545" s="344"/>
      <c r="K545" s="344"/>
      <c r="L545" s="386"/>
      <c r="M545" s="386"/>
      <c r="N545" s="387"/>
      <c r="O545" s="393"/>
      <c r="P545" s="393"/>
      <c r="Q545" s="344"/>
      <c r="R545" s="344"/>
      <c r="S545" s="359" t="str">
        <f t="shared" si="32"/>
        <v/>
      </c>
      <c r="T545" s="344"/>
      <c r="U545" s="3"/>
      <c r="V545" s="361"/>
      <c r="W545" s="395"/>
    </row>
    <row r="546" spans="3:23" ht="13.5" customHeight="1" x14ac:dyDescent="0.15">
      <c r="C546" s="362">
        <f t="shared" si="30"/>
        <v>534</v>
      </c>
      <c r="D546" s="47" t="str">
        <f t="shared" si="31"/>
        <v/>
      </c>
      <c r="E546" s="355"/>
      <c r="F546" s="447"/>
      <c r="G546" s="447"/>
      <c r="H546" s="447"/>
      <c r="I546" s="344"/>
      <c r="J546" s="344"/>
      <c r="K546" s="344"/>
      <c r="L546" s="386"/>
      <c r="M546" s="386"/>
      <c r="N546" s="387"/>
      <c r="O546" s="393"/>
      <c r="P546" s="393"/>
      <c r="Q546" s="344"/>
      <c r="R546" s="344"/>
      <c r="S546" s="359" t="str">
        <f t="shared" si="32"/>
        <v/>
      </c>
      <c r="T546" s="344"/>
      <c r="U546" s="3"/>
      <c r="V546" s="361"/>
      <c r="W546" s="395"/>
    </row>
    <row r="547" spans="3:23" ht="13.5" customHeight="1" x14ac:dyDescent="0.15">
      <c r="C547" s="362">
        <f t="shared" si="30"/>
        <v>535</v>
      </c>
      <c r="D547" s="47" t="str">
        <f t="shared" si="31"/>
        <v/>
      </c>
      <c r="E547" s="355"/>
      <c r="F547" s="447"/>
      <c r="G547" s="447"/>
      <c r="H547" s="447"/>
      <c r="I547" s="344"/>
      <c r="J547" s="344"/>
      <c r="K547" s="344"/>
      <c r="L547" s="386"/>
      <c r="M547" s="386"/>
      <c r="N547" s="387"/>
      <c r="O547" s="393"/>
      <c r="P547" s="393"/>
      <c r="Q547" s="344"/>
      <c r="R547" s="344"/>
      <c r="S547" s="359" t="str">
        <f t="shared" si="32"/>
        <v/>
      </c>
      <c r="T547" s="344"/>
      <c r="U547" s="3"/>
      <c r="V547" s="361"/>
      <c r="W547" s="395"/>
    </row>
    <row r="548" spans="3:23" ht="13.5" customHeight="1" x14ac:dyDescent="0.15">
      <c r="C548" s="362">
        <f t="shared" si="30"/>
        <v>536</v>
      </c>
      <c r="D548" s="47" t="str">
        <f t="shared" si="31"/>
        <v/>
      </c>
      <c r="E548" s="355"/>
      <c r="F548" s="447"/>
      <c r="G548" s="447"/>
      <c r="H548" s="447"/>
      <c r="I548" s="344"/>
      <c r="J548" s="344"/>
      <c r="K548" s="344"/>
      <c r="L548" s="386"/>
      <c r="M548" s="386"/>
      <c r="N548" s="387"/>
      <c r="O548" s="393"/>
      <c r="P548" s="393"/>
      <c r="Q548" s="344"/>
      <c r="R548" s="344"/>
      <c r="S548" s="359" t="str">
        <f t="shared" si="32"/>
        <v/>
      </c>
      <c r="T548" s="344"/>
      <c r="U548" s="3"/>
      <c r="V548" s="361"/>
      <c r="W548" s="395"/>
    </row>
    <row r="549" spans="3:23" ht="13.5" customHeight="1" x14ac:dyDescent="0.15">
      <c r="C549" s="362">
        <f t="shared" si="30"/>
        <v>537</v>
      </c>
      <c r="D549" s="47" t="str">
        <f t="shared" si="31"/>
        <v/>
      </c>
      <c r="E549" s="355"/>
      <c r="F549" s="447"/>
      <c r="G549" s="447"/>
      <c r="H549" s="447"/>
      <c r="I549" s="344"/>
      <c r="J549" s="344"/>
      <c r="K549" s="344"/>
      <c r="L549" s="386"/>
      <c r="M549" s="386"/>
      <c r="N549" s="387"/>
      <c r="O549" s="393"/>
      <c r="P549" s="393"/>
      <c r="Q549" s="344"/>
      <c r="R549" s="344"/>
      <c r="S549" s="359" t="str">
        <f t="shared" si="32"/>
        <v/>
      </c>
      <c r="T549" s="344"/>
      <c r="U549" s="3"/>
      <c r="V549" s="361"/>
      <c r="W549" s="395"/>
    </row>
    <row r="550" spans="3:23" ht="13.5" customHeight="1" x14ac:dyDescent="0.15">
      <c r="C550" s="362">
        <f t="shared" si="30"/>
        <v>538</v>
      </c>
      <c r="D550" s="47" t="str">
        <f t="shared" si="31"/>
        <v/>
      </c>
      <c r="E550" s="355"/>
      <c r="F550" s="447"/>
      <c r="G550" s="447"/>
      <c r="H550" s="447"/>
      <c r="I550" s="344"/>
      <c r="J550" s="344"/>
      <c r="K550" s="344"/>
      <c r="L550" s="386"/>
      <c r="M550" s="386"/>
      <c r="N550" s="387"/>
      <c r="O550" s="393"/>
      <c r="P550" s="393"/>
      <c r="Q550" s="344"/>
      <c r="R550" s="344"/>
      <c r="S550" s="359" t="str">
        <f t="shared" si="32"/>
        <v/>
      </c>
      <c r="T550" s="344"/>
      <c r="U550" s="3"/>
      <c r="V550" s="361"/>
      <c r="W550" s="395"/>
    </row>
    <row r="551" spans="3:23" ht="13.5" customHeight="1" x14ac:dyDescent="0.15">
      <c r="C551" s="362">
        <f t="shared" si="30"/>
        <v>539</v>
      </c>
      <c r="D551" s="47" t="str">
        <f t="shared" si="31"/>
        <v/>
      </c>
      <c r="E551" s="355"/>
      <c r="F551" s="447"/>
      <c r="G551" s="447"/>
      <c r="H551" s="447"/>
      <c r="I551" s="344"/>
      <c r="J551" s="344"/>
      <c r="K551" s="344"/>
      <c r="L551" s="386"/>
      <c r="M551" s="386"/>
      <c r="N551" s="387"/>
      <c r="O551" s="393"/>
      <c r="P551" s="393"/>
      <c r="Q551" s="344"/>
      <c r="R551" s="344"/>
      <c r="S551" s="359" t="str">
        <f t="shared" si="32"/>
        <v/>
      </c>
      <c r="T551" s="344"/>
      <c r="U551" s="3"/>
      <c r="V551" s="361"/>
      <c r="W551" s="395"/>
    </row>
    <row r="552" spans="3:23" ht="13.5" customHeight="1" x14ac:dyDescent="0.15">
      <c r="C552" s="362">
        <f t="shared" si="30"/>
        <v>540</v>
      </c>
      <c r="D552" s="47" t="str">
        <f t="shared" si="31"/>
        <v/>
      </c>
      <c r="E552" s="355"/>
      <c r="F552" s="447"/>
      <c r="G552" s="447"/>
      <c r="H552" s="447"/>
      <c r="I552" s="396"/>
      <c r="J552" s="396"/>
      <c r="K552" s="396"/>
      <c r="L552" s="386"/>
      <c r="M552" s="386"/>
      <c r="N552" s="387"/>
      <c r="O552" s="393"/>
      <c r="P552" s="393"/>
      <c r="Q552" s="344"/>
      <c r="R552" s="344"/>
      <c r="S552" s="359" t="str">
        <f t="shared" si="32"/>
        <v/>
      </c>
      <c r="T552" s="344"/>
      <c r="U552" s="3"/>
      <c r="V552" s="361"/>
      <c r="W552" s="395"/>
    </row>
    <row r="553" spans="3:23" ht="13.5" customHeight="1" x14ac:dyDescent="0.15">
      <c r="C553" s="362">
        <f t="shared" si="30"/>
        <v>541</v>
      </c>
      <c r="D553" s="47" t="str">
        <f t="shared" si="31"/>
        <v/>
      </c>
      <c r="E553" s="355"/>
      <c r="F553" s="447"/>
      <c r="G553" s="447"/>
      <c r="H553" s="447"/>
      <c r="I553" s="344"/>
      <c r="J553" s="344"/>
      <c r="K553" s="344"/>
      <c r="L553" s="386"/>
      <c r="M553" s="386"/>
      <c r="N553" s="387"/>
      <c r="O553" s="393"/>
      <c r="P553" s="393"/>
      <c r="Q553" s="344"/>
      <c r="R553" s="344"/>
      <c r="S553" s="359" t="str">
        <f t="shared" si="32"/>
        <v/>
      </c>
      <c r="T553" s="344"/>
      <c r="U553" s="3"/>
      <c r="V553" s="361"/>
      <c r="W553" s="395"/>
    </row>
    <row r="554" spans="3:23" ht="13.5" customHeight="1" x14ac:dyDescent="0.15">
      <c r="C554" s="362">
        <f>C553+1</f>
        <v>542</v>
      </c>
      <c r="D554" s="47" t="str">
        <f t="shared" si="31"/>
        <v/>
      </c>
      <c r="E554" s="355"/>
      <c r="F554" s="447"/>
      <c r="G554" s="447"/>
      <c r="H554" s="447"/>
      <c r="I554" s="344"/>
      <c r="J554" s="344"/>
      <c r="K554" s="344"/>
      <c r="L554" s="386"/>
      <c r="M554" s="386"/>
      <c r="N554" s="387"/>
      <c r="O554" s="393"/>
      <c r="P554" s="393"/>
      <c r="Q554" s="344"/>
      <c r="R554" s="344"/>
      <c r="S554" s="359" t="str">
        <f t="shared" si="32"/>
        <v/>
      </c>
      <c r="T554" s="344"/>
      <c r="U554" s="3"/>
      <c r="V554" s="361"/>
      <c r="W554" s="395"/>
    </row>
    <row r="555" spans="3:23" ht="13.5" customHeight="1" x14ac:dyDescent="0.15">
      <c r="C555" s="362">
        <f>C554+1</f>
        <v>543</v>
      </c>
      <c r="D555" s="47" t="str">
        <f t="shared" si="31"/>
        <v/>
      </c>
      <c r="E555" s="355"/>
      <c r="F555" s="447"/>
      <c r="G555" s="447"/>
      <c r="H555" s="447"/>
      <c r="I555" s="344"/>
      <c r="J555" s="344"/>
      <c r="K555" s="344"/>
      <c r="L555" s="386"/>
      <c r="M555" s="386"/>
      <c r="N555" s="387"/>
      <c r="O555" s="393"/>
      <c r="P555" s="393"/>
      <c r="Q555" s="344"/>
      <c r="R555" s="344"/>
      <c r="S555" s="359" t="str">
        <f t="shared" si="32"/>
        <v/>
      </c>
      <c r="T555" s="344"/>
      <c r="U555" s="3"/>
      <c r="V555" s="361"/>
      <c r="W555" s="395"/>
    </row>
    <row r="556" spans="3:23" ht="13.5" customHeight="1" x14ac:dyDescent="0.15">
      <c r="C556" s="362">
        <f t="shared" ref="C556:C582" si="33">C555+1</f>
        <v>544</v>
      </c>
      <c r="D556" s="47" t="str">
        <f t="shared" si="31"/>
        <v/>
      </c>
      <c r="E556" s="355"/>
      <c r="F556" s="447"/>
      <c r="G556" s="447"/>
      <c r="H556" s="447"/>
      <c r="I556" s="344"/>
      <c r="J556" s="344"/>
      <c r="K556" s="344"/>
      <c r="L556" s="386"/>
      <c r="M556" s="386"/>
      <c r="N556" s="387"/>
      <c r="O556" s="393"/>
      <c r="P556" s="393"/>
      <c r="Q556" s="344"/>
      <c r="R556" s="344"/>
      <c r="S556" s="359" t="str">
        <f t="shared" si="32"/>
        <v/>
      </c>
      <c r="T556" s="344"/>
      <c r="U556" s="3"/>
      <c r="V556" s="361"/>
      <c r="W556" s="395"/>
    </row>
    <row r="557" spans="3:23" ht="13.5" customHeight="1" x14ac:dyDescent="0.15">
      <c r="C557" s="362">
        <f t="shared" si="33"/>
        <v>545</v>
      </c>
      <c r="D557" s="47" t="str">
        <f t="shared" si="31"/>
        <v/>
      </c>
      <c r="E557" s="355"/>
      <c r="F557" s="447"/>
      <c r="G557" s="447"/>
      <c r="H557" s="447"/>
      <c r="I557" s="344"/>
      <c r="J557" s="344"/>
      <c r="K557" s="344"/>
      <c r="L557" s="386"/>
      <c r="M557" s="386"/>
      <c r="N557" s="387"/>
      <c r="O557" s="393"/>
      <c r="P557" s="393"/>
      <c r="Q557" s="344"/>
      <c r="R557" s="344"/>
      <c r="S557" s="359" t="str">
        <f t="shared" si="32"/>
        <v/>
      </c>
      <c r="T557" s="344"/>
      <c r="U557" s="3"/>
      <c r="V557" s="361"/>
      <c r="W557" s="395"/>
    </row>
    <row r="558" spans="3:23" ht="13.5" customHeight="1" x14ac:dyDescent="0.15">
      <c r="C558" s="362">
        <f t="shared" si="33"/>
        <v>546</v>
      </c>
      <c r="D558" s="47" t="str">
        <f t="shared" si="31"/>
        <v/>
      </c>
      <c r="E558" s="355"/>
      <c r="F558" s="447"/>
      <c r="G558" s="447"/>
      <c r="H558" s="447"/>
      <c r="I558" s="344"/>
      <c r="J558" s="344"/>
      <c r="K558" s="344"/>
      <c r="L558" s="386"/>
      <c r="M558" s="386"/>
      <c r="N558" s="387"/>
      <c r="O558" s="393"/>
      <c r="P558" s="393"/>
      <c r="Q558" s="344"/>
      <c r="R558" s="344"/>
      <c r="S558" s="359" t="str">
        <f t="shared" si="32"/>
        <v/>
      </c>
      <c r="T558" s="344"/>
      <c r="U558" s="3"/>
      <c r="V558" s="361"/>
      <c r="W558" s="395"/>
    </row>
    <row r="559" spans="3:23" ht="13.5" customHeight="1" x14ac:dyDescent="0.15">
      <c r="C559" s="362">
        <f t="shared" si="33"/>
        <v>547</v>
      </c>
      <c r="D559" s="47" t="str">
        <f t="shared" si="31"/>
        <v/>
      </c>
      <c r="E559" s="355"/>
      <c r="F559" s="447"/>
      <c r="G559" s="447"/>
      <c r="H559" s="447"/>
      <c r="I559" s="344"/>
      <c r="J559" s="344"/>
      <c r="K559" s="344"/>
      <c r="L559" s="386"/>
      <c r="M559" s="386"/>
      <c r="N559" s="387"/>
      <c r="O559" s="393"/>
      <c r="P559" s="393"/>
      <c r="Q559" s="344"/>
      <c r="R559" s="344"/>
      <c r="S559" s="359" t="str">
        <f t="shared" si="32"/>
        <v/>
      </c>
      <c r="T559" s="344"/>
      <c r="U559" s="3"/>
      <c r="V559" s="361"/>
      <c r="W559" s="395"/>
    </row>
    <row r="560" spans="3:23" ht="13.5" customHeight="1" x14ac:dyDescent="0.15">
      <c r="C560" s="362">
        <f t="shared" si="33"/>
        <v>548</v>
      </c>
      <c r="D560" s="47" t="str">
        <f t="shared" si="31"/>
        <v/>
      </c>
      <c r="E560" s="355"/>
      <c r="F560" s="447"/>
      <c r="G560" s="447"/>
      <c r="H560" s="447"/>
      <c r="I560" s="344"/>
      <c r="J560" s="344"/>
      <c r="K560" s="344"/>
      <c r="L560" s="386"/>
      <c r="M560" s="386"/>
      <c r="N560" s="387"/>
      <c r="O560" s="393"/>
      <c r="P560" s="393"/>
      <c r="Q560" s="344"/>
      <c r="R560" s="344"/>
      <c r="S560" s="359" t="str">
        <f t="shared" si="32"/>
        <v/>
      </c>
      <c r="T560" s="344"/>
      <c r="U560" s="3"/>
      <c r="V560" s="361"/>
      <c r="W560" s="395"/>
    </row>
    <row r="561" spans="3:23" ht="13.5" customHeight="1" x14ac:dyDescent="0.15">
      <c r="C561" s="362">
        <f t="shared" si="33"/>
        <v>549</v>
      </c>
      <c r="D561" s="47" t="str">
        <f t="shared" si="31"/>
        <v/>
      </c>
      <c r="E561" s="355"/>
      <c r="F561" s="447"/>
      <c r="G561" s="447"/>
      <c r="H561" s="447"/>
      <c r="I561" s="344"/>
      <c r="J561" s="344"/>
      <c r="K561" s="344"/>
      <c r="L561" s="386"/>
      <c r="M561" s="386"/>
      <c r="N561" s="387"/>
      <c r="O561" s="393"/>
      <c r="P561" s="393"/>
      <c r="Q561" s="344"/>
      <c r="R561" s="344"/>
      <c r="S561" s="359" t="str">
        <f t="shared" si="32"/>
        <v/>
      </c>
      <c r="T561" s="344"/>
      <c r="U561" s="3"/>
      <c r="V561" s="361"/>
      <c r="W561" s="395"/>
    </row>
    <row r="562" spans="3:23" ht="13.5" customHeight="1" x14ac:dyDescent="0.15">
      <c r="C562" s="362">
        <f t="shared" si="33"/>
        <v>550</v>
      </c>
      <c r="D562" s="47" t="str">
        <f t="shared" si="31"/>
        <v/>
      </c>
      <c r="E562" s="355"/>
      <c r="F562" s="447"/>
      <c r="G562" s="447"/>
      <c r="H562" s="447"/>
      <c r="I562" s="344"/>
      <c r="J562" s="344"/>
      <c r="K562" s="344"/>
      <c r="L562" s="386"/>
      <c r="M562" s="386"/>
      <c r="N562" s="387"/>
      <c r="O562" s="393"/>
      <c r="P562" s="393"/>
      <c r="Q562" s="344"/>
      <c r="R562" s="344"/>
      <c r="S562" s="359" t="str">
        <f t="shared" si="32"/>
        <v/>
      </c>
      <c r="T562" s="344"/>
      <c r="U562" s="3"/>
      <c r="V562" s="361"/>
      <c r="W562" s="395"/>
    </row>
    <row r="563" spans="3:23" ht="13.5" customHeight="1" x14ac:dyDescent="0.15">
      <c r="C563" s="362">
        <f t="shared" si="33"/>
        <v>551</v>
      </c>
      <c r="D563" s="47" t="str">
        <f t="shared" si="31"/>
        <v/>
      </c>
      <c r="E563" s="355"/>
      <c r="F563" s="447"/>
      <c r="G563" s="447"/>
      <c r="H563" s="447"/>
      <c r="I563" s="344"/>
      <c r="J563" s="344"/>
      <c r="K563" s="344"/>
      <c r="L563" s="386"/>
      <c r="M563" s="386"/>
      <c r="N563" s="387"/>
      <c r="O563" s="393"/>
      <c r="P563" s="393"/>
      <c r="Q563" s="344"/>
      <c r="R563" s="344"/>
      <c r="S563" s="359" t="str">
        <f t="shared" si="32"/>
        <v/>
      </c>
      <c r="T563" s="344"/>
      <c r="U563" s="3"/>
      <c r="V563" s="361"/>
      <c r="W563" s="395"/>
    </row>
    <row r="564" spans="3:23" ht="13.5" customHeight="1" x14ac:dyDescent="0.15">
      <c r="C564" s="362">
        <f t="shared" si="33"/>
        <v>552</v>
      </c>
      <c r="D564" s="47" t="str">
        <f t="shared" si="31"/>
        <v/>
      </c>
      <c r="E564" s="355"/>
      <c r="F564" s="447"/>
      <c r="G564" s="447"/>
      <c r="H564" s="447"/>
      <c r="I564" s="344"/>
      <c r="J564" s="344"/>
      <c r="K564" s="344"/>
      <c r="L564" s="386"/>
      <c r="M564" s="386"/>
      <c r="N564" s="387"/>
      <c r="O564" s="393"/>
      <c r="P564" s="393"/>
      <c r="Q564" s="344"/>
      <c r="R564" s="344"/>
      <c r="S564" s="359" t="str">
        <f t="shared" si="32"/>
        <v/>
      </c>
      <c r="T564" s="344"/>
      <c r="U564" s="3"/>
      <c r="V564" s="361"/>
      <c r="W564" s="395"/>
    </row>
    <row r="565" spans="3:23" ht="13.5" customHeight="1" x14ac:dyDescent="0.15">
      <c r="C565" s="362">
        <f t="shared" si="33"/>
        <v>553</v>
      </c>
      <c r="D565" s="47" t="str">
        <f t="shared" si="31"/>
        <v/>
      </c>
      <c r="E565" s="355"/>
      <c r="F565" s="447"/>
      <c r="G565" s="447"/>
      <c r="H565" s="447"/>
      <c r="I565" s="344"/>
      <c r="J565" s="344"/>
      <c r="K565" s="344"/>
      <c r="L565" s="386"/>
      <c r="M565" s="386"/>
      <c r="N565" s="387"/>
      <c r="O565" s="393"/>
      <c r="P565" s="393"/>
      <c r="Q565" s="344"/>
      <c r="R565" s="344"/>
      <c r="S565" s="359" t="str">
        <f t="shared" si="32"/>
        <v/>
      </c>
      <c r="T565" s="344"/>
      <c r="U565" s="3"/>
      <c r="V565" s="361"/>
      <c r="W565" s="395"/>
    </row>
    <row r="566" spans="3:23" ht="13.5" customHeight="1" x14ac:dyDescent="0.15">
      <c r="C566" s="362">
        <f t="shared" si="33"/>
        <v>554</v>
      </c>
      <c r="D566" s="47" t="str">
        <f t="shared" si="31"/>
        <v/>
      </c>
      <c r="E566" s="355"/>
      <c r="F566" s="447"/>
      <c r="G566" s="447"/>
      <c r="H566" s="447"/>
      <c r="I566" s="344"/>
      <c r="J566" s="344"/>
      <c r="K566" s="344"/>
      <c r="L566" s="386"/>
      <c r="M566" s="386"/>
      <c r="N566" s="387"/>
      <c r="O566" s="393"/>
      <c r="P566" s="393"/>
      <c r="Q566" s="344"/>
      <c r="R566" s="344"/>
      <c r="S566" s="359" t="str">
        <f t="shared" si="32"/>
        <v/>
      </c>
      <c r="T566" s="344"/>
      <c r="U566" s="3"/>
      <c r="V566" s="361"/>
      <c r="W566" s="395"/>
    </row>
    <row r="567" spans="3:23" ht="13.5" customHeight="1" x14ac:dyDescent="0.15">
      <c r="C567" s="362">
        <f t="shared" si="33"/>
        <v>555</v>
      </c>
      <c r="D567" s="47" t="str">
        <f t="shared" si="31"/>
        <v/>
      </c>
      <c r="E567" s="355"/>
      <c r="F567" s="447"/>
      <c r="G567" s="447"/>
      <c r="H567" s="447"/>
      <c r="I567" s="344"/>
      <c r="J567" s="344"/>
      <c r="K567" s="344"/>
      <c r="L567" s="386"/>
      <c r="M567" s="386"/>
      <c r="N567" s="387"/>
      <c r="O567" s="393"/>
      <c r="P567" s="393"/>
      <c r="Q567" s="344"/>
      <c r="R567" s="344"/>
      <c r="S567" s="359" t="str">
        <f t="shared" si="32"/>
        <v/>
      </c>
      <c r="T567" s="344"/>
      <c r="U567" s="3"/>
      <c r="V567" s="361"/>
      <c r="W567" s="395"/>
    </row>
    <row r="568" spans="3:23" ht="13.5" customHeight="1" x14ac:dyDescent="0.15">
      <c r="C568" s="362">
        <f t="shared" si="33"/>
        <v>556</v>
      </c>
      <c r="D568" s="47" t="str">
        <f t="shared" si="31"/>
        <v/>
      </c>
      <c r="E568" s="355"/>
      <c r="F568" s="447"/>
      <c r="G568" s="447"/>
      <c r="H568" s="447"/>
      <c r="I568" s="344"/>
      <c r="J568" s="344"/>
      <c r="K568" s="344"/>
      <c r="L568" s="386"/>
      <c r="M568" s="386"/>
      <c r="N568" s="387"/>
      <c r="O568" s="393"/>
      <c r="P568" s="393"/>
      <c r="Q568" s="344"/>
      <c r="R568" s="344"/>
      <c r="S568" s="359" t="str">
        <f t="shared" si="32"/>
        <v/>
      </c>
      <c r="T568" s="344"/>
      <c r="U568" s="3"/>
      <c r="V568" s="361"/>
      <c r="W568" s="395"/>
    </row>
    <row r="569" spans="3:23" ht="13.5" customHeight="1" x14ac:dyDescent="0.15">
      <c r="C569" s="362">
        <f t="shared" si="33"/>
        <v>557</v>
      </c>
      <c r="D569" s="47" t="str">
        <f t="shared" si="31"/>
        <v/>
      </c>
      <c r="E569" s="355"/>
      <c r="F569" s="447"/>
      <c r="G569" s="447"/>
      <c r="H569" s="447"/>
      <c r="I569" s="344"/>
      <c r="J569" s="344"/>
      <c r="K569" s="344"/>
      <c r="L569" s="386"/>
      <c r="M569" s="386"/>
      <c r="N569" s="387"/>
      <c r="O569" s="393"/>
      <c r="P569" s="393"/>
      <c r="Q569" s="344"/>
      <c r="R569" s="344"/>
      <c r="S569" s="359" t="str">
        <f t="shared" si="32"/>
        <v/>
      </c>
      <c r="T569" s="344"/>
      <c r="U569" s="3"/>
      <c r="V569" s="361"/>
      <c r="W569" s="395"/>
    </row>
    <row r="570" spans="3:23" ht="13.5" customHeight="1" x14ac:dyDescent="0.15">
      <c r="C570" s="362">
        <f t="shared" si="33"/>
        <v>558</v>
      </c>
      <c r="D570" s="47" t="str">
        <f t="shared" si="31"/>
        <v/>
      </c>
      <c r="E570" s="355"/>
      <c r="F570" s="447"/>
      <c r="G570" s="447"/>
      <c r="H570" s="447"/>
      <c r="I570" s="344"/>
      <c r="J570" s="344"/>
      <c r="K570" s="344"/>
      <c r="L570" s="386"/>
      <c r="M570" s="386"/>
      <c r="N570" s="387"/>
      <c r="O570" s="393"/>
      <c r="P570" s="393"/>
      <c r="Q570" s="344"/>
      <c r="R570" s="344"/>
      <c r="S570" s="359" t="str">
        <f t="shared" si="32"/>
        <v/>
      </c>
      <c r="T570" s="344"/>
      <c r="U570" s="3"/>
      <c r="V570" s="361"/>
      <c r="W570" s="395"/>
    </row>
    <row r="571" spans="3:23" ht="13.5" customHeight="1" x14ac:dyDescent="0.15">
      <c r="C571" s="362">
        <f t="shared" si="33"/>
        <v>559</v>
      </c>
      <c r="D571" s="47" t="str">
        <f t="shared" si="31"/>
        <v/>
      </c>
      <c r="E571" s="355"/>
      <c r="F571" s="447"/>
      <c r="G571" s="447"/>
      <c r="H571" s="447"/>
      <c r="I571" s="344"/>
      <c r="J571" s="344"/>
      <c r="K571" s="344"/>
      <c r="L571" s="386"/>
      <c r="M571" s="386"/>
      <c r="N571" s="387"/>
      <c r="O571" s="393"/>
      <c r="P571" s="393"/>
      <c r="Q571" s="344"/>
      <c r="R571" s="344"/>
      <c r="S571" s="359" t="str">
        <f t="shared" si="32"/>
        <v/>
      </c>
      <c r="T571" s="344"/>
      <c r="U571" s="3"/>
      <c r="V571" s="361"/>
      <c r="W571" s="395"/>
    </row>
    <row r="572" spans="3:23" ht="13.5" customHeight="1" x14ac:dyDescent="0.15">
      <c r="C572" s="362">
        <f t="shared" si="33"/>
        <v>560</v>
      </c>
      <c r="D572" s="47" t="str">
        <f t="shared" si="31"/>
        <v/>
      </c>
      <c r="E572" s="355"/>
      <c r="F572" s="447"/>
      <c r="G572" s="447"/>
      <c r="H572" s="447"/>
      <c r="I572" s="344"/>
      <c r="J572" s="344"/>
      <c r="K572" s="344"/>
      <c r="L572" s="386"/>
      <c r="M572" s="386"/>
      <c r="N572" s="387"/>
      <c r="O572" s="393"/>
      <c r="P572" s="393"/>
      <c r="Q572" s="344"/>
      <c r="R572" s="344"/>
      <c r="S572" s="359" t="str">
        <f t="shared" si="32"/>
        <v/>
      </c>
      <c r="T572" s="344"/>
      <c r="U572" s="3"/>
      <c r="V572" s="361"/>
      <c r="W572" s="395"/>
    </row>
    <row r="573" spans="3:23" ht="13.5" customHeight="1" x14ac:dyDescent="0.15">
      <c r="C573" s="362">
        <f t="shared" si="33"/>
        <v>561</v>
      </c>
      <c r="D573" s="47" t="str">
        <f t="shared" si="31"/>
        <v/>
      </c>
      <c r="E573" s="355"/>
      <c r="F573" s="447"/>
      <c r="G573" s="447"/>
      <c r="H573" s="447"/>
      <c r="I573" s="344"/>
      <c r="J573" s="344"/>
      <c r="K573" s="344"/>
      <c r="L573" s="386"/>
      <c r="M573" s="386"/>
      <c r="N573" s="387"/>
      <c r="O573" s="393"/>
      <c r="P573" s="393"/>
      <c r="Q573" s="344"/>
      <c r="R573" s="344"/>
      <c r="S573" s="359" t="str">
        <f t="shared" si="32"/>
        <v/>
      </c>
      <c r="T573" s="344"/>
      <c r="U573" s="3"/>
      <c r="V573" s="361"/>
      <c r="W573" s="395"/>
    </row>
    <row r="574" spans="3:23" ht="13.5" customHeight="1" x14ac:dyDescent="0.15">
      <c r="C574" s="362">
        <f t="shared" si="33"/>
        <v>562</v>
      </c>
      <c r="D574" s="47" t="str">
        <f t="shared" si="31"/>
        <v/>
      </c>
      <c r="E574" s="355"/>
      <c r="F574" s="447"/>
      <c r="G574" s="447"/>
      <c r="H574" s="447"/>
      <c r="I574" s="344"/>
      <c r="J574" s="344"/>
      <c r="K574" s="344"/>
      <c r="L574" s="386"/>
      <c r="M574" s="386"/>
      <c r="N574" s="387"/>
      <c r="O574" s="393"/>
      <c r="P574" s="393"/>
      <c r="Q574" s="344"/>
      <c r="R574" s="344"/>
      <c r="S574" s="359" t="str">
        <f t="shared" si="32"/>
        <v/>
      </c>
      <c r="T574" s="344"/>
      <c r="U574" s="3"/>
      <c r="V574" s="361"/>
      <c r="W574" s="395"/>
    </row>
    <row r="575" spans="3:23" ht="13.5" customHeight="1" x14ac:dyDescent="0.15">
      <c r="C575" s="362">
        <f t="shared" si="33"/>
        <v>563</v>
      </c>
      <c r="D575" s="47" t="str">
        <f t="shared" si="31"/>
        <v/>
      </c>
      <c r="E575" s="355"/>
      <c r="F575" s="447"/>
      <c r="G575" s="447"/>
      <c r="H575" s="447"/>
      <c r="I575" s="344"/>
      <c r="J575" s="344"/>
      <c r="K575" s="344"/>
      <c r="L575" s="386"/>
      <c r="M575" s="386"/>
      <c r="N575" s="387"/>
      <c r="O575" s="393"/>
      <c r="P575" s="393"/>
      <c r="Q575" s="344"/>
      <c r="R575" s="344"/>
      <c r="S575" s="359" t="str">
        <f t="shared" si="32"/>
        <v/>
      </c>
      <c r="T575" s="344"/>
      <c r="U575" s="3"/>
      <c r="V575" s="361"/>
      <c r="W575" s="395"/>
    </row>
    <row r="576" spans="3:23" ht="13.5" customHeight="1" x14ac:dyDescent="0.15">
      <c r="C576" s="362">
        <f t="shared" si="33"/>
        <v>564</v>
      </c>
      <c r="D576" s="47" t="str">
        <f t="shared" si="31"/>
        <v/>
      </c>
      <c r="E576" s="355"/>
      <c r="F576" s="447"/>
      <c r="G576" s="447"/>
      <c r="H576" s="447"/>
      <c r="I576" s="344"/>
      <c r="J576" s="344"/>
      <c r="K576" s="344"/>
      <c r="L576" s="386"/>
      <c r="M576" s="386"/>
      <c r="N576" s="387"/>
      <c r="O576" s="393"/>
      <c r="P576" s="393"/>
      <c r="Q576" s="344"/>
      <c r="R576" s="344"/>
      <c r="S576" s="359" t="str">
        <f t="shared" si="32"/>
        <v/>
      </c>
      <c r="T576" s="344"/>
      <c r="U576" s="3"/>
      <c r="V576" s="361"/>
      <c r="W576" s="395"/>
    </row>
    <row r="577" spans="3:23" ht="13.5" customHeight="1" x14ac:dyDescent="0.15">
      <c r="C577" s="362">
        <f t="shared" si="33"/>
        <v>565</v>
      </c>
      <c r="D577" s="47" t="str">
        <f t="shared" si="31"/>
        <v/>
      </c>
      <c r="E577" s="355"/>
      <c r="F577" s="447"/>
      <c r="G577" s="447"/>
      <c r="H577" s="447"/>
      <c r="I577" s="344"/>
      <c r="J577" s="344"/>
      <c r="K577" s="344"/>
      <c r="L577" s="386"/>
      <c r="M577" s="386"/>
      <c r="N577" s="387"/>
      <c r="O577" s="393"/>
      <c r="P577" s="393"/>
      <c r="Q577" s="344"/>
      <c r="R577" s="344"/>
      <c r="S577" s="359" t="str">
        <f t="shared" si="32"/>
        <v/>
      </c>
      <c r="T577" s="344"/>
      <c r="U577" s="3"/>
      <c r="V577" s="361"/>
      <c r="W577" s="395"/>
    </row>
    <row r="578" spans="3:23" ht="13.5" customHeight="1" x14ac:dyDescent="0.15">
      <c r="C578" s="362">
        <f t="shared" si="33"/>
        <v>566</v>
      </c>
      <c r="D578" s="47" t="str">
        <f t="shared" si="31"/>
        <v/>
      </c>
      <c r="E578" s="355"/>
      <c r="F578" s="447"/>
      <c r="G578" s="447"/>
      <c r="H578" s="447"/>
      <c r="I578" s="344"/>
      <c r="J578" s="344"/>
      <c r="K578" s="344"/>
      <c r="L578" s="386"/>
      <c r="M578" s="386"/>
      <c r="N578" s="387"/>
      <c r="O578" s="393"/>
      <c r="P578" s="393"/>
      <c r="Q578" s="344"/>
      <c r="R578" s="344"/>
      <c r="S578" s="359" t="str">
        <f t="shared" si="32"/>
        <v/>
      </c>
      <c r="T578" s="344"/>
      <c r="U578" s="3"/>
      <c r="V578" s="361"/>
      <c r="W578" s="395"/>
    </row>
    <row r="579" spans="3:23" ht="13.5" customHeight="1" x14ac:dyDescent="0.15">
      <c r="C579" s="362">
        <f t="shared" si="33"/>
        <v>567</v>
      </c>
      <c r="D579" s="47" t="str">
        <f t="shared" si="31"/>
        <v/>
      </c>
      <c r="E579" s="355"/>
      <c r="F579" s="447"/>
      <c r="G579" s="447"/>
      <c r="H579" s="447"/>
      <c r="I579" s="344"/>
      <c r="J579" s="344"/>
      <c r="K579" s="344"/>
      <c r="L579" s="386"/>
      <c r="M579" s="386"/>
      <c r="N579" s="387"/>
      <c r="O579" s="393"/>
      <c r="P579" s="393"/>
      <c r="Q579" s="344"/>
      <c r="R579" s="344"/>
      <c r="S579" s="359" t="str">
        <f t="shared" si="32"/>
        <v/>
      </c>
      <c r="T579" s="344"/>
      <c r="U579" s="3"/>
      <c r="V579" s="361"/>
      <c r="W579" s="395"/>
    </row>
    <row r="580" spans="3:23" ht="13.5" customHeight="1" x14ac:dyDescent="0.15">
      <c r="C580" s="362">
        <f t="shared" si="33"/>
        <v>568</v>
      </c>
      <c r="D580" s="47" t="str">
        <f t="shared" si="31"/>
        <v/>
      </c>
      <c r="E580" s="355"/>
      <c r="F580" s="447"/>
      <c r="G580" s="447"/>
      <c r="H580" s="447"/>
      <c r="I580" s="344"/>
      <c r="J580" s="344"/>
      <c r="K580" s="344"/>
      <c r="L580" s="386"/>
      <c r="M580" s="386"/>
      <c r="N580" s="387"/>
      <c r="O580" s="393"/>
      <c r="P580" s="393"/>
      <c r="Q580" s="344"/>
      <c r="R580" s="344"/>
      <c r="S580" s="359" t="str">
        <f t="shared" si="32"/>
        <v/>
      </c>
      <c r="T580" s="344"/>
      <c r="U580" s="3"/>
      <c r="V580" s="361"/>
      <c r="W580" s="395"/>
    </row>
    <row r="581" spans="3:23" ht="13.5" customHeight="1" x14ac:dyDescent="0.15">
      <c r="C581" s="362">
        <f t="shared" si="33"/>
        <v>569</v>
      </c>
      <c r="D581" s="47" t="str">
        <f t="shared" si="31"/>
        <v/>
      </c>
      <c r="E581" s="355"/>
      <c r="F581" s="447"/>
      <c r="G581" s="447"/>
      <c r="H581" s="447"/>
      <c r="I581" s="344"/>
      <c r="J581" s="344"/>
      <c r="K581" s="344"/>
      <c r="L581" s="386"/>
      <c r="M581" s="386"/>
      <c r="N581" s="387"/>
      <c r="O581" s="393"/>
      <c r="P581" s="393"/>
      <c r="Q581" s="344"/>
      <c r="R581" s="344"/>
      <c r="S581" s="359" t="str">
        <f t="shared" si="32"/>
        <v/>
      </c>
      <c r="T581" s="344"/>
      <c r="U581" s="3"/>
      <c r="V581" s="361"/>
      <c r="W581" s="395"/>
    </row>
    <row r="582" spans="3:23" ht="13.5" customHeight="1" x14ac:dyDescent="0.15">
      <c r="C582" s="362">
        <f t="shared" si="33"/>
        <v>570</v>
      </c>
      <c r="D582" s="47" t="str">
        <f t="shared" si="31"/>
        <v/>
      </c>
      <c r="E582" s="355"/>
      <c r="F582" s="447"/>
      <c r="G582" s="447"/>
      <c r="H582" s="447"/>
      <c r="I582" s="396"/>
      <c r="J582" s="396"/>
      <c r="K582" s="396"/>
      <c r="L582" s="386"/>
      <c r="M582" s="386"/>
      <c r="N582" s="387"/>
      <c r="O582" s="393"/>
      <c r="P582" s="393"/>
      <c r="Q582" s="344"/>
      <c r="R582" s="344"/>
      <c r="S582" s="359" t="str">
        <f t="shared" si="32"/>
        <v/>
      </c>
      <c r="T582" s="344"/>
      <c r="U582" s="3"/>
      <c r="V582" s="361"/>
      <c r="W582" s="395"/>
    </row>
    <row r="583" spans="3:23" ht="13.5" customHeight="1" x14ac:dyDescent="0.15">
      <c r="C583" s="362">
        <f>C582+1</f>
        <v>571</v>
      </c>
      <c r="D583" s="47" t="str">
        <f t="shared" si="31"/>
        <v/>
      </c>
      <c r="E583" s="355"/>
      <c r="F583" s="447"/>
      <c r="G583" s="447"/>
      <c r="H583" s="447"/>
      <c r="I583" s="344"/>
      <c r="J583" s="344"/>
      <c r="K583" s="344"/>
      <c r="L583" s="386"/>
      <c r="M583" s="386"/>
      <c r="N583" s="387"/>
      <c r="O583" s="393"/>
      <c r="P583" s="393"/>
      <c r="Q583" s="344"/>
      <c r="R583" s="344"/>
      <c r="S583" s="359" t="str">
        <f t="shared" si="32"/>
        <v/>
      </c>
      <c r="T583" s="344"/>
      <c r="U583" s="3"/>
      <c r="V583" s="361"/>
      <c r="W583" s="395"/>
    </row>
    <row r="584" spans="3:23" ht="13.5" customHeight="1" x14ac:dyDescent="0.15">
      <c r="C584" s="362">
        <f>C583+1</f>
        <v>572</v>
      </c>
      <c r="D584" s="47" t="str">
        <f t="shared" si="31"/>
        <v/>
      </c>
      <c r="E584" s="355"/>
      <c r="F584" s="447"/>
      <c r="G584" s="447"/>
      <c r="H584" s="447"/>
      <c r="I584" s="344"/>
      <c r="J584" s="344"/>
      <c r="K584" s="344"/>
      <c r="L584" s="386"/>
      <c r="M584" s="386"/>
      <c r="N584" s="387"/>
      <c r="O584" s="393"/>
      <c r="P584" s="393"/>
      <c r="Q584" s="344"/>
      <c r="R584" s="344"/>
      <c r="S584" s="359" t="str">
        <f t="shared" si="32"/>
        <v/>
      </c>
      <c r="T584" s="344"/>
      <c r="U584" s="3"/>
      <c r="V584" s="361"/>
      <c r="W584" s="395"/>
    </row>
    <row r="585" spans="3:23" ht="13.5" customHeight="1" x14ac:dyDescent="0.15">
      <c r="C585" s="362">
        <f>C584+1</f>
        <v>573</v>
      </c>
      <c r="D585" s="47" t="str">
        <f t="shared" si="31"/>
        <v/>
      </c>
      <c r="E585" s="355"/>
      <c r="F585" s="447"/>
      <c r="G585" s="447"/>
      <c r="H585" s="447"/>
      <c r="I585" s="344"/>
      <c r="J585" s="344"/>
      <c r="K585" s="344"/>
      <c r="L585" s="386"/>
      <c r="M585" s="386"/>
      <c r="N585" s="387"/>
      <c r="O585" s="393"/>
      <c r="P585" s="393"/>
      <c r="Q585" s="344"/>
      <c r="R585" s="344"/>
      <c r="S585" s="359" t="str">
        <f t="shared" si="32"/>
        <v/>
      </c>
      <c r="T585" s="344"/>
      <c r="U585" s="3"/>
      <c r="V585" s="361"/>
      <c r="W585" s="395"/>
    </row>
    <row r="586" spans="3:23" ht="13.5" customHeight="1" x14ac:dyDescent="0.15">
      <c r="C586" s="362">
        <f t="shared" ref="C586:C643" si="34">C585+1</f>
        <v>574</v>
      </c>
      <c r="D586" s="47" t="str">
        <f t="shared" si="31"/>
        <v/>
      </c>
      <c r="E586" s="355"/>
      <c r="F586" s="447"/>
      <c r="G586" s="447"/>
      <c r="H586" s="447"/>
      <c r="I586" s="344"/>
      <c r="J586" s="344"/>
      <c r="K586" s="344"/>
      <c r="L586" s="386"/>
      <c r="M586" s="386"/>
      <c r="N586" s="387"/>
      <c r="O586" s="393"/>
      <c r="P586" s="393"/>
      <c r="Q586" s="344"/>
      <c r="R586" s="344"/>
      <c r="S586" s="359" t="str">
        <f t="shared" si="32"/>
        <v/>
      </c>
      <c r="T586" s="344"/>
      <c r="U586" s="3"/>
      <c r="V586" s="361"/>
      <c r="W586" s="395"/>
    </row>
    <row r="587" spans="3:23" ht="13.5" customHeight="1" x14ac:dyDescent="0.15">
      <c r="C587" s="362">
        <f t="shared" si="34"/>
        <v>575</v>
      </c>
      <c r="D587" s="47" t="str">
        <f t="shared" si="31"/>
        <v/>
      </c>
      <c r="E587" s="355"/>
      <c r="F587" s="447"/>
      <c r="G587" s="447"/>
      <c r="H587" s="447"/>
      <c r="I587" s="344"/>
      <c r="J587" s="344"/>
      <c r="K587" s="344"/>
      <c r="L587" s="386"/>
      <c r="M587" s="386"/>
      <c r="N587" s="387"/>
      <c r="O587" s="393"/>
      <c r="P587" s="393"/>
      <c r="Q587" s="344"/>
      <c r="R587" s="344"/>
      <c r="S587" s="359" t="str">
        <f t="shared" si="32"/>
        <v/>
      </c>
      <c r="T587" s="344"/>
      <c r="U587" s="3"/>
      <c r="V587" s="361"/>
      <c r="W587" s="395"/>
    </row>
    <row r="588" spans="3:23" ht="13.5" customHeight="1" x14ac:dyDescent="0.15">
      <c r="C588" s="362">
        <f t="shared" si="34"/>
        <v>576</v>
      </c>
      <c r="D588" s="47" t="str">
        <f t="shared" si="31"/>
        <v/>
      </c>
      <c r="E588" s="355"/>
      <c r="F588" s="447"/>
      <c r="G588" s="447"/>
      <c r="H588" s="447"/>
      <c r="I588" s="344"/>
      <c r="J588" s="344"/>
      <c r="K588" s="344"/>
      <c r="L588" s="386"/>
      <c r="M588" s="386"/>
      <c r="N588" s="387"/>
      <c r="O588" s="393"/>
      <c r="P588" s="393"/>
      <c r="Q588" s="344"/>
      <c r="R588" s="344"/>
      <c r="S588" s="359" t="str">
        <f t="shared" si="32"/>
        <v/>
      </c>
      <c r="T588" s="344"/>
      <c r="U588" s="3"/>
      <c r="V588" s="361"/>
      <c r="W588" s="395"/>
    </row>
    <row r="589" spans="3:23" ht="13.5" customHeight="1" x14ac:dyDescent="0.15">
      <c r="C589" s="362">
        <f t="shared" si="34"/>
        <v>577</v>
      </c>
      <c r="D589" s="47" t="str">
        <f t="shared" ref="D589:D652" si="35">IF(E589="","",IF(OR(AND(E589&lt;=$Z$2,K589&lt;&gt;"○"),AND(E589&lt;=$AA$2,K589="○")),"○",""))</f>
        <v/>
      </c>
      <c r="E589" s="355"/>
      <c r="F589" s="447"/>
      <c r="G589" s="447"/>
      <c r="H589" s="447"/>
      <c r="I589" s="344"/>
      <c r="J589" s="344"/>
      <c r="K589" s="344"/>
      <c r="L589" s="386"/>
      <c r="M589" s="386"/>
      <c r="N589" s="387"/>
      <c r="O589" s="393"/>
      <c r="P589" s="393"/>
      <c r="Q589" s="344"/>
      <c r="R589" s="344"/>
      <c r="S589" s="359" t="str">
        <f t="shared" ref="S589:S652" si="36">IF(OR(N589="",N589=0),"",IF(OR(AND(I589="○",$O589&gt;Z$5),AND(J589="○",$O589&gt;AA$5),AND(I589="○",$P589&gt;Z$6),AND(J589="○",$P589&gt;AA$6),AND(K589="○",$P589&gt;AB$6),AND(Q589="○",R589="○")),"○",""))</f>
        <v/>
      </c>
      <c r="T589" s="344"/>
      <c r="U589" s="3"/>
      <c r="V589" s="361"/>
      <c r="W589" s="395"/>
    </row>
    <row r="590" spans="3:23" ht="13.5" customHeight="1" x14ac:dyDescent="0.15">
      <c r="C590" s="362">
        <f t="shared" si="34"/>
        <v>578</v>
      </c>
      <c r="D590" s="47" t="str">
        <f t="shared" si="35"/>
        <v/>
      </c>
      <c r="E590" s="355"/>
      <c r="F590" s="447"/>
      <c r="G590" s="447"/>
      <c r="H590" s="447"/>
      <c r="I590" s="344"/>
      <c r="J590" s="344"/>
      <c r="K590" s="344"/>
      <c r="L590" s="386"/>
      <c r="M590" s="386"/>
      <c r="N590" s="387"/>
      <c r="O590" s="393"/>
      <c r="P590" s="393"/>
      <c r="Q590" s="344"/>
      <c r="R590" s="344"/>
      <c r="S590" s="359" t="str">
        <f t="shared" si="36"/>
        <v/>
      </c>
      <c r="T590" s="344"/>
      <c r="U590" s="3"/>
      <c r="V590" s="361"/>
      <c r="W590" s="395"/>
    </row>
    <row r="591" spans="3:23" ht="13.5" customHeight="1" x14ac:dyDescent="0.15">
      <c r="C591" s="362">
        <f t="shared" si="34"/>
        <v>579</v>
      </c>
      <c r="D591" s="47" t="str">
        <f t="shared" si="35"/>
        <v/>
      </c>
      <c r="E591" s="355"/>
      <c r="F591" s="447"/>
      <c r="G591" s="447"/>
      <c r="H591" s="447"/>
      <c r="I591" s="344"/>
      <c r="J591" s="344"/>
      <c r="K591" s="344"/>
      <c r="L591" s="386"/>
      <c r="M591" s="386"/>
      <c r="N591" s="387"/>
      <c r="O591" s="393"/>
      <c r="P591" s="393"/>
      <c r="Q591" s="344"/>
      <c r="R591" s="344"/>
      <c r="S591" s="359" t="str">
        <f t="shared" si="36"/>
        <v/>
      </c>
      <c r="T591" s="344"/>
      <c r="U591" s="3"/>
      <c r="V591" s="361"/>
      <c r="W591" s="395"/>
    </row>
    <row r="592" spans="3:23" ht="13.5" customHeight="1" x14ac:dyDescent="0.15">
      <c r="C592" s="362">
        <f t="shared" si="34"/>
        <v>580</v>
      </c>
      <c r="D592" s="47" t="str">
        <f t="shared" si="35"/>
        <v/>
      </c>
      <c r="E592" s="355"/>
      <c r="F592" s="447"/>
      <c r="G592" s="447"/>
      <c r="H592" s="447"/>
      <c r="I592" s="344"/>
      <c r="J592" s="344"/>
      <c r="K592" s="344"/>
      <c r="L592" s="386"/>
      <c r="M592" s="386"/>
      <c r="N592" s="387"/>
      <c r="O592" s="393"/>
      <c r="P592" s="393"/>
      <c r="Q592" s="344"/>
      <c r="R592" s="344"/>
      <c r="S592" s="359" t="str">
        <f t="shared" si="36"/>
        <v/>
      </c>
      <c r="T592" s="344"/>
      <c r="U592" s="3"/>
      <c r="V592" s="361"/>
      <c r="W592" s="395"/>
    </row>
    <row r="593" spans="3:23" ht="13.5" customHeight="1" x14ac:dyDescent="0.15">
      <c r="C593" s="362">
        <f t="shared" si="34"/>
        <v>581</v>
      </c>
      <c r="D593" s="47" t="str">
        <f t="shared" si="35"/>
        <v/>
      </c>
      <c r="E593" s="355"/>
      <c r="F593" s="447"/>
      <c r="G593" s="447"/>
      <c r="H593" s="447"/>
      <c r="I593" s="344"/>
      <c r="J593" s="344"/>
      <c r="K593" s="344"/>
      <c r="L593" s="386"/>
      <c r="M593" s="386"/>
      <c r="N593" s="387"/>
      <c r="O593" s="393"/>
      <c r="P593" s="393"/>
      <c r="Q593" s="344"/>
      <c r="R593" s="344"/>
      <c r="S593" s="359" t="str">
        <f t="shared" si="36"/>
        <v/>
      </c>
      <c r="T593" s="344"/>
      <c r="U593" s="3"/>
      <c r="V593" s="361"/>
      <c r="W593" s="395"/>
    </row>
    <row r="594" spans="3:23" ht="13.5" customHeight="1" x14ac:dyDescent="0.15">
      <c r="C594" s="362">
        <f t="shared" si="34"/>
        <v>582</v>
      </c>
      <c r="D594" s="47" t="str">
        <f t="shared" si="35"/>
        <v/>
      </c>
      <c r="E594" s="355"/>
      <c r="F594" s="447"/>
      <c r="G594" s="447"/>
      <c r="H594" s="447"/>
      <c r="I594" s="344"/>
      <c r="J594" s="344"/>
      <c r="K594" s="344"/>
      <c r="L594" s="386"/>
      <c r="M594" s="386"/>
      <c r="N594" s="387"/>
      <c r="O594" s="393"/>
      <c r="P594" s="393"/>
      <c r="Q594" s="344"/>
      <c r="R594" s="344"/>
      <c r="S594" s="359" t="str">
        <f t="shared" si="36"/>
        <v/>
      </c>
      <c r="T594" s="344"/>
      <c r="U594" s="3"/>
      <c r="V594" s="361"/>
      <c r="W594" s="395"/>
    </row>
    <row r="595" spans="3:23" ht="13.5" customHeight="1" x14ac:dyDescent="0.15">
      <c r="C595" s="362">
        <f t="shared" si="34"/>
        <v>583</v>
      </c>
      <c r="D595" s="47" t="str">
        <f t="shared" si="35"/>
        <v/>
      </c>
      <c r="E595" s="355"/>
      <c r="F595" s="447"/>
      <c r="G595" s="447"/>
      <c r="H595" s="447"/>
      <c r="I595" s="344"/>
      <c r="J595" s="344"/>
      <c r="K595" s="344"/>
      <c r="L595" s="386"/>
      <c r="M595" s="386"/>
      <c r="N595" s="387"/>
      <c r="O595" s="393"/>
      <c r="P595" s="393"/>
      <c r="Q595" s="344"/>
      <c r="R595" s="344"/>
      <c r="S595" s="359" t="str">
        <f t="shared" si="36"/>
        <v/>
      </c>
      <c r="T595" s="344"/>
      <c r="U595" s="3"/>
      <c r="V595" s="361"/>
      <c r="W595" s="395"/>
    </row>
    <row r="596" spans="3:23" ht="13.5" customHeight="1" x14ac:dyDescent="0.15">
      <c r="C596" s="362">
        <f t="shared" si="34"/>
        <v>584</v>
      </c>
      <c r="D596" s="47" t="str">
        <f t="shared" si="35"/>
        <v/>
      </c>
      <c r="E596" s="355"/>
      <c r="F596" s="447"/>
      <c r="G596" s="447"/>
      <c r="H596" s="447"/>
      <c r="I596" s="344"/>
      <c r="J596" s="344"/>
      <c r="K596" s="344"/>
      <c r="L596" s="386"/>
      <c r="M596" s="386"/>
      <c r="N596" s="387"/>
      <c r="O596" s="393"/>
      <c r="P596" s="393"/>
      <c r="Q596" s="344"/>
      <c r="R596" s="344"/>
      <c r="S596" s="359" t="str">
        <f t="shared" si="36"/>
        <v/>
      </c>
      <c r="T596" s="344"/>
      <c r="U596" s="3"/>
      <c r="V596" s="361"/>
      <c r="W596" s="395"/>
    </row>
    <row r="597" spans="3:23" ht="13.5" customHeight="1" x14ac:dyDescent="0.15">
      <c r="C597" s="362">
        <f t="shared" si="34"/>
        <v>585</v>
      </c>
      <c r="D597" s="47" t="str">
        <f t="shared" si="35"/>
        <v/>
      </c>
      <c r="E597" s="355"/>
      <c r="F597" s="447"/>
      <c r="G597" s="447"/>
      <c r="H597" s="447"/>
      <c r="I597" s="344"/>
      <c r="J597" s="344"/>
      <c r="K597" s="344"/>
      <c r="L597" s="386"/>
      <c r="M597" s="386"/>
      <c r="N597" s="387"/>
      <c r="O597" s="393"/>
      <c r="P597" s="393"/>
      <c r="Q597" s="344"/>
      <c r="R597" s="344"/>
      <c r="S597" s="359" t="str">
        <f t="shared" si="36"/>
        <v/>
      </c>
      <c r="T597" s="344"/>
      <c r="U597" s="3"/>
      <c r="V597" s="361"/>
      <c r="W597" s="395"/>
    </row>
    <row r="598" spans="3:23" ht="13.5" customHeight="1" x14ac:dyDescent="0.15">
      <c r="C598" s="362">
        <f t="shared" si="34"/>
        <v>586</v>
      </c>
      <c r="D598" s="47" t="str">
        <f t="shared" si="35"/>
        <v/>
      </c>
      <c r="E598" s="355"/>
      <c r="F598" s="447"/>
      <c r="G598" s="447"/>
      <c r="H598" s="447"/>
      <c r="I598" s="344"/>
      <c r="J598" s="344"/>
      <c r="K598" s="344"/>
      <c r="L598" s="386"/>
      <c r="M598" s="386"/>
      <c r="N598" s="387"/>
      <c r="O598" s="393"/>
      <c r="P598" s="393"/>
      <c r="Q598" s="344"/>
      <c r="R598" s="344"/>
      <c r="S598" s="359" t="str">
        <f t="shared" si="36"/>
        <v/>
      </c>
      <c r="T598" s="344"/>
      <c r="U598" s="3"/>
      <c r="V598" s="361"/>
      <c r="W598" s="395"/>
    </row>
    <row r="599" spans="3:23" ht="13.5" customHeight="1" x14ac:dyDescent="0.15">
      <c r="C599" s="362">
        <f t="shared" si="34"/>
        <v>587</v>
      </c>
      <c r="D599" s="47" t="str">
        <f t="shared" si="35"/>
        <v/>
      </c>
      <c r="E599" s="355"/>
      <c r="F599" s="447"/>
      <c r="G599" s="447"/>
      <c r="H599" s="447"/>
      <c r="I599" s="344"/>
      <c r="J599" s="344"/>
      <c r="K599" s="344"/>
      <c r="L599" s="386"/>
      <c r="M599" s="386"/>
      <c r="N599" s="387"/>
      <c r="O599" s="393"/>
      <c r="P599" s="393"/>
      <c r="Q599" s="344"/>
      <c r="R599" s="344"/>
      <c r="S599" s="359" t="str">
        <f t="shared" si="36"/>
        <v/>
      </c>
      <c r="T599" s="344"/>
      <c r="U599" s="3"/>
      <c r="V599" s="361"/>
      <c r="W599" s="395"/>
    </row>
    <row r="600" spans="3:23" ht="13.5" customHeight="1" x14ac:dyDescent="0.15">
      <c r="C600" s="362">
        <f t="shared" si="34"/>
        <v>588</v>
      </c>
      <c r="D600" s="47" t="str">
        <f t="shared" si="35"/>
        <v/>
      </c>
      <c r="E600" s="355"/>
      <c r="F600" s="447"/>
      <c r="G600" s="447"/>
      <c r="H600" s="447"/>
      <c r="I600" s="344"/>
      <c r="J600" s="344"/>
      <c r="K600" s="344"/>
      <c r="L600" s="386"/>
      <c r="M600" s="386"/>
      <c r="N600" s="387"/>
      <c r="O600" s="393"/>
      <c r="P600" s="393"/>
      <c r="Q600" s="344"/>
      <c r="R600" s="344"/>
      <c r="S600" s="359" t="str">
        <f t="shared" si="36"/>
        <v/>
      </c>
      <c r="T600" s="344"/>
      <c r="U600" s="3"/>
      <c r="V600" s="361"/>
      <c r="W600" s="395"/>
    </row>
    <row r="601" spans="3:23" ht="13.5" customHeight="1" x14ac:dyDescent="0.15">
      <c r="C601" s="362">
        <f t="shared" si="34"/>
        <v>589</v>
      </c>
      <c r="D601" s="47" t="str">
        <f t="shared" si="35"/>
        <v/>
      </c>
      <c r="E601" s="355"/>
      <c r="F601" s="447"/>
      <c r="G601" s="447"/>
      <c r="H601" s="447"/>
      <c r="I601" s="344"/>
      <c r="J601" s="344"/>
      <c r="K601" s="344"/>
      <c r="L601" s="386"/>
      <c r="M601" s="386"/>
      <c r="N601" s="387"/>
      <c r="O601" s="393"/>
      <c r="P601" s="393"/>
      <c r="Q601" s="344"/>
      <c r="R601" s="344"/>
      <c r="S601" s="359" t="str">
        <f t="shared" si="36"/>
        <v/>
      </c>
      <c r="T601" s="344"/>
      <c r="U601" s="3"/>
      <c r="V601" s="361"/>
      <c r="W601" s="395"/>
    </row>
    <row r="602" spans="3:23" ht="13.5" customHeight="1" x14ac:dyDescent="0.15">
      <c r="C602" s="362">
        <f t="shared" si="34"/>
        <v>590</v>
      </c>
      <c r="D602" s="47" t="str">
        <f t="shared" si="35"/>
        <v/>
      </c>
      <c r="E602" s="355"/>
      <c r="F602" s="447"/>
      <c r="G602" s="447"/>
      <c r="H602" s="447"/>
      <c r="I602" s="344"/>
      <c r="J602" s="344"/>
      <c r="K602" s="344"/>
      <c r="L602" s="386"/>
      <c r="M602" s="386"/>
      <c r="N602" s="387"/>
      <c r="O602" s="393"/>
      <c r="P602" s="393"/>
      <c r="Q602" s="344"/>
      <c r="R602" s="344"/>
      <c r="S602" s="359" t="str">
        <f t="shared" si="36"/>
        <v/>
      </c>
      <c r="T602" s="344"/>
      <c r="U602" s="3"/>
      <c r="V602" s="361"/>
      <c r="W602" s="395"/>
    </row>
    <row r="603" spans="3:23" ht="13.5" customHeight="1" x14ac:dyDescent="0.15">
      <c r="C603" s="362">
        <f t="shared" si="34"/>
        <v>591</v>
      </c>
      <c r="D603" s="47" t="str">
        <f t="shared" si="35"/>
        <v/>
      </c>
      <c r="E603" s="355"/>
      <c r="F603" s="447"/>
      <c r="G603" s="447"/>
      <c r="H603" s="447"/>
      <c r="I603" s="344"/>
      <c r="J603" s="344"/>
      <c r="K603" s="344"/>
      <c r="L603" s="386"/>
      <c r="M603" s="386"/>
      <c r="N603" s="387"/>
      <c r="O603" s="393"/>
      <c r="P603" s="393"/>
      <c r="Q603" s="344"/>
      <c r="R603" s="344"/>
      <c r="S603" s="359" t="str">
        <f t="shared" si="36"/>
        <v/>
      </c>
      <c r="T603" s="344"/>
      <c r="U603" s="3"/>
      <c r="V603" s="361"/>
      <c r="W603" s="395"/>
    </row>
    <row r="604" spans="3:23" ht="13.5" customHeight="1" x14ac:dyDescent="0.15">
      <c r="C604" s="362">
        <f t="shared" si="34"/>
        <v>592</v>
      </c>
      <c r="D604" s="47" t="str">
        <f t="shared" si="35"/>
        <v/>
      </c>
      <c r="E604" s="355"/>
      <c r="F604" s="447"/>
      <c r="G604" s="447"/>
      <c r="H604" s="447"/>
      <c r="I604" s="344"/>
      <c r="J604" s="344"/>
      <c r="K604" s="344"/>
      <c r="L604" s="386"/>
      <c r="M604" s="386"/>
      <c r="N604" s="387"/>
      <c r="O604" s="393"/>
      <c r="P604" s="393"/>
      <c r="Q604" s="344"/>
      <c r="R604" s="344"/>
      <c r="S604" s="359" t="str">
        <f t="shared" si="36"/>
        <v/>
      </c>
      <c r="T604" s="344"/>
      <c r="U604" s="3"/>
      <c r="V604" s="361"/>
      <c r="W604" s="395"/>
    </row>
    <row r="605" spans="3:23" ht="13.5" customHeight="1" x14ac:dyDescent="0.15">
      <c r="C605" s="362">
        <f t="shared" si="34"/>
        <v>593</v>
      </c>
      <c r="D605" s="47" t="str">
        <f t="shared" si="35"/>
        <v/>
      </c>
      <c r="E605" s="355"/>
      <c r="F605" s="447"/>
      <c r="G605" s="447"/>
      <c r="H605" s="447"/>
      <c r="I605" s="344"/>
      <c r="J605" s="344"/>
      <c r="K605" s="344"/>
      <c r="L605" s="386"/>
      <c r="M605" s="386"/>
      <c r="N605" s="387"/>
      <c r="O605" s="393"/>
      <c r="P605" s="393"/>
      <c r="Q605" s="344"/>
      <c r="R605" s="344"/>
      <c r="S605" s="359" t="str">
        <f t="shared" si="36"/>
        <v/>
      </c>
      <c r="T605" s="344"/>
      <c r="U605" s="3"/>
      <c r="V605" s="361"/>
      <c r="W605" s="395"/>
    </row>
    <row r="606" spans="3:23" ht="13.5" customHeight="1" x14ac:dyDescent="0.15">
      <c r="C606" s="362">
        <f t="shared" si="34"/>
        <v>594</v>
      </c>
      <c r="D606" s="47" t="str">
        <f t="shared" si="35"/>
        <v/>
      </c>
      <c r="E606" s="355"/>
      <c r="F606" s="447"/>
      <c r="G606" s="447"/>
      <c r="H606" s="447"/>
      <c r="I606" s="344"/>
      <c r="J606" s="344"/>
      <c r="K606" s="344"/>
      <c r="L606" s="386"/>
      <c r="M606" s="386"/>
      <c r="N606" s="387"/>
      <c r="O606" s="393"/>
      <c r="P606" s="393"/>
      <c r="Q606" s="344"/>
      <c r="R606" s="344"/>
      <c r="S606" s="359" t="str">
        <f t="shared" si="36"/>
        <v/>
      </c>
      <c r="T606" s="344"/>
      <c r="U606" s="3"/>
      <c r="V606" s="361"/>
      <c r="W606" s="395"/>
    </row>
    <row r="607" spans="3:23" ht="13.5" customHeight="1" x14ac:dyDescent="0.15">
      <c r="C607" s="362">
        <f t="shared" si="34"/>
        <v>595</v>
      </c>
      <c r="D607" s="47" t="str">
        <f t="shared" si="35"/>
        <v/>
      </c>
      <c r="E607" s="355"/>
      <c r="F607" s="447"/>
      <c r="G607" s="447"/>
      <c r="H607" s="447"/>
      <c r="I607" s="344"/>
      <c r="J607" s="344"/>
      <c r="K607" s="344"/>
      <c r="L607" s="386"/>
      <c r="M607" s="386"/>
      <c r="N607" s="387"/>
      <c r="O607" s="393"/>
      <c r="P607" s="393"/>
      <c r="Q607" s="344"/>
      <c r="R607" s="344"/>
      <c r="S607" s="359" t="str">
        <f t="shared" si="36"/>
        <v/>
      </c>
      <c r="T607" s="344"/>
      <c r="U607" s="3"/>
      <c r="V607" s="361"/>
      <c r="W607" s="395"/>
    </row>
    <row r="608" spans="3:23" ht="13.5" customHeight="1" x14ac:dyDescent="0.15">
      <c r="C608" s="362">
        <f t="shared" si="34"/>
        <v>596</v>
      </c>
      <c r="D608" s="47" t="str">
        <f t="shared" si="35"/>
        <v/>
      </c>
      <c r="E608" s="355"/>
      <c r="F608" s="447"/>
      <c r="G608" s="447"/>
      <c r="H608" s="447"/>
      <c r="I608" s="344"/>
      <c r="J608" s="344"/>
      <c r="K608" s="344"/>
      <c r="L608" s="386"/>
      <c r="M608" s="386"/>
      <c r="N608" s="387"/>
      <c r="O608" s="393"/>
      <c r="P608" s="393"/>
      <c r="Q608" s="344"/>
      <c r="R608" s="344"/>
      <c r="S608" s="359" t="str">
        <f t="shared" si="36"/>
        <v/>
      </c>
      <c r="T608" s="344"/>
      <c r="U608" s="3"/>
      <c r="V608" s="361"/>
      <c r="W608" s="395"/>
    </row>
    <row r="609" spans="3:23" ht="13.5" customHeight="1" x14ac:dyDescent="0.15">
      <c r="C609" s="362">
        <f t="shared" si="34"/>
        <v>597</v>
      </c>
      <c r="D609" s="47" t="str">
        <f t="shared" si="35"/>
        <v/>
      </c>
      <c r="E609" s="355"/>
      <c r="F609" s="447"/>
      <c r="G609" s="447"/>
      <c r="H609" s="447"/>
      <c r="I609" s="344"/>
      <c r="J609" s="344"/>
      <c r="K609" s="344"/>
      <c r="L609" s="386"/>
      <c r="M609" s="386"/>
      <c r="N609" s="387"/>
      <c r="O609" s="393"/>
      <c r="P609" s="393"/>
      <c r="Q609" s="344"/>
      <c r="R609" s="344"/>
      <c r="S609" s="359" t="str">
        <f t="shared" si="36"/>
        <v/>
      </c>
      <c r="T609" s="344"/>
      <c r="U609" s="3"/>
      <c r="V609" s="361"/>
      <c r="W609" s="395"/>
    </row>
    <row r="610" spans="3:23" ht="13.5" customHeight="1" x14ac:dyDescent="0.15">
      <c r="C610" s="362">
        <f t="shared" si="34"/>
        <v>598</v>
      </c>
      <c r="D610" s="47" t="str">
        <f t="shared" si="35"/>
        <v/>
      </c>
      <c r="E610" s="355"/>
      <c r="F610" s="447"/>
      <c r="G610" s="447"/>
      <c r="H610" s="447"/>
      <c r="I610" s="344"/>
      <c r="J610" s="344"/>
      <c r="K610" s="344"/>
      <c r="L610" s="386"/>
      <c r="M610" s="386"/>
      <c r="N610" s="387"/>
      <c r="O610" s="393"/>
      <c r="P610" s="393"/>
      <c r="Q610" s="344"/>
      <c r="R610" s="344"/>
      <c r="S610" s="359" t="str">
        <f t="shared" si="36"/>
        <v/>
      </c>
      <c r="T610" s="344"/>
      <c r="U610" s="3"/>
      <c r="V610" s="361"/>
      <c r="W610" s="395"/>
    </row>
    <row r="611" spans="3:23" ht="13.5" customHeight="1" x14ac:dyDescent="0.15">
      <c r="C611" s="362">
        <f t="shared" si="34"/>
        <v>599</v>
      </c>
      <c r="D611" s="47" t="str">
        <f t="shared" si="35"/>
        <v/>
      </c>
      <c r="E611" s="355"/>
      <c r="F611" s="447"/>
      <c r="G611" s="447"/>
      <c r="H611" s="447"/>
      <c r="I611" s="344"/>
      <c r="J611" s="344"/>
      <c r="K611" s="344"/>
      <c r="L611" s="386"/>
      <c r="M611" s="386"/>
      <c r="N611" s="387"/>
      <c r="O611" s="393"/>
      <c r="P611" s="393"/>
      <c r="Q611" s="344"/>
      <c r="R611" s="344"/>
      <c r="S611" s="359" t="str">
        <f t="shared" si="36"/>
        <v/>
      </c>
      <c r="T611" s="344"/>
      <c r="U611" s="3"/>
      <c r="V611" s="361"/>
      <c r="W611" s="395"/>
    </row>
    <row r="612" spans="3:23" ht="13.5" customHeight="1" x14ac:dyDescent="0.15">
      <c r="C612" s="362">
        <f t="shared" si="34"/>
        <v>600</v>
      </c>
      <c r="D612" s="47" t="str">
        <f t="shared" si="35"/>
        <v/>
      </c>
      <c r="E612" s="355"/>
      <c r="F612" s="447"/>
      <c r="G612" s="447"/>
      <c r="H612" s="447"/>
      <c r="I612" s="396"/>
      <c r="J612" s="396"/>
      <c r="K612" s="396"/>
      <c r="L612" s="386"/>
      <c r="M612" s="386"/>
      <c r="N612" s="387"/>
      <c r="O612" s="393"/>
      <c r="P612" s="393"/>
      <c r="Q612" s="344"/>
      <c r="R612" s="344"/>
      <c r="S612" s="359" t="str">
        <f t="shared" si="36"/>
        <v/>
      </c>
      <c r="T612" s="344"/>
      <c r="U612" s="3"/>
      <c r="V612" s="361"/>
      <c r="W612" s="395"/>
    </row>
    <row r="613" spans="3:23" ht="13.5" customHeight="1" x14ac:dyDescent="0.15">
      <c r="C613" s="362">
        <f t="shared" si="34"/>
        <v>601</v>
      </c>
      <c r="D613" s="47" t="str">
        <f t="shared" si="35"/>
        <v/>
      </c>
      <c r="E613" s="355"/>
      <c r="F613" s="447"/>
      <c r="G613" s="447"/>
      <c r="H613" s="447"/>
      <c r="I613" s="344"/>
      <c r="J613" s="344"/>
      <c r="K613" s="344"/>
      <c r="L613" s="386"/>
      <c r="M613" s="386"/>
      <c r="N613" s="387"/>
      <c r="O613" s="393"/>
      <c r="P613" s="393"/>
      <c r="Q613" s="344"/>
      <c r="R613" s="344"/>
      <c r="S613" s="359" t="str">
        <f t="shared" si="36"/>
        <v/>
      </c>
      <c r="T613" s="344"/>
      <c r="U613" s="3"/>
      <c r="V613" s="361"/>
      <c r="W613" s="395"/>
    </row>
    <row r="614" spans="3:23" ht="13.5" customHeight="1" x14ac:dyDescent="0.15">
      <c r="C614" s="362">
        <f t="shared" si="34"/>
        <v>602</v>
      </c>
      <c r="D614" s="47" t="str">
        <f t="shared" si="35"/>
        <v/>
      </c>
      <c r="E614" s="355"/>
      <c r="F614" s="447"/>
      <c r="G614" s="447"/>
      <c r="H614" s="447"/>
      <c r="I614" s="344"/>
      <c r="J614" s="344"/>
      <c r="K614" s="344"/>
      <c r="L614" s="386"/>
      <c r="M614" s="386"/>
      <c r="N614" s="387"/>
      <c r="O614" s="393"/>
      <c r="P614" s="393"/>
      <c r="Q614" s="344"/>
      <c r="R614" s="344"/>
      <c r="S614" s="359" t="str">
        <f t="shared" si="36"/>
        <v/>
      </c>
      <c r="T614" s="344"/>
      <c r="U614" s="3"/>
      <c r="V614" s="361"/>
      <c r="W614" s="395"/>
    </row>
    <row r="615" spans="3:23" ht="13.5" customHeight="1" x14ac:dyDescent="0.15">
      <c r="C615" s="362">
        <f t="shared" si="34"/>
        <v>603</v>
      </c>
      <c r="D615" s="47" t="str">
        <f t="shared" si="35"/>
        <v/>
      </c>
      <c r="E615" s="355"/>
      <c r="F615" s="447"/>
      <c r="G615" s="447"/>
      <c r="H615" s="447"/>
      <c r="I615" s="344"/>
      <c r="J615" s="344"/>
      <c r="K615" s="344"/>
      <c r="L615" s="386"/>
      <c r="M615" s="386"/>
      <c r="N615" s="387"/>
      <c r="O615" s="393"/>
      <c r="P615" s="393"/>
      <c r="Q615" s="344"/>
      <c r="R615" s="344"/>
      <c r="S615" s="359" t="str">
        <f t="shared" si="36"/>
        <v/>
      </c>
      <c r="T615" s="344"/>
      <c r="U615" s="3"/>
      <c r="V615" s="361"/>
      <c r="W615" s="395"/>
    </row>
    <row r="616" spans="3:23" ht="13.5" customHeight="1" x14ac:dyDescent="0.15">
      <c r="C616" s="362">
        <f t="shared" si="34"/>
        <v>604</v>
      </c>
      <c r="D616" s="47" t="str">
        <f t="shared" si="35"/>
        <v/>
      </c>
      <c r="E616" s="355"/>
      <c r="F616" s="447"/>
      <c r="G616" s="447"/>
      <c r="H616" s="447"/>
      <c r="I616" s="344"/>
      <c r="J616" s="344"/>
      <c r="K616" s="344"/>
      <c r="L616" s="386"/>
      <c r="M616" s="386"/>
      <c r="N616" s="387"/>
      <c r="O616" s="393"/>
      <c r="P616" s="393"/>
      <c r="Q616" s="344"/>
      <c r="R616" s="344"/>
      <c r="S616" s="359" t="str">
        <f t="shared" si="36"/>
        <v/>
      </c>
      <c r="T616" s="344"/>
      <c r="U616" s="3"/>
      <c r="V616" s="361"/>
      <c r="W616" s="395"/>
    </row>
    <row r="617" spans="3:23" ht="13.5" customHeight="1" x14ac:dyDescent="0.15">
      <c r="C617" s="362">
        <f t="shared" si="34"/>
        <v>605</v>
      </c>
      <c r="D617" s="47" t="str">
        <f t="shared" si="35"/>
        <v/>
      </c>
      <c r="E617" s="355"/>
      <c r="F617" s="447"/>
      <c r="G617" s="447"/>
      <c r="H617" s="447"/>
      <c r="I617" s="344"/>
      <c r="J617" s="344"/>
      <c r="K617" s="344"/>
      <c r="L617" s="386"/>
      <c r="M617" s="386"/>
      <c r="N617" s="387"/>
      <c r="O617" s="393"/>
      <c r="P617" s="393"/>
      <c r="Q617" s="344"/>
      <c r="R617" s="344"/>
      <c r="S617" s="359" t="str">
        <f t="shared" si="36"/>
        <v/>
      </c>
      <c r="T617" s="344"/>
      <c r="U617" s="3"/>
      <c r="V617" s="361"/>
      <c r="W617" s="395"/>
    </row>
    <row r="618" spans="3:23" ht="13.5" customHeight="1" x14ac:dyDescent="0.15">
      <c r="C618" s="362">
        <f t="shared" si="34"/>
        <v>606</v>
      </c>
      <c r="D618" s="47" t="str">
        <f t="shared" si="35"/>
        <v/>
      </c>
      <c r="E618" s="355"/>
      <c r="F618" s="447"/>
      <c r="G618" s="447"/>
      <c r="H618" s="447"/>
      <c r="I618" s="344"/>
      <c r="J618" s="344"/>
      <c r="K618" s="344"/>
      <c r="L618" s="386"/>
      <c r="M618" s="386"/>
      <c r="N618" s="387"/>
      <c r="O618" s="393"/>
      <c r="P618" s="393"/>
      <c r="Q618" s="344"/>
      <c r="R618" s="344"/>
      <c r="S618" s="359" t="str">
        <f t="shared" si="36"/>
        <v/>
      </c>
      <c r="T618" s="344"/>
      <c r="U618" s="3"/>
      <c r="V618" s="361"/>
      <c r="W618" s="395"/>
    </row>
    <row r="619" spans="3:23" ht="13.5" customHeight="1" x14ac:dyDescent="0.15">
      <c r="C619" s="362">
        <f t="shared" si="34"/>
        <v>607</v>
      </c>
      <c r="D619" s="47" t="str">
        <f t="shared" si="35"/>
        <v/>
      </c>
      <c r="E619" s="355"/>
      <c r="F619" s="447"/>
      <c r="G619" s="447"/>
      <c r="H619" s="447"/>
      <c r="I619" s="344"/>
      <c r="J619" s="344"/>
      <c r="K619" s="344"/>
      <c r="L619" s="386"/>
      <c r="M619" s="386"/>
      <c r="N619" s="387"/>
      <c r="O619" s="393"/>
      <c r="P619" s="393"/>
      <c r="Q619" s="344"/>
      <c r="R619" s="344"/>
      <c r="S619" s="359" t="str">
        <f t="shared" si="36"/>
        <v/>
      </c>
      <c r="T619" s="344"/>
      <c r="U619" s="3"/>
      <c r="V619" s="361"/>
      <c r="W619" s="395"/>
    </row>
    <row r="620" spans="3:23" ht="13.5" customHeight="1" x14ac:dyDescent="0.15">
      <c r="C620" s="362">
        <f t="shared" si="34"/>
        <v>608</v>
      </c>
      <c r="D620" s="47" t="str">
        <f t="shared" si="35"/>
        <v/>
      </c>
      <c r="E620" s="355"/>
      <c r="F620" s="447"/>
      <c r="G620" s="447"/>
      <c r="H620" s="447"/>
      <c r="I620" s="344"/>
      <c r="J620" s="344"/>
      <c r="K620" s="344"/>
      <c r="L620" s="386"/>
      <c r="M620" s="386"/>
      <c r="N620" s="387"/>
      <c r="O620" s="393"/>
      <c r="P620" s="393"/>
      <c r="Q620" s="344"/>
      <c r="R620" s="344"/>
      <c r="S620" s="359" t="str">
        <f t="shared" si="36"/>
        <v/>
      </c>
      <c r="T620" s="344"/>
      <c r="U620" s="3"/>
      <c r="V620" s="361"/>
      <c r="W620" s="395"/>
    </row>
    <row r="621" spans="3:23" ht="13.5" customHeight="1" x14ac:dyDescent="0.15">
      <c r="C621" s="362">
        <f t="shared" si="34"/>
        <v>609</v>
      </c>
      <c r="D621" s="47" t="str">
        <f t="shared" si="35"/>
        <v/>
      </c>
      <c r="E621" s="355"/>
      <c r="F621" s="447"/>
      <c r="G621" s="447"/>
      <c r="H621" s="447"/>
      <c r="I621" s="344"/>
      <c r="J621" s="344"/>
      <c r="K621" s="344"/>
      <c r="L621" s="386"/>
      <c r="M621" s="386"/>
      <c r="N621" s="387"/>
      <c r="O621" s="393"/>
      <c r="P621" s="393"/>
      <c r="Q621" s="344"/>
      <c r="R621" s="344"/>
      <c r="S621" s="359" t="str">
        <f t="shared" si="36"/>
        <v/>
      </c>
      <c r="T621" s="344"/>
      <c r="U621" s="3"/>
      <c r="V621" s="361"/>
      <c r="W621" s="395"/>
    </row>
    <row r="622" spans="3:23" ht="13.5" customHeight="1" x14ac:dyDescent="0.15">
      <c r="C622" s="362">
        <f t="shared" si="34"/>
        <v>610</v>
      </c>
      <c r="D622" s="47" t="str">
        <f t="shared" si="35"/>
        <v/>
      </c>
      <c r="E622" s="355"/>
      <c r="F622" s="447"/>
      <c r="G622" s="447"/>
      <c r="H622" s="447"/>
      <c r="I622" s="344"/>
      <c r="J622" s="344"/>
      <c r="K622" s="344"/>
      <c r="L622" s="386"/>
      <c r="M622" s="386"/>
      <c r="N622" s="387"/>
      <c r="O622" s="393"/>
      <c r="P622" s="393"/>
      <c r="Q622" s="344"/>
      <c r="R622" s="344"/>
      <c r="S622" s="359" t="str">
        <f t="shared" si="36"/>
        <v/>
      </c>
      <c r="T622" s="344"/>
      <c r="U622" s="3"/>
      <c r="V622" s="361"/>
      <c r="W622" s="395"/>
    </row>
    <row r="623" spans="3:23" ht="13.5" customHeight="1" x14ac:dyDescent="0.15">
      <c r="C623" s="362">
        <f t="shared" si="34"/>
        <v>611</v>
      </c>
      <c r="D623" s="47" t="str">
        <f t="shared" si="35"/>
        <v/>
      </c>
      <c r="E623" s="355"/>
      <c r="F623" s="447"/>
      <c r="G623" s="447"/>
      <c r="H623" s="447"/>
      <c r="I623" s="344"/>
      <c r="J623" s="344"/>
      <c r="K623" s="344"/>
      <c r="L623" s="386"/>
      <c r="M623" s="386"/>
      <c r="N623" s="387"/>
      <c r="O623" s="393"/>
      <c r="P623" s="393"/>
      <c r="Q623" s="344"/>
      <c r="R623" s="344"/>
      <c r="S623" s="359" t="str">
        <f t="shared" si="36"/>
        <v/>
      </c>
      <c r="T623" s="344"/>
      <c r="U623" s="3"/>
      <c r="V623" s="361"/>
      <c r="W623" s="395"/>
    </row>
    <row r="624" spans="3:23" ht="13.5" customHeight="1" x14ac:dyDescent="0.15">
      <c r="C624" s="362">
        <f t="shared" si="34"/>
        <v>612</v>
      </c>
      <c r="D624" s="47" t="str">
        <f t="shared" si="35"/>
        <v/>
      </c>
      <c r="E624" s="355"/>
      <c r="F624" s="447"/>
      <c r="G624" s="447"/>
      <c r="H624" s="447"/>
      <c r="I624" s="344"/>
      <c r="J624" s="344"/>
      <c r="K624" s="344"/>
      <c r="L624" s="386"/>
      <c r="M624" s="386"/>
      <c r="N624" s="387"/>
      <c r="O624" s="393"/>
      <c r="P624" s="393"/>
      <c r="Q624" s="344"/>
      <c r="R624" s="344"/>
      <c r="S624" s="359" t="str">
        <f t="shared" si="36"/>
        <v/>
      </c>
      <c r="T624" s="344"/>
      <c r="U624" s="3"/>
      <c r="V624" s="361"/>
      <c r="W624" s="395"/>
    </row>
    <row r="625" spans="3:23" ht="13.5" customHeight="1" x14ac:dyDescent="0.15">
      <c r="C625" s="362">
        <f t="shared" si="34"/>
        <v>613</v>
      </c>
      <c r="D625" s="47" t="str">
        <f t="shared" si="35"/>
        <v/>
      </c>
      <c r="E625" s="355"/>
      <c r="F625" s="447"/>
      <c r="G625" s="447"/>
      <c r="H625" s="447"/>
      <c r="I625" s="344"/>
      <c r="J625" s="344"/>
      <c r="K625" s="344"/>
      <c r="L625" s="386"/>
      <c r="M625" s="386"/>
      <c r="N625" s="387"/>
      <c r="O625" s="393"/>
      <c r="P625" s="393"/>
      <c r="Q625" s="344"/>
      <c r="R625" s="344"/>
      <c r="S625" s="359" t="str">
        <f t="shared" si="36"/>
        <v/>
      </c>
      <c r="T625" s="344"/>
      <c r="U625" s="3"/>
      <c r="V625" s="361"/>
      <c r="W625" s="395"/>
    </row>
    <row r="626" spans="3:23" ht="13.5" customHeight="1" x14ac:dyDescent="0.15">
      <c r="C626" s="362">
        <f t="shared" si="34"/>
        <v>614</v>
      </c>
      <c r="D626" s="47" t="str">
        <f t="shared" si="35"/>
        <v/>
      </c>
      <c r="E626" s="355"/>
      <c r="F626" s="447"/>
      <c r="G626" s="447"/>
      <c r="H626" s="447"/>
      <c r="I626" s="344"/>
      <c r="J626" s="344"/>
      <c r="K626" s="344"/>
      <c r="L626" s="386"/>
      <c r="M626" s="386"/>
      <c r="N626" s="387"/>
      <c r="O626" s="393"/>
      <c r="P626" s="393"/>
      <c r="Q626" s="344"/>
      <c r="R626" s="344"/>
      <c r="S626" s="359" t="str">
        <f t="shared" si="36"/>
        <v/>
      </c>
      <c r="T626" s="344"/>
      <c r="U626" s="3"/>
      <c r="V626" s="361"/>
      <c r="W626" s="395"/>
    </row>
    <row r="627" spans="3:23" ht="13.5" customHeight="1" x14ac:dyDescent="0.15">
      <c r="C627" s="362">
        <f t="shared" si="34"/>
        <v>615</v>
      </c>
      <c r="D627" s="47" t="str">
        <f t="shared" si="35"/>
        <v/>
      </c>
      <c r="E627" s="355"/>
      <c r="F627" s="447"/>
      <c r="G627" s="447"/>
      <c r="H627" s="447"/>
      <c r="I627" s="344"/>
      <c r="J627" s="344"/>
      <c r="K627" s="344"/>
      <c r="L627" s="386"/>
      <c r="M627" s="386"/>
      <c r="N627" s="387"/>
      <c r="O627" s="393"/>
      <c r="P627" s="393"/>
      <c r="Q627" s="344"/>
      <c r="R627" s="344"/>
      <c r="S627" s="359" t="str">
        <f t="shared" si="36"/>
        <v/>
      </c>
      <c r="T627" s="344"/>
      <c r="U627" s="3"/>
      <c r="V627" s="361"/>
      <c r="W627" s="395"/>
    </row>
    <row r="628" spans="3:23" ht="13.5" customHeight="1" x14ac:dyDescent="0.15">
      <c r="C628" s="362">
        <f t="shared" si="34"/>
        <v>616</v>
      </c>
      <c r="D628" s="47" t="str">
        <f t="shared" si="35"/>
        <v/>
      </c>
      <c r="E628" s="355"/>
      <c r="F628" s="447"/>
      <c r="G628" s="447"/>
      <c r="H628" s="447"/>
      <c r="I628" s="344"/>
      <c r="J628" s="344"/>
      <c r="K628" s="344"/>
      <c r="L628" s="386"/>
      <c r="M628" s="386"/>
      <c r="N628" s="387"/>
      <c r="O628" s="393"/>
      <c r="P628" s="393"/>
      <c r="Q628" s="344"/>
      <c r="R628" s="344"/>
      <c r="S628" s="359" t="str">
        <f t="shared" si="36"/>
        <v/>
      </c>
      <c r="T628" s="344"/>
      <c r="U628" s="3"/>
      <c r="V628" s="361"/>
      <c r="W628" s="395"/>
    </row>
    <row r="629" spans="3:23" ht="13.5" customHeight="1" x14ac:dyDescent="0.15">
      <c r="C629" s="362">
        <f t="shared" si="34"/>
        <v>617</v>
      </c>
      <c r="D629" s="47" t="str">
        <f t="shared" si="35"/>
        <v/>
      </c>
      <c r="E629" s="355"/>
      <c r="F629" s="447"/>
      <c r="G629" s="447"/>
      <c r="H629" s="447"/>
      <c r="I629" s="344"/>
      <c r="J629" s="344"/>
      <c r="K629" s="344"/>
      <c r="L629" s="386"/>
      <c r="M629" s="386"/>
      <c r="N629" s="387"/>
      <c r="O629" s="393"/>
      <c r="P629" s="393"/>
      <c r="Q629" s="344"/>
      <c r="R629" s="344"/>
      <c r="S629" s="359" t="str">
        <f t="shared" si="36"/>
        <v/>
      </c>
      <c r="T629" s="344"/>
      <c r="U629" s="3"/>
      <c r="V629" s="361"/>
      <c r="W629" s="395"/>
    </row>
    <row r="630" spans="3:23" ht="13.5" customHeight="1" x14ac:dyDescent="0.15">
      <c r="C630" s="362">
        <f t="shared" si="34"/>
        <v>618</v>
      </c>
      <c r="D630" s="47" t="str">
        <f t="shared" si="35"/>
        <v/>
      </c>
      <c r="E630" s="355"/>
      <c r="F630" s="447"/>
      <c r="G630" s="447"/>
      <c r="H630" s="447"/>
      <c r="I630" s="344"/>
      <c r="J630" s="344"/>
      <c r="K630" s="344"/>
      <c r="L630" s="386"/>
      <c r="M630" s="386"/>
      <c r="N630" s="387"/>
      <c r="O630" s="393"/>
      <c r="P630" s="393"/>
      <c r="Q630" s="344"/>
      <c r="R630" s="344"/>
      <c r="S630" s="359" t="str">
        <f t="shared" si="36"/>
        <v/>
      </c>
      <c r="T630" s="344"/>
      <c r="U630" s="3"/>
      <c r="V630" s="361"/>
      <c r="W630" s="395"/>
    </row>
    <row r="631" spans="3:23" ht="13.5" customHeight="1" x14ac:dyDescent="0.15">
      <c r="C631" s="362">
        <f t="shared" si="34"/>
        <v>619</v>
      </c>
      <c r="D631" s="47" t="str">
        <f t="shared" si="35"/>
        <v/>
      </c>
      <c r="E631" s="355"/>
      <c r="F631" s="447"/>
      <c r="G631" s="447"/>
      <c r="H631" s="447"/>
      <c r="I631" s="344"/>
      <c r="J631" s="344"/>
      <c r="K631" s="344"/>
      <c r="L631" s="386"/>
      <c r="M631" s="386"/>
      <c r="N631" s="387"/>
      <c r="O631" s="393"/>
      <c r="P631" s="393"/>
      <c r="Q631" s="344"/>
      <c r="R631" s="344"/>
      <c r="S631" s="359" t="str">
        <f t="shared" si="36"/>
        <v/>
      </c>
      <c r="T631" s="344"/>
      <c r="U631" s="3"/>
      <c r="V631" s="361"/>
      <c r="W631" s="395"/>
    </row>
    <row r="632" spans="3:23" ht="13.5" customHeight="1" x14ac:dyDescent="0.15">
      <c r="C632" s="362">
        <f t="shared" si="34"/>
        <v>620</v>
      </c>
      <c r="D632" s="47" t="str">
        <f t="shared" si="35"/>
        <v/>
      </c>
      <c r="E632" s="355"/>
      <c r="F632" s="447"/>
      <c r="G632" s="447"/>
      <c r="H632" s="447"/>
      <c r="I632" s="344"/>
      <c r="J632" s="344"/>
      <c r="K632" s="344"/>
      <c r="L632" s="386"/>
      <c r="M632" s="386"/>
      <c r="N632" s="387"/>
      <c r="O632" s="393"/>
      <c r="P632" s="393"/>
      <c r="Q632" s="344"/>
      <c r="R632" s="344"/>
      <c r="S632" s="359" t="str">
        <f t="shared" si="36"/>
        <v/>
      </c>
      <c r="T632" s="344"/>
      <c r="U632" s="3"/>
      <c r="V632" s="361"/>
      <c r="W632" s="395"/>
    </row>
    <row r="633" spans="3:23" ht="13.5" customHeight="1" x14ac:dyDescent="0.15">
      <c r="C633" s="362">
        <f t="shared" si="34"/>
        <v>621</v>
      </c>
      <c r="D633" s="47" t="str">
        <f t="shared" si="35"/>
        <v/>
      </c>
      <c r="E633" s="355"/>
      <c r="F633" s="447"/>
      <c r="G633" s="447"/>
      <c r="H633" s="447"/>
      <c r="I633" s="344"/>
      <c r="J633" s="344"/>
      <c r="K633" s="344"/>
      <c r="L633" s="386"/>
      <c r="M633" s="386"/>
      <c r="N633" s="387"/>
      <c r="O633" s="393"/>
      <c r="P633" s="393"/>
      <c r="Q633" s="344"/>
      <c r="R633" s="344"/>
      <c r="S633" s="359" t="str">
        <f t="shared" si="36"/>
        <v/>
      </c>
      <c r="T633" s="344"/>
      <c r="U633" s="3"/>
      <c r="V633" s="361"/>
      <c r="W633" s="395"/>
    </row>
    <row r="634" spans="3:23" ht="13.5" customHeight="1" x14ac:dyDescent="0.15">
      <c r="C634" s="362">
        <f t="shared" si="34"/>
        <v>622</v>
      </c>
      <c r="D634" s="47" t="str">
        <f t="shared" si="35"/>
        <v/>
      </c>
      <c r="E634" s="355"/>
      <c r="F634" s="447"/>
      <c r="G634" s="447"/>
      <c r="H634" s="447"/>
      <c r="I634" s="344"/>
      <c r="J634" s="344"/>
      <c r="K634" s="344"/>
      <c r="L634" s="386"/>
      <c r="M634" s="386"/>
      <c r="N634" s="387"/>
      <c r="O634" s="393"/>
      <c r="P634" s="393"/>
      <c r="Q634" s="344"/>
      <c r="R634" s="344"/>
      <c r="S634" s="359" t="str">
        <f t="shared" si="36"/>
        <v/>
      </c>
      <c r="T634" s="344"/>
      <c r="U634" s="3"/>
      <c r="V634" s="361"/>
      <c r="W634" s="395"/>
    </row>
    <row r="635" spans="3:23" ht="13.5" customHeight="1" x14ac:dyDescent="0.15">
      <c r="C635" s="362">
        <f t="shared" si="34"/>
        <v>623</v>
      </c>
      <c r="D635" s="47" t="str">
        <f t="shared" si="35"/>
        <v/>
      </c>
      <c r="E635" s="355"/>
      <c r="F635" s="447"/>
      <c r="G635" s="447"/>
      <c r="H635" s="447"/>
      <c r="I635" s="344"/>
      <c r="J635" s="344"/>
      <c r="K635" s="344"/>
      <c r="L635" s="386"/>
      <c r="M635" s="386"/>
      <c r="N635" s="387"/>
      <c r="O635" s="393"/>
      <c r="P635" s="393"/>
      <c r="Q635" s="344"/>
      <c r="R635" s="344"/>
      <c r="S635" s="359" t="str">
        <f t="shared" si="36"/>
        <v/>
      </c>
      <c r="T635" s="344"/>
      <c r="U635" s="3"/>
      <c r="V635" s="361"/>
      <c r="W635" s="395"/>
    </row>
    <row r="636" spans="3:23" ht="13.5" customHeight="1" x14ac:dyDescent="0.15">
      <c r="C636" s="362">
        <f t="shared" si="34"/>
        <v>624</v>
      </c>
      <c r="D636" s="47" t="str">
        <f t="shared" si="35"/>
        <v/>
      </c>
      <c r="E636" s="355"/>
      <c r="F636" s="447"/>
      <c r="G636" s="447"/>
      <c r="H636" s="447"/>
      <c r="I636" s="344"/>
      <c r="J636" s="344"/>
      <c r="K636" s="344"/>
      <c r="L636" s="386"/>
      <c r="M636" s="386"/>
      <c r="N636" s="387"/>
      <c r="O636" s="393"/>
      <c r="P636" s="393"/>
      <c r="Q636" s="344"/>
      <c r="R636" s="344"/>
      <c r="S636" s="359" t="str">
        <f t="shared" si="36"/>
        <v/>
      </c>
      <c r="T636" s="344"/>
      <c r="U636" s="3"/>
      <c r="V636" s="361"/>
      <c r="W636" s="395"/>
    </row>
    <row r="637" spans="3:23" ht="13.5" customHeight="1" x14ac:dyDescent="0.15">
      <c r="C637" s="362">
        <f t="shared" si="34"/>
        <v>625</v>
      </c>
      <c r="D637" s="47" t="str">
        <f t="shared" si="35"/>
        <v/>
      </c>
      <c r="E637" s="355"/>
      <c r="F637" s="447"/>
      <c r="G637" s="447"/>
      <c r="H637" s="447"/>
      <c r="I637" s="344"/>
      <c r="J637" s="344"/>
      <c r="K637" s="344"/>
      <c r="L637" s="386"/>
      <c r="M637" s="386"/>
      <c r="N637" s="387"/>
      <c r="O637" s="393"/>
      <c r="P637" s="393"/>
      <c r="Q637" s="344"/>
      <c r="R637" s="344"/>
      <c r="S637" s="359" t="str">
        <f t="shared" si="36"/>
        <v/>
      </c>
      <c r="T637" s="344"/>
      <c r="U637" s="3"/>
      <c r="V637" s="361"/>
      <c r="W637" s="395"/>
    </row>
    <row r="638" spans="3:23" ht="13.5" customHeight="1" x14ac:dyDescent="0.15">
      <c r="C638" s="362">
        <f t="shared" si="34"/>
        <v>626</v>
      </c>
      <c r="D638" s="47" t="str">
        <f t="shared" si="35"/>
        <v/>
      </c>
      <c r="E638" s="355"/>
      <c r="F638" s="447"/>
      <c r="G638" s="447"/>
      <c r="H638" s="447"/>
      <c r="I638" s="344"/>
      <c r="J638" s="344"/>
      <c r="K638" s="344"/>
      <c r="L638" s="386"/>
      <c r="M638" s="386"/>
      <c r="N638" s="387"/>
      <c r="O638" s="393"/>
      <c r="P638" s="393"/>
      <c r="Q638" s="344"/>
      <c r="R638" s="344"/>
      <c r="S638" s="359" t="str">
        <f t="shared" si="36"/>
        <v/>
      </c>
      <c r="T638" s="344"/>
      <c r="U638" s="3"/>
      <c r="V638" s="361"/>
      <c r="W638" s="395"/>
    </row>
    <row r="639" spans="3:23" ht="13.5" customHeight="1" x14ac:dyDescent="0.15">
      <c r="C639" s="362">
        <f t="shared" si="34"/>
        <v>627</v>
      </c>
      <c r="D639" s="47" t="str">
        <f t="shared" si="35"/>
        <v/>
      </c>
      <c r="E639" s="355"/>
      <c r="F639" s="447"/>
      <c r="G639" s="447"/>
      <c r="H639" s="447"/>
      <c r="I639" s="344"/>
      <c r="J639" s="344"/>
      <c r="K639" s="344"/>
      <c r="L639" s="386"/>
      <c r="M639" s="386"/>
      <c r="N639" s="387"/>
      <c r="O639" s="393"/>
      <c r="P639" s="393"/>
      <c r="Q639" s="344"/>
      <c r="R639" s="344"/>
      <c r="S639" s="359" t="str">
        <f t="shared" si="36"/>
        <v/>
      </c>
      <c r="T639" s="344"/>
      <c r="U639" s="3"/>
      <c r="V639" s="361"/>
      <c r="W639" s="395"/>
    </row>
    <row r="640" spans="3:23" ht="13.5" customHeight="1" x14ac:dyDescent="0.15">
      <c r="C640" s="362">
        <f t="shared" si="34"/>
        <v>628</v>
      </c>
      <c r="D640" s="47" t="str">
        <f t="shared" si="35"/>
        <v/>
      </c>
      <c r="E640" s="355"/>
      <c r="F640" s="447"/>
      <c r="G640" s="447"/>
      <c r="H640" s="447"/>
      <c r="I640" s="344"/>
      <c r="J640" s="344"/>
      <c r="K640" s="344"/>
      <c r="L640" s="386"/>
      <c r="M640" s="386"/>
      <c r="N640" s="387"/>
      <c r="O640" s="393"/>
      <c r="P640" s="393"/>
      <c r="Q640" s="344"/>
      <c r="R640" s="344"/>
      <c r="S640" s="359" t="str">
        <f t="shared" si="36"/>
        <v/>
      </c>
      <c r="T640" s="344"/>
      <c r="U640" s="3"/>
      <c r="V640" s="361"/>
      <c r="W640" s="395"/>
    </row>
    <row r="641" spans="3:23" ht="13.5" customHeight="1" x14ac:dyDescent="0.15">
      <c r="C641" s="362">
        <f t="shared" si="34"/>
        <v>629</v>
      </c>
      <c r="D641" s="47" t="str">
        <f t="shared" si="35"/>
        <v/>
      </c>
      <c r="E641" s="355"/>
      <c r="F641" s="447"/>
      <c r="G641" s="447"/>
      <c r="H641" s="447"/>
      <c r="I641" s="344"/>
      <c r="J641" s="344"/>
      <c r="K641" s="344"/>
      <c r="L641" s="386"/>
      <c r="M641" s="386"/>
      <c r="N641" s="387"/>
      <c r="O641" s="393"/>
      <c r="P641" s="393"/>
      <c r="Q641" s="344"/>
      <c r="R641" s="344"/>
      <c r="S641" s="359" t="str">
        <f t="shared" si="36"/>
        <v/>
      </c>
      <c r="T641" s="344"/>
      <c r="U641" s="3"/>
      <c r="V641" s="361"/>
      <c r="W641" s="395"/>
    </row>
    <row r="642" spans="3:23" ht="13.5" customHeight="1" x14ac:dyDescent="0.15">
      <c r="C642" s="362">
        <f t="shared" si="34"/>
        <v>630</v>
      </c>
      <c r="D642" s="47" t="str">
        <f t="shared" si="35"/>
        <v/>
      </c>
      <c r="E642" s="355"/>
      <c r="F642" s="447"/>
      <c r="G642" s="447"/>
      <c r="H642" s="447"/>
      <c r="I642" s="396"/>
      <c r="J642" s="396"/>
      <c r="K642" s="396"/>
      <c r="L642" s="386"/>
      <c r="M642" s="386"/>
      <c r="N642" s="387"/>
      <c r="O642" s="393"/>
      <c r="P642" s="393"/>
      <c r="Q642" s="344"/>
      <c r="R642" s="344"/>
      <c r="S642" s="359" t="str">
        <f t="shared" si="36"/>
        <v/>
      </c>
      <c r="T642" s="344"/>
      <c r="U642" s="3"/>
      <c r="V642" s="361"/>
      <c r="W642" s="395"/>
    </row>
    <row r="643" spans="3:23" ht="13.5" customHeight="1" x14ac:dyDescent="0.15">
      <c r="C643" s="362">
        <f t="shared" si="34"/>
        <v>631</v>
      </c>
      <c r="D643" s="47" t="str">
        <f t="shared" si="35"/>
        <v/>
      </c>
      <c r="E643" s="355"/>
      <c r="F643" s="447"/>
      <c r="G643" s="447"/>
      <c r="H643" s="447"/>
      <c r="I643" s="344"/>
      <c r="J643" s="344"/>
      <c r="K643" s="344"/>
      <c r="L643" s="386"/>
      <c r="M643" s="386"/>
      <c r="N643" s="387"/>
      <c r="O643" s="393"/>
      <c r="P643" s="393"/>
      <c r="Q643" s="344"/>
      <c r="R643" s="344"/>
      <c r="S643" s="359" t="str">
        <f t="shared" si="36"/>
        <v/>
      </c>
      <c r="T643" s="344"/>
      <c r="U643" s="3"/>
      <c r="V643" s="361"/>
      <c r="W643" s="395"/>
    </row>
    <row r="644" spans="3:23" ht="13.5" customHeight="1" x14ac:dyDescent="0.15">
      <c r="C644" s="362">
        <f>C643+1</f>
        <v>632</v>
      </c>
      <c r="D644" s="47" t="str">
        <f t="shared" si="35"/>
        <v/>
      </c>
      <c r="E644" s="355"/>
      <c r="F644" s="447"/>
      <c r="G644" s="447"/>
      <c r="H644" s="447"/>
      <c r="I644" s="344"/>
      <c r="J644" s="344"/>
      <c r="K644" s="344"/>
      <c r="L644" s="386"/>
      <c r="M644" s="386"/>
      <c r="N644" s="387"/>
      <c r="O644" s="393"/>
      <c r="P644" s="393"/>
      <c r="Q644" s="344"/>
      <c r="R644" s="344"/>
      <c r="S644" s="359" t="str">
        <f t="shared" si="36"/>
        <v/>
      </c>
      <c r="T644" s="344"/>
      <c r="U644" s="3"/>
      <c r="V644" s="361"/>
      <c r="W644" s="395"/>
    </row>
    <row r="645" spans="3:23" ht="13.5" customHeight="1" x14ac:dyDescent="0.15">
      <c r="C645" s="362">
        <f>C644+1</f>
        <v>633</v>
      </c>
      <c r="D645" s="47" t="str">
        <f t="shared" si="35"/>
        <v/>
      </c>
      <c r="E645" s="355"/>
      <c r="F645" s="447"/>
      <c r="G645" s="447"/>
      <c r="H645" s="447"/>
      <c r="I645" s="344"/>
      <c r="J645" s="344"/>
      <c r="K645" s="344"/>
      <c r="L645" s="386"/>
      <c r="M645" s="386"/>
      <c r="N645" s="387"/>
      <c r="O645" s="393"/>
      <c r="P645" s="393"/>
      <c r="Q645" s="344"/>
      <c r="R645" s="344"/>
      <c r="S645" s="359" t="str">
        <f t="shared" si="36"/>
        <v/>
      </c>
      <c r="T645" s="344"/>
      <c r="U645" s="3"/>
      <c r="V645" s="361"/>
      <c r="W645" s="395"/>
    </row>
    <row r="646" spans="3:23" ht="13.5" customHeight="1" x14ac:dyDescent="0.15">
      <c r="C646" s="362">
        <f t="shared" ref="C646:C672" si="37">C645+1</f>
        <v>634</v>
      </c>
      <c r="D646" s="47" t="str">
        <f t="shared" si="35"/>
        <v/>
      </c>
      <c r="E646" s="355"/>
      <c r="F646" s="447"/>
      <c r="G646" s="447"/>
      <c r="H646" s="447"/>
      <c r="I646" s="344"/>
      <c r="J646" s="344"/>
      <c r="K646" s="344"/>
      <c r="L646" s="386"/>
      <c r="M646" s="386"/>
      <c r="N646" s="387"/>
      <c r="O646" s="393"/>
      <c r="P646" s="393"/>
      <c r="Q646" s="344"/>
      <c r="R646" s="344"/>
      <c r="S646" s="359" t="str">
        <f t="shared" si="36"/>
        <v/>
      </c>
      <c r="T646" s="344"/>
      <c r="U646" s="3"/>
      <c r="V646" s="361"/>
      <c r="W646" s="395"/>
    </row>
    <row r="647" spans="3:23" ht="13.5" customHeight="1" x14ac:dyDescent="0.15">
      <c r="C647" s="362">
        <f t="shared" si="37"/>
        <v>635</v>
      </c>
      <c r="D647" s="47" t="str">
        <f t="shared" si="35"/>
        <v/>
      </c>
      <c r="E647" s="355"/>
      <c r="F647" s="447"/>
      <c r="G647" s="447"/>
      <c r="H647" s="447"/>
      <c r="I647" s="344"/>
      <c r="J647" s="344"/>
      <c r="K647" s="344"/>
      <c r="L647" s="386"/>
      <c r="M647" s="386"/>
      <c r="N647" s="387"/>
      <c r="O647" s="393"/>
      <c r="P647" s="393"/>
      <c r="Q647" s="344"/>
      <c r="R647" s="344"/>
      <c r="S647" s="359" t="str">
        <f t="shared" si="36"/>
        <v/>
      </c>
      <c r="T647" s="344"/>
      <c r="U647" s="3"/>
      <c r="V647" s="361"/>
      <c r="W647" s="395"/>
    </row>
    <row r="648" spans="3:23" ht="13.5" customHeight="1" x14ac:dyDescent="0.15">
      <c r="C648" s="362">
        <f t="shared" si="37"/>
        <v>636</v>
      </c>
      <c r="D648" s="47" t="str">
        <f t="shared" si="35"/>
        <v/>
      </c>
      <c r="E648" s="355"/>
      <c r="F648" s="447"/>
      <c r="G648" s="447"/>
      <c r="H648" s="447"/>
      <c r="I648" s="344"/>
      <c r="J648" s="344"/>
      <c r="K648" s="344"/>
      <c r="L648" s="386"/>
      <c r="M648" s="386"/>
      <c r="N648" s="387"/>
      <c r="O648" s="393"/>
      <c r="P648" s="393"/>
      <c r="Q648" s="344"/>
      <c r="R648" s="344"/>
      <c r="S648" s="359" t="str">
        <f t="shared" si="36"/>
        <v/>
      </c>
      <c r="T648" s="344"/>
      <c r="U648" s="3"/>
      <c r="V648" s="361"/>
      <c r="W648" s="395"/>
    </row>
    <row r="649" spans="3:23" ht="13.5" customHeight="1" x14ac:dyDescent="0.15">
      <c r="C649" s="362">
        <f t="shared" si="37"/>
        <v>637</v>
      </c>
      <c r="D649" s="47" t="str">
        <f t="shared" si="35"/>
        <v/>
      </c>
      <c r="E649" s="355"/>
      <c r="F649" s="447"/>
      <c r="G649" s="447"/>
      <c r="H649" s="447"/>
      <c r="I649" s="344"/>
      <c r="J649" s="344"/>
      <c r="K649" s="344"/>
      <c r="L649" s="386"/>
      <c r="M649" s="386"/>
      <c r="N649" s="387"/>
      <c r="O649" s="393"/>
      <c r="P649" s="393"/>
      <c r="Q649" s="344"/>
      <c r="R649" s="344"/>
      <c r="S649" s="359" t="str">
        <f t="shared" si="36"/>
        <v/>
      </c>
      <c r="T649" s="344"/>
      <c r="U649" s="3"/>
      <c r="V649" s="361"/>
      <c r="W649" s="395"/>
    </row>
    <row r="650" spans="3:23" ht="13.5" customHeight="1" x14ac:dyDescent="0.15">
      <c r="C650" s="362">
        <f t="shared" si="37"/>
        <v>638</v>
      </c>
      <c r="D650" s="47" t="str">
        <f t="shared" si="35"/>
        <v/>
      </c>
      <c r="E650" s="355"/>
      <c r="F650" s="447"/>
      <c r="G650" s="447"/>
      <c r="H650" s="447"/>
      <c r="I650" s="344"/>
      <c r="J650" s="344"/>
      <c r="K650" s="344"/>
      <c r="L650" s="386"/>
      <c r="M650" s="386"/>
      <c r="N650" s="387"/>
      <c r="O650" s="393"/>
      <c r="P650" s="393"/>
      <c r="Q650" s="344"/>
      <c r="R650" s="344"/>
      <c r="S650" s="359" t="str">
        <f t="shared" si="36"/>
        <v/>
      </c>
      <c r="T650" s="344"/>
      <c r="U650" s="3"/>
      <c r="V650" s="361"/>
      <c r="W650" s="395"/>
    </row>
    <row r="651" spans="3:23" ht="13.5" customHeight="1" x14ac:dyDescent="0.15">
      <c r="C651" s="362">
        <f t="shared" si="37"/>
        <v>639</v>
      </c>
      <c r="D651" s="47" t="str">
        <f t="shared" si="35"/>
        <v/>
      </c>
      <c r="E651" s="355"/>
      <c r="F651" s="447"/>
      <c r="G651" s="447"/>
      <c r="H651" s="447"/>
      <c r="I651" s="344"/>
      <c r="J651" s="344"/>
      <c r="K651" s="344"/>
      <c r="L651" s="386"/>
      <c r="M651" s="386"/>
      <c r="N651" s="387"/>
      <c r="O651" s="393"/>
      <c r="P651" s="393"/>
      <c r="Q651" s="344"/>
      <c r="R651" s="344"/>
      <c r="S651" s="359" t="str">
        <f t="shared" si="36"/>
        <v/>
      </c>
      <c r="T651" s="344"/>
      <c r="U651" s="3"/>
      <c r="V651" s="361"/>
      <c r="W651" s="395"/>
    </row>
    <row r="652" spans="3:23" ht="13.5" customHeight="1" x14ac:dyDescent="0.15">
      <c r="C652" s="362">
        <f t="shared" si="37"/>
        <v>640</v>
      </c>
      <c r="D652" s="47" t="str">
        <f t="shared" si="35"/>
        <v/>
      </c>
      <c r="E652" s="355"/>
      <c r="F652" s="447"/>
      <c r="G652" s="447"/>
      <c r="H652" s="447"/>
      <c r="I652" s="344"/>
      <c r="J652" s="344"/>
      <c r="K652" s="344"/>
      <c r="L652" s="386"/>
      <c r="M652" s="386"/>
      <c r="N652" s="387"/>
      <c r="O652" s="393"/>
      <c r="P652" s="393"/>
      <c r="Q652" s="344"/>
      <c r="R652" s="344"/>
      <c r="S652" s="359" t="str">
        <f t="shared" si="36"/>
        <v/>
      </c>
      <c r="T652" s="344"/>
      <c r="U652" s="3"/>
      <c r="V652" s="361"/>
      <c r="W652" s="395"/>
    </row>
    <row r="653" spans="3:23" ht="13.5" customHeight="1" x14ac:dyDescent="0.15">
      <c r="C653" s="362">
        <f t="shared" si="37"/>
        <v>641</v>
      </c>
      <c r="D653" s="47" t="str">
        <f t="shared" ref="D653:D716" si="38">IF(E653="","",IF(OR(AND(E653&lt;=$Z$2,K653&lt;&gt;"○"),AND(E653&lt;=$AA$2,K653="○")),"○",""))</f>
        <v/>
      </c>
      <c r="E653" s="355"/>
      <c r="F653" s="447"/>
      <c r="G653" s="447"/>
      <c r="H653" s="447"/>
      <c r="I653" s="344"/>
      <c r="J653" s="344"/>
      <c r="K653" s="344"/>
      <c r="L653" s="386"/>
      <c r="M653" s="386"/>
      <c r="N653" s="387"/>
      <c r="O653" s="393"/>
      <c r="P653" s="393"/>
      <c r="Q653" s="344"/>
      <c r="R653" s="344"/>
      <c r="S653" s="359" t="str">
        <f t="shared" ref="S653:S716" si="39">IF(OR(N653="",N653=0),"",IF(OR(AND(I653="○",$O653&gt;Z$5),AND(J653="○",$O653&gt;AA$5),AND(I653="○",$P653&gt;Z$6),AND(J653="○",$P653&gt;AA$6),AND(K653="○",$P653&gt;AB$6),AND(Q653="○",R653="○")),"○",""))</f>
        <v/>
      </c>
      <c r="T653" s="344"/>
      <c r="U653" s="3"/>
      <c r="V653" s="361"/>
      <c r="W653" s="395"/>
    </row>
    <row r="654" spans="3:23" ht="13.5" customHeight="1" x14ac:dyDescent="0.15">
      <c r="C654" s="362">
        <f t="shared" si="37"/>
        <v>642</v>
      </c>
      <c r="D654" s="47" t="str">
        <f t="shared" si="38"/>
        <v/>
      </c>
      <c r="E654" s="355"/>
      <c r="F654" s="447"/>
      <c r="G654" s="447"/>
      <c r="H654" s="447"/>
      <c r="I654" s="344"/>
      <c r="J654" s="344"/>
      <c r="K654" s="344"/>
      <c r="L654" s="386"/>
      <c r="M654" s="386"/>
      <c r="N654" s="387"/>
      <c r="O654" s="393"/>
      <c r="P654" s="393"/>
      <c r="Q654" s="344"/>
      <c r="R654" s="344"/>
      <c r="S654" s="359" t="str">
        <f t="shared" si="39"/>
        <v/>
      </c>
      <c r="T654" s="344"/>
      <c r="U654" s="3"/>
      <c r="V654" s="361"/>
      <c r="W654" s="395"/>
    </row>
    <row r="655" spans="3:23" ht="13.5" customHeight="1" x14ac:dyDescent="0.15">
      <c r="C655" s="362">
        <f t="shared" si="37"/>
        <v>643</v>
      </c>
      <c r="D655" s="47" t="str">
        <f t="shared" si="38"/>
        <v/>
      </c>
      <c r="E655" s="355"/>
      <c r="F655" s="447"/>
      <c r="G655" s="447"/>
      <c r="H655" s="447"/>
      <c r="I655" s="344"/>
      <c r="J655" s="344"/>
      <c r="K655" s="344"/>
      <c r="L655" s="386"/>
      <c r="M655" s="386"/>
      <c r="N655" s="387"/>
      <c r="O655" s="393"/>
      <c r="P655" s="393"/>
      <c r="Q655" s="344"/>
      <c r="R655" s="344"/>
      <c r="S655" s="359" t="str">
        <f t="shared" si="39"/>
        <v/>
      </c>
      <c r="T655" s="344"/>
      <c r="U655" s="3"/>
      <c r="V655" s="361"/>
      <c r="W655" s="395"/>
    </row>
    <row r="656" spans="3:23" ht="13.5" customHeight="1" x14ac:dyDescent="0.15">
      <c r="C656" s="362">
        <f t="shared" si="37"/>
        <v>644</v>
      </c>
      <c r="D656" s="47" t="str">
        <f t="shared" si="38"/>
        <v/>
      </c>
      <c r="E656" s="355"/>
      <c r="F656" s="447"/>
      <c r="G656" s="447"/>
      <c r="H656" s="447"/>
      <c r="I656" s="344"/>
      <c r="J656" s="344"/>
      <c r="K656" s="344"/>
      <c r="L656" s="386"/>
      <c r="M656" s="386"/>
      <c r="N656" s="387"/>
      <c r="O656" s="393"/>
      <c r="P656" s="393"/>
      <c r="Q656" s="344"/>
      <c r="R656" s="344"/>
      <c r="S656" s="359" t="str">
        <f t="shared" si="39"/>
        <v/>
      </c>
      <c r="T656" s="344"/>
      <c r="U656" s="3"/>
      <c r="V656" s="361"/>
      <c r="W656" s="395"/>
    </row>
    <row r="657" spans="3:23" ht="13.5" customHeight="1" x14ac:dyDescent="0.15">
      <c r="C657" s="362">
        <f t="shared" si="37"/>
        <v>645</v>
      </c>
      <c r="D657" s="47" t="str">
        <f t="shared" si="38"/>
        <v/>
      </c>
      <c r="E657" s="355"/>
      <c r="F657" s="447"/>
      <c r="G657" s="447"/>
      <c r="H657" s="447"/>
      <c r="I657" s="344"/>
      <c r="J657" s="344"/>
      <c r="K657" s="344"/>
      <c r="L657" s="386"/>
      <c r="M657" s="386"/>
      <c r="N657" s="387"/>
      <c r="O657" s="393"/>
      <c r="P657" s="393"/>
      <c r="Q657" s="344"/>
      <c r="R657" s="344"/>
      <c r="S657" s="359" t="str">
        <f t="shared" si="39"/>
        <v/>
      </c>
      <c r="T657" s="344"/>
      <c r="U657" s="3"/>
      <c r="V657" s="361"/>
      <c r="W657" s="395"/>
    </row>
    <row r="658" spans="3:23" ht="13.5" customHeight="1" x14ac:dyDescent="0.15">
      <c r="C658" s="362">
        <f t="shared" si="37"/>
        <v>646</v>
      </c>
      <c r="D658" s="47" t="str">
        <f t="shared" si="38"/>
        <v/>
      </c>
      <c r="E658" s="355"/>
      <c r="F658" s="447"/>
      <c r="G658" s="447"/>
      <c r="H658" s="447"/>
      <c r="I658" s="344"/>
      <c r="J658" s="344"/>
      <c r="K658" s="344"/>
      <c r="L658" s="386"/>
      <c r="M658" s="386"/>
      <c r="N658" s="387"/>
      <c r="O658" s="393"/>
      <c r="P658" s="393"/>
      <c r="Q658" s="344"/>
      <c r="R658" s="344"/>
      <c r="S658" s="359" t="str">
        <f t="shared" si="39"/>
        <v/>
      </c>
      <c r="T658" s="344"/>
      <c r="U658" s="3"/>
      <c r="V658" s="361"/>
      <c r="W658" s="395"/>
    </row>
    <row r="659" spans="3:23" ht="13.5" customHeight="1" x14ac:dyDescent="0.15">
      <c r="C659" s="362">
        <f t="shared" si="37"/>
        <v>647</v>
      </c>
      <c r="D659" s="47" t="str">
        <f t="shared" si="38"/>
        <v/>
      </c>
      <c r="E659" s="355"/>
      <c r="F659" s="447"/>
      <c r="G659" s="447"/>
      <c r="H659" s="447"/>
      <c r="I659" s="344"/>
      <c r="J659" s="344"/>
      <c r="K659" s="344"/>
      <c r="L659" s="386"/>
      <c r="M659" s="386"/>
      <c r="N659" s="387"/>
      <c r="O659" s="393"/>
      <c r="P659" s="393"/>
      <c r="Q659" s="344"/>
      <c r="R659" s="344"/>
      <c r="S659" s="359" t="str">
        <f t="shared" si="39"/>
        <v/>
      </c>
      <c r="T659" s="344"/>
      <c r="U659" s="3"/>
      <c r="V659" s="361"/>
      <c r="W659" s="395"/>
    </row>
    <row r="660" spans="3:23" ht="13.5" customHeight="1" x14ac:dyDescent="0.15">
      <c r="C660" s="362">
        <f t="shared" si="37"/>
        <v>648</v>
      </c>
      <c r="D660" s="47" t="str">
        <f t="shared" si="38"/>
        <v/>
      </c>
      <c r="E660" s="355"/>
      <c r="F660" s="447"/>
      <c r="G660" s="447"/>
      <c r="H660" s="447"/>
      <c r="I660" s="344"/>
      <c r="J660" s="344"/>
      <c r="K660" s="344"/>
      <c r="L660" s="386"/>
      <c r="M660" s="386"/>
      <c r="N660" s="387"/>
      <c r="O660" s="393"/>
      <c r="P660" s="393"/>
      <c r="Q660" s="344"/>
      <c r="R660" s="344"/>
      <c r="S660" s="359" t="str">
        <f t="shared" si="39"/>
        <v/>
      </c>
      <c r="T660" s="344"/>
      <c r="U660" s="3"/>
      <c r="V660" s="361"/>
      <c r="W660" s="395"/>
    </row>
    <row r="661" spans="3:23" ht="13.5" customHeight="1" x14ac:dyDescent="0.15">
      <c r="C661" s="362">
        <f t="shared" si="37"/>
        <v>649</v>
      </c>
      <c r="D661" s="47" t="str">
        <f t="shared" si="38"/>
        <v/>
      </c>
      <c r="E661" s="355"/>
      <c r="F661" s="447"/>
      <c r="G661" s="447"/>
      <c r="H661" s="447"/>
      <c r="I661" s="344"/>
      <c r="J661" s="344"/>
      <c r="K661" s="344"/>
      <c r="L661" s="386"/>
      <c r="M661" s="386"/>
      <c r="N661" s="387"/>
      <c r="O661" s="393"/>
      <c r="P661" s="393"/>
      <c r="Q661" s="344"/>
      <c r="R661" s="344"/>
      <c r="S661" s="359" t="str">
        <f t="shared" si="39"/>
        <v/>
      </c>
      <c r="T661" s="344"/>
      <c r="U661" s="3"/>
      <c r="V661" s="361"/>
      <c r="W661" s="395"/>
    </row>
    <row r="662" spans="3:23" ht="13.5" customHeight="1" x14ac:dyDescent="0.15">
      <c r="C662" s="362">
        <f t="shared" si="37"/>
        <v>650</v>
      </c>
      <c r="D662" s="47" t="str">
        <f t="shared" si="38"/>
        <v/>
      </c>
      <c r="E662" s="355"/>
      <c r="F662" s="447"/>
      <c r="G662" s="447"/>
      <c r="H662" s="447"/>
      <c r="I662" s="344"/>
      <c r="J662" s="344"/>
      <c r="K662" s="344"/>
      <c r="L662" s="386"/>
      <c r="M662" s="386"/>
      <c r="N662" s="387"/>
      <c r="O662" s="393"/>
      <c r="P662" s="393"/>
      <c r="Q662" s="344"/>
      <c r="R662" s="344"/>
      <c r="S662" s="359" t="str">
        <f t="shared" si="39"/>
        <v/>
      </c>
      <c r="T662" s="344"/>
      <c r="U662" s="3"/>
      <c r="V662" s="361"/>
      <c r="W662" s="395"/>
    </row>
    <row r="663" spans="3:23" ht="13.5" customHeight="1" x14ac:dyDescent="0.15">
      <c r="C663" s="362">
        <f t="shared" si="37"/>
        <v>651</v>
      </c>
      <c r="D663" s="47" t="str">
        <f t="shared" si="38"/>
        <v/>
      </c>
      <c r="E663" s="355"/>
      <c r="F663" s="447"/>
      <c r="G663" s="447"/>
      <c r="H663" s="447"/>
      <c r="I663" s="344"/>
      <c r="J663" s="344"/>
      <c r="K663" s="344"/>
      <c r="L663" s="386"/>
      <c r="M663" s="386"/>
      <c r="N663" s="387"/>
      <c r="O663" s="393"/>
      <c r="P663" s="393"/>
      <c r="Q663" s="344"/>
      <c r="R663" s="344"/>
      <c r="S663" s="359" t="str">
        <f t="shared" si="39"/>
        <v/>
      </c>
      <c r="T663" s="344"/>
      <c r="U663" s="3"/>
      <c r="V663" s="361"/>
      <c r="W663" s="395"/>
    </row>
    <row r="664" spans="3:23" ht="13.5" customHeight="1" x14ac:dyDescent="0.15">
      <c r="C664" s="362">
        <f t="shared" si="37"/>
        <v>652</v>
      </c>
      <c r="D664" s="47" t="str">
        <f t="shared" si="38"/>
        <v/>
      </c>
      <c r="E664" s="355"/>
      <c r="F664" s="447"/>
      <c r="G664" s="447"/>
      <c r="H664" s="447"/>
      <c r="I664" s="344"/>
      <c r="J664" s="344"/>
      <c r="K664" s="344"/>
      <c r="L664" s="386"/>
      <c r="M664" s="386"/>
      <c r="N664" s="387"/>
      <c r="O664" s="393"/>
      <c r="P664" s="393"/>
      <c r="Q664" s="344"/>
      <c r="R664" s="344"/>
      <c r="S664" s="359" t="str">
        <f t="shared" si="39"/>
        <v/>
      </c>
      <c r="T664" s="344"/>
      <c r="U664" s="3"/>
      <c r="V664" s="361"/>
      <c r="W664" s="395"/>
    </row>
    <row r="665" spans="3:23" ht="13.5" customHeight="1" x14ac:dyDescent="0.15">
      <c r="C665" s="362">
        <f t="shared" si="37"/>
        <v>653</v>
      </c>
      <c r="D665" s="47" t="str">
        <f t="shared" si="38"/>
        <v/>
      </c>
      <c r="E665" s="355"/>
      <c r="F665" s="447"/>
      <c r="G665" s="447"/>
      <c r="H665" s="447"/>
      <c r="I665" s="344"/>
      <c r="J665" s="344"/>
      <c r="K665" s="344"/>
      <c r="L665" s="386"/>
      <c r="M665" s="386"/>
      <c r="N665" s="387"/>
      <c r="O665" s="393"/>
      <c r="P665" s="393"/>
      <c r="Q665" s="344"/>
      <c r="R665" s="344"/>
      <c r="S665" s="359" t="str">
        <f t="shared" si="39"/>
        <v/>
      </c>
      <c r="T665" s="344"/>
      <c r="U665" s="3"/>
      <c r="V665" s="361"/>
      <c r="W665" s="395"/>
    </row>
    <row r="666" spans="3:23" ht="13.5" customHeight="1" x14ac:dyDescent="0.15">
      <c r="C666" s="362">
        <f t="shared" si="37"/>
        <v>654</v>
      </c>
      <c r="D666" s="47" t="str">
        <f t="shared" si="38"/>
        <v/>
      </c>
      <c r="E666" s="355"/>
      <c r="F666" s="447"/>
      <c r="G666" s="447"/>
      <c r="H666" s="447"/>
      <c r="I666" s="344"/>
      <c r="J666" s="344"/>
      <c r="K666" s="344"/>
      <c r="L666" s="386"/>
      <c r="M666" s="386"/>
      <c r="N666" s="387"/>
      <c r="O666" s="393"/>
      <c r="P666" s="393"/>
      <c r="Q666" s="344"/>
      <c r="R666" s="344"/>
      <c r="S666" s="359" t="str">
        <f t="shared" si="39"/>
        <v/>
      </c>
      <c r="T666" s="344"/>
      <c r="U666" s="3"/>
      <c r="V666" s="361"/>
      <c r="W666" s="395"/>
    </row>
    <row r="667" spans="3:23" ht="13.5" customHeight="1" x14ac:dyDescent="0.15">
      <c r="C667" s="362">
        <f t="shared" si="37"/>
        <v>655</v>
      </c>
      <c r="D667" s="47" t="str">
        <f t="shared" si="38"/>
        <v/>
      </c>
      <c r="E667" s="355"/>
      <c r="F667" s="447"/>
      <c r="G667" s="447"/>
      <c r="H667" s="447"/>
      <c r="I667" s="344"/>
      <c r="J667" s="344"/>
      <c r="K667" s="344"/>
      <c r="L667" s="386"/>
      <c r="M667" s="386"/>
      <c r="N667" s="387"/>
      <c r="O667" s="393"/>
      <c r="P667" s="393"/>
      <c r="Q667" s="344"/>
      <c r="R667" s="344"/>
      <c r="S667" s="359" t="str">
        <f t="shared" si="39"/>
        <v/>
      </c>
      <c r="T667" s="344"/>
      <c r="U667" s="3"/>
      <c r="V667" s="361"/>
      <c r="W667" s="395"/>
    </row>
    <row r="668" spans="3:23" ht="13.5" customHeight="1" x14ac:dyDescent="0.15">
      <c r="C668" s="362">
        <f t="shared" si="37"/>
        <v>656</v>
      </c>
      <c r="D668" s="47" t="str">
        <f t="shared" si="38"/>
        <v/>
      </c>
      <c r="E668" s="355"/>
      <c r="F668" s="447"/>
      <c r="G668" s="447"/>
      <c r="H668" s="447"/>
      <c r="I668" s="344"/>
      <c r="J668" s="344"/>
      <c r="K668" s="344"/>
      <c r="L668" s="386"/>
      <c r="M668" s="386"/>
      <c r="N668" s="387"/>
      <c r="O668" s="393"/>
      <c r="P668" s="393"/>
      <c r="Q668" s="344"/>
      <c r="R668" s="344"/>
      <c r="S668" s="359" t="str">
        <f t="shared" si="39"/>
        <v/>
      </c>
      <c r="T668" s="344"/>
      <c r="U668" s="3"/>
      <c r="V668" s="361"/>
      <c r="W668" s="395"/>
    </row>
    <row r="669" spans="3:23" ht="13.5" customHeight="1" x14ac:dyDescent="0.15">
      <c r="C669" s="362">
        <f t="shared" si="37"/>
        <v>657</v>
      </c>
      <c r="D669" s="47" t="str">
        <f t="shared" si="38"/>
        <v/>
      </c>
      <c r="E669" s="355"/>
      <c r="F669" s="447"/>
      <c r="G669" s="447"/>
      <c r="H669" s="447"/>
      <c r="I669" s="344"/>
      <c r="J669" s="344"/>
      <c r="K669" s="344"/>
      <c r="L669" s="386"/>
      <c r="M669" s="386"/>
      <c r="N669" s="387"/>
      <c r="O669" s="393"/>
      <c r="P669" s="393"/>
      <c r="Q669" s="344"/>
      <c r="R669" s="344"/>
      <c r="S669" s="359" t="str">
        <f t="shared" si="39"/>
        <v/>
      </c>
      <c r="T669" s="344"/>
      <c r="U669" s="3"/>
      <c r="V669" s="361"/>
      <c r="W669" s="395"/>
    </row>
    <row r="670" spans="3:23" ht="13.5" customHeight="1" x14ac:dyDescent="0.15">
      <c r="C670" s="362">
        <f t="shared" si="37"/>
        <v>658</v>
      </c>
      <c r="D670" s="47" t="str">
        <f t="shared" si="38"/>
        <v/>
      </c>
      <c r="E670" s="355"/>
      <c r="F670" s="447"/>
      <c r="G670" s="447"/>
      <c r="H670" s="447"/>
      <c r="I670" s="344"/>
      <c r="J670" s="344"/>
      <c r="K670" s="344"/>
      <c r="L670" s="386"/>
      <c r="M670" s="386"/>
      <c r="N670" s="387"/>
      <c r="O670" s="393"/>
      <c r="P670" s="393"/>
      <c r="Q670" s="344"/>
      <c r="R670" s="344"/>
      <c r="S670" s="359" t="str">
        <f t="shared" si="39"/>
        <v/>
      </c>
      <c r="T670" s="344"/>
      <c r="U670" s="3"/>
      <c r="V670" s="361"/>
      <c r="W670" s="395"/>
    </row>
    <row r="671" spans="3:23" ht="13.5" customHeight="1" x14ac:dyDescent="0.15">
      <c r="C671" s="362">
        <f t="shared" si="37"/>
        <v>659</v>
      </c>
      <c r="D671" s="47" t="str">
        <f t="shared" si="38"/>
        <v/>
      </c>
      <c r="E671" s="355"/>
      <c r="F671" s="447"/>
      <c r="G671" s="447"/>
      <c r="H671" s="447"/>
      <c r="I671" s="344"/>
      <c r="J671" s="344"/>
      <c r="K671" s="344"/>
      <c r="L671" s="386"/>
      <c r="M671" s="386"/>
      <c r="N671" s="387"/>
      <c r="O671" s="393"/>
      <c r="P671" s="393"/>
      <c r="Q671" s="344"/>
      <c r="R671" s="344"/>
      <c r="S671" s="359" t="str">
        <f t="shared" si="39"/>
        <v/>
      </c>
      <c r="T671" s="344"/>
      <c r="U671" s="3"/>
      <c r="V671" s="361"/>
      <c r="W671" s="395"/>
    </row>
    <row r="672" spans="3:23" ht="13.5" customHeight="1" x14ac:dyDescent="0.15">
      <c r="C672" s="362">
        <f t="shared" si="37"/>
        <v>660</v>
      </c>
      <c r="D672" s="47" t="str">
        <f t="shared" si="38"/>
        <v/>
      </c>
      <c r="E672" s="355"/>
      <c r="F672" s="447"/>
      <c r="G672" s="447"/>
      <c r="H672" s="447"/>
      <c r="I672" s="396"/>
      <c r="J672" s="396"/>
      <c r="K672" s="396"/>
      <c r="L672" s="386"/>
      <c r="M672" s="386"/>
      <c r="N672" s="387"/>
      <c r="O672" s="393"/>
      <c r="P672" s="393"/>
      <c r="Q672" s="344"/>
      <c r="R672" s="344"/>
      <c r="S672" s="359" t="str">
        <f t="shared" si="39"/>
        <v/>
      </c>
      <c r="T672" s="344"/>
      <c r="U672" s="3"/>
      <c r="V672" s="361"/>
      <c r="W672" s="395"/>
    </row>
    <row r="673" spans="3:23" ht="13.5" customHeight="1" x14ac:dyDescent="0.15">
      <c r="C673" s="362">
        <f>C672+1</f>
        <v>661</v>
      </c>
      <c r="D673" s="47" t="str">
        <f t="shared" si="38"/>
        <v/>
      </c>
      <c r="E673" s="355"/>
      <c r="F673" s="447"/>
      <c r="G673" s="447"/>
      <c r="H673" s="447"/>
      <c r="I673" s="344"/>
      <c r="J673" s="344"/>
      <c r="K673" s="344"/>
      <c r="L673" s="386"/>
      <c r="M673" s="386"/>
      <c r="N673" s="387"/>
      <c r="O673" s="393"/>
      <c r="P673" s="393"/>
      <c r="Q673" s="344"/>
      <c r="R673" s="344"/>
      <c r="S673" s="359" t="str">
        <f t="shared" si="39"/>
        <v/>
      </c>
      <c r="T673" s="344"/>
      <c r="U673" s="3"/>
      <c r="V673" s="361"/>
      <c r="W673" s="395"/>
    </row>
    <row r="674" spans="3:23" ht="13.5" customHeight="1" x14ac:dyDescent="0.15">
      <c r="C674" s="362">
        <f>C673+1</f>
        <v>662</v>
      </c>
      <c r="D674" s="47" t="str">
        <f t="shared" si="38"/>
        <v/>
      </c>
      <c r="E674" s="355"/>
      <c r="F674" s="447"/>
      <c r="G674" s="447"/>
      <c r="H674" s="447"/>
      <c r="I674" s="344"/>
      <c r="J674" s="344"/>
      <c r="K674" s="344"/>
      <c r="L674" s="386"/>
      <c r="M674" s="386"/>
      <c r="N674" s="387"/>
      <c r="O674" s="393"/>
      <c r="P674" s="393"/>
      <c r="Q674" s="344"/>
      <c r="R674" s="344"/>
      <c r="S674" s="359" t="str">
        <f t="shared" si="39"/>
        <v/>
      </c>
      <c r="T674" s="344"/>
      <c r="U674" s="3"/>
      <c r="V674" s="361"/>
      <c r="W674" s="395"/>
    </row>
    <row r="675" spans="3:23" ht="13.5" customHeight="1" x14ac:dyDescent="0.15">
      <c r="C675" s="362">
        <f>C674+1</f>
        <v>663</v>
      </c>
      <c r="D675" s="47" t="str">
        <f t="shared" si="38"/>
        <v/>
      </c>
      <c r="E675" s="355"/>
      <c r="F675" s="447"/>
      <c r="G675" s="447"/>
      <c r="H675" s="447"/>
      <c r="I675" s="344"/>
      <c r="J675" s="344"/>
      <c r="K675" s="344"/>
      <c r="L675" s="386"/>
      <c r="M675" s="386"/>
      <c r="N675" s="387"/>
      <c r="O675" s="393"/>
      <c r="P675" s="393"/>
      <c r="Q675" s="344"/>
      <c r="R675" s="344"/>
      <c r="S675" s="359" t="str">
        <f t="shared" si="39"/>
        <v/>
      </c>
      <c r="T675" s="344"/>
      <c r="U675" s="3"/>
      <c r="V675" s="361"/>
      <c r="W675" s="395"/>
    </row>
    <row r="676" spans="3:23" ht="13.5" customHeight="1" x14ac:dyDescent="0.15">
      <c r="C676" s="362">
        <f t="shared" ref="C676:C733" si="40">C675+1</f>
        <v>664</v>
      </c>
      <c r="D676" s="47" t="str">
        <f t="shared" si="38"/>
        <v/>
      </c>
      <c r="E676" s="355"/>
      <c r="F676" s="447"/>
      <c r="G676" s="447"/>
      <c r="H676" s="447"/>
      <c r="I676" s="344"/>
      <c r="J676" s="344"/>
      <c r="K676" s="344"/>
      <c r="L676" s="386"/>
      <c r="M676" s="386"/>
      <c r="N676" s="387"/>
      <c r="O676" s="393"/>
      <c r="P676" s="393"/>
      <c r="Q676" s="344"/>
      <c r="R676" s="344"/>
      <c r="S676" s="359" t="str">
        <f t="shared" si="39"/>
        <v/>
      </c>
      <c r="T676" s="344"/>
      <c r="U676" s="3"/>
      <c r="V676" s="361"/>
      <c r="W676" s="395"/>
    </row>
    <row r="677" spans="3:23" ht="13.5" customHeight="1" x14ac:dyDescent="0.15">
      <c r="C677" s="362">
        <f t="shared" si="40"/>
        <v>665</v>
      </c>
      <c r="D677" s="47" t="str">
        <f t="shared" si="38"/>
        <v/>
      </c>
      <c r="E677" s="355"/>
      <c r="F677" s="447"/>
      <c r="G677" s="447"/>
      <c r="H677" s="447"/>
      <c r="I677" s="344"/>
      <c r="J677" s="344"/>
      <c r="K677" s="344"/>
      <c r="L677" s="386"/>
      <c r="M677" s="386"/>
      <c r="N677" s="387"/>
      <c r="O677" s="393"/>
      <c r="P677" s="393"/>
      <c r="Q677" s="344"/>
      <c r="R677" s="344"/>
      <c r="S677" s="359" t="str">
        <f t="shared" si="39"/>
        <v/>
      </c>
      <c r="T677" s="344"/>
      <c r="U677" s="3"/>
      <c r="V677" s="361"/>
      <c r="W677" s="395"/>
    </row>
    <row r="678" spans="3:23" ht="13.5" customHeight="1" x14ac:dyDescent="0.15">
      <c r="C678" s="362">
        <f t="shared" si="40"/>
        <v>666</v>
      </c>
      <c r="D678" s="47" t="str">
        <f t="shared" si="38"/>
        <v/>
      </c>
      <c r="E678" s="355"/>
      <c r="F678" s="447"/>
      <c r="G678" s="447"/>
      <c r="H678" s="447"/>
      <c r="I678" s="344"/>
      <c r="J678" s="344"/>
      <c r="K678" s="344"/>
      <c r="L678" s="386"/>
      <c r="M678" s="386"/>
      <c r="N678" s="387"/>
      <c r="O678" s="393"/>
      <c r="P678" s="393"/>
      <c r="Q678" s="344"/>
      <c r="R678" s="344"/>
      <c r="S678" s="359" t="str">
        <f t="shared" si="39"/>
        <v/>
      </c>
      <c r="T678" s="344"/>
      <c r="U678" s="3"/>
      <c r="V678" s="361"/>
      <c r="W678" s="395"/>
    </row>
    <row r="679" spans="3:23" ht="13.5" customHeight="1" x14ac:dyDescent="0.15">
      <c r="C679" s="362">
        <f t="shared" si="40"/>
        <v>667</v>
      </c>
      <c r="D679" s="47" t="str">
        <f t="shared" si="38"/>
        <v/>
      </c>
      <c r="E679" s="355"/>
      <c r="F679" s="447"/>
      <c r="G679" s="447"/>
      <c r="H679" s="447"/>
      <c r="I679" s="344"/>
      <c r="J679" s="344"/>
      <c r="K679" s="344"/>
      <c r="L679" s="386"/>
      <c r="M679" s="386"/>
      <c r="N679" s="387"/>
      <c r="O679" s="393"/>
      <c r="P679" s="393"/>
      <c r="Q679" s="344"/>
      <c r="R679" s="344"/>
      <c r="S679" s="359" t="str">
        <f t="shared" si="39"/>
        <v/>
      </c>
      <c r="T679" s="344"/>
      <c r="U679" s="3"/>
      <c r="V679" s="361"/>
      <c r="W679" s="395"/>
    </row>
    <row r="680" spans="3:23" ht="13.5" customHeight="1" x14ac:dyDescent="0.15">
      <c r="C680" s="362">
        <f t="shared" si="40"/>
        <v>668</v>
      </c>
      <c r="D680" s="47" t="str">
        <f t="shared" si="38"/>
        <v/>
      </c>
      <c r="E680" s="355"/>
      <c r="F680" s="447"/>
      <c r="G680" s="447"/>
      <c r="H680" s="447"/>
      <c r="I680" s="344"/>
      <c r="J680" s="344"/>
      <c r="K680" s="344"/>
      <c r="L680" s="386"/>
      <c r="M680" s="386"/>
      <c r="N680" s="387"/>
      <c r="O680" s="393"/>
      <c r="P680" s="393"/>
      <c r="Q680" s="344"/>
      <c r="R680" s="344"/>
      <c r="S680" s="359" t="str">
        <f t="shared" si="39"/>
        <v/>
      </c>
      <c r="T680" s="344"/>
      <c r="U680" s="3"/>
      <c r="V680" s="361"/>
      <c r="W680" s="395"/>
    </row>
    <row r="681" spans="3:23" ht="13.5" customHeight="1" x14ac:dyDescent="0.15">
      <c r="C681" s="362">
        <f t="shared" si="40"/>
        <v>669</v>
      </c>
      <c r="D681" s="47" t="str">
        <f t="shared" si="38"/>
        <v/>
      </c>
      <c r="E681" s="355"/>
      <c r="F681" s="447"/>
      <c r="G681" s="447"/>
      <c r="H681" s="447"/>
      <c r="I681" s="344"/>
      <c r="J681" s="344"/>
      <c r="K681" s="344"/>
      <c r="L681" s="386"/>
      <c r="M681" s="386"/>
      <c r="N681" s="387"/>
      <c r="O681" s="393"/>
      <c r="P681" s="393"/>
      <c r="Q681" s="344"/>
      <c r="R681" s="344"/>
      <c r="S681" s="359" t="str">
        <f t="shared" si="39"/>
        <v/>
      </c>
      <c r="T681" s="344"/>
      <c r="U681" s="3"/>
      <c r="V681" s="361"/>
      <c r="W681" s="395"/>
    </row>
    <row r="682" spans="3:23" ht="13.5" customHeight="1" x14ac:dyDescent="0.15">
      <c r="C682" s="362">
        <f t="shared" si="40"/>
        <v>670</v>
      </c>
      <c r="D682" s="47" t="str">
        <f t="shared" si="38"/>
        <v/>
      </c>
      <c r="E682" s="355"/>
      <c r="F682" s="447"/>
      <c r="G682" s="447"/>
      <c r="H682" s="447"/>
      <c r="I682" s="344"/>
      <c r="J682" s="344"/>
      <c r="K682" s="344"/>
      <c r="L682" s="386"/>
      <c r="M682" s="386"/>
      <c r="N682" s="387"/>
      <c r="O682" s="393"/>
      <c r="P682" s="393"/>
      <c r="Q682" s="344"/>
      <c r="R682" s="344"/>
      <c r="S682" s="359" t="str">
        <f t="shared" si="39"/>
        <v/>
      </c>
      <c r="T682" s="344"/>
      <c r="U682" s="3"/>
      <c r="V682" s="361"/>
      <c r="W682" s="395"/>
    </row>
    <row r="683" spans="3:23" ht="13.5" customHeight="1" x14ac:dyDescent="0.15">
      <c r="C683" s="362">
        <f t="shared" si="40"/>
        <v>671</v>
      </c>
      <c r="D683" s="47" t="str">
        <f t="shared" si="38"/>
        <v/>
      </c>
      <c r="E683" s="355"/>
      <c r="F683" s="447"/>
      <c r="G683" s="447"/>
      <c r="H683" s="447"/>
      <c r="I683" s="344"/>
      <c r="J683" s="344"/>
      <c r="K683" s="344"/>
      <c r="L683" s="386"/>
      <c r="M683" s="386"/>
      <c r="N683" s="387"/>
      <c r="O683" s="393"/>
      <c r="P683" s="393"/>
      <c r="Q683" s="344"/>
      <c r="R683" s="344"/>
      <c r="S683" s="359" t="str">
        <f t="shared" si="39"/>
        <v/>
      </c>
      <c r="T683" s="344"/>
      <c r="U683" s="3"/>
      <c r="V683" s="361"/>
      <c r="W683" s="395"/>
    </row>
    <row r="684" spans="3:23" ht="13.5" customHeight="1" x14ac:dyDescent="0.15">
      <c r="C684" s="362">
        <f t="shared" si="40"/>
        <v>672</v>
      </c>
      <c r="D684" s="47" t="str">
        <f t="shared" si="38"/>
        <v/>
      </c>
      <c r="E684" s="355"/>
      <c r="F684" s="447"/>
      <c r="G684" s="447"/>
      <c r="H684" s="447"/>
      <c r="I684" s="344"/>
      <c r="J684" s="344"/>
      <c r="K684" s="344"/>
      <c r="L684" s="386"/>
      <c r="M684" s="386"/>
      <c r="N684" s="387"/>
      <c r="O684" s="393"/>
      <c r="P684" s="393"/>
      <c r="Q684" s="344"/>
      <c r="R684" s="344"/>
      <c r="S684" s="359" t="str">
        <f t="shared" si="39"/>
        <v/>
      </c>
      <c r="T684" s="344"/>
      <c r="U684" s="3"/>
      <c r="V684" s="361"/>
      <c r="W684" s="395"/>
    </row>
    <row r="685" spans="3:23" ht="13.5" customHeight="1" x14ac:dyDescent="0.15">
      <c r="C685" s="362">
        <f t="shared" si="40"/>
        <v>673</v>
      </c>
      <c r="D685" s="47" t="str">
        <f t="shared" si="38"/>
        <v/>
      </c>
      <c r="E685" s="355"/>
      <c r="F685" s="447"/>
      <c r="G685" s="447"/>
      <c r="H685" s="447"/>
      <c r="I685" s="344"/>
      <c r="J685" s="344"/>
      <c r="K685" s="344"/>
      <c r="L685" s="386"/>
      <c r="M685" s="386"/>
      <c r="N685" s="387"/>
      <c r="O685" s="393"/>
      <c r="P685" s="393"/>
      <c r="Q685" s="344"/>
      <c r="R685" s="344"/>
      <c r="S685" s="359" t="str">
        <f t="shared" si="39"/>
        <v/>
      </c>
      <c r="T685" s="344"/>
      <c r="U685" s="3"/>
      <c r="V685" s="361"/>
      <c r="W685" s="395"/>
    </row>
    <row r="686" spans="3:23" ht="13.5" customHeight="1" x14ac:dyDescent="0.15">
      <c r="C686" s="362">
        <f t="shared" si="40"/>
        <v>674</v>
      </c>
      <c r="D686" s="47" t="str">
        <f t="shared" si="38"/>
        <v/>
      </c>
      <c r="E686" s="355"/>
      <c r="F686" s="447"/>
      <c r="G686" s="447"/>
      <c r="H686" s="447"/>
      <c r="I686" s="344"/>
      <c r="J686" s="344"/>
      <c r="K686" s="344"/>
      <c r="L686" s="386"/>
      <c r="M686" s="386"/>
      <c r="N686" s="387"/>
      <c r="O686" s="393"/>
      <c r="P686" s="393"/>
      <c r="Q686" s="344"/>
      <c r="R686" s="344"/>
      <c r="S686" s="359" t="str">
        <f t="shared" si="39"/>
        <v/>
      </c>
      <c r="T686" s="344"/>
      <c r="U686" s="3"/>
      <c r="V686" s="361"/>
      <c r="W686" s="395"/>
    </row>
    <row r="687" spans="3:23" ht="13.5" customHeight="1" x14ac:dyDescent="0.15">
      <c r="C687" s="362">
        <f t="shared" si="40"/>
        <v>675</v>
      </c>
      <c r="D687" s="47" t="str">
        <f t="shared" si="38"/>
        <v/>
      </c>
      <c r="E687" s="355"/>
      <c r="F687" s="447"/>
      <c r="G687" s="447"/>
      <c r="H687" s="447"/>
      <c r="I687" s="344"/>
      <c r="J687" s="344"/>
      <c r="K687" s="344"/>
      <c r="L687" s="386"/>
      <c r="M687" s="386"/>
      <c r="N687" s="387"/>
      <c r="O687" s="393"/>
      <c r="P687" s="393"/>
      <c r="Q687" s="344"/>
      <c r="R687" s="344"/>
      <c r="S687" s="359" t="str">
        <f t="shared" si="39"/>
        <v/>
      </c>
      <c r="T687" s="344"/>
      <c r="U687" s="3"/>
      <c r="V687" s="361"/>
      <c r="W687" s="395"/>
    </row>
    <row r="688" spans="3:23" ht="13.5" customHeight="1" x14ac:dyDescent="0.15">
      <c r="C688" s="362">
        <f t="shared" si="40"/>
        <v>676</v>
      </c>
      <c r="D688" s="47" t="str">
        <f t="shared" si="38"/>
        <v/>
      </c>
      <c r="E688" s="355"/>
      <c r="F688" s="447"/>
      <c r="G688" s="447"/>
      <c r="H688" s="447"/>
      <c r="I688" s="344"/>
      <c r="J688" s="344"/>
      <c r="K688" s="344"/>
      <c r="L688" s="386"/>
      <c r="M688" s="386"/>
      <c r="N688" s="387"/>
      <c r="O688" s="393"/>
      <c r="P688" s="393"/>
      <c r="Q688" s="344"/>
      <c r="R688" s="344"/>
      <c r="S688" s="359" t="str">
        <f t="shared" si="39"/>
        <v/>
      </c>
      <c r="T688" s="344"/>
      <c r="U688" s="3"/>
      <c r="V688" s="361"/>
      <c r="W688" s="395"/>
    </row>
    <row r="689" spans="3:23" ht="13.5" customHeight="1" x14ac:dyDescent="0.15">
      <c r="C689" s="362">
        <f t="shared" si="40"/>
        <v>677</v>
      </c>
      <c r="D689" s="47" t="str">
        <f t="shared" si="38"/>
        <v/>
      </c>
      <c r="E689" s="355"/>
      <c r="F689" s="447"/>
      <c r="G689" s="447"/>
      <c r="H689" s="447"/>
      <c r="I689" s="344"/>
      <c r="J689" s="344"/>
      <c r="K689" s="344"/>
      <c r="L689" s="386"/>
      <c r="M689" s="386"/>
      <c r="N689" s="387"/>
      <c r="O689" s="393"/>
      <c r="P689" s="393"/>
      <c r="Q689" s="344"/>
      <c r="R689" s="344"/>
      <c r="S689" s="359" t="str">
        <f t="shared" si="39"/>
        <v/>
      </c>
      <c r="T689" s="344"/>
      <c r="U689" s="3"/>
      <c r="V689" s="361"/>
      <c r="W689" s="395"/>
    </row>
    <row r="690" spans="3:23" ht="13.5" customHeight="1" x14ac:dyDescent="0.15">
      <c r="C690" s="362">
        <f t="shared" si="40"/>
        <v>678</v>
      </c>
      <c r="D690" s="47" t="str">
        <f t="shared" si="38"/>
        <v/>
      </c>
      <c r="E690" s="355"/>
      <c r="F690" s="447"/>
      <c r="G690" s="447"/>
      <c r="H690" s="447"/>
      <c r="I690" s="344"/>
      <c r="J690" s="344"/>
      <c r="K690" s="344"/>
      <c r="L690" s="386"/>
      <c r="M690" s="386"/>
      <c r="N690" s="387"/>
      <c r="O690" s="393"/>
      <c r="P690" s="393"/>
      <c r="Q690" s="344"/>
      <c r="R690" s="344"/>
      <c r="S690" s="359" t="str">
        <f t="shared" si="39"/>
        <v/>
      </c>
      <c r="T690" s="344"/>
      <c r="U690" s="3"/>
      <c r="V690" s="361"/>
      <c r="W690" s="395"/>
    </row>
    <row r="691" spans="3:23" ht="13.5" customHeight="1" x14ac:dyDescent="0.15">
      <c r="C691" s="362">
        <f t="shared" si="40"/>
        <v>679</v>
      </c>
      <c r="D691" s="47" t="str">
        <f t="shared" si="38"/>
        <v/>
      </c>
      <c r="E691" s="355"/>
      <c r="F691" s="447"/>
      <c r="G691" s="447"/>
      <c r="H691" s="447"/>
      <c r="I691" s="344"/>
      <c r="J691" s="344"/>
      <c r="K691" s="344"/>
      <c r="L691" s="386"/>
      <c r="M691" s="386"/>
      <c r="N691" s="387"/>
      <c r="O691" s="393"/>
      <c r="P691" s="393"/>
      <c r="Q691" s="344"/>
      <c r="R691" s="344"/>
      <c r="S691" s="359" t="str">
        <f t="shared" si="39"/>
        <v/>
      </c>
      <c r="T691" s="344"/>
      <c r="U691" s="3"/>
      <c r="V691" s="361"/>
      <c r="W691" s="395"/>
    </row>
    <row r="692" spans="3:23" ht="13.5" customHeight="1" x14ac:dyDescent="0.15">
      <c r="C692" s="362">
        <f t="shared" si="40"/>
        <v>680</v>
      </c>
      <c r="D692" s="47" t="str">
        <f t="shared" si="38"/>
        <v/>
      </c>
      <c r="E692" s="355"/>
      <c r="F692" s="447"/>
      <c r="G692" s="447"/>
      <c r="H692" s="447"/>
      <c r="I692" s="344"/>
      <c r="J692" s="344"/>
      <c r="K692" s="344"/>
      <c r="L692" s="386"/>
      <c r="M692" s="386"/>
      <c r="N692" s="387"/>
      <c r="O692" s="393"/>
      <c r="P692" s="393"/>
      <c r="Q692" s="344"/>
      <c r="R692" s="344"/>
      <c r="S692" s="359" t="str">
        <f t="shared" si="39"/>
        <v/>
      </c>
      <c r="T692" s="344"/>
      <c r="U692" s="3"/>
      <c r="V692" s="361"/>
      <c r="W692" s="395"/>
    </row>
    <row r="693" spans="3:23" ht="13.5" customHeight="1" x14ac:dyDescent="0.15">
      <c r="C693" s="362">
        <f t="shared" si="40"/>
        <v>681</v>
      </c>
      <c r="D693" s="47" t="str">
        <f t="shared" si="38"/>
        <v/>
      </c>
      <c r="E693" s="355"/>
      <c r="F693" s="447"/>
      <c r="G693" s="447"/>
      <c r="H693" s="447"/>
      <c r="I693" s="344"/>
      <c r="J693" s="344"/>
      <c r="K693" s="344"/>
      <c r="L693" s="386"/>
      <c r="M693" s="386"/>
      <c r="N693" s="387"/>
      <c r="O693" s="393"/>
      <c r="P693" s="393"/>
      <c r="Q693" s="344"/>
      <c r="R693" s="344"/>
      <c r="S693" s="359" t="str">
        <f t="shared" si="39"/>
        <v/>
      </c>
      <c r="T693" s="344"/>
      <c r="U693" s="3"/>
      <c r="V693" s="361"/>
      <c r="W693" s="395"/>
    </row>
    <row r="694" spans="3:23" ht="13.5" customHeight="1" x14ac:dyDescent="0.15">
      <c r="C694" s="362">
        <f t="shared" si="40"/>
        <v>682</v>
      </c>
      <c r="D694" s="47" t="str">
        <f t="shared" si="38"/>
        <v/>
      </c>
      <c r="E694" s="355"/>
      <c r="F694" s="447"/>
      <c r="G694" s="447"/>
      <c r="H694" s="447"/>
      <c r="I694" s="344"/>
      <c r="J694" s="344"/>
      <c r="K694" s="344"/>
      <c r="L694" s="386"/>
      <c r="M694" s="386"/>
      <c r="N694" s="387"/>
      <c r="O694" s="393"/>
      <c r="P694" s="393"/>
      <c r="Q694" s="344"/>
      <c r="R694" s="344"/>
      <c r="S694" s="359" t="str">
        <f t="shared" si="39"/>
        <v/>
      </c>
      <c r="T694" s="344"/>
      <c r="U694" s="3"/>
      <c r="V694" s="361"/>
      <c r="W694" s="395"/>
    </row>
    <row r="695" spans="3:23" ht="13.5" customHeight="1" x14ac:dyDescent="0.15">
      <c r="C695" s="362">
        <f t="shared" si="40"/>
        <v>683</v>
      </c>
      <c r="D695" s="47" t="str">
        <f t="shared" si="38"/>
        <v/>
      </c>
      <c r="E695" s="355"/>
      <c r="F695" s="447"/>
      <c r="G695" s="447"/>
      <c r="H695" s="447"/>
      <c r="I695" s="344"/>
      <c r="J695" s="344"/>
      <c r="K695" s="344"/>
      <c r="L695" s="386"/>
      <c r="M695" s="386"/>
      <c r="N695" s="387"/>
      <c r="O695" s="393"/>
      <c r="P695" s="393"/>
      <c r="Q695" s="344"/>
      <c r="R695" s="344"/>
      <c r="S695" s="359" t="str">
        <f t="shared" si="39"/>
        <v/>
      </c>
      <c r="T695" s="344"/>
      <c r="U695" s="3"/>
      <c r="V695" s="361"/>
      <c r="W695" s="395"/>
    </row>
    <row r="696" spans="3:23" ht="13.5" customHeight="1" x14ac:dyDescent="0.15">
      <c r="C696" s="362">
        <f t="shared" si="40"/>
        <v>684</v>
      </c>
      <c r="D696" s="47" t="str">
        <f t="shared" si="38"/>
        <v/>
      </c>
      <c r="E696" s="355"/>
      <c r="F696" s="447"/>
      <c r="G696" s="447"/>
      <c r="H696" s="447"/>
      <c r="I696" s="344"/>
      <c r="J696" s="344"/>
      <c r="K696" s="344"/>
      <c r="L696" s="386"/>
      <c r="M696" s="386"/>
      <c r="N696" s="387"/>
      <c r="O696" s="393"/>
      <c r="P696" s="393"/>
      <c r="Q696" s="344"/>
      <c r="R696" s="344"/>
      <c r="S696" s="359" t="str">
        <f t="shared" si="39"/>
        <v/>
      </c>
      <c r="T696" s="344"/>
      <c r="U696" s="3"/>
      <c r="V696" s="361"/>
      <c r="W696" s="395"/>
    </row>
    <row r="697" spans="3:23" ht="13.5" customHeight="1" x14ac:dyDescent="0.15">
      <c r="C697" s="362">
        <f t="shared" si="40"/>
        <v>685</v>
      </c>
      <c r="D697" s="47" t="str">
        <f t="shared" si="38"/>
        <v/>
      </c>
      <c r="E697" s="355"/>
      <c r="F697" s="447"/>
      <c r="G697" s="447"/>
      <c r="H697" s="447"/>
      <c r="I697" s="344"/>
      <c r="J697" s="344"/>
      <c r="K697" s="344"/>
      <c r="L697" s="386"/>
      <c r="M697" s="386"/>
      <c r="N697" s="387"/>
      <c r="O697" s="393"/>
      <c r="P697" s="393"/>
      <c r="Q697" s="344"/>
      <c r="R697" s="344"/>
      <c r="S697" s="359" t="str">
        <f t="shared" si="39"/>
        <v/>
      </c>
      <c r="T697" s="344"/>
      <c r="U697" s="3"/>
      <c r="V697" s="361"/>
      <c r="W697" s="395"/>
    </row>
    <row r="698" spans="3:23" ht="13.5" customHeight="1" x14ac:dyDescent="0.15">
      <c r="C698" s="362">
        <f t="shared" si="40"/>
        <v>686</v>
      </c>
      <c r="D698" s="47" t="str">
        <f t="shared" si="38"/>
        <v/>
      </c>
      <c r="E698" s="355"/>
      <c r="F698" s="447"/>
      <c r="G698" s="447"/>
      <c r="H698" s="447"/>
      <c r="I698" s="344"/>
      <c r="J698" s="344"/>
      <c r="K698" s="344"/>
      <c r="L698" s="386"/>
      <c r="M698" s="386"/>
      <c r="N698" s="387"/>
      <c r="O698" s="393"/>
      <c r="P698" s="393"/>
      <c r="Q698" s="344"/>
      <c r="R698" s="344"/>
      <c r="S698" s="359" t="str">
        <f t="shared" si="39"/>
        <v/>
      </c>
      <c r="T698" s="344"/>
      <c r="U698" s="3"/>
      <c r="V698" s="361"/>
      <c r="W698" s="395"/>
    </row>
    <row r="699" spans="3:23" ht="13.5" customHeight="1" x14ac:dyDescent="0.15">
      <c r="C699" s="362">
        <f t="shared" si="40"/>
        <v>687</v>
      </c>
      <c r="D699" s="47" t="str">
        <f t="shared" si="38"/>
        <v/>
      </c>
      <c r="E699" s="355"/>
      <c r="F699" s="447"/>
      <c r="G699" s="447"/>
      <c r="H699" s="447"/>
      <c r="I699" s="344"/>
      <c r="J699" s="344"/>
      <c r="K699" s="344"/>
      <c r="L699" s="386"/>
      <c r="M699" s="386"/>
      <c r="N699" s="387"/>
      <c r="O699" s="393"/>
      <c r="P699" s="393"/>
      <c r="Q699" s="344"/>
      <c r="R699" s="344"/>
      <c r="S699" s="359" t="str">
        <f t="shared" si="39"/>
        <v/>
      </c>
      <c r="T699" s="344"/>
      <c r="U699" s="3"/>
      <c r="V699" s="361"/>
      <c r="W699" s="395"/>
    </row>
    <row r="700" spans="3:23" ht="13.5" customHeight="1" x14ac:dyDescent="0.15">
      <c r="C700" s="362">
        <f t="shared" si="40"/>
        <v>688</v>
      </c>
      <c r="D700" s="47" t="str">
        <f t="shared" si="38"/>
        <v/>
      </c>
      <c r="E700" s="355"/>
      <c r="F700" s="447"/>
      <c r="G700" s="447"/>
      <c r="H700" s="447"/>
      <c r="I700" s="344"/>
      <c r="J700" s="344"/>
      <c r="K700" s="344"/>
      <c r="L700" s="386"/>
      <c r="M700" s="386"/>
      <c r="N700" s="387"/>
      <c r="O700" s="393"/>
      <c r="P700" s="393"/>
      <c r="Q700" s="344"/>
      <c r="R700" s="344"/>
      <c r="S700" s="359" t="str">
        <f t="shared" si="39"/>
        <v/>
      </c>
      <c r="T700" s="344"/>
      <c r="U700" s="3"/>
      <c r="V700" s="361"/>
      <c r="W700" s="395"/>
    </row>
    <row r="701" spans="3:23" ht="13.5" customHeight="1" x14ac:dyDescent="0.15">
      <c r="C701" s="362">
        <f t="shared" si="40"/>
        <v>689</v>
      </c>
      <c r="D701" s="47" t="str">
        <f t="shared" si="38"/>
        <v/>
      </c>
      <c r="E701" s="355"/>
      <c r="F701" s="447"/>
      <c r="G701" s="447"/>
      <c r="H701" s="447"/>
      <c r="I701" s="344"/>
      <c r="J701" s="344"/>
      <c r="K701" s="344"/>
      <c r="L701" s="386"/>
      <c r="M701" s="386"/>
      <c r="N701" s="387"/>
      <c r="O701" s="393"/>
      <c r="P701" s="393"/>
      <c r="Q701" s="344"/>
      <c r="R701" s="344"/>
      <c r="S701" s="359" t="str">
        <f t="shared" si="39"/>
        <v/>
      </c>
      <c r="T701" s="344"/>
      <c r="U701" s="3"/>
      <c r="V701" s="361"/>
      <c r="W701" s="395"/>
    </row>
    <row r="702" spans="3:23" ht="13.5" customHeight="1" x14ac:dyDescent="0.15">
      <c r="C702" s="362">
        <f t="shared" si="40"/>
        <v>690</v>
      </c>
      <c r="D702" s="47" t="str">
        <f t="shared" si="38"/>
        <v/>
      </c>
      <c r="E702" s="355"/>
      <c r="F702" s="447"/>
      <c r="G702" s="447"/>
      <c r="H702" s="447"/>
      <c r="I702" s="396"/>
      <c r="J702" s="396"/>
      <c r="K702" s="396"/>
      <c r="L702" s="386"/>
      <c r="M702" s="386"/>
      <c r="N702" s="387"/>
      <c r="O702" s="393"/>
      <c r="P702" s="393"/>
      <c r="Q702" s="344"/>
      <c r="R702" s="344"/>
      <c r="S702" s="359" t="str">
        <f t="shared" si="39"/>
        <v/>
      </c>
      <c r="T702" s="344"/>
      <c r="U702" s="3"/>
      <c r="V702" s="361"/>
      <c r="W702" s="395"/>
    </row>
    <row r="703" spans="3:23" ht="13.5" customHeight="1" x14ac:dyDescent="0.15">
      <c r="C703" s="362">
        <f t="shared" si="40"/>
        <v>691</v>
      </c>
      <c r="D703" s="47" t="str">
        <f t="shared" si="38"/>
        <v/>
      </c>
      <c r="E703" s="355"/>
      <c r="F703" s="447"/>
      <c r="G703" s="447"/>
      <c r="H703" s="447"/>
      <c r="I703" s="344"/>
      <c r="J703" s="344"/>
      <c r="K703" s="344"/>
      <c r="L703" s="386"/>
      <c r="M703" s="386"/>
      <c r="N703" s="387"/>
      <c r="O703" s="393"/>
      <c r="P703" s="393"/>
      <c r="Q703" s="344"/>
      <c r="R703" s="344"/>
      <c r="S703" s="359" t="str">
        <f t="shared" si="39"/>
        <v/>
      </c>
      <c r="T703" s="344"/>
      <c r="U703" s="3"/>
      <c r="V703" s="361"/>
      <c r="W703" s="395"/>
    </row>
    <row r="704" spans="3:23" ht="13.5" customHeight="1" x14ac:dyDescent="0.15">
      <c r="C704" s="362">
        <f t="shared" si="40"/>
        <v>692</v>
      </c>
      <c r="D704" s="47" t="str">
        <f t="shared" si="38"/>
        <v/>
      </c>
      <c r="E704" s="355"/>
      <c r="F704" s="447"/>
      <c r="G704" s="447"/>
      <c r="H704" s="447"/>
      <c r="I704" s="344"/>
      <c r="J704" s="344"/>
      <c r="K704" s="344"/>
      <c r="L704" s="386"/>
      <c r="M704" s="386"/>
      <c r="N704" s="387"/>
      <c r="O704" s="393"/>
      <c r="P704" s="393"/>
      <c r="Q704" s="344"/>
      <c r="R704" s="344"/>
      <c r="S704" s="359" t="str">
        <f t="shared" si="39"/>
        <v/>
      </c>
      <c r="T704" s="344"/>
      <c r="U704" s="3"/>
      <c r="V704" s="361"/>
      <c r="W704" s="395"/>
    </row>
    <row r="705" spans="3:23" ht="13.5" customHeight="1" x14ac:dyDescent="0.15">
      <c r="C705" s="362">
        <f t="shared" si="40"/>
        <v>693</v>
      </c>
      <c r="D705" s="47" t="str">
        <f t="shared" si="38"/>
        <v/>
      </c>
      <c r="E705" s="355"/>
      <c r="F705" s="447"/>
      <c r="G705" s="447"/>
      <c r="H705" s="447"/>
      <c r="I705" s="344"/>
      <c r="J705" s="344"/>
      <c r="K705" s="344"/>
      <c r="L705" s="386"/>
      <c r="M705" s="386"/>
      <c r="N705" s="387"/>
      <c r="O705" s="393"/>
      <c r="P705" s="393"/>
      <c r="Q705" s="344"/>
      <c r="R705" s="344"/>
      <c r="S705" s="359" t="str">
        <f t="shared" si="39"/>
        <v/>
      </c>
      <c r="T705" s="344"/>
      <c r="U705" s="3"/>
      <c r="V705" s="361"/>
      <c r="W705" s="395"/>
    </row>
    <row r="706" spans="3:23" ht="13.5" customHeight="1" x14ac:dyDescent="0.15">
      <c r="C706" s="362">
        <f t="shared" si="40"/>
        <v>694</v>
      </c>
      <c r="D706" s="47" t="str">
        <f t="shared" si="38"/>
        <v/>
      </c>
      <c r="E706" s="355"/>
      <c r="F706" s="447"/>
      <c r="G706" s="447"/>
      <c r="H706" s="447"/>
      <c r="I706" s="344"/>
      <c r="J706" s="344"/>
      <c r="K706" s="344"/>
      <c r="L706" s="386"/>
      <c r="M706" s="386"/>
      <c r="N706" s="387"/>
      <c r="O706" s="393"/>
      <c r="P706" s="393"/>
      <c r="Q706" s="344"/>
      <c r="R706" s="344"/>
      <c r="S706" s="359" t="str">
        <f t="shared" si="39"/>
        <v/>
      </c>
      <c r="T706" s="344"/>
      <c r="U706" s="3"/>
      <c r="V706" s="361"/>
      <c r="W706" s="395"/>
    </row>
    <row r="707" spans="3:23" ht="13.5" customHeight="1" x14ac:dyDescent="0.15">
      <c r="C707" s="362">
        <f t="shared" si="40"/>
        <v>695</v>
      </c>
      <c r="D707" s="47" t="str">
        <f t="shared" si="38"/>
        <v/>
      </c>
      <c r="E707" s="355"/>
      <c r="F707" s="447"/>
      <c r="G707" s="447"/>
      <c r="H707" s="447"/>
      <c r="I707" s="344"/>
      <c r="J707" s="344"/>
      <c r="K707" s="344"/>
      <c r="L707" s="386"/>
      <c r="M707" s="386"/>
      <c r="N707" s="387"/>
      <c r="O707" s="393"/>
      <c r="P707" s="393"/>
      <c r="Q707" s="344"/>
      <c r="R707" s="344"/>
      <c r="S707" s="359" t="str">
        <f t="shared" si="39"/>
        <v/>
      </c>
      <c r="T707" s="344"/>
      <c r="U707" s="3"/>
      <c r="V707" s="361"/>
      <c r="W707" s="395"/>
    </row>
    <row r="708" spans="3:23" ht="13.5" customHeight="1" x14ac:dyDescent="0.15">
      <c r="C708" s="362">
        <f t="shared" si="40"/>
        <v>696</v>
      </c>
      <c r="D708" s="47" t="str">
        <f t="shared" si="38"/>
        <v/>
      </c>
      <c r="E708" s="355"/>
      <c r="F708" s="447"/>
      <c r="G708" s="447"/>
      <c r="H708" s="447"/>
      <c r="I708" s="344"/>
      <c r="J708" s="344"/>
      <c r="K708" s="344"/>
      <c r="L708" s="386"/>
      <c r="M708" s="386"/>
      <c r="N708" s="387"/>
      <c r="O708" s="393"/>
      <c r="P708" s="393"/>
      <c r="Q708" s="344"/>
      <c r="R708" s="344"/>
      <c r="S708" s="359" t="str">
        <f t="shared" si="39"/>
        <v/>
      </c>
      <c r="T708" s="344"/>
      <c r="U708" s="3"/>
      <c r="V708" s="361"/>
      <c r="W708" s="395"/>
    </row>
    <row r="709" spans="3:23" ht="13.5" customHeight="1" x14ac:dyDescent="0.15">
      <c r="C709" s="362">
        <f t="shared" si="40"/>
        <v>697</v>
      </c>
      <c r="D709" s="47" t="str">
        <f t="shared" si="38"/>
        <v/>
      </c>
      <c r="E709" s="355"/>
      <c r="F709" s="447"/>
      <c r="G709" s="447"/>
      <c r="H709" s="447"/>
      <c r="I709" s="344"/>
      <c r="J709" s="344"/>
      <c r="K709" s="344"/>
      <c r="L709" s="386"/>
      <c r="M709" s="386"/>
      <c r="N709" s="387"/>
      <c r="O709" s="393"/>
      <c r="P709" s="393"/>
      <c r="Q709" s="344"/>
      <c r="R709" s="344"/>
      <c r="S709" s="359" t="str">
        <f t="shared" si="39"/>
        <v/>
      </c>
      <c r="T709" s="344"/>
      <c r="U709" s="3"/>
      <c r="V709" s="361"/>
      <c r="W709" s="395"/>
    </row>
    <row r="710" spans="3:23" ht="13.5" customHeight="1" x14ac:dyDescent="0.15">
      <c r="C710" s="362">
        <f t="shared" si="40"/>
        <v>698</v>
      </c>
      <c r="D710" s="47" t="str">
        <f t="shared" si="38"/>
        <v/>
      </c>
      <c r="E710" s="355"/>
      <c r="F710" s="447"/>
      <c r="G710" s="447"/>
      <c r="H710" s="447"/>
      <c r="I710" s="344"/>
      <c r="J710" s="344"/>
      <c r="K710" s="344"/>
      <c r="L710" s="386"/>
      <c r="M710" s="386"/>
      <c r="N710" s="387"/>
      <c r="O710" s="393"/>
      <c r="P710" s="393"/>
      <c r="Q710" s="344"/>
      <c r="R710" s="344"/>
      <c r="S710" s="359" t="str">
        <f t="shared" si="39"/>
        <v/>
      </c>
      <c r="T710" s="344"/>
      <c r="U710" s="3"/>
      <c r="V710" s="361"/>
      <c r="W710" s="395"/>
    </row>
    <row r="711" spans="3:23" ht="13.5" customHeight="1" x14ac:dyDescent="0.15">
      <c r="C711" s="362">
        <f t="shared" si="40"/>
        <v>699</v>
      </c>
      <c r="D711" s="47" t="str">
        <f t="shared" si="38"/>
        <v/>
      </c>
      <c r="E711" s="355"/>
      <c r="F711" s="447"/>
      <c r="G711" s="447"/>
      <c r="H711" s="447"/>
      <c r="I711" s="344"/>
      <c r="J711" s="344"/>
      <c r="K711" s="344"/>
      <c r="L711" s="386"/>
      <c r="M711" s="386"/>
      <c r="N711" s="387"/>
      <c r="O711" s="393"/>
      <c r="P711" s="393"/>
      <c r="Q711" s="344"/>
      <c r="R711" s="344"/>
      <c r="S711" s="359" t="str">
        <f t="shared" si="39"/>
        <v/>
      </c>
      <c r="T711" s="344"/>
      <c r="U711" s="3"/>
      <c r="V711" s="361"/>
      <c r="W711" s="395"/>
    </row>
    <row r="712" spans="3:23" ht="13.5" customHeight="1" x14ac:dyDescent="0.15">
      <c r="C712" s="362">
        <f t="shared" si="40"/>
        <v>700</v>
      </c>
      <c r="D712" s="47" t="str">
        <f t="shared" si="38"/>
        <v/>
      </c>
      <c r="E712" s="355"/>
      <c r="F712" s="447"/>
      <c r="G712" s="447"/>
      <c r="H712" s="447"/>
      <c r="I712" s="344"/>
      <c r="J712" s="344"/>
      <c r="K712" s="344"/>
      <c r="L712" s="386"/>
      <c r="M712" s="386"/>
      <c r="N712" s="387"/>
      <c r="O712" s="393"/>
      <c r="P712" s="393"/>
      <c r="Q712" s="344"/>
      <c r="R712" s="344"/>
      <c r="S712" s="359" t="str">
        <f t="shared" si="39"/>
        <v/>
      </c>
      <c r="T712" s="344"/>
      <c r="U712" s="3"/>
      <c r="V712" s="361"/>
      <c r="W712" s="395"/>
    </row>
    <row r="713" spans="3:23" ht="13.5" customHeight="1" x14ac:dyDescent="0.15">
      <c r="C713" s="362">
        <f t="shared" si="40"/>
        <v>701</v>
      </c>
      <c r="D713" s="47" t="str">
        <f t="shared" si="38"/>
        <v/>
      </c>
      <c r="E713" s="355"/>
      <c r="F713" s="447"/>
      <c r="G713" s="447"/>
      <c r="H713" s="447"/>
      <c r="I713" s="344"/>
      <c r="J713" s="344"/>
      <c r="K713" s="344"/>
      <c r="L713" s="386"/>
      <c r="M713" s="386"/>
      <c r="N713" s="387"/>
      <c r="O713" s="393"/>
      <c r="P713" s="393"/>
      <c r="Q713" s="344"/>
      <c r="R713" s="344"/>
      <c r="S713" s="359" t="str">
        <f t="shared" si="39"/>
        <v/>
      </c>
      <c r="T713" s="344"/>
      <c r="U713" s="3"/>
      <c r="V713" s="361"/>
      <c r="W713" s="395"/>
    </row>
    <row r="714" spans="3:23" ht="13.5" customHeight="1" x14ac:dyDescent="0.15">
      <c r="C714" s="362">
        <f t="shared" si="40"/>
        <v>702</v>
      </c>
      <c r="D714" s="47" t="str">
        <f t="shared" si="38"/>
        <v/>
      </c>
      <c r="E714" s="355"/>
      <c r="F714" s="447"/>
      <c r="G714" s="447"/>
      <c r="H714" s="447"/>
      <c r="I714" s="344"/>
      <c r="J714" s="344"/>
      <c r="K714" s="344"/>
      <c r="L714" s="386"/>
      <c r="M714" s="386"/>
      <c r="N714" s="387"/>
      <c r="O714" s="393"/>
      <c r="P714" s="393"/>
      <c r="Q714" s="344"/>
      <c r="R714" s="344"/>
      <c r="S714" s="359" t="str">
        <f t="shared" si="39"/>
        <v/>
      </c>
      <c r="T714" s="344"/>
      <c r="U714" s="3"/>
      <c r="V714" s="361"/>
      <c r="W714" s="395"/>
    </row>
    <row r="715" spans="3:23" ht="13.5" customHeight="1" x14ac:dyDescent="0.15">
      <c r="C715" s="362">
        <f t="shared" si="40"/>
        <v>703</v>
      </c>
      <c r="D715" s="47" t="str">
        <f t="shared" si="38"/>
        <v/>
      </c>
      <c r="E715" s="355"/>
      <c r="F715" s="447"/>
      <c r="G715" s="447"/>
      <c r="H715" s="447"/>
      <c r="I715" s="344"/>
      <c r="J715" s="344"/>
      <c r="K715" s="344"/>
      <c r="L715" s="386"/>
      <c r="M715" s="386"/>
      <c r="N715" s="387"/>
      <c r="O715" s="393"/>
      <c r="P715" s="393"/>
      <c r="Q715" s="344"/>
      <c r="R715" s="344"/>
      <c r="S715" s="359" t="str">
        <f t="shared" si="39"/>
        <v/>
      </c>
      <c r="T715" s="344"/>
      <c r="U715" s="3"/>
      <c r="V715" s="361"/>
      <c r="W715" s="395"/>
    </row>
    <row r="716" spans="3:23" ht="13.5" customHeight="1" x14ac:dyDescent="0.15">
      <c r="C716" s="362">
        <f t="shared" si="40"/>
        <v>704</v>
      </c>
      <c r="D716" s="47" t="str">
        <f t="shared" si="38"/>
        <v/>
      </c>
      <c r="E716" s="355"/>
      <c r="F716" s="447"/>
      <c r="G716" s="447"/>
      <c r="H716" s="447"/>
      <c r="I716" s="344"/>
      <c r="J716" s="344"/>
      <c r="K716" s="344"/>
      <c r="L716" s="386"/>
      <c r="M716" s="386"/>
      <c r="N716" s="387"/>
      <c r="O716" s="393"/>
      <c r="P716" s="393"/>
      <c r="Q716" s="344"/>
      <c r="R716" s="344"/>
      <c r="S716" s="359" t="str">
        <f t="shared" si="39"/>
        <v/>
      </c>
      <c r="T716" s="344"/>
      <c r="U716" s="3"/>
      <c r="V716" s="361"/>
      <c r="W716" s="395"/>
    </row>
    <row r="717" spans="3:23" ht="13.5" customHeight="1" x14ac:dyDescent="0.15">
      <c r="C717" s="362">
        <f t="shared" si="40"/>
        <v>705</v>
      </c>
      <c r="D717" s="47" t="str">
        <f t="shared" ref="D717:D780" si="41">IF(E717="","",IF(OR(AND(E717&lt;=$Z$2,K717&lt;&gt;"○"),AND(E717&lt;=$AA$2,K717="○")),"○",""))</f>
        <v/>
      </c>
      <c r="E717" s="355"/>
      <c r="F717" s="447"/>
      <c r="G717" s="447"/>
      <c r="H717" s="447"/>
      <c r="I717" s="344"/>
      <c r="J717" s="344"/>
      <c r="K717" s="344"/>
      <c r="L717" s="386"/>
      <c r="M717" s="386"/>
      <c r="N717" s="387"/>
      <c r="O717" s="393"/>
      <c r="P717" s="393"/>
      <c r="Q717" s="344"/>
      <c r="R717" s="344"/>
      <c r="S717" s="359" t="str">
        <f t="shared" ref="S717:S780" si="42">IF(OR(N717="",N717=0),"",IF(OR(AND(I717="○",$O717&gt;Z$5),AND(J717="○",$O717&gt;AA$5),AND(I717="○",$P717&gt;Z$6),AND(J717="○",$P717&gt;AA$6),AND(K717="○",$P717&gt;AB$6),AND(Q717="○",R717="○")),"○",""))</f>
        <v/>
      </c>
      <c r="T717" s="344"/>
      <c r="U717" s="3"/>
      <c r="V717" s="361"/>
      <c r="W717" s="395"/>
    </row>
    <row r="718" spans="3:23" ht="13.5" customHeight="1" x14ac:dyDescent="0.15">
      <c r="C718" s="362">
        <f t="shared" si="40"/>
        <v>706</v>
      </c>
      <c r="D718" s="47" t="str">
        <f t="shared" si="41"/>
        <v/>
      </c>
      <c r="E718" s="355"/>
      <c r="F718" s="447"/>
      <c r="G718" s="447"/>
      <c r="H718" s="447"/>
      <c r="I718" s="344"/>
      <c r="J718" s="344"/>
      <c r="K718" s="344"/>
      <c r="L718" s="386"/>
      <c r="M718" s="386"/>
      <c r="N718" s="387"/>
      <c r="O718" s="393"/>
      <c r="P718" s="393"/>
      <c r="Q718" s="344"/>
      <c r="R718" s="344"/>
      <c r="S718" s="359" t="str">
        <f t="shared" si="42"/>
        <v/>
      </c>
      <c r="T718" s="344"/>
      <c r="U718" s="3"/>
      <c r="V718" s="361"/>
      <c r="W718" s="395"/>
    </row>
    <row r="719" spans="3:23" ht="13.5" customHeight="1" x14ac:dyDescent="0.15">
      <c r="C719" s="362">
        <f t="shared" si="40"/>
        <v>707</v>
      </c>
      <c r="D719" s="47" t="str">
        <f t="shared" si="41"/>
        <v/>
      </c>
      <c r="E719" s="355"/>
      <c r="F719" s="447"/>
      <c r="G719" s="447"/>
      <c r="H719" s="447"/>
      <c r="I719" s="344"/>
      <c r="J719" s="344"/>
      <c r="K719" s="344"/>
      <c r="L719" s="386"/>
      <c r="M719" s="386"/>
      <c r="N719" s="387"/>
      <c r="O719" s="393"/>
      <c r="P719" s="393"/>
      <c r="Q719" s="344"/>
      <c r="R719" s="344"/>
      <c r="S719" s="359" t="str">
        <f t="shared" si="42"/>
        <v/>
      </c>
      <c r="T719" s="344"/>
      <c r="U719" s="3"/>
      <c r="V719" s="361"/>
      <c r="W719" s="395"/>
    </row>
    <row r="720" spans="3:23" ht="13.5" customHeight="1" x14ac:dyDescent="0.15">
      <c r="C720" s="362">
        <f t="shared" si="40"/>
        <v>708</v>
      </c>
      <c r="D720" s="47" t="str">
        <f t="shared" si="41"/>
        <v/>
      </c>
      <c r="E720" s="355"/>
      <c r="F720" s="447"/>
      <c r="G720" s="447"/>
      <c r="H720" s="447"/>
      <c r="I720" s="344"/>
      <c r="J720" s="344"/>
      <c r="K720" s="344"/>
      <c r="L720" s="386"/>
      <c r="M720" s="386"/>
      <c r="N720" s="387"/>
      <c r="O720" s="393"/>
      <c r="P720" s="393"/>
      <c r="Q720" s="344"/>
      <c r="R720" s="344"/>
      <c r="S720" s="359" t="str">
        <f t="shared" si="42"/>
        <v/>
      </c>
      <c r="T720" s="344"/>
      <c r="U720" s="3"/>
      <c r="V720" s="361"/>
      <c r="W720" s="395"/>
    </row>
    <row r="721" spans="3:23" ht="13.5" customHeight="1" x14ac:dyDescent="0.15">
      <c r="C721" s="362">
        <f t="shared" si="40"/>
        <v>709</v>
      </c>
      <c r="D721" s="47" t="str">
        <f t="shared" si="41"/>
        <v/>
      </c>
      <c r="E721" s="355"/>
      <c r="F721" s="447"/>
      <c r="G721" s="447"/>
      <c r="H721" s="447"/>
      <c r="I721" s="344"/>
      <c r="J721" s="344"/>
      <c r="K721" s="344"/>
      <c r="L721" s="386"/>
      <c r="M721" s="386"/>
      <c r="N721" s="387"/>
      <c r="O721" s="393"/>
      <c r="P721" s="393"/>
      <c r="Q721" s="344"/>
      <c r="R721" s="344"/>
      <c r="S721" s="359" t="str">
        <f t="shared" si="42"/>
        <v/>
      </c>
      <c r="T721" s="344"/>
      <c r="U721" s="3"/>
      <c r="V721" s="361"/>
      <c r="W721" s="395"/>
    </row>
    <row r="722" spans="3:23" ht="13.5" customHeight="1" x14ac:dyDescent="0.15">
      <c r="C722" s="362">
        <f t="shared" si="40"/>
        <v>710</v>
      </c>
      <c r="D722" s="47" t="str">
        <f t="shared" si="41"/>
        <v/>
      </c>
      <c r="E722" s="355"/>
      <c r="F722" s="447"/>
      <c r="G722" s="447"/>
      <c r="H722" s="447"/>
      <c r="I722" s="344"/>
      <c r="J722" s="344"/>
      <c r="K722" s="344"/>
      <c r="L722" s="386"/>
      <c r="M722" s="386"/>
      <c r="N722" s="387"/>
      <c r="O722" s="393"/>
      <c r="P722" s="393"/>
      <c r="Q722" s="344"/>
      <c r="R722" s="344"/>
      <c r="S722" s="359" t="str">
        <f t="shared" si="42"/>
        <v/>
      </c>
      <c r="T722" s="344"/>
      <c r="U722" s="3"/>
      <c r="V722" s="361"/>
      <c r="W722" s="395"/>
    </row>
    <row r="723" spans="3:23" ht="13.5" customHeight="1" x14ac:dyDescent="0.15">
      <c r="C723" s="362">
        <f t="shared" si="40"/>
        <v>711</v>
      </c>
      <c r="D723" s="47" t="str">
        <f t="shared" si="41"/>
        <v/>
      </c>
      <c r="E723" s="355"/>
      <c r="F723" s="447"/>
      <c r="G723" s="447"/>
      <c r="H723" s="447"/>
      <c r="I723" s="344"/>
      <c r="J723" s="344"/>
      <c r="K723" s="344"/>
      <c r="L723" s="386"/>
      <c r="M723" s="386"/>
      <c r="N723" s="387"/>
      <c r="O723" s="393"/>
      <c r="P723" s="393"/>
      <c r="Q723" s="344"/>
      <c r="R723" s="344"/>
      <c r="S723" s="359" t="str">
        <f t="shared" si="42"/>
        <v/>
      </c>
      <c r="T723" s="344"/>
      <c r="U723" s="3"/>
      <c r="V723" s="361"/>
      <c r="W723" s="395"/>
    </row>
    <row r="724" spans="3:23" ht="13.5" customHeight="1" x14ac:dyDescent="0.15">
      <c r="C724" s="362">
        <f t="shared" si="40"/>
        <v>712</v>
      </c>
      <c r="D724" s="47" t="str">
        <f t="shared" si="41"/>
        <v/>
      </c>
      <c r="E724" s="355"/>
      <c r="F724" s="447"/>
      <c r="G724" s="447"/>
      <c r="H724" s="447"/>
      <c r="I724" s="344"/>
      <c r="J724" s="344"/>
      <c r="K724" s="344"/>
      <c r="L724" s="386"/>
      <c r="M724" s="386"/>
      <c r="N724" s="387"/>
      <c r="O724" s="393"/>
      <c r="P724" s="393"/>
      <c r="Q724" s="344"/>
      <c r="R724" s="344"/>
      <c r="S724" s="359" t="str">
        <f t="shared" si="42"/>
        <v/>
      </c>
      <c r="T724" s="344"/>
      <c r="U724" s="3"/>
      <c r="V724" s="361"/>
      <c r="W724" s="395"/>
    </row>
    <row r="725" spans="3:23" ht="13.5" customHeight="1" x14ac:dyDescent="0.15">
      <c r="C725" s="362">
        <f t="shared" si="40"/>
        <v>713</v>
      </c>
      <c r="D725" s="47" t="str">
        <f t="shared" si="41"/>
        <v/>
      </c>
      <c r="E725" s="355"/>
      <c r="F725" s="447"/>
      <c r="G725" s="447"/>
      <c r="H725" s="447"/>
      <c r="I725" s="344"/>
      <c r="J725" s="344"/>
      <c r="K725" s="344"/>
      <c r="L725" s="386"/>
      <c r="M725" s="386"/>
      <c r="N725" s="387"/>
      <c r="O725" s="393"/>
      <c r="P725" s="393"/>
      <c r="Q725" s="344"/>
      <c r="R725" s="344"/>
      <c r="S725" s="359" t="str">
        <f t="shared" si="42"/>
        <v/>
      </c>
      <c r="T725" s="344"/>
      <c r="U725" s="3"/>
      <c r="V725" s="361"/>
      <c r="W725" s="395"/>
    </row>
    <row r="726" spans="3:23" ht="13.5" customHeight="1" x14ac:dyDescent="0.15">
      <c r="C726" s="362">
        <f t="shared" si="40"/>
        <v>714</v>
      </c>
      <c r="D726" s="47" t="str">
        <f t="shared" si="41"/>
        <v/>
      </c>
      <c r="E726" s="355"/>
      <c r="F726" s="447"/>
      <c r="G726" s="447"/>
      <c r="H726" s="447"/>
      <c r="I726" s="344"/>
      <c r="J726" s="344"/>
      <c r="K726" s="344"/>
      <c r="L726" s="386"/>
      <c r="M726" s="386"/>
      <c r="N726" s="387"/>
      <c r="O726" s="393"/>
      <c r="P726" s="393"/>
      <c r="Q726" s="344"/>
      <c r="R726" s="344"/>
      <c r="S726" s="359" t="str">
        <f t="shared" si="42"/>
        <v/>
      </c>
      <c r="T726" s="344"/>
      <c r="U726" s="3"/>
      <c r="V726" s="361"/>
      <c r="W726" s="395"/>
    </row>
    <row r="727" spans="3:23" ht="13.5" customHeight="1" x14ac:dyDescent="0.15">
      <c r="C727" s="362">
        <f t="shared" si="40"/>
        <v>715</v>
      </c>
      <c r="D727" s="47" t="str">
        <f t="shared" si="41"/>
        <v/>
      </c>
      <c r="E727" s="355"/>
      <c r="F727" s="447"/>
      <c r="G727" s="447"/>
      <c r="H727" s="447"/>
      <c r="I727" s="344"/>
      <c r="J727" s="344"/>
      <c r="K727" s="344"/>
      <c r="L727" s="386"/>
      <c r="M727" s="386"/>
      <c r="N727" s="387"/>
      <c r="O727" s="393"/>
      <c r="P727" s="393"/>
      <c r="Q727" s="344"/>
      <c r="R727" s="344"/>
      <c r="S727" s="359" t="str">
        <f t="shared" si="42"/>
        <v/>
      </c>
      <c r="T727" s="344"/>
      <c r="U727" s="3"/>
      <c r="V727" s="361"/>
      <c r="W727" s="395"/>
    </row>
    <row r="728" spans="3:23" ht="13.5" customHeight="1" x14ac:dyDescent="0.15">
      <c r="C728" s="362">
        <f t="shared" si="40"/>
        <v>716</v>
      </c>
      <c r="D728" s="47" t="str">
        <f t="shared" si="41"/>
        <v/>
      </c>
      <c r="E728" s="355"/>
      <c r="F728" s="447"/>
      <c r="G728" s="447"/>
      <c r="H728" s="447"/>
      <c r="I728" s="344"/>
      <c r="J728" s="344"/>
      <c r="K728" s="344"/>
      <c r="L728" s="386"/>
      <c r="M728" s="386"/>
      <c r="N728" s="387"/>
      <c r="O728" s="393"/>
      <c r="P728" s="393"/>
      <c r="Q728" s="344"/>
      <c r="R728" s="344"/>
      <c r="S728" s="359" t="str">
        <f t="shared" si="42"/>
        <v/>
      </c>
      <c r="T728" s="344"/>
      <c r="U728" s="3"/>
      <c r="V728" s="361"/>
      <c r="W728" s="395"/>
    </row>
    <row r="729" spans="3:23" ht="13.5" customHeight="1" x14ac:dyDescent="0.15">
      <c r="C729" s="362">
        <f t="shared" si="40"/>
        <v>717</v>
      </c>
      <c r="D729" s="47" t="str">
        <f t="shared" si="41"/>
        <v/>
      </c>
      <c r="E729" s="355"/>
      <c r="F729" s="447"/>
      <c r="G729" s="447"/>
      <c r="H729" s="447"/>
      <c r="I729" s="344"/>
      <c r="J729" s="344"/>
      <c r="K729" s="344"/>
      <c r="L729" s="386"/>
      <c r="M729" s="386"/>
      <c r="N729" s="387"/>
      <c r="O729" s="393"/>
      <c r="P729" s="393"/>
      <c r="Q729" s="344"/>
      <c r="R729" s="344"/>
      <c r="S729" s="359" t="str">
        <f t="shared" si="42"/>
        <v/>
      </c>
      <c r="T729" s="344"/>
      <c r="U729" s="3"/>
      <c r="V729" s="361"/>
      <c r="W729" s="395"/>
    </row>
    <row r="730" spans="3:23" ht="13.5" customHeight="1" x14ac:dyDescent="0.15">
      <c r="C730" s="362">
        <f t="shared" si="40"/>
        <v>718</v>
      </c>
      <c r="D730" s="47" t="str">
        <f t="shared" si="41"/>
        <v/>
      </c>
      <c r="E730" s="355"/>
      <c r="F730" s="447"/>
      <c r="G730" s="447"/>
      <c r="H730" s="447"/>
      <c r="I730" s="344"/>
      <c r="J730" s="344"/>
      <c r="K730" s="344"/>
      <c r="L730" s="386"/>
      <c r="M730" s="386"/>
      <c r="N730" s="387"/>
      <c r="O730" s="393"/>
      <c r="P730" s="393"/>
      <c r="Q730" s="344"/>
      <c r="R730" s="344"/>
      <c r="S730" s="359" t="str">
        <f t="shared" si="42"/>
        <v/>
      </c>
      <c r="T730" s="344"/>
      <c r="U730" s="3"/>
      <c r="V730" s="361"/>
      <c r="W730" s="395"/>
    </row>
    <row r="731" spans="3:23" ht="13.5" customHeight="1" x14ac:dyDescent="0.15">
      <c r="C731" s="362">
        <f t="shared" si="40"/>
        <v>719</v>
      </c>
      <c r="D731" s="47" t="str">
        <f t="shared" si="41"/>
        <v/>
      </c>
      <c r="E731" s="355"/>
      <c r="F731" s="447"/>
      <c r="G731" s="447"/>
      <c r="H731" s="447"/>
      <c r="I731" s="344"/>
      <c r="J731" s="344"/>
      <c r="K731" s="344"/>
      <c r="L731" s="386"/>
      <c r="M731" s="386"/>
      <c r="N731" s="387"/>
      <c r="O731" s="393"/>
      <c r="P731" s="393"/>
      <c r="Q731" s="344"/>
      <c r="R731" s="344"/>
      <c r="S731" s="359" t="str">
        <f t="shared" si="42"/>
        <v/>
      </c>
      <c r="T731" s="344"/>
      <c r="U731" s="3"/>
      <c r="V731" s="361"/>
      <c r="W731" s="395"/>
    </row>
    <row r="732" spans="3:23" ht="13.5" customHeight="1" x14ac:dyDescent="0.15">
      <c r="C732" s="362">
        <f t="shared" si="40"/>
        <v>720</v>
      </c>
      <c r="D732" s="47" t="str">
        <f t="shared" si="41"/>
        <v/>
      </c>
      <c r="E732" s="355"/>
      <c r="F732" s="447"/>
      <c r="G732" s="447"/>
      <c r="H732" s="447"/>
      <c r="I732" s="396"/>
      <c r="J732" s="396"/>
      <c r="K732" s="396"/>
      <c r="L732" s="386"/>
      <c r="M732" s="386"/>
      <c r="N732" s="387"/>
      <c r="O732" s="393"/>
      <c r="P732" s="393"/>
      <c r="Q732" s="344"/>
      <c r="R732" s="344"/>
      <c r="S732" s="359" t="str">
        <f t="shared" si="42"/>
        <v/>
      </c>
      <c r="T732" s="344"/>
      <c r="U732" s="3"/>
      <c r="V732" s="361"/>
      <c r="W732" s="395"/>
    </row>
    <row r="733" spans="3:23" ht="13.5" customHeight="1" x14ac:dyDescent="0.15">
      <c r="C733" s="362">
        <f t="shared" si="40"/>
        <v>721</v>
      </c>
      <c r="D733" s="47" t="str">
        <f t="shared" si="41"/>
        <v/>
      </c>
      <c r="E733" s="355"/>
      <c r="F733" s="447"/>
      <c r="G733" s="447"/>
      <c r="H733" s="447"/>
      <c r="I733" s="344"/>
      <c r="J733" s="344"/>
      <c r="K733" s="344"/>
      <c r="L733" s="386"/>
      <c r="M733" s="386"/>
      <c r="N733" s="387"/>
      <c r="O733" s="393"/>
      <c r="P733" s="393"/>
      <c r="Q733" s="344"/>
      <c r="R733" s="344"/>
      <c r="S733" s="359" t="str">
        <f t="shared" si="42"/>
        <v/>
      </c>
      <c r="T733" s="344"/>
      <c r="U733" s="3"/>
      <c r="V733" s="361"/>
      <c r="W733" s="395"/>
    </row>
    <row r="734" spans="3:23" ht="13.5" customHeight="1" x14ac:dyDescent="0.15">
      <c r="C734" s="362">
        <f>C733+1</f>
        <v>722</v>
      </c>
      <c r="D734" s="47" t="str">
        <f t="shared" si="41"/>
        <v/>
      </c>
      <c r="E734" s="355"/>
      <c r="F734" s="447"/>
      <c r="G734" s="447"/>
      <c r="H734" s="447"/>
      <c r="I734" s="344"/>
      <c r="J734" s="344"/>
      <c r="K734" s="344"/>
      <c r="L734" s="386"/>
      <c r="M734" s="386"/>
      <c r="N734" s="387"/>
      <c r="O734" s="393"/>
      <c r="P734" s="393"/>
      <c r="Q734" s="344"/>
      <c r="R734" s="344"/>
      <c r="S734" s="359" t="str">
        <f t="shared" si="42"/>
        <v/>
      </c>
      <c r="T734" s="344"/>
      <c r="U734" s="3"/>
      <c r="V734" s="361"/>
      <c r="W734" s="395"/>
    </row>
    <row r="735" spans="3:23" ht="13.5" customHeight="1" x14ac:dyDescent="0.15">
      <c r="C735" s="362">
        <f>C734+1</f>
        <v>723</v>
      </c>
      <c r="D735" s="47" t="str">
        <f t="shared" si="41"/>
        <v/>
      </c>
      <c r="E735" s="355"/>
      <c r="F735" s="447"/>
      <c r="G735" s="447"/>
      <c r="H735" s="447"/>
      <c r="I735" s="344"/>
      <c r="J735" s="344"/>
      <c r="K735" s="344"/>
      <c r="L735" s="386"/>
      <c r="M735" s="386"/>
      <c r="N735" s="387"/>
      <c r="O735" s="393"/>
      <c r="P735" s="393"/>
      <c r="Q735" s="344"/>
      <c r="R735" s="344"/>
      <c r="S735" s="359" t="str">
        <f t="shared" si="42"/>
        <v/>
      </c>
      <c r="T735" s="344"/>
      <c r="U735" s="3"/>
      <c r="V735" s="361"/>
      <c r="W735" s="395"/>
    </row>
    <row r="736" spans="3:23" ht="13.5" customHeight="1" x14ac:dyDescent="0.15">
      <c r="C736" s="362">
        <f t="shared" ref="C736:C762" si="43">C735+1</f>
        <v>724</v>
      </c>
      <c r="D736" s="47" t="str">
        <f t="shared" si="41"/>
        <v/>
      </c>
      <c r="E736" s="355"/>
      <c r="F736" s="447"/>
      <c r="G736" s="447"/>
      <c r="H736" s="447"/>
      <c r="I736" s="344"/>
      <c r="J736" s="344"/>
      <c r="K736" s="344"/>
      <c r="L736" s="386"/>
      <c r="M736" s="386"/>
      <c r="N736" s="387"/>
      <c r="O736" s="393"/>
      <c r="P736" s="393"/>
      <c r="Q736" s="344"/>
      <c r="R736" s="344"/>
      <c r="S736" s="359" t="str">
        <f t="shared" si="42"/>
        <v/>
      </c>
      <c r="T736" s="344"/>
      <c r="U736" s="3"/>
      <c r="V736" s="361"/>
      <c r="W736" s="395"/>
    </row>
    <row r="737" spans="3:23" ht="13.5" customHeight="1" x14ac:dyDescent="0.15">
      <c r="C737" s="362">
        <f t="shared" si="43"/>
        <v>725</v>
      </c>
      <c r="D737" s="47" t="str">
        <f t="shared" si="41"/>
        <v/>
      </c>
      <c r="E737" s="355"/>
      <c r="F737" s="447"/>
      <c r="G737" s="447"/>
      <c r="H737" s="447"/>
      <c r="I737" s="344"/>
      <c r="J737" s="344"/>
      <c r="K737" s="344"/>
      <c r="L737" s="386"/>
      <c r="M737" s="386"/>
      <c r="N737" s="387"/>
      <c r="O737" s="393"/>
      <c r="P737" s="393"/>
      <c r="Q737" s="344"/>
      <c r="R737" s="344"/>
      <c r="S737" s="359" t="str">
        <f t="shared" si="42"/>
        <v/>
      </c>
      <c r="T737" s="344"/>
      <c r="U737" s="3"/>
      <c r="V737" s="361"/>
      <c r="W737" s="395"/>
    </row>
    <row r="738" spans="3:23" ht="13.5" customHeight="1" x14ac:dyDescent="0.15">
      <c r="C738" s="362">
        <f t="shared" si="43"/>
        <v>726</v>
      </c>
      <c r="D738" s="47" t="str">
        <f t="shared" si="41"/>
        <v/>
      </c>
      <c r="E738" s="355"/>
      <c r="F738" s="447"/>
      <c r="G738" s="447"/>
      <c r="H738" s="447"/>
      <c r="I738" s="344"/>
      <c r="J738" s="344"/>
      <c r="K738" s="344"/>
      <c r="L738" s="386"/>
      <c r="M738" s="386"/>
      <c r="N738" s="387"/>
      <c r="O738" s="393"/>
      <c r="P738" s="393"/>
      <c r="Q738" s="344"/>
      <c r="R738" s="344"/>
      <c r="S738" s="359" t="str">
        <f t="shared" si="42"/>
        <v/>
      </c>
      <c r="T738" s="344"/>
      <c r="U738" s="3"/>
      <c r="V738" s="361"/>
      <c r="W738" s="395"/>
    </row>
    <row r="739" spans="3:23" ht="13.5" customHeight="1" x14ac:dyDescent="0.15">
      <c r="C739" s="362">
        <f t="shared" si="43"/>
        <v>727</v>
      </c>
      <c r="D739" s="47" t="str">
        <f t="shared" si="41"/>
        <v/>
      </c>
      <c r="E739" s="355"/>
      <c r="F739" s="447"/>
      <c r="G739" s="447"/>
      <c r="H739" s="447"/>
      <c r="I739" s="344"/>
      <c r="J739" s="344"/>
      <c r="K739" s="344"/>
      <c r="L739" s="386"/>
      <c r="M739" s="386"/>
      <c r="N739" s="387"/>
      <c r="O739" s="393"/>
      <c r="P739" s="393"/>
      <c r="Q739" s="344"/>
      <c r="R739" s="344"/>
      <c r="S739" s="359" t="str">
        <f t="shared" si="42"/>
        <v/>
      </c>
      <c r="T739" s="344"/>
      <c r="U739" s="3"/>
      <c r="V739" s="361"/>
      <c r="W739" s="395"/>
    </row>
    <row r="740" spans="3:23" ht="13.5" customHeight="1" x14ac:dyDescent="0.15">
      <c r="C740" s="362">
        <f t="shared" si="43"/>
        <v>728</v>
      </c>
      <c r="D740" s="47" t="str">
        <f t="shared" si="41"/>
        <v/>
      </c>
      <c r="E740" s="355"/>
      <c r="F740" s="447"/>
      <c r="G740" s="447"/>
      <c r="H740" s="447"/>
      <c r="I740" s="344"/>
      <c r="J740" s="344"/>
      <c r="K740" s="344"/>
      <c r="L740" s="386"/>
      <c r="M740" s="386"/>
      <c r="N740" s="387"/>
      <c r="O740" s="393"/>
      <c r="P740" s="393"/>
      <c r="Q740" s="344"/>
      <c r="R740" s="344"/>
      <c r="S740" s="359" t="str">
        <f t="shared" si="42"/>
        <v/>
      </c>
      <c r="T740" s="344"/>
      <c r="U740" s="3"/>
      <c r="V740" s="361"/>
      <c r="W740" s="395"/>
    </row>
    <row r="741" spans="3:23" ht="13.5" customHeight="1" x14ac:dyDescent="0.15">
      <c r="C741" s="362">
        <f t="shared" si="43"/>
        <v>729</v>
      </c>
      <c r="D741" s="47" t="str">
        <f t="shared" si="41"/>
        <v/>
      </c>
      <c r="E741" s="355"/>
      <c r="F741" s="447"/>
      <c r="G741" s="447"/>
      <c r="H741" s="447"/>
      <c r="I741" s="344"/>
      <c r="J741" s="344"/>
      <c r="K741" s="344"/>
      <c r="L741" s="386"/>
      <c r="M741" s="386"/>
      <c r="N741" s="387"/>
      <c r="O741" s="393"/>
      <c r="P741" s="393"/>
      <c r="Q741" s="344"/>
      <c r="R741" s="344"/>
      <c r="S741" s="359" t="str">
        <f t="shared" si="42"/>
        <v/>
      </c>
      <c r="T741" s="344"/>
      <c r="U741" s="3"/>
      <c r="V741" s="361"/>
      <c r="W741" s="395"/>
    </row>
    <row r="742" spans="3:23" ht="13.5" customHeight="1" x14ac:dyDescent="0.15">
      <c r="C742" s="362">
        <f t="shared" si="43"/>
        <v>730</v>
      </c>
      <c r="D742" s="47" t="str">
        <f t="shared" si="41"/>
        <v/>
      </c>
      <c r="E742" s="355"/>
      <c r="F742" s="447"/>
      <c r="G742" s="447"/>
      <c r="H742" s="447"/>
      <c r="I742" s="344"/>
      <c r="J742" s="344"/>
      <c r="K742" s="344"/>
      <c r="L742" s="386"/>
      <c r="M742" s="386"/>
      <c r="N742" s="387"/>
      <c r="O742" s="393"/>
      <c r="P742" s="393"/>
      <c r="Q742" s="344"/>
      <c r="R742" s="344"/>
      <c r="S742" s="359" t="str">
        <f t="shared" si="42"/>
        <v/>
      </c>
      <c r="T742" s="344"/>
      <c r="U742" s="3"/>
      <c r="V742" s="361"/>
      <c r="W742" s="395"/>
    </row>
    <row r="743" spans="3:23" ht="13.5" customHeight="1" x14ac:dyDescent="0.15">
      <c r="C743" s="362">
        <f t="shared" si="43"/>
        <v>731</v>
      </c>
      <c r="D743" s="47" t="str">
        <f t="shared" si="41"/>
        <v/>
      </c>
      <c r="E743" s="355"/>
      <c r="F743" s="447"/>
      <c r="G743" s="447"/>
      <c r="H743" s="447"/>
      <c r="I743" s="344"/>
      <c r="J743" s="344"/>
      <c r="K743" s="344"/>
      <c r="L743" s="386"/>
      <c r="M743" s="386"/>
      <c r="N743" s="387"/>
      <c r="O743" s="393"/>
      <c r="P743" s="393"/>
      <c r="Q743" s="344"/>
      <c r="R743" s="344"/>
      <c r="S743" s="359" t="str">
        <f t="shared" si="42"/>
        <v/>
      </c>
      <c r="T743" s="344"/>
      <c r="U743" s="3"/>
      <c r="V743" s="361"/>
      <c r="W743" s="395"/>
    </row>
    <row r="744" spans="3:23" ht="13.5" customHeight="1" x14ac:dyDescent="0.15">
      <c r="C744" s="362">
        <f t="shared" si="43"/>
        <v>732</v>
      </c>
      <c r="D744" s="47" t="str">
        <f t="shared" si="41"/>
        <v/>
      </c>
      <c r="E744" s="355"/>
      <c r="F744" s="447"/>
      <c r="G744" s="447"/>
      <c r="H744" s="447"/>
      <c r="I744" s="344"/>
      <c r="J744" s="344"/>
      <c r="K744" s="344"/>
      <c r="L744" s="386"/>
      <c r="M744" s="386"/>
      <c r="N744" s="387"/>
      <c r="O744" s="393"/>
      <c r="P744" s="393"/>
      <c r="Q744" s="344"/>
      <c r="R744" s="344"/>
      <c r="S744" s="359" t="str">
        <f t="shared" si="42"/>
        <v/>
      </c>
      <c r="T744" s="344"/>
      <c r="U744" s="3"/>
      <c r="V744" s="361"/>
      <c r="W744" s="395"/>
    </row>
    <row r="745" spans="3:23" ht="13.5" customHeight="1" x14ac:dyDescent="0.15">
      <c r="C745" s="362">
        <f t="shared" si="43"/>
        <v>733</v>
      </c>
      <c r="D745" s="47" t="str">
        <f t="shared" si="41"/>
        <v/>
      </c>
      <c r="E745" s="355"/>
      <c r="F745" s="447"/>
      <c r="G745" s="447"/>
      <c r="H745" s="447"/>
      <c r="I745" s="344"/>
      <c r="J745" s="344"/>
      <c r="K745" s="344"/>
      <c r="L745" s="386"/>
      <c r="M745" s="386"/>
      <c r="N745" s="387"/>
      <c r="O745" s="393"/>
      <c r="P745" s="393"/>
      <c r="Q745" s="344"/>
      <c r="R745" s="344"/>
      <c r="S745" s="359" t="str">
        <f t="shared" si="42"/>
        <v/>
      </c>
      <c r="T745" s="344"/>
      <c r="U745" s="3"/>
      <c r="V745" s="361"/>
      <c r="W745" s="395"/>
    </row>
    <row r="746" spans="3:23" ht="13.5" customHeight="1" x14ac:dyDescent="0.15">
      <c r="C746" s="362">
        <f t="shared" si="43"/>
        <v>734</v>
      </c>
      <c r="D746" s="47" t="str">
        <f t="shared" si="41"/>
        <v/>
      </c>
      <c r="E746" s="355"/>
      <c r="F746" s="447"/>
      <c r="G746" s="447"/>
      <c r="H746" s="447"/>
      <c r="I746" s="344"/>
      <c r="J746" s="344"/>
      <c r="K746" s="344"/>
      <c r="L746" s="386"/>
      <c r="M746" s="386"/>
      <c r="N746" s="387"/>
      <c r="O746" s="393"/>
      <c r="P746" s="393"/>
      <c r="Q746" s="344"/>
      <c r="R746" s="344"/>
      <c r="S746" s="359" t="str">
        <f t="shared" si="42"/>
        <v/>
      </c>
      <c r="T746" s="344"/>
      <c r="U746" s="3"/>
      <c r="V746" s="361"/>
      <c r="W746" s="395"/>
    </row>
    <row r="747" spans="3:23" ht="13.5" customHeight="1" x14ac:dyDescent="0.15">
      <c r="C747" s="362">
        <f t="shared" si="43"/>
        <v>735</v>
      </c>
      <c r="D747" s="47" t="str">
        <f t="shared" si="41"/>
        <v/>
      </c>
      <c r="E747" s="355"/>
      <c r="F747" s="447"/>
      <c r="G747" s="447"/>
      <c r="H747" s="447"/>
      <c r="I747" s="344"/>
      <c r="J747" s="344"/>
      <c r="K747" s="344"/>
      <c r="L747" s="386"/>
      <c r="M747" s="386"/>
      <c r="N747" s="387"/>
      <c r="O747" s="393"/>
      <c r="P747" s="393"/>
      <c r="Q747" s="344"/>
      <c r="R747" s="344"/>
      <c r="S747" s="359" t="str">
        <f t="shared" si="42"/>
        <v/>
      </c>
      <c r="T747" s="344"/>
      <c r="U747" s="3"/>
      <c r="V747" s="361"/>
      <c r="W747" s="395"/>
    </row>
    <row r="748" spans="3:23" ht="13.5" customHeight="1" x14ac:dyDescent="0.15">
      <c r="C748" s="362">
        <f t="shared" si="43"/>
        <v>736</v>
      </c>
      <c r="D748" s="47" t="str">
        <f t="shared" si="41"/>
        <v/>
      </c>
      <c r="E748" s="355"/>
      <c r="F748" s="447"/>
      <c r="G748" s="447"/>
      <c r="H748" s="447"/>
      <c r="I748" s="344"/>
      <c r="J748" s="344"/>
      <c r="K748" s="344"/>
      <c r="L748" s="386"/>
      <c r="M748" s="386"/>
      <c r="N748" s="387"/>
      <c r="O748" s="393"/>
      <c r="P748" s="393"/>
      <c r="Q748" s="344"/>
      <c r="R748" s="344"/>
      <c r="S748" s="359" t="str">
        <f t="shared" si="42"/>
        <v/>
      </c>
      <c r="T748" s="344"/>
      <c r="U748" s="3"/>
      <c r="V748" s="361"/>
      <c r="W748" s="395"/>
    </row>
    <row r="749" spans="3:23" ht="13.5" customHeight="1" x14ac:dyDescent="0.15">
      <c r="C749" s="362">
        <f t="shared" si="43"/>
        <v>737</v>
      </c>
      <c r="D749" s="47" t="str">
        <f t="shared" si="41"/>
        <v/>
      </c>
      <c r="E749" s="355"/>
      <c r="F749" s="447"/>
      <c r="G749" s="447"/>
      <c r="H749" s="447"/>
      <c r="I749" s="344"/>
      <c r="J749" s="344"/>
      <c r="K749" s="344"/>
      <c r="L749" s="386"/>
      <c r="M749" s="386"/>
      <c r="N749" s="387"/>
      <c r="O749" s="393"/>
      <c r="P749" s="393"/>
      <c r="Q749" s="344"/>
      <c r="R749" s="344"/>
      <c r="S749" s="359" t="str">
        <f t="shared" si="42"/>
        <v/>
      </c>
      <c r="T749" s="344"/>
      <c r="U749" s="3"/>
      <c r="V749" s="361"/>
      <c r="W749" s="395"/>
    </row>
    <row r="750" spans="3:23" ht="13.5" customHeight="1" x14ac:dyDescent="0.15">
      <c r="C750" s="362">
        <f t="shared" si="43"/>
        <v>738</v>
      </c>
      <c r="D750" s="47" t="str">
        <f t="shared" si="41"/>
        <v/>
      </c>
      <c r="E750" s="355"/>
      <c r="F750" s="447"/>
      <c r="G750" s="447"/>
      <c r="H750" s="447"/>
      <c r="I750" s="344"/>
      <c r="J750" s="344"/>
      <c r="K750" s="344"/>
      <c r="L750" s="386"/>
      <c r="M750" s="386"/>
      <c r="N750" s="387"/>
      <c r="O750" s="393"/>
      <c r="P750" s="393"/>
      <c r="Q750" s="344"/>
      <c r="R750" s="344"/>
      <c r="S750" s="359" t="str">
        <f t="shared" si="42"/>
        <v/>
      </c>
      <c r="T750" s="344"/>
      <c r="U750" s="3"/>
      <c r="V750" s="361"/>
      <c r="W750" s="395"/>
    </row>
    <row r="751" spans="3:23" ht="13.5" customHeight="1" x14ac:dyDescent="0.15">
      <c r="C751" s="362">
        <f t="shared" si="43"/>
        <v>739</v>
      </c>
      <c r="D751" s="47" t="str">
        <f t="shared" si="41"/>
        <v/>
      </c>
      <c r="E751" s="355"/>
      <c r="F751" s="447"/>
      <c r="G751" s="447"/>
      <c r="H751" s="447"/>
      <c r="I751" s="344"/>
      <c r="J751" s="344"/>
      <c r="K751" s="344"/>
      <c r="L751" s="386"/>
      <c r="M751" s="386"/>
      <c r="N751" s="387"/>
      <c r="O751" s="393"/>
      <c r="P751" s="393"/>
      <c r="Q751" s="344"/>
      <c r="R751" s="344"/>
      <c r="S751" s="359" t="str">
        <f t="shared" si="42"/>
        <v/>
      </c>
      <c r="T751" s="344"/>
      <c r="U751" s="3"/>
      <c r="V751" s="361"/>
      <c r="W751" s="395"/>
    </row>
    <row r="752" spans="3:23" ht="13.5" customHeight="1" x14ac:dyDescent="0.15">
      <c r="C752" s="362">
        <f t="shared" si="43"/>
        <v>740</v>
      </c>
      <c r="D752" s="47" t="str">
        <f t="shared" si="41"/>
        <v/>
      </c>
      <c r="E752" s="355"/>
      <c r="F752" s="447"/>
      <c r="G752" s="447"/>
      <c r="H752" s="447"/>
      <c r="I752" s="344"/>
      <c r="J752" s="344"/>
      <c r="K752" s="344"/>
      <c r="L752" s="386"/>
      <c r="M752" s="386"/>
      <c r="N752" s="387"/>
      <c r="O752" s="393"/>
      <c r="P752" s="393"/>
      <c r="Q752" s="344"/>
      <c r="R752" s="344"/>
      <c r="S752" s="359" t="str">
        <f t="shared" si="42"/>
        <v/>
      </c>
      <c r="T752" s="344"/>
      <c r="U752" s="3"/>
      <c r="V752" s="361"/>
      <c r="W752" s="395"/>
    </row>
    <row r="753" spans="3:23" ht="13.5" customHeight="1" x14ac:dyDescent="0.15">
      <c r="C753" s="362">
        <f t="shared" si="43"/>
        <v>741</v>
      </c>
      <c r="D753" s="47" t="str">
        <f t="shared" si="41"/>
        <v/>
      </c>
      <c r="E753" s="355"/>
      <c r="F753" s="447"/>
      <c r="G753" s="447"/>
      <c r="H753" s="447"/>
      <c r="I753" s="344"/>
      <c r="J753" s="344"/>
      <c r="K753" s="344"/>
      <c r="L753" s="386"/>
      <c r="M753" s="386"/>
      <c r="N753" s="387"/>
      <c r="O753" s="393"/>
      <c r="P753" s="393"/>
      <c r="Q753" s="344"/>
      <c r="R753" s="344"/>
      <c r="S753" s="359" t="str">
        <f t="shared" si="42"/>
        <v/>
      </c>
      <c r="T753" s="344"/>
      <c r="U753" s="3"/>
      <c r="V753" s="361"/>
      <c r="W753" s="395"/>
    </row>
    <row r="754" spans="3:23" ht="13.5" customHeight="1" x14ac:dyDescent="0.15">
      <c r="C754" s="362">
        <f t="shared" si="43"/>
        <v>742</v>
      </c>
      <c r="D754" s="47" t="str">
        <f t="shared" si="41"/>
        <v/>
      </c>
      <c r="E754" s="355"/>
      <c r="F754" s="447"/>
      <c r="G754" s="447"/>
      <c r="H754" s="447"/>
      <c r="I754" s="344"/>
      <c r="J754" s="344"/>
      <c r="K754" s="344"/>
      <c r="L754" s="386"/>
      <c r="M754" s="386"/>
      <c r="N754" s="387"/>
      <c r="O754" s="393"/>
      <c r="P754" s="393"/>
      <c r="Q754" s="344"/>
      <c r="R754" s="344"/>
      <c r="S754" s="359" t="str">
        <f t="shared" si="42"/>
        <v/>
      </c>
      <c r="T754" s="344"/>
      <c r="U754" s="3"/>
      <c r="V754" s="361"/>
      <c r="W754" s="395"/>
    </row>
    <row r="755" spans="3:23" ht="13.5" customHeight="1" x14ac:dyDescent="0.15">
      <c r="C755" s="362">
        <f t="shared" si="43"/>
        <v>743</v>
      </c>
      <c r="D755" s="47" t="str">
        <f t="shared" si="41"/>
        <v/>
      </c>
      <c r="E755" s="355"/>
      <c r="F755" s="447"/>
      <c r="G755" s="447"/>
      <c r="H755" s="447"/>
      <c r="I755" s="344"/>
      <c r="J755" s="344"/>
      <c r="K755" s="344"/>
      <c r="L755" s="386"/>
      <c r="M755" s="386"/>
      <c r="N755" s="387"/>
      <c r="O755" s="393"/>
      <c r="P755" s="393"/>
      <c r="Q755" s="344"/>
      <c r="R755" s="344"/>
      <c r="S755" s="359" t="str">
        <f t="shared" si="42"/>
        <v/>
      </c>
      <c r="T755" s="344"/>
      <c r="U755" s="3"/>
      <c r="V755" s="361"/>
      <c r="W755" s="395"/>
    </row>
    <row r="756" spans="3:23" ht="13.5" customHeight="1" x14ac:dyDescent="0.15">
      <c r="C756" s="362">
        <f t="shared" si="43"/>
        <v>744</v>
      </c>
      <c r="D756" s="47" t="str">
        <f t="shared" si="41"/>
        <v/>
      </c>
      <c r="E756" s="355"/>
      <c r="F756" s="447"/>
      <c r="G756" s="447"/>
      <c r="H756" s="447"/>
      <c r="I756" s="344"/>
      <c r="J756" s="344"/>
      <c r="K756" s="344"/>
      <c r="L756" s="386"/>
      <c r="M756" s="386"/>
      <c r="N756" s="387"/>
      <c r="O756" s="393"/>
      <c r="P756" s="393"/>
      <c r="Q756" s="344"/>
      <c r="R756" s="344"/>
      <c r="S756" s="359" t="str">
        <f t="shared" si="42"/>
        <v/>
      </c>
      <c r="T756" s="344"/>
      <c r="U756" s="3"/>
      <c r="V756" s="361"/>
      <c r="W756" s="395"/>
    </row>
    <row r="757" spans="3:23" ht="13.5" customHeight="1" x14ac:dyDescent="0.15">
      <c r="C757" s="362">
        <f t="shared" si="43"/>
        <v>745</v>
      </c>
      <c r="D757" s="47" t="str">
        <f t="shared" si="41"/>
        <v/>
      </c>
      <c r="E757" s="355"/>
      <c r="F757" s="447"/>
      <c r="G757" s="447"/>
      <c r="H757" s="447"/>
      <c r="I757" s="344"/>
      <c r="J757" s="344"/>
      <c r="K757" s="344"/>
      <c r="L757" s="386"/>
      <c r="M757" s="386"/>
      <c r="N757" s="387"/>
      <c r="O757" s="393"/>
      <c r="P757" s="393"/>
      <c r="Q757" s="344"/>
      <c r="R757" s="344"/>
      <c r="S757" s="359" t="str">
        <f t="shared" si="42"/>
        <v/>
      </c>
      <c r="T757" s="344"/>
      <c r="U757" s="3"/>
      <c r="V757" s="361"/>
      <c r="W757" s="395"/>
    </row>
    <row r="758" spans="3:23" ht="13.5" customHeight="1" x14ac:dyDescent="0.15">
      <c r="C758" s="362">
        <f t="shared" si="43"/>
        <v>746</v>
      </c>
      <c r="D758" s="47" t="str">
        <f t="shared" si="41"/>
        <v/>
      </c>
      <c r="E758" s="355"/>
      <c r="F758" s="447"/>
      <c r="G758" s="447"/>
      <c r="H758" s="447"/>
      <c r="I758" s="344"/>
      <c r="J758" s="344"/>
      <c r="K758" s="344"/>
      <c r="L758" s="386"/>
      <c r="M758" s="386"/>
      <c r="N758" s="387"/>
      <c r="O758" s="393"/>
      <c r="P758" s="393"/>
      <c r="Q758" s="344"/>
      <c r="R758" s="344"/>
      <c r="S758" s="359" t="str">
        <f t="shared" si="42"/>
        <v/>
      </c>
      <c r="T758" s="344"/>
      <c r="U758" s="3"/>
      <c r="V758" s="361"/>
      <c r="W758" s="395"/>
    </row>
    <row r="759" spans="3:23" ht="13.5" customHeight="1" x14ac:dyDescent="0.15">
      <c r="C759" s="362">
        <f t="shared" si="43"/>
        <v>747</v>
      </c>
      <c r="D759" s="47" t="str">
        <f t="shared" si="41"/>
        <v/>
      </c>
      <c r="E759" s="355"/>
      <c r="F759" s="447"/>
      <c r="G759" s="447"/>
      <c r="H759" s="447"/>
      <c r="I759" s="344"/>
      <c r="J759" s="344"/>
      <c r="K759" s="344"/>
      <c r="L759" s="386"/>
      <c r="M759" s="386"/>
      <c r="N759" s="387"/>
      <c r="O759" s="393"/>
      <c r="P759" s="393"/>
      <c r="Q759" s="344"/>
      <c r="R759" s="344"/>
      <c r="S759" s="359" t="str">
        <f t="shared" si="42"/>
        <v/>
      </c>
      <c r="T759" s="344"/>
      <c r="U759" s="3"/>
      <c r="V759" s="361"/>
      <c r="W759" s="395"/>
    </row>
    <row r="760" spans="3:23" ht="13.5" customHeight="1" x14ac:dyDescent="0.15">
      <c r="C760" s="362">
        <f t="shared" si="43"/>
        <v>748</v>
      </c>
      <c r="D760" s="47" t="str">
        <f t="shared" si="41"/>
        <v/>
      </c>
      <c r="E760" s="355"/>
      <c r="F760" s="447"/>
      <c r="G760" s="447"/>
      <c r="H760" s="447"/>
      <c r="I760" s="344"/>
      <c r="J760" s="344"/>
      <c r="K760" s="344"/>
      <c r="L760" s="386"/>
      <c r="M760" s="386"/>
      <c r="N760" s="387"/>
      <c r="O760" s="393"/>
      <c r="P760" s="393"/>
      <c r="Q760" s="344"/>
      <c r="R760" s="344"/>
      <c r="S760" s="359" t="str">
        <f t="shared" si="42"/>
        <v/>
      </c>
      <c r="T760" s="344"/>
      <c r="U760" s="3"/>
      <c r="V760" s="361"/>
      <c r="W760" s="395"/>
    </row>
    <row r="761" spans="3:23" ht="13.5" customHeight="1" x14ac:dyDescent="0.15">
      <c r="C761" s="362">
        <f t="shared" si="43"/>
        <v>749</v>
      </c>
      <c r="D761" s="47" t="str">
        <f t="shared" si="41"/>
        <v/>
      </c>
      <c r="E761" s="355"/>
      <c r="F761" s="447"/>
      <c r="G761" s="447"/>
      <c r="H761" s="447"/>
      <c r="I761" s="344"/>
      <c r="J761" s="344"/>
      <c r="K761" s="344"/>
      <c r="L761" s="386"/>
      <c r="M761" s="386"/>
      <c r="N761" s="387"/>
      <c r="O761" s="393"/>
      <c r="P761" s="393"/>
      <c r="Q761" s="344"/>
      <c r="R761" s="344"/>
      <c r="S761" s="359" t="str">
        <f t="shared" si="42"/>
        <v/>
      </c>
      <c r="T761" s="344"/>
      <c r="U761" s="3"/>
      <c r="V761" s="361"/>
      <c r="W761" s="395"/>
    </row>
    <row r="762" spans="3:23" ht="13.5" customHeight="1" x14ac:dyDescent="0.15">
      <c r="C762" s="362">
        <f t="shared" si="43"/>
        <v>750</v>
      </c>
      <c r="D762" s="47" t="str">
        <f t="shared" si="41"/>
        <v/>
      </c>
      <c r="E762" s="355"/>
      <c r="F762" s="447"/>
      <c r="G762" s="447"/>
      <c r="H762" s="447"/>
      <c r="I762" s="396"/>
      <c r="J762" s="396"/>
      <c r="K762" s="396"/>
      <c r="L762" s="386"/>
      <c r="M762" s="386"/>
      <c r="N762" s="387"/>
      <c r="O762" s="393"/>
      <c r="P762" s="393"/>
      <c r="Q762" s="344"/>
      <c r="R762" s="344"/>
      <c r="S762" s="359" t="str">
        <f t="shared" si="42"/>
        <v/>
      </c>
      <c r="T762" s="344"/>
      <c r="U762" s="3"/>
      <c r="V762" s="361"/>
      <c r="W762" s="395"/>
    </row>
    <row r="763" spans="3:23" ht="13.5" customHeight="1" x14ac:dyDescent="0.15">
      <c r="C763" s="362">
        <f>C762+1</f>
        <v>751</v>
      </c>
      <c r="D763" s="47" t="str">
        <f t="shared" si="41"/>
        <v/>
      </c>
      <c r="E763" s="355"/>
      <c r="F763" s="447"/>
      <c r="G763" s="447"/>
      <c r="H763" s="447"/>
      <c r="I763" s="344"/>
      <c r="J763" s="344"/>
      <c r="K763" s="344"/>
      <c r="L763" s="386"/>
      <c r="M763" s="386"/>
      <c r="N763" s="387"/>
      <c r="O763" s="393"/>
      <c r="P763" s="393"/>
      <c r="Q763" s="344"/>
      <c r="R763" s="344"/>
      <c r="S763" s="359" t="str">
        <f t="shared" si="42"/>
        <v/>
      </c>
      <c r="T763" s="344"/>
      <c r="U763" s="3"/>
      <c r="V763" s="361"/>
      <c r="W763" s="395"/>
    </row>
    <row r="764" spans="3:23" ht="13.5" customHeight="1" x14ac:dyDescent="0.15">
      <c r="C764" s="362">
        <f>C763+1</f>
        <v>752</v>
      </c>
      <c r="D764" s="47" t="str">
        <f t="shared" si="41"/>
        <v/>
      </c>
      <c r="E764" s="355"/>
      <c r="F764" s="447"/>
      <c r="G764" s="447"/>
      <c r="H764" s="447"/>
      <c r="I764" s="344"/>
      <c r="J764" s="344"/>
      <c r="K764" s="344"/>
      <c r="L764" s="386"/>
      <c r="M764" s="386"/>
      <c r="N764" s="387"/>
      <c r="O764" s="393"/>
      <c r="P764" s="393"/>
      <c r="Q764" s="344"/>
      <c r="R764" s="344"/>
      <c r="S764" s="359" t="str">
        <f t="shared" si="42"/>
        <v/>
      </c>
      <c r="T764" s="344"/>
      <c r="U764" s="3"/>
      <c r="V764" s="361"/>
      <c r="W764" s="395"/>
    </row>
    <row r="765" spans="3:23" ht="13.5" customHeight="1" x14ac:dyDescent="0.15">
      <c r="C765" s="362">
        <f>C764+1</f>
        <v>753</v>
      </c>
      <c r="D765" s="47" t="str">
        <f t="shared" si="41"/>
        <v/>
      </c>
      <c r="E765" s="355"/>
      <c r="F765" s="447"/>
      <c r="G765" s="447"/>
      <c r="H765" s="447"/>
      <c r="I765" s="344"/>
      <c r="J765" s="344"/>
      <c r="K765" s="344"/>
      <c r="L765" s="386"/>
      <c r="M765" s="386"/>
      <c r="N765" s="387"/>
      <c r="O765" s="393"/>
      <c r="P765" s="393"/>
      <c r="Q765" s="344"/>
      <c r="R765" s="344"/>
      <c r="S765" s="359" t="str">
        <f t="shared" si="42"/>
        <v/>
      </c>
      <c r="T765" s="344"/>
      <c r="U765" s="3"/>
      <c r="V765" s="361"/>
      <c r="W765" s="395"/>
    </row>
    <row r="766" spans="3:23" ht="13.5" customHeight="1" x14ac:dyDescent="0.15">
      <c r="C766" s="362">
        <f t="shared" ref="C766:C823" si="44">C765+1</f>
        <v>754</v>
      </c>
      <c r="D766" s="47" t="str">
        <f t="shared" si="41"/>
        <v/>
      </c>
      <c r="E766" s="355"/>
      <c r="F766" s="447"/>
      <c r="G766" s="447"/>
      <c r="H766" s="447"/>
      <c r="I766" s="344"/>
      <c r="J766" s="344"/>
      <c r="K766" s="344"/>
      <c r="L766" s="386"/>
      <c r="M766" s="386"/>
      <c r="N766" s="387"/>
      <c r="O766" s="393"/>
      <c r="P766" s="393"/>
      <c r="Q766" s="344"/>
      <c r="R766" s="344"/>
      <c r="S766" s="359" t="str">
        <f t="shared" si="42"/>
        <v/>
      </c>
      <c r="T766" s="344"/>
      <c r="U766" s="3"/>
      <c r="V766" s="361"/>
      <c r="W766" s="395"/>
    </row>
    <row r="767" spans="3:23" ht="13.5" customHeight="1" x14ac:dyDescent="0.15">
      <c r="C767" s="362">
        <f t="shared" si="44"/>
        <v>755</v>
      </c>
      <c r="D767" s="47" t="str">
        <f t="shared" si="41"/>
        <v/>
      </c>
      <c r="E767" s="355"/>
      <c r="F767" s="447"/>
      <c r="G767" s="447"/>
      <c r="H767" s="447"/>
      <c r="I767" s="344"/>
      <c r="J767" s="344"/>
      <c r="K767" s="344"/>
      <c r="L767" s="386"/>
      <c r="M767" s="386"/>
      <c r="N767" s="387"/>
      <c r="O767" s="393"/>
      <c r="P767" s="393"/>
      <c r="Q767" s="344"/>
      <c r="R767" s="344"/>
      <c r="S767" s="359" t="str">
        <f t="shared" si="42"/>
        <v/>
      </c>
      <c r="T767" s="344"/>
      <c r="U767" s="3"/>
      <c r="V767" s="361"/>
      <c r="W767" s="395"/>
    </row>
    <row r="768" spans="3:23" ht="13.5" customHeight="1" x14ac:dyDescent="0.15">
      <c r="C768" s="362">
        <f t="shared" si="44"/>
        <v>756</v>
      </c>
      <c r="D768" s="47" t="str">
        <f t="shared" si="41"/>
        <v/>
      </c>
      <c r="E768" s="355"/>
      <c r="F768" s="447"/>
      <c r="G768" s="447"/>
      <c r="H768" s="447"/>
      <c r="I768" s="344"/>
      <c r="J768" s="344"/>
      <c r="K768" s="344"/>
      <c r="L768" s="386"/>
      <c r="M768" s="386"/>
      <c r="N768" s="387"/>
      <c r="O768" s="393"/>
      <c r="P768" s="393"/>
      <c r="Q768" s="344"/>
      <c r="R768" s="344"/>
      <c r="S768" s="359" t="str">
        <f t="shared" si="42"/>
        <v/>
      </c>
      <c r="T768" s="344"/>
      <c r="U768" s="3"/>
      <c r="V768" s="361"/>
      <c r="W768" s="395"/>
    </row>
    <row r="769" spans="3:23" ht="13.5" customHeight="1" x14ac:dyDescent="0.15">
      <c r="C769" s="362">
        <f t="shared" si="44"/>
        <v>757</v>
      </c>
      <c r="D769" s="47" t="str">
        <f t="shared" si="41"/>
        <v/>
      </c>
      <c r="E769" s="355"/>
      <c r="F769" s="447"/>
      <c r="G769" s="447"/>
      <c r="H769" s="447"/>
      <c r="I769" s="344"/>
      <c r="J769" s="344"/>
      <c r="K769" s="344"/>
      <c r="L769" s="386"/>
      <c r="M769" s="386"/>
      <c r="N769" s="387"/>
      <c r="O769" s="393"/>
      <c r="P769" s="393"/>
      <c r="Q769" s="344"/>
      <c r="R769" s="344"/>
      <c r="S769" s="359" t="str">
        <f t="shared" si="42"/>
        <v/>
      </c>
      <c r="T769" s="344"/>
      <c r="U769" s="3"/>
      <c r="V769" s="361"/>
      <c r="W769" s="395"/>
    </row>
    <row r="770" spans="3:23" ht="13.5" customHeight="1" x14ac:dyDescent="0.15">
      <c r="C770" s="362">
        <f t="shared" si="44"/>
        <v>758</v>
      </c>
      <c r="D770" s="47" t="str">
        <f t="shared" si="41"/>
        <v/>
      </c>
      <c r="E770" s="355"/>
      <c r="F770" s="447"/>
      <c r="G770" s="447"/>
      <c r="H770" s="447"/>
      <c r="I770" s="344"/>
      <c r="J770" s="344"/>
      <c r="K770" s="344"/>
      <c r="L770" s="386"/>
      <c r="M770" s="386"/>
      <c r="N770" s="387"/>
      <c r="O770" s="393"/>
      <c r="P770" s="393"/>
      <c r="Q770" s="344"/>
      <c r="R770" s="344"/>
      <c r="S770" s="359" t="str">
        <f t="shared" si="42"/>
        <v/>
      </c>
      <c r="T770" s="344"/>
      <c r="U770" s="3"/>
      <c r="V770" s="361"/>
      <c r="W770" s="395"/>
    </row>
    <row r="771" spans="3:23" ht="13.5" customHeight="1" x14ac:dyDescent="0.15">
      <c r="C771" s="362">
        <f t="shared" si="44"/>
        <v>759</v>
      </c>
      <c r="D771" s="47" t="str">
        <f t="shared" si="41"/>
        <v/>
      </c>
      <c r="E771" s="355"/>
      <c r="F771" s="447"/>
      <c r="G771" s="447"/>
      <c r="H771" s="447"/>
      <c r="I771" s="344"/>
      <c r="J771" s="344"/>
      <c r="K771" s="344"/>
      <c r="L771" s="386"/>
      <c r="M771" s="386"/>
      <c r="N771" s="387"/>
      <c r="O771" s="393"/>
      <c r="P771" s="393"/>
      <c r="Q771" s="344"/>
      <c r="R771" s="344"/>
      <c r="S771" s="359" t="str">
        <f t="shared" si="42"/>
        <v/>
      </c>
      <c r="T771" s="344"/>
      <c r="U771" s="3"/>
      <c r="V771" s="361"/>
      <c r="W771" s="395"/>
    </row>
    <row r="772" spans="3:23" ht="13.5" customHeight="1" x14ac:dyDescent="0.15">
      <c r="C772" s="362">
        <f t="shared" si="44"/>
        <v>760</v>
      </c>
      <c r="D772" s="47" t="str">
        <f t="shared" si="41"/>
        <v/>
      </c>
      <c r="E772" s="355"/>
      <c r="F772" s="447"/>
      <c r="G772" s="447"/>
      <c r="H772" s="447"/>
      <c r="I772" s="344"/>
      <c r="J772" s="344"/>
      <c r="K772" s="344"/>
      <c r="L772" s="386"/>
      <c r="M772" s="386"/>
      <c r="N772" s="387"/>
      <c r="O772" s="393"/>
      <c r="P772" s="393"/>
      <c r="Q772" s="344"/>
      <c r="R772" s="344"/>
      <c r="S772" s="359" t="str">
        <f t="shared" si="42"/>
        <v/>
      </c>
      <c r="T772" s="344"/>
      <c r="U772" s="3"/>
      <c r="V772" s="361"/>
      <c r="W772" s="395"/>
    </row>
    <row r="773" spans="3:23" ht="13.5" customHeight="1" x14ac:dyDescent="0.15">
      <c r="C773" s="362">
        <f t="shared" si="44"/>
        <v>761</v>
      </c>
      <c r="D773" s="47" t="str">
        <f t="shared" si="41"/>
        <v/>
      </c>
      <c r="E773" s="355"/>
      <c r="F773" s="447"/>
      <c r="G773" s="447"/>
      <c r="H773" s="447"/>
      <c r="I773" s="344"/>
      <c r="J773" s="344"/>
      <c r="K773" s="344"/>
      <c r="L773" s="386"/>
      <c r="M773" s="386"/>
      <c r="N773" s="387"/>
      <c r="O773" s="393"/>
      <c r="P773" s="393"/>
      <c r="Q773" s="344"/>
      <c r="R773" s="344"/>
      <c r="S773" s="359" t="str">
        <f t="shared" si="42"/>
        <v/>
      </c>
      <c r="T773" s="344"/>
      <c r="U773" s="3"/>
      <c r="V773" s="361"/>
      <c r="W773" s="395"/>
    </row>
    <row r="774" spans="3:23" ht="13.5" customHeight="1" x14ac:dyDescent="0.15">
      <c r="C774" s="362">
        <f t="shared" si="44"/>
        <v>762</v>
      </c>
      <c r="D774" s="47" t="str">
        <f t="shared" si="41"/>
        <v/>
      </c>
      <c r="E774" s="355"/>
      <c r="F774" s="447"/>
      <c r="G774" s="447"/>
      <c r="H774" s="447"/>
      <c r="I774" s="344"/>
      <c r="J774" s="344"/>
      <c r="K774" s="344"/>
      <c r="L774" s="386"/>
      <c r="M774" s="386"/>
      <c r="N774" s="387"/>
      <c r="O774" s="393"/>
      <c r="P774" s="393"/>
      <c r="Q774" s="344"/>
      <c r="R774" s="344"/>
      <c r="S774" s="359" t="str">
        <f t="shared" si="42"/>
        <v/>
      </c>
      <c r="T774" s="344"/>
      <c r="U774" s="3"/>
      <c r="V774" s="361"/>
      <c r="W774" s="395"/>
    </row>
    <row r="775" spans="3:23" ht="13.5" customHeight="1" x14ac:dyDescent="0.15">
      <c r="C775" s="362">
        <f t="shared" si="44"/>
        <v>763</v>
      </c>
      <c r="D775" s="47" t="str">
        <f t="shared" si="41"/>
        <v/>
      </c>
      <c r="E775" s="355"/>
      <c r="F775" s="447"/>
      <c r="G775" s="447"/>
      <c r="H775" s="447"/>
      <c r="I775" s="344"/>
      <c r="J775" s="344"/>
      <c r="K775" s="344"/>
      <c r="L775" s="386"/>
      <c r="M775" s="386"/>
      <c r="N775" s="387"/>
      <c r="O775" s="393"/>
      <c r="P775" s="393"/>
      <c r="Q775" s="344"/>
      <c r="R775" s="344"/>
      <c r="S775" s="359" t="str">
        <f t="shared" si="42"/>
        <v/>
      </c>
      <c r="T775" s="344"/>
      <c r="U775" s="3"/>
      <c r="V775" s="361"/>
      <c r="W775" s="395"/>
    </row>
    <row r="776" spans="3:23" ht="13.5" customHeight="1" x14ac:dyDescent="0.15">
      <c r="C776" s="362">
        <f t="shared" si="44"/>
        <v>764</v>
      </c>
      <c r="D776" s="47" t="str">
        <f t="shared" si="41"/>
        <v/>
      </c>
      <c r="E776" s="355"/>
      <c r="F776" s="447"/>
      <c r="G776" s="447"/>
      <c r="H776" s="447"/>
      <c r="I776" s="344"/>
      <c r="J776" s="344"/>
      <c r="K776" s="344"/>
      <c r="L776" s="386"/>
      <c r="M776" s="386"/>
      <c r="N776" s="387"/>
      <c r="O776" s="393"/>
      <c r="P776" s="393"/>
      <c r="Q776" s="344"/>
      <c r="R776" s="344"/>
      <c r="S776" s="359" t="str">
        <f t="shared" si="42"/>
        <v/>
      </c>
      <c r="T776" s="344"/>
      <c r="U776" s="3"/>
      <c r="V776" s="361"/>
      <c r="W776" s="395"/>
    </row>
    <row r="777" spans="3:23" ht="13.5" customHeight="1" x14ac:dyDescent="0.15">
      <c r="C777" s="362">
        <f t="shared" si="44"/>
        <v>765</v>
      </c>
      <c r="D777" s="47" t="str">
        <f t="shared" si="41"/>
        <v/>
      </c>
      <c r="E777" s="355"/>
      <c r="F777" s="447"/>
      <c r="G777" s="447"/>
      <c r="H777" s="447"/>
      <c r="I777" s="344"/>
      <c r="J777" s="344"/>
      <c r="K777" s="344"/>
      <c r="L777" s="386"/>
      <c r="M777" s="386"/>
      <c r="N777" s="387"/>
      <c r="O777" s="393"/>
      <c r="P777" s="393"/>
      <c r="Q777" s="344"/>
      <c r="R777" s="344"/>
      <c r="S777" s="359" t="str">
        <f t="shared" si="42"/>
        <v/>
      </c>
      <c r="T777" s="344"/>
      <c r="U777" s="3"/>
      <c r="V777" s="361"/>
      <c r="W777" s="395"/>
    </row>
    <row r="778" spans="3:23" ht="13.5" customHeight="1" x14ac:dyDescent="0.15">
      <c r="C778" s="362">
        <f t="shared" si="44"/>
        <v>766</v>
      </c>
      <c r="D778" s="47" t="str">
        <f t="shared" si="41"/>
        <v/>
      </c>
      <c r="E778" s="355"/>
      <c r="F778" s="447"/>
      <c r="G778" s="447"/>
      <c r="H778" s="447"/>
      <c r="I778" s="344"/>
      <c r="J778" s="344"/>
      <c r="K778" s="344"/>
      <c r="L778" s="386"/>
      <c r="M778" s="386"/>
      <c r="N778" s="387"/>
      <c r="O778" s="393"/>
      <c r="P778" s="393"/>
      <c r="Q778" s="344"/>
      <c r="R778" s="344"/>
      <c r="S778" s="359" t="str">
        <f t="shared" si="42"/>
        <v/>
      </c>
      <c r="T778" s="344"/>
      <c r="U778" s="3"/>
      <c r="V778" s="361"/>
      <c r="W778" s="395"/>
    </row>
    <row r="779" spans="3:23" ht="13.5" customHeight="1" x14ac:dyDescent="0.15">
      <c r="C779" s="362">
        <f t="shared" si="44"/>
        <v>767</v>
      </c>
      <c r="D779" s="47" t="str">
        <f t="shared" si="41"/>
        <v/>
      </c>
      <c r="E779" s="355"/>
      <c r="F779" s="447"/>
      <c r="G779" s="447"/>
      <c r="H779" s="447"/>
      <c r="I779" s="344"/>
      <c r="J779" s="344"/>
      <c r="K779" s="344"/>
      <c r="L779" s="386"/>
      <c r="M779" s="386"/>
      <c r="N779" s="387"/>
      <c r="O779" s="393"/>
      <c r="P779" s="393"/>
      <c r="Q779" s="344"/>
      <c r="R779" s="344"/>
      <c r="S779" s="359" t="str">
        <f t="shared" si="42"/>
        <v/>
      </c>
      <c r="T779" s="344"/>
      <c r="U779" s="3"/>
      <c r="V779" s="361"/>
      <c r="W779" s="395"/>
    </row>
    <row r="780" spans="3:23" ht="13.5" customHeight="1" x14ac:dyDescent="0.15">
      <c r="C780" s="362">
        <f t="shared" si="44"/>
        <v>768</v>
      </c>
      <c r="D780" s="47" t="str">
        <f t="shared" si="41"/>
        <v/>
      </c>
      <c r="E780" s="355"/>
      <c r="F780" s="447"/>
      <c r="G780" s="447"/>
      <c r="H780" s="447"/>
      <c r="I780" s="344"/>
      <c r="J780" s="344"/>
      <c r="K780" s="344"/>
      <c r="L780" s="386"/>
      <c r="M780" s="386"/>
      <c r="N780" s="387"/>
      <c r="O780" s="393"/>
      <c r="P780" s="393"/>
      <c r="Q780" s="344"/>
      <c r="R780" s="344"/>
      <c r="S780" s="359" t="str">
        <f t="shared" si="42"/>
        <v/>
      </c>
      <c r="T780" s="344"/>
      <c r="U780" s="3"/>
      <c r="V780" s="361"/>
      <c r="W780" s="395"/>
    </row>
    <row r="781" spans="3:23" ht="13.5" customHeight="1" x14ac:dyDescent="0.15">
      <c r="C781" s="362">
        <f t="shared" si="44"/>
        <v>769</v>
      </c>
      <c r="D781" s="47" t="str">
        <f t="shared" ref="D781:D844" si="45">IF(E781="","",IF(OR(AND(E781&lt;=$Z$2,K781&lt;&gt;"○"),AND(E781&lt;=$AA$2,K781="○")),"○",""))</f>
        <v/>
      </c>
      <c r="E781" s="355"/>
      <c r="F781" s="447"/>
      <c r="G781" s="447"/>
      <c r="H781" s="447"/>
      <c r="I781" s="344"/>
      <c r="J781" s="344"/>
      <c r="K781" s="344"/>
      <c r="L781" s="386"/>
      <c r="M781" s="386"/>
      <c r="N781" s="387"/>
      <c r="O781" s="393"/>
      <c r="P781" s="393"/>
      <c r="Q781" s="344"/>
      <c r="R781" s="344"/>
      <c r="S781" s="359" t="str">
        <f t="shared" ref="S781:S844" si="46">IF(OR(N781="",N781=0),"",IF(OR(AND(I781="○",$O781&gt;Z$5),AND(J781="○",$O781&gt;AA$5),AND(I781="○",$P781&gt;Z$6),AND(J781="○",$P781&gt;AA$6),AND(K781="○",$P781&gt;AB$6),AND(Q781="○",R781="○")),"○",""))</f>
        <v/>
      </c>
      <c r="T781" s="344"/>
      <c r="U781" s="3"/>
      <c r="V781" s="361"/>
      <c r="W781" s="395"/>
    </row>
    <row r="782" spans="3:23" ht="13.5" customHeight="1" x14ac:dyDescent="0.15">
      <c r="C782" s="362">
        <f t="shared" si="44"/>
        <v>770</v>
      </c>
      <c r="D782" s="47" t="str">
        <f t="shared" si="45"/>
        <v/>
      </c>
      <c r="E782" s="355"/>
      <c r="F782" s="447"/>
      <c r="G782" s="447"/>
      <c r="H782" s="447"/>
      <c r="I782" s="344"/>
      <c r="J782" s="344"/>
      <c r="K782" s="344"/>
      <c r="L782" s="386"/>
      <c r="M782" s="386"/>
      <c r="N782" s="387"/>
      <c r="O782" s="393"/>
      <c r="P782" s="393"/>
      <c r="Q782" s="344"/>
      <c r="R782" s="344"/>
      <c r="S782" s="359" t="str">
        <f t="shared" si="46"/>
        <v/>
      </c>
      <c r="T782" s="344"/>
      <c r="U782" s="3"/>
      <c r="V782" s="361"/>
      <c r="W782" s="395"/>
    </row>
    <row r="783" spans="3:23" ht="13.5" customHeight="1" x14ac:dyDescent="0.15">
      <c r="C783" s="362">
        <f t="shared" si="44"/>
        <v>771</v>
      </c>
      <c r="D783" s="47" t="str">
        <f t="shared" si="45"/>
        <v/>
      </c>
      <c r="E783" s="355"/>
      <c r="F783" s="447"/>
      <c r="G783" s="447"/>
      <c r="H783" s="447"/>
      <c r="I783" s="344"/>
      <c r="J783" s="344"/>
      <c r="K783" s="344"/>
      <c r="L783" s="386"/>
      <c r="M783" s="386"/>
      <c r="N783" s="387"/>
      <c r="O783" s="393"/>
      <c r="P783" s="393"/>
      <c r="Q783" s="344"/>
      <c r="R783" s="344"/>
      <c r="S783" s="359" t="str">
        <f t="shared" si="46"/>
        <v/>
      </c>
      <c r="T783" s="344"/>
      <c r="U783" s="3"/>
      <c r="V783" s="361"/>
      <c r="W783" s="395"/>
    </row>
    <row r="784" spans="3:23" ht="13.5" customHeight="1" x14ac:dyDescent="0.15">
      <c r="C784" s="362">
        <f t="shared" si="44"/>
        <v>772</v>
      </c>
      <c r="D784" s="47" t="str">
        <f t="shared" si="45"/>
        <v/>
      </c>
      <c r="E784" s="355"/>
      <c r="F784" s="447"/>
      <c r="G784" s="447"/>
      <c r="H784" s="447"/>
      <c r="I784" s="344"/>
      <c r="J784" s="344"/>
      <c r="K784" s="344"/>
      <c r="L784" s="386"/>
      <c r="M784" s="386"/>
      <c r="N784" s="387"/>
      <c r="O784" s="393"/>
      <c r="P784" s="393"/>
      <c r="Q784" s="344"/>
      <c r="R784" s="344"/>
      <c r="S784" s="359" t="str">
        <f t="shared" si="46"/>
        <v/>
      </c>
      <c r="T784" s="344"/>
      <c r="U784" s="3"/>
      <c r="V784" s="361"/>
      <c r="W784" s="395"/>
    </row>
    <row r="785" spans="3:23" ht="13.5" customHeight="1" x14ac:dyDescent="0.15">
      <c r="C785" s="362">
        <f t="shared" si="44"/>
        <v>773</v>
      </c>
      <c r="D785" s="47" t="str">
        <f t="shared" si="45"/>
        <v/>
      </c>
      <c r="E785" s="355"/>
      <c r="F785" s="447"/>
      <c r="G785" s="447"/>
      <c r="H785" s="447"/>
      <c r="I785" s="344"/>
      <c r="J785" s="344"/>
      <c r="K785" s="344"/>
      <c r="L785" s="386"/>
      <c r="M785" s="386"/>
      <c r="N785" s="387"/>
      <c r="O785" s="393"/>
      <c r="P785" s="393"/>
      <c r="Q785" s="344"/>
      <c r="R785" s="344"/>
      <c r="S785" s="359" t="str">
        <f t="shared" si="46"/>
        <v/>
      </c>
      <c r="T785" s="344"/>
      <c r="U785" s="3"/>
      <c r="V785" s="361"/>
      <c r="W785" s="395"/>
    </row>
    <row r="786" spans="3:23" ht="13.5" customHeight="1" x14ac:dyDescent="0.15">
      <c r="C786" s="362">
        <f t="shared" si="44"/>
        <v>774</v>
      </c>
      <c r="D786" s="47" t="str">
        <f t="shared" si="45"/>
        <v/>
      </c>
      <c r="E786" s="355"/>
      <c r="F786" s="447"/>
      <c r="G786" s="447"/>
      <c r="H786" s="447"/>
      <c r="I786" s="344"/>
      <c r="J786" s="344"/>
      <c r="K786" s="344"/>
      <c r="L786" s="386"/>
      <c r="M786" s="386"/>
      <c r="N786" s="387"/>
      <c r="O786" s="393"/>
      <c r="P786" s="393"/>
      <c r="Q786" s="344"/>
      <c r="R786" s="344"/>
      <c r="S786" s="359" t="str">
        <f t="shared" si="46"/>
        <v/>
      </c>
      <c r="T786" s="344"/>
      <c r="U786" s="3"/>
      <c r="V786" s="361"/>
      <c r="W786" s="395"/>
    </row>
    <row r="787" spans="3:23" ht="13.5" customHeight="1" x14ac:dyDescent="0.15">
      <c r="C787" s="362">
        <f t="shared" si="44"/>
        <v>775</v>
      </c>
      <c r="D787" s="47" t="str">
        <f t="shared" si="45"/>
        <v/>
      </c>
      <c r="E787" s="355"/>
      <c r="F787" s="447"/>
      <c r="G787" s="447"/>
      <c r="H787" s="447"/>
      <c r="I787" s="344"/>
      <c r="J787" s="344"/>
      <c r="K787" s="344"/>
      <c r="L787" s="386"/>
      <c r="M787" s="386"/>
      <c r="N787" s="387"/>
      <c r="O787" s="393"/>
      <c r="P787" s="393"/>
      <c r="Q787" s="344"/>
      <c r="R787" s="344"/>
      <c r="S787" s="359" t="str">
        <f t="shared" si="46"/>
        <v/>
      </c>
      <c r="T787" s="344"/>
      <c r="U787" s="3"/>
      <c r="V787" s="361"/>
      <c r="W787" s="395"/>
    </row>
    <row r="788" spans="3:23" ht="13.5" customHeight="1" x14ac:dyDescent="0.15">
      <c r="C788" s="362">
        <f t="shared" si="44"/>
        <v>776</v>
      </c>
      <c r="D788" s="47" t="str">
        <f t="shared" si="45"/>
        <v/>
      </c>
      <c r="E788" s="355"/>
      <c r="F788" s="447"/>
      <c r="G788" s="447"/>
      <c r="H788" s="447"/>
      <c r="I788" s="344"/>
      <c r="J788" s="344"/>
      <c r="K788" s="344"/>
      <c r="L788" s="386"/>
      <c r="M788" s="386"/>
      <c r="N788" s="387"/>
      <c r="O788" s="393"/>
      <c r="P788" s="393"/>
      <c r="Q788" s="344"/>
      <c r="R788" s="344"/>
      <c r="S788" s="359" t="str">
        <f t="shared" si="46"/>
        <v/>
      </c>
      <c r="T788" s="344"/>
      <c r="U788" s="3"/>
      <c r="V788" s="361"/>
      <c r="W788" s="395"/>
    </row>
    <row r="789" spans="3:23" ht="13.5" customHeight="1" x14ac:dyDescent="0.15">
      <c r="C789" s="362">
        <f t="shared" si="44"/>
        <v>777</v>
      </c>
      <c r="D789" s="47" t="str">
        <f t="shared" si="45"/>
        <v/>
      </c>
      <c r="E789" s="355"/>
      <c r="F789" s="447"/>
      <c r="G789" s="447"/>
      <c r="H789" s="447"/>
      <c r="I789" s="344"/>
      <c r="J789" s="344"/>
      <c r="K789" s="344"/>
      <c r="L789" s="386"/>
      <c r="M789" s="386"/>
      <c r="N789" s="387"/>
      <c r="O789" s="393"/>
      <c r="P789" s="393"/>
      <c r="Q789" s="344"/>
      <c r="R789" s="344"/>
      <c r="S789" s="359" t="str">
        <f t="shared" si="46"/>
        <v/>
      </c>
      <c r="T789" s="344"/>
      <c r="U789" s="3"/>
      <c r="V789" s="361"/>
      <c r="W789" s="395"/>
    </row>
    <row r="790" spans="3:23" ht="13.5" customHeight="1" x14ac:dyDescent="0.15">
      <c r="C790" s="362">
        <f t="shared" si="44"/>
        <v>778</v>
      </c>
      <c r="D790" s="47" t="str">
        <f t="shared" si="45"/>
        <v/>
      </c>
      <c r="E790" s="355"/>
      <c r="F790" s="447"/>
      <c r="G790" s="447"/>
      <c r="H790" s="447"/>
      <c r="I790" s="344"/>
      <c r="J790" s="344"/>
      <c r="K790" s="344"/>
      <c r="L790" s="386"/>
      <c r="M790" s="386"/>
      <c r="N790" s="387"/>
      <c r="O790" s="393"/>
      <c r="P790" s="393"/>
      <c r="Q790" s="344"/>
      <c r="R790" s="344"/>
      <c r="S790" s="359" t="str">
        <f t="shared" si="46"/>
        <v/>
      </c>
      <c r="T790" s="344"/>
      <c r="U790" s="3"/>
      <c r="V790" s="361"/>
      <c r="W790" s="395"/>
    </row>
    <row r="791" spans="3:23" ht="13.5" customHeight="1" x14ac:dyDescent="0.15">
      <c r="C791" s="362">
        <f t="shared" si="44"/>
        <v>779</v>
      </c>
      <c r="D791" s="47" t="str">
        <f t="shared" si="45"/>
        <v/>
      </c>
      <c r="E791" s="355"/>
      <c r="F791" s="447"/>
      <c r="G791" s="447"/>
      <c r="H791" s="447"/>
      <c r="I791" s="344"/>
      <c r="J791" s="344"/>
      <c r="K791" s="344"/>
      <c r="L791" s="386"/>
      <c r="M791" s="386"/>
      <c r="N791" s="387"/>
      <c r="O791" s="393"/>
      <c r="P791" s="393"/>
      <c r="Q791" s="344"/>
      <c r="R791" s="344"/>
      <c r="S791" s="359" t="str">
        <f t="shared" si="46"/>
        <v/>
      </c>
      <c r="T791" s="344"/>
      <c r="U791" s="3"/>
      <c r="V791" s="361"/>
      <c r="W791" s="395"/>
    </row>
    <row r="792" spans="3:23" ht="13.5" customHeight="1" x14ac:dyDescent="0.15">
      <c r="C792" s="362">
        <f t="shared" si="44"/>
        <v>780</v>
      </c>
      <c r="D792" s="47" t="str">
        <f t="shared" si="45"/>
        <v/>
      </c>
      <c r="E792" s="355"/>
      <c r="F792" s="447"/>
      <c r="G792" s="447"/>
      <c r="H792" s="447"/>
      <c r="I792" s="396"/>
      <c r="J792" s="396"/>
      <c r="K792" s="396"/>
      <c r="L792" s="386"/>
      <c r="M792" s="386"/>
      <c r="N792" s="387"/>
      <c r="O792" s="393"/>
      <c r="P792" s="393"/>
      <c r="Q792" s="344"/>
      <c r="R792" s="344"/>
      <c r="S792" s="359" t="str">
        <f t="shared" si="46"/>
        <v/>
      </c>
      <c r="T792" s="344"/>
      <c r="U792" s="3"/>
      <c r="V792" s="361"/>
      <c r="W792" s="395"/>
    </row>
    <row r="793" spans="3:23" ht="13.5" customHeight="1" x14ac:dyDescent="0.15">
      <c r="C793" s="362">
        <f t="shared" si="44"/>
        <v>781</v>
      </c>
      <c r="D793" s="47" t="str">
        <f t="shared" si="45"/>
        <v/>
      </c>
      <c r="E793" s="355"/>
      <c r="F793" s="447"/>
      <c r="G793" s="447"/>
      <c r="H793" s="447"/>
      <c r="I793" s="344"/>
      <c r="J793" s="344"/>
      <c r="K793" s="344"/>
      <c r="L793" s="386"/>
      <c r="M793" s="386"/>
      <c r="N793" s="387"/>
      <c r="O793" s="393"/>
      <c r="P793" s="393"/>
      <c r="Q793" s="344"/>
      <c r="R793" s="344"/>
      <c r="S793" s="359" t="str">
        <f t="shared" si="46"/>
        <v/>
      </c>
      <c r="T793" s="344"/>
      <c r="U793" s="3"/>
      <c r="V793" s="361"/>
      <c r="W793" s="395"/>
    </row>
    <row r="794" spans="3:23" ht="13.5" customHeight="1" x14ac:dyDescent="0.15">
      <c r="C794" s="362">
        <f t="shared" si="44"/>
        <v>782</v>
      </c>
      <c r="D794" s="47" t="str">
        <f t="shared" si="45"/>
        <v/>
      </c>
      <c r="E794" s="355"/>
      <c r="F794" s="447"/>
      <c r="G794" s="447"/>
      <c r="H794" s="447"/>
      <c r="I794" s="344"/>
      <c r="J794" s="344"/>
      <c r="K794" s="344"/>
      <c r="L794" s="386"/>
      <c r="M794" s="386"/>
      <c r="N794" s="387"/>
      <c r="O794" s="393"/>
      <c r="P794" s="393"/>
      <c r="Q794" s="344"/>
      <c r="R794" s="344"/>
      <c r="S794" s="359" t="str">
        <f t="shared" si="46"/>
        <v/>
      </c>
      <c r="T794" s="344"/>
      <c r="U794" s="3"/>
      <c r="V794" s="361"/>
      <c r="W794" s="395"/>
    </row>
    <row r="795" spans="3:23" ht="13.5" customHeight="1" x14ac:dyDescent="0.15">
      <c r="C795" s="362">
        <f t="shared" si="44"/>
        <v>783</v>
      </c>
      <c r="D795" s="47" t="str">
        <f t="shared" si="45"/>
        <v/>
      </c>
      <c r="E795" s="355"/>
      <c r="F795" s="447"/>
      <c r="G795" s="447"/>
      <c r="H795" s="447"/>
      <c r="I795" s="344"/>
      <c r="J795" s="344"/>
      <c r="K795" s="344"/>
      <c r="L795" s="386"/>
      <c r="M795" s="386"/>
      <c r="N795" s="387"/>
      <c r="O795" s="393"/>
      <c r="P795" s="393"/>
      <c r="Q795" s="344"/>
      <c r="R795" s="344"/>
      <c r="S795" s="359" t="str">
        <f t="shared" si="46"/>
        <v/>
      </c>
      <c r="T795" s="344"/>
      <c r="U795" s="3"/>
      <c r="V795" s="361"/>
      <c r="W795" s="395"/>
    </row>
    <row r="796" spans="3:23" ht="13.5" customHeight="1" x14ac:dyDescent="0.15">
      <c r="C796" s="362">
        <f t="shared" si="44"/>
        <v>784</v>
      </c>
      <c r="D796" s="47" t="str">
        <f t="shared" si="45"/>
        <v/>
      </c>
      <c r="E796" s="355"/>
      <c r="F796" s="447"/>
      <c r="G796" s="447"/>
      <c r="H796" s="447"/>
      <c r="I796" s="344"/>
      <c r="J796" s="344"/>
      <c r="K796" s="344"/>
      <c r="L796" s="386"/>
      <c r="M796" s="386"/>
      <c r="N796" s="387"/>
      <c r="O796" s="393"/>
      <c r="P796" s="393"/>
      <c r="Q796" s="344"/>
      <c r="R796" s="344"/>
      <c r="S796" s="359" t="str">
        <f t="shared" si="46"/>
        <v/>
      </c>
      <c r="T796" s="344"/>
      <c r="U796" s="3"/>
      <c r="V796" s="361"/>
      <c r="W796" s="395"/>
    </row>
    <row r="797" spans="3:23" ht="13.5" customHeight="1" x14ac:dyDescent="0.15">
      <c r="C797" s="362">
        <f t="shared" si="44"/>
        <v>785</v>
      </c>
      <c r="D797" s="47" t="str">
        <f t="shared" si="45"/>
        <v/>
      </c>
      <c r="E797" s="355"/>
      <c r="F797" s="447"/>
      <c r="G797" s="447"/>
      <c r="H797" s="447"/>
      <c r="I797" s="344"/>
      <c r="J797" s="344"/>
      <c r="K797" s="344"/>
      <c r="L797" s="386"/>
      <c r="M797" s="386"/>
      <c r="N797" s="387"/>
      <c r="O797" s="393"/>
      <c r="P797" s="393"/>
      <c r="Q797" s="344"/>
      <c r="R797" s="344"/>
      <c r="S797" s="359" t="str">
        <f t="shared" si="46"/>
        <v/>
      </c>
      <c r="T797" s="344"/>
      <c r="U797" s="3"/>
      <c r="V797" s="361"/>
      <c r="W797" s="395"/>
    </row>
    <row r="798" spans="3:23" ht="13.5" customHeight="1" x14ac:dyDescent="0.15">
      <c r="C798" s="362">
        <f t="shared" si="44"/>
        <v>786</v>
      </c>
      <c r="D798" s="47" t="str">
        <f t="shared" si="45"/>
        <v/>
      </c>
      <c r="E798" s="355"/>
      <c r="F798" s="447"/>
      <c r="G798" s="447"/>
      <c r="H798" s="447"/>
      <c r="I798" s="344"/>
      <c r="J798" s="344"/>
      <c r="K798" s="344"/>
      <c r="L798" s="386"/>
      <c r="M798" s="386"/>
      <c r="N798" s="387"/>
      <c r="O798" s="393"/>
      <c r="P798" s="393"/>
      <c r="Q798" s="344"/>
      <c r="R798" s="344"/>
      <c r="S798" s="359" t="str">
        <f t="shared" si="46"/>
        <v/>
      </c>
      <c r="T798" s="344"/>
      <c r="U798" s="3"/>
      <c r="V798" s="361"/>
      <c r="W798" s="395"/>
    </row>
    <row r="799" spans="3:23" ht="13.5" customHeight="1" x14ac:dyDescent="0.15">
      <c r="C799" s="362">
        <f t="shared" si="44"/>
        <v>787</v>
      </c>
      <c r="D799" s="47" t="str">
        <f t="shared" si="45"/>
        <v/>
      </c>
      <c r="E799" s="355"/>
      <c r="F799" s="447"/>
      <c r="G799" s="447"/>
      <c r="H799" s="447"/>
      <c r="I799" s="344"/>
      <c r="J799" s="344"/>
      <c r="K799" s="344"/>
      <c r="L799" s="386"/>
      <c r="M799" s="386"/>
      <c r="N799" s="387"/>
      <c r="O799" s="393"/>
      <c r="P799" s="393"/>
      <c r="Q799" s="344"/>
      <c r="R799" s="344"/>
      <c r="S799" s="359" t="str">
        <f t="shared" si="46"/>
        <v/>
      </c>
      <c r="T799" s="344"/>
      <c r="U799" s="3"/>
      <c r="V799" s="361"/>
      <c r="W799" s="395"/>
    </row>
    <row r="800" spans="3:23" ht="13.5" customHeight="1" x14ac:dyDescent="0.15">
      <c r="C800" s="362">
        <f t="shared" si="44"/>
        <v>788</v>
      </c>
      <c r="D800" s="47" t="str">
        <f t="shared" si="45"/>
        <v/>
      </c>
      <c r="E800" s="355"/>
      <c r="F800" s="447"/>
      <c r="G800" s="447"/>
      <c r="H800" s="447"/>
      <c r="I800" s="344"/>
      <c r="J800" s="344"/>
      <c r="K800" s="344"/>
      <c r="L800" s="386"/>
      <c r="M800" s="386"/>
      <c r="N800" s="387"/>
      <c r="O800" s="393"/>
      <c r="P800" s="393"/>
      <c r="Q800" s="344"/>
      <c r="R800" s="344"/>
      <c r="S800" s="359" t="str">
        <f t="shared" si="46"/>
        <v/>
      </c>
      <c r="T800" s="344"/>
      <c r="U800" s="3"/>
      <c r="V800" s="361"/>
      <c r="W800" s="395"/>
    </row>
    <row r="801" spans="3:23" ht="13.5" customHeight="1" x14ac:dyDescent="0.15">
      <c r="C801" s="362">
        <f t="shared" si="44"/>
        <v>789</v>
      </c>
      <c r="D801" s="47" t="str">
        <f t="shared" si="45"/>
        <v/>
      </c>
      <c r="E801" s="355"/>
      <c r="F801" s="447"/>
      <c r="G801" s="447"/>
      <c r="H801" s="447"/>
      <c r="I801" s="344"/>
      <c r="J801" s="344"/>
      <c r="K801" s="344"/>
      <c r="L801" s="386"/>
      <c r="M801" s="386"/>
      <c r="N801" s="387"/>
      <c r="O801" s="393"/>
      <c r="P801" s="393"/>
      <c r="Q801" s="344"/>
      <c r="R801" s="344"/>
      <c r="S801" s="359" t="str">
        <f t="shared" si="46"/>
        <v/>
      </c>
      <c r="T801" s="344"/>
      <c r="U801" s="3"/>
      <c r="V801" s="361"/>
      <c r="W801" s="395"/>
    </row>
    <row r="802" spans="3:23" ht="13.5" customHeight="1" x14ac:dyDescent="0.15">
      <c r="C802" s="362">
        <f t="shared" si="44"/>
        <v>790</v>
      </c>
      <c r="D802" s="47" t="str">
        <f t="shared" si="45"/>
        <v/>
      </c>
      <c r="E802" s="355"/>
      <c r="F802" s="447"/>
      <c r="G802" s="447"/>
      <c r="H802" s="447"/>
      <c r="I802" s="344"/>
      <c r="J802" s="344"/>
      <c r="K802" s="344"/>
      <c r="L802" s="386"/>
      <c r="M802" s="386"/>
      <c r="N802" s="387"/>
      <c r="O802" s="393"/>
      <c r="P802" s="393"/>
      <c r="Q802" s="344"/>
      <c r="R802" s="344"/>
      <c r="S802" s="359" t="str">
        <f t="shared" si="46"/>
        <v/>
      </c>
      <c r="T802" s="344"/>
      <c r="U802" s="3"/>
      <c r="V802" s="361"/>
      <c r="W802" s="395"/>
    </row>
    <row r="803" spans="3:23" ht="13.5" customHeight="1" x14ac:dyDescent="0.15">
      <c r="C803" s="362">
        <f t="shared" si="44"/>
        <v>791</v>
      </c>
      <c r="D803" s="47" t="str">
        <f t="shared" si="45"/>
        <v/>
      </c>
      <c r="E803" s="355"/>
      <c r="F803" s="447"/>
      <c r="G803" s="447"/>
      <c r="H803" s="447"/>
      <c r="I803" s="344"/>
      <c r="J803" s="344"/>
      <c r="K803" s="344"/>
      <c r="L803" s="386"/>
      <c r="M803" s="386"/>
      <c r="N803" s="387"/>
      <c r="O803" s="393"/>
      <c r="P803" s="393"/>
      <c r="Q803" s="344"/>
      <c r="R803" s="344"/>
      <c r="S803" s="359" t="str">
        <f t="shared" si="46"/>
        <v/>
      </c>
      <c r="T803" s="344"/>
      <c r="U803" s="3"/>
      <c r="V803" s="361"/>
      <c r="W803" s="395"/>
    </row>
    <row r="804" spans="3:23" ht="13.5" customHeight="1" x14ac:dyDescent="0.15">
      <c r="C804" s="362">
        <f t="shared" si="44"/>
        <v>792</v>
      </c>
      <c r="D804" s="47" t="str">
        <f t="shared" si="45"/>
        <v/>
      </c>
      <c r="E804" s="355"/>
      <c r="F804" s="447"/>
      <c r="G804" s="447"/>
      <c r="H804" s="447"/>
      <c r="I804" s="344"/>
      <c r="J804" s="344"/>
      <c r="K804" s="344"/>
      <c r="L804" s="386"/>
      <c r="M804" s="386"/>
      <c r="N804" s="387"/>
      <c r="O804" s="393"/>
      <c r="P804" s="393"/>
      <c r="Q804" s="344"/>
      <c r="R804" s="344"/>
      <c r="S804" s="359" t="str">
        <f t="shared" si="46"/>
        <v/>
      </c>
      <c r="T804" s="344"/>
      <c r="U804" s="3"/>
      <c r="V804" s="361"/>
      <c r="W804" s="395"/>
    </row>
    <row r="805" spans="3:23" ht="13.5" customHeight="1" x14ac:dyDescent="0.15">
      <c r="C805" s="362">
        <f t="shared" si="44"/>
        <v>793</v>
      </c>
      <c r="D805" s="47" t="str">
        <f t="shared" si="45"/>
        <v/>
      </c>
      <c r="E805" s="355"/>
      <c r="F805" s="447"/>
      <c r="G805" s="447"/>
      <c r="H805" s="447"/>
      <c r="I805" s="344"/>
      <c r="J805" s="344"/>
      <c r="K805" s="344"/>
      <c r="L805" s="386"/>
      <c r="M805" s="386"/>
      <c r="N805" s="387"/>
      <c r="O805" s="393"/>
      <c r="P805" s="393"/>
      <c r="Q805" s="344"/>
      <c r="R805" s="344"/>
      <c r="S805" s="359" t="str">
        <f t="shared" si="46"/>
        <v/>
      </c>
      <c r="T805" s="344"/>
      <c r="U805" s="3"/>
      <c r="V805" s="361"/>
      <c r="W805" s="395"/>
    </row>
    <row r="806" spans="3:23" ht="13.5" customHeight="1" x14ac:dyDescent="0.15">
      <c r="C806" s="362">
        <f t="shared" si="44"/>
        <v>794</v>
      </c>
      <c r="D806" s="47" t="str">
        <f t="shared" si="45"/>
        <v/>
      </c>
      <c r="E806" s="355"/>
      <c r="F806" s="447"/>
      <c r="G806" s="447"/>
      <c r="H806" s="447"/>
      <c r="I806" s="344"/>
      <c r="J806" s="344"/>
      <c r="K806" s="344"/>
      <c r="L806" s="386"/>
      <c r="M806" s="386"/>
      <c r="N806" s="387"/>
      <c r="O806" s="393"/>
      <c r="P806" s="393"/>
      <c r="Q806" s="344"/>
      <c r="R806" s="344"/>
      <c r="S806" s="359" t="str">
        <f t="shared" si="46"/>
        <v/>
      </c>
      <c r="T806" s="344"/>
      <c r="U806" s="3"/>
      <c r="V806" s="361"/>
      <c r="W806" s="395"/>
    </row>
    <row r="807" spans="3:23" ht="13.5" customHeight="1" x14ac:dyDescent="0.15">
      <c r="C807" s="362">
        <f t="shared" si="44"/>
        <v>795</v>
      </c>
      <c r="D807" s="47" t="str">
        <f t="shared" si="45"/>
        <v/>
      </c>
      <c r="E807" s="355"/>
      <c r="F807" s="447"/>
      <c r="G807" s="447"/>
      <c r="H807" s="447"/>
      <c r="I807" s="344"/>
      <c r="J807" s="344"/>
      <c r="K807" s="344"/>
      <c r="L807" s="386"/>
      <c r="M807" s="386"/>
      <c r="N807" s="387"/>
      <c r="O807" s="393"/>
      <c r="P807" s="393"/>
      <c r="Q807" s="344"/>
      <c r="R807" s="344"/>
      <c r="S807" s="359" t="str">
        <f t="shared" si="46"/>
        <v/>
      </c>
      <c r="T807" s="344"/>
      <c r="U807" s="3"/>
      <c r="V807" s="361"/>
      <c r="W807" s="395"/>
    </row>
    <row r="808" spans="3:23" ht="13.5" customHeight="1" x14ac:dyDescent="0.15">
      <c r="C808" s="362">
        <f t="shared" si="44"/>
        <v>796</v>
      </c>
      <c r="D808" s="47" t="str">
        <f t="shared" si="45"/>
        <v/>
      </c>
      <c r="E808" s="355"/>
      <c r="F808" s="447"/>
      <c r="G808" s="447"/>
      <c r="H808" s="447"/>
      <c r="I808" s="344"/>
      <c r="J808" s="344"/>
      <c r="K808" s="344"/>
      <c r="L808" s="386"/>
      <c r="M808" s="386"/>
      <c r="N808" s="387"/>
      <c r="O808" s="393"/>
      <c r="P808" s="393"/>
      <c r="Q808" s="344"/>
      <c r="R808" s="344"/>
      <c r="S808" s="359" t="str">
        <f t="shared" si="46"/>
        <v/>
      </c>
      <c r="T808" s="344"/>
      <c r="U808" s="3"/>
      <c r="V808" s="361"/>
      <c r="W808" s="395"/>
    </row>
    <row r="809" spans="3:23" ht="13.5" customHeight="1" x14ac:dyDescent="0.15">
      <c r="C809" s="362">
        <f t="shared" si="44"/>
        <v>797</v>
      </c>
      <c r="D809" s="47" t="str">
        <f t="shared" si="45"/>
        <v/>
      </c>
      <c r="E809" s="355"/>
      <c r="F809" s="447"/>
      <c r="G809" s="447"/>
      <c r="H809" s="447"/>
      <c r="I809" s="344"/>
      <c r="J809" s="344"/>
      <c r="K809" s="344"/>
      <c r="L809" s="386"/>
      <c r="M809" s="386"/>
      <c r="N809" s="387"/>
      <c r="O809" s="393"/>
      <c r="P809" s="393"/>
      <c r="Q809" s="344"/>
      <c r="R809" s="344"/>
      <c r="S809" s="359" t="str">
        <f t="shared" si="46"/>
        <v/>
      </c>
      <c r="T809" s="344"/>
      <c r="U809" s="3"/>
      <c r="V809" s="361"/>
      <c r="W809" s="395"/>
    </row>
    <row r="810" spans="3:23" ht="13.5" customHeight="1" x14ac:dyDescent="0.15">
      <c r="C810" s="362">
        <f t="shared" si="44"/>
        <v>798</v>
      </c>
      <c r="D810" s="47" t="str">
        <f t="shared" si="45"/>
        <v/>
      </c>
      <c r="E810" s="355"/>
      <c r="F810" s="447"/>
      <c r="G810" s="447"/>
      <c r="H810" s="447"/>
      <c r="I810" s="344"/>
      <c r="J810" s="344"/>
      <c r="K810" s="344"/>
      <c r="L810" s="386"/>
      <c r="M810" s="386"/>
      <c r="N810" s="387"/>
      <c r="O810" s="393"/>
      <c r="P810" s="393"/>
      <c r="Q810" s="344"/>
      <c r="R810" s="344"/>
      <c r="S810" s="359" t="str">
        <f t="shared" si="46"/>
        <v/>
      </c>
      <c r="T810" s="344"/>
      <c r="U810" s="3"/>
      <c r="V810" s="361"/>
      <c r="W810" s="395"/>
    </row>
    <row r="811" spans="3:23" ht="13.5" customHeight="1" x14ac:dyDescent="0.15">
      <c r="C811" s="362">
        <f t="shared" si="44"/>
        <v>799</v>
      </c>
      <c r="D811" s="47" t="str">
        <f t="shared" si="45"/>
        <v/>
      </c>
      <c r="E811" s="355"/>
      <c r="F811" s="447"/>
      <c r="G811" s="447"/>
      <c r="H811" s="447"/>
      <c r="I811" s="344"/>
      <c r="J811" s="344"/>
      <c r="K811" s="344"/>
      <c r="L811" s="386"/>
      <c r="M811" s="386"/>
      <c r="N811" s="387"/>
      <c r="O811" s="393"/>
      <c r="P811" s="393"/>
      <c r="Q811" s="344"/>
      <c r="R811" s="344"/>
      <c r="S811" s="359" t="str">
        <f t="shared" si="46"/>
        <v/>
      </c>
      <c r="T811" s="344"/>
      <c r="U811" s="3"/>
      <c r="V811" s="361"/>
      <c r="W811" s="395"/>
    </row>
    <row r="812" spans="3:23" ht="13.5" customHeight="1" x14ac:dyDescent="0.15">
      <c r="C812" s="362">
        <f t="shared" si="44"/>
        <v>800</v>
      </c>
      <c r="D812" s="47" t="str">
        <f t="shared" si="45"/>
        <v/>
      </c>
      <c r="E812" s="355"/>
      <c r="F812" s="447"/>
      <c r="G812" s="447"/>
      <c r="H812" s="447"/>
      <c r="I812" s="344"/>
      <c r="J812" s="344"/>
      <c r="K812" s="344"/>
      <c r="L812" s="386"/>
      <c r="M812" s="386"/>
      <c r="N812" s="387"/>
      <c r="O812" s="393"/>
      <c r="P812" s="393"/>
      <c r="Q812" s="344"/>
      <c r="R812" s="344"/>
      <c r="S812" s="359" t="str">
        <f t="shared" si="46"/>
        <v/>
      </c>
      <c r="T812" s="344"/>
      <c r="U812" s="3"/>
      <c r="V812" s="361"/>
      <c r="W812" s="395"/>
    </row>
    <row r="813" spans="3:23" ht="13.5" customHeight="1" x14ac:dyDescent="0.15">
      <c r="C813" s="362">
        <f t="shared" si="44"/>
        <v>801</v>
      </c>
      <c r="D813" s="47" t="str">
        <f t="shared" si="45"/>
        <v/>
      </c>
      <c r="E813" s="355"/>
      <c r="F813" s="447"/>
      <c r="G813" s="447"/>
      <c r="H813" s="447"/>
      <c r="I813" s="344"/>
      <c r="J813" s="344"/>
      <c r="K813" s="344"/>
      <c r="L813" s="386"/>
      <c r="M813" s="386"/>
      <c r="N813" s="387"/>
      <c r="O813" s="393"/>
      <c r="P813" s="393"/>
      <c r="Q813" s="344"/>
      <c r="R813" s="344"/>
      <c r="S813" s="359" t="str">
        <f t="shared" si="46"/>
        <v/>
      </c>
      <c r="T813" s="344"/>
      <c r="U813" s="3"/>
      <c r="V813" s="361"/>
      <c r="W813" s="395"/>
    </row>
    <row r="814" spans="3:23" ht="13.5" customHeight="1" x14ac:dyDescent="0.15">
      <c r="C814" s="362">
        <f t="shared" si="44"/>
        <v>802</v>
      </c>
      <c r="D814" s="47" t="str">
        <f t="shared" si="45"/>
        <v/>
      </c>
      <c r="E814" s="355"/>
      <c r="F814" s="447"/>
      <c r="G814" s="447"/>
      <c r="H814" s="447"/>
      <c r="I814" s="344"/>
      <c r="J814" s="344"/>
      <c r="K814" s="344"/>
      <c r="L814" s="386"/>
      <c r="M814" s="386"/>
      <c r="N814" s="387"/>
      <c r="O814" s="393"/>
      <c r="P814" s="393"/>
      <c r="Q814" s="344"/>
      <c r="R814" s="344"/>
      <c r="S814" s="359" t="str">
        <f t="shared" si="46"/>
        <v/>
      </c>
      <c r="T814" s="344"/>
      <c r="U814" s="3"/>
      <c r="V814" s="361"/>
      <c r="W814" s="395"/>
    </row>
    <row r="815" spans="3:23" ht="13.5" customHeight="1" x14ac:dyDescent="0.15">
      <c r="C815" s="362">
        <f t="shared" si="44"/>
        <v>803</v>
      </c>
      <c r="D815" s="47" t="str">
        <f t="shared" si="45"/>
        <v/>
      </c>
      <c r="E815" s="355"/>
      <c r="F815" s="447"/>
      <c r="G815" s="447"/>
      <c r="H815" s="447"/>
      <c r="I815" s="344"/>
      <c r="J815" s="344"/>
      <c r="K815" s="344"/>
      <c r="L815" s="386"/>
      <c r="M815" s="386"/>
      <c r="N815" s="387"/>
      <c r="O815" s="393"/>
      <c r="P815" s="393"/>
      <c r="Q815" s="344"/>
      <c r="R815" s="344"/>
      <c r="S815" s="359" t="str">
        <f t="shared" si="46"/>
        <v/>
      </c>
      <c r="T815" s="344"/>
      <c r="U815" s="3"/>
      <c r="V815" s="361"/>
      <c r="W815" s="395"/>
    </row>
    <row r="816" spans="3:23" ht="13.5" customHeight="1" x14ac:dyDescent="0.15">
      <c r="C816" s="362">
        <f t="shared" si="44"/>
        <v>804</v>
      </c>
      <c r="D816" s="47" t="str">
        <f t="shared" si="45"/>
        <v/>
      </c>
      <c r="E816" s="355"/>
      <c r="F816" s="447"/>
      <c r="G816" s="447"/>
      <c r="H816" s="447"/>
      <c r="I816" s="344"/>
      <c r="J816" s="344"/>
      <c r="K816" s="344"/>
      <c r="L816" s="386"/>
      <c r="M816" s="386"/>
      <c r="N816" s="387"/>
      <c r="O816" s="393"/>
      <c r="P816" s="393"/>
      <c r="Q816" s="344"/>
      <c r="R816" s="344"/>
      <c r="S816" s="359" t="str">
        <f t="shared" si="46"/>
        <v/>
      </c>
      <c r="T816" s="344"/>
      <c r="U816" s="3"/>
      <c r="V816" s="361"/>
      <c r="W816" s="395"/>
    </row>
    <row r="817" spans="3:23" ht="13.5" customHeight="1" x14ac:dyDescent="0.15">
      <c r="C817" s="362">
        <f t="shared" si="44"/>
        <v>805</v>
      </c>
      <c r="D817" s="47" t="str">
        <f t="shared" si="45"/>
        <v/>
      </c>
      <c r="E817" s="355"/>
      <c r="F817" s="447"/>
      <c r="G817" s="447"/>
      <c r="H817" s="447"/>
      <c r="I817" s="344"/>
      <c r="J817" s="344"/>
      <c r="K817" s="344"/>
      <c r="L817" s="386"/>
      <c r="M817" s="386"/>
      <c r="N817" s="387"/>
      <c r="O817" s="393"/>
      <c r="P817" s="393"/>
      <c r="Q817" s="344"/>
      <c r="R817" s="344"/>
      <c r="S817" s="359" t="str">
        <f t="shared" si="46"/>
        <v/>
      </c>
      <c r="T817" s="344"/>
      <c r="U817" s="3"/>
      <c r="V817" s="361"/>
      <c r="W817" s="395"/>
    </row>
    <row r="818" spans="3:23" ht="13.5" customHeight="1" x14ac:dyDescent="0.15">
      <c r="C818" s="362">
        <f t="shared" si="44"/>
        <v>806</v>
      </c>
      <c r="D818" s="47" t="str">
        <f t="shared" si="45"/>
        <v/>
      </c>
      <c r="E818" s="355"/>
      <c r="F818" s="447"/>
      <c r="G818" s="447"/>
      <c r="H818" s="447"/>
      <c r="I818" s="344"/>
      <c r="J818" s="344"/>
      <c r="K818" s="344"/>
      <c r="L818" s="386"/>
      <c r="M818" s="386"/>
      <c r="N818" s="387"/>
      <c r="O818" s="393"/>
      <c r="P818" s="393"/>
      <c r="Q818" s="344"/>
      <c r="R818" s="344"/>
      <c r="S818" s="359" t="str">
        <f t="shared" si="46"/>
        <v/>
      </c>
      <c r="T818" s="344"/>
      <c r="U818" s="3"/>
      <c r="V818" s="361"/>
      <c r="W818" s="395"/>
    </row>
    <row r="819" spans="3:23" ht="13.5" customHeight="1" x14ac:dyDescent="0.15">
      <c r="C819" s="362">
        <f t="shared" si="44"/>
        <v>807</v>
      </c>
      <c r="D819" s="47" t="str">
        <f t="shared" si="45"/>
        <v/>
      </c>
      <c r="E819" s="355"/>
      <c r="F819" s="447"/>
      <c r="G819" s="447"/>
      <c r="H819" s="447"/>
      <c r="I819" s="344"/>
      <c r="J819" s="344"/>
      <c r="K819" s="344"/>
      <c r="L819" s="386"/>
      <c r="M819" s="386"/>
      <c r="N819" s="387"/>
      <c r="O819" s="393"/>
      <c r="P819" s="393"/>
      <c r="Q819" s="344"/>
      <c r="R819" s="344"/>
      <c r="S819" s="359" t="str">
        <f t="shared" si="46"/>
        <v/>
      </c>
      <c r="T819" s="344"/>
      <c r="U819" s="3"/>
      <c r="V819" s="361"/>
      <c r="W819" s="395"/>
    </row>
    <row r="820" spans="3:23" ht="13.5" customHeight="1" x14ac:dyDescent="0.15">
      <c r="C820" s="362">
        <f t="shared" si="44"/>
        <v>808</v>
      </c>
      <c r="D820" s="47" t="str">
        <f t="shared" si="45"/>
        <v/>
      </c>
      <c r="E820" s="355"/>
      <c r="F820" s="447"/>
      <c r="G820" s="447"/>
      <c r="H820" s="447"/>
      <c r="I820" s="344"/>
      <c r="J820" s="344"/>
      <c r="K820" s="344"/>
      <c r="L820" s="386"/>
      <c r="M820" s="386"/>
      <c r="N820" s="387"/>
      <c r="O820" s="393"/>
      <c r="P820" s="393"/>
      <c r="Q820" s="344"/>
      <c r="R820" s="344"/>
      <c r="S820" s="359" t="str">
        <f t="shared" si="46"/>
        <v/>
      </c>
      <c r="T820" s="344"/>
      <c r="U820" s="3"/>
      <c r="V820" s="361"/>
      <c r="W820" s="395"/>
    </row>
    <row r="821" spans="3:23" ht="13.5" customHeight="1" x14ac:dyDescent="0.15">
      <c r="C821" s="362">
        <f t="shared" si="44"/>
        <v>809</v>
      </c>
      <c r="D821" s="47" t="str">
        <f t="shared" si="45"/>
        <v/>
      </c>
      <c r="E821" s="355"/>
      <c r="F821" s="447"/>
      <c r="G821" s="447"/>
      <c r="H821" s="447"/>
      <c r="I821" s="344"/>
      <c r="J821" s="344"/>
      <c r="K821" s="344"/>
      <c r="L821" s="386"/>
      <c r="M821" s="386"/>
      <c r="N821" s="387"/>
      <c r="O821" s="393"/>
      <c r="P821" s="393"/>
      <c r="Q821" s="344"/>
      <c r="R821" s="344"/>
      <c r="S821" s="359" t="str">
        <f t="shared" si="46"/>
        <v/>
      </c>
      <c r="T821" s="344"/>
      <c r="U821" s="3"/>
      <c r="V821" s="361"/>
      <c r="W821" s="395"/>
    </row>
    <row r="822" spans="3:23" ht="13.5" customHeight="1" x14ac:dyDescent="0.15">
      <c r="C822" s="362">
        <f t="shared" si="44"/>
        <v>810</v>
      </c>
      <c r="D822" s="47" t="str">
        <f t="shared" si="45"/>
        <v/>
      </c>
      <c r="E822" s="355"/>
      <c r="F822" s="447"/>
      <c r="G822" s="447"/>
      <c r="H822" s="447"/>
      <c r="I822" s="396"/>
      <c r="J822" s="396"/>
      <c r="K822" s="396"/>
      <c r="L822" s="386"/>
      <c r="M822" s="386"/>
      <c r="N822" s="387"/>
      <c r="O822" s="393"/>
      <c r="P822" s="393"/>
      <c r="Q822" s="344"/>
      <c r="R822" s="344"/>
      <c r="S822" s="359" t="str">
        <f t="shared" si="46"/>
        <v/>
      </c>
      <c r="T822" s="344"/>
      <c r="U822" s="3"/>
      <c r="V822" s="361"/>
      <c r="W822" s="395"/>
    </row>
    <row r="823" spans="3:23" ht="13.5" customHeight="1" x14ac:dyDescent="0.15">
      <c r="C823" s="362">
        <f t="shared" si="44"/>
        <v>811</v>
      </c>
      <c r="D823" s="47" t="str">
        <f t="shared" si="45"/>
        <v/>
      </c>
      <c r="E823" s="355"/>
      <c r="F823" s="447"/>
      <c r="G823" s="447"/>
      <c r="H823" s="447"/>
      <c r="I823" s="344"/>
      <c r="J823" s="344"/>
      <c r="K823" s="344"/>
      <c r="L823" s="386"/>
      <c r="M823" s="386"/>
      <c r="N823" s="387"/>
      <c r="O823" s="393"/>
      <c r="P823" s="393"/>
      <c r="Q823" s="344"/>
      <c r="R823" s="344"/>
      <c r="S823" s="359" t="str">
        <f t="shared" si="46"/>
        <v/>
      </c>
      <c r="T823" s="344"/>
      <c r="U823" s="3"/>
      <c r="V823" s="361"/>
      <c r="W823" s="395"/>
    </row>
    <row r="824" spans="3:23" ht="13.5" customHeight="1" x14ac:dyDescent="0.15">
      <c r="C824" s="362">
        <f>C823+1</f>
        <v>812</v>
      </c>
      <c r="D824" s="47" t="str">
        <f t="shared" si="45"/>
        <v/>
      </c>
      <c r="E824" s="355"/>
      <c r="F824" s="447"/>
      <c r="G824" s="447"/>
      <c r="H824" s="447"/>
      <c r="I824" s="344"/>
      <c r="J824" s="344"/>
      <c r="K824" s="344"/>
      <c r="L824" s="386"/>
      <c r="M824" s="386"/>
      <c r="N824" s="387"/>
      <c r="O824" s="393"/>
      <c r="P824" s="393"/>
      <c r="Q824" s="344"/>
      <c r="R824" s="344"/>
      <c r="S824" s="359" t="str">
        <f t="shared" si="46"/>
        <v/>
      </c>
      <c r="T824" s="344"/>
      <c r="U824" s="3"/>
      <c r="V824" s="361"/>
      <c r="W824" s="395"/>
    </row>
    <row r="825" spans="3:23" ht="13.5" customHeight="1" x14ac:dyDescent="0.15">
      <c r="C825" s="362">
        <f>C824+1</f>
        <v>813</v>
      </c>
      <c r="D825" s="47" t="str">
        <f t="shared" si="45"/>
        <v/>
      </c>
      <c r="E825" s="355"/>
      <c r="F825" s="447"/>
      <c r="G825" s="447"/>
      <c r="H825" s="447"/>
      <c r="I825" s="344"/>
      <c r="J825" s="344"/>
      <c r="K825" s="344"/>
      <c r="L825" s="386"/>
      <c r="M825" s="386"/>
      <c r="N825" s="387"/>
      <c r="O825" s="393"/>
      <c r="P825" s="393"/>
      <c r="Q825" s="344"/>
      <c r="R825" s="344"/>
      <c r="S825" s="359" t="str">
        <f t="shared" si="46"/>
        <v/>
      </c>
      <c r="T825" s="344"/>
      <c r="U825" s="3"/>
      <c r="V825" s="361"/>
      <c r="W825" s="395"/>
    </row>
    <row r="826" spans="3:23" ht="13.5" customHeight="1" x14ac:dyDescent="0.15">
      <c r="C826" s="362">
        <f t="shared" ref="C826:C852" si="47">C825+1</f>
        <v>814</v>
      </c>
      <c r="D826" s="47" t="str">
        <f t="shared" si="45"/>
        <v/>
      </c>
      <c r="E826" s="355"/>
      <c r="F826" s="447"/>
      <c r="G826" s="447"/>
      <c r="H826" s="447"/>
      <c r="I826" s="344"/>
      <c r="J826" s="344"/>
      <c r="K826" s="344"/>
      <c r="L826" s="386"/>
      <c r="M826" s="386"/>
      <c r="N826" s="387"/>
      <c r="O826" s="393"/>
      <c r="P826" s="393"/>
      <c r="Q826" s="344"/>
      <c r="R826" s="344"/>
      <c r="S826" s="359" t="str">
        <f t="shared" si="46"/>
        <v/>
      </c>
      <c r="T826" s="344"/>
      <c r="U826" s="3"/>
      <c r="V826" s="361"/>
      <c r="W826" s="395"/>
    </row>
    <row r="827" spans="3:23" ht="13.5" customHeight="1" x14ac:dyDescent="0.15">
      <c r="C827" s="362">
        <f t="shared" si="47"/>
        <v>815</v>
      </c>
      <c r="D827" s="47" t="str">
        <f t="shared" si="45"/>
        <v/>
      </c>
      <c r="E827" s="355"/>
      <c r="F827" s="447"/>
      <c r="G827" s="447"/>
      <c r="H827" s="447"/>
      <c r="I827" s="344"/>
      <c r="J827" s="344"/>
      <c r="K827" s="344"/>
      <c r="L827" s="386"/>
      <c r="M827" s="386"/>
      <c r="N827" s="387"/>
      <c r="O827" s="393"/>
      <c r="P827" s="393"/>
      <c r="Q827" s="344"/>
      <c r="R827" s="344"/>
      <c r="S827" s="359" t="str">
        <f t="shared" si="46"/>
        <v/>
      </c>
      <c r="T827" s="344"/>
      <c r="U827" s="3"/>
      <c r="V827" s="361"/>
      <c r="W827" s="395"/>
    </row>
    <row r="828" spans="3:23" ht="13.5" customHeight="1" x14ac:dyDescent="0.15">
      <c r="C828" s="362">
        <f t="shared" si="47"/>
        <v>816</v>
      </c>
      <c r="D828" s="47" t="str">
        <f t="shared" si="45"/>
        <v/>
      </c>
      <c r="E828" s="355"/>
      <c r="F828" s="447"/>
      <c r="G828" s="447"/>
      <c r="H828" s="447"/>
      <c r="I828" s="344"/>
      <c r="J828" s="344"/>
      <c r="K828" s="344"/>
      <c r="L828" s="386"/>
      <c r="M828" s="386"/>
      <c r="N828" s="387"/>
      <c r="O828" s="393"/>
      <c r="P828" s="393"/>
      <c r="Q828" s="344"/>
      <c r="R828" s="344"/>
      <c r="S828" s="359" t="str">
        <f t="shared" si="46"/>
        <v/>
      </c>
      <c r="T828" s="344"/>
      <c r="U828" s="3"/>
      <c r="V828" s="361"/>
      <c r="W828" s="395"/>
    </row>
    <row r="829" spans="3:23" ht="13.5" customHeight="1" x14ac:dyDescent="0.15">
      <c r="C829" s="362">
        <f t="shared" si="47"/>
        <v>817</v>
      </c>
      <c r="D829" s="47" t="str">
        <f t="shared" si="45"/>
        <v/>
      </c>
      <c r="E829" s="355"/>
      <c r="F829" s="447"/>
      <c r="G829" s="447"/>
      <c r="H829" s="447"/>
      <c r="I829" s="344"/>
      <c r="J829" s="344"/>
      <c r="K829" s="344"/>
      <c r="L829" s="386"/>
      <c r="M829" s="386"/>
      <c r="N829" s="387"/>
      <c r="O829" s="393"/>
      <c r="P829" s="393"/>
      <c r="Q829" s="344"/>
      <c r="R829" s="344"/>
      <c r="S829" s="359" t="str">
        <f t="shared" si="46"/>
        <v/>
      </c>
      <c r="T829" s="344"/>
      <c r="U829" s="3"/>
      <c r="V829" s="361"/>
      <c r="W829" s="395"/>
    </row>
    <row r="830" spans="3:23" ht="13.5" customHeight="1" x14ac:dyDescent="0.15">
      <c r="C830" s="362">
        <f t="shared" si="47"/>
        <v>818</v>
      </c>
      <c r="D830" s="47" t="str">
        <f t="shared" si="45"/>
        <v/>
      </c>
      <c r="E830" s="355"/>
      <c r="F830" s="447"/>
      <c r="G830" s="447"/>
      <c r="H830" s="447"/>
      <c r="I830" s="344"/>
      <c r="J830" s="344"/>
      <c r="K830" s="344"/>
      <c r="L830" s="386"/>
      <c r="M830" s="386"/>
      <c r="N830" s="387"/>
      <c r="O830" s="393"/>
      <c r="P830" s="393"/>
      <c r="Q830" s="344"/>
      <c r="R830" s="344"/>
      <c r="S830" s="359" t="str">
        <f t="shared" si="46"/>
        <v/>
      </c>
      <c r="T830" s="344"/>
      <c r="U830" s="3"/>
      <c r="V830" s="361"/>
      <c r="W830" s="395"/>
    </row>
    <row r="831" spans="3:23" ht="13.5" customHeight="1" x14ac:dyDescent="0.15">
      <c r="C831" s="362">
        <f t="shared" si="47"/>
        <v>819</v>
      </c>
      <c r="D831" s="47" t="str">
        <f t="shared" si="45"/>
        <v/>
      </c>
      <c r="E831" s="355"/>
      <c r="F831" s="447"/>
      <c r="G831" s="447"/>
      <c r="H831" s="447"/>
      <c r="I831" s="344"/>
      <c r="J831" s="344"/>
      <c r="K831" s="344"/>
      <c r="L831" s="386"/>
      <c r="M831" s="386"/>
      <c r="N831" s="387"/>
      <c r="O831" s="393"/>
      <c r="P831" s="393"/>
      <c r="Q831" s="344"/>
      <c r="R831" s="344"/>
      <c r="S831" s="359" t="str">
        <f t="shared" si="46"/>
        <v/>
      </c>
      <c r="T831" s="344"/>
      <c r="U831" s="3"/>
      <c r="V831" s="361"/>
      <c r="W831" s="395"/>
    </row>
    <row r="832" spans="3:23" ht="13.5" customHeight="1" x14ac:dyDescent="0.15">
      <c r="C832" s="362">
        <f t="shared" si="47"/>
        <v>820</v>
      </c>
      <c r="D832" s="47" t="str">
        <f t="shared" si="45"/>
        <v/>
      </c>
      <c r="E832" s="355"/>
      <c r="F832" s="447"/>
      <c r="G832" s="447"/>
      <c r="H832" s="447"/>
      <c r="I832" s="344"/>
      <c r="J832" s="344"/>
      <c r="K832" s="344"/>
      <c r="L832" s="386"/>
      <c r="M832" s="386"/>
      <c r="N832" s="387"/>
      <c r="O832" s="393"/>
      <c r="P832" s="393"/>
      <c r="Q832" s="344"/>
      <c r="R832" s="344"/>
      <c r="S832" s="359" t="str">
        <f t="shared" si="46"/>
        <v/>
      </c>
      <c r="T832" s="344"/>
      <c r="U832" s="3"/>
      <c r="V832" s="361"/>
      <c r="W832" s="395"/>
    </row>
    <row r="833" spans="3:23" ht="13.5" customHeight="1" x14ac:dyDescent="0.15">
      <c r="C833" s="362">
        <f t="shared" si="47"/>
        <v>821</v>
      </c>
      <c r="D833" s="47" t="str">
        <f t="shared" si="45"/>
        <v/>
      </c>
      <c r="E833" s="355"/>
      <c r="F833" s="447"/>
      <c r="G833" s="447"/>
      <c r="H833" s="447"/>
      <c r="I833" s="344"/>
      <c r="J833" s="344"/>
      <c r="K833" s="344"/>
      <c r="L833" s="386"/>
      <c r="M833" s="386"/>
      <c r="N833" s="387"/>
      <c r="O833" s="393"/>
      <c r="P833" s="393"/>
      <c r="Q833" s="344"/>
      <c r="R833" s="344"/>
      <c r="S833" s="359" t="str">
        <f t="shared" si="46"/>
        <v/>
      </c>
      <c r="T833" s="344"/>
      <c r="U833" s="3"/>
      <c r="V833" s="361"/>
      <c r="W833" s="395"/>
    </row>
    <row r="834" spans="3:23" ht="13.5" customHeight="1" x14ac:dyDescent="0.15">
      <c r="C834" s="362">
        <f t="shared" si="47"/>
        <v>822</v>
      </c>
      <c r="D834" s="47" t="str">
        <f t="shared" si="45"/>
        <v/>
      </c>
      <c r="E834" s="355"/>
      <c r="F834" s="447"/>
      <c r="G834" s="447"/>
      <c r="H834" s="447"/>
      <c r="I834" s="344"/>
      <c r="J834" s="344"/>
      <c r="K834" s="344"/>
      <c r="L834" s="386"/>
      <c r="M834" s="386"/>
      <c r="N834" s="387"/>
      <c r="O834" s="393"/>
      <c r="P834" s="393"/>
      <c r="Q834" s="344"/>
      <c r="R834" s="344"/>
      <c r="S834" s="359" t="str">
        <f t="shared" si="46"/>
        <v/>
      </c>
      <c r="T834" s="344"/>
      <c r="U834" s="3"/>
      <c r="V834" s="361"/>
      <c r="W834" s="395"/>
    </row>
    <row r="835" spans="3:23" ht="13.5" customHeight="1" x14ac:dyDescent="0.15">
      <c r="C835" s="362">
        <f t="shared" si="47"/>
        <v>823</v>
      </c>
      <c r="D835" s="47" t="str">
        <f t="shared" si="45"/>
        <v/>
      </c>
      <c r="E835" s="355"/>
      <c r="F835" s="447"/>
      <c r="G835" s="447"/>
      <c r="H835" s="447"/>
      <c r="I835" s="344"/>
      <c r="J835" s="344"/>
      <c r="K835" s="344"/>
      <c r="L835" s="386"/>
      <c r="M835" s="386"/>
      <c r="N835" s="387"/>
      <c r="O835" s="393"/>
      <c r="P835" s="393"/>
      <c r="Q835" s="344"/>
      <c r="R835" s="344"/>
      <c r="S835" s="359" t="str">
        <f t="shared" si="46"/>
        <v/>
      </c>
      <c r="T835" s="344"/>
      <c r="U835" s="3"/>
      <c r="V835" s="361"/>
      <c r="W835" s="395"/>
    </row>
    <row r="836" spans="3:23" ht="13.5" customHeight="1" x14ac:dyDescent="0.15">
      <c r="C836" s="362">
        <f t="shared" si="47"/>
        <v>824</v>
      </c>
      <c r="D836" s="47" t="str">
        <f t="shared" si="45"/>
        <v/>
      </c>
      <c r="E836" s="355"/>
      <c r="F836" s="447"/>
      <c r="G836" s="447"/>
      <c r="H836" s="447"/>
      <c r="I836" s="344"/>
      <c r="J836" s="344"/>
      <c r="K836" s="344"/>
      <c r="L836" s="386"/>
      <c r="M836" s="386"/>
      <c r="N836" s="387"/>
      <c r="O836" s="393"/>
      <c r="P836" s="393"/>
      <c r="Q836" s="344"/>
      <c r="R836" s="344"/>
      <c r="S836" s="359" t="str">
        <f t="shared" si="46"/>
        <v/>
      </c>
      <c r="T836" s="344"/>
      <c r="U836" s="3"/>
      <c r="V836" s="361"/>
      <c r="W836" s="395"/>
    </row>
    <row r="837" spans="3:23" ht="13.5" customHeight="1" x14ac:dyDescent="0.15">
      <c r="C837" s="362">
        <f t="shared" si="47"/>
        <v>825</v>
      </c>
      <c r="D837" s="47" t="str">
        <f t="shared" si="45"/>
        <v/>
      </c>
      <c r="E837" s="355"/>
      <c r="F837" s="447"/>
      <c r="G837" s="447"/>
      <c r="H837" s="447"/>
      <c r="I837" s="344"/>
      <c r="J837" s="344"/>
      <c r="K837" s="344"/>
      <c r="L837" s="386"/>
      <c r="M837" s="386"/>
      <c r="N837" s="387"/>
      <c r="O837" s="393"/>
      <c r="P837" s="393"/>
      <c r="Q837" s="344"/>
      <c r="R837" s="344"/>
      <c r="S837" s="359" t="str">
        <f t="shared" si="46"/>
        <v/>
      </c>
      <c r="T837" s="344"/>
      <c r="U837" s="3"/>
      <c r="V837" s="361"/>
      <c r="W837" s="395"/>
    </row>
    <row r="838" spans="3:23" ht="13.5" customHeight="1" x14ac:dyDescent="0.15">
      <c r="C838" s="362">
        <f t="shared" si="47"/>
        <v>826</v>
      </c>
      <c r="D838" s="47" t="str">
        <f t="shared" si="45"/>
        <v/>
      </c>
      <c r="E838" s="355"/>
      <c r="F838" s="447"/>
      <c r="G838" s="447"/>
      <c r="H838" s="447"/>
      <c r="I838" s="344"/>
      <c r="J838" s="344"/>
      <c r="K838" s="344"/>
      <c r="L838" s="386"/>
      <c r="M838" s="386"/>
      <c r="N838" s="387"/>
      <c r="O838" s="393"/>
      <c r="P838" s="393"/>
      <c r="Q838" s="344"/>
      <c r="R838" s="344"/>
      <c r="S838" s="359" t="str">
        <f t="shared" si="46"/>
        <v/>
      </c>
      <c r="T838" s="344"/>
      <c r="U838" s="3"/>
      <c r="V838" s="361"/>
      <c r="W838" s="395"/>
    </row>
    <row r="839" spans="3:23" ht="13.5" customHeight="1" x14ac:dyDescent="0.15">
      <c r="C839" s="362">
        <f t="shared" si="47"/>
        <v>827</v>
      </c>
      <c r="D839" s="47" t="str">
        <f t="shared" si="45"/>
        <v/>
      </c>
      <c r="E839" s="355"/>
      <c r="F839" s="447"/>
      <c r="G839" s="447"/>
      <c r="H839" s="447"/>
      <c r="I839" s="344"/>
      <c r="J839" s="344"/>
      <c r="K839" s="344"/>
      <c r="L839" s="386"/>
      <c r="M839" s="386"/>
      <c r="N839" s="387"/>
      <c r="O839" s="393"/>
      <c r="P839" s="393"/>
      <c r="Q839" s="344"/>
      <c r="R839" s="344"/>
      <c r="S839" s="359" t="str">
        <f t="shared" si="46"/>
        <v/>
      </c>
      <c r="T839" s="344"/>
      <c r="U839" s="3"/>
      <c r="V839" s="361"/>
      <c r="W839" s="395"/>
    </row>
    <row r="840" spans="3:23" ht="13.5" customHeight="1" x14ac:dyDescent="0.15">
      <c r="C840" s="362">
        <f t="shared" si="47"/>
        <v>828</v>
      </c>
      <c r="D840" s="47" t="str">
        <f t="shared" si="45"/>
        <v/>
      </c>
      <c r="E840" s="355"/>
      <c r="F840" s="447"/>
      <c r="G840" s="447"/>
      <c r="H840" s="447"/>
      <c r="I840" s="344"/>
      <c r="J840" s="344"/>
      <c r="K840" s="344"/>
      <c r="L840" s="386"/>
      <c r="M840" s="386"/>
      <c r="N840" s="387"/>
      <c r="O840" s="393"/>
      <c r="P840" s="393"/>
      <c r="Q840" s="344"/>
      <c r="R840" s="344"/>
      <c r="S840" s="359" t="str">
        <f t="shared" si="46"/>
        <v/>
      </c>
      <c r="T840" s="344"/>
      <c r="U840" s="3"/>
      <c r="V840" s="361"/>
      <c r="W840" s="395"/>
    </row>
    <row r="841" spans="3:23" ht="13.5" customHeight="1" x14ac:dyDescent="0.15">
      <c r="C841" s="362">
        <f t="shared" si="47"/>
        <v>829</v>
      </c>
      <c r="D841" s="47" t="str">
        <f t="shared" si="45"/>
        <v/>
      </c>
      <c r="E841" s="355"/>
      <c r="F841" s="447"/>
      <c r="G841" s="447"/>
      <c r="H841" s="447"/>
      <c r="I841" s="344"/>
      <c r="J841" s="344"/>
      <c r="K841" s="344"/>
      <c r="L841" s="386"/>
      <c r="M841" s="386"/>
      <c r="N841" s="387"/>
      <c r="O841" s="393"/>
      <c r="P841" s="393"/>
      <c r="Q841" s="344"/>
      <c r="R841" s="344"/>
      <c r="S841" s="359" t="str">
        <f t="shared" si="46"/>
        <v/>
      </c>
      <c r="T841" s="344"/>
      <c r="U841" s="3"/>
      <c r="V841" s="361"/>
      <c r="W841" s="395"/>
    </row>
    <row r="842" spans="3:23" ht="13.5" customHeight="1" x14ac:dyDescent="0.15">
      <c r="C842" s="362">
        <f t="shared" si="47"/>
        <v>830</v>
      </c>
      <c r="D842" s="47" t="str">
        <f t="shared" si="45"/>
        <v/>
      </c>
      <c r="E842" s="355"/>
      <c r="F842" s="447"/>
      <c r="G842" s="447"/>
      <c r="H842" s="447"/>
      <c r="I842" s="344"/>
      <c r="J842" s="344"/>
      <c r="K842" s="344"/>
      <c r="L842" s="386"/>
      <c r="M842" s="386"/>
      <c r="N842" s="387"/>
      <c r="O842" s="393"/>
      <c r="P842" s="393"/>
      <c r="Q842" s="344"/>
      <c r="R842" s="344"/>
      <c r="S842" s="359" t="str">
        <f t="shared" si="46"/>
        <v/>
      </c>
      <c r="T842" s="344"/>
      <c r="U842" s="3"/>
      <c r="V842" s="361"/>
      <c r="W842" s="395"/>
    </row>
    <row r="843" spans="3:23" ht="13.5" customHeight="1" x14ac:dyDescent="0.15">
      <c r="C843" s="362">
        <f t="shared" si="47"/>
        <v>831</v>
      </c>
      <c r="D843" s="47" t="str">
        <f t="shared" si="45"/>
        <v/>
      </c>
      <c r="E843" s="355"/>
      <c r="F843" s="447"/>
      <c r="G843" s="447"/>
      <c r="H843" s="447"/>
      <c r="I843" s="344"/>
      <c r="J843" s="344"/>
      <c r="K843" s="344"/>
      <c r="L843" s="386"/>
      <c r="M843" s="386"/>
      <c r="N843" s="387"/>
      <c r="O843" s="393"/>
      <c r="P843" s="393"/>
      <c r="Q843" s="344"/>
      <c r="R843" s="344"/>
      <c r="S843" s="359" t="str">
        <f t="shared" si="46"/>
        <v/>
      </c>
      <c r="T843" s="344"/>
      <c r="U843" s="3"/>
      <c r="V843" s="361"/>
      <c r="W843" s="395"/>
    </row>
    <row r="844" spans="3:23" ht="13.5" customHeight="1" x14ac:dyDescent="0.15">
      <c r="C844" s="362">
        <f t="shared" si="47"/>
        <v>832</v>
      </c>
      <c r="D844" s="47" t="str">
        <f t="shared" si="45"/>
        <v/>
      </c>
      <c r="E844" s="355"/>
      <c r="F844" s="447"/>
      <c r="G844" s="447"/>
      <c r="H844" s="447"/>
      <c r="I844" s="344"/>
      <c r="J844" s="344"/>
      <c r="K844" s="344"/>
      <c r="L844" s="386"/>
      <c r="M844" s="386"/>
      <c r="N844" s="387"/>
      <c r="O844" s="393"/>
      <c r="P844" s="393"/>
      <c r="Q844" s="344"/>
      <c r="R844" s="344"/>
      <c r="S844" s="359" t="str">
        <f t="shared" si="46"/>
        <v/>
      </c>
      <c r="T844" s="344"/>
      <c r="U844" s="3"/>
      <c r="V844" s="361"/>
      <c r="W844" s="395"/>
    </row>
    <row r="845" spans="3:23" ht="13.5" customHeight="1" x14ac:dyDescent="0.15">
      <c r="C845" s="362">
        <f t="shared" si="47"/>
        <v>833</v>
      </c>
      <c r="D845" s="47" t="str">
        <f t="shared" ref="D845:D908" si="48">IF(E845="","",IF(OR(AND(E845&lt;=$Z$2,K845&lt;&gt;"○"),AND(E845&lt;=$AA$2,K845="○")),"○",""))</f>
        <v/>
      </c>
      <c r="E845" s="355"/>
      <c r="F845" s="447"/>
      <c r="G845" s="447"/>
      <c r="H845" s="447"/>
      <c r="I845" s="344"/>
      <c r="J845" s="344"/>
      <c r="K845" s="344"/>
      <c r="L845" s="386"/>
      <c r="M845" s="386"/>
      <c r="N845" s="387"/>
      <c r="O845" s="393"/>
      <c r="P845" s="393"/>
      <c r="Q845" s="344"/>
      <c r="R845" s="344"/>
      <c r="S845" s="359" t="str">
        <f t="shared" ref="S845:S908" si="49">IF(OR(N845="",N845=0),"",IF(OR(AND(I845="○",$O845&gt;Z$5),AND(J845="○",$O845&gt;AA$5),AND(I845="○",$P845&gt;Z$6),AND(J845="○",$P845&gt;AA$6),AND(K845="○",$P845&gt;AB$6),AND(Q845="○",R845="○")),"○",""))</f>
        <v/>
      </c>
      <c r="T845" s="344"/>
      <c r="U845" s="3"/>
      <c r="V845" s="361"/>
      <c r="W845" s="395"/>
    </row>
    <row r="846" spans="3:23" ht="13.5" customHeight="1" x14ac:dyDescent="0.15">
      <c r="C846" s="362">
        <f t="shared" si="47"/>
        <v>834</v>
      </c>
      <c r="D846" s="47" t="str">
        <f t="shared" si="48"/>
        <v/>
      </c>
      <c r="E846" s="355"/>
      <c r="F846" s="447"/>
      <c r="G846" s="447"/>
      <c r="H846" s="447"/>
      <c r="I846" s="344"/>
      <c r="J846" s="344"/>
      <c r="K846" s="344"/>
      <c r="L846" s="386"/>
      <c r="M846" s="386"/>
      <c r="N846" s="387"/>
      <c r="O846" s="393"/>
      <c r="P846" s="393"/>
      <c r="Q846" s="344"/>
      <c r="R846" s="344"/>
      <c r="S846" s="359" t="str">
        <f t="shared" si="49"/>
        <v/>
      </c>
      <c r="T846" s="344"/>
      <c r="U846" s="3"/>
      <c r="V846" s="361"/>
      <c r="W846" s="395"/>
    </row>
    <row r="847" spans="3:23" ht="13.5" customHeight="1" x14ac:dyDescent="0.15">
      <c r="C847" s="362">
        <f t="shared" si="47"/>
        <v>835</v>
      </c>
      <c r="D847" s="47" t="str">
        <f t="shared" si="48"/>
        <v/>
      </c>
      <c r="E847" s="355"/>
      <c r="F847" s="447"/>
      <c r="G847" s="447"/>
      <c r="H847" s="447"/>
      <c r="I847" s="344"/>
      <c r="J847" s="344"/>
      <c r="K847" s="344"/>
      <c r="L847" s="386"/>
      <c r="M847" s="386"/>
      <c r="N847" s="387"/>
      <c r="O847" s="393"/>
      <c r="P847" s="393"/>
      <c r="Q847" s="344"/>
      <c r="R847" s="344"/>
      <c r="S847" s="359" t="str">
        <f t="shared" si="49"/>
        <v/>
      </c>
      <c r="T847" s="344"/>
      <c r="U847" s="3"/>
      <c r="V847" s="361"/>
      <c r="W847" s="395"/>
    </row>
    <row r="848" spans="3:23" ht="13.5" customHeight="1" x14ac:dyDescent="0.15">
      <c r="C848" s="362">
        <f t="shared" si="47"/>
        <v>836</v>
      </c>
      <c r="D848" s="47" t="str">
        <f t="shared" si="48"/>
        <v/>
      </c>
      <c r="E848" s="355"/>
      <c r="F848" s="447"/>
      <c r="G848" s="447"/>
      <c r="H848" s="447"/>
      <c r="I848" s="344"/>
      <c r="J848" s="344"/>
      <c r="K848" s="344"/>
      <c r="L848" s="386"/>
      <c r="M848" s="386"/>
      <c r="N848" s="387"/>
      <c r="O848" s="393"/>
      <c r="P848" s="393"/>
      <c r="Q848" s="344"/>
      <c r="R848" s="344"/>
      <c r="S848" s="359" t="str">
        <f t="shared" si="49"/>
        <v/>
      </c>
      <c r="T848" s="344"/>
      <c r="U848" s="3"/>
      <c r="V848" s="361"/>
      <c r="W848" s="395"/>
    </row>
    <row r="849" spans="3:23" ht="13.5" customHeight="1" x14ac:dyDescent="0.15">
      <c r="C849" s="362">
        <f t="shared" si="47"/>
        <v>837</v>
      </c>
      <c r="D849" s="47" t="str">
        <f t="shared" si="48"/>
        <v/>
      </c>
      <c r="E849" s="355"/>
      <c r="F849" s="447"/>
      <c r="G849" s="447"/>
      <c r="H849" s="447"/>
      <c r="I849" s="344"/>
      <c r="J849" s="344"/>
      <c r="K849" s="344"/>
      <c r="L849" s="386"/>
      <c r="M849" s="386"/>
      <c r="N849" s="387"/>
      <c r="O849" s="393"/>
      <c r="P849" s="393"/>
      <c r="Q849" s="344"/>
      <c r="R849" s="344"/>
      <c r="S849" s="359" t="str">
        <f t="shared" si="49"/>
        <v/>
      </c>
      <c r="T849" s="344"/>
      <c r="U849" s="3"/>
      <c r="V849" s="361"/>
      <c r="W849" s="395"/>
    </row>
    <row r="850" spans="3:23" ht="13.5" customHeight="1" x14ac:dyDescent="0.15">
      <c r="C850" s="362">
        <f t="shared" si="47"/>
        <v>838</v>
      </c>
      <c r="D850" s="47" t="str">
        <f t="shared" si="48"/>
        <v/>
      </c>
      <c r="E850" s="355"/>
      <c r="F850" s="447"/>
      <c r="G850" s="447"/>
      <c r="H850" s="447"/>
      <c r="I850" s="344"/>
      <c r="J850" s="344"/>
      <c r="K850" s="344"/>
      <c r="L850" s="386"/>
      <c r="M850" s="386"/>
      <c r="N850" s="387"/>
      <c r="O850" s="393"/>
      <c r="P850" s="393"/>
      <c r="Q850" s="344"/>
      <c r="R850" s="344"/>
      <c r="S850" s="359" t="str">
        <f t="shared" si="49"/>
        <v/>
      </c>
      <c r="T850" s="344"/>
      <c r="U850" s="3"/>
      <c r="V850" s="361"/>
      <c r="W850" s="395"/>
    </row>
    <row r="851" spans="3:23" ht="13.5" customHeight="1" x14ac:dyDescent="0.15">
      <c r="C851" s="362">
        <f t="shared" si="47"/>
        <v>839</v>
      </c>
      <c r="D851" s="47" t="str">
        <f t="shared" si="48"/>
        <v/>
      </c>
      <c r="E851" s="355"/>
      <c r="F851" s="447"/>
      <c r="G851" s="447"/>
      <c r="H851" s="447"/>
      <c r="I851" s="344"/>
      <c r="J851" s="344"/>
      <c r="K851" s="344"/>
      <c r="L851" s="386"/>
      <c r="M851" s="386"/>
      <c r="N851" s="387"/>
      <c r="O851" s="393"/>
      <c r="P851" s="393"/>
      <c r="Q851" s="344"/>
      <c r="R851" s="344"/>
      <c r="S851" s="359" t="str">
        <f t="shared" si="49"/>
        <v/>
      </c>
      <c r="T851" s="344"/>
      <c r="U851" s="3"/>
      <c r="V851" s="361"/>
      <c r="W851" s="395"/>
    </row>
    <row r="852" spans="3:23" ht="13.5" customHeight="1" x14ac:dyDescent="0.15">
      <c r="C852" s="362">
        <f t="shared" si="47"/>
        <v>840</v>
      </c>
      <c r="D852" s="47" t="str">
        <f t="shared" si="48"/>
        <v/>
      </c>
      <c r="E852" s="355"/>
      <c r="F852" s="447"/>
      <c r="G852" s="447"/>
      <c r="H852" s="447"/>
      <c r="I852" s="396"/>
      <c r="J852" s="396"/>
      <c r="K852" s="396"/>
      <c r="L852" s="386"/>
      <c r="M852" s="386"/>
      <c r="N852" s="387"/>
      <c r="O852" s="393"/>
      <c r="P852" s="393"/>
      <c r="Q852" s="344"/>
      <c r="R852" s="344"/>
      <c r="S852" s="359" t="str">
        <f t="shared" si="49"/>
        <v/>
      </c>
      <c r="T852" s="344"/>
      <c r="U852" s="3"/>
      <c r="V852" s="361"/>
      <c r="W852" s="395"/>
    </row>
    <row r="853" spans="3:23" ht="13.5" customHeight="1" x14ac:dyDescent="0.15">
      <c r="C853" s="362">
        <f>C852+1</f>
        <v>841</v>
      </c>
      <c r="D853" s="47" t="str">
        <f t="shared" si="48"/>
        <v/>
      </c>
      <c r="E853" s="355"/>
      <c r="F853" s="447"/>
      <c r="G853" s="447"/>
      <c r="H853" s="447"/>
      <c r="I853" s="344"/>
      <c r="J853" s="344"/>
      <c r="K853" s="344"/>
      <c r="L853" s="386"/>
      <c r="M853" s="386"/>
      <c r="N853" s="387"/>
      <c r="O853" s="393"/>
      <c r="P853" s="393"/>
      <c r="Q853" s="344"/>
      <c r="R853" s="344"/>
      <c r="S853" s="359" t="str">
        <f t="shared" si="49"/>
        <v/>
      </c>
      <c r="T853" s="344"/>
      <c r="U853" s="3"/>
      <c r="V853" s="361"/>
      <c r="W853" s="395"/>
    </row>
    <row r="854" spans="3:23" ht="13.5" customHeight="1" x14ac:dyDescent="0.15">
      <c r="C854" s="362">
        <f>C853+1</f>
        <v>842</v>
      </c>
      <c r="D854" s="47" t="str">
        <f t="shared" si="48"/>
        <v/>
      </c>
      <c r="E854" s="355"/>
      <c r="F854" s="447"/>
      <c r="G854" s="447"/>
      <c r="H854" s="447"/>
      <c r="I854" s="344"/>
      <c r="J854" s="344"/>
      <c r="K854" s="344"/>
      <c r="L854" s="386"/>
      <c r="M854" s="386"/>
      <c r="N854" s="387"/>
      <c r="O854" s="393"/>
      <c r="P854" s="393"/>
      <c r="Q854" s="344"/>
      <c r="R854" s="344"/>
      <c r="S854" s="359" t="str">
        <f t="shared" si="49"/>
        <v/>
      </c>
      <c r="T854" s="344"/>
      <c r="U854" s="3"/>
      <c r="V854" s="361"/>
      <c r="W854" s="395"/>
    </row>
    <row r="855" spans="3:23" ht="13.5" customHeight="1" x14ac:dyDescent="0.15">
      <c r="C855" s="362">
        <f>C854+1</f>
        <v>843</v>
      </c>
      <c r="D855" s="47" t="str">
        <f t="shared" si="48"/>
        <v/>
      </c>
      <c r="E855" s="355"/>
      <c r="F855" s="447"/>
      <c r="G855" s="447"/>
      <c r="H855" s="447"/>
      <c r="I855" s="344"/>
      <c r="J855" s="344"/>
      <c r="K855" s="344"/>
      <c r="L855" s="386"/>
      <c r="M855" s="386"/>
      <c r="N855" s="387"/>
      <c r="O855" s="393"/>
      <c r="P855" s="393"/>
      <c r="Q855" s="344"/>
      <c r="R855" s="344"/>
      <c r="S855" s="359" t="str">
        <f t="shared" si="49"/>
        <v/>
      </c>
      <c r="T855" s="344"/>
      <c r="U855" s="3"/>
      <c r="V855" s="361"/>
      <c r="W855" s="395"/>
    </row>
    <row r="856" spans="3:23" ht="13.5" customHeight="1" x14ac:dyDescent="0.15">
      <c r="C856" s="362">
        <f t="shared" ref="C856:C912" si="50">C855+1</f>
        <v>844</v>
      </c>
      <c r="D856" s="47" t="str">
        <f t="shared" si="48"/>
        <v/>
      </c>
      <c r="E856" s="355"/>
      <c r="F856" s="447"/>
      <c r="G856" s="447"/>
      <c r="H856" s="447"/>
      <c r="I856" s="344"/>
      <c r="J856" s="344"/>
      <c r="K856" s="344"/>
      <c r="L856" s="386"/>
      <c r="M856" s="386"/>
      <c r="N856" s="387"/>
      <c r="O856" s="393"/>
      <c r="P856" s="393"/>
      <c r="Q856" s="344"/>
      <c r="R856" s="344"/>
      <c r="S856" s="359" t="str">
        <f t="shared" si="49"/>
        <v/>
      </c>
      <c r="T856" s="344"/>
      <c r="U856" s="3"/>
      <c r="V856" s="361"/>
      <c r="W856" s="395"/>
    </row>
    <row r="857" spans="3:23" ht="13.5" customHeight="1" x14ac:dyDescent="0.15">
      <c r="C857" s="362">
        <f t="shared" si="50"/>
        <v>845</v>
      </c>
      <c r="D857" s="47" t="str">
        <f t="shared" si="48"/>
        <v/>
      </c>
      <c r="E857" s="355"/>
      <c r="F857" s="447"/>
      <c r="G857" s="447"/>
      <c r="H857" s="447"/>
      <c r="I857" s="344"/>
      <c r="J857" s="344"/>
      <c r="K857" s="344"/>
      <c r="L857" s="386"/>
      <c r="M857" s="386"/>
      <c r="N857" s="387"/>
      <c r="O857" s="393"/>
      <c r="P857" s="393"/>
      <c r="Q857" s="344"/>
      <c r="R857" s="344"/>
      <c r="S857" s="359" t="str">
        <f t="shared" si="49"/>
        <v/>
      </c>
      <c r="T857" s="344"/>
      <c r="U857" s="3"/>
      <c r="V857" s="361"/>
      <c r="W857" s="395"/>
    </row>
    <row r="858" spans="3:23" ht="13.5" customHeight="1" x14ac:dyDescent="0.15">
      <c r="C858" s="362">
        <f t="shared" si="50"/>
        <v>846</v>
      </c>
      <c r="D858" s="47" t="str">
        <f t="shared" si="48"/>
        <v/>
      </c>
      <c r="E858" s="355"/>
      <c r="F858" s="447"/>
      <c r="G858" s="447"/>
      <c r="H858" s="447"/>
      <c r="I858" s="344"/>
      <c r="J858" s="344"/>
      <c r="K858" s="344"/>
      <c r="L858" s="386"/>
      <c r="M858" s="386"/>
      <c r="N858" s="387"/>
      <c r="O858" s="393"/>
      <c r="P858" s="393"/>
      <c r="Q858" s="344"/>
      <c r="R858" s="344"/>
      <c r="S858" s="359" t="str">
        <f t="shared" si="49"/>
        <v/>
      </c>
      <c r="T858" s="344"/>
      <c r="U858" s="3"/>
      <c r="V858" s="361"/>
      <c r="W858" s="395"/>
    </row>
    <row r="859" spans="3:23" ht="13.5" customHeight="1" x14ac:dyDescent="0.15">
      <c r="C859" s="362">
        <f t="shared" si="50"/>
        <v>847</v>
      </c>
      <c r="D859" s="47" t="str">
        <f t="shared" si="48"/>
        <v/>
      </c>
      <c r="E859" s="355"/>
      <c r="F859" s="447"/>
      <c r="G859" s="447"/>
      <c r="H859" s="447"/>
      <c r="I859" s="344"/>
      <c r="J859" s="344"/>
      <c r="K859" s="344"/>
      <c r="L859" s="386"/>
      <c r="M859" s="386"/>
      <c r="N859" s="387"/>
      <c r="O859" s="393"/>
      <c r="P859" s="393"/>
      <c r="Q859" s="344"/>
      <c r="R859" s="344"/>
      <c r="S859" s="359" t="str">
        <f t="shared" si="49"/>
        <v/>
      </c>
      <c r="T859" s="344"/>
      <c r="U859" s="3"/>
      <c r="V859" s="361"/>
      <c r="W859" s="395"/>
    </row>
    <row r="860" spans="3:23" ht="13.5" customHeight="1" x14ac:dyDescent="0.15">
      <c r="C860" s="362">
        <f t="shared" si="50"/>
        <v>848</v>
      </c>
      <c r="D860" s="47" t="str">
        <f t="shared" si="48"/>
        <v/>
      </c>
      <c r="E860" s="355"/>
      <c r="F860" s="447"/>
      <c r="G860" s="447"/>
      <c r="H860" s="447"/>
      <c r="I860" s="344"/>
      <c r="J860" s="344"/>
      <c r="K860" s="344"/>
      <c r="L860" s="386"/>
      <c r="M860" s="386"/>
      <c r="N860" s="387"/>
      <c r="O860" s="393"/>
      <c r="P860" s="393"/>
      <c r="Q860" s="344"/>
      <c r="R860" s="344"/>
      <c r="S860" s="359" t="str">
        <f t="shared" si="49"/>
        <v/>
      </c>
      <c r="T860" s="344"/>
      <c r="U860" s="3"/>
      <c r="V860" s="361"/>
      <c r="W860" s="395"/>
    </row>
    <row r="861" spans="3:23" ht="13.5" customHeight="1" x14ac:dyDescent="0.15">
      <c r="C861" s="362">
        <f t="shared" si="50"/>
        <v>849</v>
      </c>
      <c r="D861" s="47" t="str">
        <f t="shared" si="48"/>
        <v/>
      </c>
      <c r="E861" s="355"/>
      <c r="F861" s="447"/>
      <c r="G861" s="447"/>
      <c r="H861" s="447"/>
      <c r="I861" s="344"/>
      <c r="J861" s="344"/>
      <c r="K861" s="344"/>
      <c r="L861" s="386"/>
      <c r="M861" s="386"/>
      <c r="N861" s="387"/>
      <c r="O861" s="393"/>
      <c r="P861" s="393"/>
      <c r="Q861" s="344"/>
      <c r="R861" s="344"/>
      <c r="S861" s="359" t="str">
        <f t="shared" si="49"/>
        <v/>
      </c>
      <c r="T861" s="344"/>
      <c r="U861" s="3"/>
      <c r="V861" s="361"/>
      <c r="W861" s="395"/>
    </row>
    <row r="862" spans="3:23" ht="13.5" customHeight="1" x14ac:dyDescent="0.15">
      <c r="C862" s="362">
        <f t="shared" si="50"/>
        <v>850</v>
      </c>
      <c r="D862" s="47" t="str">
        <f t="shared" si="48"/>
        <v/>
      </c>
      <c r="E862" s="355"/>
      <c r="F862" s="447"/>
      <c r="G862" s="447"/>
      <c r="H862" s="447"/>
      <c r="I862" s="344"/>
      <c r="J862" s="344"/>
      <c r="K862" s="344"/>
      <c r="L862" s="386"/>
      <c r="M862" s="386"/>
      <c r="N862" s="387"/>
      <c r="O862" s="393"/>
      <c r="P862" s="393"/>
      <c r="Q862" s="344"/>
      <c r="R862" s="344"/>
      <c r="S862" s="359" t="str">
        <f t="shared" si="49"/>
        <v/>
      </c>
      <c r="T862" s="344"/>
      <c r="U862" s="3"/>
      <c r="V862" s="361"/>
      <c r="W862" s="395"/>
    </row>
    <row r="863" spans="3:23" ht="13.5" customHeight="1" x14ac:dyDescent="0.15">
      <c r="C863" s="362">
        <f t="shared" si="50"/>
        <v>851</v>
      </c>
      <c r="D863" s="47" t="str">
        <f t="shared" si="48"/>
        <v/>
      </c>
      <c r="E863" s="355"/>
      <c r="F863" s="447"/>
      <c r="G863" s="447"/>
      <c r="H863" s="447"/>
      <c r="I863" s="344"/>
      <c r="J863" s="344"/>
      <c r="K863" s="344"/>
      <c r="L863" s="386"/>
      <c r="M863" s="386"/>
      <c r="N863" s="387"/>
      <c r="O863" s="393"/>
      <c r="P863" s="393"/>
      <c r="Q863" s="344"/>
      <c r="R863" s="344"/>
      <c r="S863" s="359" t="str">
        <f t="shared" si="49"/>
        <v/>
      </c>
      <c r="T863" s="344"/>
      <c r="U863" s="3"/>
      <c r="V863" s="361"/>
      <c r="W863" s="395"/>
    </row>
    <row r="864" spans="3:23" ht="13.5" customHeight="1" x14ac:dyDescent="0.15">
      <c r="C864" s="362">
        <f t="shared" si="50"/>
        <v>852</v>
      </c>
      <c r="D864" s="47" t="str">
        <f t="shared" si="48"/>
        <v/>
      </c>
      <c r="E864" s="355"/>
      <c r="F864" s="447"/>
      <c r="G864" s="447"/>
      <c r="H864" s="447"/>
      <c r="I864" s="344"/>
      <c r="J864" s="344"/>
      <c r="K864" s="344"/>
      <c r="L864" s="386"/>
      <c r="M864" s="386"/>
      <c r="N864" s="387"/>
      <c r="O864" s="393"/>
      <c r="P864" s="393"/>
      <c r="Q864" s="344"/>
      <c r="R864" s="344"/>
      <c r="S864" s="359" t="str">
        <f t="shared" si="49"/>
        <v/>
      </c>
      <c r="T864" s="344"/>
      <c r="U864" s="3"/>
      <c r="V864" s="361"/>
      <c r="W864" s="395"/>
    </row>
    <row r="865" spans="3:23" ht="13.5" customHeight="1" x14ac:dyDescent="0.15">
      <c r="C865" s="362">
        <f t="shared" si="50"/>
        <v>853</v>
      </c>
      <c r="D865" s="47" t="str">
        <f t="shared" si="48"/>
        <v/>
      </c>
      <c r="E865" s="355"/>
      <c r="F865" s="447"/>
      <c r="G865" s="447"/>
      <c r="H865" s="447"/>
      <c r="I865" s="344"/>
      <c r="J865" s="344"/>
      <c r="K865" s="344"/>
      <c r="L865" s="386"/>
      <c r="M865" s="386"/>
      <c r="N865" s="387"/>
      <c r="O865" s="393"/>
      <c r="P865" s="393"/>
      <c r="Q865" s="344"/>
      <c r="R865" s="344"/>
      <c r="S865" s="359" t="str">
        <f t="shared" si="49"/>
        <v/>
      </c>
      <c r="T865" s="344"/>
      <c r="U865" s="3"/>
      <c r="V865" s="361"/>
      <c r="W865" s="395"/>
    </row>
    <row r="866" spans="3:23" ht="13.5" customHeight="1" x14ac:dyDescent="0.15">
      <c r="C866" s="362">
        <f t="shared" si="50"/>
        <v>854</v>
      </c>
      <c r="D866" s="47" t="str">
        <f t="shared" si="48"/>
        <v/>
      </c>
      <c r="E866" s="355"/>
      <c r="F866" s="447"/>
      <c r="G866" s="447"/>
      <c r="H866" s="447"/>
      <c r="I866" s="344"/>
      <c r="J866" s="344"/>
      <c r="K866" s="344"/>
      <c r="L866" s="386"/>
      <c r="M866" s="386"/>
      <c r="N866" s="387"/>
      <c r="O866" s="393"/>
      <c r="P866" s="393"/>
      <c r="Q866" s="344"/>
      <c r="R866" s="344"/>
      <c r="S866" s="359" t="str">
        <f t="shared" si="49"/>
        <v/>
      </c>
      <c r="T866" s="344"/>
      <c r="U866" s="3"/>
      <c r="V866" s="361"/>
      <c r="W866" s="395"/>
    </row>
    <row r="867" spans="3:23" ht="13.5" customHeight="1" x14ac:dyDescent="0.15">
      <c r="C867" s="362">
        <f t="shared" si="50"/>
        <v>855</v>
      </c>
      <c r="D867" s="47" t="str">
        <f t="shared" si="48"/>
        <v/>
      </c>
      <c r="E867" s="355"/>
      <c r="F867" s="447"/>
      <c r="G867" s="447"/>
      <c r="H867" s="447"/>
      <c r="I867" s="344"/>
      <c r="J867" s="344"/>
      <c r="K867" s="344"/>
      <c r="L867" s="386"/>
      <c r="M867" s="386"/>
      <c r="N867" s="387"/>
      <c r="O867" s="393"/>
      <c r="P867" s="393"/>
      <c r="Q867" s="344"/>
      <c r="R867" s="344"/>
      <c r="S867" s="359" t="str">
        <f t="shared" si="49"/>
        <v/>
      </c>
      <c r="T867" s="344"/>
      <c r="U867" s="3"/>
      <c r="V867" s="361"/>
      <c r="W867" s="395"/>
    </row>
    <row r="868" spans="3:23" ht="13.5" customHeight="1" x14ac:dyDescent="0.15">
      <c r="C868" s="362">
        <f t="shared" si="50"/>
        <v>856</v>
      </c>
      <c r="D868" s="47" t="str">
        <f t="shared" si="48"/>
        <v/>
      </c>
      <c r="E868" s="355"/>
      <c r="F868" s="447"/>
      <c r="G868" s="447"/>
      <c r="H868" s="447"/>
      <c r="I868" s="344"/>
      <c r="J868" s="344"/>
      <c r="K868" s="344"/>
      <c r="L868" s="386"/>
      <c r="M868" s="386"/>
      <c r="N868" s="387"/>
      <c r="O868" s="393"/>
      <c r="P868" s="393"/>
      <c r="Q868" s="344"/>
      <c r="R868" s="344"/>
      <c r="S868" s="359" t="str">
        <f t="shared" si="49"/>
        <v/>
      </c>
      <c r="T868" s="344"/>
      <c r="U868" s="3"/>
      <c r="V868" s="361"/>
      <c r="W868" s="395"/>
    </row>
    <row r="869" spans="3:23" ht="13.5" customHeight="1" x14ac:dyDescent="0.15">
      <c r="C869" s="362">
        <f t="shared" si="50"/>
        <v>857</v>
      </c>
      <c r="D869" s="47" t="str">
        <f t="shared" si="48"/>
        <v/>
      </c>
      <c r="E869" s="355"/>
      <c r="F869" s="447"/>
      <c r="G869" s="447"/>
      <c r="H869" s="447"/>
      <c r="I869" s="344"/>
      <c r="J869" s="344"/>
      <c r="K869" s="344"/>
      <c r="L869" s="386"/>
      <c r="M869" s="386"/>
      <c r="N869" s="387"/>
      <c r="O869" s="393"/>
      <c r="P869" s="393"/>
      <c r="Q869" s="344"/>
      <c r="R869" s="344"/>
      <c r="S869" s="359" t="str">
        <f t="shared" si="49"/>
        <v/>
      </c>
      <c r="T869" s="344"/>
      <c r="U869" s="3"/>
      <c r="V869" s="361"/>
      <c r="W869" s="395"/>
    </row>
    <row r="870" spans="3:23" ht="13.5" customHeight="1" x14ac:dyDescent="0.15">
      <c r="C870" s="362">
        <f t="shared" si="50"/>
        <v>858</v>
      </c>
      <c r="D870" s="47" t="str">
        <f t="shared" si="48"/>
        <v/>
      </c>
      <c r="E870" s="355"/>
      <c r="F870" s="447"/>
      <c r="G870" s="447"/>
      <c r="H870" s="447"/>
      <c r="I870" s="344"/>
      <c r="J870" s="344"/>
      <c r="K870" s="344"/>
      <c r="L870" s="386"/>
      <c r="M870" s="386"/>
      <c r="N870" s="387"/>
      <c r="O870" s="393"/>
      <c r="P870" s="393"/>
      <c r="Q870" s="344"/>
      <c r="R870" s="344"/>
      <c r="S870" s="359" t="str">
        <f t="shared" si="49"/>
        <v/>
      </c>
      <c r="T870" s="344"/>
      <c r="U870" s="3"/>
      <c r="V870" s="361"/>
      <c r="W870" s="395"/>
    </row>
    <row r="871" spans="3:23" ht="13.5" customHeight="1" x14ac:dyDescent="0.15">
      <c r="C871" s="362">
        <f t="shared" si="50"/>
        <v>859</v>
      </c>
      <c r="D871" s="47" t="str">
        <f t="shared" si="48"/>
        <v/>
      </c>
      <c r="E871" s="355"/>
      <c r="F871" s="447"/>
      <c r="G871" s="447"/>
      <c r="H871" s="447"/>
      <c r="I871" s="344"/>
      <c r="J871" s="344"/>
      <c r="K871" s="344"/>
      <c r="L871" s="386"/>
      <c r="M871" s="386"/>
      <c r="N871" s="387"/>
      <c r="O871" s="393"/>
      <c r="P871" s="393"/>
      <c r="Q871" s="344"/>
      <c r="R871" s="344"/>
      <c r="S871" s="359" t="str">
        <f t="shared" si="49"/>
        <v/>
      </c>
      <c r="T871" s="344"/>
      <c r="U871" s="3"/>
      <c r="V871" s="361"/>
      <c r="W871" s="395"/>
    </row>
    <row r="872" spans="3:23" ht="13.5" customHeight="1" x14ac:dyDescent="0.15">
      <c r="C872" s="362">
        <f t="shared" si="50"/>
        <v>860</v>
      </c>
      <c r="D872" s="47" t="str">
        <f t="shared" si="48"/>
        <v/>
      </c>
      <c r="E872" s="355"/>
      <c r="F872" s="447"/>
      <c r="G872" s="447"/>
      <c r="H872" s="447"/>
      <c r="I872" s="344"/>
      <c r="J872" s="344"/>
      <c r="K872" s="344"/>
      <c r="L872" s="386"/>
      <c r="M872" s="386"/>
      <c r="N872" s="387"/>
      <c r="O872" s="393"/>
      <c r="P872" s="393"/>
      <c r="Q872" s="344"/>
      <c r="R872" s="344"/>
      <c r="S872" s="359" t="str">
        <f t="shared" si="49"/>
        <v/>
      </c>
      <c r="T872" s="344"/>
      <c r="U872" s="3"/>
      <c r="V872" s="361"/>
      <c r="W872" s="395"/>
    </row>
    <row r="873" spans="3:23" ht="13.5" customHeight="1" x14ac:dyDescent="0.15">
      <c r="C873" s="362">
        <f t="shared" si="50"/>
        <v>861</v>
      </c>
      <c r="D873" s="47" t="str">
        <f t="shared" si="48"/>
        <v/>
      </c>
      <c r="E873" s="355"/>
      <c r="F873" s="447"/>
      <c r="G873" s="447"/>
      <c r="H873" s="447"/>
      <c r="I873" s="344"/>
      <c r="J873" s="344"/>
      <c r="K873" s="344"/>
      <c r="L873" s="386"/>
      <c r="M873" s="386"/>
      <c r="N873" s="387"/>
      <c r="O873" s="393"/>
      <c r="P873" s="393"/>
      <c r="Q873" s="344"/>
      <c r="R873" s="344"/>
      <c r="S873" s="359" t="str">
        <f t="shared" si="49"/>
        <v/>
      </c>
      <c r="T873" s="344"/>
      <c r="U873" s="3"/>
      <c r="V873" s="361"/>
      <c r="W873" s="395"/>
    </row>
    <row r="874" spans="3:23" ht="13.5" customHeight="1" x14ac:dyDescent="0.15">
      <c r="C874" s="362">
        <f t="shared" si="50"/>
        <v>862</v>
      </c>
      <c r="D874" s="47" t="str">
        <f t="shared" si="48"/>
        <v/>
      </c>
      <c r="E874" s="355"/>
      <c r="F874" s="447"/>
      <c r="G874" s="447"/>
      <c r="H874" s="447"/>
      <c r="I874" s="344"/>
      <c r="J874" s="344"/>
      <c r="K874" s="344"/>
      <c r="L874" s="386"/>
      <c r="M874" s="386"/>
      <c r="N874" s="387"/>
      <c r="O874" s="393"/>
      <c r="P874" s="393"/>
      <c r="Q874" s="344"/>
      <c r="R874" s="344"/>
      <c r="S874" s="359" t="str">
        <f t="shared" si="49"/>
        <v/>
      </c>
      <c r="T874" s="344"/>
      <c r="U874" s="3"/>
      <c r="V874" s="361"/>
      <c r="W874" s="395"/>
    </row>
    <row r="875" spans="3:23" ht="13.5" customHeight="1" x14ac:dyDescent="0.15">
      <c r="C875" s="362">
        <f t="shared" si="50"/>
        <v>863</v>
      </c>
      <c r="D875" s="47" t="str">
        <f t="shared" si="48"/>
        <v/>
      </c>
      <c r="E875" s="355"/>
      <c r="F875" s="447"/>
      <c r="G875" s="447"/>
      <c r="H875" s="447"/>
      <c r="I875" s="344"/>
      <c r="J875" s="344"/>
      <c r="K875" s="344"/>
      <c r="L875" s="386"/>
      <c r="M875" s="386"/>
      <c r="N875" s="387"/>
      <c r="O875" s="393"/>
      <c r="P875" s="393"/>
      <c r="Q875" s="344"/>
      <c r="R875" s="344"/>
      <c r="S875" s="359" t="str">
        <f t="shared" si="49"/>
        <v/>
      </c>
      <c r="T875" s="344"/>
      <c r="U875" s="3"/>
      <c r="V875" s="361"/>
      <c r="W875" s="395"/>
    </row>
    <row r="876" spans="3:23" ht="13.5" customHeight="1" x14ac:dyDescent="0.15">
      <c r="C876" s="362">
        <f t="shared" si="50"/>
        <v>864</v>
      </c>
      <c r="D876" s="47" t="str">
        <f t="shared" si="48"/>
        <v/>
      </c>
      <c r="E876" s="355"/>
      <c r="F876" s="447"/>
      <c r="G876" s="447"/>
      <c r="H876" s="447"/>
      <c r="I876" s="344"/>
      <c r="J876" s="344"/>
      <c r="K876" s="344"/>
      <c r="L876" s="386"/>
      <c r="M876" s="386"/>
      <c r="N876" s="387"/>
      <c r="O876" s="393"/>
      <c r="P876" s="393"/>
      <c r="Q876" s="344"/>
      <c r="R876" s="344"/>
      <c r="S876" s="359" t="str">
        <f t="shared" si="49"/>
        <v/>
      </c>
      <c r="T876" s="344"/>
      <c r="U876" s="3"/>
      <c r="V876" s="361"/>
      <c r="W876" s="395"/>
    </row>
    <row r="877" spans="3:23" ht="13.5" customHeight="1" x14ac:dyDescent="0.15">
      <c r="C877" s="362">
        <f t="shared" si="50"/>
        <v>865</v>
      </c>
      <c r="D877" s="47" t="str">
        <f t="shared" si="48"/>
        <v/>
      </c>
      <c r="E877" s="355"/>
      <c r="F877" s="447"/>
      <c r="G877" s="447"/>
      <c r="H877" s="447"/>
      <c r="I877" s="344"/>
      <c r="J877" s="344"/>
      <c r="K877" s="344"/>
      <c r="L877" s="386"/>
      <c r="M877" s="386"/>
      <c r="N877" s="387"/>
      <c r="O877" s="393"/>
      <c r="P877" s="393"/>
      <c r="Q877" s="344"/>
      <c r="R877" s="344"/>
      <c r="S877" s="359" t="str">
        <f t="shared" si="49"/>
        <v/>
      </c>
      <c r="T877" s="344"/>
      <c r="U877" s="3"/>
      <c r="V877" s="361"/>
      <c r="W877" s="395"/>
    </row>
    <row r="878" spans="3:23" ht="13.5" customHeight="1" x14ac:dyDescent="0.15">
      <c r="C878" s="362">
        <f t="shared" si="50"/>
        <v>866</v>
      </c>
      <c r="D878" s="47" t="str">
        <f t="shared" si="48"/>
        <v/>
      </c>
      <c r="E878" s="355"/>
      <c r="F878" s="447"/>
      <c r="G878" s="447"/>
      <c r="H878" s="447"/>
      <c r="I878" s="344"/>
      <c r="J878" s="344"/>
      <c r="K878" s="344"/>
      <c r="L878" s="386"/>
      <c r="M878" s="386"/>
      <c r="N878" s="387"/>
      <c r="O878" s="393"/>
      <c r="P878" s="393"/>
      <c r="Q878" s="344"/>
      <c r="R878" s="344"/>
      <c r="S878" s="359" t="str">
        <f t="shared" si="49"/>
        <v/>
      </c>
      <c r="T878" s="344"/>
      <c r="U878" s="3"/>
      <c r="V878" s="361"/>
      <c r="W878" s="395"/>
    </row>
    <row r="879" spans="3:23" ht="13.5" customHeight="1" x14ac:dyDescent="0.15">
      <c r="C879" s="362">
        <f t="shared" si="50"/>
        <v>867</v>
      </c>
      <c r="D879" s="47" t="str">
        <f t="shared" si="48"/>
        <v/>
      </c>
      <c r="E879" s="355"/>
      <c r="F879" s="447"/>
      <c r="G879" s="447"/>
      <c r="H879" s="447"/>
      <c r="I879" s="344"/>
      <c r="J879" s="344"/>
      <c r="K879" s="344"/>
      <c r="L879" s="386"/>
      <c r="M879" s="386"/>
      <c r="N879" s="387"/>
      <c r="O879" s="393"/>
      <c r="P879" s="393"/>
      <c r="Q879" s="344"/>
      <c r="R879" s="344"/>
      <c r="S879" s="359" t="str">
        <f t="shared" si="49"/>
        <v/>
      </c>
      <c r="T879" s="344"/>
      <c r="U879" s="3"/>
      <c r="V879" s="361"/>
      <c r="W879" s="395"/>
    </row>
    <row r="880" spans="3:23" ht="13.5" customHeight="1" x14ac:dyDescent="0.15">
      <c r="C880" s="362">
        <f t="shared" si="50"/>
        <v>868</v>
      </c>
      <c r="D880" s="47" t="str">
        <f t="shared" si="48"/>
        <v/>
      </c>
      <c r="E880" s="355"/>
      <c r="F880" s="447"/>
      <c r="G880" s="447"/>
      <c r="H880" s="447"/>
      <c r="I880" s="344"/>
      <c r="J880" s="344"/>
      <c r="K880" s="344"/>
      <c r="L880" s="386"/>
      <c r="M880" s="386"/>
      <c r="N880" s="387"/>
      <c r="O880" s="393"/>
      <c r="P880" s="393"/>
      <c r="Q880" s="344"/>
      <c r="R880" s="344"/>
      <c r="S880" s="359" t="str">
        <f t="shared" si="49"/>
        <v/>
      </c>
      <c r="T880" s="344"/>
      <c r="U880" s="3"/>
      <c r="V880" s="361"/>
      <c r="W880" s="395"/>
    </row>
    <row r="881" spans="3:23" ht="13.5" customHeight="1" x14ac:dyDescent="0.15">
      <c r="C881" s="362">
        <f t="shared" si="50"/>
        <v>869</v>
      </c>
      <c r="D881" s="47" t="str">
        <f t="shared" si="48"/>
        <v/>
      </c>
      <c r="E881" s="355"/>
      <c r="F881" s="447"/>
      <c r="G881" s="447"/>
      <c r="H881" s="447"/>
      <c r="I881" s="344"/>
      <c r="J881" s="344"/>
      <c r="K881" s="344"/>
      <c r="L881" s="386"/>
      <c r="M881" s="386"/>
      <c r="N881" s="387"/>
      <c r="O881" s="393"/>
      <c r="P881" s="393"/>
      <c r="Q881" s="344"/>
      <c r="R881" s="344"/>
      <c r="S881" s="359" t="str">
        <f t="shared" si="49"/>
        <v/>
      </c>
      <c r="T881" s="344"/>
      <c r="U881" s="3"/>
      <c r="V881" s="361"/>
      <c r="W881" s="395"/>
    </row>
    <row r="882" spans="3:23" ht="13.5" customHeight="1" x14ac:dyDescent="0.15">
      <c r="C882" s="362">
        <f t="shared" si="50"/>
        <v>870</v>
      </c>
      <c r="D882" s="47" t="str">
        <f t="shared" si="48"/>
        <v/>
      </c>
      <c r="E882" s="355"/>
      <c r="F882" s="447"/>
      <c r="G882" s="447"/>
      <c r="H882" s="447"/>
      <c r="I882" s="396"/>
      <c r="J882" s="396"/>
      <c r="K882" s="396"/>
      <c r="L882" s="386"/>
      <c r="M882" s="386"/>
      <c r="N882" s="387"/>
      <c r="O882" s="393"/>
      <c r="P882" s="393"/>
      <c r="Q882" s="344"/>
      <c r="R882" s="344"/>
      <c r="S882" s="359" t="str">
        <f t="shared" si="49"/>
        <v/>
      </c>
      <c r="T882" s="344"/>
      <c r="U882" s="3"/>
      <c r="V882" s="361"/>
      <c r="W882" s="395"/>
    </row>
    <row r="883" spans="3:23" ht="13.5" customHeight="1" x14ac:dyDescent="0.15">
      <c r="C883" s="362">
        <f t="shared" si="50"/>
        <v>871</v>
      </c>
      <c r="D883" s="47" t="str">
        <f t="shared" si="48"/>
        <v/>
      </c>
      <c r="E883" s="355"/>
      <c r="F883" s="447"/>
      <c r="G883" s="447"/>
      <c r="H883" s="447"/>
      <c r="I883" s="344"/>
      <c r="J883" s="344"/>
      <c r="K883" s="344"/>
      <c r="L883" s="386"/>
      <c r="M883" s="386"/>
      <c r="N883" s="387"/>
      <c r="O883" s="393"/>
      <c r="P883" s="393"/>
      <c r="Q883" s="344"/>
      <c r="R883" s="344"/>
      <c r="S883" s="359" t="str">
        <f t="shared" si="49"/>
        <v/>
      </c>
      <c r="T883" s="344"/>
      <c r="U883" s="3"/>
      <c r="V883" s="361"/>
      <c r="W883" s="395"/>
    </row>
    <row r="884" spans="3:23" ht="13.5" customHeight="1" x14ac:dyDescent="0.15">
      <c r="C884" s="362">
        <f t="shared" si="50"/>
        <v>872</v>
      </c>
      <c r="D884" s="47" t="str">
        <f t="shared" si="48"/>
        <v/>
      </c>
      <c r="E884" s="355"/>
      <c r="F884" s="447"/>
      <c r="G884" s="447"/>
      <c r="H884" s="447"/>
      <c r="I884" s="344"/>
      <c r="J884" s="344"/>
      <c r="K884" s="344"/>
      <c r="L884" s="386"/>
      <c r="M884" s="386"/>
      <c r="N884" s="387"/>
      <c r="O884" s="393"/>
      <c r="P884" s="393"/>
      <c r="Q884" s="344"/>
      <c r="R884" s="344"/>
      <c r="S884" s="359" t="str">
        <f t="shared" si="49"/>
        <v/>
      </c>
      <c r="T884" s="344"/>
      <c r="U884" s="3"/>
      <c r="V884" s="361"/>
      <c r="W884" s="395"/>
    </row>
    <row r="885" spans="3:23" ht="13.5" customHeight="1" x14ac:dyDescent="0.15">
      <c r="C885" s="362">
        <f t="shared" si="50"/>
        <v>873</v>
      </c>
      <c r="D885" s="47" t="str">
        <f t="shared" si="48"/>
        <v/>
      </c>
      <c r="E885" s="355"/>
      <c r="F885" s="447"/>
      <c r="G885" s="447"/>
      <c r="H885" s="447"/>
      <c r="I885" s="344"/>
      <c r="J885" s="344"/>
      <c r="K885" s="344"/>
      <c r="L885" s="386"/>
      <c r="M885" s="386"/>
      <c r="N885" s="387"/>
      <c r="O885" s="393"/>
      <c r="P885" s="393"/>
      <c r="Q885" s="344"/>
      <c r="R885" s="344"/>
      <c r="S885" s="359" t="str">
        <f t="shared" si="49"/>
        <v/>
      </c>
      <c r="T885" s="344"/>
      <c r="U885" s="3"/>
      <c r="V885" s="361"/>
      <c r="W885" s="395"/>
    </row>
    <row r="886" spans="3:23" ht="13.5" customHeight="1" x14ac:dyDescent="0.15">
      <c r="C886" s="362">
        <f t="shared" si="50"/>
        <v>874</v>
      </c>
      <c r="D886" s="47" t="str">
        <f t="shared" si="48"/>
        <v/>
      </c>
      <c r="E886" s="355"/>
      <c r="F886" s="447"/>
      <c r="G886" s="447"/>
      <c r="H886" s="447"/>
      <c r="I886" s="344"/>
      <c r="J886" s="344"/>
      <c r="K886" s="344"/>
      <c r="L886" s="386"/>
      <c r="M886" s="386"/>
      <c r="N886" s="387"/>
      <c r="O886" s="393"/>
      <c r="P886" s="393"/>
      <c r="Q886" s="344"/>
      <c r="R886" s="344"/>
      <c r="S886" s="359" t="str">
        <f t="shared" si="49"/>
        <v/>
      </c>
      <c r="T886" s="344"/>
      <c r="U886" s="3"/>
      <c r="V886" s="361"/>
      <c r="W886" s="395"/>
    </row>
    <row r="887" spans="3:23" ht="13.5" customHeight="1" x14ac:dyDescent="0.15">
      <c r="C887" s="362">
        <f t="shared" si="50"/>
        <v>875</v>
      </c>
      <c r="D887" s="47" t="str">
        <f t="shared" si="48"/>
        <v/>
      </c>
      <c r="E887" s="355"/>
      <c r="F887" s="447"/>
      <c r="G887" s="447"/>
      <c r="H887" s="447"/>
      <c r="I887" s="344"/>
      <c r="J887" s="344"/>
      <c r="K887" s="344"/>
      <c r="L887" s="386"/>
      <c r="M887" s="386"/>
      <c r="N887" s="387"/>
      <c r="O887" s="393"/>
      <c r="P887" s="393"/>
      <c r="Q887" s="344"/>
      <c r="R887" s="344"/>
      <c r="S887" s="359" t="str">
        <f t="shared" si="49"/>
        <v/>
      </c>
      <c r="T887" s="344"/>
      <c r="U887" s="3"/>
      <c r="V887" s="361"/>
      <c r="W887" s="395"/>
    </row>
    <row r="888" spans="3:23" ht="13.5" customHeight="1" x14ac:dyDescent="0.15">
      <c r="C888" s="362">
        <f t="shared" si="50"/>
        <v>876</v>
      </c>
      <c r="D888" s="47" t="str">
        <f t="shared" si="48"/>
        <v/>
      </c>
      <c r="E888" s="355"/>
      <c r="F888" s="447"/>
      <c r="G888" s="447"/>
      <c r="H888" s="447"/>
      <c r="I888" s="344"/>
      <c r="J888" s="344"/>
      <c r="K888" s="344"/>
      <c r="L888" s="386"/>
      <c r="M888" s="386"/>
      <c r="N888" s="387"/>
      <c r="O888" s="393"/>
      <c r="P888" s="393"/>
      <c r="Q888" s="344"/>
      <c r="R888" s="344"/>
      <c r="S888" s="359" t="str">
        <f t="shared" si="49"/>
        <v/>
      </c>
      <c r="T888" s="344"/>
      <c r="U888" s="3"/>
      <c r="V888" s="361"/>
      <c r="W888" s="395"/>
    </row>
    <row r="889" spans="3:23" ht="13.5" customHeight="1" x14ac:dyDescent="0.15">
      <c r="C889" s="362">
        <f t="shared" si="50"/>
        <v>877</v>
      </c>
      <c r="D889" s="47" t="str">
        <f t="shared" si="48"/>
        <v/>
      </c>
      <c r="E889" s="355"/>
      <c r="F889" s="447"/>
      <c r="G889" s="447"/>
      <c r="H889" s="447"/>
      <c r="I889" s="344"/>
      <c r="J889" s="344"/>
      <c r="K889" s="344"/>
      <c r="L889" s="386"/>
      <c r="M889" s="386"/>
      <c r="N889" s="387"/>
      <c r="O889" s="393"/>
      <c r="P889" s="393"/>
      <c r="Q889" s="344"/>
      <c r="R889" s="344"/>
      <c r="S889" s="359" t="str">
        <f t="shared" si="49"/>
        <v/>
      </c>
      <c r="T889" s="344"/>
      <c r="U889" s="3"/>
      <c r="V889" s="361"/>
      <c r="W889" s="395"/>
    </row>
    <row r="890" spans="3:23" ht="13.5" customHeight="1" x14ac:dyDescent="0.15">
      <c r="C890" s="362">
        <f t="shared" si="50"/>
        <v>878</v>
      </c>
      <c r="D890" s="47" t="str">
        <f t="shared" si="48"/>
        <v/>
      </c>
      <c r="E890" s="355"/>
      <c r="F890" s="447"/>
      <c r="G890" s="447"/>
      <c r="H890" s="447"/>
      <c r="I890" s="344"/>
      <c r="J890" s="344"/>
      <c r="K890" s="344"/>
      <c r="L890" s="386"/>
      <c r="M890" s="386"/>
      <c r="N890" s="387"/>
      <c r="O890" s="393"/>
      <c r="P890" s="393"/>
      <c r="Q890" s="344"/>
      <c r="R890" s="344"/>
      <c r="S890" s="359" t="str">
        <f t="shared" si="49"/>
        <v/>
      </c>
      <c r="T890" s="344"/>
      <c r="U890" s="3"/>
      <c r="V890" s="361"/>
      <c r="W890" s="395"/>
    </row>
    <row r="891" spans="3:23" ht="13.5" customHeight="1" x14ac:dyDescent="0.15">
      <c r="C891" s="362">
        <f t="shared" si="50"/>
        <v>879</v>
      </c>
      <c r="D891" s="47" t="str">
        <f t="shared" si="48"/>
        <v/>
      </c>
      <c r="E891" s="355"/>
      <c r="F891" s="447"/>
      <c r="G891" s="447"/>
      <c r="H891" s="447"/>
      <c r="I891" s="344"/>
      <c r="J891" s="344"/>
      <c r="K891" s="344"/>
      <c r="L891" s="386"/>
      <c r="M891" s="386"/>
      <c r="N891" s="387"/>
      <c r="O891" s="393"/>
      <c r="P891" s="393"/>
      <c r="Q891" s="344"/>
      <c r="R891" s="344"/>
      <c r="S891" s="359" t="str">
        <f t="shared" si="49"/>
        <v/>
      </c>
      <c r="T891" s="344"/>
      <c r="U891" s="3"/>
      <c r="V891" s="361"/>
      <c r="W891" s="395"/>
    </row>
    <row r="892" spans="3:23" ht="13.5" customHeight="1" x14ac:dyDescent="0.15">
      <c r="C892" s="362">
        <f t="shared" si="50"/>
        <v>880</v>
      </c>
      <c r="D892" s="47" t="str">
        <f t="shared" si="48"/>
        <v/>
      </c>
      <c r="E892" s="355"/>
      <c r="F892" s="447"/>
      <c r="G892" s="447"/>
      <c r="H892" s="447"/>
      <c r="I892" s="344"/>
      <c r="J892" s="344"/>
      <c r="K892" s="344"/>
      <c r="L892" s="386"/>
      <c r="M892" s="386"/>
      <c r="N892" s="387"/>
      <c r="O892" s="393"/>
      <c r="P892" s="393"/>
      <c r="Q892" s="344"/>
      <c r="R892" s="344"/>
      <c r="S892" s="359" t="str">
        <f t="shared" si="49"/>
        <v/>
      </c>
      <c r="T892" s="344"/>
      <c r="U892" s="3"/>
      <c r="V892" s="361"/>
      <c r="W892" s="395"/>
    </row>
    <row r="893" spans="3:23" ht="13.5" customHeight="1" x14ac:dyDescent="0.15">
      <c r="C893" s="362">
        <f t="shared" si="50"/>
        <v>881</v>
      </c>
      <c r="D893" s="47" t="str">
        <f t="shared" si="48"/>
        <v/>
      </c>
      <c r="E893" s="355"/>
      <c r="F893" s="447"/>
      <c r="G893" s="447"/>
      <c r="H893" s="447"/>
      <c r="I893" s="344"/>
      <c r="J893" s="344"/>
      <c r="K893" s="344"/>
      <c r="L893" s="386"/>
      <c r="M893" s="386"/>
      <c r="N893" s="387"/>
      <c r="O893" s="393"/>
      <c r="P893" s="393"/>
      <c r="Q893" s="344"/>
      <c r="R893" s="344"/>
      <c r="S893" s="359" t="str">
        <f t="shared" si="49"/>
        <v/>
      </c>
      <c r="T893" s="344"/>
      <c r="U893" s="3"/>
      <c r="V893" s="361"/>
      <c r="W893" s="395"/>
    </row>
    <row r="894" spans="3:23" ht="13.5" customHeight="1" x14ac:dyDescent="0.15">
      <c r="C894" s="362">
        <f t="shared" si="50"/>
        <v>882</v>
      </c>
      <c r="D894" s="47" t="str">
        <f t="shared" si="48"/>
        <v/>
      </c>
      <c r="E894" s="355"/>
      <c r="F894" s="447"/>
      <c r="G894" s="447"/>
      <c r="H894" s="447"/>
      <c r="I894" s="344"/>
      <c r="J894" s="344"/>
      <c r="K894" s="344"/>
      <c r="L894" s="386"/>
      <c r="M894" s="386"/>
      <c r="N894" s="387"/>
      <c r="O894" s="393"/>
      <c r="P894" s="393"/>
      <c r="Q894" s="344"/>
      <c r="R894" s="344"/>
      <c r="S894" s="359" t="str">
        <f t="shared" si="49"/>
        <v/>
      </c>
      <c r="T894" s="344"/>
      <c r="U894" s="3"/>
      <c r="V894" s="361"/>
      <c r="W894" s="395"/>
    </row>
    <row r="895" spans="3:23" ht="13.5" customHeight="1" x14ac:dyDescent="0.15">
      <c r="C895" s="362">
        <f t="shared" si="50"/>
        <v>883</v>
      </c>
      <c r="D895" s="47" t="str">
        <f t="shared" si="48"/>
        <v/>
      </c>
      <c r="E895" s="355"/>
      <c r="F895" s="447"/>
      <c r="G895" s="447"/>
      <c r="H895" s="447"/>
      <c r="I895" s="344"/>
      <c r="J895" s="344"/>
      <c r="K895" s="344"/>
      <c r="L895" s="386"/>
      <c r="M895" s="386"/>
      <c r="N895" s="387"/>
      <c r="O895" s="393"/>
      <c r="P895" s="393"/>
      <c r="Q895" s="344"/>
      <c r="R895" s="344"/>
      <c r="S895" s="359" t="str">
        <f t="shared" si="49"/>
        <v/>
      </c>
      <c r="T895" s="344"/>
      <c r="U895" s="3"/>
      <c r="V895" s="361"/>
      <c r="W895" s="395"/>
    </row>
    <row r="896" spans="3:23" ht="13.5" customHeight="1" x14ac:dyDescent="0.15">
      <c r="C896" s="362">
        <f t="shared" si="50"/>
        <v>884</v>
      </c>
      <c r="D896" s="47" t="str">
        <f t="shared" si="48"/>
        <v/>
      </c>
      <c r="E896" s="355"/>
      <c r="F896" s="447"/>
      <c r="G896" s="447"/>
      <c r="H896" s="447"/>
      <c r="I896" s="344"/>
      <c r="J896" s="344"/>
      <c r="K896" s="344"/>
      <c r="L896" s="386"/>
      <c r="M896" s="386"/>
      <c r="N896" s="387"/>
      <c r="O896" s="393"/>
      <c r="P896" s="393"/>
      <c r="Q896" s="344"/>
      <c r="R896" s="344"/>
      <c r="S896" s="359" t="str">
        <f t="shared" si="49"/>
        <v/>
      </c>
      <c r="T896" s="344"/>
      <c r="U896" s="3"/>
      <c r="V896" s="361"/>
      <c r="W896" s="395"/>
    </row>
    <row r="897" spans="3:23" ht="13.5" customHeight="1" x14ac:dyDescent="0.15">
      <c r="C897" s="362">
        <f t="shared" si="50"/>
        <v>885</v>
      </c>
      <c r="D897" s="47" t="str">
        <f t="shared" si="48"/>
        <v/>
      </c>
      <c r="E897" s="355"/>
      <c r="F897" s="447"/>
      <c r="G897" s="447"/>
      <c r="H897" s="447"/>
      <c r="I897" s="344"/>
      <c r="J897" s="344"/>
      <c r="K897" s="344"/>
      <c r="L897" s="386"/>
      <c r="M897" s="386"/>
      <c r="N897" s="387"/>
      <c r="O897" s="393"/>
      <c r="P897" s="393"/>
      <c r="Q897" s="344"/>
      <c r="R897" s="344"/>
      <c r="S897" s="359" t="str">
        <f t="shared" si="49"/>
        <v/>
      </c>
      <c r="T897" s="344"/>
      <c r="U897" s="3"/>
      <c r="V897" s="361"/>
      <c r="W897" s="395"/>
    </row>
    <row r="898" spans="3:23" ht="13.5" customHeight="1" x14ac:dyDescent="0.15">
      <c r="C898" s="362">
        <f t="shared" si="50"/>
        <v>886</v>
      </c>
      <c r="D898" s="47" t="str">
        <f t="shared" si="48"/>
        <v/>
      </c>
      <c r="E898" s="355"/>
      <c r="F898" s="447"/>
      <c r="G898" s="447"/>
      <c r="H898" s="447"/>
      <c r="I898" s="344"/>
      <c r="J898" s="344"/>
      <c r="K898" s="344"/>
      <c r="L898" s="386"/>
      <c r="M898" s="386"/>
      <c r="N898" s="387"/>
      <c r="O898" s="393"/>
      <c r="P898" s="393"/>
      <c r="Q898" s="344"/>
      <c r="R898" s="344"/>
      <c r="S898" s="359" t="str">
        <f t="shared" si="49"/>
        <v/>
      </c>
      <c r="T898" s="344"/>
      <c r="U898" s="3"/>
      <c r="V898" s="361"/>
      <c r="W898" s="395"/>
    </row>
    <row r="899" spans="3:23" ht="13.5" customHeight="1" x14ac:dyDescent="0.15">
      <c r="C899" s="362">
        <f t="shared" si="50"/>
        <v>887</v>
      </c>
      <c r="D899" s="47" t="str">
        <f t="shared" si="48"/>
        <v/>
      </c>
      <c r="E899" s="355"/>
      <c r="F899" s="447"/>
      <c r="G899" s="447"/>
      <c r="H899" s="447"/>
      <c r="I899" s="344"/>
      <c r="J899" s="344"/>
      <c r="K899" s="344"/>
      <c r="L899" s="386"/>
      <c r="M899" s="386"/>
      <c r="N899" s="387"/>
      <c r="O899" s="393"/>
      <c r="P899" s="393"/>
      <c r="Q899" s="344"/>
      <c r="R899" s="344"/>
      <c r="S899" s="359" t="str">
        <f t="shared" si="49"/>
        <v/>
      </c>
      <c r="T899" s="344"/>
      <c r="U899" s="3"/>
      <c r="V899" s="361"/>
      <c r="W899" s="395"/>
    </row>
    <row r="900" spans="3:23" ht="13.5" customHeight="1" x14ac:dyDescent="0.15">
      <c r="C900" s="362">
        <f t="shared" si="50"/>
        <v>888</v>
      </c>
      <c r="D900" s="47" t="str">
        <f t="shared" si="48"/>
        <v/>
      </c>
      <c r="E900" s="355"/>
      <c r="F900" s="447"/>
      <c r="G900" s="447"/>
      <c r="H900" s="447"/>
      <c r="I900" s="344"/>
      <c r="J900" s="344"/>
      <c r="K900" s="344"/>
      <c r="L900" s="386"/>
      <c r="M900" s="386"/>
      <c r="N900" s="387"/>
      <c r="O900" s="393"/>
      <c r="P900" s="393"/>
      <c r="Q900" s="344"/>
      <c r="R900" s="344"/>
      <c r="S900" s="359" t="str">
        <f t="shared" si="49"/>
        <v/>
      </c>
      <c r="T900" s="344"/>
      <c r="U900" s="3"/>
      <c r="V900" s="361"/>
      <c r="W900" s="395"/>
    </row>
    <row r="901" spans="3:23" ht="13.5" customHeight="1" x14ac:dyDescent="0.15">
      <c r="C901" s="362">
        <f t="shared" si="50"/>
        <v>889</v>
      </c>
      <c r="D901" s="47" t="str">
        <f t="shared" si="48"/>
        <v/>
      </c>
      <c r="E901" s="355"/>
      <c r="F901" s="447"/>
      <c r="G901" s="447"/>
      <c r="H901" s="447"/>
      <c r="I901" s="344"/>
      <c r="J901" s="344"/>
      <c r="K901" s="344"/>
      <c r="L901" s="386"/>
      <c r="M901" s="386"/>
      <c r="N901" s="387"/>
      <c r="O901" s="393"/>
      <c r="P901" s="393"/>
      <c r="Q901" s="344"/>
      <c r="R901" s="344"/>
      <c r="S901" s="359" t="str">
        <f t="shared" si="49"/>
        <v/>
      </c>
      <c r="T901" s="344"/>
      <c r="U901" s="3"/>
      <c r="V901" s="361"/>
      <c r="W901" s="395"/>
    </row>
    <row r="902" spans="3:23" ht="13.5" customHeight="1" x14ac:dyDescent="0.15">
      <c r="C902" s="362">
        <f t="shared" si="50"/>
        <v>890</v>
      </c>
      <c r="D902" s="47" t="str">
        <f t="shared" si="48"/>
        <v/>
      </c>
      <c r="E902" s="355"/>
      <c r="F902" s="447"/>
      <c r="G902" s="447"/>
      <c r="H902" s="447"/>
      <c r="I902" s="344"/>
      <c r="J902" s="344"/>
      <c r="K902" s="344"/>
      <c r="L902" s="386"/>
      <c r="M902" s="386"/>
      <c r="N902" s="387"/>
      <c r="O902" s="393"/>
      <c r="P902" s="393"/>
      <c r="Q902" s="344"/>
      <c r="R902" s="344"/>
      <c r="S902" s="359" t="str">
        <f t="shared" si="49"/>
        <v/>
      </c>
      <c r="T902" s="344"/>
      <c r="U902" s="3"/>
      <c r="V902" s="361"/>
      <c r="W902" s="395"/>
    </row>
    <row r="903" spans="3:23" ht="13.5" customHeight="1" x14ac:dyDescent="0.15">
      <c r="C903" s="362">
        <f t="shared" si="50"/>
        <v>891</v>
      </c>
      <c r="D903" s="47" t="str">
        <f t="shared" si="48"/>
        <v/>
      </c>
      <c r="E903" s="355"/>
      <c r="F903" s="447"/>
      <c r="G903" s="447"/>
      <c r="H903" s="447"/>
      <c r="I903" s="344"/>
      <c r="J903" s="344"/>
      <c r="K903" s="344"/>
      <c r="L903" s="386"/>
      <c r="M903" s="386"/>
      <c r="N903" s="387"/>
      <c r="O903" s="393"/>
      <c r="P903" s="393"/>
      <c r="Q903" s="344"/>
      <c r="R903" s="344"/>
      <c r="S903" s="359" t="str">
        <f t="shared" si="49"/>
        <v/>
      </c>
      <c r="T903" s="344"/>
      <c r="U903" s="3"/>
      <c r="V903" s="361"/>
      <c r="W903" s="395"/>
    </row>
    <row r="904" spans="3:23" ht="13.5" customHeight="1" x14ac:dyDescent="0.15">
      <c r="C904" s="362">
        <f t="shared" si="50"/>
        <v>892</v>
      </c>
      <c r="D904" s="47" t="str">
        <f t="shared" si="48"/>
        <v/>
      </c>
      <c r="E904" s="355"/>
      <c r="F904" s="447"/>
      <c r="G904" s="447"/>
      <c r="H904" s="447"/>
      <c r="I904" s="344"/>
      <c r="J904" s="344"/>
      <c r="K904" s="344"/>
      <c r="L904" s="386"/>
      <c r="M904" s="386"/>
      <c r="N904" s="387"/>
      <c r="O904" s="393"/>
      <c r="P904" s="393"/>
      <c r="Q904" s="344"/>
      <c r="R904" s="344"/>
      <c r="S904" s="359" t="str">
        <f t="shared" si="49"/>
        <v/>
      </c>
      <c r="T904" s="344"/>
      <c r="U904" s="3"/>
      <c r="V904" s="361"/>
      <c r="W904" s="395"/>
    </row>
    <row r="905" spans="3:23" ht="13.5" customHeight="1" x14ac:dyDescent="0.15">
      <c r="C905" s="362">
        <f t="shared" si="50"/>
        <v>893</v>
      </c>
      <c r="D905" s="47" t="str">
        <f t="shared" si="48"/>
        <v/>
      </c>
      <c r="E905" s="355"/>
      <c r="F905" s="447"/>
      <c r="G905" s="447"/>
      <c r="H905" s="447"/>
      <c r="I905" s="344"/>
      <c r="J905" s="344"/>
      <c r="K905" s="344"/>
      <c r="L905" s="386"/>
      <c r="M905" s="386"/>
      <c r="N905" s="387"/>
      <c r="O905" s="393"/>
      <c r="P905" s="393"/>
      <c r="Q905" s="344"/>
      <c r="R905" s="344"/>
      <c r="S905" s="359" t="str">
        <f t="shared" si="49"/>
        <v/>
      </c>
      <c r="T905" s="344"/>
      <c r="U905" s="3"/>
      <c r="V905" s="361"/>
      <c r="W905" s="395"/>
    </row>
    <row r="906" spans="3:23" ht="13.5" customHeight="1" x14ac:dyDescent="0.15">
      <c r="C906" s="362">
        <f t="shared" si="50"/>
        <v>894</v>
      </c>
      <c r="D906" s="47" t="str">
        <f t="shared" si="48"/>
        <v/>
      </c>
      <c r="E906" s="355"/>
      <c r="F906" s="447"/>
      <c r="G906" s="447"/>
      <c r="H906" s="447"/>
      <c r="I906" s="344"/>
      <c r="J906" s="344"/>
      <c r="K906" s="344"/>
      <c r="L906" s="386"/>
      <c r="M906" s="386"/>
      <c r="N906" s="387"/>
      <c r="O906" s="393"/>
      <c r="P906" s="393"/>
      <c r="Q906" s="344"/>
      <c r="R906" s="344"/>
      <c r="S906" s="359" t="str">
        <f t="shared" si="49"/>
        <v/>
      </c>
      <c r="T906" s="344"/>
      <c r="U906" s="3"/>
      <c r="V906" s="361"/>
      <c r="W906" s="395"/>
    </row>
    <row r="907" spans="3:23" ht="13.5" customHeight="1" x14ac:dyDescent="0.15">
      <c r="C907" s="362">
        <f t="shared" si="50"/>
        <v>895</v>
      </c>
      <c r="D907" s="47" t="str">
        <f t="shared" si="48"/>
        <v/>
      </c>
      <c r="E907" s="355"/>
      <c r="F907" s="447"/>
      <c r="G907" s="447"/>
      <c r="H907" s="447"/>
      <c r="I907" s="344"/>
      <c r="J907" s="344"/>
      <c r="K907" s="344"/>
      <c r="L907" s="386"/>
      <c r="M907" s="386"/>
      <c r="N907" s="387"/>
      <c r="O907" s="393"/>
      <c r="P907" s="393"/>
      <c r="Q907" s="344"/>
      <c r="R907" s="344"/>
      <c r="S907" s="359" t="str">
        <f t="shared" si="49"/>
        <v/>
      </c>
      <c r="T907" s="344"/>
      <c r="U907" s="3"/>
      <c r="V907" s="361"/>
      <c r="W907" s="395"/>
    </row>
    <row r="908" spans="3:23" ht="13.5" customHeight="1" x14ac:dyDescent="0.15">
      <c r="C908" s="362">
        <f t="shared" si="50"/>
        <v>896</v>
      </c>
      <c r="D908" s="47" t="str">
        <f t="shared" si="48"/>
        <v/>
      </c>
      <c r="E908" s="355"/>
      <c r="F908" s="447"/>
      <c r="G908" s="447"/>
      <c r="H908" s="447"/>
      <c r="I908" s="344"/>
      <c r="J908" s="344"/>
      <c r="K908" s="344"/>
      <c r="L908" s="386"/>
      <c r="M908" s="386"/>
      <c r="N908" s="387"/>
      <c r="O908" s="393"/>
      <c r="P908" s="393"/>
      <c r="Q908" s="344"/>
      <c r="R908" s="344"/>
      <c r="S908" s="359" t="str">
        <f t="shared" si="49"/>
        <v/>
      </c>
      <c r="T908" s="344"/>
      <c r="U908" s="3"/>
      <c r="V908" s="361"/>
      <c r="W908" s="395"/>
    </row>
    <row r="909" spans="3:23" ht="13.5" customHeight="1" x14ac:dyDescent="0.15">
      <c r="C909" s="362">
        <f t="shared" si="50"/>
        <v>897</v>
      </c>
      <c r="D909" s="47" t="str">
        <f>IF(E909="","",IF(OR(AND(E909&lt;=$Z$2,K909&lt;&gt;"○"),AND(E909&lt;=$AA$2,K909="○")),"○",""))</f>
        <v/>
      </c>
      <c r="E909" s="355"/>
      <c r="F909" s="447"/>
      <c r="G909" s="447"/>
      <c r="H909" s="447"/>
      <c r="I909" s="344"/>
      <c r="J909" s="344"/>
      <c r="K909" s="344"/>
      <c r="L909" s="386"/>
      <c r="M909" s="386"/>
      <c r="N909" s="387"/>
      <c r="O909" s="393"/>
      <c r="P909" s="393"/>
      <c r="Q909" s="344"/>
      <c r="R909" s="344"/>
      <c r="S909" s="359" t="str">
        <f>IF(OR(N909="",N909=0),"",IF(OR(AND(I909="○",$O909&gt;Z$5),AND(J909="○",$O909&gt;AA$5),AND(I909="○",$P909&gt;Z$6),AND(J909="○",$P909&gt;AA$6),AND(K909="○",$P909&gt;AB$6),AND(Q909="○",R909="○")),"○",""))</f>
        <v/>
      </c>
      <c r="T909" s="344"/>
      <c r="U909" s="3"/>
      <c r="V909" s="361"/>
      <c r="W909" s="395"/>
    </row>
    <row r="910" spans="3:23" ht="13.5" customHeight="1" x14ac:dyDescent="0.15">
      <c r="C910" s="362">
        <f t="shared" si="50"/>
        <v>898</v>
      </c>
      <c r="D910" s="47" t="str">
        <f>IF(E910="","",IF(OR(AND(E910&lt;=$Z$2,K910&lt;&gt;"○"),AND(E910&lt;=$AA$2,K910="○")),"○",""))</f>
        <v/>
      </c>
      <c r="E910" s="355"/>
      <c r="F910" s="447"/>
      <c r="G910" s="447"/>
      <c r="H910" s="447"/>
      <c r="I910" s="344"/>
      <c r="J910" s="344"/>
      <c r="K910" s="344"/>
      <c r="L910" s="386"/>
      <c r="M910" s="386"/>
      <c r="N910" s="387"/>
      <c r="O910" s="393"/>
      <c r="P910" s="393"/>
      <c r="Q910" s="344"/>
      <c r="R910" s="344"/>
      <c r="S910" s="359" t="str">
        <f>IF(OR(N910="",N910=0),"",IF(OR(AND(I910="○",$O910&gt;Z$5),AND(J910="○",$O910&gt;AA$5),AND(I910="○",$P910&gt;Z$6),AND(J910="○",$P910&gt;AA$6),AND(K910="○",$P910&gt;AB$6),AND(Q910="○",R910="○")),"○",""))</f>
        <v/>
      </c>
      <c r="T910" s="344"/>
      <c r="U910" s="3"/>
      <c r="V910" s="361"/>
      <c r="W910" s="395"/>
    </row>
    <row r="911" spans="3:23" ht="13.5" customHeight="1" x14ac:dyDescent="0.15">
      <c r="C911" s="362">
        <f t="shared" si="50"/>
        <v>899</v>
      </c>
      <c r="D911" s="47" t="str">
        <f>IF(E911="","",IF(OR(AND(E911&lt;=$Z$2,K911&lt;&gt;"○"),AND(E911&lt;=$AA$2,K911="○")),"○",""))</f>
        <v/>
      </c>
      <c r="E911" s="355"/>
      <c r="F911" s="447"/>
      <c r="G911" s="447"/>
      <c r="H911" s="447"/>
      <c r="I911" s="344"/>
      <c r="J911" s="344"/>
      <c r="K911" s="344"/>
      <c r="L911" s="386"/>
      <c r="M911" s="386"/>
      <c r="N911" s="387"/>
      <c r="O911" s="393"/>
      <c r="P911" s="393"/>
      <c r="Q911" s="344"/>
      <c r="R911" s="344"/>
      <c r="S911" s="359" t="str">
        <f>IF(OR(N911="",N911=0),"",IF(OR(AND(I911="○",$O911&gt;Z$5),AND(J911="○",$O911&gt;AA$5),AND(I911="○",$P911&gt;Z$6),AND(J911="○",$P911&gt;AA$6),AND(K911="○",$P911&gt;AB$6),AND(Q911="○",R911="○")),"○",""))</f>
        <v/>
      </c>
      <c r="T911" s="344"/>
      <c r="U911" s="3"/>
      <c r="V911" s="361"/>
      <c r="W911" s="395"/>
    </row>
    <row r="912" spans="3:23" ht="13.5" customHeight="1" x14ac:dyDescent="0.15">
      <c r="C912" s="362">
        <f t="shared" si="50"/>
        <v>900</v>
      </c>
      <c r="D912" s="47" t="str">
        <f>IF(E912="","",IF(OR(AND(E912&lt;=$Z$2,K912&lt;&gt;"○"),AND(E912&lt;=$AA$2,K912="○")),"○",""))</f>
        <v/>
      </c>
      <c r="E912" s="355"/>
      <c r="F912" s="447"/>
      <c r="G912" s="447"/>
      <c r="H912" s="447"/>
      <c r="I912" s="396"/>
      <c r="J912" s="396"/>
      <c r="K912" s="396"/>
      <c r="L912" s="386"/>
      <c r="M912" s="386"/>
      <c r="N912" s="387"/>
      <c r="O912" s="393"/>
      <c r="P912" s="393"/>
      <c r="Q912" s="344"/>
      <c r="R912" s="344"/>
      <c r="S912" s="359" t="str">
        <f>IF(OR(N912="",N912=0),"",IF(OR(AND(I912="○",$O912&gt;Z$5),AND(J912="○",$O912&gt;AA$5),AND(I912="○",$P912&gt;Z$6),AND(J912="○",$P912&gt;AA$6),AND(K912="○",$P912&gt;AB$6),AND(Q912="○",R912="○")),"○",""))</f>
        <v/>
      </c>
      <c r="T912" s="344"/>
      <c r="U912" s="3"/>
      <c r="V912" s="361"/>
      <c r="W912" s="395"/>
    </row>
    <row r="913" spans="3:23" ht="13.5" customHeight="1" x14ac:dyDescent="0.15">
      <c r="C913" s="365"/>
      <c r="D913" s="365"/>
      <c r="E913" s="21"/>
      <c r="F913" s="365"/>
      <c r="G913" s="365"/>
      <c r="H913" s="365"/>
      <c r="I913" s="21"/>
      <c r="J913" s="21"/>
      <c r="K913" s="21"/>
      <c r="L913" s="397"/>
      <c r="M913" s="397"/>
      <c r="N913" s="368"/>
      <c r="O913" s="366"/>
      <c r="P913" s="366"/>
      <c r="Q913" s="366"/>
      <c r="R913" s="366"/>
      <c r="S913" s="366"/>
      <c r="T913" s="366"/>
      <c r="U913" s="3"/>
      <c r="V913" s="361"/>
      <c r="W913" s="395"/>
    </row>
  </sheetData>
  <sheetProtection password="DE0B" sheet="1" selectLockedCells="1"/>
  <mergeCells count="19">
    <mergeCell ref="C10:F12"/>
    <mergeCell ref="I6:I7"/>
    <mergeCell ref="I5:K5"/>
    <mergeCell ref="M5:M7"/>
    <mergeCell ref="N5:N7"/>
    <mergeCell ref="C5:C7"/>
    <mergeCell ref="E5:E7"/>
    <mergeCell ref="F5:F7"/>
    <mergeCell ref="D5:D7"/>
    <mergeCell ref="O5:S5"/>
    <mergeCell ref="C9:G9"/>
    <mergeCell ref="T5:T7"/>
    <mergeCell ref="Q6:R6"/>
    <mergeCell ref="G5:G7"/>
    <mergeCell ref="H5:H7"/>
    <mergeCell ref="L5:L7"/>
    <mergeCell ref="K6:K7"/>
    <mergeCell ref="J6:J7"/>
    <mergeCell ref="S6:S7"/>
  </mergeCells>
  <phoneticPr fontId="3"/>
  <conditionalFormatting sqref="I13:I912">
    <cfRule type="expression" dxfId="65" priority="3" stopIfTrue="1">
      <formula>AND(I13="○",OR(J13="○",K13="○"))</formula>
    </cfRule>
  </conditionalFormatting>
  <conditionalFormatting sqref="J13:J912">
    <cfRule type="expression" dxfId="64" priority="2" stopIfTrue="1">
      <formula>AND(J13="○",OR(I13="○",K13="○"))</formula>
    </cfRule>
  </conditionalFormatting>
  <conditionalFormatting sqref="K13:K912">
    <cfRule type="expression" dxfId="63" priority="1" stopIfTrue="1">
      <formula>AND(K13="○",OR(I13="○",J13="○"))</formula>
    </cfRule>
  </conditionalFormatting>
  <conditionalFormatting sqref="Q13:Q912">
    <cfRule type="expression" dxfId="62" priority="38" stopIfTrue="1">
      <formula>AND(OR(O13&lt;&gt;"",P13&lt;&gt;""),Q13="○")</formula>
    </cfRule>
  </conditionalFormatting>
  <conditionalFormatting sqref="Q13:R912">
    <cfRule type="expression" dxfId="61" priority="34" stopIfTrue="1">
      <formula>AND($L13="",Q13="○")</formula>
    </cfRule>
  </conditionalFormatting>
  <conditionalFormatting sqref="R13:R912">
    <cfRule type="expression" dxfId="60" priority="35" stopIfTrue="1">
      <formula>AND(OR(O13&lt;&gt;"",P13&lt;&gt;""),R13="○")</formula>
    </cfRule>
  </conditionalFormatting>
  <conditionalFormatting sqref="S13:S912">
    <cfRule type="expression" dxfId="59" priority="7" stopIfTrue="1">
      <formula>AND(D13="○",S13="")</formula>
    </cfRule>
  </conditionalFormatting>
  <conditionalFormatting sqref="T13:T912">
    <cfRule type="expression" dxfId="58" priority="4" stopIfTrue="1">
      <formula>AND(D13="○",T13="")</formula>
    </cfRule>
    <cfRule type="expression" dxfId="57" priority="5" stopIfTrue="1">
      <formula>AND($L13="",T13="○")</formula>
    </cfRule>
  </conditionalFormatting>
  <dataValidations count="2">
    <dataValidation type="list" allowBlank="1" showInputMessage="1" showErrorMessage="1" sqref="T13:T912 Q13:R912 I13:K912" xr:uid="{00000000-0002-0000-0700-000000000000}">
      <formula1>$X$1:$X$2</formula1>
    </dataValidation>
    <dataValidation type="list" allowBlank="1" showInputMessage="1" showErrorMessage="1" sqref="H13:H912" xr:uid="{00000000-0002-0000-0700-000001000000}">
      <formula1>$AA$3:$AZ$3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rowBreaks count="1" manualBreakCount="1">
    <brk id="882" max="31"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27</vt:i4>
      </vt:variant>
    </vt:vector>
  </HeadingPairs>
  <TitlesOfParts>
    <vt:vector size="42" baseType="lpstr">
      <vt:lpstr>記入方法</vt:lpstr>
      <vt:lpstr>省エネ余地一覧</vt:lpstr>
      <vt:lpstr>点検表</vt:lpstr>
      <vt:lpstr>照明グラフデータ</vt:lpstr>
      <vt:lpstr>熱源機器</vt:lpstr>
      <vt:lpstr>冷却塔</vt:lpstr>
      <vt:lpstr>空調用ポンプ</vt:lpstr>
      <vt:lpstr>空調機</vt:lpstr>
      <vt:lpstr>パッケージ形空調機</vt:lpstr>
      <vt:lpstr>ファン</vt:lpstr>
      <vt:lpstr>照明器具</vt:lpstr>
      <vt:lpstr>変圧器</vt:lpstr>
      <vt:lpstr>給水ポンプ</vt:lpstr>
      <vt:lpstr>昇降機</vt:lpstr>
      <vt:lpstr>冷凍・冷蔵設備</vt:lpstr>
      <vt:lpstr>パッケージ形空調機!Print_Area</vt:lpstr>
      <vt:lpstr>ファン!Print_Area</vt:lpstr>
      <vt:lpstr>記入方法!Print_Area</vt:lpstr>
      <vt:lpstr>給水ポンプ!Print_Area</vt:lpstr>
      <vt:lpstr>空調機!Print_Area</vt:lpstr>
      <vt:lpstr>空調用ポンプ!Print_Area</vt:lpstr>
      <vt:lpstr>昇降機!Print_Area</vt:lpstr>
      <vt:lpstr>照明器具!Print_Area</vt:lpstr>
      <vt:lpstr>省エネ余地一覧!Print_Area</vt:lpstr>
      <vt:lpstr>点検表!Print_Area</vt:lpstr>
      <vt:lpstr>熱源機器!Print_Area</vt:lpstr>
      <vt:lpstr>変圧器!Print_Area</vt:lpstr>
      <vt:lpstr>冷却塔!Print_Area</vt:lpstr>
      <vt:lpstr>冷凍・冷蔵設備!Print_Area</vt:lpstr>
      <vt:lpstr>パッケージ形空調機!Print_Titles</vt:lpstr>
      <vt:lpstr>ファン!Print_Titles</vt:lpstr>
      <vt:lpstr>給水ポンプ!Print_Titles</vt:lpstr>
      <vt:lpstr>空調機!Print_Titles</vt:lpstr>
      <vt:lpstr>空調用ポンプ!Print_Titles</vt:lpstr>
      <vt:lpstr>昇降機!Print_Titles</vt:lpstr>
      <vt:lpstr>照明器具!Print_Titles</vt:lpstr>
      <vt:lpstr>省エネ余地一覧!Print_Titles</vt:lpstr>
      <vt:lpstr>点検表!Print_Titles</vt:lpstr>
      <vt:lpstr>熱源機器!Print_Titles</vt:lpstr>
      <vt:lpstr>変圧器!Print_Titles</vt:lpstr>
      <vt:lpstr>冷却塔!Print_Titles</vt:lpstr>
      <vt:lpstr>冷凍・冷蔵設備!Print_Titles</vt:lpstr>
    </vt:vector>
  </TitlesOfParts>
  <Company>(株)日本設計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川津 行弘</cp:lastModifiedBy>
  <cp:lastPrinted>2025-12-15T07:50:17Z</cp:lastPrinted>
  <dcterms:created xsi:type="dcterms:W3CDTF">2008-08-20T10:15:56Z</dcterms:created>
  <dcterms:modified xsi:type="dcterms:W3CDTF">2026-03-25T13:55:12Z</dcterms:modified>
</cp:coreProperties>
</file>